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harts/chartEx1.xml" ContentType="application/vnd.ms-office.chartex+xml"/>
  <Override PartName="/xl/charts/style14.xml" ContentType="application/vnd.ms-office.chartstyle+xml"/>
  <Override PartName="/xl/charts/colors14.xml" ContentType="application/vnd.ms-office.chartcolorstyle+xml"/>
  <Override PartName="/xl/drawings/drawing17.xml" ContentType="application/vnd.openxmlformats-officedocument.drawing+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166925"/>
  <mc:AlternateContent xmlns:mc="http://schemas.openxmlformats.org/markup-compatibility/2006">
    <mc:Choice Requires="x15">
      <x15ac:absPath xmlns:x15ac="http://schemas.microsoft.com/office/spreadsheetml/2010/11/ac" url="C:\Users\HP\Desktop\"/>
    </mc:Choice>
  </mc:AlternateContent>
  <xr:revisionPtr revIDLastSave="0" documentId="13_ncr:1_{93EC0473-4274-4B06-8110-560267DAFD15}" xr6:coauthVersionLast="47" xr6:coauthVersionMax="47" xr10:uidLastSave="{00000000-0000-0000-0000-000000000000}"/>
  <bookViews>
    <workbookView xWindow="-108" yWindow="-108" windowWidth="23256" windowHeight="13176" firstSheet="6" activeTab="11" xr2:uid="{D4886810-D9CC-4231-AA87-2302A306BB27}"/>
  </bookViews>
  <sheets>
    <sheet name="One Pager Profile" sheetId="11" r:id="rId1"/>
    <sheet name="Raw" sheetId="13" r:id="rId2"/>
    <sheet name="Financials&gt;" sheetId="1" r:id="rId3"/>
    <sheet name="HistoricalFS" sheetId="3" r:id="rId4"/>
    <sheet name="Ratio Analysis" sheetId="6" r:id="rId5"/>
    <sheet name="Forecasting" sheetId="8" r:id="rId6"/>
    <sheet name="Common Size Statement" sheetId="7" r:id="rId7"/>
    <sheet name="Relative Valuation" sheetId="9" r:id="rId8"/>
    <sheet name="DCF&gt;" sheetId="29" r:id="rId9"/>
    <sheet name="WACC" sheetId="27" r:id="rId10"/>
    <sheet name="Beta Regression" sheetId="26" r:id="rId11"/>
    <sheet name="Intrinsic Growth" sheetId="24" r:id="rId12"/>
    <sheet name="RM" sheetId="25" r:id="rId13"/>
    <sheet name="FCFF" sheetId="30" r:id="rId14"/>
    <sheet name="Football Field Analysis" sheetId="32" r:id="rId15"/>
    <sheet name="DuPont Analysis" sheetId="15" r:id="rId16"/>
    <sheet name="Altman Z Score" sheetId="18" r:id="rId17"/>
    <sheet name="VaR&gt;" sheetId="20" r:id="rId18"/>
    <sheet name="VaR- Historical Approach" sheetId="19" r:id="rId19"/>
    <sheet name=" VaR- Monte Carlo Approach" sheetId="22" r:id="rId20"/>
    <sheet name="Data&gt;" sheetId="4" r:id="rId21"/>
    <sheet name="Data Sheet" sheetId="2" r:id="rId22"/>
    <sheet name="Raw BS" sheetId="23" r:id="rId23"/>
    <sheet name="Raw Data" sheetId="10" r:id="rId24"/>
    <sheet name="Raw Data 2" sheetId="14" r:id="rId25"/>
    <sheet name="List of Stocks" sheetId="16" r:id="rId26"/>
    <sheet name="Sector Data" sheetId="31" r:id="rId27"/>
    <sheet name="Beta Comps" sheetId="28" r:id="rId28"/>
  </sheets>
  <externalReferences>
    <externalReference r:id="rId29"/>
  </externalReferences>
  <definedNames>
    <definedName name="_xlnm._FilterDatabase" localSheetId="19" hidden="1">' VaR- Monte Carlo Approach'!$B$8:$E$8</definedName>
    <definedName name="_xlnm._FilterDatabase" localSheetId="13" hidden="1">FCFF!$B$21:$L$22</definedName>
    <definedName name="_xlnm._FilterDatabase" localSheetId="24" hidden="1">'Raw Data 2'!$B$2:$C$1243</definedName>
    <definedName name="_xlnm._FilterDatabase" localSheetId="18" hidden="1">'VaR- Historical Approach'!$B$8:$E$8</definedName>
    <definedName name="_xlchart.v1.0" hidden="1">' VaR- Monte Carlo Approach'!$G$10:$G$6294</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_xlnm.Print_Area" localSheetId="16">'Altman Z Score'!$A$1:$I$57</definedName>
    <definedName name="_xlnm.Print_Area" localSheetId="21">'Data Sheet'!$A$1:$L$123</definedName>
    <definedName name="_xlnm.Print_Area" localSheetId="15">'DuPont Analysis'!$A$1:$I$98</definedName>
    <definedName name="_xlnm.Print_Area" localSheetId="5">Forecasting!$A$1:$Q$46</definedName>
    <definedName name="_xlnm.Print_Area" localSheetId="0">'One Pager Profile'!$A$2:$L$74</definedName>
    <definedName name="_xlnm.Print_Area" localSheetId="9">WACC!$A$1:$K$54</definedName>
    <definedName name="UPDATE">'Data Sheet'!$E$1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3" i="32" l="1"/>
  <c r="K57" i="24"/>
  <c r="K55" i="24"/>
  <c r="G12" i="30"/>
  <c r="H12" i="30" s="1"/>
  <c r="I12" i="30" s="1"/>
  <c r="J12" i="30" s="1"/>
  <c r="K12" i="30" s="1"/>
  <c r="L12" i="30" s="1"/>
  <c r="G55" i="24"/>
  <c r="H55" i="24"/>
  <c r="I55" i="24"/>
  <c r="J55" i="24"/>
  <c r="G49" i="3"/>
  <c r="F49" i="3"/>
  <c r="D49" i="3"/>
  <c r="E49" i="3"/>
  <c r="K101" i="2"/>
  <c r="J101" i="2"/>
  <c r="I101" i="2"/>
  <c r="H101" i="2"/>
  <c r="G101" i="2"/>
  <c r="F101" i="2"/>
  <c r="E101" i="2"/>
  <c r="D101" i="2"/>
  <c r="C101" i="2"/>
  <c r="C104" i="2" s="1"/>
  <c r="B102" i="2"/>
  <c r="B104" i="2" s="1"/>
  <c r="B103" i="2"/>
  <c r="B106" i="2"/>
  <c r="B101" i="2"/>
  <c r="B107" i="2" l="1"/>
  <c r="B105" i="2"/>
  <c r="H77" i="2" l="1"/>
  <c r="L3" i="10"/>
  <c r="K13" i="9" s="1"/>
  <c r="H28" i="18"/>
  <c r="G28" i="18"/>
  <c r="F28" i="18"/>
  <c r="E28" i="18"/>
  <c r="D28" i="18"/>
  <c r="I28" i="18"/>
  <c r="B3" i="11"/>
  <c r="B3" i="9"/>
  <c r="B3" i="7"/>
  <c r="B3" i="6"/>
  <c r="B3" i="3"/>
  <c r="E42" i="30"/>
  <c r="E40" i="30"/>
  <c r="E39" i="30"/>
  <c r="E29" i="30"/>
  <c r="I16" i="30"/>
  <c r="J16" i="30" s="1"/>
  <c r="K16" i="30" s="1"/>
  <c r="L16" i="30" s="1"/>
  <c r="G8" i="30"/>
  <c r="H8" i="30" s="1"/>
  <c r="I8" i="30" s="1"/>
  <c r="J8" i="30" s="1"/>
  <c r="K8" i="30" s="1"/>
  <c r="L8" i="30" s="1"/>
  <c r="B3" i="30"/>
  <c r="B3" i="27" l="1"/>
  <c r="E17" i="27"/>
  <c r="E18" i="27"/>
  <c r="E19" i="27"/>
  <c r="E16" i="27"/>
  <c r="C37" i="27" s="1"/>
  <c r="D17" i="27"/>
  <c r="G17" i="27" s="1"/>
  <c r="D18" i="27"/>
  <c r="H18" i="27" s="1"/>
  <c r="D19" i="27"/>
  <c r="D16" i="27"/>
  <c r="F22" i="27"/>
  <c r="E28" i="27" s="1"/>
  <c r="F21" i="27"/>
  <c r="P255" i="26"/>
  <c r="M255" i="26"/>
  <c r="J255" i="26"/>
  <c r="G255" i="26"/>
  <c r="D255" i="26"/>
  <c r="P254" i="26"/>
  <c r="M254" i="26"/>
  <c r="J254" i="26"/>
  <c r="G254" i="26"/>
  <c r="D254" i="26"/>
  <c r="P253" i="26"/>
  <c r="M253" i="26"/>
  <c r="J253" i="26"/>
  <c r="G253" i="26"/>
  <c r="D253" i="26"/>
  <c r="P252" i="26"/>
  <c r="M252" i="26"/>
  <c r="J252" i="26"/>
  <c r="G252" i="26"/>
  <c r="D252" i="26"/>
  <c r="P251" i="26"/>
  <c r="M251" i="26"/>
  <c r="J251" i="26"/>
  <c r="G251" i="26"/>
  <c r="D251" i="26"/>
  <c r="P250" i="26"/>
  <c r="M250" i="26"/>
  <c r="J250" i="26"/>
  <c r="G250" i="26"/>
  <c r="D250" i="26"/>
  <c r="P249" i="26"/>
  <c r="M249" i="26"/>
  <c r="J249" i="26"/>
  <c r="G249" i="26"/>
  <c r="D249" i="26"/>
  <c r="P248" i="26"/>
  <c r="M248" i="26"/>
  <c r="J248" i="26"/>
  <c r="G248" i="26"/>
  <c r="D248" i="26"/>
  <c r="P247" i="26"/>
  <c r="M247" i="26"/>
  <c r="J247" i="26"/>
  <c r="G247" i="26"/>
  <c r="D247" i="26"/>
  <c r="P246" i="26"/>
  <c r="M246" i="26"/>
  <c r="J246" i="26"/>
  <c r="G246" i="26"/>
  <c r="D246" i="26"/>
  <c r="P245" i="26"/>
  <c r="M245" i="26"/>
  <c r="J245" i="26"/>
  <c r="G245" i="26"/>
  <c r="D245" i="26"/>
  <c r="P244" i="26"/>
  <c r="M244" i="26"/>
  <c r="J244" i="26"/>
  <c r="G244" i="26"/>
  <c r="D244" i="26"/>
  <c r="P243" i="26"/>
  <c r="M243" i="26"/>
  <c r="J243" i="26"/>
  <c r="G243" i="26"/>
  <c r="D243" i="26"/>
  <c r="P242" i="26"/>
  <c r="M242" i="26"/>
  <c r="J242" i="26"/>
  <c r="G242" i="26"/>
  <c r="D242" i="26"/>
  <c r="P241" i="26"/>
  <c r="M241" i="26"/>
  <c r="J241" i="26"/>
  <c r="G241" i="26"/>
  <c r="D241" i="26"/>
  <c r="P240" i="26"/>
  <c r="M240" i="26"/>
  <c r="J240" i="26"/>
  <c r="G240" i="26"/>
  <c r="D240" i="26"/>
  <c r="P239" i="26"/>
  <c r="M239" i="26"/>
  <c r="J239" i="26"/>
  <c r="G239" i="26"/>
  <c r="D239" i="26"/>
  <c r="P238" i="26"/>
  <c r="M238" i="26"/>
  <c r="J238" i="26"/>
  <c r="G238" i="26"/>
  <c r="D238" i="26"/>
  <c r="P237" i="26"/>
  <c r="M237" i="26"/>
  <c r="J237" i="26"/>
  <c r="G237" i="26"/>
  <c r="D237" i="26"/>
  <c r="P236" i="26"/>
  <c r="M236" i="26"/>
  <c r="J236" i="26"/>
  <c r="G236" i="26"/>
  <c r="D236" i="26"/>
  <c r="P235" i="26"/>
  <c r="M235" i="26"/>
  <c r="J235" i="26"/>
  <c r="G235" i="26"/>
  <c r="D235" i="26"/>
  <c r="P234" i="26"/>
  <c r="M234" i="26"/>
  <c r="J234" i="26"/>
  <c r="G234" i="26"/>
  <c r="D234" i="26"/>
  <c r="P233" i="26"/>
  <c r="M233" i="26"/>
  <c r="J233" i="26"/>
  <c r="G233" i="26"/>
  <c r="D233" i="26"/>
  <c r="P232" i="26"/>
  <c r="M232" i="26"/>
  <c r="J232" i="26"/>
  <c r="G232" i="26"/>
  <c r="D232" i="26"/>
  <c r="P231" i="26"/>
  <c r="M231" i="26"/>
  <c r="J231" i="26"/>
  <c r="G231" i="26"/>
  <c r="D231" i="26"/>
  <c r="P230" i="26"/>
  <c r="M230" i="26"/>
  <c r="J230" i="26"/>
  <c r="G230" i="26"/>
  <c r="D230" i="26"/>
  <c r="P229" i="26"/>
  <c r="M229" i="26"/>
  <c r="J229" i="26"/>
  <c r="G229" i="26"/>
  <c r="D229" i="26"/>
  <c r="P228" i="26"/>
  <c r="M228" i="26"/>
  <c r="J228" i="26"/>
  <c r="G228" i="26"/>
  <c r="D228" i="26"/>
  <c r="P227" i="26"/>
  <c r="M227" i="26"/>
  <c r="J227" i="26"/>
  <c r="G227" i="26"/>
  <c r="D227" i="26"/>
  <c r="P226" i="26"/>
  <c r="M226" i="26"/>
  <c r="J226" i="26"/>
  <c r="G226" i="26"/>
  <c r="D226" i="26"/>
  <c r="P225" i="26"/>
  <c r="M225" i="26"/>
  <c r="J225" i="26"/>
  <c r="G225" i="26"/>
  <c r="D225" i="26"/>
  <c r="P224" i="26"/>
  <c r="M224" i="26"/>
  <c r="J224" i="26"/>
  <c r="G224" i="26"/>
  <c r="D224" i="26"/>
  <c r="P223" i="26"/>
  <c r="M223" i="26"/>
  <c r="J223" i="26"/>
  <c r="G223" i="26"/>
  <c r="D223" i="26"/>
  <c r="P222" i="26"/>
  <c r="M222" i="26"/>
  <c r="J222" i="26"/>
  <c r="G222" i="26"/>
  <c r="D222" i="26"/>
  <c r="P221" i="26"/>
  <c r="M221" i="26"/>
  <c r="J221" i="26"/>
  <c r="G221" i="26"/>
  <c r="D221" i="26"/>
  <c r="P220" i="26"/>
  <c r="M220" i="26"/>
  <c r="J220" i="26"/>
  <c r="G220" i="26"/>
  <c r="D220" i="26"/>
  <c r="P219" i="26"/>
  <c r="M219" i="26"/>
  <c r="J219" i="26"/>
  <c r="G219" i="26"/>
  <c r="D219" i="26"/>
  <c r="P218" i="26"/>
  <c r="M218" i="26"/>
  <c r="J218" i="26"/>
  <c r="G218" i="26"/>
  <c r="D218" i="26"/>
  <c r="P217" i="26"/>
  <c r="M217" i="26"/>
  <c r="J217" i="26"/>
  <c r="G217" i="26"/>
  <c r="D217" i="26"/>
  <c r="P216" i="26"/>
  <c r="M216" i="26"/>
  <c r="J216" i="26"/>
  <c r="G216" i="26"/>
  <c r="D216" i="26"/>
  <c r="P215" i="26"/>
  <c r="M215" i="26"/>
  <c r="J215" i="26"/>
  <c r="G215" i="26"/>
  <c r="D215" i="26"/>
  <c r="P214" i="26"/>
  <c r="M214" i="26"/>
  <c r="J214" i="26"/>
  <c r="G214" i="26"/>
  <c r="D214" i="26"/>
  <c r="P213" i="26"/>
  <c r="M213" i="26"/>
  <c r="J213" i="26"/>
  <c r="G213" i="26"/>
  <c r="D213" i="26"/>
  <c r="P212" i="26"/>
  <c r="M212" i="26"/>
  <c r="J212" i="26"/>
  <c r="G212" i="26"/>
  <c r="D212" i="26"/>
  <c r="P211" i="26"/>
  <c r="M211" i="26"/>
  <c r="J211" i="26"/>
  <c r="G211" i="26"/>
  <c r="D211" i="26"/>
  <c r="P210" i="26"/>
  <c r="M210" i="26"/>
  <c r="J210" i="26"/>
  <c r="G210" i="26"/>
  <c r="D210" i="26"/>
  <c r="P209" i="26"/>
  <c r="M209" i="26"/>
  <c r="J209" i="26"/>
  <c r="G209" i="26"/>
  <c r="D209" i="26"/>
  <c r="P208" i="26"/>
  <c r="M208" i="26"/>
  <c r="J208" i="26"/>
  <c r="G208" i="26"/>
  <c r="D208" i="26"/>
  <c r="P207" i="26"/>
  <c r="M207" i="26"/>
  <c r="J207" i="26"/>
  <c r="G207" i="26"/>
  <c r="D207" i="26"/>
  <c r="P206" i="26"/>
  <c r="M206" i="26"/>
  <c r="J206" i="26"/>
  <c r="G206" i="26"/>
  <c r="D206" i="26"/>
  <c r="P205" i="26"/>
  <c r="M205" i="26"/>
  <c r="J205" i="26"/>
  <c r="G205" i="26"/>
  <c r="D205" i="26"/>
  <c r="P204" i="26"/>
  <c r="M204" i="26"/>
  <c r="J204" i="26"/>
  <c r="G204" i="26"/>
  <c r="D204" i="26"/>
  <c r="P203" i="26"/>
  <c r="M203" i="26"/>
  <c r="J203" i="26"/>
  <c r="G203" i="26"/>
  <c r="D203" i="26"/>
  <c r="P202" i="26"/>
  <c r="M202" i="26"/>
  <c r="J202" i="26"/>
  <c r="G202" i="26"/>
  <c r="D202" i="26"/>
  <c r="P201" i="26"/>
  <c r="M201" i="26"/>
  <c r="J201" i="26"/>
  <c r="G201" i="26"/>
  <c r="D201" i="26"/>
  <c r="P200" i="26"/>
  <c r="M200" i="26"/>
  <c r="J200" i="26"/>
  <c r="G200" i="26"/>
  <c r="D200" i="26"/>
  <c r="P199" i="26"/>
  <c r="M199" i="26"/>
  <c r="J199" i="26"/>
  <c r="G199" i="26"/>
  <c r="D199" i="26"/>
  <c r="P198" i="26"/>
  <c r="M198" i="26"/>
  <c r="J198" i="26"/>
  <c r="G198" i="26"/>
  <c r="D198" i="26"/>
  <c r="P197" i="26"/>
  <c r="M197" i="26"/>
  <c r="J197" i="26"/>
  <c r="G197" i="26"/>
  <c r="D197" i="26"/>
  <c r="P196" i="26"/>
  <c r="M196" i="26"/>
  <c r="J196" i="26"/>
  <c r="G196" i="26"/>
  <c r="D196" i="26"/>
  <c r="P195" i="26"/>
  <c r="M195" i="26"/>
  <c r="J195" i="26"/>
  <c r="G195" i="26"/>
  <c r="D195" i="26"/>
  <c r="P194" i="26"/>
  <c r="M194" i="26"/>
  <c r="J194" i="26"/>
  <c r="G194" i="26"/>
  <c r="D194" i="26"/>
  <c r="P193" i="26"/>
  <c r="M193" i="26"/>
  <c r="J193" i="26"/>
  <c r="G193" i="26"/>
  <c r="D193" i="26"/>
  <c r="P192" i="26"/>
  <c r="M192" i="26"/>
  <c r="J192" i="26"/>
  <c r="G192" i="26"/>
  <c r="D192" i="26"/>
  <c r="P191" i="26"/>
  <c r="M191" i="26"/>
  <c r="J191" i="26"/>
  <c r="G191" i="26"/>
  <c r="D191" i="26"/>
  <c r="P190" i="26"/>
  <c r="M190" i="26"/>
  <c r="J190" i="26"/>
  <c r="G190" i="26"/>
  <c r="D190" i="26"/>
  <c r="P189" i="26"/>
  <c r="M189" i="26"/>
  <c r="J189" i="26"/>
  <c r="G189" i="26"/>
  <c r="D189" i="26"/>
  <c r="P188" i="26"/>
  <c r="M188" i="26"/>
  <c r="J188" i="26"/>
  <c r="G188" i="26"/>
  <c r="D188" i="26"/>
  <c r="P187" i="26"/>
  <c r="M187" i="26"/>
  <c r="J187" i="26"/>
  <c r="G187" i="26"/>
  <c r="D187" i="26"/>
  <c r="P186" i="26"/>
  <c r="M186" i="26"/>
  <c r="J186" i="26"/>
  <c r="G186" i="26"/>
  <c r="D186" i="26"/>
  <c r="P185" i="26"/>
  <c r="M185" i="26"/>
  <c r="J185" i="26"/>
  <c r="G185" i="26"/>
  <c r="D185" i="26"/>
  <c r="P184" i="26"/>
  <c r="M184" i="26"/>
  <c r="J184" i="26"/>
  <c r="G184" i="26"/>
  <c r="D184" i="26"/>
  <c r="P183" i="26"/>
  <c r="M183" i="26"/>
  <c r="J183" i="26"/>
  <c r="G183" i="26"/>
  <c r="D183" i="26"/>
  <c r="P182" i="26"/>
  <c r="M182" i="26"/>
  <c r="J182" i="26"/>
  <c r="G182" i="26"/>
  <c r="D182" i="26"/>
  <c r="P181" i="26"/>
  <c r="M181" i="26"/>
  <c r="J181" i="26"/>
  <c r="G181" i="26"/>
  <c r="D181" i="26"/>
  <c r="P180" i="26"/>
  <c r="M180" i="26"/>
  <c r="J180" i="26"/>
  <c r="G180" i="26"/>
  <c r="D180" i="26"/>
  <c r="P179" i="26"/>
  <c r="M179" i="26"/>
  <c r="J179" i="26"/>
  <c r="G179" i="26"/>
  <c r="D179" i="26"/>
  <c r="P178" i="26"/>
  <c r="M178" i="26"/>
  <c r="J178" i="26"/>
  <c r="G178" i="26"/>
  <c r="D178" i="26"/>
  <c r="P177" i="26"/>
  <c r="M177" i="26"/>
  <c r="J177" i="26"/>
  <c r="G177" i="26"/>
  <c r="D177" i="26"/>
  <c r="P176" i="26"/>
  <c r="M176" i="26"/>
  <c r="J176" i="26"/>
  <c r="G176" i="26"/>
  <c r="D176" i="26"/>
  <c r="P175" i="26"/>
  <c r="M175" i="26"/>
  <c r="J175" i="26"/>
  <c r="G175" i="26"/>
  <c r="D175" i="26"/>
  <c r="P174" i="26"/>
  <c r="M174" i="26"/>
  <c r="J174" i="26"/>
  <c r="G174" i="26"/>
  <c r="D174" i="26"/>
  <c r="P173" i="26"/>
  <c r="M173" i="26"/>
  <c r="J173" i="26"/>
  <c r="G173" i="26"/>
  <c r="D173" i="26"/>
  <c r="P172" i="26"/>
  <c r="M172" i="26"/>
  <c r="J172" i="26"/>
  <c r="G172" i="26"/>
  <c r="D172" i="26"/>
  <c r="P171" i="26"/>
  <c r="M171" i="26"/>
  <c r="J171" i="26"/>
  <c r="G171" i="26"/>
  <c r="D171" i="26"/>
  <c r="P170" i="26"/>
  <c r="M170" i="26"/>
  <c r="J170" i="26"/>
  <c r="G170" i="26"/>
  <c r="D170" i="26"/>
  <c r="P169" i="26"/>
  <c r="M169" i="26"/>
  <c r="J169" i="26"/>
  <c r="G169" i="26"/>
  <c r="D169" i="26"/>
  <c r="P168" i="26"/>
  <c r="M168" i="26"/>
  <c r="J168" i="26"/>
  <c r="G168" i="26"/>
  <c r="D168" i="26"/>
  <c r="P167" i="26"/>
  <c r="M167" i="26"/>
  <c r="J167" i="26"/>
  <c r="G167" i="26"/>
  <c r="D167" i="26"/>
  <c r="P166" i="26"/>
  <c r="M166" i="26"/>
  <c r="J166" i="26"/>
  <c r="G166" i="26"/>
  <c r="D166" i="26"/>
  <c r="P165" i="26"/>
  <c r="M165" i="26"/>
  <c r="J165" i="26"/>
  <c r="G165" i="26"/>
  <c r="D165" i="26"/>
  <c r="P164" i="26"/>
  <c r="M164" i="26"/>
  <c r="J164" i="26"/>
  <c r="G164" i="26"/>
  <c r="D164" i="26"/>
  <c r="P163" i="26"/>
  <c r="M163" i="26"/>
  <c r="J163" i="26"/>
  <c r="G163" i="26"/>
  <c r="D163" i="26"/>
  <c r="P162" i="26"/>
  <c r="M162" i="26"/>
  <c r="J162" i="26"/>
  <c r="G162" i="26"/>
  <c r="D162" i="26"/>
  <c r="P161" i="26"/>
  <c r="M161" i="26"/>
  <c r="J161" i="26"/>
  <c r="G161" i="26"/>
  <c r="D161" i="26"/>
  <c r="P160" i="26"/>
  <c r="M160" i="26"/>
  <c r="J160" i="26"/>
  <c r="G160" i="26"/>
  <c r="D160" i="26"/>
  <c r="P159" i="26"/>
  <c r="M159" i="26"/>
  <c r="J159" i="26"/>
  <c r="G159" i="26"/>
  <c r="D159" i="26"/>
  <c r="P158" i="26"/>
  <c r="M158" i="26"/>
  <c r="J158" i="26"/>
  <c r="G158" i="26"/>
  <c r="D158" i="26"/>
  <c r="P157" i="26"/>
  <c r="M157" i="26"/>
  <c r="J157" i="26"/>
  <c r="G157" i="26"/>
  <c r="D157" i="26"/>
  <c r="P156" i="26"/>
  <c r="M156" i="26"/>
  <c r="J156" i="26"/>
  <c r="G156" i="26"/>
  <c r="D156" i="26"/>
  <c r="P155" i="26"/>
  <c r="M155" i="26"/>
  <c r="J155" i="26"/>
  <c r="G155" i="26"/>
  <c r="D155" i="26"/>
  <c r="P154" i="26"/>
  <c r="M154" i="26"/>
  <c r="J154" i="26"/>
  <c r="G154" i="26"/>
  <c r="D154" i="26"/>
  <c r="P153" i="26"/>
  <c r="M153" i="26"/>
  <c r="J153" i="26"/>
  <c r="G153" i="26"/>
  <c r="D153" i="26"/>
  <c r="P152" i="26"/>
  <c r="M152" i="26"/>
  <c r="J152" i="26"/>
  <c r="G152" i="26"/>
  <c r="D152" i="26"/>
  <c r="P151" i="26"/>
  <c r="M151" i="26"/>
  <c r="J151" i="26"/>
  <c r="G151" i="26"/>
  <c r="D151" i="26"/>
  <c r="P150" i="26"/>
  <c r="M150" i="26"/>
  <c r="J150" i="26"/>
  <c r="G150" i="26"/>
  <c r="D150" i="26"/>
  <c r="P149" i="26"/>
  <c r="M149" i="26"/>
  <c r="J149" i="26"/>
  <c r="G149" i="26"/>
  <c r="D149" i="26"/>
  <c r="P148" i="26"/>
  <c r="M148" i="26"/>
  <c r="J148" i="26"/>
  <c r="G148" i="26"/>
  <c r="D148" i="26"/>
  <c r="P147" i="26"/>
  <c r="M147" i="26"/>
  <c r="J147" i="26"/>
  <c r="G147" i="26"/>
  <c r="D147" i="26"/>
  <c r="P146" i="26"/>
  <c r="M146" i="26"/>
  <c r="J146" i="26"/>
  <c r="G146" i="26"/>
  <c r="D146" i="26"/>
  <c r="P145" i="26"/>
  <c r="M145" i="26"/>
  <c r="J145" i="26"/>
  <c r="G145" i="26"/>
  <c r="D145" i="26"/>
  <c r="P144" i="26"/>
  <c r="M144" i="26"/>
  <c r="J144" i="26"/>
  <c r="G144" i="26"/>
  <c r="D144" i="26"/>
  <c r="P143" i="26"/>
  <c r="M143" i="26"/>
  <c r="J143" i="26"/>
  <c r="G143" i="26"/>
  <c r="D143" i="26"/>
  <c r="P142" i="26"/>
  <c r="M142" i="26"/>
  <c r="J142" i="26"/>
  <c r="G142" i="26"/>
  <c r="D142" i="26"/>
  <c r="P141" i="26"/>
  <c r="M141" i="26"/>
  <c r="J141" i="26"/>
  <c r="G141" i="26"/>
  <c r="D141" i="26"/>
  <c r="P140" i="26"/>
  <c r="M140" i="26"/>
  <c r="J140" i="26"/>
  <c r="G140" i="26"/>
  <c r="D140" i="26"/>
  <c r="P139" i="26"/>
  <c r="M139" i="26"/>
  <c r="J139" i="26"/>
  <c r="G139" i="26"/>
  <c r="D139" i="26"/>
  <c r="P138" i="26"/>
  <c r="M138" i="26"/>
  <c r="J138" i="26"/>
  <c r="G138" i="26"/>
  <c r="D138" i="26"/>
  <c r="P137" i="26"/>
  <c r="M137" i="26"/>
  <c r="J137" i="26"/>
  <c r="G137" i="26"/>
  <c r="D137" i="26"/>
  <c r="P136" i="26"/>
  <c r="M136" i="26"/>
  <c r="J136" i="26"/>
  <c r="G136" i="26"/>
  <c r="D136" i="26"/>
  <c r="P135" i="26"/>
  <c r="M135" i="26"/>
  <c r="J135" i="26"/>
  <c r="G135" i="26"/>
  <c r="D135" i="26"/>
  <c r="P134" i="26"/>
  <c r="M134" i="26"/>
  <c r="J134" i="26"/>
  <c r="G134" i="26"/>
  <c r="D134" i="26"/>
  <c r="P133" i="26"/>
  <c r="M133" i="26"/>
  <c r="J133" i="26"/>
  <c r="G133" i="26"/>
  <c r="D133" i="26"/>
  <c r="P132" i="26"/>
  <c r="M132" i="26"/>
  <c r="J132" i="26"/>
  <c r="G132" i="26"/>
  <c r="D132" i="26"/>
  <c r="P131" i="26"/>
  <c r="M131" i="26"/>
  <c r="J131" i="26"/>
  <c r="G131" i="26"/>
  <c r="D131" i="26"/>
  <c r="P130" i="26"/>
  <c r="M130" i="26"/>
  <c r="J130" i="26"/>
  <c r="G130" i="26"/>
  <c r="D130" i="26"/>
  <c r="P129" i="26"/>
  <c r="M129" i="26"/>
  <c r="J129" i="26"/>
  <c r="G129" i="26"/>
  <c r="D129" i="26"/>
  <c r="P128" i="26"/>
  <c r="M128" i="26"/>
  <c r="J128" i="26"/>
  <c r="G128" i="26"/>
  <c r="D128" i="26"/>
  <c r="P127" i="26"/>
  <c r="M127" i="26"/>
  <c r="J127" i="26"/>
  <c r="G127" i="26"/>
  <c r="D127" i="26"/>
  <c r="P126" i="26"/>
  <c r="M126" i="26"/>
  <c r="J126" i="26"/>
  <c r="G126" i="26"/>
  <c r="D126" i="26"/>
  <c r="P125" i="26"/>
  <c r="M125" i="26"/>
  <c r="J125" i="26"/>
  <c r="G125" i="26"/>
  <c r="D125" i="26"/>
  <c r="P124" i="26"/>
  <c r="M124" i="26"/>
  <c r="J124" i="26"/>
  <c r="G124" i="26"/>
  <c r="D124" i="26"/>
  <c r="P123" i="26"/>
  <c r="M123" i="26"/>
  <c r="J123" i="26"/>
  <c r="G123" i="26"/>
  <c r="D123" i="26"/>
  <c r="P122" i="26"/>
  <c r="M122" i="26"/>
  <c r="J122" i="26"/>
  <c r="G122" i="26"/>
  <c r="D122" i="26"/>
  <c r="P121" i="26"/>
  <c r="M121" i="26"/>
  <c r="J121" i="26"/>
  <c r="G121" i="26"/>
  <c r="D121" i="26"/>
  <c r="P120" i="26"/>
  <c r="M120" i="26"/>
  <c r="J120" i="26"/>
  <c r="G120" i="26"/>
  <c r="D120" i="26"/>
  <c r="P119" i="26"/>
  <c r="M119" i="26"/>
  <c r="J119" i="26"/>
  <c r="G119" i="26"/>
  <c r="D119" i="26"/>
  <c r="P118" i="26"/>
  <c r="M118" i="26"/>
  <c r="J118" i="26"/>
  <c r="G118" i="26"/>
  <c r="D118" i="26"/>
  <c r="P117" i="26"/>
  <c r="M117" i="26"/>
  <c r="J117" i="26"/>
  <c r="G117" i="26"/>
  <c r="D117" i="26"/>
  <c r="P116" i="26"/>
  <c r="M116" i="26"/>
  <c r="J116" i="26"/>
  <c r="G116" i="26"/>
  <c r="D116" i="26"/>
  <c r="P115" i="26"/>
  <c r="M115" i="26"/>
  <c r="J115" i="26"/>
  <c r="G115" i="26"/>
  <c r="D115" i="26"/>
  <c r="P114" i="26"/>
  <c r="M114" i="26"/>
  <c r="J114" i="26"/>
  <c r="G114" i="26"/>
  <c r="D114" i="26"/>
  <c r="P113" i="26"/>
  <c r="M113" i="26"/>
  <c r="J113" i="26"/>
  <c r="G113" i="26"/>
  <c r="D113" i="26"/>
  <c r="P112" i="26"/>
  <c r="M112" i="26"/>
  <c r="J112" i="26"/>
  <c r="G112" i="26"/>
  <c r="D112" i="26"/>
  <c r="P111" i="26"/>
  <c r="M111" i="26"/>
  <c r="J111" i="26"/>
  <c r="G111" i="26"/>
  <c r="D111" i="26"/>
  <c r="P110" i="26"/>
  <c r="M110" i="26"/>
  <c r="J110" i="26"/>
  <c r="G110" i="26"/>
  <c r="D110" i="26"/>
  <c r="P109" i="26"/>
  <c r="M109" i="26"/>
  <c r="J109" i="26"/>
  <c r="G109" i="26"/>
  <c r="D109" i="26"/>
  <c r="P108" i="26"/>
  <c r="M108" i="26"/>
  <c r="J108" i="26"/>
  <c r="G108" i="26"/>
  <c r="D108" i="26"/>
  <c r="P107" i="26"/>
  <c r="M107" i="26"/>
  <c r="J107" i="26"/>
  <c r="G107" i="26"/>
  <c r="D107" i="26"/>
  <c r="P106" i="26"/>
  <c r="M106" i="26"/>
  <c r="J106" i="26"/>
  <c r="G106" i="26"/>
  <c r="D106" i="26"/>
  <c r="P105" i="26"/>
  <c r="M105" i="26"/>
  <c r="J105" i="26"/>
  <c r="G105" i="26"/>
  <c r="D105" i="26"/>
  <c r="P104" i="26"/>
  <c r="M104" i="26"/>
  <c r="J104" i="26"/>
  <c r="G104" i="26"/>
  <c r="D104" i="26"/>
  <c r="P103" i="26"/>
  <c r="M103" i="26"/>
  <c r="J103" i="26"/>
  <c r="G103" i="26"/>
  <c r="D103" i="26"/>
  <c r="P102" i="26"/>
  <c r="M102" i="26"/>
  <c r="J102" i="26"/>
  <c r="G102" i="26"/>
  <c r="D102" i="26"/>
  <c r="P101" i="26"/>
  <c r="M101" i="26"/>
  <c r="J101" i="26"/>
  <c r="G101" i="26"/>
  <c r="D101" i="26"/>
  <c r="P100" i="26"/>
  <c r="M100" i="26"/>
  <c r="J100" i="26"/>
  <c r="G100" i="26"/>
  <c r="D100" i="26"/>
  <c r="P99" i="26"/>
  <c r="M99" i="26"/>
  <c r="J99" i="26"/>
  <c r="G99" i="26"/>
  <c r="D99" i="26"/>
  <c r="P98" i="26"/>
  <c r="M98" i="26"/>
  <c r="J98" i="26"/>
  <c r="G98" i="26"/>
  <c r="D98" i="26"/>
  <c r="P97" i="26"/>
  <c r="M97" i="26"/>
  <c r="J97" i="26"/>
  <c r="G97" i="26"/>
  <c r="D97" i="26"/>
  <c r="P96" i="26"/>
  <c r="M96" i="26"/>
  <c r="J96" i="26"/>
  <c r="G96" i="26"/>
  <c r="D96" i="26"/>
  <c r="P95" i="26"/>
  <c r="M95" i="26"/>
  <c r="J95" i="26"/>
  <c r="G95" i="26"/>
  <c r="D95" i="26"/>
  <c r="P94" i="26"/>
  <c r="M94" i="26"/>
  <c r="J94" i="26"/>
  <c r="G94" i="26"/>
  <c r="D94" i="26"/>
  <c r="P93" i="26"/>
  <c r="M93" i="26"/>
  <c r="J93" i="26"/>
  <c r="G93" i="26"/>
  <c r="D93" i="26"/>
  <c r="P92" i="26"/>
  <c r="M92" i="26"/>
  <c r="J92" i="26"/>
  <c r="G92" i="26"/>
  <c r="D92" i="26"/>
  <c r="P91" i="26"/>
  <c r="M91" i="26"/>
  <c r="J91" i="26"/>
  <c r="G91" i="26"/>
  <c r="D91" i="26"/>
  <c r="P90" i="26"/>
  <c r="M90" i="26"/>
  <c r="J90" i="26"/>
  <c r="G90" i="26"/>
  <c r="D90" i="26"/>
  <c r="P89" i="26"/>
  <c r="M89" i="26"/>
  <c r="J89" i="26"/>
  <c r="G89" i="26"/>
  <c r="D89" i="26"/>
  <c r="P88" i="26"/>
  <c r="M88" i="26"/>
  <c r="J88" i="26"/>
  <c r="G88" i="26"/>
  <c r="D88" i="26"/>
  <c r="P87" i="26"/>
  <c r="M87" i="26"/>
  <c r="J87" i="26"/>
  <c r="G87" i="26"/>
  <c r="D87" i="26"/>
  <c r="P86" i="26"/>
  <c r="M86" i="26"/>
  <c r="J86" i="26"/>
  <c r="G86" i="26"/>
  <c r="D86" i="26"/>
  <c r="P85" i="26"/>
  <c r="M85" i="26"/>
  <c r="J85" i="26"/>
  <c r="G85" i="26"/>
  <c r="D85" i="26"/>
  <c r="P84" i="26"/>
  <c r="M84" i="26"/>
  <c r="J84" i="26"/>
  <c r="G84" i="26"/>
  <c r="D84" i="26"/>
  <c r="P83" i="26"/>
  <c r="M83" i="26"/>
  <c r="J83" i="26"/>
  <c r="G83" i="26"/>
  <c r="D83" i="26"/>
  <c r="P82" i="26"/>
  <c r="M82" i="26"/>
  <c r="J82" i="26"/>
  <c r="G82" i="26"/>
  <c r="D82" i="26"/>
  <c r="P81" i="26"/>
  <c r="M81" i="26"/>
  <c r="J81" i="26"/>
  <c r="G81" i="26"/>
  <c r="D81" i="26"/>
  <c r="P80" i="26"/>
  <c r="M80" i="26"/>
  <c r="J80" i="26"/>
  <c r="G80" i="26"/>
  <c r="D80" i="26"/>
  <c r="P79" i="26"/>
  <c r="M79" i="26"/>
  <c r="J79" i="26"/>
  <c r="G79" i="26"/>
  <c r="D79" i="26"/>
  <c r="P78" i="26"/>
  <c r="M78" i="26"/>
  <c r="J78" i="26"/>
  <c r="G78" i="26"/>
  <c r="D78" i="26"/>
  <c r="P77" i="26"/>
  <c r="M77" i="26"/>
  <c r="J77" i="26"/>
  <c r="G77" i="26"/>
  <c r="D77" i="26"/>
  <c r="P76" i="26"/>
  <c r="M76" i="26"/>
  <c r="J76" i="26"/>
  <c r="G76" i="26"/>
  <c r="D76" i="26"/>
  <c r="P75" i="26"/>
  <c r="M75" i="26"/>
  <c r="J75" i="26"/>
  <c r="G75" i="26"/>
  <c r="D75" i="26"/>
  <c r="P74" i="26"/>
  <c r="M74" i="26"/>
  <c r="J74" i="26"/>
  <c r="G74" i="26"/>
  <c r="D74" i="26"/>
  <c r="P73" i="26"/>
  <c r="M73" i="26"/>
  <c r="J73" i="26"/>
  <c r="G73" i="26"/>
  <c r="D73" i="26"/>
  <c r="P72" i="26"/>
  <c r="M72" i="26"/>
  <c r="J72" i="26"/>
  <c r="G72" i="26"/>
  <c r="D72" i="26"/>
  <c r="P71" i="26"/>
  <c r="M71" i="26"/>
  <c r="J71" i="26"/>
  <c r="G71" i="26"/>
  <c r="D71" i="26"/>
  <c r="P70" i="26"/>
  <c r="M70" i="26"/>
  <c r="J70" i="26"/>
  <c r="G70" i="26"/>
  <c r="D70" i="26"/>
  <c r="P69" i="26"/>
  <c r="M69" i="26"/>
  <c r="J69" i="26"/>
  <c r="G69" i="26"/>
  <c r="D69" i="26"/>
  <c r="P68" i="26"/>
  <c r="M68" i="26"/>
  <c r="J68" i="26"/>
  <c r="G68" i="26"/>
  <c r="D68" i="26"/>
  <c r="P67" i="26"/>
  <c r="M67" i="26"/>
  <c r="J67" i="26"/>
  <c r="G67" i="26"/>
  <c r="D67" i="26"/>
  <c r="P66" i="26"/>
  <c r="M66" i="26"/>
  <c r="J66" i="26"/>
  <c r="G66" i="26"/>
  <c r="D66" i="26"/>
  <c r="P65" i="26"/>
  <c r="M65" i="26"/>
  <c r="J65" i="26"/>
  <c r="G65" i="26"/>
  <c r="D65" i="26"/>
  <c r="P64" i="26"/>
  <c r="M64" i="26"/>
  <c r="J64" i="26"/>
  <c r="G64" i="26"/>
  <c r="D64" i="26"/>
  <c r="P63" i="26"/>
  <c r="M63" i="26"/>
  <c r="J63" i="26"/>
  <c r="G63" i="26"/>
  <c r="D63" i="26"/>
  <c r="P62" i="26"/>
  <c r="M62" i="26"/>
  <c r="J62" i="26"/>
  <c r="G62" i="26"/>
  <c r="D62" i="26"/>
  <c r="P61" i="26"/>
  <c r="M61" i="26"/>
  <c r="J61" i="26"/>
  <c r="G61" i="26"/>
  <c r="D61" i="26"/>
  <c r="P60" i="26"/>
  <c r="M60" i="26"/>
  <c r="J60" i="26"/>
  <c r="G60" i="26"/>
  <c r="D60" i="26"/>
  <c r="P59" i="26"/>
  <c r="M59" i="26"/>
  <c r="J59" i="26"/>
  <c r="G59" i="26"/>
  <c r="D59" i="26"/>
  <c r="P58" i="26"/>
  <c r="M58" i="26"/>
  <c r="J58" i="26"/>
  <c r="G58" i="26"/>
  <c r="D58" i="26"/>
  <c r="P57" i="26"/>
  <c r="M57" i="26"/>
  <c r="J57" i="26"/>
  <c r="G57" i="26"/>
  <c r="D57" i="26"/>
  <c r="P56" i="26"/>
  <c r="M56" i="26"/>
  <c r="J56" i="26"/>
  <c r="G56" i="26"/>
  <c r="D56" i="26"/>
  <c r="P55" i="26"/>
  <c r="M55" i="26"/>
  <c r="J55" i="26"/>
  <c r="G55" i="26"/>
  <c r="D55" i="26"/>
  <c r="P54" i="26"/>
  <c r="M54" i="26"/>
  <c r="J54" i="26"/>
  <c r="G54" i="26"/>
  <c r="D54" i="26"/>
  <c r="P53" i="26"/>
  <c r="M53" i="26"/>
  <c r="J53" i="26"/>
  <c r="G53" i="26"/>
  <c r="D53" i="26"/>
  <c r="P52" i="26"/>
  <c r="M52" i="26"/>
  <c r="J52" i="26"/>
  <c r="G52" i="26"/>
  <c r="D52" i="26"/>
  <c r="P51" i="26"/>
  <c r="M51" i="26"/>
  <c r="J51" i="26"/>
  <c r="G51" i="26"/>
  <c r="D51" i="26"/>
  <c r="P50" i="26"/>
  <c r="M50" i="26"/>
  <c r="J50" i="26"/>
  <c r="G50" i="26"/>
  <c r="D50" i="26"/>
  <c r="P49" i="26"/>
  <c r="M49" i="26"/>
  <c r="J49" i="26"/>
  <c r="G49" i="26"/>
  <c r="D49" i="26"/>
  <c r="P48" i="26"/>
  <c r="M48" i="26"/>
  <c r="J48" i="26"/>
  <c r="G48" i="26"/>
  <c r="D48" i="26"/>
  <c r="P47" i="26"/>
  <c r="M47" i="26"/>
  <c r="J47" i="26"/>
  <c r="G47" i="26"/>
  <c r="D47" i="26"/>
  <c r="P46" i="26"/>
  <c r="M46" i="26"/>
  <c r="J46" i="26"/>
  <c r="G46" i="26"/>
  <c r="D46" i="26"/>
  <c r="P45" i="26"/>
  <c r="M45" i="26"/>
  <c r="J45" i="26"/>
  <c r="G45" i="26"/>
  <c r="D45" i="26"/>
  <c r="P44" i="26"/>
  <c r="M44" i="26"/>
  <c r="J44" i="26"/>
  <c r="G44" i="26"/>
  <c r="D44" i="26"/>
  <c r="P43" i="26"/>
  <c r="M43" i="26"/>
  <c r="J43" i="26"/>
  <c r="G43" i="26"/>
  <c r="D43" i="26"/>
  <c r="P42" i="26"/>
  <c r="M42" i="26"/>
  <c r="J42" i="26"/>
  <c r="G42" i="26"/>
  <c r="D42" i="26"/>
  <c r="P41" i="26"/>
  <c r="M41" i="26"/>
  <c r="J41" i="26"/>
  <c r="G41" i="26"/>
  <c r="D41" i="26"/>
  <c r="P40" i="26"/>
  <c r="M40" i="26"/>
  <c r="J40" i="26"/>
  <c r="G40" i="26"/>
  <c r="D40" i="26"/>
  <c r="P39" i="26"/>
  <c r="M39" i="26"/>
  <c r="J39" i="26"/>
  <c r="G39" i="26"/>
  <c r="D39" i="26"/>
  <c r="P38" i="26"/>
  <c r="M38" i="26"/>
  <c r="J38" i="26"/>
  <c r="G38" i="26"/>
  <c r="D38" i="26"/>
  <c r="P37" i="26"/>
  <c r="M37" i="26"/>
  <c r="J37" i="26"/>
  <c r="G37" i="26"/>
  <c r="D37" i="26"/>
  <c r="P36" i="26"/>
  <c r="M36" i="26"/>
  <c r="J36" i="26"/>
  <c r="G36" i="26"/>
  <c r="D36" i="26"/>
  <c r="P35" i="26"/>
  <c r="M35" i="26"/>
  <c r="J35" i="26"/>
  <c r="G35" i="26"/>
  <c r="D35" i="26"/>
  <c r="P34" i="26"/>
  <c r="M34" i="26"/>
  <c r="J34" i="26"/>
  <c r="G34" i="26"/>
  <c r="D34" i="26"/>
  <c r="P33" i="26"/>
  <c r="M33" i="26"/>
  <c r="J33" i="26"/>
  <c r="G33" i="26"/>
  <c r="D33" i="26"/>
  <c r="P32" i="26"/>
  <c r="M32" i="26"/>
  <c r="J32" i="26"/>
  <c r="G32" i="26"/>
  <c r="D32" i="26"/>
  <c r="P31" i="26"/>
  <c r="M31" i="26"/>
  <c r="J31" i="26"/>
  <c r="G31" i="26"/>
  <c r="D31" i="26"/>
  <c r="P30" i="26"/>
  <c r="M30" i="26"/>
  <c r="J30" i="26"/>
  <c r="G30" i="26"/>
  <c r="D30" i="26"/>
  <c r="P29" i="26"/>
  <c r="M29" i="26"/>
  <c r="J29" i="26"/>
  <c r="G29" i="26"/>
  <c r="D29" i="26"/>
  <c r="P28" i="26"/>
  <c r="M28" i="26"/>
  <c r="J28" i="26"/>
  <c r="G28" i="26"/>
  <c r="D28" i="26"/>
  <c r="P27" i="26"/>
  <c r="M27" i="26"/>
  <c r="J27" i="26"/>
  <c r="G27" i="26"/>
  <c r="D27" i="26"/>
  <c r="P26" i="26"/>
  <c r="M26" i="26"/>
  <c r="J26" i="26"/>
  <c r="G26" i="26"/>
  <c r="D26" i="26"/>
  <c r="P25" i="26"/>
  <c r="M25" i="26"/>
  <c r="J25" i="26"/>
  <c r="G25" i="26"/>
  <c r="D25" i="26"/>
  <c r="P24" i="26"/>
  <c r="M24" i="26"/>
  <c r="J24" i="26"/>
  <c r="G24" i="26"/>
  <c r="D24" i="26"/>
  <c r="P23" i="26"/>
  <c r="M23" i="26"/>
  <c r="J23" i="26"/>
  <c r="G23" i="26"/>
  <c r="D23" i="26"/>
  <c r="P22" i="26"/>
  <c r="M22" i="26"/>
  <c r="J22" i="26"/>
  <c r="G22" i="26"/>
  <c r="D22" i="26"/>
  <c r="P21" i="26"/>
  <c r="M21" i="26"/>
  <c r="J21" i="26"/>
  <c r="G21" i="26"/>
  <c r="D21" i="26"/>
  <c r="P20" i="26"/>
  <c r="M20" i="26"/>
  <c r="J20" i="26"/>
  <c r="G20" i="26"/>
  <c r="D20" i="26"/>
  <c r="P19" i="26"/>
  <c r="M19" i="26"/>
  <c r="J19" i="26"/>
  <c r="G19" i="26"/>
  <c r="D19" i="26"/>
  <c r="P18" i="26"/>
  <c r="M18" i="26"/>
  <c r="J18" i="26"/>
  <c r="G18" i="26"/>
  <c r="D18" i="26"/>
  <c r="P17" i="26"/>
  <c r="T26" i="26" s="1"/>
  <c r="I19" i="27" s="1"/>
  <c r="M17" i="26"/>
  <c r="J17" i="26"/>
  <c r="G17" i="26"/>
  <c r="D17" i="26"/>
  <c r="P16" i="26"/>
  <c r="M16" i="26"/>
  <c r="J16" i="26"/>
  <c r="G16" i="26"/>
  <c r="T24" i="26" s="1"/>
  <c r="D16" i="26"/>
  <c r="P15" i="26"/>
  <c r="M15" i="26"/>
  <c r="J15" i="26"/>
  <c r="G15" i="26"/>
  <c r="D15" i="26"/>
  <c r="T23" i="26" s="1"/>
  <c r="T13" i="26"/>
  <c r="T19" i="26" s="1"/>
  <c r="B3" i="26"/>
  <c r="I16" i="27" l="1"/>
  <c r="U23" i="26"/>
  <c r="U24" i="26"/>
  <c r="I17" i="27"/>
  <c r="U26" i="26"/>
  <c r="T25" i="26"/>
  <c r="H17" i="27"/>
  <c r="G16" i="27"/>
  <c r="J16" i="27" s="1"/>
  <c r="H16" i="27"/>
  <c r="G19" i="27"/>
  <c r="J19" i="27" s="1"/>
  <c r="G18" i="27"/>
  <c r="H19" i="27"/>
  <c r="J37" i="27"/>
  <c r="E29" i="27"/>
  <c r="J45" i="27" s="1"/>
  <c r="C36" i="27"/>
  <c r="B3" i="8"/>
  <c r="C10" i="8"/>
  <c r="H15" i="25"/>
  <c r="J28" i="27" s="1"/>
  <c r="H13" i="25"/>
  <c r="B3" i="25"/>
  <c r="K62" i="24"/>
  <c r="J62" i="24"/>
  <c r="I62" i="24"/>
  <c r="H62" i="24"/>
  <c r="G62" i="24"/>
  <c r="F62" i="24"/>
  <c r="K49" i="24"/>
  <c r="J49" i="24"/>
  <c r="I49" i="24"/>
  <c r="H49" i="24"/>
  <c r="G49" i="24"/>
  <c r="J48" i="24"/>
  <c r="I48" i="24"/>
  <c r="H48" i="24"/>
  <c r="G48" i="24"/>
  <c r="F48" i="24"/>
  <c r="K48" i="24"/>
  <c r="G46" i="24"/>
  <c r="K37" i="24"/>
  <c r="J37" i="24"/>
  <c r="I37" i="24"/>
  <c r="H37" i="24"/>
  <c r="G37" i="24"/>
  <c r="F37" i="24"/>
  <c r="K35" i="24"/>
  <c r="J35" i="24"/>
  <c r="I35" i="24"/>
  <c r="H35" i="24"/>
  <c r="G35" i="24"/>
  <c r="F35" i="24"/>
  <c r="K34" i="24"/>
  <c r="J34" i="24"/>
  <c r="I34" i="24"/>
  <c r="H34" i="24"/>
  <c r="G34" i="24"/>
  <c r="F34" i="24"/>
  <c r="K33" i="24"/>
  <c r="J33" i="24"/>
  <c r="I33" i="24"/>
  <c r="H33" i="24"/>
  <c r="G33" i="24"/>
  <c r="F33" i="24"/>
  <c r="K32" i="24"/>
  <c r="J32" i="24"/>
  <c r="I32" i="24"/>
  <c r="H32" i="24"/>
  <c r="G32" i="24"/>
  <c r="F32" i="24"/>
  <c r="K31" i="24"/>
  <c r="J31" i="24"/>
  <c r="I31" i="24"/>
  <c r="H31" i="24"/>
  <c r="G31" i="24"/>
  <c r="F31" i="24"/>
  <c r="K30" i="24"/>
  <c r="J30" i="24"/>
  <c r="I30" i="24"/>
  <c r="H30" i="24"/>
  <c r="G30" i="24"/>
  <c r="F30" i="24"/>
  <c r="K29" i="24"/>
  <c r="J29" i="24"/>
  <c r="I29" i="24"/>
  <c r="H29" i="24"/>
  <c r="G29" i="24"/>
  <c r="F29" i="24"/>
  <c r="K28" i="24"/>
  <c r="J28" i="24"/>
  <c r="J36" i="24" s="1"/>
  <c r="J38" i="24" s="1"/>
  <c r="I28" i="24"/>
  <c r="H28" i="24"/>
  <c r="H36" i="24" s="1"/>
  <c r="H38" i="24" s="1"/>
  <c r="G28" i="24"/>
  <c r="F28" i="24"/>
  <c r="F36" i="24" s="1"/>
  <c r="F38" i="24" s="1"/>
  <c r="J27" i="24"/>
  <c r="I27" i="24"/>
  <c r="I36" i="24" s="1"/>
  <c r="I38" i="24" s="1"/>
  <c r="H27" i="24"/>
  <c r="G27" i="24"/>
  <c r="G36" i="24" s="1"/>
  <c r="G38" i="24" s="1"/>
  <c r="G40" i="24" s="1"/>
  <c r="F27" i="24"/>
  <c r="K27" i="24"/>
  <c r="K36" i="24" s="1"/>
  <c r="K38" i="24" s="1"/>
  <c r="B35" i="24"/>
  <c r="B34" i="24"/>
  <c r="B33" i="24"/>
  <c r="B32" i="24"/>
  <c r="B31" i="24"/>
  <c r="B30" i="24"/>
  <c r="B29" i="24"/>
  <c r="B28" i="24"/>
  <c r="B27" i="24"/>
  <c r="G22" i="24"/>
  <c r="K21" i="24"/>
  <c r="J21" i="24"/>
  <c r="I21" i="24"/>
  <c r="H21" i="24"/>
  <c r="G21" i="24"/>
  <c r="F21" i="24"/>
  <c r="K20" i="24"/>
  <c r="K22" i="24" s="1"/>
  <c r="J20" i="24"/>
  <c r="I20" i="24"/>
  <c r="I22" i="24" s="1"/>
  <c r="H20" i="24"/>
  <c r="G20" i="24"/>
  <c r="F20" i="24"/>
  <c r="J19" i="24"/>
  <c r="J22" i="24" s="1"/>
  <c r="I19" i="24"/>
  <c r="H19" i="24"/>
  <c r="H22" i="24" s="1"/>
  <c r="G19" i="24"/>
  <c r="F19" i="24"/>
  <c r="F22" i="24" s="1"/>
  <c r="K19" i="24"/>
  <c r="B21" i="24"/>
  <c r="B20" i="24"/>
  <c r="B19" i="24"/>
  <c r="J16" i="24"/>
  <c r="J24" i="24" s="1"/>
  <c r="F16" i="24"/>
  <c r="F24" i="24" s="1"/>
  <c r="K15" i="24"/>
  <c r="J15" i="24"/>
  <c r="I15" i="24"/>
  <c r="H15" i="24"/>
  <c r="H16" i="24" s="1"/>
  <c r="H24" i="24" s="1"/>
  <c r="G15" i="24"/>
  <c r="F15" i="24"/>
  <c r="J14" i="24"/>
  <c r="I14" i="24"/>
  <c r="H14" i="24"/>
  <c r="G14" i="24"/>
  <c r="F14" i="24"/>
  <c r="K14" i="24"/>
  <c r="J13" i="24"/>
  <c r="I13" i="24"/>
  <c r="H13" i="24"/>
  <c r="G13" i="24"/>
  <c r="F13" i="24"/>
  <c r="K13" i="24"/>
  <c r="J12" i="24"/>
  <c r="I12" i="24"/>
  <c r="I16" i="24" s="1"/>
  <c r="I24" i="24" s="1"/>
  <c r="H12" i="24"/>
  <c r="G12" i="24"/>
  <c r="G16" i="24" s="1"/>
  <c r="G24" i="24" s="1"/>
  <c r="F12" i="24"/>
  <c r="K12" i="24"/>
  <c r="K16" i="24" s="1"/>
  <c r="K24" i="24" s="1"/>
  <c r="B15" i="24"/>
  <c r="B14" i="24"/>
  <c r="B13" i="24"/>
  <c r="B12" i="24"/>
  <c r="B3" i="24"/>
  <c r="J9" i="24"/>
  <c r="J46" i="24" s="1"/>
  <c r="I9" i="24"/>
  <c r="I46" i="24" s="1"/>
  <c r="H9" i="24"/>
  <c r="H46" i="24" s="1"/>
  <c r="G9" i="24"/>
  <c r="F9" i="24"/>
  <c r="F46" i="24" s="1"/>
  <c r="K9" i="24"/>
  <c r="K46" i="24" s="1"/>
  <c r="U25" i="26" l="1"/>
  <c r="I18" i="27"/>
  <c r="I21" i="27" s="1"/>
  <c r="J17" i="27"/>
  <c r="H21" i="27"/>
  <c r="E36" i="27" s="1"/>
  <c r="J46" i="27" s="1"/>
  <c r="H22" i="27"/>
  <c r="G21" i="27"/>
  <c r="G22" i="27"/>
  <c r="C38" i="27"/>
  <c r="I40" i="24"/>
  <c r="H40" i="24"/>
  <c r="K40" i="24"/>
  <c r="F40" i="24"/>
  <c r="J40" i="24"/>
  <c r="N30" i="23"/>
  <c r="M30" i="23"/>
  <c r="L30" i="23"/>
  <c r="K30" i="23"/>
  <c r="J30" i="23"/>
  <c r="I30" i="23"/>
  <c r="H30" i="23"/>
  <c r="G30" i="23"/>
  <c r="F30" i="23"/>
  <c r="E30" i="23"/>
  <c r="D30" i="23"/>
  <c r="C30" i="23"/>
  <c r="K27" i="22"/>
  <c r="L27" i="22" s="1"/>
  <c r="M27" i="22" s="1"/>
  <c r="D6293" i="22"/>
  <c r="D6292" i="22"/>
  <c r="D6291" i="22"/>
  <c r="D6290" i="22"/>
  <c r="D6289" i="22"/>
  <c r="D6288" i="22"/>
  <c r="D6287" i="22"/>
  <c r="D6286" i="22"/>
  <c r="D6285" i="22"/>
  <c r="D6284" i="22"/>
  <c r="D6283" i="22"/>
  <c r="D6282" i="22"/>
  <c r="D6281" i="22"/>
  <c r="D6280" i="22"/>
  <c r="D6279" i="22"/>
  <c r="D6278" i="22"/>
  <c r="D6277" i="22"/>
  <c r="D6276" i="22"/>
  <c r="D6275" i="22"/>
  <c r="D6274" i="22"/>
  <c r="D6273" i="22"/>
  <c r="D6272" i="22"/>
  <c r="D6271" i="22"/>
  <c r="D6270" i="22"/>
  <c r="D6269" i="22"/>
  <c r="D6268" i="22"/>
  <c r="D6267" i="22"/>
  <c r="D6266" i="22"/>
  <c r="D6265" i="22"/>
  <c r="D6264" i="22"/>
  <c r="D6263" i="22"/>
  <c r="D6262" i="22"/>
  <c r="D6261" i="22"/>
  <c r="D6260" i="22"/>
  <c r="D6259" i="22"/>
  <c r="D6258" i="22"/>
  <c r="D6257" i="22"/>
  <c r="D6256" i="22"/>
  <c r="D6255" i="22"/>
  <c r="D6254" i="22"/>
  <c r="D6253" i="22"/>
  <c r="D6252" i="22"/>
  <c r="D6251" i="22"/>
  <c r="D6250" i="22"/>
  <c r="D6249" i="22"/>
  <c r="D6248" i="22"/>
  <c r="D6247" i="22"/>
  <c r="D6246" i="22"/>
  <c r="D6245" i="22"/>
  <c r="D6244" i="22"/>
  <c r="D6243" i="22"/>
  <c r="D6242" i="22"/>
  <c r="D6241" i="22"/>
  <c r="D6240" i="22"/>
  <c r="D6239" i="22"/>
  <c r="D6238" i="22"/>
  <c r="D6237" i="22"/>
  <c r="D6236" i="22"/>
  <c r="D6235" i="22"/>
  <c r="D6234" i="22"/>
  <c r="D6233" i="22"/>
  <c r="D6232" i="22"/>
  <c r="D6231" i="22"/>
  <c r="D6230" i="22"/>
  <c r="D6229" i="22"/>
  <c r="D6228" i="22"/>
  <c r="D6227" i="22"/>
  <c r="D6226" i="22"/>
  <c r="D6225" i="22"/>
  <c r="D6224" i="22"/>
  <c r="D6223" i="22"/>
  <c r="D6222" i="22"/>
  <c r="D6221" i="22"/>
  <c r="D6220" i="22"/>
  <c r="D6219" i="22"/>
  <c r="D6218" i="22"/>
  <c r="D6217" i="22"/>
  <c r="D6216" i="22"/>
  <c r="D6215" i="22"/>
  <c r="D6214" i="22"/>
  <c r="D6213" i="22"/>
  <c r="D6212" i="22"/>
  <c r="D6211" i="22"/>
  <c r="D6210" i="22"/>
  <c r="D6209" i="22"/>
  <c r="D6208" i="22"/>
  <c r="D6207" i="22"/>
  <c r="D6206" i="22"/>
  <c r="D6205" i="22"/>
  <c r="D6204" i="22"/>
  <c r="D6203" i="22"/>
  <c r="D6202" i="22"/>
  <c r="D6201" i="22"/>
  <c r="D6200" i="22"/>
  <c r="D6199" i="22"/>
  <c r="D6198" i="22"/>
  <c r="D6197" i="22"/>
  <c r="D6196" i="22"/>
  <c r="D6195" i="22"/>
  <c r="D6194" i="22"/>
  <c r="D6193" i="22"/>
  <c r="D6192" i="22"/>
  <c r="D6191" i="22"/>
  <c r="D6190" i="22"/>
  <c r="D6189" i="22"/>
  <c r="D6188" i="22"/>
  <c r="D6187" i="22"/>
  <c r="D6186" i="22"/>
  <c r="D6185" i="22"/>
  <c r="D6184" i="22"/>
  <c r="D6183" i="22"/>
  <c r="D6182" i="22"/>
  <c r="D6181" i="22"/>
  <c r="D6180" i="22"/>
  <c r="D6179" i="22"/>
  <c r="D6178" i="22"/>
  <c r="D6177" i="22"/>
  <c r="D6176" i="22"/>
  <c r="D6175" i="22"/>
  <c r="D6174" i="22"/>
  <c r="D6173" i="22"/>
  <c r="D6172" i="22"/>
  <c r="D6171" i="22"/>
  <c r="D6170" i="22"/>
  <c r="D6169" i="22"/>
  <c r="D6168" i="22"/>
  <c r="D6167" i="22"/>
  <c r="D6166" i="22"/>
  <c r="D6165" i="22"/>
  <c r="D6164" i="22"/>
  <c r="D6163" i="22"/>
  <c r="D6162" i="22"/>
  <c r="D6161" i="22"/>
  <c r="D6160" i="22"/>
  <c r="D6159" i="22"/>
  <c r="D6158" i="22"/>
  <c r="D6157" i="22"/>
  <c r="D6156" i="22"/>
  <c r="D6155" i="22"/>
  <c r="D6154" i="22"/>
  <c r="D6153" i="22"/>
  <c r="D6152" i="22"/>
  <c r="D6151" i="22"/>
  <c r="D6150" i="22"/>
  <c r="D6149" i="22"/>
  <c r="D6148" i="22"/>
  <c r="D6147" i="22"/>
  <c r="D6146" i="22"/>
  <c r="D6145" i="22"/>
  <c r="D6144" i="22"/>
  <c r="D6143" i="22"/>
  <c r="D6142" i="22"/>
  <c r="D6141" i="22"/>
  <c r="D6140" i="22"/>
  <c r="D6139" i="22"/>
  <c r="D6138" i="22"/>
  <c r="D6137" i="22"/>
  <c r="D6136" i="22"/>
  <c r="D6135" i="22"/>
  <c r="D6134" i="22"/>
  <c r="D6133" i="22"/>
  <c r="D6132" i="22"/>
  <c r="D6131" i="22"/>
  <c r="D6130" i="22"/>
  <c r="D6129" i="22"/>
  <c r="D6128" i="22"/>
  <c r="D6127" i="22"/>
  <c r="D6126" i="22"/>
  <c r="D6125" i="22"/>
  <c r="D6124" i="22"/>
  <c r="D6123" i="22"/>
  <c r="D6122" i="22"/>
  <c r="D6121" i="22"/>
  <c r="D6120" i="22"/>
  <c r="D6119" i="22"/>
  <c r="D6118" i="22"/>
  <c r="D6117" i="22"/>
  <c r="D6116" i="22"/>
  <c r="D6115" i="22"/>
  <c r="D6114" i="22"/>
  <c r="D6113" i="22"/>
  <c r="D6112" i="22"/>
  <c r="D6111" i="22"/>
  <c r="D6110" i="22"/>
  <c r="D6109" i="22"/>
  <c r="D6108" i="22"/>
  <c r="D6107" i="22"/>
  <c r="D6106" i="22"/>
  <c r="D6105" i="22"/>
  <c r="D6104" i="22"/>
  <c r="D6103" i="22"/>
  <c r="D6102" i="22"/>
  <c r="D6101" i="22"/>
  <c r="D6100" i="22"/>
  <c r="D6099" i="22"/>
  <c r="D6098" i="22"/>
  <c r="D6097" i="22"/>
  <c r="D6096" i="22"/>
  <c r="D6095" i="22"/>
  <c r="D6094" i="22"/>
  <c r="D6093" i="22"/>
  <c r="D6092" i="22"/>
  <c r="D6091" i="22"/>
  <c r="D6090" i="22"/>
  <c r="D6089" i="22"/>
  <c r="D6088" i="22"/>
  <c r="D6087" i="22"/>
  <c r="D6086" i="22"/>
  <c r="D6085" i="22"/>
  <c r="D6084" i="22"/>
  <c r="D6083" i="22"/>
  <c r="D6082" i="22"/>
  <c r="D6081" i="22"/>
  <c r="D6080" i="22"/>
  <c r="D6079" i="22"/>
  <c r="D6078" i="22"/>
  <c r="D6077" i="22"/>
  <c r="D6076" i="22"/>
  <c r="D6075" i="22"/>
  <c r="D6074" i="22"/>
  <c r="D6073" i="22"/>
  <c r="D6072" i="22"/>
  <c r="D6071" i="22"/>
  <c r="D6070" i="22"/>
  <c r="D6069" i="22"/>
  <c r="D6068" i="22"/>
  <c r="D6067" i="22"/>
  <c r="D6066" i="22"/>
  <c r="D6065" i="22"/>
  <c r="D6064" i="22"/>
  <c r="D6063" i="22"/>
  <c r="D6062" i="22"/>
  <c r="D6061" i="22"/>
  <c r="D6060" i="22"/>
  <c r="D6059" i="22"/>
  <c r="D6058" i="22"/>
  <c r="D6057" i="22"/>
  <c r="D6056" i="22"/>
  <c r="D6055" i="22"/>
  <c r="D6054" i="22"/>
  <c r="D6053" i="22"/>
  <c r="D6052" i="22"/>
  <c r="D6051" i="22"/>
  <c r="D6050" i="22"/>
  <c r="D6049" i="22"/>
  <c r="D6048" i="22"/>
  <c r="D6047" i="22"/>
  <c r="D6046" i="22"/>
  <c r="D6045" i="22"/>
  <c r="D6044" i="22"/>
  <c r="D6043" i="22"/>
  <c r="D6042" i="22"/>
  <c r="D6041" i="22"/>
  <c r="D6040" i="22"/>
  <c r="D6039" i="22"/>
  <c r="D6038" i="22"/>
  <c r="D6037" i="22"/>
  <c r="D6036" i="22"/>
  <c r="D6035" i="22"/>
  <c r="D6034" i="22"/>
  <c r="D6033" i="22"/>
  <c r="D6032" i="22"/>
  <c r="D6031" i="22"/>
  <c r="D6030" i="22"/>
  <c r="D6029" i="22"/>
  <c r="D6028" i="22"/>
  <c r="D6027" i="22"/>
  <c r="D6026" i="22"/>
  <c r="D6025" i="22"/>
  <c r="D6024" i="22"/>
  <c r="D6023" i="22"/>
  <c r="D6022" i="22"/>
  <c r="D6021" i="22"/>
  <c r="D6020" i="22"/>
  <c r="D6019" i="22"/>
  <c r="D6018" i="22"/>
  <c r="D6017" i="22"/>
  <c r="D6016" i="22"/>
  <c r="D6015" i="22"/>
  <c r="D6014" i="22"/>
  <c r="D6013" i="22"/>
  <c r="D6012" i="22"/>
  <c r="D6011" i="22"/>
  <c r="D6010" i="22"/>
  <c r="D6009" i="22"/>
  <c r="D6008" i="22"/>
  <c r="D6007" i="22"/>
  <c r="D6006" i="22"/>
  <c r="D6005" i="22"/>
  <c r="D6004" i="22"/>
  <c r="D6003" i="22"/>
  <c r="D6002" i="22"/>
  <c r="D6001" i="22"/>
  <c r="D6000" i="22"/>
  <c r="D5999" i="22"/>
  <c r="D5998" i="22"/>
  <c r="D5997" i="22"/>
  <c r="D5996" i="22"/>
  <c r="D5995" i="22"/>
  <c r="D5994" i="22"/>
  <c r="D5993" i="22"/>
  <c r="D5992" i="22"/>
  <c r="D5991" i="22"/>
  <c r="D5990" i="22"/>
  <c r="D5989" i="22"/>
  <c r="D5988" i="22"/>
  <c r="D5987" i="22"/>
  <c r="D5986" i="22"/>
  <c r="D5985" i="22"/>
  <c r="D5984" i="22"/>
  <c r="D5983" i="22"/>
  <c r="D5982" i="22"/>
  <c r="D5981" i="22"/>
  <c r="D5980" i="22"/>
  <c r="D5979" i="22"/>
  <c r="D5978" i="22"/>
  <c r="D5977" i="22"/>
  <c r="D5976" i="22"/>
  <c r="D5975" i="22"/>
  <c r="D5974" i="22"/>
  <c r="D5973" i="22"/>
  <c r="D5972" i="22"/>
  <c r="D5971" i="22"/>
  <c r="D5970" i="22"/>
  <c r="D5969" i="22"/>
  <c r="D5968" i="22"/>
  <c r="D5967" i="22"/>
  <c r="D5966" i="22"/>
  <c r="D5965" i="22"/>
  <c r="D5964" i="22"/>
  <c r="D5963" i="22"/>
  <c r="D5962" i="22"/>
  <c r="D5961" i="22"/>
  <c r="D5960" i="22"/>
  <c r="D5959" i="22"/>
  <c r="D5958" i="22"/>
  <c r="D5957" i="22"/>
  <c r="D5956" i="22"/>
  <c r="D5955" i="22"/>
  <c r="D5954" i="22"/>
  <c r="D5953" i="22"/>
  <c r="D5952" i="22"/>
  <c r="D5951" i="22"/>
  <c r="D5950" i="22"/>
  <c r="D5949" i="22"/>
  <c r="D5948" i="22"/>
  <c r="D5947" i="22"/>
  <c r="D5946" i="22"/>
  <c r="D5945" i="22"/>
  <c r="D5944" i="22"/>
  <c r="D5943" i="22"/>
  <c r="D5942" i="22"/>
  <c r="D5941" i="22"/>
  <c r="D5940" i="22"/>
  <c r="D5939" i="22"/>
  <c r="D5938" i="22"/>
  <c r="D5937" i="22"/>
  <c r="D5936" i="22"/>
  <c r="D5935" i="22"/>
  <c r="D5934" i="22"/>
  <c r="D5933" i="22"/>
  <c r="D5932" i="22"/>
  <c r="D5931" i="22"/>
  <c r="D5930" i="22"/>
  <c r="D5929" i="22"/>
  <c r="D5928" i="22"/>
  <c r="D5927" i="22"/>
  <c r="D5926" i="22"/>
  <c r="D5925" i="22"/>
  <c r="D5924" i="22"/>
  <c r="D5923" i="22"/>
  <c r="D5922" i="22"/>
  <c r="D5921" i="22"/>
  <c r="D5920" i="22"/>
  <c r="D5919" i="22"/>
  <c r="D5918" i="22"/>
  <c r="D5917" i="22"/>
  <c r="D5916" i="22"/>
  <c r="D5915" i="22"/>
  <c r="D5914" i="22"/>
  <c r="D5913" i="22"/>
  <c r="D5912" i="22"/>
  <c r="D5911" i="22"/>
  <c r="D5910" i="22"/>
  <c r="D5909" i="22"/>
  <c r="D5908" i="22"/>
  <c r="D5907" i="22"/>
  <c r="D5906" i="22"/>
  <c r="D5905" i="22"/>
  <c r="D5904" i="22"/>
  <c r="D5903" i="22"/>
  <c r="D5902" i="22"/>
  <c r="D5901" i="22"/>
  <c r="D5900" i="22"/>
  <c r="D5899" i="22"/>
  <c r="D5898" i="22"/>
  <c r="D5897" i="22"/>
  <c r="D5896" i="22"/>
  <c r="D5895" i="22"/>
  <c r="D5894" i="22"/>
  <c r="D5893" i="22"/>
  <c r="D5892" i="22"/>
  <c r="D5891" i="22"/>
  <c r="D5890" i="22"/>
  <c r="D5889" i="22"/>
  <c r="D5888" i="22"/>
  <c r="D5887" i="22"/>
  <c r="D5886" i="22"/>
  <c r="D5885" i="22"/>
  <c r="D5884" i="22"/>
  <c r="D5883" i="22"/>
  <c r="D5882" i="22"/>
  <c r="D5881" i="22"/>
  <c r="D5880" i="22"/>
  <c r="D5879" i="22"/>
  <c r="D5878" i="22"/>
  <c r="D5877" i="22"/>
  <c r="D5876" i="22"/>
  <c r="D5875" i="22"/>
  <c r="D5874" i="22"/>
  <c r="D5873" i="22"/>
  <c r="D5872" i="22"/>
  <c r="D5871" i="22"/>
  <c r="D5870" i="22"/>
  <c r="D5869" i="22"/>
  <c r="D5868" i="22"/>
  <c r="D5867" i="22"/>
  <c r="D5866" i="22"/>
  <c r="D5865" i="22"/>
  <c r="D5864" i="22"/>
  <c r="D5863" i="22"/>
  <c r="D5862" i="22"/>
  <c r="D5861" i="22"/>
  <c r="D5860" i="22"/>
  <c r="D5859" i="22"/>
  <c r="D5858" i="22"/>
  <c r="D5857" i="22"/>
  <c r="D5856" i="22"/>
  <c r="D5855" i="22"/>
  <c r="D5854" i="22"/>
  <c r="D5853" i="22"/>
  <c r="D5852" i="22"/>
  <c r="D5851" i="22"/>
  <c r="D5850" i="22"/>
  <c r="D5849" i="22"/>
  <c r="D5848" i="22"/>
  <c r="D5847" i="22"/>
  <c r="D5846" i="22"/>
  <c r="D5845" i="22"/>
  <c r="D5844" i="22"/>
  <c r="D5843" i="22"/>
  <c r="D5842" i="22"/>
  <c r="D5841" i="22"/>
  <c r="D5840" i="22"/>
  <c r="D5839" i="22"/>
  <c r="D5838" i="22"/>
  <c r="D5837" i="22"/>
  <c r="D5836" i="22"/>
  <c r="D5835" i="22"/>
  <c r="D5834" i="22"/>
  <c r="D5833" i="22"/>
  <c r="D5832" i="22"/>
  <c r="D5831" i="22"/>
  <c r="D5830" i="22"/>
  <c r="D5829" i="22"/>
  <c r="D5828" i="22"/>
  <c r="D5827" i="22"/>
  <c r="D5826" i="22"/>
  <c r="D5825" i="22"/>
  <c r="D5824" i="22"/>
  <c r="D5823" i="22"/>
  <c r="D5822" i="22"/>
  <c r="D5821" i="22"/>
  <c r="D5820" i="22"/>
  <c r="D5819" i="22"/>
  <c r="D5818" i="22"/>
  <c r="D5817" i="22"/>
  <c r="D5816" i="22"/>
  <c r="D5815" i="22"/>
  <c r="D5814" i="22"/>
  <c r="D5813" i="22"/>
  <c r="D5812" i="22"/>
  <c r="D5811" i="22"/>
  <c r="D5810" i="22"/>
  <c r="D5809" i="22"/>
  <c r="D5808" i="22"/>
  <c r="D5807" i="22"/>
  <c r="D5806" i="22"/>
  <c r="D5805" i="22"/>
  <c r="D5804" i="22"/>
  <c r="D5803" i="22"/>
  <c r="D5802" i="22"/>
  <c r="D5801" i="22"/>
  <c r="D5800" i="22"/>
  <c r="D5799" i="22"/>
  <c r="D5798" i="22"/>
  <c r="D5797" i="22"/>
  <c r="D5796" i="22"/>
  <c r="D5795" i="22"/>
  <c r="D5794" i="22"/>
  <c r="D5793" i="22"/>
  <c r="D5792" i="22"/>
  <c r="D5791" i="22"/>
  <c r="D5790" i="22"/>
  <c r="D5789" i="22"/>
  <c r="D5788" i="22"/>
  <c r="D5787" i="22"/>
  <c r="D5786" i="22"/>
  <c r="D5785" i="22"/>
  <c r="D5784" i="22"/>
  <c r="D5783" i="22"/>
  <c r="D5782" i="22"/>
  <c r="D5781" i="22"/>
  <c r="D5780" i="22"/>
  <c r="D5779" i="22"/>
  <c r="D5778" i="22"/>
  <c r="D5777" i="22"/>
  <c r="D5776" i="22"/>
  <c r="D5775" i="22"/>
  <c r="D5774" i="22"/>
  <c r="D5773" i="22"/>
  <c r="D5772" i="22"/>
  <c r="D5771" i="22"/>
  <c r="D5770" i="22"/>
  <c r="D5769" i="22"/>
  <c r="D5768" i="22"/>
  <c r="D5767" i="22"/>
  <c r="D5766" i="22"/>
  <c r="D5765" i="22"/>
  <c r="D5764" i="22"/>
  <c r="D5763" i="22"/>
  <c r="D5762" i="22"/>
  <c r="D5761" i="22"/>
  <c r="D5760" i="22"/>
  <c r="D5759" i="22"/>
  <c r="D5758" i="22"/>
  <c r="D5757" i="22"/>
  <c r="D5756" i="22"/>
  <c r="D5755" i="22"/>
  <c r="D5754" i="22"/>
  <c r="D5753" i="22"/>
  <c r="D5752" i="22"/>
  <c r="D5751" i="22"/>
  <c r="D5750" i="22"/>
  <c r="D5749" i="22"/>
  <c r="D5748" i="22"/>
  <c r="D5747" i="22"/>
  <c r="D5746" i="22"/>
  <c r="D5745" i="22"/>
  <c r="D5744" i="22"/>
  <c r="D5743" i="22"/>
  <c r="D5742" i="22"/>
  <c r="D5741" i="22"/>
  <c r="D5740" i="22"/>
  <c r="D5739" i="22"/>
  <c r="D5738" i="22"/>
  <c r="D5737" i="22"/>
  <c r="D5736" i="22"/>
  <c r="D5735" i="22"/>
  <c r="D5734" i="22"/>
  <c r="D5733" i="22"/>
  <c r="D5732" i="22"/>
  <c r="D5731" i="22"/>
  <c r="D5730" i="22"/>
  <c r="D5729" i="22"/>
  <c r="D5728" i="22"/>
  <c r="D5727" i="22"/>
  <c r="D5726" i="22"/>
  <c r="D5725" i="22"/>
  <c r="D5724" i="22"/>
  <c r="D5723" i="22"/>
  <c r="D5722" i="22"/>
  <c r="D5721" i="22"/>
  <c r="D5720" i="22"/>
  <c r="D5719" i="22"/>
  <c r="D5718" i="22"/>
  <c r="D5717" i="22"/>
  <c r="D5716" i="22"/>
  <c r="D5715" i="22"/>
  <c r="D5714" i="22"/>
  <c r="D5713" i="22"/>
  <c r="D5712" i="22"/>
  <c r="D5711" i="22"/>
  <c r="D5710" i="22"/>
  <c r="D5709" i="22"/>
  <c r="D5708" i="22"/>
  <c r="D5707" i="22"/>
  <c r="D5706" i="22"/>
  <c r="D5705" i="22"/>
  <c r="D5704" i="22"/>
  <c r="D5703" i="22"/>
  <c r="D5702" i="22"/>
  <c r="D5701" i="22"/>
  <c r="D5700" i="22"/>
  <c r="D5699" i="22"/>
  <c r="D5698" i="22"/>
  <c r="D5697" i="22"/>
  <c r="D5696" i="22"/>
  <c r="D5695" i="22"/>
  <c r="D5694" i="22"/>
  <c r="D5693" i="22"/>
  <c r="D5692" i="22"/>
  <c r="D5691" i="22"/>
  <c r="D5690" i="22"/>
  <c r="D5689" i="22"/>
  <c r="D5688" i="22"/>
  <c r="D5687" i="22"/>
  <c r="D5686" i="22"/>
  <c r="D5685" i="22"/>
  <c r="D5684" i="22"/>
  <c r="D5683" i="22"/>
  <c r="D5682" i="22"/>
  <c r="D5681" i="22"/>
  <c r="D5680" i="22"/>
  <c r="D5679" i="22"/>
  <c r="D5678" i="22"/>
  <c r="D5677" i="22"/>
  <c r="D5676" i="22"/>
  <c r="D5675" i="22"/>
  <c r="D5674" i="22"/>
  <c r="D5673" i="22"/>
  <c r="D5672" i="22"/>
  <c r="D5671" i="22"/>
  <c r="D5670" i="22"/>
  <c r="D5669" i="22"/>
  <c r="D5668" i="22"/>
  <c r="D5667" i="22"/>
  <c r="D5666" i="22"/>
  <c r="D5665" i="22"/>
  <c r="D5664" i="22"/>
  <c r="D5663" i="22"/>
  <c r="D5662" i="22"/>
  <c r="D5661" i="22"/>
  <c r="D5660" i="22"/>
  <c r="D5659" i="22"/>
  <c r="D5658" i="22"/>
  <c r="D5657" i="22"/>
  <c r="D5656" i="22"/>
  <c r="D5655" i="22"/>
  <c r="D5654" i="22"/>
  <c r="D5653" i="22"/>
  <c r="D5652" i="22"/>
  <c r="D5651" i="22"/>
  <c r="D5650" i="22"/>
  <c r="D5649" i="22"/>
  <c r="D5648" i="22"/>
  <c r="D5647" i="22"/>
  <c r="D5646" i="22"/>
  <c r="D5645" i="22"/>
  <c r="D5644" i="22"/>
  <c r="D5643" i="22"/>
  <c r="D5642" i="22"/>
  <c r="D5641" i="22"/>
  <c r="D5640" i="22"/>
  <c r="D5639" i="22"/>
  <c r="D5638" i="22"/>
  <c r="D5637" i="22"/>
  <c r="D5636" i="22"/>
  <c r="D5635" i="22"/>
  <c r="D5634" i="22"/>
  <c r="D5633" i="22"/>
  <c r="D5632" i="22"/>
  <c r="D5631" i="22"/>
  <c r="D5630" i="22"/>
  <c r="D5629" i="22"/>
  <c r="D5628" i="22"/>
  <c r="D5627" i="22"/>
  <c r="D5626" i="22"/>
  <c r="D5625" i="22"/>
  <c r="D5624" i="22"/>
  <c r="D5623" i="22"/>
  <c r="D5622" i="22"/>
  <c r="D5621" i="22"/>
  <c r="D5620" i="22"/>
  <c r="D5619" i="22"/>
  <c r="D5618" i="22"/>
  <c r="D5617" i="22"/>
  <c r="D5616" i="22"/>
  <c r="D5615" i="22"/>
  <c r="D5614" i="22"/>
  <c r="D5613" i="22"/>
  <c r="D5612" i="22"/>
  <c r="D5611" i="22"/>
  <c r="D5610" i="22"/>
  <c r="D5609" i="22"/>
  <c r="D5608" i="22"/>
  <c r="D5607" i="22"/>
  <c r="D5606" i="22"/>
  <c r="D5605" i="22"/>
  <c r="D5604" i="22"/>
  <c r="D5603" i="22"/>
  <c r="D5602" i="22"/>
  <c r="D5601" i="22"/>
  <c r="D5600" i="22"/>
  <c r="D5599" i="22"/>
  <c r="D5598" i="22"/>
  <c r="D5597" i="22"/>
  <c r="D5596" i="22"/>
  <c r="D5595" i="22"/>
  <c r="D5594" i="22"/>
  <c r="D5593" i="22"/>
  <c r="D5592" i="22"/>
  <c r="D5591" i="22"/>
  <c r="D5590" i="22"/>
  <c r="D5589" i="22"/>
  <c r="D5588" i="22"/>
  <c r="D5587" i="22"/>
  <c r="D5586" i="22"/>
  <c r="D5585" i="22"/>
  <c r="D5584" i="22"/>
  <c r="D5583" i="22"/>
  <c r="D5582" i="22"/>
  <c r="D5581" i="22"/>
  <c r="D5580" i="22"/>
  <c r="D5579" i="22"/>
  <c r="D5578" i="22"/>
  <c r="D5577" i="22"/>
  <c r="D5576" i="22"/>
  <c r="D5575" i="22"/>
  <c r="D5574" i="22"/>
  <c r="D5573" i="22"/>
  <c r="D5572" i="22"/>
  <c r="D5571" i="22"/>
  <c r="D5570" i="22"/>
  <c r="D5569" i="22"/>
  <c r="D5568" i="22"/>
  <c r="D5567" i="22"/>
  <c r="D5566" i="22"/>
  <c r="D5565" i="22"/>
  <c r="D5564" i="22"/>
  <c r="D5563" i="22"/>
  <c r="D5562" i="22"/>
  <c r="D5561" i="22"/>
  <c r="D5560" i="22"/>
  <c r="D5559" i="22"/>
  <c r="D5558" i="22"/>
  <c r="D5557" i="22"/>
  <c r="D5556" i="22"/>
  <c r="D5555" i="22"/>
  <c r="D5554" i="22"/>
  <c r="D5553" i="22"/>
  <c r="D5552" i="22"/>
  <c r="D5551" i="22"/>
  <c r="D5550" i="22"/>
  <c r="D5549" i="22"/>
  <c r="D5548" i="22"/>
  <c r="D5547" i="22"/>
  <c r="D5546" i="22"/>
  <c r="D5545" i="22"/>
  <c r="D5544" i="22"/>
  <c r="D5543" i="22"/>
  <c r="D5542" i="22"/>
  <c r="D5541" i="22"/>
  <c r="D5540" i="22"/>
  <c r="D5539" i="22"/>
  <c r="D5538" i="22"/>
  <c r="D5537" i="22"/>
  <c r="D5536" i="22"/>
  <c r="D5535" i="22"/>
  <c r="D5534" i="22"/>
  <c r="D5533" i="22"/>
  <c r="D5532" i="22"/>
  <c r="D5531" i="22"/>
  <c r="D5530" i="22"/>
  <c r="D5529" i="22"/>
  <c r="D5528" i="22"/>
  <c r="D5527" i="22"/>
  <c r="D5526" i="22"/>
  <c r="D5525" i="22"/>
  <c r="D5524" i="22"/>
  <c r="D5523" i="22"/>
  <c r="D5522" i="22"/>
  <c r="D5521" i="22"/>
  <c r="D5520" i="22"/>
  <c r="D5519" i="22"/>
  <c r="D5518" i="22"/>
  <c r="D5517" i="22"/>
  <c r="D5516" i="22"/>
  <c r="D5515" i="22"/>
  <c r="D5514" i="22"/>
  <c r="D5513" i="22"/>
  <c r="D5512" i="22"/>
  <c r="D5511" i="22"/>
  <c r="D5510" i="22"/>
  <c r="D5509" i="22"/>
  <c r="D5508" i="22"/>
  <c r="D5507" i="22"/>
  <c r="D5506" i="22"/>
  <c r="D5505" i="22"/>
  <c r="D5504" i="22"/>
  <c r="D5503" i="22"/>
  <c r="D5502" i="22"/>
  <c r="D5501" i="22"/>
  <c r="D5500" i="22"/>
  <c r="D5499" i="22"/>
  <c r="D5498" i="22"/>
  <c r="D5497" i="22"/>
  <c r="D5496" i="22"/>
  <c r="D5495" i="22"/>
  <c r="D5494" i="22"/>
  <c r="D5493" i="22"/>
  <c r="D5492" i="22"/>
  <c r="D5491" i="22"/>
  <c r="D5490" i="22"/>
  <c r="D5489" i="22"/>
  <c r="D5488" i="22"/>
  <c r="D5487" i="22"/>
  <c r="D5486" i="22"/>
  <c r="D5485" i="22"/>
  <c r="D5484" i="22"/>
  <c r="D5483" i="22"/>
  <c r="D5482" i="22"/>
  <c r="D5481" i="22"/>
  <c r="D5480" i="22"/>
  <c r="D5479" i="22"/>
  <c r="D5478" i="22"/>
  <c r="D5477" i="22"/>
  <c r="D5476" i="22"/>
  <c r="D5475" i="22"/>
  <c r="D5474" i="22"/>
  <c r="D5473" i="22"/>
  <c r="D5472" i="22"/>
  <c r="D5471" i="22"/>
  <c r="D5470" i="22"/>
  <c r="D5469" i="22"/>
  <c r="D5468" i="22"/>
  <c r="D5467" i="22"/>
  <c r="D5466" i="22"/>
  <c r="D5465" i="22"/>
  <c r="D5464" i="22"/>
  <c r="D5463" i="22"/>
  <c r="D5462" i="22"/>
  <c r="D5461" i="22"/>
  <c r="D5460" i="22"/>
  <c r="D5459" i="22"/>
  <c r="D5458" i="22"/>
  <c r="D5457" i="22"/>
  <c r="D5456" i="22"/>
  <c r="D5455" i="22"/>
  <c r="D5454" i="22"/>
  <c r="D5453" i="22"/>
  <c r="D5452" i="22"/>
  <c r="D5451" i="22"/>
  <c r="D5450" i="22"/>
  <c r="D5449" i="22"/>
  <c r="D5448" i="22"/>
  <c r="D5447" i="22"/>
  <c r="D5446" i="22"/>
  <c r="D5445" i="22"/>
  <c r="D5444" i="22"/>
  <c r="D5443" i="22"/>
  <c r="D5442" i="22"/>
  <c r="D5441" i="22"/>
  <c r="D5440" i="22"/>
  <c r="D5439" i="22"/>
  <c r="D5438" i="22"/>
  <c r="D5437" i="22"/>
  <c r="D5436" i="22"/>
  <c r="D5435" i="22"/>
  <c r="D5434" i="22"/>
  <c r="D5433" i="22"/>
  <c r="D5432" i="22"/>
  <c r="D5431" i="22"/>
  <c r="D5430" i="22"/>
  <c r="D5429" i="22"/>
  <c r="D5428" i="22"/>
  <c r="D5427" i="22"/>
  <c r="D5426" i="22"/>
  <c r="D5425" i="22"/>
  <c r="D5424" i="22"/>
  <c r="D5423" i="22"/>
  <c r="D5422" i="22"/>
  <c r="D5421" i="22"/>
  <c r="D5420" i="22"/>
  <c r="D5419" i="22"/>
  <c r="D5418" i="22"/>
  <c r="D5417" i="22"/>
  <c r="D5416" i="22"/>
  <c r="D5415" i="22"/>
  <c r="D5414" i="22"/>
  <c r="D5413" i="22"/>
  <c r="D5412" i="22"/>
  <c r="D5411" i="22"/>
  <c r="D5410" i="22"/>
  <c r="D5409" i="22"/>
  <c r="D5408" i="22"/>
  <c r="D5407" i="22"/>
  <c r="D5406" i="22"/>
  <c r="D5405" i="22"/>
  <c r="D5404" i="22"/>
  <c r="D5403" i="22"/>
  <c r="D5402" i="22"/>
  <c r="D5401" i="22"/>
  <c r="D5400" i="22"/>
  <c r="D5399" i="22"/>
  <c r="D5398" i="22"/>
  <c r="D5397" i="22"/>
  <c r="D5396" i="22"/>
  <c r="D5395" i="22"/>
  <c r="D5394" i="22"/>
  <c r="D5393" i="22"/>
  <c r="D5392" i="22"/>
  <c r="D5391" i="22"/>
  <c r="D5390" i="22"/>
  <c r="D5389" i="22"/>
  <c r="D5388" i="22"/>
  <c r="D5387" i="22"/>
  <c r="D5386" i="22"/>
  <c r="D5385" i="22"/>
  <c r="D5384" i="22"/>
  <c r="D5383" i="22"/>
  <c r="D5382" i="22"/>
  <c r="D5381" i="22"/>
  <c r="D5380" i="22"/>
  <c r="D5379" i="22"/>
  <c r="D5378" i="22"/>
  <c r="D5377" i="22"/>
  <c r="D5376" i="22"/>
  <c r="D5375" i="22"/>
  <c r="D5374" i="22"/>
  <c r="D5373" i="22"/>
  <c r="D5372" i="22"/>
  <c r="D5371" i="22"/>
  <c r="D5370" i="22"/>
  <c r="D5369" i="22"/>
  <c r="D5368" i="22"/>
  <c r="D5367" i="22"/>
  <c r="D5366" i="22"/>
  <c r="D5365" i="22"/>
  <c r="D5364" i="22"/>
  <c r="D5363" i="22"/>
  <c r="D5362" i="22"/>
  <c r="D5361" i="22"/>
  <c r="D5360" i="22"/>
  <c r="D5359" i="22"/>
  <c r="D5358" i="22"/>
  <c r="D5357" i="22"/>
  <c r="D5356" i="22"/>
  <c r="D5355" i="22"/>
  <c r="D5354" i="22"/>
  <c r="D5353" i="22"/>
  <c r="D5352" i="22"/>
  <c r="D5351" i="22"/>
  <c r="D5350" i="22"/>
  <c r="D5349" i="22"/>
  <c r="D5348" i="22"/>
  <c r="D5347" i="22"/>
  <c r="D5346" i="22"/>
  <c r="D5345" i="22"/>
  <c r="D5344" i="22"/>
  <c r="D5343" i="22"/>
  <c r="D5342" i="22"/>
  <c r="D5341" i="22"/>
  <c r="D5340" i="22"/>
  <c r="D5339" i="22"/>
  <c r="D5338" i="22"/>
  <c r="D5337" i="22"/>
  <c r="D5336" i="22"/>
  <c r="D5335" i="22"/>
  <c r="D5334" i="22"/>
  <c r="D5333" i="22"/>
  <c r="D5332" i="22"/>
  <c r="D5331" i="22"/>
  <c r="D5330" i="22"/>
  <c r="D5329" i="22"/>
  <c r="D5328" i="22"/>
  <c r="D5327" i="22"/>
  <c r="D5326" i="22"/>
  <c r="D5325" i="22"/>
  <c r="D5324" i="22"/>
  <c r="D5323" i="22"/>
  <c r="D5322" i="22"/>
  <c r="D5321" i="22"/>
  <c r="D5320" i="22"/>
  <c r="D5319" i="22"/>
  <c r="D5318" i="22"/>
  <c r="D5317" i="22"/>
  <c r="D5316" i="22"/>
  <c r="D5315" i="22"/>
  <c r="D5314" i="22"/>
  <c r="D5313" i="22"/>
  <c r="D5312" i="22"/>
  <c r="D5311" i="22"/>
  <c r="D5310" i="22"/>
  <c r="D5309" i="22"/>
  <c r="D5308" i="22"/>
  <c r="D5307" i="22"/>
  <c r="D5306" i="22"/>
  <c r="D5305" i="22"/>
  <c r="D5304" i="22"/>
  <c r="D5303" i="22"/>
  <c r="D5302" i="22"/>
  <c r="D5301" i="22"/>
  <c r="D5300" i="22"/>
  <c r="D5299" i="22"/>
  <c r="D5298" i="22"/>
  <c r="D5297" i="22"/>
  <c r="D5296" i="22"/>
  <c r="D5295" i="22"/>
  <c r="D5294" i="22"/>
  <c r="D5293" i="22"/>
  <c r="D5292" i="22"/>
  <c r="D5291" i="22"/>
  <c r="D5290" i="22"/>
  <c r="D5289" i="22"/>
  <c r="D5288" i="22"/>
  <c r="D5287" i="22"/>
  <c r="D5286" i="22"/>
  <c r="D5285" i="22"/>
  <c r="D5284" i="22"/>
  <c r="D5283" i="22"/>
  <c r="D5282" i="22"/>
  <c r="D5281" i="22"/>
  <c r="D5280" i="22"/>
  <c r="D5279" i="22"/>
  <c r="D5278" i="22"/>
  <c r="D5277" i="22"/>
  <c r="D5276" i="22"/>
  <c r="D5275" i="22"/>
  <c r="D5274" i="22"/>
  <c r="D5273" i="22"/>
  <c r="D5272" i="22"/>
  <c r="D5271" i="22"/>
  <c r="D5270" i="22"/>
  <c r="D5269" i="22"/>
  <c r="D5268" i="22"/>
  <c r="D5267" i="22"/>
  <c r="D5266" i="22"/>
  <c r="D5265" i="22"/>
  <c r="D5264" i="22"/>
  <c r="D5263" i="22"/>
  <c r="D5262" i="22"/>
  <c r="D5261" i="22"/>
  <c r="D5260" i="22"/>
  <c r="D5259" i="22"/>
  <c r="D5258" i="22"/>
  <c r="D5257" i="22"/>
  <c r="D5256" i="22"/>
  <c r="D5255" i="22"/>
  <c r="D5254" i="22"/>
  <c r="D5253" i="22"/>
  <c r="D5252" i="22"/>
  <c r="D5251" i="22"/>
  <c r="D5250" i="22"/>
  <c r="D5249" i="22"/>
  <c r="D5248" i="22"/>
  <c r="D5247" i="22"/>
  <c r="D5246" i="22"/>
  <c r="D5245" i="22"/>
  <c r="D5244" i="22"/>
  <c r="D5243" i="22"/>
  <c r="D5242" i="22"/>
  <c r="D5241" i="22"/>
  <c r="D5240" i="22"/>
  <c r="D5239" i="22"/>
  <c r="D5238" i="22"/>
  <c r="D5237" i="22"/>
  <c r="D5236" i="22"/>
  <c r="D5235" i="22"/>
  <c r="D5234" i="22"/>
  <c r="D5233" i="22"/>
  <c r="D5232" i="22"/>
  <c r="D5231" i="22"/>
  <c r="D5230" i="22"/>
  <c r="D5229" i="22"/>
  <c r="D5228" i="22"/>
  <c r="D5227" i="22"/>
  <c r="D5226" i="22"/>
  <c r="D5225" i="22"/>
  <c r="D5224" i="22"/>
  <c r="D5223" i="22"/>
  <c r="D5222" i="22"/>
  <c r="D5221" i="22"/>
  <c r="D5220" i="22"/>
  <c r="D5219" i="22"/>
  <c r="D5218" i="22"/>
  <c r="D5217" i="22"/>
  <c r="D5216" i="22"/>
  <c r="D5215" i="22"/>
  <c r="D5214" i="22"/>
  <c r="D5213" i="22"/>
  <c r="D5212" i="22"/>
  <c r="D5211" i="22"/>
  <c r="D5210" i="22"/>
  <c r="D5209" i="22"/>
  <c r="D5208" i="22"/>
  <c r="D5207" i="22"/>
  <c r="D5206" i="22"/>
  <c r="D5205" i="22"/>
  <c r="D5204" i="22"/>
  <c r="D5203" i="22"/>
  <c r="D5202" i="22"/>
  <c r="D5201" i="22"/>
  <c r="D5200" i="22"/>
  <c r="D5199" i="22"/>
  <c r="D5198" i="22"/>
  <c r="D5197" i="22"/>
  <c r="D5196" i="22"/>
  <c r="D5195" i="22"/>
  <c r="D5194" i="22"/>
  <c r="D5193" i="22"/>
  <c r="D5192" i="22"/>
  <c r="D5191" i="22"/>
  <c r="D5190" i="22"/>
  <c r="D5189" i="22"/>
  <c r="D5188" i="22"/>
  <c r="D5187" i="22"/>
  <c r="D5186" i="22"/>
  <c r="D5185" i="22"/>
  <c r="D5184" i="22"/>
  <c r="D5183" i="22"/>
  <c r="D5182" i="22"/>
  <c r="D5181" i="22"/>
  <c r="D5180" i="22"/>
  <c r="D5179" i="22"/>
  <c r="D5178" i="22"/>
  <c r="D5177" i="22"/>
  <c r="D5176" i="22"/>
  <c r="D5175" i="22"/>
  <c r="D5174" i="22"/>
  <c r="D5173" i="22"/>
  <c r="D5172" i="22"/>
  <c r="D5171" i="22"/>
  <c r="D5170" i="22"/>
  <c r="D5169" i="22"/>
  <c r="D5168" i="22"/>
  <c r="D5167" i="22"/>
  <c r="D5166" i="22"/>
  <c r="D5165" i="22"/>
  <c r="D5164" i="22"/>
  <c r="D5163" i="22"/>
  <c r="D5162" i="22"/>
  <c r="D5161" i="22"/>
  <c r="D5160" i="22"/>
  <c r="D5159" i="22"/>
  <c r="D5158" i="22"/>
  <c r="D5157" i="22"/>
  <c r="D5156" i="22"/>
  <c r="D5155" i="22"/>
  <c r="D5154" i="22"/>
  <c r="D5153" i="22"/>
  <c r="D5152" i="22"/>
  <c r="D5151" i="22"/>
  <c r="D5150" i="22"/>
  <c r="D5149" i="22"/>
  <c r="D5148" i="22"/>
  <c r="D5147" i="22"/>
  <c r="D5146" i="22"/>
  <c r="D5145" i="22"/>
  <c r="D5144" i="22"/>
  <c r="D5143" i="22"/>
  <c r="D5142" i="22"/>
  <c r="D5141" i="22"/>
  <c r="D5140" i="22"/>
  <c r="D5139" i="22"/>
  <c r="D5138" i="22"/>
  <c r="D5137" i="22"/>
  <c r="D5136" i="22"/>
  <c r="D5135" i="22"/>
  <c r="D5134" i="22"/>
  <c r="D5133" i="22"/>
  <c r="D5132" i="22"/>
  <c r="D5131" i="22"/>
  <c r="D5130" i="22"/>
  <c r="D5129" i="22"/>
  <c r="D5128" i="22"/>
  <c r="D5127" i="22"/>
  <c r="D5126" i="22"/>
  <c r="D5125" i="22"/>
  <c r="D5124" i="22"/>
  <c r="D5123" i="22"/>
  <c r="D5122" i="22"/>
  <c r="D5121" i="22"/>
  <c r="D5120" i="22"/>
  <c r="D5119" i="22"/>
  <c r="D5118" i="22"/>
  <c r="D5117" i="22"/>
  <c r="D5116" i="22"/>
  <c r="D5115" i="22"/>
  <c r="D5114" i="22"/>
  <c r="D5113" i="22"/>
  <c r="D5112" i="22"/>
  <c r="D5111" i="22"/>
  <c r="D5110" i="22"/>
  <c r="D5109" i="22"/>
  <c r="D5108" i="22"/>
  <c r="D5107" i="22"/>
  <c r="D5106" i="22"/>
  <c r="D5105" i="22"/>
  <c r="D5104" i="22"/>
  <c r="D5103" i="22"/>
  <c r="D5102" i="22"/>
  <c r="D5101" i="22"/>
  <c r="D5100" i="22"/>
  <c r="D5099" i="22"/>
  <c r="D5098" i="22"/>
  <c r="D5097" i="22"/>
  <c r="D5096" i="22"/>
  <c r="D5095" i="22"/>
  <c r="D5094" i="22"/>
  <c r="D5093" i="22"/>
  <c r="D5092" i="22"/>
  <c r="D5091" i="22"/>
  <c r="D5090" i="22"/>
  <c r="D5089" i="22"/>
  <c r="D5088" i="22"/>
  <c r="D5087" i="22"/>
  <c r="D5086" i="22"/>
  <c r="D5085" i="22"/>
  <c r="D5084" i="22"/>
  <c r="D5083" i="22"/>
  <c r="D5082" i="22"/>
  <c r="D5081" i="22"/>
  <c r="D5080" i="22"/>
  <c r="D5079" i="22"/>
  <c r="D5078" i="22"/>
  <c r="D5077" i="22"/>
  <c r="D5076" i="22"/>
  <c r="D5075" i="22"/>
  <c r="D5074" i="22"/>
  <c r="D5073" i="22"/>
  <c r="D5072" i="22"/>
  <c r="D5071" i="22"/>
  <c r="D5070" i="22"/>
  <c r="D5069" i="22"/>
  <c r="D5068" i="22"/>
  <c r="D5067" i="22"/>
  <c r="D5066" i="22"/>
  <c r="D5065" i="22"/>
  <c r="D5064" i="22"/>
  <c r="D5063" i="22"/>
  <c r="D5062" i="22"/>
  <c r="D5061" i="22"/>
  <c r="D5060" i="22"/>
  <c r="D5059" i="22"/>
  <c r="D5058" i="22"/>
  <c r="D5057" i="22"/>
  <c r="D5056" i="22"/>
  <c r="D5055" i="22"/>
  <c r="D5054" i="22"/>
  <c r="D5053" i="22"/>
  <c r="D5052" i="22"/>
  <c r="D5051" i="22"/>
  <c r="D5050" i="22"/>
  <c r="D5049" i="22"/>
  <c r="D5048" i="22"/>
  <c r="D5047" i="22"/>
  <c r="D5046" i="22"/>
  <c r="D5045" i="22"/>
  <c r="D5044" i="22"/>
  <c r="D5043" i="22"/>
  <c r="D5042" i="22"/>
  <c r="D5041" i="22"/>
  <c r="D5040" i="22"/>
  <c r="D5039" i="22"/>
  <c r="D5038" i="22"/>
  <c r="D5037" i="22"/>
  <c r="D5036" i="22"/>
  <c r="D5035" i="22"/>
  <c r="D5034" i="22"/>
  <c r="D5033" i="22"/>
  <c r="D5032" i="22"/>
  <c r="D5031" i="22"/>
  <c r="D5030" i="22"/>
  <c r="D5029" i="22"/>
  <c r="D5028" i="22"/>
  <c r="D5027" i="22"/>
  <c r="D5026" i="22"/>
  <c r="D5025" i="22"/>
  <c r="D5024" i="22"/>
  <c r="D5023" i="22"/>
  <c r="D5022" i="22"/>
  <c r="D5021" i="22"/>
  <c r="D5020" i="22"/>
  <c r="D5019" i="22"/>
  <c r="D5018" i="22"/>
  <c r="D5017" i="22"/>
  <c r="D5016" i="22"/>
  <c r="D5015" i="22"/>
  <c r="D5014" i="22"/>
  <c r="D5013" i="22"/>
  <c r="D5012" i="22"/>
  <c r="D5011" i="22"/>
  <c r="D5010" i="22"/>
  <c r="D5009" i="22"/>
  <c r="D5008" i="22"/>
  <c r="D5007" i="22"/>
  <c r="D5006" i="22"/>
  <c r="D5005" i="22"/>
  <c r="D5004" i="22"/>
  <c r="D5003" i="22"/>
  <c r="D5002" i="22"/>
  <c r="D5001" i="22"/>
  <c r="D5000" i="22"/>
  <c r="D4999" i="22"/>
  <c r="D4998" i="22"/>
  <c r="D4997" i="22"/>
  <c r="D4996" i="22"/>
  <c r="D4995" i="22"/>
  <c r="D4994" i="22"/>
  <c r="D4993" i="22"/>
  <c r="D4992" i="22"/>
  <c r="D4991" i="22"/>
  <c r="D4990" i="22"/>
  <c r="D4989" i="22"/>
  <c r="D4988" i="22"/>
  <c r="D4987" i="22"/>
  <c r="D4986" i="22"/>
  <c r="D4985" i="22"/>
  <c r="D4984" i="22"/>
  <c r="D4983" i="22"/>
  <c r="D4982" i="22"/>
  <c r="D4981" i="22"/>
  <c r="D4980" i="22"/>
  <c r="D4979" i="22"/>
  <c r="D4978" i="22"/>
  <c r="D4977" i="22"/>
  <c r="D4976" i="22"/>
  <c r="D4975" i="22"/>
  <c r="D4974" i="22"/>
  <c r="D4973" i="22"/>
  <c r="D4972" i="22"/>
  <c r="D4971" i="22"/>
  <c r="D4970" i="22"/>
  <c r="D4969" i="22"/>
  <c r="D4968" i="22"/>
  <c r="D4967" i="22"/>
  <c r="D4966" i="22"/>
  <c r="D4965" i="22"/>
  <c r="D4964" i="22"/>
  <c r="D4963" i="22"/>
  <c r="D4962" i="22"/>
  <c r="D4961" i="22"/>
  <c r="D4960" i="22"/>
  <c r="D4959" i="22"/>
  <c r="D4958" i="22"/>
  <c r="D4957" i="22"/>
  <c r="D4956" i="22"/>
  <c r="D4955" i="22"/>
  <c r="D4954" i="22"/>
  <c r="D4953" i="22"/>
  <c r="D4952" i="22"/>
  <c r="D4951" i="22"/>
  <c r="D4950" i="22"/>
  <c r="D4949" i="22"/>
  <c r="D4948" i="22"/>
  <c r="D4947" i="22"/>
  <c r="D4946" i="22"/>
  <c r="D4945" i="22"/>
  <c r="D4944" i="22"/>
  <c r="D4943" i="22"/>
  <c r="D4942" i="22"/>
  <c r="D4941" i="22"/>
  <c r="D4940" i="22"/>
  <c r="D4939" i="22"/>
  <c r="D4938" i="22"/>
  <c r="D4937" i="22"/>
  <c r="D4936" i="22"/>
  <c r="D4935" i="22"/>
  <c r="D4934" i="22"/>
  <c r="D4933" i="22"/>
  <c r="D4932" i="22"/>
  <c r="D4931" i="22"/>
  <c r="D4930" i="22"/>
  <c r="D4929" i="22"/>
  <c r="D4928" i="22"/>
  <c r="D4927" i="22"/>
  <c r="D4926" i="22"/>
  <c r="D4925" i="22"/>
  <c r="D4924" i="22"/>
  <c r="D4923" i="22"/>
  <c r="D4922" i="22"/>
  <c r="D4921" i="22"/>
  <c r="D4920" i="22"/>
  <c r="D4919" i="22"/>
  <c r="D4918" i="22"/>
  <c r="D4917" i="22"/>
  <c r="D4916" i="22"/>
  <c r="D4915" i="22"/>
  <c r="D4914" i="22"/>
  <c r="D4913" i="22"/>
  <c r="D4912" i="22"/>
  <c r="D4911" i="22"/>
  <c r="D4910" i="22"/>
  <c r="D4909" i="22"/>
  <c r="D4908" i="22"/>
  <c r="D4907" i="22"/>
  <c r="D4906" i="22"/>
  <c r="D4905" i="22"/>
  <c r="D4904" i="22"/>
  <c r="D4903" i="22"/>
  <c r="D4902" i="22"/>
  <c r="D4901" i="22"/>
  <c r="D4900" i="22"/>
  <c r="D4899" i="22"/>
  <c r="D4898" i="22"/>
  <c r="D4897" i="22"/>
  <c r="D4896" i="22"/>
  <c r="D4895" i="22"/>
  <c r="D4894" i="22"/>
  <c r="D4893" i="22"/>
  <c r="D4892" i="22"/>
  <c r="D4891" i="22"/>
  <c r="D4890" i="22"/>
  <c r="D4889" i="22"/>
  <c r="D4888" i="22"/>
  <c r="D4887" i="22"/>
  <c r="D4886" i="22"/>
  <c r="D4885" i="22"/>
  <c r="D4884" i="22"/>
  <c r="D4883" i="22"/>
  <c r="D4882" i="22"/>
  <c r="D4881" i="22"/>
  <c r="D4880" i="22"/>
  <c r="D4879" i="22"/>
  <c r="D4878" i="22"/>
  <c r="D4877" i="22"/>
  <c r="D4876" i="22"/>
  <c r="D4875" i="22"/>
  <c r="D4874" i="22"/>
  <c r="D4873" i="22"/>
  <c r="D4872" i="22"/>
  <c r="D4871" i="22"/>
  <c r="D4870" i="22"/>
  <c r="D4869" i="22"/>
  <c r="D4868" i="22"/>
  <c r="D4867" i="22"/>
  <c r="D4866" i="22"/>
  <c r="D4865" i="22"/>
  <c r="D4864" i="22"/>
  <c r="D4863" i="22"/>
  <c r="D4862" i="22"/>
  <c r="D4861" i="22"/>
  <c r="D4860" i="22"/>
  <c r="D4859" i="22"/>
  <c r="D4858" i="22"/>
  <c r="D4857" i="22"/>
  <c r="D4856" i="22"/>
  <c r="D4855" i="22"/>
  <c r="D4854" i="22"/>
  <c r="D4853" i="22"/>
  <c r="D4852" i="22"/>
  <c r="D4851" i="22"/>
  <c r="D4850" i="22"/>
  <c r="D4849" i="22"/>
  <c r="D4848" i="22"/>
  <c r="D4847" i="22"/>
  <c r="D4846" i="22"/>
  <c r="D4845" i="22"/>
  <c r="D4844" i="22"/>
  <c r="D4843" i="22"/>
  <c r="D4842" i="22"/>
  <c r="D4841" i="22"/>
  <c r="D4840" i="22"/>
  <c r="D4839" i="22"/>
  <c r="D4838" i="22"/>
  <c r="D4837" i="22"/>
  <c r="D4836" i="22"/>
  <c r="D4835" i="22"/>
  <c r="D4834" i="22"/>
  <c r="D4833" i="22"/>
  <c r="D4832" i="22"/>
  <c r="D4831" i="22"/>
  <c r="D4830" i="22"/>
  <c r="D4829" i="22"/>
  <c r="D4828" i="22"/>
  <c r="D4827" i="22"/>
  <c r="D4826" i="22"/>
  <c r="D4825" i="22"/>
  <c r="D4824" i="22"/>
  <c r="D4823" i="22"/>
  <c r="D4822" i="22"/>
  <c r="D4821" i="22"/>
  <c r="D4820" i="22"/>
  <c r="D4819" i="22"/>
  <c r="D4818" i="22"/>
  <c r="D4817" i="22"/>
  <c r="D4816" i="22"/>
  <c r="D4815" i="22"/>
  <c r="D4814" i="22"/>
  <c r="D4813" i="22"/>
  <c r="D4812" i="22"/>
  <c r="D4811" i="22"/>
  <c r="D4810" i="22"/>
  <c r="D4809" i="22"/>
  <c r="D4808" i="22"/>
  <c r="D4807" i="22"/>
  <c r="D4806" i="22"/>
  <c r="D4805" i="22"/>
  <c r="D4804" i="22"/>
  <c r="D4803" i="22"/>
  <c r="D4802" i="22"/>
  <c r="D4801" i="22"/>
  <c r="D4800" i="22"/>
  <c r="D4799" i="22"/>
  <c r="D4798" i="22"/>
  <c r="D4797" i="22"/>
  <c r="D4796" i="22"/>
  <c r="D4795" i="22"/>
  <c r="D4794" i="22"/>
  <c r="D4793" i="22"/>
  <c r="D4792" i="22"/>
  <c r="D4791" i="22"/>
  <c r="D4790" i="22"/>
  <c r="D4789" i="22"/>
  <c r="D4788" i="22"/>
  <c r="D4787" i="22"/>
  <c r="D4786" i="22"/>
  <c r="D4785" i="22"/>
  <c r="D4784" i="22"/>
  <c r="D4783" i="22"/>
  <c r="D4782" i="22"/>
  <c r="D4781" i="22"/>
  <c r="D4780" i="22"/>
  <c r="D4779" i="22"/>
  <c r="D4778" i="22"/>
  <c r="D4777" i="22"/>
  <c r="D4776" i="22"/>
  <c r="D4775" i="22"/>
  <c r="D4774" i="22"/>
  <c r="D4773" i="22"/>
  <c r="D4772" i="22"/>
  <c r="D4771" i="22"/>
  <c r="D4770" i="22"/>
  <c r="D4769" i="22"/>
  <c r="D4768" i="22"/>
  <c r="D4767" i="22"/>
  <c r="D4766" i="22"/>
  <c r="D4765" i="22"/>
  <c r="D4764" i="22"/>
  <c r="D4763" i="22"/>
  <c r="D4762" i="22"/>
  <c r="D4761" i="22"/>
  <c r="D4760" i="22"/>
  <c r="D4759" i="22"/>
  <c r="D4758" i="22"/>
  <c r="D4757" i="22"/>
  <c r="D4756" i="22"/>
  <c r="D4755" i="22"/>
  <c r="D4754" i="22"/>
  <c r="D4753" i="22"/>
  <c r="D4752" i="22"/>
  <c r="D4751" i="22"/>
  <c r="D4750" i="22"/>
  <c r="D4749" i="22"/>
  <c r="D4748" i="22"/>
  <c r="D4747" i="22"/>
  <c r="D4746" i="22"/>
  <c r="D4745" i="22"/>
  <c r="D4744" i="22"/>
  <c r="D4743" i="22"/>
  <c r="D4742" i="22"/>
  <c r="D4741" i="22"/>
  <c r="D4740" i="22"/>
  <c r="D4739" i="22"/>
  <c r="D4738" i="22"/>
  <c r="D4737" i="22"/>
  <c r="D4736" i="22"/>
  <c r="D4735" i="22"/>
  <c r="D4734" i="22"/>
  <c r="D4733" i="22"/>
  <c r="D4732" i="22"/>
  <c r="D4731" i="22"/>
  <c r="D4730" i="22"/>
  <c r="D4729" i="22"/>
  <c r="D4728" i="22"/>
  <c r="D4727" i="22"/>
  <c r="D4726" i="22"/>
  <c r="D4725" i="22"/>
  <c r="D4724" i="22"/>
  <c r="D4723" i="22"/>
  <c r="D4722" i="22"/>
  <c r="D4721" i="22"/>
  <c r="D4720" i="22"/>
  <c r="D4719" i="22"/>
  <c r="D4718" i="22"/>
  <c r="D4717" i="22"/>
  <c r="D4716" i="22"/>
  <c r="D4715" i="22"/>
  <c r="D4714" i="22"/>
  <c r="D4713" i="22"/>
  <c r="D4712" i="22"/>
  <c r="D4711" i="22"/>
  <c r="D4710" i="22"/>
  <c r="D4709" i="22"/>
  <c r="D4708" i="22"/>
  <c r="D4707" i="22"/>
  <c r="D4706" i="22"/>
  <c r="D4705" i="22"/>
  <c r="D4704" i="22"/>
  <c r="D4703" i="22"/>
  <c r="D4702" i="22"/>
  <c r="D4701" i="22"/>
  <c r="D4700" i="22"/>
  <c r="D4699" i="22"/>
  <c r="D4698" i="22"/>
  <c r="D4697" i="22"/>
  <c r="D4696" i="22"/>
  <c r="D4695" i="22"/>
  <c r="D4694" i="22"/>
  <c r="D4693" i="22"/>
  <c r="D4692" i="22"/>
  <c r="D4691" i="22"/>
  <c r="D4690" i="22"/>
  <c r="D4689" i="22"/>
  <c r="D4688" i="22"/>
  <c r="D4687" i="22"/>
  <c r="D4686" i="22"/>
  <c r="D4685" i="22"/>
  <c r="D4684" i="22"/>
  <c r="D4683" i="22"/>
  <c r="D4682" i="22"/>
  <c r="D4681" i="22"/>
  <c r="D4680" i="22"/>
  <c r="D4679" i="22"/>
  <c r="D4678" i="22"/>
  <c r="D4677" i="22"/>
  <c r="D4676" i="22"/>
  <c r="D4675" i="22"/>
  <c r="D4674" i="22"/>
  <c r="D4673" i="22"/>
  <c r="D4672" i="22"/>
  <c r="D4671" i="22"/>
  <c r="D4670" i="22"/>
  <c r="D4669" i="22"/>
  <c r="D4668" i="22"/>
  <c r="D4667" i="22"/>
  <c r="D4666" i="22"/>
  <c r="D4665" i="22"/>
  <c r="D4664" i="22"/>
  <c r="D4663" i="22"/>
  <c r="D4662" i="22"/>
  <c r="D4661" i="22"/>
  <c r="D4660" i="22"/>
  <c r="D4659" i="22"/>
  <c r="D4658" i="22"/>
  <c r="D4657" i="22"/>
  <c r="D4656" i="22"/>
  <c r="D4655" i="22"/>
  <c r="D4654" i="22"/>
  <c r="D4653" i="22"/>
  <c r="D4652" i="22"/>
  <c r="D4651" i="22"/>
  <c r="D4650" i="22"/>
  <c r="D4649" i="22"/>
  <c r="D4648" i="22"/>
  <c r="D4647" i="22"/>
  <c r="D4646" i="22"/>
  <c r="D4645" i="22"/>
  <c r="D4644" i="22"/>
  <c r="D4643" i="22"/>
  <c r="D4642" i="22"/>
  <c r="D4641" i="22"/>
  <c r="D4640" i="22"/>
  <c r="D4639" i="22"/>
  <c r="D4638" i="22"/>
  <c r="D4637" i="22"/>
  <c r="D4636" i="22"/>
  <c r="D4635" i="22"/>
  <c r="D4634" i="22"/>
  <c r="D4633" i="22"/>
  <c r="D4632" i="22"/>
  <c r="D4631" i="22"/>
  <c r="D4630" i="22"/>
  <c r="D4629" i="22"/>
  <c r="D4628" i="22"/>
  <c r="D4627" i="22"/>
  <c r="D4626" i="22"/>
  <c r="D4625" i="22"/>
  <c r="D4624" i="22"/>
  <c r="D4623" i="22"/>
  <c r="D4622" i="22"/>
  <c r="D4621" i="22"/>
  <c r="D4620" i="22"/>
  <c r="D4619" i="22"/>
  <c r="D4618" i="22"/>
  <c r="D4617" i="22"/>
  <c r="D4616" i="22"/>
  <c r="D4615" i="22"/>
  <c r="D4614" i="22"/>
  <c r="D4613" i="22"/>
  <c r="D4612" i="22"/>
  <c r="D4611" i="22"/>
  <c r="D4610" i="22"/>
  <c r="D4609" i="22"/>
  <c r="D4608" i="22"/>
  <c r="D4607" i="22"/>
  <c r="D4606" i="22"/>
  <c r="D4605" i="22"/>
  <c r="D4604" i="22"/>
  <c r="D4603" i="22"/>
  <c r="D4602" i="22"/>
  <c r="D4601" i="22"/>
  <c r="D4600" i="22"/>
  <c r="D4599" i="22"/>
  <c r="D4598" i="22"/>
  <c r="D4597" i="22"/>
  <c r="D4596" i="22"/>
  <c r="D4595" i="22"/>
  <c r="D4594" i="22"/>
  <c r="D4593" i="22"/>
  <c r="D4592" i="22"/>
  <c r="D4591" i="22"/>
  <c r="D4590" i="22"/>
  <c r="D4589" i="22"/>
  <c r="D4588" i="22"/>
  <c r="D4587" i="22"/>
  <c r="D4586" i="22"/>
  <c r="D4585" i="22"/>
  <c r="D4584" i="22"/>
  <c r="D4583" i="22"/>
  <c r="D4582" i="22"/>
  <c r="D4581" i="22"/>
  <c r="D4580" i="22"/>
  <c r="D4579" i="22"/>
  <c r="D4578" i="22"/>
  <c r="D4577" i="22"/>
  <c r="D4576" i="22"/>
  <c r="D4575" i="22"/>
  <c r="D4574" i="22"/>
  <c r="D4573" i="22"/>
  <c r="D4572" i="22"/>
  <c r="D4571" i="22"/>
  <c r="D4570" i="22"/>
  <c r="D4569" i="22"/>
  <c r="D4568" i="22"/>
  <c r="D4567" i="22"/>
  <c r="D4566" i="22"/>
  <c r="D4565" i="22"/>
  <c r="D4564" i="22"/>
  <c r="D4563" i="22"/>
  <c r="D4562" i="22"/>
  <c r="D4561" i="22"/>
  <c r="D4560" i="22"/>
  <c r="D4559" i="22"/>
  <c r="D4558" i="22"/>
  <c r="D4557" i="22"/>
  <c r="D4556" i="22"/>
  <c r="D4555" i="22"/>
  <c r="D4554" i="22"/>
  <c r="D4553" i="22"/>
  <c r="D4552" i="22"/>
  <c r="D4551" i="22"/>
  <c r="D4550" i="22"/>
  <c r="D4549" i="22"/>
  <c r="D4548" i="22"/>
  <c r="D4547" i="22"/>
  <c r="D4546" i="22"/>
  <c r="D4545" i="22"/>
  <c r="D4544" i="22"/>
  <c r="D4543" i="22"/>
  <c r="D4542" i="22"/>
  <c r="D4541" i="22"/>
  <c r="D4540" i="22"/>
  <c r="D4539" i="22"/>
  <c r="D4538" i="22"/>
  <c r="D4537" i="22"/>
  <c r="D4536" i="22"/>
  <c r="D4535" i="22"/>
  <c r="D4534" i="22"/>
  <c r="D4533" i="22"/>
  <c r="D4532" i="22"/>
  <c r="D4531" i="22"/>
  <c r="D4530" i="22"/>
  <c r="D4529" i="22"/>
  <c r="D4528" i="22"/>
  <c r="D4527" i="22"/>
  <c r="D4526" i="22"/>
  <c r="D4525" i="22"/>
  <c r="D4524" i="22"/>
  <c r="D4523" i="22"/>
  <c r="D4522" i="22"/>
  <c r="D4521" i="22"/>
  <c r="D4520" i="22"/>
  <c r="D4519" i="22"/>
  <c r="D4518" i="22"/>
  <c r="D4517" i="22"/>
  <c r="D4516" i="22"/>
  <c r="D4515" i="22"/>
  <c r="D4514" i="22"/>
  <c r="D4513" i="22"/>
  <c r="D4512" i="22"/>
  <c r="D4511" i="22"/>
  <c r="D4510" i="22"/>
  <c r="D4509" i="22"/>
  <c r="D4508" i="22"/>
  <c r="D4507" i="22"/>
  <c r="D4506" i="22"/>
  <c r="D4505" i="22"/>
  <c r="D4504" i="22"/>
  <c r="D4503" i="22"/>
  <c r="D4502" i="22"/>
  <c r="D4501" i="22"/>
  <c r="D4500" i="22"/>
  <c r="D4499" i="22"/>
  <c r="D4498" i="22"/>
  <c r="D4497" i="22"/>
  <c r="D4496" i="22"/>
  <c r="D4495" i="22"/>
  <c r="D4494" i="22"/>
  <c r="D4493" i="22"/>
  <c r="D4492" i="22"/>
  <c r="D4491" i="22"/>
  <c r="D4490" i="22"/>
  <c r="D4489" i="22"/>
  <c r="D4488" i="22"/>
  <c r="D4487" i="22"/>
  <c r="D4486" i="22"/>
  <c r="D4485" i="22"/>
  <c r="D4484" i="22"/>
  <c r="D4483" i="22"/>
  <c r="D4482" i="22"/>
  <c r="D4481" i="22"/>
  <c r="D4480" i="22"/>
  <c r="D4479" i="22"/>
  <c r="D4478" i="22"/>
  <c r="D4477" i="22"/>
  <c r="D4476" i="22"/>
  <c r="D4475" i="22"/>
  <c r="D4474" i="22"/>
  <c r="D4473" i="22"/>
  <c r="D4472" i="22"/>
  <c r="D4471" i="22"/>
  <c r="D4470" i="22"/>
  <c r="D4469" i="22"/>
  <c r="D4468" i="22"/>
  <c r="D4467" i="22"/>
  <c r="D4466" i="22"/>
  <c r="D4465" i="22"/>
  <c r="D4464" i="22"/>
  <c r="D4463" i="22"/>
  <c r="D4462" i="22"/>
  <c r="D4461" i="22"/>
  <c r="D4460" i="22"/>
  <c r="D4459" i="22"/>
  <c r="D4458" i="22"/>
  <c r="D4457" i="22"/>
  <c r="D4456" i="22"/>
  <c r="D4455" i="22"/>
  <c r="D4454" i="22"/>
  <c r="D4453" i="22"/>
  <c r="D4452" i="22"/>
  <c r="D4451" i="22"/>
  <c r="D4450" i="22"/>
  <c r="D4449" i="22"/>
  <c r="D4448" i="22"/>
  <c r="D4447" i="22"/>
  <c r="D4446" i="22"/>
  <c r="D4445" i="22"/>
  <c r="D4444" i="22"/>
  <c r="D4443" i="22"/>
  <c r="D4442" i="22"/>
  <c r="D4441" i="22"/>
  <c r="D4440" i="22"/>
  <c r="D4439" i="22"/>
  <c r="D4438" i="22"/>
  <c r="D4437" i="22"/>
  <c r="D4436" i="22"/>
  <c r="D4435" i="22"/>
  <c r="D4434" i="22"/>
  <c r="D4433" i="22"/>
  <c r="D4432" i="22"/>
  <c r="D4431" i="22"/>
  <c r="D4430" i="22"/>
  <c r="D4429" i="22"/>
  <c r="D4428" i="22"/>
  <c r="D4427" i="22"/>
  <c r="D4426" i="22"/>
  <c r="D4425" i="22"/>
  <c r="D4424" i="22"/>
  <c r="D4423" i="22"/>
  <c r="D4422" i="22"/>
  <c r="D4421" i="22"/>
  <c r="D4420" i="22"/>
  <c r="D4419" i="22"/>
  <c r="D4418" i="22"/>
  <c r="D4417" i="22"/>
  <c r="D4416" i="22"/>
  <c r="D4415" i="22"/>
  <c r="D4414" i="22"/>
  <c r="D4413" i="22"/>
  <c r="D4412" i="22"/>
  <c r="D4411" i="22"/>
  <c r="D4410" i="22"/>
  <c r="D4409" i="22"/>
  <c r="D4408" i="22"/>
  <c r="D4407" i="22"/>
  <c r="D4406" i="22"/>
  <c r="D4405" i="22"/>
  <c r="D4404" i="22"/>
  <c r="D4403" i="22"/>
  <c r="D4402" i="22"/>
  <c r="D4401" i="22"/>
  <c r="D4400" i="22"/>
  <c r="D4399" i="22"/>
  <c r="D4398" i="22"/>
  <c r="D4397" i="22"/>
  <c r="D4396" i="22"/>
  <c r="D4395" i="22"/>
  <c r="D4394" i="22"/>
  <c r="D4393" i="22"/>
  <c r="D4392" i="22"/>
  <c r="D4391" i="22"/>
  <c r="D4390" i="22"/>
  <c r="D4389" i="22"/>
  <c r="D4388" i="22"/>
  <c r="D4387" i="22"/>
  <c r="D4386" i="22"/>
  <c r="D4385" i="22"/>
  <c r="D4384" i="22"/>
  <c r="D4383" i="22"/>
  <c r="D4382" i="22"/>
  <c r="D4381" i="22"/>
  <c r="D4380" i="22"/>
  <c r="D4379" i="22"/>
  <c r="D4378" i="22"/>
  <c r="D4377" i="22"/>
  <c r="D4376" i="22"/>
  <c r="D4375" i="22"/>
  <c r="D4374" i="22"/>
  <c r="D4373" i="22"/>
  <c r="D4372" i="22"/>
  <c r="D4371" i="22"/>
  <c r="D4370" i="22"/>
  <c r="D4369" i="22"/>
  <c r="D4368" i="22"/>
  <c r="D4367" i="22"/>
  <c r="D4366" i="22"/>
  <c r="D4365" i="22"/>
  <c r="D4364" i="22"/>
  <c r="D4363" i="22"/>
  <c r="D4362" i="22"/>
  <c r="D4361" i="22"/>
  <c r="D4360" i="22"/>
  <c r="D4359" i="22"/>
  <c r="D4358" i="22"/>
  <c r="D4357" i="22"/>
  <c r="D4356" i="22"/>
  <c r="D4355" i="22"/>
  <c r="D4354" i="22"/>
  <c r="D4353" i="22"/>
  <c r="D4352" i="22"/>
  <c r="D4351" i="22"/>
  <c r="D4350" i="22"/>
  <c r="D4349" i="22"/>
  <c r="D4348" i="22"/>
  <c r="D4347" i="22"/>
  <c r="D4346" i="22"/>
  <c r="D4345" i="22"/>
  <c r="D4344" i="22"/>
  <c r="D4343" i="22"/>
  <c r="D4342" i="22"/>
  <c r="D4341" i="22"/>
  <c r="D4340" i="22"/>
  <c r="D4339" i="22"/>
  <c r="D4338" i="22"/>
  <c r="D4337" i="22"/>
  <c r="D4336" i="22"/>
  <c r="D4335" i="22"/>
  <c r="D4334" i="22"/>
  <c r="D4333" i="22"/>
  <c r="D4332" i="22"/>
  <c r="D4331" i="22"/>
  <c r="D4330" i="22"/>
  <c r="D4329" i="22"/>
  <c r="D4328" i="22"/>
  <c r="D4327" i="22"/>
  <c r="D4326" i="22"/>
  <c r="D4325" i="22"/>
  <c r="D4324" i="22"/>
  <c r="D4323" i="22"/>
  <c r="D4322" i="22"/>
  <c r="D4321" i="22"/>
  <c r="D4320" i="22"/>
  <c r="D4319" i="22"/>
  <c r="D4318" i="22"/>
  <c r="D4317" i="22"/>
  <c r="D4316" i="22"/>
  <c r="D4315" i="22"/>
  <c r="D4314" i="22"/>
  <c r="D4313" i="22"/>
  <c r="D4312" i="22"/>
  <c r="D4311" i="22"/>
  <c r="D4310" i="22"/>
  <c r="D4309" i="22"/>
  <c r="D4308" i="22"/>
  <c r="D4307" i="22"/>
  <c r="D4306" i="22"/>
  <c r="D4305" i="22"/>
  <c r="D4304" i="22"/>
  <c r="D4303" i="22"/>
  <c r="D4302" i="22"/>
  <c r="D4301" i="22"/>
  <c r="D4300" i="22"/>
  <c r="D4299" i="22"/>
  <c r="D4298" i="22"/>
  <c r="D4297" i="22"/>
  <c r="D4296" i="22"/>
  <c r="D4295" i="22"/>
  <c r="D4294" i="22"/>
  <c r="D4293" i="22"/>
  <c r="D4292" i="22"/>
  <c r="D4291" i="22"/>
  <c r="D4290" i="22"/>
  <c r="D4289" i="22"/>
  <c r="D4288" i="22"/>
  <c r="D4287" i="22"/>
  <c r="D4286" i="22"/>
  <c r="D4285" i="22"/>
  <c r="D4284" i="22"/>
  <c r="D4283" i="22"/>
  <c r="D4282" i="22"/>
  <c r="D4281" i="22"/>
  <c r="D4280" i="22"/>
  <c r="D4279" i="22"/>
  <c r="D4278" i="22"/>
  <c r="D4277" i="22"/>
  <c r="D4276" i="22"/>
  <c r="D4275" i="22"/>
  <c r="D4274" i="22"/>
  <c r="D4273" i="22"/>
  <c r="D4272" i="22"/>
  <c r="D4271" i="22"/>
  <c r="D4270" i="22"/>
  <c r="D4269" i="22"/>
  <c r="D4268" i="22"/>
  <c r="D4267" i="22"/>
  <c r="D4266" i="22"/>
  <c r="D4265" i="22"/>
  <c r="D4264" i="22"/>
  <c r="D4263" i="22"/>
  <c r="D4262" i="22"/>
  <c r="D4261" i="22"/>
  <c r="D4260" i="22"/>
  <c r="D4259" i="22"/>
  <c r="D4258" i="22"/>
  <c r="D4257" i="22"/>
  <c r="D4256" i="22"/>
  <c r="D4255" i="22"/>
  <c r="D4254" i="22"/>
  <c r="D4253" i="22"/>
  <c r="D4252" i="22"/>
  <c r="D4251" i="22"/>
  <c r="D4250" i="22"/>
  <c r="D4249" i="22"/>
  <c r="D4248" i="22"/>
  <c r="D4247" i="22"/>
  <c r="D4246" i="22"/>
  <c r="D4245" i="22"/>
  <c r="D4244" i="22"/>
  <c r="D4243" i="22"/>
  <c r="D4242" i="22"/>
  <c r="D4241" i="22"/>
  <c r="D4240" i="22"/>
  <c r="D4239" i="22"/>
  <c r="D4238" i="22"/>
  <c r="D4237" i="22"/>
  <c r="D4236" i="22"/>
  <c r="D4235" i="22"/>
  <c r="D4234" i="22"/>
  <c r="D4233" i="22"/>
  <c r="D4232" i="22"/>
  <c r="D4231" i="22"/>
  <c r="D4230" i="22"/>
  <c r="D4229" i="22"/>
  <c r="D4228" i="22"/>
  <c r="D4227" i="22"/>
  <c r="D4226" i="22"/>
  <c r="D4225" i="22"/>
  <c r="D4224" i="22"/>
  <c r="D4223" i="22"/>
  <c r="D4222" i="22"/>
  <c r="D4221" i="22"/>
  <c r="D4220" i="22"/>
  <c r="D4219" i="22"/>
  <c r="D4218" i="22"/>
  <c r="D4217" i="22"/>
  <c r="D4216" i="22"/>
  <c r="D4215" i="22"/>
  <c r="D4214" i="22"/>
  <c r="D4213" i="22"/>
  <c r="D4212" i="22"/>
  <c r="D4211" i="22"/>
  <c r="D4210" i="22"/>
  <c r="D4209" i="22"/>
  <c r="D4208" i="22"/>
  <c r="D4207" i="22"/>
  <c r="D4206" i="22"/>
  <c r="D4205" i="22"/>
  <c r="D4204" i="22"/>
  <c r="D4203" i="22"/>
  <c r="D4202" i="22"/>
  <c r="D4201" i="22"/>
  <c r="D4200" i="22"/>
  <c r="D4199" i="22"/>
  <c r="D4198" i="22"/>
  <c r="D4197" i="22"/>
  <c r="D4196" i="22"/>
  <c r="D4195" i="22"/>
  <c r="D4194" i="22"/>
  <c r="D4193" i="22"/>
  <c r="D4192" i="22"/>
  <c r="D4191" i="22"/>
  <c r="D4190" i="22"/>
  <c r="D4189" i="22"/>
  <c r="D4188" i="22"/>
  <c r="D4187" i="22"/>
  <c r="D4186" i="22"/>
  <c r="D4185" i="22"/>
  <c r="D4184" i="22"/>
  <c r="D4183" i="22"/>
  <c r="D4182" i="22"/>
  <c r="D4181" i="22"/>
  <c r="D4180" i="22"/>
  <c r="D4179" i="22"/>
  <c r="D4178" i="22"/>
  <c r="D4177" i="22"/>
  <c r="D4176" i="22"/>
  <c r="D4175" i="22"/>
  <c r="D4174" i="22"/>
  <c r="D4173" i="22"/>
  <c r="D4172" i="22"/>
  <c r="D4171" i="22"/>
  <c r="D4170" i="22"/>
  <c r="D4169" i="22"/>
  <c r="D4168" i="22"/>
  <c r="D4167" i="22"/>
  <c r="D4166" i="22"/>
  <c r="D4165" i="22"/>
  <c r="D4164" i="22"/>
  <c r="D4163" i="22"/>
  <c r="D4162" i="22"/>
  <c r="D4161" i="22"/>
  <c r="D4160" i="22"/>
  <c r="D4159" i="22"/>
  <c r="D4158" i="22"/>
  <c r="D4157" i="22"/>
  <c r="D4156" i="22"/>
  <c r="D4155" i="22"/>
  <c r="D4154" i="22"/>
  <c r="D4153" i="22"/>
  <c r="D4152" i="22"/>
  <c r="D4151" i="22"/>
  <c r="D4150" i="22"/>
  <c r="D4149" i="22"/>
  <c r="D4148" i="22"/>
  <c r="D4147" i="22"/>
  <c r="D4146" i="22"/>
  <c r="D4145" i="22"/>
  <c r="D4144" i="22"/>
  <c r="D4143" i="22"/>
  <c r="D4142" i="22"/>
  <c r="D4141" i="22"/>
  <c r="D4140" i="22"/>
  <c r="D4139" i="22"/>
  <c r="D4138" i="22"/>
  <c r="D4137" i="22"/>
  <c r="D4136" i="22"/>
  <c r="D4135" i="22"/>
  <c r="D4134" i="22"/>
  <c r="D4133" i="22"/>
  <c r="D4132" i="22"/>
  <c r="D4131" i="22"/>
  <c r="D4130" i="22"/>
  <c r="D4129" i="22"/>
  <c r="D4128" i="22"/>
  <c r="D4127" i="22"/>
  <c r="D4126" i="22"/>
  <c r="D4125" i="22"/>
  <c r="D4124" i="22"/>
  <c r="D4123" i="22"/>
  <c r="D4122" i="22"/>
  <c r="D4121" i="22"/>
  <c r="D4120" i="22"/>
  <c r="D4119" i="22"/>
  <c r="D4118" i="22"/>
  <c r="D4117" i="22"/>
  <c r="D4116" i="22"/>
  <c r="D4115" i="22"/>
  <c r="D4114" i="22"/>
  <c r="D4113" i="22"/>
  <c r="D4112" i="22"/>
  <c r="D4111" i="22"/>
  <c r="D4110" i="22"/>
  <c r="D4109" i="22"/>
  <c r="D4108" i="22"/>
  <c r="D4107" i="22"/>
  <c r="D4106" i="22"/>
  <c r="D4105" i="22"/>
  <c r="D4104" i="22"/>
  <c r="D4103" i="22"/>
  <c r="D4102" i="22"/>
  <c r="D4101" i="22"/>
  <c r="D4100" i="22"/>
  <c r="D4099" i="22"/>
  <c r="D4098" i="22"/>
  <c r="D4097" i="22"/>
  <c r="D4096" i="22"/>
  <c r="D4095" i="22"/>
  <c r="D4094" i="22"/>
  <c r="D4093" i="22"/>
  <c r="D4092" i="22"/>
  <c r="D4091" i="22"/>
  <c r="D4090" i="22"/>
  <c r="D4089" i="22"/>
  <c r="D4088" i="22"/>
  <c r="D4087" i="22"/>
  <c r="D4086" i="22"/>
  <c r="D4085" i="22"/>
  <c r="D4084" i="22"/>
  <c r="D4083" i="22"/>
  <c r="D4082" i="22"/>
  <c r="D4081" i="22"/>
  <c r="D4080" i="22"/>
  <c r="D4079" i="22"/>
  <c r="D4078" i="22"/>
  <c r="D4077" i="22"/>
  <c r="D4076" i="22"/>
  <c r="D4075" i="22"/>
  <c r="D4074" i="22"/>
  <c r="D4073" i="22"/>
  <c r="D4072" i="22"/>
  <c r="D4071" i="22"/>
  <c r="D4070" i="22"/>
  <c r="D4069" i="22"/>
  <c r="D4068" i="22"/>
  <c r="D4067" i="22"/>
  <c r="D4066" i="22"/>
  <c r="D4065" i="22"/>
  <c r="D4064" i="22"/>
  <c r="D4063" i="22"/>
  <c r="D4062" i="22"/>
  <c r="D4061" i="22"/>
  <c r="D4060" i="22"/>
  <c r="D4059" i="22"/>
  <c r="D4058" i="22"/>
  <c r="D4057" i="22"/>
  <c r="D4056" i="22"/>
  <c r="D4055" i="22"/>
  <c r="D4054" i="22"/>
  <c r="D4053" i="22"/>
  <c r="D4052" i="22"/>
  <c r="D4051" i="22"/>
  <c r="D4050" i="22"/>
  <c r="D4049" i="22"/>
  <c r="D4048" i="22"/>
  <c r="D4047" i="22"/>
  <c r="D4046" i="22"/>
  <c r="D4045" i="22"/>
  <c r="D4044" i="22"/>
  <c r="D4043" i="22"/>
  <c r="D4042" i="22"/>
  <c r="D4041" i="22"/>
  <c r="D4040" i="22"/>
  <c r="D4039" i="22"/>
  <c r="D4038" i="22"/>
  <c r="D4037" i="22"/>
  <c r="D4036" i="22"/>
  <c r="D4035" i="22"/>
  <c r="D4034" i="22"/>
  <c r="D4033" i="22"/>
  <c r="D4032" i="22"/>
  <c r="D4031" i="22"/>
  <c r="D4030" i="22"/>
  <c r="D4029" i="22"/>
  <c r="D4028" i="22"/>
  <c r="D4027" i="22"/>
  <c r="D4026" i="22"/>
  <c r="D4025" i="22"/>
  <c r="D4024" i="22"/>
  <c r="D4023" i="22"/>
  <c r="D4022" i="22"/>
  <c r="D4021" i="22"/>
  <c r="D4020" i="22"/>
  <c r="D4019" i="22"/>
  <c r="D4018" i="22"/>
  <c r="D4017" i="22"/>
  <c r="D4016" i="22"/>
  <c r="D4015" i="22"/>
  <c r="D4014" i="22"/>
  <c r="D4013" i="22"/>
  <c r="D4012" i="22"/>
  <c r="D4011" i="22"/>
  <c r="D4010" i="22"/>
  <c r="D4009" i="22"/>
  <c r="D4008" i="22"/>
  <c r="D4007" i="22"/>
  <c r="D4006" i="22"/>
  <c r="D4005" i="22"/>
  <c r="D4004" i="22"/>
  <c r="D4003" i="22"/>
  <c r="D4002" i="22"/>
  <c r="D4001" i="22"/>
  <c r="D4000" i="22"/>
  <c r="D3999" i="22"/>
  <c r="D3998" i="22"/>
  <c r="D3997" i="22"/>
  <c r="D3996" i="22"/>
  <c r="D3995" i="22"/>
  <c r="D3994" i="22"/>
  <c r="D3993" i="22"/>
  <c r="D3992" i="22"/>
  <c r="D3991" i="22"/>
  <c r="D3990" i="22"/>
  <c r="D3989" i="22"/>
  <c r="D3988" i="22"/>
  <c r="D3987" i="22"/>
  <c r="D3986" i="22"/>
  <c r="D3985" i="22"/>
  <c r="D3984" i="22"/>
  <c r="D3983" i="22"/>
  <c r="D3982" i="22"/>
  <c r="D3981" i="22"/>
  <c r="D3980" i="22"/>
  <c r="D3979" i="22"/>
  <c r="D3978" i="22"/>
  <c r="D3977" i="22"/>
  <c r="D3976" i="22"/>
  <c r="D3975" i="22"/>
  <c r="D3974" i="22"/>
  <c r="D3973" i="22"/>
  <c r="D3972" i="22"/>
  <c r="D3971" i="22"/>
  <c r="D3970" i="22"/>
  <c r="D3969" i="22"/>
  <c r="D3968" i="22"/>
  <c r="D3967" i="22"/>
  <c r="D3966" i="22"/>
  <c r="D3965" i="22"/>
  <c r="D3964" i="22"/>
  <c r="D3963" i="22"/>
  <c r="D3962" i="22"/>
  <c r="D3961" i="22"/>
  <c r="D3960" i="22"/>
  <c r="D3959" i="22"/>
  <c r="D3958" i="22"/>
  <c r="D3957" i="22"/>
  <c r="D3956" i="22"/>
  <c r="D3955" i="22"/>
  <c r="D3954" i="22"/>
  <c r="D3953" i="22"/>
  <c r="D3952" i="22"/>
  <c r="D3951" i="22"/>
  <c r="D3950" i="22"/>
  <c r="D3949" i="22"/>
  <c r="D3948" i="22"/>
  <c r="D3947" i="22"/>
  <c r="D3946" i="22"/>
  <c r="D3945" i="22"/>
  <c r="D3944" i="22"/>
  <c r="D3943" i="22"/>
  <c r="D3942" i="22"/>
  <c r="D3941" i="22"/>
  <c r="D3940" i="22"/>
  <c r="D3939" i="22"/>
  <c r="D3938" i="22"/>
  <c r="D3937" i="22"/>
  <c r="D3936" i="22"/>
  <c r="D3935" i="22"/>
  <c r="D3934" i="22"/>
  <c r="D3933" i="22"/>
  <c r="D3932" i="22"/>
  <c r="D3931" i="22"/>
  <c r="D3930" i="22"/>
  <c r="D3929" i="22"/>
  <c r="D3928" i="22"/>
  <c r="D3927" i="22"/>
  <c r="D3926" i="22"/>
  <c r="D3925" i="22"/>
  <c r="D3924" i="22"/>
  <c r="D3923" i="22"/>
  <c r="D3922" i="22"/>
  <c r="D3921" i="22"/>
  <c r="D3920" i="22"/>
  <c r="D3919" i="22"/>
  <c r="D3918" i="22"/>
  <c r="D3917" i="22"/>
  <c r="D3916" i="22"/>
  <c r="D3915" i="22"/>
  <c r="D3914" i="22"/>
  <c r="D3913" i="22"/>
  <c r="D3912" i="22"/>
  <c r="D3911" i="22"/>
  <c r="D3910" i="22"/>
  <c r="D3909" i="22"/>
  <c r="D3908" i="22"/>
  <c r="D3907" i="22"/>
  <c r="D3906" i="22"/>
  <c r="D3905" i="22"/>
  <c r="D3904" i="22"/>
  <c r="D3903" i="22"/>
  <c r="D3902" i="22"/>
  <c r="D3901" i="22"/>
  <c r="D3900" i="22"/>
  <c r="D3899" i="22"/>
  <c r="D3898" i="22"/>
  <c r="D3897" i="22"/>
  <c r="D3896" i="22"/>
  <c r="D3895" i="22"/>
  <c r="D3894" i="22"/>
  <c r="D3893" i="22"/>
  <c r="D3892" i="22"/>
  <c r="D3891" i="22"/>
  <c r="D3890" i="22"/>
  <c r="D3889" i="22"/>
  <c r="D3888" i="22"/>
  <c r="D3887" i="22"/>
  <c r="D3886" i="22"/>
  <c r="D3885" i="22"/>
  <c r="D3884" i="22"/>
  <c r="D3883" i="22"/>
  <c r="D3882" i="22"/>
  <c r="D3881" i="22"/>
  <c r="D3880" i="22"/>
  <c r="D3879" i="22"/>
  <c r="D3878" i="22"/>
  <c r="D3877" i="22"/>
  <c r="D3876" i="22"/>
  <c r="D3875" i="22"/>
  <c r="D3874" i="22"/>
  <c r="D3873" i="22"/>
  <c r="D3872" i="22"/>
  <c r="D3871" i="22"/>
  <c r="D3870" i="22"/>
  <c r="D3869" i="22"/>
  <c r="D3868" i="22"/>
  <c r="D3867" i="22"/>
  <c r="D3866" i="22"/>
  <c r="D3865" i="22"/>
  <c r="D3864" i="22"/>
  <c r="D3863" i="22"/>
  <c r="D3862" i="22"/>
  <c r="D3861" i="22"/>
  <c r="D3860" i="22"/>
  <c r="D3859" i="22"/>
  <c r="D3858" i="22"/>
  <c r="D3857" i="22"/>
  <c r="D3856" i="22"/>
  <c r="D3855" i="22"/>
  <c r="D3854" i="22"/>
  <c r="D3853" i="22"/>
  <c r="D3852" i="22"/>
  <c r="D3851" i="22"/>
  <c r="D3850" i="22"/>
  <c r="D3849" i="22"/>
  <c r="D3848" i="22"/>
  <c r="D3847" i="22"/>
  <c r="D3846" i="22"/>
  <c r="D3845" i="22"/>
  <c r="D3844" i="22"/>
  <c r="D3843" i="22"/>
  <c r="D3842" i="22"/>
  <c r="D3841" i="22"/>
  <c r="D3840" i="22"/>
  <c r="D3839" i="22"/>
  <c r="D3838" i="22"/>
  <c r="D3837" i="22"/>
  <c r="D3836" i="22"/>
  <c r="D3835" i="22"/>
  <c r="D3834" i="22"/>
  <c r="D3833" i="22"/>
  <c r="D3832" i="22"/>
  <c r="D3831" i="22"/>
  <c r="D3830" i="22"/>
  <c r="D3829" i="22"/>
  <c r="D3828" i="22"/>
  <c r="D3827" i="22"/>
  <c r="D3826" i="22"/>
  <c r="D3825" i="22"/>
  <c r="D3824" i="22"/>
  <c r="D3823" i="22"/>
  <c r="D3822" i="22"/>
  <c r="D3821" i="22"/>
  <c r="D3820" i="22"/>
  <c r="D3819" i="22"/>
  <c r="D3818" i="22"/>
  <c r="D3817" i="22"/>
  <c r="D3816" i="22"/>
  <c r="D3815" i="22"/>
  <c r="D3814" i="22"/>
  <c r="D3813" i="22"/>
  <c r="D3812" i="22"/>
  <c r="D3811" i="22"/>
  <c r="D3810" i="22"/>
  <c r="D3809" i="22"/>
  <c r="D3808" i="22"/>
  <c r="D3807" i="22"/>
  <c r="D3806" i="22"/>
  <c r="D3805" i="22"/>
  <c r="D3804" i="22"/>
  <c r="D3803" i="22"/>
  <c r="D3802" i="22"/>
  <c r="D3801" i="22"/>
  <c r="D3800" i="22"/>
  <c r="D3799" i="22"/>
  <c r="D3798" i="22"/>
  <c r="D3797" i="22"/>
  <c r="D3796" i="22"/>
  <c r="D3795" i="22"/>
  <c r="D3794" i="22"/>
  <c r="D3793" i="22"/>
  <c r="D3792" i="22"/>
  <c r="D3791" i="22"/>
  <c r="D3790" i="22"/>
  <c r="D3789" i="22"/>
  <c r="D3788" i="22"/>
  <c r="D3787" i="22"/>
  <c r="D3786" i="22"/>
  <c r="D3785" i="22"/>
  <c r="D3784" i="22"/>
  <c r="D3783" i="22"/>
  <c r="D3782" i="22"/>
  <c r="D3781" i="22"/>
  <c r="D3780" i="22"/>
  <c r="D3779" i="22"/>
  <c r="D3778" i="22"/>
  <c r="D3777" i="22"/>
  <c r="D3776" i="22"/>
  <c r="D3775" i="22"/>
  <c r="D3774" i="22"/>
  <c r="D3773" i="22"/>
  <c r="D3772" i="22"/>
  <c r="D3771" i="22"/>
  <c r="D3770" i="22"/>
  <c r="D3769" i="22"/>
  <c r="D3768" i="22"/>
  <c r="D3767" i="22"/>
  <c r="D3766" i="22"/>
  <c r="D3765" i="22"/>
  <c r="D3764" i="22"/>
  <c r="D3763" i="22"/>
  <c r="D3762" i="22"/>
  <c r="D3761" i="22"/>
  <c r="D3760" i="22"/>
  <c r="D3759" i="22"/>
  <c r="D3758" i="22"/>
  <c r="D3757" i="22"/>
  <c r="D3756" i="22"/>
  <c r="D3755" i="22"/>
  <c r="D3754" i="22"/>
  <c r="D3753" i="22"/>
  <c r="D3752" i="22"/>
  <c r="D3751" i="22"/>
  <c r="D3750" i="22"/>
  <c r="D3749" i="22"/>
  <c r="D3748" i="22"/>
  <c r="D3747" i="22"/>
  <c r="D3746" i="22"/>
  <c r="D3745" i="22"/>
  <c r="D3744" i="22"/>
  <c r="D3743" i="22"/>
  <c r="D3742" i="22"/>
  <c r="D3741" i="22"/>
  <c r="D3740" i="22"/>
  <c r="D3739" i="22"/>
  <c r="D3738" i="22"/>
  <c r="D3737" i="22"/>
  <c r="D3736" i="22"/>
  <c r="D3735" i="22"/>
  <c r="D3734" i="22"/>
  <c r="D3733" i="22"/>
  <c r="D3732" i="22"/>
  <c r="D3731" i="22"/>
  <c r="D3730" i="22"/>
  <c r="D3729" i="22"/>
  <c r="D3728" i="22"/>
  <c r="D3727" i="22"/>
  <c r="D3726" i="22"/>
  <c r="D3725" i="22"/>
  <c r="D3724" i="22"/>
  <c r="D3723" i="22"/>
  <c r="D3722" i="22"/>
  <c r="D3721" i="22"/>
  <c r="D3720" i="22"/>
  <c r="D3719" i="22"/>
  <c r="D3718" i="22"/>
  <c r="D3717" i="22"/>
  <c r="D3716" i="22"/>
  <c r="D3715" i="22"/>
  <c r="D3714" i="22"/>
  <c r="D3713" i="22"/>
  <c r="D3712" i="22"/>
  <c r="D3711" i="22"/>
  <c r="D3710" i="22"/>
  <c r="D3709" i="22"/>
  <c r="D3708" i="22"/>
  <c r="D3707" i="22"/>
  <c r="D3706" i="22"/>
  <c r="D3705" i="22"/>
  <c r="D3704" i="22"/>
  <c r="D3703" i="22"/>
  <c r="D3702" i="22"/>
  <c r="D3701" i="22"/>
  <c r="D3700" i="22"/>
  <c r="D3699" i="22"/>
  <c r="D3698" i="22"/>
  <c r="D3697" i="22"/>
  <c r="D3696" i="22"/>
  <c r="D3695" i="22"/>
  <c r="D3694" i="22"/>
  <c r="D3693" i="22"/>
  <c r="D3692" i="22"/>
  <c r="D3691" i="22"/>
  <c r="D3690" i="22"/>
  <c r="D3689" i="22"/>
  <c r="D3688" i="22"/>
  <c r="D3687" i="22"/>
  <c r="D3686" i="22"/>
  <c r="D3685" i="22"/>
  <c r="D3684" i="22"/>
  <c r="D3683" i="22"/>
  <c r="D3682" i="22"/>
  <c r="D3681" i="22"/>
  <c r="D3680" i="22"/>
  <c r="D3679" i="22"/>
  <c r="D3678" i="22"/>
  <c r="D3677" i="22"/>
  <c r="D3676" i="22"/>
  <c r="D3675" i="22"/>
  <c r="D3674" i="22"/>
  <c r="D3673" i="22"/>
  <c r="D3672" i="22"/>
  <c r="D3671" i="22"/>
  <c r="D3670" i="22"/>
  <c r="D3669" i="22"/>
  <c r="D3668" i="22"/>
  <c r="D3667" i="22"/>
  <c r="D3666" i="22"/>
  <c r="D3665" i="22"/>
  <c r="D3664" i="22"/>
  <c r="D3663" i="22"/>
  <c r="D3662" i="22"/>
  <c r="D3661" i="22"/>
  <c r="D3660" i="22"/>
  <c r="D3659" i="22"/>
  <c r="D3658" i="22"/>
  <c r="D3657" i="22"/>
  <c r="D3656" i="22"/>
  <c r="D3655" i="22"/>
  <c r="D3654" i="22"/>
  <c r="D3653" i="22"/>
  <c r="D3652" i="22"/>
  <c r="D3651" i="22"/>
  <c r="D3650" i="22"/>
  <c r="D3649" i="22"/>
  <c r="D3648" i="22"/>
  <c r="D3647" i="22"/>
  <c r="D3646" i="22"/>
  <c r="D3645" i="22"/>
  <c r="D3644" i="22"/>
  <c r="D3643" i="22"/>
  <c r="D3642" i="22"/>
  <c r="D3641" i="22"/>
  <c r="D3640" i="22"/>
  <c r="D3639" i="22"/>
  <c r="D3638" i="22"/>
  <c r="D3637" i="22"/>
  <c r="D3636" i="22"/>
  <c r="D3635" i="22"/>
  <c r="D3634" i="22"/>
  <c r="D3633" i="22"/>
  <c r="D3632" i="22"/>
  <c r="D3631" i="22"/>
  <c r="D3630" i="22"/>
  <c r="D3629" i="22"/>
  <c r="D3628" i="22"/>
  <c r="D3627" i="22"/>
  <c r="D3626" i="22"/>
  <c r="D3625" i="22"/>
  <c r="D3624" i="22"/>
  <c r="D3623" i="22"/>
  <c r="D3622" i="22"/>
  <c r="D3621" i="22"/>
  <c r="D3620" i="22"/>
  <c r="D3619" i="22"/>
  <c r="D3618" i="22"/>
  <c r="D3617" i="22"/>
  <c r="D3616" i="22"/>
  <c r="D3615" i="22"/>
  <c r="D3614" i="22"/>
  <c r="D3613" i="22"/>
  <c r="D3612" i="22"/>
  <c r="D3611" i="22"/>
  <c r="D3610" i="22"/>
  <c r="D3609" i="22"/>
  <c r="D3608" i="22"/>
  <c r="D3607" i="22"/>
  <c r="D3606" i="22"/>
  <c r="D3605" i="22"/>
  <c r="D3604" i="22"/>
  <c r="D3603" i="22"/>
  <c r="D3602" i="22"/>
  <c r="D3601" i="22"/>
  <c r="D3600" i="22"/>
  <c r="D3599" i="22"/>
  <c r="D3598" i="22"/>
  <c r="D3597" i="22"/>
  <c r="D3596" i="22"/>
  <c r="D3595" i="22"/>
  <c r="D3594" i="22"/>
  <c r="D3593" i="22"/>
  <c r="D3592" i="22"/>
  <c r="D3591" i="22"/>
  <c r="D3590" i="22"/>
  <c r="D3589" i="22"/>
  <c r="D3588" i="22"/>
  <c r="D3587" i="22"/>
  <c r="D3586" i="22"/>
  <c r="D3585" i="22"/>
  <c r="D3584" i="22"/>
  <c r="D3583" i="22"/>
  <c r="D3582" i="22"/>
  <c r="D3581" i="22"/>
  <c r="D3580" i="22"/>
  <c r="D3579" i="22"/>
  <c r="D3578" i="22"/>
  <c r="D3577" i="22"/>
  <c r="D3576" i="22"/>
  <c r="D3575" i="22"/>
  <c r="D3574" i="22"/>
  <c r="D3573" i="22"/>
  <c r="D3572" i="22"/>
  <c r="D3571" i="22"/>
  <c r="D3570" i="22"/>
  <c r="D3569" i="22"/>
  <c r="D3568" i="22"/>
  <c r="D3567" i="22"/>
  <c r="D3566" i="22"/>
  <c r="D3565" i="22"/>
  <c r="D3564" i="22"/>
  <c r="D3563" i="22"/>
  <c r="D3562" i="22"/>
  <c r="D3561" i="22"/>
  <c r="D3560" i="22"/>
  <c r="D3559" i="22"/>
  <c r="D3558" i="22"/>
  <c r="D3557" i="22"/>
  <c r="D3556" i="22"/>
  <c r="D3555" i="22"/>
  <c r="D3554" i="22"/>
  <c r="D3553" i="22"/>
  <c r="D3552" i="22"/>
  <c r="D3551" i="22"/>
  <c r="D3550" i="22"/>
  <c r="D3549" i="22"/>
  <c r="D3548" i="22"/>
  <c r="D3547" i="22"/>
  <c r="D3546" i="22"/>
  <c r="D3545" i="22"/>
  <c r="D3544" i="22"/>
  <c r="D3543" i="22"/>
  <c r="D3542" i="22"/>
  <c r="D3541" i="22"/>
  <c r="D3540" i="22"/>
  <c r="D3539" i="22"/>
  <c r="D3538" i="22"/>
  <c r="D3537" i="22"/>
  <c r="D3536" i="22"/>
  <c r="D3535" i="22"/>
  <c r="D3534" i="22"/>
  <c r="D3533" i="22"/>
  <c r="D3532" i="22"/>
  <c r="D3531" i="22"/>
  <c r="D3530" i="22"/>
  <c r="D3529" i="22"/>
  <c r="D3528" i="22"/>
  <c r="D3527" i="22"/>
  <c r="D3526" i="22"/>
  <c r="D3525" i="22"/>
  <c r="D3524" i="22"/>
  <c r="D3523" i="22"/>
  <c r="D3522" i="22"/>
  <c r="D3521" i="22"/>
  <c r="D3520" i="22"/>
  <c r="D3519" i="22"/>
  <c r="D3518" i="22"/>
  <c r="D3517" i="22"/>
  <c r="D3516" i="22"/>
  <c r="D3515" i="22"/>
  <c r="D3514" i="22"/>
  <c r="D3513" i="22"/>
  <c r="D3512" i="22"/>
  <c r="D3511" i="22"/>
  <c r="D3510" i="22"/>
  <c r="D3509" i="22"/>
  <c r="D3508" i="22"/>
  <c r="D3507" i="22"/>
  <c r="D3506" i="22"/>
  <c r="D3505" i="22"/>
  <c r="D3504" i="22"/>
  <c r="D3503" i="22"/>
  <c r="D3502" i="22"/>
  <c r="D3501" i="22"/>
  <c r="D3500" i="22"/>
  <c r="D3499" i="22"/>
  <c r="D3498" i="22"/>
  <c r="D3497" i="22"/>
  <c r="D3496" i="22"/>
  <c r="D3495" i="22"/>
  <c r="D3494" i="22"/>
  <c r="D3493" i="22"/>
  <c r="D3492" i="22"/>
  <c r="D3491" i="22"/>
  <c r="D3490" i="22"/>
  <c r="D3489" i="22"/>
  <c r="D3488" i="22"/>
  <c r="D3487" i="22"/>
  <c r="D3486" i="22"/>
  <c r="D3485" i="22"/>
  <c r="D3484" i="22"/>
  <c r="D3483" i="22"/>
  <c r="D3482" i="22"/>
  <c r="D3481" i="22"/>
  <c r="D3480" i="22"/>
  <c r="D3479" i="22"/>
  <c r="D3478" i="22"/>
  <c r="D3477" i="22"/>
  <c r="D3476" i="22"/>
  <c r="D3475" i="22"/>
  <c r="D3474" i="22"/>
  <c r="D3473" i="22"/>
  <c r="D3472" i="22"/>
  <c r="D3471" i="22"/>
  <c r="D3470" i="22"/>
  <c r="D3469" i="22"/>
  <c r="D3468" i="22"/>
  <c r="D3467" i="22"/>
  <c r="D3466" i="22"/>
  <c r="D3465" i="22"/>
  <c r="D3464" i="22"/>
  <c r="D3463" i="22"/>
  <c r="D3462" i="22"/>
  <c r="D3461" i="22"/>
  <c r="D3460" i="22"/>
  <c r="D3459" i="22"/>
  <c r="D3458" i="22"/>
  <c r="D3457" i="22"/>
  <c r="D3456" i="22"/>
  <c r="D3455" i="22"/>
  <c r="D3454" i="22"/>
  <c r="D3453" i="22"/>
  <c r="D3452" i="22"/>
  <c r="D3451" i="22"/>
  <c r="D3450" i="22"/>
  <c r="D3449" i="22"/>
  <c r="D3448" i="22"/>
  <c r="D3447" i="22"/>
  <c r="D3446" i="22"/>
  <c r="D3445" i="22"/>
  <c r="D3444" i="22"/>
  <c r="D3443" i="22"/>
  <c r="D3442" i="22"/>
  <c r="D3441" i="22"/>
  <c r="D3440" i="22"/>
  <c r="D3439" i="22"/>
  <c r="D3438" i="22"/>
  <c r="D3437" i="22"/>
  <c r="D3436" i="22"/>
  <c r="D3435" i="22"/>
  <c r="D3434" i="22"/>
  <c r="D3433" i="22"/>
  <c r="D3432" i="22"/>
  <c r="D3431" i="22"/>
  <c r="D3430" i="22"/>
  <c r="D3429" i="22"/>
  <c r="D3428" i="22"/>
  <c r="D3427" i="22"/>
  <c r="D3426" i="22"/>
  <c r="D3425" i="22"/>
  <c r="D3424" i="22"/>
  <c r="D3423" i="22"/>
  <c r="D3422" i="22"/>
  <c r="D3421" i="22"/>
  <c r="D3420" i="22"/>
  <c r="D3419" i="22"/>
  <c r="D3418" i="22"/>
  <c r="D3417" i="22"/>
  <c r="D3416" i="22"/>
  <c r="D3415" i="22"/>
  <c r="D3414" i="22"/>
  <c r="D3413" i="22"/>
  <c r="D3412" i="22"/>
  <c r="D3411" i="22"/>
  <c r="D3410" i="22"/>
  <c r="D3409" i="22"/>
  <c r="D3408" i="22"/>
  <c r="D3407" i="22"/>
  <c r="D3406" i="22"/>
  <c r="D3405" i="22"/>
  <c r="D3404" i="22"/>
  <c r="D3403" i="22"/>
  <c r="D3402" i="22"/>
  <c r="D3401" i="22"/>
  <c r="D3400" i="22"/>
  <c r="D3399" i="22"/>
  <c r="D3398" i="22"/>
  <c r="D3397" i="22"/>
  <c r="D3396" i="22"/>
  <c r="D3395" i="22"/>
  <c r="D3394" i="22"/>
  <c r="D3393" i="22"/>
  <c r="D3392" i="22"/>
  <c r="D3391" i="22"/>
  <c r="D3390" i="22"/>
  <c r="D3389" i="22"/>
  <c r="D3388" i="22"/>
  <c r="D3387" i="22"/>
  <c r="D3386" i="22"/>
  <c r="D3385" i="22"/>
  <c r="D3384" i="22"/>
  <c r="D3383" i="22"/>
  <c r="D3382" i="22"/>
  <c r="D3381" i="22"/>
  <c r="D3380" i="22"/>
  <c r="D3379" i="22"/>
  <c r="D3378" i="22"/>
  <c r="D3377" i="22"/>
  <c r="D3376" i="22"/>
  <c r="D3375" i="22"/>
  <c r="D3374" i="22"/>
  <c r="D3373" i="22"/>
  <c r="D3372" i="22"/>
  <c r="D3371" i="22"/>
  <c r="D3370" i="22"/>
  <c r="D3369" i="22"/>
  <c r="D3368" i="22"/>
  <c r="D3367" i="22"/>
  <c r="D3366" i="22"/>
  <c r="D3365" i="22"/>
  <c r="D3364" i="22"/>
  <c r="D3363" i="22"/>
  <c r="D3362" i="22"/>
  <c r="D3361" i="22"/>
  <c r="D3360" i="22"/>
  <c r="D3359" i="22"/>
  <c r="D3358" i="22"/>
  <c r="D3357" i="22"/>
  <c r="D3356" i="22"/>
  <c r="D3355" i="22"/>
  <c r="D3354" i="22"/>
  <c r="D3353" i="22"/>
  <c r="D3352" i="22"/>
  <c r="D3351" i="22"/>
  <c r="D3350" i="22"/>
  <c r="D3349" i="22"/>
  <c r="D3348" i="22"/>
  <c r="D3347" i="22"/>
  <c r="D3346" i="22"/>
  <c r="D3345" i="22"/>
  <c r="D3344" i="22"/>
  <c r="D3343" i="22"/>
  <c r="D3342" i="22"/>
  <c r="D3341" i="22"/>
  <c r="D3340" i="22"/>
  <c r="D3339" i="22"/>
  <c r="D3338" i="22"/>
  <c r="D3337" i="22"/>
  <c r="D3336" i="22"/>
  <c r="D3335" i="22"/>
  <c r="D3334" i="22"/>
  <c r="D3333" i="22"/>
  <c r="D3332" i="22"/>
  <c r="D3331" i="22"/>
  <c r="D3330" i="22"/>
  <c r="D3329" i="22"/>
  <c r="D3328" i="22"/>
  <c r="D3327" i="22"/>
  <c r="D3326" i="22"/>
  <c r="D3325" i="22"/>
  <c r="D3324" i="22"/>
  <c r="D3323" i="22"/>
  <c r="D3322" i="22"/>
  <c r="D3321" i="22"/>
  <c r="D3320" i="22"/>
  <c r="D3319" i="22"/>
  <c r="D3318" i="22"/>
  <c r="D3317" i="22"/>
  <c r="D3316" i="22"/>
  <c r="D3315" i="22"/>
  <c r="D3314" i="22"/>
  <c r="D3313" i="22"/>
  <c r="D3312" i="22"/>
  <c r="D3311" i="22"/>
  <c r="D3310" i="22"/>
  <c r="D3309" i="22"/>
  <c r="D3308" i="22"/>
  <c r="D3307" i="22"/>
  <c r="D3306" i="22"/>
  <c r="D3305" i="22"/>
  <c r="D3304" i="22"/>
  <c r="D3303" i="22"/>
  <c r="D3302" i="22"/>
  <c r="D3301" i="22"/>
  <c r="D3300" i="22"/>
  <c r="D3299" i="22"/>
  <c r="D3298" i="22"/>
  <c r="D3297" i="22"/>
  <c r="D3296" i="22"/>
  <c r="D3295" i="22"/>
  <c r="D3294" i="22"/>
  <c r="D3293" i="22"/>
  <c r="D3292" i="22"/>
  <c r="D3291" i="22"/>
  <c r="D3290" i="22"/>
  <c r="D3289" i="22"/>
  <c r="D3288" i="22"/>
  <c r="D3287" i="22"/>
  <c r="D3286" i="22"/>
  <c r="D3285" i="22"/>
  <c r="D3284" i="22"/>
  <c r="D3283" i="22"/>
  <c r="D3282" i="22"/>
  <c r="D3281" i="22"/>
  <c r="D3280" i="22"/>
  <c r="D3279" i="22"/>
  <c r="D3278" i="22"/>
  <c r="D3277" i="22"/>
  <c r="D3276" i="22"/>
  <c r="D3275" i="22"/>
  <c r="D3274" i="22"/>
  <c r="D3273" i="22"/>
  <c r="D3272" i="22"/>
  <c r="D3271" i="22"/>
  <c r="D3270" i="22"/>
  <c r="D3269" i="22"/>
  <c r="D3268" i="22"/>
  <c r="D3267" i="22"/>
  <c r="D3266" i="22"/>
  <c r="D3265" i="22"/>
  <c r="D3264" i="22"/>
  <c r="D3263" i="22"/>
  <c r="D3262" i="22"/>
  <c r="D3261" i="22"/>
  <c r="D3260" i="22"/>
  <c r="D3259" i="22"/>
  <c r="D3258" i="22"/>
  <c r="D3257" i="22"/>
  <c r="D3256" i="22"/>
  <c r="D3255" i="22"/>
  <c r="D3254" i="22"/>
  <c r="D3253" i="22"/>
  <c r="D3252" i="22"/>
  <c r="D3251" i="22"/>
  <c r="D3250" i="22"/>
  <c r="D3249" i="22"/>
  <c r="D3248" i="22"/>
  <c r="D3247" i="22"/>
  <c r="D3246" i="22"/>
  <c r="D3245" i="22"/>
  <c r="D3244" i="22"/>
  <c r="D3243" i="22"/>
  <c r="D3242" i="22"/>
  <c r="D3241" i="22"/>
  <c r="D3240" i="22"/>
  <c r="D3239" i="22"/>
  <c r="D3238" i="22"/>
  <c r="D3237" i="22"/>
  <c r="D3236" i="22"/>
  <c r="D3235" i="22"/>
  <c r="D3234" i="22"/>
  <c r="D3233" i="22"/>
  <c r="D3232" i="22"/>
  <c r="D3231" i="22"/>
  <c r="D3230" i="22"/>
  <c r="D3229" i="22"/>
  <c r="D3228" i="22"/>
  <c r="D3227" i="22"/>
  <c r="D3226" i="22"/>
  <c r="D3225" i="22"/>
  <c r="D3224" i="22"/>
  <c r="D3223" i="22"/>
  <c r="D3222" i="22"/>
  <c r="D3221" i="22"/>
  <c r="D3220" i="22"/>
  <c r="D3219" i="22"/>
  <c r="D3218" i="22"/>
  <c r="D3217" i="22"/>
  <c r="D3216" i="22"/>
  <c r="D3215" i="22"/>
  <c r="D3214" i="22"/>
  <c r="D3213" i="22"/>
  <c r="D3212" i="22"/>
  <c r="D3211" i="22"/>
  <c r="D3210" i="22"/>
  <c r="D3209" i="22"/>
  <c r="D3208" i="22"/>
  <c r="D3207" i="22"/>
  <c r="D3206" i="22"/>
  <c r="D3205" i="22"/>
  <c r="D3204" i="22"/>
  <c r="D3203" i="22"/>
  <c r="D3202" i="22"/>
  <c r="D3201" i="22"/>
  <c r="D3200" i="22"/>
  <c r="D3199" i="22"/>
  <c r="D3198" i="22"/>
  <c r="D3197" i="22"/>
  <c r="D3196" i="22"/>
  <c r="D3195" i="22"/>
  <c r="D3194" i="22"/>
  <c r="D3193" i="22"/>
  <c r="D3192" i="22"/>
  <c r="D3191" i="22"/>
  <c r="D3190" i="22"/>
  <c r="D3189" i="22"/>
  <c r="D3188" i="22"/>
  <c r="D3187" i="22"/>
  <c r="D3186" i="22"/>
  <c r="D3185" i="22"/>
  <c r="D3184" i="22"/>
  <c r="D3183" i="22"/>
  <c r="D3182" i="22"/>
  <c r="D3181" i="22"/>
  <c r="D3180" i="22"/>
  <c r="D3179" i="22"/>
  <c r="D3178" i="22"/>
  <c r="D3177" i="22"/>
  <c r="D3176" i="22"/>
  <c r="D3175" i="22"/>
  <c r="D3174" i="22"/>
  <c r="D3173" i="22"/>
  <c r="D3172" i="22"/>
  <c r="D3171" i="22"/>
  <c r="D3170" i="22"/>
  <c r="D3169" i="22"/>
  <c r="D3168" i="22"/>
  <c r="D3167" i="22"/>
  <c r="D3166" i="22"/>
  <c r="D3165" i="22"/>
  <c r="D3164" i="22"/>
  <c r="D3163" i="22"/>
  <c r="D3162" i="22"/>
  <c r="D3161" i="22"/>
  <c r="D3160" i="22"/>
  <c r="D3159" i="22"/>
  <c r="D3158" i="22"/>
  <c r="D3157" i="22"/>
  <c r="D3156" i="22"/>
  <c r="D3155" i="22"/>
  <c r="D3154" i="22"/>
  <c r="D3153" i="22"/>
  <c r="D3152" i="22"/>
  <c r="D3151" i="22"/>
  <c r="D3150" i="22"/>
  <c r="D3149" i="22"/>
  <c r="D3148" i="22"/>
  <c r="D3147" i="22"/>
  <c r="D3146" i="22"/>
  <c r="D3145" i="22"/>
  <c r="D3144" i="22"/>
  <c r="D3143" i="22"/>
  <c r="D3142" i="22"/>
  <c r="D3141" i="22"/>
  <c r="D3140" i="22"/>
  <c r="D3139" i="22"/>
  <c r="D3138" i="22"/>
  <c r="D3137" i="22"/>
  <c r="D3136" i="22"/>
  <c r="D3135" i="22"/>
  <c r="D3134" i="22"/>
  <c r="D3133" i="22"/>
  <c r="D3132" i="22"/>
  <c r="D3131" i="22"/>
  <c r="D3130" i="22"/>
  <c r="D3129" i="22"/>
  <c r="D3128" i="22"/>
  <c r="D3127" i="22"/>
  <c r="D3126" i="22"/>
  <c r="D3125" i="22"/>
  <c r="D3124" i="22"/>
  <c r="D3123" i="22"/>
  <c r="D3122" i="22"/>
  <c r="D3121" i="22"/>
  <c r="D3120" i="22"/>
  <c r="D3119" i="22"/>
  <c r="D3118" i="22"/>
  <c r="D3117" i="22"/>
  <c r="D3116" i="22"/>
  <c r="D3115" i="22"/>
  <c r="D3114" i="22"/>
  <c r="D3113" i="22"/>
  <c r="D3112" i="22"/>
  <c r="D3111" i="22"/>
  <c r="D3110" i="22"/>
  <c r="D3109" i="22"/>
  <c r="D3108" i="22"/>
  <c r="D3107" i="22"/>
  <c r="D3106" i="22"/>
  <c r="D3105" i="22"/>
  <c r="D3104" i="22"/>
  <c r="D3103" i="22"/>
  <c r="D3102" i="22"/>
  <c r="D3101" i="22"/>
  <c r="D3100" i="22"/>
  <c r="D3099" i="22"/>
  <c r="D3098" i="22"/>
  <c r="D3097" i="22"/>
  <c r="D3096" i="22"/>
  <c r="D3095" i="22"/>
  <c r="D3094" i="22"/>
  <c r="D3093" i="22"/>
  <c r="D3092" i="22"/>
  <c r="D3091" i="22"/>
  <c r="D3090" i="22"/>
  <c r="D3089" i="22"/>
  <c r="D3088" i="22"/>
  <c r="D3087" i="22"/>
  <c r="D3086" i="22"/>
  <c r="D3085" i="22"/>
  <c r="D3084" i="22"/>
  <c r="D3083" i="22"/>
  <c r="D3082" i="22"/>
  <c r="D3081" i="22"/>
  <c r="D3080" i="22"/>
  <c r="D3079" i="22"/>
  <c r="D3078" i="22"/>
  <c r="D3077" i="22"/>
  <c r="D3076" i="22"/>
  <c r="D3075" i="22"/>
  <c r="D3074" i="22"/>
  <c r="D3073" i="22"/>
  <c r="D3072" i="22"/>
  <c r="D3071" i="22"/>
  <c r="D3070" i="22"/>
  <c r="D3069" i="22"/>
  <c r="D3068" i="22"/>
  <c r="D3067" i="22"/>
  <c r="D3066" i="22"/>
  <c r="D3065" i="22"/>
  <c r="D3064" i="22"/>
  <c r="D3063" i="22"/>
  <c r="D3062" i="22"/>
  <c r="D3061" i="22"/>
  <c r="D3060" i="22"/>
  <c r="D3059" i="22"/>
  <c r="D3058" i="22"/>
  <c r="D3057" i="22"/>
  <c r="D3056" i="22"/>
  <c r="D3055" i="22"/>
  <c r="D3054" i="22"/>
  <c r="D3053" i="22"/>
  <c r="D3052" i="22"/>
  <c r="D3051" i="22"/>
  <c r="D3050" i="22"/>
  <c r="D3049" i="22"/>
  <c r="D3048" i="22"/>
  <c r="D3047" i="22"/>
  <c r="D3046" i="22"/>
  <c r="D3045" i="22"/>
  <c r="D3044" i="22"/>
  <c r="D3043" i="22"/>
  <c r="D3042" i="22"/>
  <c r="D3041" i="22"/>
  <c r="D3040" i="22"/>
  <c r="D3039" i="22"/>
  <c r="D3038" i="22"/>
  <c r="D3037" i="22"/>
  <c r="D3036" i="22"/>
  <c r="D3035" i="22"/>
  <c r="D3034" i="22"/>
  <c r="D3033" i="22"/>
  <c r="D3032" i="22"/>
  <c r="D3031" i="22"/>
  <c r="D3030" i="22"/>
  <c r="D3029" i="22"/>
  <c r="D3028" i="22"/>
  <c r="D3027" i="22"/>
  <c r="D3026" i="22"/>
  <c r="D3025" i="22"/>
  <c r="D3024" i="22"/>
  <c r="D3023" i="22"/>
  <c r="D3022" i="22"/>
  <c r="D3021" i="22"/>
  <c r="D3020" i="22"/>
  <c r="D3019" i="22"/>
  <c r="D3018" i="22"/>
  <c r="D3017" i="22"/>
  <c r="D3016" i="22"/>
  <c r="D3015" i="22"/>
  <c r="D3014" i="22"/>
  <c r="D3013" i="22"/>
  <c r="D3012" i="22"/>
  <c r="D3011" i="22"/>
  <c r="D3010" i="22"/>
  <c r="D3009" i="22"/>
  <c r="D3008" i="22"/>
  <c r="D3007" i="22"/>
  <c r="D3006" i="22"/>
  <c r="D3005" i="22"/>
  <c r="D3004" i="22"/>
  <c r="D3003" i="22"/>
  <c r="D3002" i="22"/>
  <c r="D3001" i="22"/>
  <c r="D3000" i="22"/>
  <c r="D2999" i="22"/>
  <c r="D2998" i="22"/>
  <c r="D2997" i="22"/>
  <c r="D2996" i="22"/>
  <c r="D2995" i="22"/>
  <c r="D2994" i="22"/>
  <c r="D2993" i="22"/>
  <c r="D2992" i="22"/>
  <c r="D2991" i="22"/>
  <c r="D2990" i="22"/>
  <c r="D2989" i="22"/>
  <c r="D2988" i="22"/>
  <c r="D2987" i="22"/>
  <c r="D2986" i="22"/>
  <c r="D2985" i="22"/>
  <c r="D2984" i="22"/>
  <c r="D2983" i="22"/>
  <c r="D2982" i="22"/>
  <c r="D2981" i="22"/>
  <c r="D2980" i="22"/>
  <c r="D2979" i="22"/>
  <c r="D2978" i="22"/>
  <c r="D2977" i="22"/>
  <c r="D2976" i="22"/>
  <c r="D2975" i="22"/>
  <c r="D2974" i="22"/>
  <c r="D2973" i="22"/>
  <c r="D2972" i="22"/>
  <c r="D2971" i="22"/>
  <c r="D2970" i="22"/>
  <c r="D2969" i="22"/>
  <c r="D2968" i="22"/>
  <c r="D2967" i="22"/>
  <c r="D2966" i="22"/>
  <c r="D2965" i="22"/>
  <c r="D2964" i="22"/>
  <c r="D2963" i="22"/>
  <c r="D2962" i="22"/>
  <c r="D2961" i="22"/>
  <c r="D2960" i="22"/>
  <c r="D2959" i="22"/>
  <c r="D2958" i="22"/>
  <c r="D2957" i="22"/>
  <c r="D2956" i="22"/>
  <c r="D2955" i="22"/>
  <c r="D2954" i="22"/>
  <c r="D2953" i="22"/>
  <c r="D2952" i="22"/>
  <c r="D2951" i="22"/>
  <c r="D2950" i="22"/>
  <c r="D2949" i="22"/>
  <c r="D2948" i="22"/>
  <c r="D2947" i="22"/>
  <c r="D2946" i="22"/>
  <c r="D2945" i="22"/>
  <c r="D2944" i="22"/>
  <c r="D2943" i="22"/>
  <c r="D2942" i="22"/>
  <c r="D2941" i="22"/>
  <c r="D2940" i="22"/>
  <c r="D2939" i="22"/>
  <c r="D2938" i="22"/>
  <c r="D2937" i="22"/>
  <c r="D2936" i="22"/>
  <c r="D2935" i="22"/>
  <c r="D2934" i="22"/>
  <c r="D2933" i="22"/>
  <c r="D2932" i="22"/>
  <c r="D2931" i="22"/>
  <c r="D2930" i="22"/>
  <c r="D2929" i="22"/>
  <c r="D2928" i="22"/>
  <c r="D2927" i="22"/>
  <c r="D2926" i="22"/>
  <c r="D2925" i="22"/>
  <c r="D2924" i="22"/>
  <c r="D2923" i="22"/>
  <c r="D2922" i="22"/>
  <c r="D2921" i="22"/>
  <c r="D2920" i="22"/>
  <c r="D2919" i="22"/>
  <c r="D2918" i="22"/>
  <c r="D2917" i="22"/>
  <c r="D2916" i="22"/>
  <c r="D2915" i="22"/>
  <c r="D2914" i="22"/>
  <c r="D2913" i="22"/>
  <c r="D2912" i="22"/>
  <c r="D2911" i="22"/>
  <c r="D2910" i="22"/>
  <c r="D2909" i="22"/>
  <c r="D2908" i="22"/>
  <c r="D2907" i="22"/>
  <c r="D2906" i="22"/>
  <c r="D2905" i="22"/>
  <c r="D2904" i="22"/>
  <c r="D2903" i="22"/>
  <c r="D2902" i="22"/>
  <c r="D2901" i="22"/>
  <c r="D2900" i="22"/>
  <c r="D2899" i="22"/>
  <c r="D2898" i="22"/>
  <c r="D2897" i="22"/>
  <c r="D2896" i="22"/>
  <c r="D2895" i="22"/>
  <c r="D2894" i="22"/>
  <c r="D2893" i="22"/>
  <c r="D2892" i="22"/>
  <c r="D2891" i="22"/>
  <c r="D2890" i="22"/>
  <c r="D2889" i="22"/>
  <c r="D2888" i="22"/>
  <c r="D2887" i="22"/>
  <c r="D2886" i="22"/>
  <c r="D2885" i="22"/>
  <c r="D2884" i="22"/>
  <c r="D2883" i="22"/>
  <c r="D2882" i="22"/>
  <c r="D2881" i="22"/>
  <c r="D2880" i="22"/>
  <c r="D2879" i="22"/>
  <c r="D2878" i="22"/>
  <c r="D2877" i="22"/>
  <c r="D2876" i="22"/>
  <c r="D2875" i="22"/>
  <c r="D2874" i="22"/>
  <c r="D2873" i="22"/>
  <c r="D2872" i="22"/>
  <c r="D2871" i="22"/>
  <c r="D2870" i="22"/>
  <c r="D2869" i="22"/>
  <c r="D2868" i="22"/>
  <c r="D2867" i="22"/>
  <c r="D2866" i="22"/>
  <c r="D2865" i="22"/>
  <c r="D2864" i="22"/>
  <c r="D2863" i="22"/>
  <c r="D2862" i="22"/>
  <c r="D2861" i="22"/>
  <c r="D2860" i="22"/>
  <c r="D2859" i="22"/>
  <c r="D2858" i="22"/>
  <c r="D2857" i="22"/>
  <c r="D2856" i="22"/>
  <c r="D2855" i="22"/>
  <c r="D2854" i="22"/>
  <c r="D2853" i="22"/>
  <c r="D2852" i="22"/>
  <c r="D2851" i="22"/>
  <c r="D2850" i="22"/>
  <c r="D2849" i="22"/>
  <c r="D2848" i="22"/>
  <c r="D2847" i="22"/>
  <c r="D2846" i="22"/>
  <c r="D2845" i="22"/>
  <c r="D2844" i="22"/>
  <c r="D2843" i="22"/>
  <c r="D2842" i="22"/>
  <c r="D2841" i="22"/>
  <c r="D2840" i="22"/>
  <c r="D2839" i="22"/>
  <c r="D2838" i="22"/>
  <c r="D2837" i="22"/>
  <c r="D2836" i="22"/>
  <c r="D2835" i="22"/>
  <c r="D2834" i="22"/>
  <c r="D2833" i="22"/>
  <c r="D2832" i="22"/>
  <c r="D2831" i="22"/>
  <c r="D2830" i="22"/>
  <c r="D2829" i="22"/>
  <c r="D2828" i="22"/>
  <c r="D2827" i="22"/>
  <c r="D2826" i="22"/>
  <c r="D2825" i="22"/>
  <c r="D2824" i="22"/>
  <c r="D2823" i="22"/>
  <c r="D2822" i="22"/>
  <c r="D2821" i="22"/>
  <c r="D2820" i="22"/>
  <c r="D2819" i="22"/>
  <c r="D2818" i="22"/>
  <c r="D2817" i="22"/>
  <c r="D2816" i="22"/>
  <c r="D2815" i="22"/>
  <c r="D2814" i="22"/>
  <c r="D2813" i="22"/>
  <c r="D2812" i="22"/>
  <c r="D2811" i="22"/>
  <c r="D2810" i="22"/>
  <c r="D2809" i="22"/>
  <c r="D2808" i="22"/>
  <c r="D2807" i="22"/>
  <c r="D2806" i="22"/>
  <c r="D2805" i="22"/>
  <c r="D2804" i="22"/>
  <c r="D2803" i="22"/>
  <c r="D2802" i="22"/>
  <c r="D2801" i="22"/>
  <c r="D2800" i="22"/>
  <c r="D2799" i="22"/>
  <c r="D2798" i="22"/>
  <c r="D2797" i="22"/>
  <c r="D2796" i="22"/>
  <c r="D2795" i="22"/>
  <c r="D2794" i="22"/>
  <c r="D2793" i="22"/>
  <c r="D2792" i="22"/>
  <c r="D2791" i="22"/>
  <c r="D2790" i="22"/>
  <c r="D2789" i="22"/>
  <c r="D2788" i="22"/>
  <c r="D2787" i="22"/>
  <c r="D2786" i="22"/>
  <c r="D2785" i="22"/>
  <c r="D2784" i="22"/>
  <c r="D2783" i="22"/>
  <c r="D2782" i="22"/>
  <c r="D2781" i="22"/>
  <c r="D2780" i="22"/>
  <c r="D2779" i="22"/>
  <c r="D2778" i="22"/>
  <c r="D2777" i="22"/>
  <c r="D2776" i="22"/>
  <c r="D2775" i="22"/>
  <c r="D2774" i="22"/>
  <c r="D2773" i="22"/>
  <c r="D2772" i="22"/>
  <c r="D2771" i="22"/>
  <c r="D2770" i="22"/>
  <c r="D2769" i="22"/>
  <c r="D2768" i="22"/>
  <c r="D2767" i="22"/>
  <c r="D2766" i="22"/>
  <c r="D2765" i="22"/>
  <c r="D2764" i="22"/>
  <c r="D2763" i="22"/>
  <c r="D2762" i="22"/>
  <c r="D2761" i="22"/>
  <c r="D2760" i="22"/>
  <c r="D2759" i="22"/>
  <c r="D2758" i="22"/>
  <c r="D2757" i="22"/>
  <c r="D2756" i="22"/>
  <c r="D2755" i="22"/>
  <c r="D2754" i="22"/>
  <c r="D2753" i="22"/>
  <c r="D2752" i="22"/>
  <c r="D2751" i="22"/>
  <c r="D2750" i="22"/>
  <c r="D2749" i="22"/>
  <c r="D2748" i="22"/>
  <c r="D2747" i="22"/>
  <c r="D2746" i="22"/>
  <c r="D2745" i="22"/>
  <c r="D2744" i="22"/>
  <c r="D2743" i="22"/>
  <c r="D2742" i="22"/>
  <c r="D2741" i="22"/>
  <c r="D2740" i="22"/>
  <c r="D2739" i="22"/>
  <c r="D2738" i="22"/>
  <c r="D2737" i="22"/>
  <c r="D2736" i="22"/>
  <c r="D2735" i="22"/>
  <c r="D2734" i="22"/>
  <c r="D2733" i="22"/>
  <c r="D2732" i="22"/>
  <c r="D2731" i="22"/>
  <c r="D2730" i="22"/>
  <c r="D2729" i="22"/>
  <c r="D2728" i="22"/>
  <c r="D2727" i="22"/>
  <c r="D2726" i="22"/>
  <c r="D2725" i="22"/>
  <c r="D2724" i="22"/>
  <c r="D2723" i="22"/>
  <c r="D2722" i="22"/>
  <c r="D2721" i="22"/>
  <c r="D2720" i="22"/>
  <c r="D2719" i="22"/>
  <c r="D2718" i="22"/>
  <c r="D2717" i="22"/>
  <c r="D2716" i="22"/>
  <c r="D2715" i="22"/>
  <c r="D2714" i="22"/>
  <c r="D2713" i="22"/>
  <c r="D2712" i="22"/>
  <c r="D2711" i="22"/>
  <c r="D2710" i="22"/>
  <c r="D2709" i="22"/>
  <c r="D2708" i="22"/>
  <c r="D2707" i="22"/>
  <c r="D2706" i="22"/>
  <c r="D2705" i="22"/>
  <c r="D2704" i="22"/>
  <c r="D2703" i="22"/>
  <c r="D2702" i="22"/>
  <c r="D2701" i="22"/>
  <c r="D2700" i="22"/>
  <c r="D2699" i="22"/>
  <c r="D2698" i="22"/>
  <c r="D2697" i="22"/>
  <c r="D2696" i="22"/>
  <c r="D2695" i="22"/>
  <c r="D2694" i="22"/>
  <c r="D2693" i="22"/>
  <c r="D2692" i="22"/>
  <c r="D2691" i="22"/>
  <c r="D2690" i="22"/>
  <c r="D2689" i="22"/>
  <c r="D2688" i="22"/>
  <c r="D2687" i="22"/>
  <c r="D2686" i="22"/>
  <c r="D2685" i="22"/>
  <c r="D2684" i="22"/>
  <c r="D2683" i="22"/>
  <c r="D2682" i="22"/>
  <c r="D2681" i="22"/>
  <c r="D2680" i="22"/>
  <c r="D2679" i="22"/>
  <c r="D2678" i="22"/>
  <c r="D2677" i="22"/>
  <c r="D2676" i="22"/>
  <c r="D2675" i="22"/>
  <c r="D2674" i="22"/>
  <c r="D2673" i="22"/>
  <c r="D2672" i="22"/>
  <c r="D2671" i="22"/>
  <c r="D2670" i="22"/>
  <c r="D2669" i="22"/>
  <c r="D2668" i="22"/>
  <c r="D2667" i="22"/>
  <c r="D2666" i="22"/>
  <c r="D2665" i="22"/>
  <c r="D2664" i="22"/>
  <c r="D2663" i="22"/>
  <c r="D2662" i="22"/>
  <c r="D2661" i="22"/>
  <c r="D2660" i="22"/>
  <c r="D2659" i="22"/>
  <c r="D2658" i="22"/>
  <c r="D2657" i="22"/>
  <c r="D2656" i="22"/>
  <c r="D2655" i="22"/>
  <c r="D2654" i="22"/>
  <c r="D2653" i="22"/>
  <c r="D2652" i="22"/>
  <c r="D2651" i="22"/>
  <c r="D2650" i="22"/>
  <c r="D2649" i="22"/>
  <c r="D2648" i="22"/>
  <c r="D2647" i="22"/>
  <c r="D2646" i="22"/>
  <c r="D2645" i="22"/>
  <c r="D2644" i="22"/>
  <c r="D2643" i="22"/>
  <c r="D2642" i="22"/>
  <c r="D2641" i="22"/>
  <c r="D2640" i="22"/>
  <c r="D2639" i="22"/>
  <c r="D2638" i="22"/>
  <c r="D2637" i="22"/>
  <c r="D2636" i="22"/>
  <c r="D2635" i="22"/>
  <c r="D2634" i="22"/>
  <c r="D2633" i="22"/>
  <c r="D2632" i="22"/>
  <c r="D2631" i="22"/>
  <c r="D2630" i="22"/>
  <c r="D2629" i="22"/>
  <c r="D2628" i="22"/>
  <c r="D2627" i="22"/>
  <c r="D2626" i="22"/>
  <c r="D2625" i="22"/>
  <c r="D2624" i="22"/>
  <c r="D2623" i="22"/>
  <c r="D2622" i="22"/>
  <c r="D2621" i="22"/>
  <c r="D2620" i="22"/>
  <c r="D2619" i="22"/>
  <c r="D2618" i="22"/>
  <c r="D2617" i="22"/>
  <c r="D2616" i="22"/>
  <c r="D2615" i="22"/>
  <c r="D2614" i="22"/>
  <c r="D2613" i="22"/>
  <c r="D2612" i="22"/>
  <c r="D2611" i="22"/>
  <c r="D2610" i="22"/>
  <c r="D2609" i="22"/>
  <c r="D2608" i="22"/>
  <c r="D2607" i="22"/>
  <c r="D2606" i="22"/>
  <c r="D2605" i="22"/>
  <c r="D2604" i="22"/>
  <c r="D2603" i="22"/>
  <c r="D2602" i="22"/>
  <c r="D2601" i="22"/>
  <c r="D2600" i="22"/>
  <c r="D2599" i="22"/>
  <c r="D2598" i="22"/>
  <c r="D2597" i="22"/>
  <c r="D2596" i="22"/>
  <c r="D2595" i="22"/>
  <c r="D2594" i="22"/>
  <c r="D2593" i="22"/>
  <c r="D2592" i="22"/>
  <c r="D2591" i="22"/>
  <c r="D2590" i="22"/>
  <c r="D2589" i="22"/>
  <c r="D2588" i="22"/>
  <c r="D2587" i="22"/>
  <c r="D2586" i="22"/>
  <c r="D2585" i="22"/>
  <c r="D2584" i="22"/>
  <c r="D2583" i="22"/>
  <c r="D2582" i="22"/>
  <c r="D2581" i="22"/>
  <c r="D2580" i="22"/>
  <c r="D2579" i="22"/>
  <c r="D2578" i="22"/>
  <c r="D2577" i="22"/>
  <c r="D2576" i="22"/>
  <c r="D2575" i="22"/>
  <c r="D2574" i="22"/>
  <c r="D2573" i="22"/>
  <c r="D2572" i="22"/>
  <c r="D2571" i="22"/>
  <c r="D2570" i="22"/>
  <c r="D2569" i="22"/>
  <c r="D2568" i="22"/>
  <c r="D2567" i="22"/>
  <c r="D2566" i="22"/>
  <c r="D2565" i="22"/>
  <c r="D2564" i="22"/>
  <c r="D2563" i="22"/>
  <c r="D2562" i="22"/>
  <c r="D2561" i="22"/>
  <c r="D2560" i="22"/>
  <c r="D2559" i="22"/>
  <c r="D2558" i="22"/>
  <c r="D2557" i="22"/>
  <c r="D2556" i="22"/>
  <c r="D2555" i="22"/>
  <c r="D2554" i="22"/>
  <c r="D2553" i="22"/>
  <c r="D2552" i="22"/>
  <c r="D2551" i="22"/>
  <c r="D2550" i="22"/>
  <c r="D2549" i="22"/>
  <c r="D2548" i="22"/>
  <c r="D2547" i="22"/>
  <c r="D2546" i="22"/>
  <c r="D2545" i="22"/>
  <c r="D2544" i="22"/>
  <c r="D2543" i="22"/>
  <c r="D2542" i="22"/>
  <c r="D2541" i="22"/>
  <c r="D2540" i="22"/>
  <c r="D2539" i="22"/>
  <c r="D2538" i="22"/>
  <c r="D2537" i="22"/>
  <c r="D2536" i="22"/>
  <c r="D2535" i="22"/>
  <c r="D2534" i="22"/>
  <c r="D2533" i="22"/>
  <c r="D2532" i="22"/>
  <c r="D2531" i="22"/>
  <c r="D2530" i="22"/>
  <c r="D2529" i="22"/>
  <c r="D2528" i="22"/>
  <c r="D2527" i="22"/>
  <c r="D2526" i="22"/>
  <c r="D2525" i="22"/>
  <c r="D2524" i="22"/>
  <c r="D2523" i="22"/>
  <c r="D2522" i="22"/>
  <c r="D2521" i="22"/>
  <c r="D2520" i="22"/>
  <c r="D2519" i="22"/>
  <c r="D2518" i="22"/>
  <c r="D2517" i="22"/>
  <c r="D2516" i="22"/>
  <c r="D2515" i="22"/>
  <c r="D2514" i="22"/>
  <c r="D2513" i="22"/>
  <c r="D2512" i="22"/>
  <c r="D2511" i="22"/>
  <c r="D2510" i="22"/>
  <c r="D2509" i="22"/>
  <c r="D2508" i="22"/>
  <c r="D2507" i="22"/>
  <c r="D2506" i="22"/>
  <c r="D2505" i="22"/>
  <c r="D2504" i="22"/>
  <c r="D2503" i="22"/>
  <c r="D2502" i="22"/>
  <c r="D2501" i="22"/>
  <c r="D2500" i="22"/>
  <c r="D2499" i="22"/>
  <c r="D2498" i="22"/>
  <c r="D2497" i="22"/>
  <c r="D2496" i="22"/>
  <c r="D2495" i="22"/>
  <c r="D2494" i="22"/>
  <c r="D2493" i="22"/>
  <c r="D2492" i="22"/>
  <c r="D2491" i="22"/>
  <c r="D2490" i="22"/>
  <c r="D2489" i="22"/>
  <c r="D2488" i="22"/>
  <c r="D2487" i="22"/>
  <c r="D2486" i="22"/>
  <c r="D2485" i="22"/>
  <c r="D2484" i="22"/>
  <c r="D2483" i="22"/>
  <c r="D2482" i="22"/>
  <c r="D2481" i="22"/>
  <c r="D2480" i="22"/>
  <c r="D2479" i="22"/>
  <c r="D2478" i="22"/>
  <c r="D2477" i="22"/>
  <c r="D2476" i="22"/>
  <c r="D2475" i="22"/>
  <c r="D2474" i="22"/>
  <c r="D2473" i="22"/>
  <c r="D2472" i="22"/>
  <c r="D2471" i="22"/>
  <c r="D2470" i="22"/>
  <c r="D2469" i="22"/>
  <c r="D2468" i="22"/>
  <c r="D2467" i="22"/>
  <c r="D2466" i="22"/>
  <c r="D2465" i="22"/>
  <c r="D2464" i="22"/>
  <c r="D2463" i="22"/>
  <c r="D2462" i="22"/>
  <c r="D2461" i="22"/>
  <c r="D2460" i="22"/>
  <c r="D2459" i="22"/>
  <c r="D2458" i="22"/>
  <c r="D2457" i="22"/>
  <c r="D2456" i="22"/>
  <c r="D2455" i="22"/>
  <c r="D2454" i="22"/>
  <c r="D2453" i="22"/>
  <c r="D2452" i="22"/>
  <c r="D2451" i="22"/>
  <c r="D2450" i="22"/>
  <c r="D2449" i="22"/>
  <c r="D2448" i="22"/>
  <c r="D2447" i="22"/>
  <c r="D2446" i="22"/>
  <c r="D2445" i="22"/>
  <c r="D2444" i="22"/>
  <c r="D2443" i="22"/>
  <c r="D2442" i="22"/>
  <c r="D2441" i="22"/>
  <c r="D2440" i="22"/>
  <c r="D2439" i="22"/>
  <c r="D2438" i="22"/>
  <c r="D2437" i="22"/>
  <c r="D2436" i="22"/>
  <c r="D2435" i="22"/>
  <c r="D2434" i="22"/>
  <c r="D2433" i="22"/>
  <c r="D2432" i="22"/>
  <c r="D2431" i="22"/>
  <c r="D2430" i="22"/>
  <c r="D2429" i="22"/>
  <c r="D2428" i="22"/>
  <c r="D2427" i="22"/>
  <c r="D2426" i="22"/>
  <c r="D2425" i="22"/>
  <c r="D2424" i="22"/>
  <c r="D2423" i="22"/>
  <c r="D2422" i="22"/>
  <c r="D2421" i="22"/>
  <c r="D2420" i="22"/>
  <c r="D2419" i="22"/>
  <c r="D2418" i="22"/>
  <c r="D2417" i="22"/>
  <c r="D2416" i="22"/>
  <c r="D2415" i="22"/>
  <c r="D2414" i="22"/>
  <c r="D2413" i="22"/>
  <c r="D2412" i="22"/>
  <c r="D2411" i="22"/>
  <c r="D2410" i="22"/>
  <c r="D2409" i="22"/>
  <c r="D2408" i="22"/>
  <c r="D2407" i="22"/>
  <c r="D2406" i="22"/>
  <c r="D2405" i="22"/>
  <c r="D2404" i="22"/>
  <c r="D2403" i="22"/>
  <c r="D2402" i="22"/>
  <c r="D2401" i="22"/>
  <c r="D2400" i="22"/>
  <c r="D2399" i="22"/>
  <c r="D2398" i="22"/>
  <c r="D2397" i="22"/>
  <c r="D2396" i="22"/>
  <c r="D2395" i="22"/>
  <c r="D2394" i="22"/>
  <c r="D2393" i="22"/>
  <c r="D2392" i="22"/>
  <c r="D2391" i="22"/>
  <c r="D2390" i="22"/>
  <c r="D2389" i="22"/>
  <c r="D2388" i="22"/>
  <c r="D2387" i="22"/>
  <c r="D2386" i="22"/>
  <c r="D2385" i="22"/>
  <c r="D2384" i="22"/>
  <c r="D2383" i="22"/>
  <c r="D2382" i="22"/>
  <c r="D2381" i="22"/>
  <c r="D2380" i="22"/>
  <c r="D2379" i="22"/>
  <c r="D2378" i="22"/>
  <c r="D2377" i="22"/>
  <c r="D2376" i="22"/>
  <c r="D2375" i="22"/>
  <c r="D2374" i="22"/>
  <c r="D2373" i="22"/>
  <c r="D2372" i="22"/>
  <c r="D2371" i="22"/>
  <c r="D2370" i="22"/>
  <c r="D2369" i="22"/>
  <c r="D2368" i="22"/>
  <c r="D2367" i="22"/>
  <c r="D2366" i="22"/>
  <c r="D2365" i="22"/>
  <c r="D2364" i="22"/>
  <c r="D2363" i="22"/>
  <c r="D2362" i="22"/>
  <c r="D2361" i="22"/>
  <c r="D2360" i="22"/>
  <c r="D2359" i="22"/>
  <c r="D2358" i="22"/>
  <c r="D2357" i="22"/>
  <c r="D2356" i="22"/>
  <c r="D2355" i="22"/>
  <c r="D2354" i="22"/>
  <c r="D2353" i="22"/>
  <c r="D2352" i="22"/>
  <c r="D2351" i="22"/>
  <c r="D2350" i="22"/>
  <c r="D2349" i="22"/>
  <c r="D2348" i="22"/>
  <c r="D2347" i="22"/>
  <c r="D2346" i="22"/>
  <c r="D2345" i="22"/>
  <c r="D2344" i="22"/>
  <c r="D2343" i="22"/>
  <c r="D2342" i="22"/>
  <c r="D2341" i="22"/>
  <c r="D2340" i="22"/>
  <c r="D2339" i="22"/>
  <c r="D2338" i="22"/>
  <c r="D2337" i="22"/>
  <c r="D2336" i="22"/>
  <c r="D2335" i="22"/>
  <c r="D2334" i="22"/>
  <c r="D2333" i="22"/>
  <c r="D2332" i="22"/>
  <c r="D2331" i="22"/>
  <c r="D2330" i="22"/>
  <c r="D2329" i="22"/>
  <c r="D2328" i="22"/>
  <c r="D2327" i="22"/>
  <c r="D2326" i="22"/>
  <c r="D2325" i="22"/>
  <c r="D2324" i="22"/>
  <c r="D2323" i="22"/>
  <c r="D2322" i="22"/>
  <c r="D2321" i="22"/>
  <c r="D2320" i="22"/>
  <c r="D2319" i="22"/>
  <c r="D2318" i="22"/>
  <c r="D2317" i="22"/>
  <c r="D2316" i="22"/>
  <c r="D2315" i="22"/>
  <c r="D2314" i="22"/>
  <c r="D2313" i="22"/>
  <c r="D2312" i="22"/>
  <c r="D2311" i="22"/>
  <c r="D2310" i="22"/>
  <c r="D2309" i="22"/>
  <c r="D2308" i="22"/>
  <c r="D2307" i="22"/>
  <c r="D2306" i="22"/>
  <c r="D2305" i="22"/>
  <c r="D2304" i="22"/>
  <c r="D2303" i="22"/>
  <c r="D2302" i="22"/>
  <c r="D2301" i="22"/>
  <c r="D2300" i="22"/>
  <c r="D2299" i="22"/>
  <c r="D2298" i="22"/>
  <c r="D2297" i="22"/>
  <c r="D2296" i="22"/>
  <c r="D2295" i="22"/>
  <c r="D2294" i="22"/>
  <c r="D2293" i="22"/>
  <c r="D2292" i="22"/>
  <c r="D2291" i="22"/>
  <c r="D2290" i="22"/>
  <c r="D2289" i="22"/>
  <c r="D2288" i="22"/>
  <c r="D2287" i="22"/>
  <c r="D2286" i="22"/>
  <c r="D2285" i="22"/>
  <c r="D2284" i="22"/>
  <c r="D2283" i="22"/>
  <c r="D2282" i="22"/>
  <c r="D2281" i="22"/>
  <c r="D2280" i="22"/>
  <c r="D2279" i="22"/>
  <c r="D2278" i="22"/>
  <c r="D2277" i="22"/>
  <c r="D2276" i="22"/>
  <c r="D2275" i="22"/>
  <c r="D2274" i="22"/>
  <c r="D2273" i="22"/>
  <c r="D2272" i="22"/>
  <c r="D2271" i="22"/>
  <c r="D2270" i="22"/>
  <c r="D2269" i="22"/>
  <c r="D2268" i="22"/>
  <c r="D2267" i="22"/>
  <c r="D2266" i="22"/>
  <c r="D2265" i="22"/>
  <c r="D2264" i="22"/>
  <c r="D2263" i="22"/>
  <c r="D2262" i="22"/>
  <c r="D2261" i="22"/>
  <c r="D2260" i="22"/>
  <c r="D2259" i="22"/>
  <c r="D2258" i="22"/>
  <c r="D2257" i="22"/>
  <c r="D2256" i="22"/>
  <c r="D2255" i="22"/>
  <c r="D2254" i="22"/>
  <c r="D2253" i="22"/>
  <c r="D2252" i="22"/>
  <c r="D2251" i="22"/>
  <c r="D2250" i="22"/>
  <c r="D2249" i="22"/>
  <c r="D2248" i="22"/>
  <c r="D2247" i="22"/>
  <c r="D2246" i="22"/>
  <c r="D2245" i="22"/>
  <c r="D2244" i="22"/>
  <c r="D2243" i="22"/>
  <c r="D2242" i="22"/>
  <c r="D2241" i="22"/>
  <c r="D2240" i="22"/>
  <c r="D2239" i="22"/>
  <c r="D2238" i="22"/>
  <c r="D2237" i="22"/>
  <c r="D2236" i="22"/>
  <c r="D2235" i="22"/>
  <c r="D2234" i="22"/>
  <c r="D2233" i="22"/>
  <c r="D2232" i="22"/>
  <c r="D2231" i="22"/>
  <c r="D2230" i="22"/>
  <c r="D2229" i="22"/>
  <c r="D2228" i="22"/>
  <c r="D2227" i="22"/>
  <c r="D2226" i="22"/>
  <c r="D2225" i="22"/>
  <c r="D2224" i="22"/>
  <c r="D2223" i="22"/>
  <c r="D2222" i="22"/>
  <c r="D2221" i="22"/>
  <c r="D2220" i="22"/>
  <c r="D2219" i="22"/>
  <c r="D2218" i="22"/>
  <c r="D2217" i="22"/>
  <c r="D2216" i="22"/>
  <c r="D2215" i="22"/>
  <c r="D2214" i="22"/>
  <c r="D2213" i="22"/>
  <c r="D2212" i="22"/>
  <c r="D2211" i="22"/>
  <c r="D2210" i="22"/>
  <c r="D2209" i="22"/>
  <c r="D2208" i="22"/>
  <c r="D2207" i="22"/>
  <c r="D2206" i="22"/>
  <c r="D2205" i="22"/>
  <c r="D2204" i="22"/>
  <c r="D2203" i="22"/>
  <c r="D2202" i="22"/>
  <c r="D2201" i="22"/>
  <c r="D2200" i="22"/>
  <c r="D2199" i="22"/>
  <c r="D2198" i="22"/>
  <c r="D2197" i="22"/>
  <c r="D2196" i="22"/>
  <c r="D2195" i="22"/>
  <c r="D2194" i="22"/>
  <c r="D2193" i="22"/>
  <c r="D2192" i="22"/>
  <c r="D2191" i="22"/>
  <c r="D2190" i="22"/>
  <c r="D2189" i="22"/>
  <c r="D2188" i="22"/>
  <c r="D2187" i="22"/>
  <c r="D2186" i="22"/>
  <c r="D2185" i="22"/>
  <c r="D2184" i="22"/>
  <c r="D2183" i="22"/>
  <c r="D2182" i="22"/>
  <c r="D2181" i="22"/>
  <c r="D2180" i="22"/>
  <c r="D2179" i="22"/>
  <c r="D2178" i="22"/>
  <c r="D2177" i="22"/>
  <c r="D2176" i="22"/>
  <c r="D2175" i="22"/>
  <c r="D2174" i="22"/>
  <c r="D2173" i="22"/>
  <c r="D2172" i="22"/>
  <c r="D2171" i="22"/>
  <c r="D2170" i="22"/>
  <c r="D2169" i="22"/>
  <c r="D2168" i="22"/>
  <c r="D2167" i="22"/>
  <c r="D2166" i="22"/>
  <c r="D2165" i="22"/>
  <c r="D2164" i="22"/>
  <c r="D2163" i="22"/>
  <c r="D2162" i="22"/>
  <c r="D2161" i="22"/>
  <c r="D2160" i="22"/>
  <c r="D2159" i="22"/>
  <c r="D2158" i="22"/>
  <c r="D2157" i="22"/>
  <c r="D2156" i="22"/>
  <c r="D2155" i="22"/>
  <c r="D2154" i="22"/>
  <c r="D2153" i="22"/>
  <c r="D2152" i="22"/>
  <c r="D2151" i="22"/>
  <c r="D2150" i="22"/>
  <c r="D2149" i="22"/>
  <c r="D2148" i="22"/>
  <c r="D2147" i="22"/>
  <c r="D2146" i="22"/>
  <c r="D2145" i="22"/>
  <c r="D2144" i="22"/>
  <c r="D2143" i="22"/>
  <c r="D2142" i="22"/>
  <c r="D2141" i="22"/>
  <c r="D2140" i="22"/>
  <c r="D2139" i="22"/>
  <c r="D2138" i="22"/>
  <c r="D2137" i="22"/>
  <c r="D2136" i="22"/>
  <c r="D2135" i="22"/>
  <c r="D2134" i="22"/>
  <c r="D2133" i="22"/>
  <c r="D2132" i="22"/>
  <c r="D2131" i="22"/>
  <c r="D2130" i="22"/>
  <c r="D2129" i="22"/>
  <c r="D2128" i="22"/>
  <c r="D2127" i="22"/>
  <c r="D2126" i="22"/>
  <c r="D2125" i="22"/>
  <c r="D2124" i="22"/>
  <c r="D2123" i="22"/>
  <c r="D2122" i="22"/>
  <c r="D2121" i="22"/>
  <c r="D2120" i="22"/>
  <c r="D2119" i="22"/>
  <c r="D2118" i="22"/>
  <c r="D2117" i="22"/>
  <c r="D2116" i="22"/>
  <c r="D2115" i="22"/>
  <c r="D2114" i="22"/>
  <c r="D2113" i="22"/>
  <c r="D2112" i="22"/>
  <c r="D2111" i="22"/>
  <c r="D2110" i="22"/>
  <c r="D2109" i="22"/>
  <c r="D2108" i="22"/>
  <c r="D2107" i="22"/>
  <c r="D2106" i="22"/>
  <c r="D2105" i="22"/>
  <c r="D2104" i="22"/>
  <c r="D2103" i="22"/>
  <c r="D2102" i="22"/>
  <c r="D2101" i="22"/>
  <c r="D2100" i="22"/>
  <c r="D2099" i="22"/>
  <c r="D2098" i="22"/>
  <c r="D2097" i="22"/>
  <c r="D2096" i="22"/>
  <c r="D2095" i="22"/>
  <c r="D2094" i="22"/>
  <c r="D2093" i="22"/>
  <c r="D2092" i="22"/>
  <c r="D2091" i="22"/>
  <c r="D2090" i="22"/>
  <c r="D2089" i="22"/>
  <c r="D2088" i="22"/>
  <c r="D2087" i="22"/>
  <c r="D2086" i="22"/>
  <c r="D2085" i="22"/>
  <c r="D2084" i="22"/>
  <c r="D2083" i="22"/>
  <c r="D2082" i="22"/>
  <c r="D2081" i="22"/>
  <c r="D2080" i="22"/>
  <c r="D2079" i="22"/>
  <c r="D2078" i="22"/>
  <c r="D2077" i="22"/>
  <c r="D2076" i="22"/>
  <c r="D2075" i="22"/>
  <c r="D2074" i="22"/>
  <c r="D2073" i="22"/>
  <c r="D2072" i="22"/>
  <c r="D2071" i="22"/>
  <c r="D2070" i="22"/>
  <c r="D2069" i="22"/>
  <c r="D2068" i="22"/>
  <c r="D2067" i="22"/>
  <c r="D2066" i="22"/>
  <c r="D2065" i="22"/>
  <c r="D2064" i="22"/>
  <c r="D2063" i="22"/>
  <c r="D2062" i="22"/>
  <c r="D2061" i="22"/>
  <c r="D2060" i="22"/>
  <c r="D2059" i="22"/>
  <c r="D2058" i="22"/>
  <c r="D2057" i="22"/>
  <c r="D2056" i="22"/>
  <c r="D2055" i="22"/>
  <c r="D2054" i="22"/>
  <c r="D2053" i="22"/>
  <c r="D2052" i="22"/>
  <c r="D2051" i="22"/>
  <c r="D2050" i="22"/>
  <c r="D2049" i="22"/>
  <c r="D2048" i="22"/>
  <c r="D2047" i="22"/>
  <c r="D2046" i="22"/>
  <c r="D2045" i="22"/>
  <c r="D2044" i="22"/>
  <c r="D2043" i="22"/>
  <c r="D2042" i="22"/>
  <c r="D2041" i="22"/>
  <c r="D2040" i="22"/>
  <c r="D2039" i="22"/>
  <c r="D2038" i="22"/>
  <c r="D2037" i="22"/>
  <c r="D2036" i="22"/>
  <c r="D2035" i="22"/>
  <c r="D2034" i="22"/>
  <c r="D2033" i="22"/>
  <c r="D2032" i="22"/>
  <c r="D2031" i="22"/>
  <c r="D2030" i="22"/>
  <c r="D2029" i="22"/>
  <c r="D2028" i="22"/>
  <c r="D2027" i="22"/>
  <c r="D2026" i="22"/>
  <c r="D2025" i="22"/>
  <c r="D2024" i="22"/>
  <c r="D2023" i="22"/>
  <c r="D2022" i="22"/>
  <c r="D2021" i="22"/>
  <c r="D2020" i="22"/>
  <c r="D2019" i="22"/>
  <c r="D2018" i="22"/>
  <c r="D2017" i="22"/>
  <c r="D2016" i="22"/>
  <c r="D2015" i="22"/>
  <c r="D2014" i="22"/>
  <c r="D2013" i="22"/>
  <c r="D2012" i="22"/>
  <c r="D2011" i="22"/>
  <c r="D2010" i="22"/>
  <c r="D2009" i="22"/>
  <c r="D2008" i="22"/>
  <c r="D2007" i="22"/>
  <c r="D2006" i="22"/>
  <c r="D2005" i="22"/>
  <c r="D2004" i="22"/>
  <c r="D2003" i="22"/>
  <c r="D2002" i="22"/>
  <c r="D2001" i="22"/>
  <c r="D2000" i="22"/>
  <c r="D1999" i="22"/>
  <c r="D1998" i="22"/>
  <c r="D1997" i="22"/>
  <c r="D1996" i="22"/>
  <c r="D1995" i="22"/>
  <c r="D1994" i="22"/>
  <c r="D1993" i="22"/>
  <c r="D1992" i="22"/>
  <c r="D1991" i="22"/>
  <c r="D1990" i="22"/>
  <c r="D1989" i="22"/>
  <c r="D1988" i="22"/>
  <c r="D1987" i="22"/>
  <c r="D1986" i="22"/>
  <c r="D1985" i="22"/>
  <c r="D1984" i="22"/>
  <c r="D1983" i="22"/>
  <c r="D1982" i="22"/>
  <c r="D1981" i="22"/>
  <c r="D1980" i="22"/>
  <c r="D1979" i="22"/>
  <c r="D1978" i="22"/>
  <c r="D1977" i="22"/>
  <c r="D1976" i="22"/>
  <c r="D1975" i="22"/>
  <c r="D1974" i="22"/>
  <c r="D1973" i="22"/>
  <c r="D1972" i="22"/>
  <c r="D1971" i="22"/>
  <c r="D1970" i="22"/>
  <c r="D1969" i="22"/>
  <c r="D1968" i="22"/>
  <c r="D1967" i="22"/>
  <c r="D1966" i="22"/>
  <c r="D1965" i="22"/>
  <c r="D1964" i="22"/>
  <c r="D1963" i="22"/>
  <c r="D1962" i="22"/>
  <c r="D1961" i="22"/>
  <c r="D1960" i="22"/>
  <c r="D1959" i="22"/>
  <c r="D1958" i="22"/>
  <c r="D1957" i="22"/>
  <c r="D1956" i="22"/>
  <c r="D1955" i="22"/>
  <c r="D1954" i="22"/>
  <c r="D1953" i="22"/>
  <c r="D1952" i="22"/>
  <c r="D1951" i="22"/>
  <c r="D1950" i="22"/>
  <c r="D1949" i="22"/>
  <c r="D1948" i="22"/>
  <c r="D1947" i="22"/>
  <c r="D1946" i="22"/>
  <c r="D1945" i="22"/>
  <c r="D1944" i="22"/>
  <c r="D1943" i="22"/>
  <c r="D1942" i="22"/>
  <c r="D1941" i="22"/>
  <c r="D1940" i="22"/>
  <c r="D1939" i="22"/>
  <c r="D1938" i="22"/>
  <c r="D1937" i="22"/>
  <c r="D1936" i="22"/>
  <c r="D1935" i="22"/>
  <c r="D1934" i="22"/>
  <c r="D1933" i="22"/>
  <c r="D1932" i="22"/>
  <c r="D1931" i="22"/>
  <c r="D1930" i="22"/>
  <c r="D1929" i="22"/>
  <c r="D1928" i="22"/>
  <c r="D1927" i="22"/>
  <c r="D1926" i="22"/>
  <c r="D1925" i="22"/>
  <c r="D1924" i="22"/>
  <c r="D1923" i="22"/>
  <c r="D1922" i="22"/>
  <c r="D1921" i="22"/>
  <c r="D1920" i="22"/>
  <c r="D1919" i="22"/>
  <c r="D1918" i="22"/>
  <c r="D1917" i="22"/>
  <c r="D1916" i="22"/>
  <c r="D1915" i="22"/>
  <c r="D1914" i="22"/>
  <c r="D1913" i="22"/>
  <c r="D1912" i="22"/>
  <c r="D1911" i="22"/>
  <c r="D1910" i="22"/>
  <c r="D1909" i="22"/>
  <c r="D1908" i="22"/>
  <c r="D1907" i="22"/>
  <c r="D1906" i="22"/>
  <c r="D1905" i="22"/>
  <c r="D1904" i="22"/>
  <c r="D1903" i="22"/>
  <c r="D1902" i="22"/>
  <c r="D1901" i="22"/>
  <c r="D1900" i="22"/>
  <c r="D1899" i="22"/>
  <c r="D1898" i="22"/>
  <c r="D1897" i="22"/>
  <c r="D1896" i="22"/>
  <c r="D1895" i="22"/>
  <c r="D1894" i="22"/>
  <c r="D1893" i="22"/>
  <c r="D1892" i="22"/>
  <c r="D1891" i="22"/>
  <c r="D1890" i="22"/>
  <c r="D1889" i="22"/>
  <c r="D1888" i="22"/>
  <c r="D1887" i="22"/>
  <c r="D1886" i="22"/>
  <c r="D1885" i="22"/>
  <c r="D1884" i="22"/>
  <c r="D1883" i="22"/>
  <c r="D1882" i="22"/>
  <c r="D1881" i="22"/>
  <c r="D1880" i="22"/>
  <c r="D1879" i="22"/>
  <c r="D1878" i="22"/>
  <c r="D1877" i="22"/>
  <c r="D1876" i="22"/>
  <c r="D1875" i="22"/>
  <c r="D1874" i="22"/>
  <c r="D1873" i="22"/>
  <c r="D1872" i="22"/>
  <c r="D1871" i="22"/>
  <c r="D1870" i="22"/>
  <c r="D1869" i="22"/>
  <c r="D1868" i="22"/>
  <c r="D1867" i="22"/>
  <c r="D1866" i="22"/>
  <c r="D1865" i="22"/>
  <c r="D1864" i="22"/>
  <c r="D1863" i="22"/>
  <c r="D1862" i="22"/>
  <c r="D1861" i="22"/>
  <c r="D1860" i="22"/>
  <c r="D1859" i="22"/>
  <c r="D1858" i="22"/>
  <c r="D1857" i="22"/>
  <c r="D1856" i="22"/>
  <c r="D1855" i="22"/>
  <c r="D1854" i="22"/>
  <c r="D1853" i="22"/>
  <c r="D1852" i="22"/>
  <c r="D1851" i="22"/>
  <c r="D1850" i="22"/>
  <c r="D1849" i="22"/>
  <c r="D1848" i="22"/>
  <c r="D1847" i="22"/>
  <c r="D1846" i="22"/>
  <c r="D1845" i="22"/>
  <c r="D1844" i="22"/>
  <c r="D1843" i="22"/>
  <c r="D1842" i="22"/>
  <c r="D1841" i="22"/>
  <c r="D1840" i="22"/>
  <c r="D1839" i="22"/>
  <c r="D1838" i="22"/>
  <c r="D1837" i="22"/>
  <c r="D1836" i="22"/>
  <c r="D1835" i="22"/>
  <c r="D1834" i="22"/>
  <c r="D1833" i="22"/>
  <c r="D1832" i="22"/>
  <c r="D1831" i="22"/>
  <c r="D1830" i="22"/>
  <c r="D1829" i="22"/>
  <c r="D1828" i="22"/>
  <c r="D1827" i="22"/>
  <c r="D1826" i="22"/>
  <c r="D1825" i="22"/>
  <c r="D1824" i="22"/>
  <c r="D1823" i="22"/>
  <c r="D1822" i="22"/>
  <c r="D1821" i="22"/>
  <c r="D1820" i="22"/>
  <c r="D1819" i="22"/>
  <c r="D1818" i="22"/>
  <c r="D1817" i="22"/>
  <c r="D1816" i="22"/>
  <c r="D1815" i="22"/>
  <c r="D1814" i="22"/>
  <c r="D1813" i="22"/>
  <c r="D1812" i="22"/>
  <c r="D1811" i="22"/>
  <c r="D1810" i="22"/>
  <c r="D1809" i="22"/>
  <c r="D1808" i="22"/>
  <c r="D1807" i="22"/>
  <c r="D1806" i="22"/>
  <c r="D1805" i="22"/>
  <c r="D1804" i="22"/>
  <c r="D1803" i="22"/>
  <c r="D1802" i="22"/>
  <c r="D1801" i="22"/>
  <c r="D1800" i="22"/>
  <c r="D1799" i="22"/>
  <c r="D1798" i="22"/>
  <c r="D1797" i="22"/>
  <c r="D1796" i="22"/>
  <c r="D1795" i="22"/>
  <c r="D1794" i="22"/>
  <c r="D1793" i="22"/>
  <c r="D1792" i="22"/>
  <c r="D1791" i="22"/>
  <c r="D1790" i="22"/>
  <c r="D1789" i="22"/>
  <c r="D1788" i="22"/>
  <c r="D1787" i="22"/>
  <c r="D1786" i="22"/>
  <c r="D1785" i="22"/>
  <c r="D1784" i="22"/>
  <c r="D1783" i="22"/>
  <c r="D1782" i="22"/>
  <c r="D1781" i="22"/>
  <c r="D1780" i="22"/>
  <c r="D1779" i="22"/>
  <c r="D1778" i="22"/>
  <c r="D1777" i="22"/>
  <c r="D1776" i="22"/>
  <c r="D1775" i="22"/>
  <c r="D1774" i="22"/>
  <c r="D1773" i="22"/>
  <c r="D1772" i="22"/>
  <c r="D1771" i="22"/>
  <c r="D1770" i="22"/>
  <c r="D1769" i="22"/>
  <c r="D1768" i="22"/>
  <c r="D1767" i="22"/>
  <c r="D1766" i="22"/>
  <c r="D1765" i="22"/>
  <c r="D1764" i="22"/>
  <c r="D1763" i="22"/>
  <c r="D1762" i="22"/>
  <c r="D1761" i="22"/>
  <c r="D1760" i="22"/>
  <c r="D1759" i="22"/>
  <c r="D1758" i="22"/>
  <c r="D1757" i="22"/>
  <c r="D1756" i="22"/>
  <c r="D1755" i="22"/>
  <c r="D1754" i="22"/>
  <c r="D1753" i="22"/>
  <c r="D1752" i="22"/>
  <c r="D1751" i="22"/>
  <c r="D1750" i="22"/>
  <c r="D1749" i="22"/>
  <c r="D1748" i="22"/>
  <c r="D1747" i="22"/>
  <c r="D1746" i="22"/>
  <c r="D1745" i="22"/>
  <c r="D1744" i="22"/>
  <c r="D1743" i="22"/>
  <c r="D1742" i="22"/>
  <c r="D1741" i="22"/>
  <c r="D1740" i="22"/>
  <c r="D1739" i="22"/>
  <c r="D1738" i="22"/>
  <c r="D1737" i="22"/>
  <c r="D1736" i="22"/>
  <c r="D1735" i="22"/>
  <c r="D1734" i="22"/>
  <c r="D1733" i="22"/>
  <c r="D1732" i="22"/>
  <c r="D1731" i="22"/>
  <c r="D1730" i="22"/>
  <c r="D1729" i="22"/>
  <c r="D1728" i="22"/>
  <c r="D1727" i="22"/>
  <c r="D1726" i="22"/>
  <c r="D1725" i="22"/>
  <c r="D1724" i="22"/>
  <c r="D1723" i="22"/>
  <c r="D1722" i="22"/>
  <c r="D1721" i="22"/>
  <c r="D1720" i="22"/>
  <c r="D1719" i="22"/>
  <c r="D1718" i="22"/>
  <c r="D1717" i="22"/>
  <c r="D1716" i="22"/>
  <c r="D1715" i="22"/>
  <c r="D1714" i="22"/>
  <c r="D1713" i="22"/>
  <c r="D1712" i="22"/>
  <c r="D1711" i="22"/>
  <c r="D1710" i="22"/>
  <c r="D1709" i="22"/>
  <c r="D1708" i="22"/>
  <c r="D1707" i="22"/>
  <c r="D1706" i="22"/>
  <c r="D1705" i="22"/>
  <c r="D1704" i="22"/>
  <c r="D1703" i="22"/>
  <c r="D1702" i="22"/>
  <c r="D1701" i="22"/>
  <c r="D1700" i="22"/>
  <c r="D1699" i="22"/>
  <c r="D1698" i="22"/>
  <c r="D1697" i="22"/>
  <c r="D1696" i="22"/>
  <c r="D1695" i="22"/>
  <c r="D1694" i="22"/>
  <c r="D1693" i="22"/>
  <c r="D1692" i="22"/>
  <c r="D1691" i="22"/>
  <c r="D1690" i="22"/>
  <c r="D1689" i="22"/>
  <c r="D1688" i="22"/>
  <c r="D1687" i="22"/>
  <c r="D1686" i="22"/>
  <c r="D1685" i="22"/>
  <c r="D1684" i="22"/>
  <c r="D1683" i="22"/>
  <c r="D1682" i="22"/>
  <c r="D1681" i="22"/>
  <c r="D1680" i="22"/>
  <c r="D1679" i="22"/>
  <c r="D1678" i="22"/>
  <c r="D1677" i="22"/>
  <c r="D1676" i="22"/>
  <c r="D1675" i="22"/>
  <c r="D1674" i="22"/>
  <c r="D1673" i="22"/>
  <c r="D1672" i="22"/>
  <c r="D1671" i="22"/>
  <c r="D1670" i="22"/>
  <c r="D1669" i="22"/>
  <c r="D1668" i="22"/>
  <c r="D1667" i="22"/>
  <c r="D1666" i="22"/>
  <c r="D1665" i="22"/>
  <c r="D1664" i="22"/>
  <c r="D1663" i="22"/>
  <c r="D1662" i="22"/>
  <c r="D1661" i="22"/>
  <c r="D1660" i="22"/>
  <c r="D1659" i="22"/>
  <c r="D1658" i="22"/>
  <c r="D1657" i="22"/>
  <c r="D1656" i="22"/>
  <c r="D1655" i="22"/>
  <c r="D1654" i="22"/>
  <c r="D1653" i="22"/>
  <c r="D1652" i="22"/>
  <c r="D1651" i="22"/>
  <c r="D1650" i="22"/>
  <c r="D1649" i="22"/>
  <c r="D1648" i="22"/>
  <c r="D1647" i="22"/>
  <c r="D1646" i="22"/>
  <c r="D1645" i="22"/>
  <c r="D1644" i="22"/>
  <c r="D1643" i="22"/>
  <c r="D1642" i="22"/>
  <c r="D1641" i="22"/>
  <c r="D1640" i="22"/>
  <c r="D1639" i="22"/>
  <c r="D1638" i="22"/>
  <c r="D1637" i="22"/>
  <c r="D1636" i="22"/>
  <c r="D1635" i="22"/>
  <c r="D1634" i="22"/>
  <c r="D1633" i="22"/>
  <c r="D1632" i="22"/>
  <c r="D1631" i="22"/>
  <c r="D1630" i="22"/>
  <c r="D1629" i="22"/>
  <c r="D1628" i="22"/>
  <c r="D1627" i="22"/>
  <c r="D1626" i="22"/>
  <c r="D1625" i="22"/>
  <c r="D1624" i="22"/>
  <c r="D1623" i="22"/>
  <c r="D1622" i="22"/>
  <c r="D1621" i="22"/>
  <c r="D1620" i="22"/>
  <c r="D1619" i="22"/>
  <c r="D1618" i="22"/>
  <c r="D1617" i="22"/>
  <c r="D1616" i="22"/>
  <c r="D1615" i="22"/>
  <c r="D1614" i="22"/>
  <c r="D1613" i="22"/>
  <c r="D1612" i="22"/>
  <c r="D1611" i="22"/>
  <c r="D1610" i="22"/>
  <c r="D1609" i="22"/>
  <c r="D1608" i="22"/>
  <c r="D1607" i="22"/>
  <c r="D1606" i="22"/>
  <c r="D1605" i="22"/>
  <c r="D1604" i="22"/>
  <c r="D1603" i="22"/>
  <c r="D1602" i="22"/>
  <c r="D1601" i="22"/>
  <c r="D1600" i="22"/>
  <c r="D1599" i="22"/>
  <c r="D1598" i="22"/>
  <c r="D1597" i="22"/>
  <c r="D1596" i="22"/>
  <c r="D1595" i="22"/>
  <c r="D1594" i="22"/>
  <c r="D1593" i="22"/>
  <c r="D1592" i="22"/>
  <c r="D1591" i="22"/>
  <c r="D1590" i="22"/>
  <c r="D1589" i="22"/>
  <c r="D1588" i="22"/>
  <c r="D1587" i="22"/>
  <c r="D1586" i="22"/>
  <c r="D1585" i="22"/>
  <c r="D1584" i="22"/>
  <c r="D1583" i="22"/>
  <c r="D1582" i="22"/>
  <c r="D1581" i="22"/>
  <c r="D1580" i="22"/>
  <c r="D1579" i="22"/>
  <c r="D1578" i="22"/>
  <c r="D1577" i="22"/>
  <c r="D1576" i="22"/>
  <c r="D1575" i="22"/>
  <c r="D1574" i="22"/>
  <c r="D1573" i="22"/>
  <c r="D1572" i="22"/>
  <c r="D1571" i="22"/>
  <c r="D1570" i="22"/>
  <c r="D1569" i="22"/>
  <c r="D1568" i="22"/>
  <c r="D1567" i="22"/>
  <c r="D1566" i="22"/>
  <c r="D1565" i="22"/>
  <c r="D1564" i="22"/>
  <c r="D1563" i="22"/>
  <c r="D1562" i="22"/>
  <c r="D1561" i="22"/>
  <c r="D1560" i="22"/>
  <c r="D1559" i="22"/>
  <c r="D1558" i="22"/>
  <c r="D1557" i="22"/>
  <c r="D1556" i="22"/>
  <c r="D1555" i="22"/>
  <c r="D1554" i="22"/>
  <c r="D1553" i="22"/>
  <c r="D1552" i="22"/>
  <c r="D1551" i="22"/>
  <c r="D1550" i="22"/>
  <c r="D1549" i="22"/>
  <c r="D1548" i="22"/>
  <c r="D1547" i="22"/>
  <c r="D1546" i="22"/>
  <c r="D1545" i="22"/>
  <c r="D1544" i="22"/>
  <c r="D1543" i="22"/>
  <c r="D1542" i="22"/>
  <c r="D1541" i="22"/>
  <c r="D1540" i="22"/>
  <c r="D1539" i="22"/>
  <c r="D1538" i="22"/>
  <c r="D1537" i="22"/>
  <c r="D1536" i="22"/>
  <c r="D1535" i="22"/>
  <c r="D1534" i="22"/>
  <c r="D1533" i="22"/>
  <c r="D1532" i="22"/>
  <c r="D1531" i="22"/>
  <c r="D1530" i="22"/>
  <c r="D1529" i="22"/>
  <c r="D1528" i="22"/>
  <c r="D1527" i="22"/>
  <c r="D1526" i="22"/>
  <c r="D1525" i="22"/>
  <c r="D1524" i="22"/>
  <c r="D1523" i="22"/>
  <c r="D1522" i="22"/>
  <c r="D1521" i="22"/>
  <c r="D1520" i="22"/>
  <c r="D1519" i="22"/>
  <c r="D1518" i="22"/>
  <c r="D1517" i="22"/>
  <c r="D1516" i="22"/>
  <c r="D1515" i="22"/>
  <c r="D1514" i="22"/>
  <c r="D1513" i="22"/>
  <c r="D1512" i="22"/>
  <c r="D1511" i="22"/>
  <c r="D1510" i="22"/>
  <c r="D1509" i="22"/>
  <c r="D1508" i="22"/>
  <c r="D1507" i="22"/>
  <c r="D1506" i="22"/>
  <c r="D1505" i="22"/>
  <c r="D1504" i="22"/>
  <c r="D1503" i="22"/>
  <c r="D1502" i="22"/>
  <c r="D1501" i="22"/>
  <c r="D1500" i="22"/>
  <c r="D1499" i="22"/>
  <c r="D1498" i="22"/>
  <c r="D1497" i="22"/>
  <c r="D1496" i="22"/>
  <c r="D1495" i="22"/>
  <c r="D1494" i="22"/>
  <c r="D1493" i="22"/>
  <c r="D1492" i="22"/>
  <c r="D1491" i="22"/>
  <c r="D1490" i="22"/>
  <c r="D1489" i="22"/>
  <c r="D1488" i="22"/>
  <c r="D1487" i="22"/>
  <c r="D1486" i="22"/>
  <c r="D1485" i="22"/>
  <c r="D1484" i="22"/>
  <c r="D1483" i="22"/>
  <c r="D1482" i="22"/>
  <c r="D1481" i="22"/>
  <c r="D1480" i="22"/>
  <c r="D1479" i="22"/>
  <c r="D1478" i="22"/>
  <c r="D1477" i="22"/>
  <c r="D1476" i="22"/>
  <c r="D1475" i="22"/>
  <c r="D1474" i="22"/>
  <c r="D1473" i="22"/>
  <c r="D1472" i="22"/>
  <c r="D1471" i="22"/>
  <c r="D1470" i="22"/>
  <c r="D1469" i="22"/>
  <c r="D1468" i="22"/>
  <c r="D1467" i="22"/>
  <c r="D1466" i="22"/>
  <c r="D1465" i="22"/>
  <c r="D1464" i="22"/>
  <c r="D1463" i="22"/>
  <c r="D1462" i="22"/>
  <c r="D1461" i="22"/>
  <c r="D1460" i="22"/>
  <c r="D1459" i="22"/>
  <c r="D1458" i="22"/>
  <c r="D1457" i="22"/>
  <c r="D1456" i="22"/>
  <c r="D1455" i="22"/>
  <c r="D1454" i="22"/>
  <c r="D1453" i="22"/>
  <c r="D1452" i="22"/>
  <c r="D1451" i="22"/>
  <c r="D1450" i="22"/>
  <c r="D1449" i="22"/>
  <c r="D1448" i="22"/>
  <c r="D1447" i="22"/>
  <c r="D1446" i="22"/>
  <c r="D1445" i="22"/>
  <c r="D1444" i="22"/>
  <c r="D1443" i="22"/>
  <c r="D1442" i="22"/>
  <c r="D1441" i="22"/>
  <c r="D1440" i="22"/>
  <c r="D1439" i="22"/>
  <c r="D1438" i="22"/>
  <c r="D1437" i="22"/>
  <c r="D1436" i="22"/>
  <c r="D1435" i="22"/>
  <c r="D1434" i="22"/>
  <c r="D1433" i="22"/>
  <c r="D1432" i="22"/>
  <c r="D1431" i="22"/>
  <c r="D1430" i="22"/>
  <c r="D1429" i="22"/>
  <c r="D1428" i="22"/>
  <c r="D1427" i="22"/>
  <c r="D1426" i="22"/>
  <c r="D1425" i="22"/>
  <c r="D1424" i="22"/>
  <c r="D1423" i="22"/>
  <c r="D1422" i="22"/>
  <c r="D1421" i="22"/>
  <c r="D1420" i="22"/>
  <c r="D1419" i="22"/>
  <c r="D1418" i="22"/>
  <c r="D1417" i="22"/>
  <c r="D1416" i="22"/>
  <c r="D1415" i="22"/>
  <c r="D1414" i="22"/>
  <c r="D1413" i="22"/>
  <c r="D1412" i="22"/>
  <c r="D1411" i="22"/>
  <c r="D1410" i="22"/>
  <c r="D1409" i="22"/>
  <c r="D1408" i="22"/>
  <c r="D1407" i="22"/>
  <c r="D1406" i="22"/>
  <c r="D1405" i="22"/>
  <c r="D1404" i="22"/>
  <c r="D1403" i="22"/>
  <c r="D1402" i="22"/>
  <c r="D1401" i="22"/>
  <c r="D1400" i="22"/>
  <c r="D1399" i="22"/>
  <c r="D1398" i="22"/>
  <c r="D1397" i="22"/>
  <c r="D1396" i="22"/>
  <c r="D1395" i="22"/>
  <c r="D1394" i="22"/>
  <c r="D1393" i="22"/>
  <c r="D1392" i="22"/>
  <c r="D1391" i="22"/>
  <c r="D1390" i="22"/>
  <c r="D1389" i="22"/>
  <c r="D1388" i="22"/>
  <c r="D1387" i="22"/>
  <c r="D1386" i="22"/>
  <c r="D1385" i="22"/>
  <c r="D1384" i="22"/>
  <c r="D1383" i="22"/>
  <c r="D1382" i="22"/>
  <c r="D1381" i="22"/>
  <c r="D1380" i="22"/>
  <c r="D1379" i="22"/>
  <c r="D1378" i="22"/>
  <c r="D1377" i="22"/>
  <c r="D1376" i="22"/>
  <c r="D1375" i="22"/>
  <c r="D1374" i="22"/>
  <c r="D1373" i="22"/>
  <c r="D1372" i="22"/>
  <c r="D1371" i="22"/>
  <c r="D1370" i="22"/>
  <c r="D1369" i="22"/>
  <c r="D1368" i="22"/>
  <c r="D1367" i="22"/>
  <c r="D1366" i="22"/>
  <c r="D1365" i="22"/>
  <c r="D1364" i="22"/>
  <c r="D1363" i="22"/>
  <c r="D1362" i="22"/>
  <c r="D1361" i="22"/>
  <c r="D1360" i="22"/>
  <c r="D1359" i="22"/>
  <c r="D1358" i="22"/>
  <c r="D1357" i="22"/>
  <c r="D1356" i="22"/>
  <c r="D1355" i="22"/>
  <c r="D1354" i="22"/>
  <c r="D1353" i="22"/>
  <c r="D1352" i="22"/>
  <c r="D1351" i="22"/>
  <c r="D1350" i="22"/>
  <c r="D1349" i="22"/>
  <c r="D1348" i="22"/>
  <c r="D1347" i="22"/>
  <c r="D1346" i="22"/>
  <c r="D1345" i="22"/>
  <c r="D1344" i="22"/>
  <c r="D1343" i="22"/>
  <c r="D1342" i="22"/>
  <c r="D1341" i="22"/>
  <c r="D1340" i="22"/>
  <c r="D1339" i="22"/>
  <c r="D1338" i="22"/>
  <c r="D1337" i="22"/>
  <c r="D1336" i="22"/>
  <c r="D1335" i="22"/>
  <c r="D1334" i="22"/>
  <c r="D1333" i="22"/>
  <c r="D1332" i="22"/>
  <c r="D1331" i="22"/>
  <c r="D1330" i="22"/>
  <c r="D1329" i="22"/>
  <c r="D1328" i="22"/>
  <c r="D1327" i="22"/>
  <c r="D1326" i="22"/>
  <c r="D1325" i="22"/>
  <c r="D1324" i="22"/>
  <c r="D1323" i="22"/>
  <c r="D1322" i="22"/>
  <c r="D1321" i="22"/>
  <c r="D1320" i="22"/>
  <c r="D1319" i="22"/>
  <c r="D1318" i="22"/>
  <c r="D1317" i="22"/>
  <c r="D1316" i="22"/>
  <c r="D1315" i="22"/>
  <c r="D1314" i="22"/>
  <c r="D1313" i="22"/>
  <c r="D1312" i="22"/>
  <c r="D1311" i="22"/>
  <c r="D1310" i="22"/>
  <c r="D1309" i="22"/>
  <c r="D1308" i="22"/>
  <c r="D1307" i="22"/>
  <c r="D1306" i="22"/>
  <c r="D1305" i="22"/>
  <c r="D1304" i="22"/>
  <c r="D1303" i="22"/>
  <c r="D1302" i="22"/>
  <c r="D1301" i="22"/>
  <c r="D1300" i="22"/>
  <c r="D1299" i="22"/>
  <c r="D1298" i="22"/>
  <c r="D1297" i="22"/>
  <c r="D1296" i="22"/>
  <c r="D1295" i="22"/>
  <c r="D1294" i="22"/>
  <c r="D1293" i="22"/>
  <c r="D1292" i="22"/>
  <c r="D1291" i="22"/>
  <c r="D1290" i="22"/>
  <c r="D1289" i="22"/>
  <c r="D1288" i="22"/>
  <c r="D1287" i="22"/>
  <c r="D1286" i="22"/>
  <c r="D1285" i="22"/>
  <c r="D1284" i="22"/>
  <c r="D1283" i="22"/>
  <c r="D1282" i="22"/>
  <c r="D1281" i="22"/>
  <c r="D1280" i="22"/>
  <c r="D1279" i="22"/>
  <c r="D1278" i="22"/>
  <c r="D1277" i="22"/>
  <c r="D1276" i="22"/>
  <c r="D1275" i="22"/>
  <c r="D1274" i="22"/>
  <c r="D1273" i="22"/>
  <c r="D1272" i="22"/>
  <c r="D1271" i="22"/>
  <c r="D1270" i="22"/>
  <c r="D1269" i="22"/>
  <c r="D1268" i="22"/>
  <c r="D1267" i="22"/>
  <c r="D1266" i="22"/>
  <c r="D1265" i="22"/>
  <c r="D1264" i="22"/>
  <c r="D1263" i="22"/>
  <c r="D1262" i="22"/>
  <c r="D1261" i="22"/>
  <c r="D1260" i="22"/>
  <c r="D1259" i="22"/>
  <c r="D1258" i="22"/>
  <c r="D1257" i="22"/>
  <c r="D1256" i="22"/>
  <c r="D1255" i="22"/>
  <c r="D1254" i="22"/>
  <c r="D1253" i="22"/>
  <c r="D1252" i="22"/>
  <c r="D1251" i="22"/>
  <c r="D1250" i="22"/>
  <c r="D1249" i="22"/>
  <c r="D1248" i="22"/>
  <c r="D1247" i="22"/>
  <c r="D1246" i="22"/>
  <c r="D1245" i="22"/>
  <c r="D1244" i="22"/>
  <c r="D1243" i="22"/>
  <c r="D1242" i="22"/>
  <c r="D1241" i="22"/>
  <c r="D1240" i="22"/>
  <c r="D1239" i="22"/>
  <c r="D1238" i="22"/>
  <c r="D1237" i="22"/>
  <c r="D1236" i="22"/>
  <c r="D1235" i="22"/>
  <c r="D1234" i="22"/>
  <c r="D1233" i="22"/>
  <c r="D1232" i="22"/>
  <c r="D1231" i="22"/>
  <c r="D1230" i="22"/>
  <c r="D1229" i="22"/>
  <c r="D1228" i="22"/>
  <c r="D1227" i="22"/>
  <c r="D1226" i="22"/>
  <c r="D1225" i="22"/>
  <c r="D1224" i="22"/>
  <c r="D1223" i="22"/>
  <c r="D1222" i="22"/>
  <c r="D1221" i="22"/>
  <c r="D1220" i="22"/>
  <c r="D1219" i="22"/>
  <c r="D1218" i="22"/>
  <c r="D1217" i="22"/>
  <c r="D1216" i="22"/>
  <c r="D1215" i="22"/>
  <c r="D1214" i="22"/>
  <c r="D1213" i="22"/>
  <c r="D1212" i="22"/>
  <c r="D1211" i="22"/>
  <c r="D1210" i="22"/>
  <c r="D1209" i="22"/>
  <c r="D1208" i="22"/>
  <c r="D1207" i="22"/>
  <c r="D1206" i="22"/>
  <c r="D1205" i="22"/>
  <c r="D1204" i="22"/>
  <c r="D1203" i="22"/>
  <c r="D1202" i="22"/>
  <c r="D1201" i="22"/>
  <c r="D1200" i="22"/>
  <c r="D1199" i="22"/>
  <c r="D1198" i="22"/>
  <c r="D1197" i="22"/>
  <c r="D1196" i="22"/>
  <c r="D1195" i="22"/>
  <c r="D1194" i="22"/>
  <c r="D1193" i="22"/>
  <c r="D1192" i="22"/>
  <c r="D1191" i="22"/>
  <c r="D1190" i="22"/>
  <c r="D1189" i="22"/>
  <c r="D1188" i="22"/>
  <c r="D1187" i="22"/>
  <c r="D1186" i="22"/>
  <c r="D1185" i="22"/>
  <c r="D1184" i="22"/>
  <c r="D1183" i="22"/>
  <c r="D1182" i="22"/>
  <c r="D1181" i="22"/>
  <c r="D1180" i="22"/>
  <c r="D1179" i="22"/>
  <c r="D1178" i="22"/>
  <c r="D1177" i="22"/>
  <c r="D1176" i="22"/>
  <c r="D1175" i="22"/>
  <c r="D1174" i="22"/>
  <c r="D1173" i="22"/>
  <c r="D1172" i="22"/>
  <c r="D1171" i="22"/>
  <c r="D1170" i="22"/>
  <c r="D1169" i="22"/>
  <c r="D1168" i="22"/>
  <c r="D1167" i="22"/>
  <c r="D1166" i="22"/>
  <c r="D1165" i="22"/>
  <c r="D1164" i="22"/>
  <c r="D1163" i="22"/>
  <c r="D1162" i="22"/>
  <c r="D1161" i="22"/>
  <c r="D1160" i="22"/>
  <c r="D1159" i="22"/>
  <c r="D1158" i="22"/>
  <c r="D1157" i="22"/>
  <c r="D1156" i="22"/>
  <c r="D1155" i="22"/>
  <c r="D1154" i="22"/>
  <c r="D1153" i="22"/>
  <c r="D1152" i="22"/>
  <c r="D1151" i="22"/>
  <c r="D1150" i="22"/>
  <c r="D1149" i="22"/>
  <c r="D1148" i="22"/>
  <c r="D1147" i="22"/>
  <c r="D1146" i="22"/>
  <c r="D1145" i="22"/>
  <c r="D1144" i="22"/>
  <c r="D1143" i="22"/>
  <c r="D1142" i="22"/>
  <c r="D1141" i="22"/>
  <c r="D1140" i="22"/>
  <c r="D1139" i="22"/>
  <c r="D1138" i="22"/>
  <c r="D1137" i="22"/>
  <c r="D1136" i="22"/>
  <c r="D1135" i="22"/>
  <c r="D1134" i="22"/>
  <c r="D1133" i="22"/>
  <c r="D1132" i="22"/>
  <c r="D1131" i="22"/>
  <c r="D1130" i="22"/>
  <c r="D1129" i="22"/>
  <c r="D1128" i="22"/>
  <c r="D1127" i="22"/>
  <c r="D1126" i="22"/>
  <c r="D1125" i="22"/>
  <c r="D1124" i="22"/>
  <c r="D1123" i="22"/>
  <c r="D1122" i="22"/>
  <c r="D1121" i="22"/>
  <c r="D1120" i="22"/>
  <c r="D1119" i="22"/>
  <c r="D1118" i="22"/>
  <c r="D1117" i="22"/>
  <c r="D1116" i="22"/>
  <c r="D1115" i="22"/>
  <c r="D1114" i="22"/>
  <c r="D1113" i="22"/>
  <c r="D1112" i="22"/>
  <c r="D1111" i="22"/>
  <c r="D1110" i="22"/>
  <c r="D1109" i="22"/>
  <c r="D1108" i="22"/>
  <c r="D1107" i="22"/>
  <c r="D1106" i="22"/>
  <c r="D1105" i="22"/>
  <c r="D1104" i="22"/>
  <c r="D1103" i="22"/>
  <c r="D1102" i="22"/>
  <c r="D1101" i="22"/>
  <c r="D1100" i="22"/>
  <c r="D1099" i="22"/>
  <c r="D1098" i="22"/>
  <c r="D1097" i="22"/>
  <c r="D1096" i="22"/>
  <c r="D1095" i="22"/>
  <c r="D1094" i="22"/>
  <c r="D1093" i="22"/>
  <c r="D1092" i="22"/>
  <c r="D1091" i="22"/>
  <c r="D1090" i="22"/>
  <c r="D1089" i="22"/>
  <c r="D1088" i="22"/>
  <c r="D1087" i="22"/>
  <c r="D1086" i="22"/>
  <c r="D1085" i="22"/>
  <c r="D1084" i="22"/>
  <c r="D1083" i="22"/>
  <c r="D1082" i="22"/>
  <c r="D1081" i="22"/>
  <c r="D1080" i="22"/>
  <c r="D1079" i="22"/>
  <c r="D1078" i="22"/>
  <c r="D1077" i="22"/>
  <c r="D1076" i="22"/>
  <c r="D1075" i="22"/>
  <c r="D1074" i="22"/>
  <c r="D1073" i="22"/>
  <c r="D1072" i="22"/>
  <c r="D1071" i="22"/>
  <c r="D1070" i="22"/>
  <c r="D1069" i="22"/>
  <c r="D1068" i="22"/>
  <c r="D1067" i="22"/>
  <c r="D1066" i="22"/>
  <c r="D1065" i="22"/>
  <c r="D1064" i="22"/>
  <c r="D1063" i="22"/>
  <c r="D1062" i="22"/>
  <c r="D1061" i="22"/>
  <c r="D1060" i="22"/>
  <c r="D1059" i="22"/>
  <c r="D1058" i="22"/>
  <c r="D1057" i="22"/>
  <c r="D1056" i="22"/>
  <c r="D1055" i="22"/>
  <c r="D1054" i="22"/>
  <c r="D1053" i="22"/>
  <c r="D1052" i="22"/>
  <c r="D1051" i="22"/>
  <c r="D1050" i="22"/>
  <c r="D1049" i="22"/>
  <c r="D1048" i="22"/>
  <c r="D1047" i="22"/>
  <c r="D1046" i="22"/>
  <c r="D1045" i="22"/>
  <c r="D1044" i="22"/>
  <c r="D1043" i="22"/>
  <c r="D1042" i="22"/>
  <c r="D1041" i="22"/>
  <c r="D1040" i="22"/>
  <c r="D1039" i="22"/>
  <c r="D1038" i="22"/>
  <c r="D1037" i="22"/>
  <c r="D1036" i="22"/>
  <c r="D1035" i="22"/>
  <c r="D1034" i="22"/>
  <c r="D1033" i="22"/>
  <c r="D1032" i="22"/>
  <c r="D1031" i="22"/>
  <c r="D1030" i="22"/>
  <c r="D1029" i="22"/>
  <c r="D1028" i="22"/>
  <c r="D1027" i="22"/>
  <c r="D1026" i="22"/>
  <c r="D1025" i="22"/>
  <c r="D1024" i="22"/>
  <c r="D1023" i="22"/>
  <c r="D1022" i="22"/>
  <c r="D1021" i="22"/>
  <c r="D1020" i="22"/>
  <c r="D1019" i="22"/>
  <c r="D1018" i="22"/>
  <c r="D1017" i="22"/>
  <c r="D1016" i="22"/>
  <c r="D1015" i="22"/>
  <c r="D1014" i="22"/>
  <c r="D1013" i="22"/>
  <c r="D1012" i="22"/>
  <c r="D1011" i="22"/>
  <c r="D1010" i="22"/>
  <c r="D1009" i="22"/>
  <c r="D1008" i="22"/>
  <c r="D1007" i="22"/>
  <c r="D1006" i="22"/>
  <c r="D1005" i="22"/>
  <c r="D1004" i="22"/>
  <c r="D1003" i="22"/>
  <c r="D1002" i="22"/>
  <c r="D1001" i="22"/>
  <c r="D1000" i="22"/>
  <c r="D999" i="22"/>
  <c r="D998" i="22"/>
  <c r="D997" i="22"/>
  <c r="D996" i="22"/>
  <c r="D995" i="22"/>
  <c r="D994" i="22"/>
  <c r="D993" i="22"/>
  <c r="D992" i="22"/>
  <c r="D991" i="22"/>
  <c r="D990" i="22"/>
  <c r="D989" i="22"/>
  <c r="D988" i="22"/>
  <c r="D987" i="22"/>
  <c r="D986" i="22"/>
  <c r="D985" i="22"/>
  <c r="D984" i="22"/>
  <c r="D983" i="22"/>
  <c r="D982" i="22"/>
  <c r="D981" i="22"/>
  <c r="D980" i="22"/>
  <c r="D979" i="22"/>
  <c r="D978" i="22"/>
  <c r="D977" i="22"/>
  <c r="D976" i="22"/>
  <c r="D975" i="22"/>
  <c r="D974" i="22"/>
  <c r="D973" i="22"/>
  <c r="D972" i="22"/>
  <c r="D971" i="22"/>
  <c r="D970" i="22"/>
  <c r="D969" i="22"/>
  <c r="D968" i="22"/>
  <c r="D967" i="22"/>
  <c r="D966" i="22"/>
  <c r="D965" i="22"/>
  <c r="D964" i="22"/>
  <c r="D963" i="22"/>
  <c r="D962" i="22"/>
  <c r="D961" i="22"/>
  <c r="D960" i="22"/>
  <c r="D959" i="22"/>
  <c r="D958" i="22"/>
  <c r="D957" i="22"/>
  <c r="D956" i="22"/>
  <c r="D955" i="22"/>
  <c r="D954" i="22"/>
  <c r="D953" i="22"/>
  <c r="D952" i="22"/>
  <c r="D951" i="22"/>
  <c r="D950" i="22"/>
  <c r="D949" i="22"/>
  <c r="D948" i="22"/>
  <c r="D947" i="22"/>
  <c r="D946" i="22"/>
  <c r="D945" i="22"/>
  <c r="D944" i="22"/>
  <c r="D943" i="22"/>
  <c r="D942" i="22"/>
  <c r="D941" i="22"/>
  <c r="D940" i="22"/>
  <c r="D939" i="22"/>
  <c r="D938" i="22"/>
  <c r="D937" i="22"/>
  <c r="D936" i="22"/>
  <c r="D935" i="22"/>
  <c r="D934" i="22"/>
  <c r="D933" i="22"/>
  <c r="D932" i="22"/>
  <c r="D931" i="22"/>
  <c r="D930" i="22"/>
  <c r="D929" i="22"/>
  <c r="D928" i="22"/>
  <c r="D927" i="22"/>
  <c r="D926" i="22"/>
  <c r="D925" i="22"/>
  <c r="D924" i="22"/>
  <c r="D923" i="22"/>
  <c r="D922" i="22"/>
  <c r="D921" i="22"/>
  <c r="D920" i="22"/>
  <c r="D919" i="22"/>
  <c r="D918" i="22"/>
  <c r="D917" i="22"/>
  <c r="D916" i="22"/>
  <c r="D915" i="22"/>
  <c r="D914" i="22"/>
  <c r="D913" i="22"/>
  <c r="D912" i="22"/>
  <c r="D911" i="22"/>
  <c r="D910" i="22"/>
  <c r="D909" i="22"/>
  <c r="D908" i="22"/>
  <c r="D907" i="22"/>
  <c r="D906" i="22"/>
  <c r="D905" i="22"/>
  <c r="D904" i="22"/>
  <c r="D903" i="22"/>
  <c r="D902" i="22"/>
  <c r="D901" i="22"/>
  <c r="D900" i="22"/>
  <c r="D899" i="22"/>
  <c r="D898" i="22"/>
  <c r="D897" i="22"/>
  <c r="D896" i="22"/>
  <c r="D895" i="22"/>
  <c r="D894" i="22"/>
  <c r="D893" i="22"/>
  <c r="D892" i="22"/>
  <c r="D891" i="22"/>
  <c r="D890" i="22"/>
  <c r="D889" i="22"/>
  <c r="D888" i="22"/>
  <c r="D887" i="22"/>
  <c r="D886" i="22"/>
  <c r="D885" i="22"/>
  <c r="D884" i="22"/>
  <c r="D883" i="22"/>
  <c r="D882" i="22"/>
  <c r="D881" i="22"/>
  <c r="D880" i="22"/>
  <c r="D879" i="22"/>
  <c r="D878" i="22"/>
  <c r="D877" i="22"/>
  <c r="D876" i="22"/>
  <c r="D875" i="22"/>
  <c r="D874" i="22"/>
  <c r="D873" i="22"/>
  <c r="D872" i="22"/>
  <c r="D871" i="22"/>
  <c r="D870" i="22"/>
  <c r="D869" i="22"/>
  <c r="D868" i="22"/>
  <c r="D867" i="22"/>
  <c r="D866" i="22"/>
  <c r="D865" i="22"/>
  <c r="D864" i="22"/>
  <c r="D863" i="22"/>
  <c r="D862" i="22"/>
  <c r="D861" i="22"/>
  <c r="D860" i="22"/>
  <c r="D859" i="22"/>
  <c r="D858" i="22"/>
  <c r="D857" i="22"/>
  <c r="D856" i="22"/>
  <c r="D855" i="22"/>
  <c r="D854" i="22"/>
  <c r="D853" i="22"/>
  <c r="D852" i="22"/>
  <c r="D851" i="22"/>
  <c r="D850" i="22"/>
  <c r="D849" i="22"/>
  <c r="D848" i="22"/>
  <c r="D847" i="22"/>
  <c r="D846" i="22"/>
  <c r="D845" i="22"/>
  <c r="D844" i="22"/>
  <c r="D843" i="22"/>
  <c r="D842" i="22"/>
  <c r="D841" i="22"/>
  <c r="D840" i="22"/>
  <c r="D839" i="22"/>
  <c r="D838" i="22"/>
  <c r="D837" i="22"/>
  <c r="D836" i="22"/>
  <c r="D835" i="22"/>
  <c r="D834" i="22"/>
  <c r="D833" i="22"/>
  <c r="D832" i="22"/>
  <c r="D831" i="22"/>
  <c r="D830" i="22"/>
  <c r="D829" i="22"/>
  <c r="D828" i="22"/>
  <c r="D827" i="22"/>
  <c r="D826" i="22"/>
  <c r="D825" i="22"/>
  <c r="D824" i="22"/>
  <c r="D823" i="22"/>
  <c r="D822" i="22"/>
  <c r="D821" i="22"/>
  <c r="D820" i="22"/>
  <c r="D819" i="22"/>
  <c r="D818" i="22"/>
  <c r="D817" i="22"/>
  <c r="D816" i="22"/>
  <c r="D815" i="22"/>
  <c r="D814" i="22"/>
  <c r="D813" i="22"/>
  <c r="D812" i="22"/>
  <c r="D811" i="22"/>
  <c r="D810" i="22"/>
  <c r="D809" i="22"/>
  <c r="D808" i="22"/>
  <c r="D807" i="22"/>
  <c r="D806" i="22"/>
  <c r="D805" i="22"/>
  <c r="D804" i="22"/>
  <c r="D803" i="22"/>
  <c r="D802" i="22"/>
  <c r="D801" i="22"/>
  <c r="D800" i="22"/>
  <c r="D799" i="22"/>
  <c r="D798" i="22"/>
  <c r="D797" i="22"/>
  <c r="D796" i="22"/>
  <c r="D795" i="22"/>
  <c r="D794" i="22"/>
  <c r="D793" i="22"/>
  <c r="D792" i="22"/>
  <c r="D791" i="22"/>
  <c r="D790" i="22"/>
  <c r="D789" i="22"/>
  <c r="D788" i="22"/>
  <c r="D787" i="22"/>
  <c r="D786" i="22"/>
  <c r="D785" i="22"/>
  <c r="D784" i="22"/>
  <c r="D783" i="22"/>
  <c r="D782" i="22"/>
  <c r="D781" i="22"/>
  <c r="D780" i="22"/>
  <c r="D779" i="22"/>
  <c r="D778" i="22"/>
  <c r="D777" i="22"/>
  <c r="D776" i="22"/>
  <c r="D775" i="22"/>
  <c r="D774" i="22"/>
  <c r="D773" i="22"/>
  <c r="D772" i="22"/>
  <c r="D771" i="22"/>
  <c r="D770" i="22"/>
  <c r="D769" i="22"/>
  <c r="D768" i="22"/>
  <c r="D767" i="22"/>
  <c r="D766" i="22"/>
  <c r="D765" i="22"/>
  <c r="D764" i="22"/>
  <c r="D763" i="22"/>
  <c r="D762" i="22"/>
  <c r="D761" i="22"/>
  <c r="D760" i="22"/>
  <c r="D759" i="22"/>
  <c r="D758" i="22"/>
  <c r="D757" i="22"/>
  <c r="D756" i="22"/>
  <c r="D755" i="22"/>
  <c r="D754" i="22"/>
  <c r="D753" i="22"/>
  <c r="D752" i="22"/>
  <c r="D751" i="22"/>
  <c r="D750" i="22"/>
  <c r="D749" i="22"/>
  <c r="D748" i="22"/>
  <c r="D747" i="22"/>
  <c r="D746" i="22"/>
  <c r="D745" i="22"/>
  <c r="D744" i="22"/>
  <c r="D743" i="22"/>
  <c r="D742" i="22"/>
  <c r="D741" i="22"/>
  <c r="D740" i="22"/>
  <c r="D739" i="22"/>
  <c r="D738" i="22"/>
  <c r="D737" i="22"/>
  <c r="D736" i="22"/>
  <c r="D735" i="22"/>
  <c r="D734" i="22"/>
  <c r="D733" i="22"/>
  <c r="D732" i="22"/>
  <c r="D731" i="22"/>
  <c r="D730" i="22"/>
  <c r="D729" i="22"/>
  <c r="D728" i="22"/>
  <c r="D727" i="22"/>
  <c r="D726" i="22"/>
  <c r="D725" i="22"/>
  <c r="D724" i="22"/>
  <c r="D723" i="22"/>
  <c r="D722" i="22"/>
  <c r="D721" i="22"/>
  <c r="D720" i="22"/>
  <c r="D719" i="22"/>
  <c r="D718" i="22"/>
  <c r="D717" i="22"/>
  <c r="D716" i="22"/>
  <c r="D715" i="22"/>
  <c r="D714" i="22"/>
  <c r="D713" i="22"/>
  <c r="D712" i="22"/>
  <c r="D711" i="22"/>
  <c r="D710" i="22"/>
  <c r="D709" i="22"/>
  <c r="D708" i="22"/>
  <c r="D707" i="22"/>
  <c r="D706" i="22"/>
  <c r="D705" i="22"/>
  <c r="D704" i="22"/>
  <c r="D703" i="22"/>
  <c r="D702" i="22"/>
  <c r="D701" i="22"/>
  <c r="D700" i="22"/>
  <c r="D699" i="22"/>
  <c r="D698" i="22"/>
  <c r="D697" i="22"/>
  <c r="D696" i="22"/>
  <c r="D695" i="22"/>
  <c r="D694" i="22"/>
  <c r="D693" i="22"/>
  <c r="D692" i="22"/>
  <c r="D691" i="22"/>
  <c r="D690" i="22"/>
  <c r="D689" i="22"/>
  <c r="D688" i="22"/>
  <c r="D687" i="22"/>
  <c r="D686" i="22"/>
  <c r="D685" i="22"/>
  <c r="D684" i="22"/>
  <c r="D683" i="22"/>
  <c r="D682" i="22"/>
  <c r="D681" i="22"/>
  <c r="D680" i="22"/>
  <c r="D679" i="22"/>
  <c r="D678" i="22"/>
  <c r="D677" i="22"/>
  <c r="D676" i="22"/>
  <c r="D675" i="22"/>
  <c r="D674" i="22"/>
  <c r="D673" i="22"/>
  <c r="D672" i="22"/>
  <c r="D671" i="22"/>
  <c r="D670" i="22"/>
  <c r="D669" i="22"/>
  <c r="D668" i="22"/>
  <c r="D667" i="22"/>
  <c r="D666" i="22"/>
  <c r="D665" i="22"/>
  <c r="D664" i="22"/>
  <c r="D663" i="22"/>
  <c r="D662" i="22"/>
  <c r="D661" i="22"/>
  <c r="D660" i="22"/>
  <c r="D659" i="22"/>
  <c r="D658" i="22"/>
  <c r="D657" i="22"/>
  <c r="D656" i="22"/>
  <c r="D655" i="22"/>
  <c r="D654" i="22"/>
  <c r="D653" i="22"/>
  <c r="D652" i="22"/>
  <c r="D651" i="22"/>
  <c r="D650" i="22"/>
  <c r="D649" i="22"/>
  <c r="D648" i="22"/>
  <c r="D647" i="22"/>
  <c r="D646" i="22"/>
  <c r="D645" i="22"/>
  <c r="D644" i="22"/>
  <c r="D643" i="22"/>
  <c r="D642" i="22"/>
  <c r="D641" i="22"/>
  <c r="D640" i="22"/>
  <c r="D639" i="22"/>
  <c r="D638" i="22"/>
  <c r="D637" i="22"/>
  <c r="D636" i="22"/>
  <c r="D635" i="22"/>
  <c r="D634" i="22"/>
  <c r="D633" i="22"/>
  <c r="D632" i="22"/>
  <c r="D631" i="22"/>
  <c r="D630" i="22"/>
  <c r="D629" i="22"/>
  <c r="D628" i="22"/>
  <c r="D627" i="22"/>
  <c r="D626" i="22"/>
  <c r="D625" i="22"/>
  <c r="D624" i="22"/>
  <c r="D623" i="22"/>
  <c r="D622" i="22"/>
  <c r="D621" i="22"/>
  <c r="D620" i="22"/>
  <c r="D619" i="22"/>
  <c r="D618" i="22"/>
  <c r="D617" i="22"/>
  <c r="D616" i="22"/>
  <c r="D615" i="22"/>
  <c r="D614" i="22"/>
  <c r="D613" i="22"/>
  <c r="D612" i="22"/>
  <c r="D611" i="22"/>
  <c r="D610" i="22"/>
  <c r="D609" i="22"/>
  <c r="D608" i="22"/>
  <c r="D607" i="22"/>
  <c r="D606" i="22"/>
  <c r="D605" i="22"/>
  <c r="D604" i="22"/>
  <c r="D603" i="22"/>
  <c r="D602" i="22"/>
  <c r="D601" i="22"/>
  <c r="D600" i="22"/>
  <c r="D599" i="22"/>
  <c r="D598" i="22"/>
  <c r="D597" i="22"/>
  <c r="D596" i="22"/>
  <c r="D595" i="22"/>
  <c r="D594" i="22"/>
  <c r="D593" i="22"/>
  <c r="D592" i="22"/>
  <c r="D591" i="22"/>
  <c r="D590" i="22"/>
  <c r="D589" i="22"/>
  <c r="D588" i="22"/>
  <c r="D587" i="22"/>
  <c r="D586" i="22"/>
  <c r="D585" i="22"/>
  <c r="D584" i="22"/>
  <c r="D583" i="22"/>
  <c r="D582" i="22"/>
  <c r="D581" i="22"/>
  <c r="D580" i="22"/>
  <c r="D579" i="22"/>
  <c r="D578" i="22"/>
  <c r="D577" i="22"/>
  <c r="D576" i="22"/>
  <c r="D575" i="22"/>
  <c r="D574" i="22"/>
  <c r="D573" i="22"/>
  <c r="D572" i="22"/>
  <c r="D571" i="22"/>
  <c r="D570" i="22"/>
  <c r="D569" i="22"/>
  <c r="D568" i="22"/>
  <c r="D567" i="22"/>
  <c r="D566" i="22"/>
  <c r="D565" i="22"/>
  <c r="D564" i="22"/>
  <c r="D563" i="22"/>
  <c r="D562" i="22"/>
  <c r="D561" i="22"/>
  <c r="D560" i="22"/>
  <c r="D559" i="22"/>
  <c r="D558" i="22"/>
  <c r="D557" i="22"/>
  <c r="D556" i="22"/>
  <c r="D555" i="22"/>
  <c r="D554" i="22"/>
  <c r="D553" i="22"/>
  <c r="D552" i="22"/>
  <c r="D551" i="22"/>
  <c r="D550" i="22"/>
  <c r="D549" i="22"/>
  <c r="D548" i="22"/>
  <c r="D547" i="22"/>
  <c r="D546" i="22"/>
  <c r="D545" i="22"/>
  <c r="D544" i="22"/>
  <c r="D543" i="22"/>
  <c r="D542" i="22"/>
  <c r="D541" i="22"/>
  <c r="D540" i="22"/>
  <c r="D539" i="22"/>
  <c r="D538" i="22"/>
  <c r="D537" i="22"/>
  <c r="D536" i="22"/>
  <c r="D535" i="22"/>
  <c r="D534" i="22"/>
  <c r="D533" i="22"/>
  <c r="D532" i="22"/>
  <c r="D531" i="22"/>
  <c r="D530" i="22"/>
  <c r="D529" i="22"/>
  <c r="D528" i="22"/>
  <c r="D527" i="22"/>
  <c r="D526" i="22"/>
  <c r="D525" i="22"/>
  <c r="D524" i="22"/>
  <c r="D523" i="22"/>
  <c r="D522" i="22"/>
  <c r="D521" i="22"/>
  <c r="D520" i="22"/>
  <c r="D519" i="22"/>
  <c r="D518" i="22"/>
  <c r="D517" i="22"/>
  <c r="D516" i="22"/>
  <c r="D515" i="22"/>
  <c r="D514" i="22"/>
  <c r="D513" i="22"/>
  <c r="D512" i="22"/>
  <c r="D511" i="22"/>
  <c r="D510" i="22"/>
  <c r="D509" i="22"/>
  <c r="D508" i="22"/>
  <c r="D507" i="22"/>
  <c r="D506" i="22"/>
  <c r="D505" i="22"/>
  <c r="D504" i="22"/>
  <c r="D503" i="22"/>
  <c r="D502" i="22"/>
  <c r="D501" i="22"/>
  <c r="D500" i="22"/>
  <c r="D499" i="22"/>
  <c r="D498" i="22"/>
  <c r="D497" i="22"/>
  <c r="D496" i="22"/>
  <c r="D495" i="22"/>
  <c r="D494" i="22"/>
  <c r="D493" i="22"/>
  <c r="D492" i="22"/>
  <c r="D491" i="22"/>
  <c r="D490" i="22"/>
  <c r="D489" i="22"/>
  <c r="D488" i="22"/>
  <c r="D487" i="22"/>
  <c r="D486" i="22"/>
  <c r="D485" i="22"/>
  <c r="D484" i="22"/>
  <c r="D483" i="22"/>
  <c r="D482" i="22"/>
  <c r="D481" i="22"/>
  <c r="D480" i="22"/>
  <c r="D479" i="22"/>
  <c r="D478" i="22"/>
  <c r="D477" i="22"/>
  <c r="D476" i="22"/>
  <c r="D475" i="22"/>
  <c r="D474" i="22"/>
  <c r="D473" i="22"/>
  <c r="D472" i="22"/>
  <c r="D471" i="22"/>
  <c r="D470" i="22"/>
  <c r="D469" i="22"/>
  <c r="D468" i="22"/>
  <c r="D467" i="22"/>
  <c r="D466" i="22"/>
  <c r="D465" i="22"/>
  <c r="D464" i="22"/>
  <c r="D463" i="22"/>
  <c r="D462" i="22"/>
  <c r="D461" i="22"/>
  <c r="D460" i="22"/>
  <c r="D459" i="22"/>
  <c r="D458" i="22"/>
  <c r="D457" i="22"/>
  <c r="D456" i="22"/>
  <c r="D455" i="22"/>
  <c r="D454" i="22"/>
  <c r="D453" i="22"/>
  <c r="D452" i="22"/>
  <c r="D451" i="22"/>
  <c r="D450" i="22"/>
  <c r="D449" i="22"/>
  <c r="D448" i="22"/>
  <c r="D447" i="22"/>
  <c r="D446" i="22"/>
  <c r="D445" i="22"/>
  <c r="D444" i="22"/>
  <c r="D443" i="22"/>
  <c r="D442" i="22"/>
  <c r="D441" i="22"/>
  <c r="D440" i="22"/>
  <c r="D439" i="22"/>
  <c r="D438" i="22"/>
  <c r="D437" i="22"/>
  <c r="D436" i="22"/>
  <c r="D435" i="22"/>
  <c r="D434" i="22"/>
  <c r="D433" i="22"/>
  <c r="D432" i="22"/>
  <c r="D431" i="22"/>
  <c r="D430" i="22"/>
  <c r="D429" i="22"/>
  <c r="D428" i="22"/>
  <c r="D427" i="22"/>
  <c r="D426" i="22"/>
  <c r="D425" i="22"/>
  <c r="D424" i="22"/>
  <c r="D423" i="22"/>
  <c r="D422" i="22"/>
  <c r="D421" i="22"/>
  <c r="D420" i="22"/>
  <c r="D419" i="22"/>
  <c r="D418" i="22"/>
  <c r="D417" i="22"/>
  <c r="D416" i="22"/>
  <c r="D415" i="22"/>
  <c r="D414" i="22"/>
  <c r="D413" i="22"/>
  <c r="D412" i="22"/>
  <c r="D411" i="22"/>
  <c r="D410" i="22"/>
  <c r="D409" i="22"/>
  <c r="D408" i="22"/>
  <c r="D407" i="22"/>
  <c r="D406" i="22"/>
  <c r="D405" i="22"/>
  <c r="D404" i="22"/>
  <c r="D403" i="22"/>
  <c r="D402" i="22"/>
  <c r="D401" i="22"/>
  <c r="D400" i="22"/>
  <c r="D399" i="22"/>
  <c r="D398" i="22"/>
  <c r="D397" i="22"/>
  <c r="D396" i="22"/>
  <c r="D395" i="22"/>
  <c r="D394" i="22"/>
  <c r="D393" i="22"/>
  <c r="D392" i="22"/>
  <c r="D391" i="22"/>
  <c r="D390" i="22"/>
  <c r="D389" i="22"/>
  <c r="D388" i="22"/>
  <c r="D387" i="22"/>
  <c r="D386" i="22"/>
  <c r="D385" i="22"/>
  <c r="D384" i="22"/>
  <c r="D383" i="22"/>
  <c r="D382" i="22"/>
  <c r="D381" i="22"/>
  <c r="D380" i="22"/>
  <c r="D379" i="22"/>
  <c r="D378" i="22"/>
  <c r="D377" i="22"/>
  <c r="D376" i="22"/>
  <c r="D375" i="22"/>
  <c r="D374" i="22"/>
  <c r="D373" i="22"/>
  <c r="D372" i="22"/>
  <c r="D371" i="22"/>
  <c r="D370" i="22"/>
  <c r="D369" i="22"/>
  <c r="D368" i="22"/>
  <c r="D367" i="22"/>
  <c r="D366" i="22"/>
  <c r="D365" i="22"/>
  <c r="D364" i="22"/>
  <c r="D363" i="22"/>
  <c r="D362" i="22"/>
  <c r="D361" i="22"/>
  <c r="D360" i="22"/>
  <c r="D359" i="22"/>
  <c r="D358" i="22"/>
  <c r="D357" i="22"/>
  <c r="D356" i="22"/>
  <c r="D355" i="22"/>
  <c r="D354" i="22"/>
  <c r="D353" i="22"/>
  <c r="D352" i="22"/>
  <c r="D351" i="22"/>
  <c r="D350" i="22"/>
  <c r="D349" i="22"/>
  <c r="D348" i="22"/>
  <c r="D347" i="22"/>
  <c r="D346" i="22"/>
  <c r="D345" i="22"/>
  <c r="D344" i="22"/>
  <c r="D343" i="22"/>
  <c r="D342" i="22"/>
  <c r="D341" i="22"/>
  <c r="D340" i="22"/>
  <c r="D339" i="22"/>
  <c r="D338" i="22"/>
  <c r="D337" i="22"/>
  <c r="D336" i="22"/>
  <c r="D335" i="22"/>
  <c r="D334" i="22"/>
  <c r="D333" i="22"/>
  <c r="D332" i="22"/>
  <c r="D331" i="22"/>
  <c r="D330" i="22"/>
  <c r="D329" i="22"/>
  <c r="D328" i="22"/>
  <c r="D327" i="22"/>
  <c r="D326" i="22"/>
  <c r="D325" i="22"/>
  <c r="D324" i="22"/>
  <c r="D323" i="22"/>
  <c r="D322" i="22"/>
  <c r="D321" i="22"/>
  <c r="D320" i="22"/>
  <c r="D319" i="22"/>
  <c r="D318" i="22"/>
  <c r="D317" i="22"/>
  <c r="D316" i="22"/>
  <c r="D315" i="22"/>
  <c r="D314" i="22"/>
  <c r="D313" i="22"/>
  <c r="D312" i="22"/>
  <c r="D311" i="22"/>
  <c r="D310" i="22"/>
  <c r="D309" i="22"/>
  <c r="D308" i="22"/>
  <c r="D307" i="22"/>
  <c r="D306" i="22"/>
  <c r="D305" i="22"/>
  <c r="D304" i="22"/>
  <c r="D303" i="22"/>
  <c r="D302" i="22"/>
  <c r="D301" i="22"/>
  <c r="D300" i="22"/>
  <c r="D299" i="22"/>
  <c r="D298" i="22"/>
  <c r="D297" i="22"/>
  <c r="D296" i="22"/>
  <c r="D295" i="22"/>
  <c r="D294" i="22"/>
  <c r="D293" i="22"/>
  <c r="D292" i="22"/>
  <c r="D291" i="22"/>
  <c r="D290" i="22"/>
  <c r="D289" i="22"/>
  <c r="D288" i="22"/>
  <c r="D287" i="22"/>
  <c r="D286" i="22"/>
  <c r="D285" i="22"/>
  <c r="D284" i="22"/>
  <c r="D283" i="22"/>
  <c r="D282" i="22"/>
  <c r="D281" i="22"/>
  <c r="D280" i="22"/>
  <c r="D279" i="22"/>
  <c r="D278" i="22"/>
  <c r="D277" i="22"/>
  <c r="D276" i="22"/>
  <c r="D275" i="22"/>
  <c r="D274" i="22"/>
  <c r="D273" i="22"/>
  <c r="D272" i="22"/>
  <c r="D271" i="22"/>
  <c r="D270" i="22"/>
  <c r="D269" i="22"/>
  <c r="D268" i="22"/>
  <c r="D267" i="22"/>
  <c r="D266" i="22"/>
  <c r="D265" i="22"/>
  <c r="D264" i="22"/>
  <c r="D263" i="22"/>
  <c r="D262" i="22"/>
  <c r="D261" i="22"/>
  <c r="D260" i="22"/>
  <c r="D259" i="22"/>
  <c r="D258" i="22"/>
  <c r="D257" i="22"/>
  <c r="D256" i="22"/>
  <c r="D255" i="22"/>
  <c r="D254" i="22"/>
  <c r="D253" i="22"/>
  <c r="D252" i="22"/>
  <c r="D251" i="22"/>
  <c r="D250" i="22"/>
  <c r="D249" i="22"/>
  <c r="D248" i="22"/>
  <c r="D247" i="22"/>
  <c r="D246" i="22"/>
  <c r="D245" i="22"/>
  <c r="D244" i="22"/>
  <c r="D243" i="22"/>
  <c r="D242" i="22"/>
  <c r="D241" i="22"/>
  <c r="D240" i="22"/>
  <c r="D239" i="22"/>
  <c r="D238" i="22"/>
  <c r="D237" i="22"/>
  <c r="D236" i="22"/>
  <c r="D235" i="22"/>
  <c r="D234" i="22"/>
  <c r="D233" i="22"/>
  <c r="D232" i="22"/>
  <c r="D231" i="22"/>
  <c r="D230" i="22"/>
  <c r="D229" i="22"/>
  <c r="D228" i="22"/>
  <c r="D227" i="22"/>
  <c r="D226" i="22"/>
  <c r="D225" i="22"/>
  <c r="D224" i="22"/>
  <c r="D223" i="22"/>
  <c r="D222" i="22"/>
  <c r="D221" i="22"/>
  <c r="D220" i="22"/>
  <c r="D219" i="22"/>
  <c r="D218" i="22"/>
  <c r="D217" i="22"/>
  <c r="D216" i="22"/>
  <c r="D215" i="22"/>
  <c r="D214" i="22"/>
  <c r="D213" i="22"/>
  <c r="D212" i="22"/>
  <c r="D211" i="22"/>
  <c r="D210" i="22"/>
  <c r="D209" i="22"/>
  <c r="D208" i="22"/>
  <c r="D207" i="22"/>
  <c r="D206" i="22"/>
  <c r="D205" i="22"/>
  <c r="D204" i="22"/>
  <c r="D203" i="22"/>
  <c r="D202" i="22"/>
  <c r="D201" i="22"/>
  <c r="D200" i="22"/>
  <c r="D199" i="22"/>
  <c r="D198" i="22"/>
  <c r="D197" i="22"/>
  <c r="D196" i="22"/>
  <c r="D195" i="22"/>
  <c r="D194" i="22"/>
  <c r="D193" i="22"/>
  <c r="D192" i="22"/>
  <c r="D191" i="22"/>
  <c r="D190" i="22"/>
  <c r="D189" i="22"/>
  <c r="D188" i="22"/>
  <c r="D187" i="22"/>
  <c r="D186" i="22"/>
  <c r="D185" i="22"/>
  <c r="D184" i="22"/>
  <c r="D183" i="22"/>
  <c r="D182" i="22"/>
  <c r="D181" i="22"/>
  <c r="D180" i="22"/>
  <c r="D179" i="22"/>
  <c r="D178" i="22"/>
  <c r="D177" i="22"/>
  <c r="D176" i="22"/>
  <c r="D175" i="22"/>
  <c r="D174" i="22"/>
  <c r="D173" i="22"/>
  <c r="D172" i="22"/>
  <c r="D171" i="22"/>
  <c r="D170" i="22"/>
  <c r="D169" i="22"/>
  <c r="D168" i="22"/>
  <c r="D167" i="22"/>
  <c r="D166" i="22"/>
  <c r="D165" i="22"/>
  <c r="D164" i="22"/>
  <c r="D163" i="22"/>
  <c r="D162" i="22"/>
  <c r="D161" i="22"/>
  <c r="D160" i="22"/>
  <c r="D159" i="22"/>
  <c r="D158" i="22"/>
  <c r="D157" i="22"/>
  <c r="D156" i="22"/>
  <c r="D155" i="22"/>
  <c r="D154" i="22"/>
  <c r="D153" i="22"/>
  <c r="D152" i="22"/>
  <c r="D151" i="22"/>
  <c r="D150" i="22"/>
  <c r="D149" i="22"/>
  <c r="D148" i="22"/>
  <c r="D147" i="22"/>
  <c r="D146" i="22"/>
  <c r="D145" i="22"/>
  <c r="D144" i="22"/>
  <c r="D143" i="22"/>
  <c r="D142" i="22"/>
  <c r="D141" i="22"/>
  <c r="D140" i="22"/>
  <c r="D139" i="22"/>
  <c r="D138" i="22"/>
  <c r="D137" i="22"/>
  <c r="D136" i="22"/>
  <c r="D135" i="22"/>
  <c r="D134" i="22"/>
  <c r="D133" i="22"/>
  <c r="D132" i="22"/>
  <c r="D131" i="22"/>
  <c r="D130" i="22"/>
  <c r="D129" i="22"/>
  <c r="D128" i="22"/>
  <c r="D127" i="22"/>
  <c r="D126" i="22"/>
  <c r="D125" i="22"/>
  <c r="D124" i="22"/>
  <c r="D123" i="22"/>
  <c r="D122" i="22"/>
  <c r="D121" i="22"/>
  <c r="D120" i="22"/>
  <c r="D119" i="22"/>
  <c r="D118" i="22"/>
  <c r="D117" i="22"/>
  <c r="D116" i="22"/>
  <c r="D115" i="22"/>
  <c r="D114" i="22"/>
  <c r="D113" i="22"/>
  <c r="D112" i="22"/>
  <c r="D111" i="22"/>
  <c r="D110" i="22"/>
  <c r="D109" i="22"/>
  <c r="D108" i="22"/>
  <c r="D107" i="22"/>
  <c r="D106" i="22"/>
  <c r="D105" i="22"/>
  <c r="D104" i="22"/>
  <c r="D103" i="22"/>
  <c r="D102" i="22"/>
  <c r="D101" i="22"/>
  <c r="D100" i="22"/>
  <c r="D99" i="22"/>
  <c r="D98" i="22"/>
  <c r="D97" i="22"/>
  <c r="D96" i="22"/>
  <c r="D95" i="22"/>
  <c r="D94" i="22"/>
  <c r="D93" i="22"/>
  <c r="D92" i="22"/>
  <c r="D91" i="22"/>
  <c r="D90" i="22"/>
  <c r="D89" i="22"/>
  <c r="D88" i="22"/>
  <c r="D87" i="22"/>
  <c r="D86" i="22"/>
  <c r="D85" i="22"/>
  <c r="D84" i="22"/>
  <c r="D83" i="22"/>
  <c r="D82" i="22"/>
  <c r="D81" i="22"/>
  <c r="D80" i="22"/>
  <c r="D79" i="22"/>
  <c r="D78" i="22"/>
  <c r="D77" i="22"/>
  <c r="D76" i="22"/>
  <c r="D75" i="22"/>
  <c r="D74" i="22"/>
  <c r="D73" i="22"/>
  <c r="D72" i="22"/>
  <c r="D71" i="22"/>
  <c r="D70" i="22"/>
  <c r="D69" i="22"/>
  <c r="D68" i="22"/>
  <c r="D67" i="22"/>
  <c r="D66" i="22"/>
  <c r="D65" i="22"/>
  <c r="D64" i="22"/>
  <c r="D63" i="22"/>
  <c r="D62" i="22"/>
  <c r="D61" i="22"/>
  <c r="D60" i="22"/>
  <c r="D59" i="22"/>
  <c r="D58" i="22"/>
  <c r="D57" i="22"/>
  <c r="D56" i="22"/>
  <c r="D55" i="22"/>
  <c r="D54" i="22"/>
  <c r="D53" i="22"/>
  <c r="D52" i="22"/>
  <c r="D51" i="22"/>
  <c r="D50" i="22"/>
  <c r="D49" i="22"/>
  <c r="D48" i="22"/>
  <c r="D47" i="22"/>
  <c r="D46" i="22"/>
  <c r="D45" i="22"/>
  <c r="D44" i="22"/>
  <c r="D43" i="22"/>
  <c r="D42" i="22"/>
  <c r="D41" i="22"/>
  <c r="D40" i="22"/>
  <c r="D39" i="22"/>
  <c r="D38" i="22"/>
  <c r="D37" i="22"/>
  <c r="D36" i="22"/>
  <c r="D35" i="22"/>
  <c r="D34" i="22"/>
  <c r="D33" i="22"/>
  <c r="D32" i="22"/>
  <c r="D31" i="22"/>
  <c r="D30" i="22"/>
  <c r="D29" i="22"/>
  <c r="D28" i="22"/>
  <c r="D27" i="22"/>
  <c r="D26" i="22"/>
  <c r="D25" i="22"/>
  <c r="D24" i="22"/>
  <c r="D23" i="22"/>
  <c r="D22" i="22"/>
  <c r="J29" i="22"/>
  <c r="K29" i="22" s="1"/>
  <c r="L29" i="22" s="1"/>
  <c r="M29" i="22" s="1"/>
  <c r="D21" i="22"/>
  <c r="J28" i="22"/>
  <c r="K28" i="22" s="1"/>
  <c r="L28" i="22" s="1"/>
  <c r="M28" i="22" s="1"/>
  <c r="D20" i="22"/>
  <c r="J27" i="22"/>
  <c r="D19" i="22"/>
  <c r="J26" i="22"/>
  <c r="K26" i="22" s="1"/>
  <c r="D18" i="22"/>
  <c r="D17" i="22"/>
  <c r="D16" i="22"/>
  <c r="D15" i="22"/>
  <c r="M15" i="22"/>
  <c r="D14" i="22"/>
  <c r="M14" i="22"/>
  <c r="D13" i="22"/>
  <c r="M13" i="22"/>
  <c r="D12" i="22"/>
  <c r="M12" i="22"/>
  <c r="D11" i="22"/>
  <c r="B3" i="22"/>
  <c r="I18" i="19"/>
  <c r="J18" i="19" s="1"/>
  <c r="K18" i="19" s="1"/>
  <c r="H18" i="19"/>
  <c r="H19" i="19"/>
  <c r="I19" i="19"/>
  <c r="J19" i="19" s="1"/>
  <c r="K19" i="19" s="1"/>
  <c r="H20" i="19"/>
  <c r="I20" i="19"/>
  <c r="J20" i="19" s="1"/>
  <c r="K20" i="19" s="1"/>
  <c r="H21" i="19"/>
  <c r="I21" i="19"/>
  <c r="J21" i="19" s="1"/>
  <c r="K21" i="19" s="1"/>
  <c r="D10" i="19"/>
  <c r="J14" i="19"/>
  <c r="J13" i="19"/>
  <c r="J12" i="19"/>
  <c r="J11" i="19"/>
  <c r="B3" i="19"/>
  <c r="D11" i="19"/>
  <c r="D2094" i="19"/>
  <c r="D5886" i="19"/>
  <c r="D276" i="19"/>
  <c r="D1193" i="19"/>
  <c r="D6095" i="19"/>
  <c r="D487" i="19"/>
  <c r="D3717" i="19"/>
  <c r="D2926" i="19"/>
  <c r="D566" i="19"/>
  <c r="D5639" i="19"/>
  <c r="D3616" i="19"/>
  <c r="D6241" i="19"/>
  <c r="D782" i="19"/>
  <c r="D5919" i="19"/>
  <c r="D3321" i="19"/>
  <c r="D6239" i="19"/>
  <c r="D2927" i="19"/>
  <c r="D2928" i="19"/>
  <c r="D3384" i="19"/>
  <c r="D5942" i="19"/>
  <c r="D5975" i="19"/>
  <c r="D389" i="19"/>
  <c r="D3169" i="19"/>
  <c r="D6191" i="19"/>
  <c r="D271" i="19"/>
  <c r="D123" i="19"/>
  <c r="D135" i="19"/>
  <c r="D118" i="19"/>
  <c r="D5928" i="19"/>
  <c r="D4791" i="19"/>
  <c r="D452" i="19"/>
  <c r="D6223" i="19"/>
  <c r="D463" i="19"/>
  <c r="D6248" i="19"/>
  <c r="D204" i="19"/>
  <c r="D6247" i="19"/>
  <c r="D6237" i="19"/>
  <c r="D6243" i="19"/>
  <c r="D5303" i="19"/>
  <c r="D847" i="19"/>
  <c r="D6161" i="19"/>
  <c r="D378" i="19"/>
  <c r="D6128" i="19"/>
  <c r="D5771" i="19"/>
  <c r="D5382" i="19"/>
  <c r="D921" i="19"/>
  <c r="D6186" i="19"/>
  <c r="D5551" i="19"/>
  <c r="D6252" i="19"/>
  <c r="D358" i="19"/>
  <c r="D2499" i="19"/>
  <c r="D3480" i="19"/>
  <c r="D2929" i="19"/>
  <c r="D424" i="19"/>
  <c r="D6196" i="19"/>
  <c r="D131" i="19"/>
  <c r="D4768" i="19"/>
  <c r="D115" i="19"/>
  <c r="D6086" i="19"/>
  <c r="D391" i="19"/>
  <c r="D5247" i="19"/>
  <c r="D4287" i="19"/>
  <c r="D6139" i="19"/>
  <c r="D4711" i="19"/>
  <c r="D420" i="19"/>
  <c r="D6208" i="19"/>
  <c r="D6157" i="19"/>
  <c r="D380" i="19"/>
  <c r="D146" i="19"/>
  <c r="D6250" i="19"/>
  <c r="D1177" i="19"/>
  <c r="D6222" i="19"/>
  <c r="D4320" i="19"/>
  <c r="D126" i="19"/>
  <c r="D328" i="19"/>
  <c r="D4578" i="19"/>
  <c r="D4263" i="19"/>
  <c r="D435" i="19"/>
  <c r="D5980" i="19"/>
  <c r="D5733" i="19"/>
  <c r="D6214" i="19"/>
  <c r="D603" i="19"/>
  <c r="D4592" i="19"/>
  <c r="D5514" i="19"/>
  <c r="D526" i="19"/>
  <c r="D5374" i="19"/>
  <c r="D1308" i="19"/>
  <c r="D745" i="19"/>
  <c r="D1987" i="19"/>
  <c r="D308" i="19"/>
  <c r="D852" i="19"/>
  <c r="D119" i="19"/>
  <c r="D5929" i="19"/>
  <c r="D5557" i="19"/>
  <c r="D6173" i="19"/>
  <c r="D1083" i="19"/>
  <c r="D407" i="19"/>
  <c r="D516" i="19"/>
  <c r="D6113" i="19"/>
  <c r="D1454" i="19"/>
  <c r="D2930" i="19"/>
  <c r="D1580" i="19"/>
  <c r="D4610" i="19"/>
  <c r="D2931" i="19"/>
  <c r="D2932" i="19"/>
  <c r="D2933" i="19"/>
  <c r="D2245" i="19"/>
  <c r="D972" i="19"/>
  <c r="D5627" i="19"/>
  <c r="D249" i="19"/>
  <c r="D5485" i="19"/>
  <c r="D339" i="19"/>
  <c r="D4801" i="19"/>
  <c r="D409" i="19"/>
  <c r="D216" i="19"/>
  <c r="D330" i="19"/>
  <c r="D4947" i="19"/>
  <c r="D638" i="19"/>
  <c r="D5768" i="19"/>
  <c r="D6228" i="19"/>
  <c r="D2353" i="19"/>
  <c r="D4620" i="19"/>
  <c r="D6168" i="19"/>
  <c r="D5115" i="19"/>
  <c r="D1175" i="19"/>
  <c r="D250" i="19"/>
  <c r="D850" i="19"/>
  <c r="D3687" i="19"/>
  <c r="D6236" i="19"/>
  <c r="D3740" i="19"/>
  <c r="D4684" i="19"/>
  <c r="D6180" i="19"/>
  <c r="D120" i="19"/>
  <c r="D5516" i="19"/>
  <c r="D1092" i="19"/>
  <c r="D1166" i="19"/>
  <c r="D1048" i="19"/>
  <c r="D5493" i="19"/>
  <c r="D1741" i="19"/>
  <c r="D2934" i="19"/>
  <c r="D5432" i="19"/>
  <c r="D6092" i="19"/>
  <c r="D4611" i="19"/>
  <c r="D1009" i="19"/>
  <c r="D6246" i="19"/>
  <c r="D1558" i="19"/>
  <c r="D484" i="19"/>
  <c r="D779" i="19"/>
  <c r="D1249" i="19"/>
  <c r="D4549" i="19"/>
  <c r="D2588" i="19"/>
  <c r="D2477" i="19"/>
  <c r="D5483" i="19"/>
  <c r="D5645" i="19"/>
  <c r="D2935" i="19"/>
  <c r="D977" i="19"/>
  <c r="D6163" i="19"/>
  <c r="D5661" i="19"/>
  <c r="D490" i="19"/>
  <c r="D1401" i="19"/>
  <c r="D1461" i="19"/>
  <c r="D2078" i="19"/>
  <c r="D5061" i="19"/>
  <c r="D5694" i="19"/>
  <c r="D6254" i="19"/>
  <c r="D121" i="19"/>
  <c r="D4435" i="19"/>
  <c r="D816" i="19"/>
  <c r="D2936" i="19"/>
  <c r="D6045" i="19"/>
  <c r="D5954" i="19"/>
  <c r="D154" i="19"/>
  <c r="D4051" i="19"/>
  <c r="D993" i="19"/>
  <c r="D1902" i="19"/>
  <c r="D4099" i="19"/>
  <c r="D3542" i="19"/>
  <c r="D6238" i="19"/>
  <c r="D232" i="19"/>
  <c r="D3554" i="19"/>
  <c r="D2937" i="19"/>
  <c r="D492" i="19"/>
  <c r="D529" i="19"/>
  <c r="D6079" i="19"/>
  <c r="D5679" i="19"/>
  <c r="D109" i="19"/>
  <c r="D5851" i="19"/>
  <c r="D523" i="19"/>
  <c r="D6068" i="19"/>
  <c r="D137" i="19"/>
  <c r="D4376" i="19"/>
  <c r="D3770" i="19"/>
  <c r="D955" i="19"/>
  <c r="D5424" i="19"/>
  <c r="D3143" i="19"/>
  <c r="D4429" i="19"/>
  <c r="D1831" i="19"/>
  <c r="D5308" i="19"/>
  <c r="D5814" i="19"/>
  <c r="D417" i="19"/>
  <c r="D165" i="19"/>
  <c r="D5560" i="19"/>
  <c r="D3258" i="19"/>
  <c r="D1054" i="19"/>
  <c r="D3543" i="19"/>
  <c r="D3639" i="19"/>
  <c r="D5302" i="19"/>
  <c r="D1168" i="19"/>
  <c r="D117" i="19"/>
  <c r="D3800" i="19"/>
  <c r="D261" i="19"/>
  <c r="D361" i="19"/>
  <c r="D6026" i="19"/>
  <c r="D111" i="19"/>
  <c r="D116" i="19"/>
  <c r="D768" i="19"/>
  <c r="D5550" i="19"/>
  <c r="D5570" i="19"/>
  <c r="D5265" i="19"/>
  <c r="D2890" i="19"/>
  <c r="D228" i="19"/>
  <c r="D5320" i="19"/>
  <c r="D5830" i="19"/>
  <c r="D1159" i="19"/>
  <c r="D887" i="19"/>
  <c r="D2938" i="19"/>
  <c r="D3238" i="19"/>
  <c r="D3062" i="19"/>
  <c r="D2843" i="19"/>
  <c r="D657" i="19"/>
  <c r="D3979" i="19"/>
  <c r="D2845" i="19"/>
  <c r="D4314" i="19"/>
  <c r="D1296" i="19"/>
  <c r="D3869" i="19"/>
  <c r="D1744" i="19"/>
  <c r="D4426" i="19"/>
  <c r="D3276" i="19"/>
  <c r="D356" i="19"/>
  <c r="D5197" i="19"/>
  <c r="D777" i="19"/>
  <c r="D5918" i="19"/>
  <c r="D1921" i="19"/>
  <c r="D2685" i="19"/>
  <c r="D6099" i="19"/>
  <c r="D728" i="19"/>
  <c r="D4916" i="19"/>
  <c r="D5495" i="19"/>
  <c r="D6255" i="19"/>
  <c r="D5202" i="19"/>
  <c r="D980" i="19"/>
  <c r="D3066" i="19"/>
  <c r="D5810" i="19"/>
  <c r="D801" i="19"/>
  <c r="D1683" i="19"/>
  <c r="D5572" i="19"/>
  <c r="D5915" i="19"/>
  <c r="D5744" i="19"/>
  <c r="D3070" i="19"/>
  <c r="D1436" i="19"/>
  <c r="D5310" i="19"/>
  <c r="D6036" i="19"/>
  <c r="D6258" i="19"/>
  <c r="D6038" i="19"/>
  <c r="D1700" i="19"/>
  <c r="D5812" i="19"/>
  <c r="D267" i="19"/>
  <c r="D178" i="19"/>
  <c r="D4481" i="19"/>
  <c r="D5293" i="19"/>
  <c r="D5985" i="19"/>
  <c r="D6257" i="19"/>
  <c r="D112" i="19"/>
  <c r="D352" i="19"/>
  <c r="D5511" i="19"/>
  <c r="D5714" i="19"/>
  <c r="D4626" i="19"/>
  <c r="D2423" i="19"/>
  <c r="D6233" i="19"/>
  <c r="D713" i="19"/>
  <c r="D3706" i="19"/>
  <c r="D373" i="19"/>
  <c r="D6029" i="19"/>
  <c r="D3281" i="19"/>
  <c r="D6111" i="19"/>
  <c r="D1729" i="19"/>
  <c r="D3731" i="19"/>
  <c r="D2791" i="19"/>
  <c r="D210" i="19"/>
  <c r="D6205" i="19"/>
  <c r="D611" i="19"/>
  <c r="D4241" i="19"/>
  <c r="D5328" i="19"/>
  <c r="D785" i="19"/>
  <c r="D738" i="19"/>
  <c r="D2939" i="19"/>
  <c r="D5852" i="19"/>
  <c r="D4503" i="19"/>
  <c r="D4663" i="19"/>
  <c r="D4219" i="19"/>
  <c r="D5158" i="19"/>
  <c r="D5650" i="19"/>
  <c r="D1164" i="19"/>
  <c r="D3226" i="19"/>
  <c r="D4942" i="19"/>
  <c r="D1264" i="19"/>
  <c r="D4260" i="19"/>
  <c r="D5205" i="19"/>
  <c r="D2405" i="19"/>
  <c r="D4741" i="19"/>
  <c r="D2463" i="19"/>
  <c r="D3600" i="19"/>
  <c r="D5530" i="19"/>
  <c r="D246" i="19"/>
  <c r="D456" i="19"/>
  <c r="D5702" i="19"/>
  <c r="D1346" i="19"/>
  <c r="D2168" i="19"/>
  <c r="D4590" i="19"/>
  <c r="D4301" i="19"/>
  <c r="D2528" i="19"/>
  <c r="D5177" i="19"/>
  <c r="D1994" i="19"/>
  <c r="D909" i="19"/>
  <c r="D2863" i="19"/>
  <c r="D3987" i="19"/>
  <c r="D5833" i="19"/>
  <c r="D1810" i="19"/>
  <c r="D4820" i="19"/>
  <c r="D1419" i="19"/>
  <c r="D5584" i="19"/>
  <c r="D3308" i="19"/>
  <c r="D5777" i="19"/>
  <c r="D2705" i="19"/>
  <c r="D2940" i="19"/>
  <c r="D5394" i="19"/>
  <c r="D4094" i="19"/>
  <c r="D3757" i="19"/>
  <c r="D385" i="19"/>
  <c r="D6007" i="19"/>
  <c r="D6194" i="19"/>
  <c r="D6010" i="19"/>
  <c r="D110" i="19"/>
  <c r="D1480" i="19"/>
  <c r="D488" i="19"/>
  <c r="D2569" i="19"/>
  <c r="D168" i="19"/>
  <c r="D1486" i="19"/>
  <c r="D772" i="19"/>
  <c r="D6018" i="19"/>
  <c r="D5824" i="19"/>
  <c r="D4302" i="19"/>
  <c r="D284" i="19"/>
  <c r="D2152" i="19"/>
  <c r="D1560" i="19"/>
  <c r="D5742" i="19"/>
  <c r="D2941" i="19"/>
  <c r="D1204" i="19"/>
  <c r="D5891" i="19"/>
  <c r="D4224" i="19"/>
  <c r="D1490" i="19"/>
  <c r="D6225" i="19"/>
  <c r="D1742" i="19"/>
  <c r="D4402" i="19"/>
  <c r="D667" i="19"/>
  <c r="D182" i="19"/>
  <c r="D6267" i="19"/>
  <c r="D2036" i="19"/>
  <c r="D3483" i="19"/>
  <c r="D1254" i="19"/>
  <c r="D4752" i="19"/>
  <c r="D4775" i="19"/>
  <c r="D2436" i="19"/>
  <c r="D1507" i="19"/>
  <c r="D5268" i="19"/>
  <c r="D372" i="19"/>
  <c r="D6089" i="19"/>
  <c r="D4243" i="19"/>
  <c r="D4664" i="19"/>
  <c r="D438" i="19"/>
  <c r="D2855" i="19"/>
  <c r="D4221" i="19"/>
  <c r="D4411" i="19"/>
  <c r="D2852" i="19"/>
  <c r="D3694" i="19"/>
  <c r="D1565" i="19"/>
  <c r="D5592" i="19"/>
  <c r="D2848" i="19"/>
  <c r="D4554" i="19"/>
  <c r="D4391" i="19"/>
  <c r="D622" i="19"/>
  <c r="D2942" i="19"/>
  <c r="D873" i="19"/>
  <c r="D6193" i="19"/>
  <c r="D1222" i="19"/>
  <c r="D6075" i="19"/>
  <c r="D6290" i="19"/>
  <c r="D36" i="19"/>
  <c r="D87" i="19"/>
  <c r="D5703" i="19"/>
  <c r="D1473" i="19"/>
  <c r="D1211" i="19"/>
  <c r="D5494" i="19"/>
  <c r="D1677" i="19"/>
  <c r="D5132" i="19"/>
  <c r="D2943" i="19"/>
  <c r="D4615" i="19"/>
  <c r="D5992" i="19"/>
  <c r="D3286" i="19"/>
  <c r="D1992" i="19"/>
  <c r="D5640" i="19"/>
  <c r="D1067" i="19"/>
  <c r="D156" i="19"/>
  <c r="D2687" i="19"/>
  <c r="D2688" i="19"/>
  <c r="D381" i="19"/>
  <c r="D5033" i="19"/>
  <c r="D4825" i="19"/>
  <c r="D1505" i="19"/>
  <c r="D3332" i="19"/>
  <c r="D4195" i="19"/>
  <c r="D3421" i="19"/>
  <c r="D3423" i="19"/>
  <c r="D510" i="19"/>
  <c r="D122" i="19"/>
  <c r="D1311" i="19"/>
  <c r="D5134" i="19"/>
  <c r="D4500" i="19"/>
  <c r="D307" i="19"/>
  <c r="D5925" i="19"/>
  <c r="D4651" i="19"/>
  <c r="D836" i="19"/>
  <c r="D18" i="19"/>
  <c r="D5734" i="19"/>
  <c r="D2289" i="19"/>
  <c r="D5731" i="19"/>
  <c r="D2572" i="19"/>
  <c r="D2517" i="19"/>
  <c r="D2000" i="19"/>
  <c r="D2812" i="19"/>
  <c r="D5017" i="19"/>
  <c r="D4526" i="19"/>
  <c r="D752" i="19"/>
  <c r="D1667" i="19"/>
  <c r="D2873" i="19"/>
  <c r="D3082" i="19"/>
  <c r="D1500" i="19"/>
  <c r="D2022" i="19"/>
  <c r="D2642" i="19"/>
  <c r="D1059" i="19"/>
  <c r="D491" i="19"/>
  <c r="D859" i="19"/>
  <c r="D5429" i="19"/>
  <c r="D3477" i="19"/>
  <c r="D81" i="19"/>
  <c r="D6021" i="19"/>
  <c r="D5548" i="19"/>
  <c r="D3399" i="19"/>
  <c r="D5478" i="19"/>
  <c r="D5355" i="19"/>
  <c r="D5121" i="19"/>
  <c r="D5895" i="19"/>
  <c r="D1678" i="19"/>
  <c r="D2944" i="19"/>
  <c r="D3777" i="19"/>
  <c r="D2582" i="19"/>
  <c r="D3367" i="19"/>
  <c r="D4150" i="19"/>
  <c r="D2636" i="19"/>
  <c r="D1646" i="19"/>
  <c r="D140" i="19"/>
  <c r="D6041" i="19"/>
  <c r="D3908" i="19"/>
  <c r="D3961" i="19"/>
  <c r="D1736" i="19"/>
  <c r="D2355" i="19"/>
  <c r="D5450" i="19"/>
  <c r="D4689" i="19"/>
  <c r="D3080" i="19"/>
  <c r="D4961" i="19"/>
  <c r="D4456" i="19"/>
  <c r="D2374" i="19"/>
  <c r="D4807" i="19"/>
  <c r="D4660" i="19"/>
  <c r="D633" i="19"/>
  <c r="D5803" i="19"/>
  <c r="D4991" i="19"/>
  <c r="D4934" i="19"/>
  <c r="D1323" i="19"/>
  <c r="D2801" i="19"/>
  <c r="D3151" i="19"/>
  <c r="D2945" i="19"/>
  <c r="D941" i="19"/>
  <c r="D5801" i="19"/>
  <c r="D503" i="19"/>
  <c r="D5542" i="19"/>
  <c r="D4106" i="19"/>
  <c r="D4327" i="19"/>
  <c r="D6154" i="19"/>
  <c r="D786" i="19"/>
  <c r="D1427" i="19"/>
  <c r="D3414" i="19"/>
  <c r="D1439" i="19"/>
  <c r="D5064" i="19"/>
  <c r="D1476" i="19"/>
  <c r="D793" i="19"/>
  <c r="D4460" i="19"/>
  <c r="D4706" i="19"/>
  <c r="D1413" i="19"/>
  <c r="D805" i="19"/>
  <c r="D5605" i="19"/>
  <c r="D1970" i="19"/>
  <c r="D4108" i="19"/>
  <c r="D5641" i="19"/>
  <c r="D2946" i="19"/>
  <c r="D4819" i="19"/>
  <c r="D1907" i="19"/>
  <c r="D5157" i="19"/>
  <c r="D221" i="19"/>
  <c r="D3395" i="19"/>
  <c r="D5418" i="19"/>
  <c r="D5873" i="19"/>
  <c r="D1047" i="19"/>
  <c r="D509" i="19"/>
  <c r="D604" i="19"/>
  <c r="D3741" i="19"/>
  <c r="D5580" i="19"/>
  <c r="D4156" i="19"/>
  <c r="D4165" i="19"/>
  <c r="D5838" i="19"/>
  <c r="D2236" i="19"/>
  <c r="D2947" i="19"/>
  <c r="D1069" i="19"/>
  <c r="D3408" i="19"/>
  <c r="D6140" i="19"/>
  <c r="D673" i="19"/>
  <c r="D4749" i="19"/>
  <c r="D652" i="19"/>
  <c r="D3417" i="19"/>
  <c r="D2290" i="19"/>
  <c r="D2388" i="19"/>
  <c r="D4809" i="19"/>
  <c r="D6004" i="19"/>
  <c r="D3163" i="19"/>
  <c r="D4309" i="19"/>
  <c r="D1827" i="19"/>
  <c r="D2318" i="19"/>
  <c r="D3938" i="19"/>
  <c r="D1556" i="19"/>
  <c r="D1144" i="19"/>
  <c r="D2948" i="19"/>
  <c r="D495" i="19"/>
  <c r="D2495" i="19"/>
  <c r="D466" i="19"/>
  <c r="D5951" i="19"/>
  <c r="D1212" i="19"/>
  <c r="D4816" i="19"/>
  <c r="D4837" i="19"/>
  <c r="D952" i="19"/>
  <c r="D5897" i="19"/>
  <c r="D6164" i="19"/>
  <c r="D5022" i="19"/>
  <c r="D162" i="19"/>
  <c r="D258" i="19"/>
  <c r="D4206" i="19"/>
  <c r="D1402" i="19"/>
  <c r="D2949" i="19"/>
  <c r="D589" i="19"/>
  <c r="D2333" i="19"/>
  <c r="D5515" i="19"/>
  <c r="D3385" i="19"/>
  <c r="D4530" i="19"/>
  <c r="D2950" i="19"/>
  <c r="D4543" i="19"/>
  <c r="D3473" i="19"/>
  <c r="D1403" i="19"/>
  <c r="D4843" i="19"/>
  <c r="D2736" i="19"/>
  <c r="D3209" i="19"/>
  <c r="D6218" i="19"/>
  <c r="D101" i="19"/>
  <c r="D4803" i="19"/>
  <c r="D5680" i="19"/>
  <c r="D2196" i="19"/>
  <c r="D939" i="19"/>
  <c r="D2951" i="19"/>
  <c r="D2505" i="19"/>
  <c r="D1237" i="19"/>
  <c r="D5272" i="19"/>
  <c r="D2952" i="19"/>
  <c r="D2953" i="19"/>
  <c r="D918" i="19"/>
  <c r="D2632" i="19"/>
  <c r="D1259" i="19"/>
  <c r="D2954" i="19"/>
  <c r="D2955" i="19"/>
  <c r="D5660" i="19"/>
  <c r="D1381" i="19"/>
  <c r="D5431" i="19"/>
  <c r="D5794" i="19"/>
  <c r="D5398" i="19"/>
  <c r="D343" i="19"/>
  <c r="D3931" i="19"/>
  <c r="D5996" i="19"/>
  <c r="D1031" i="19"/>
  <c r="D2956" i="19"/>
  <c r="D1672" i="19"/>
  <c r="D5896" i="19"/>
  <c r="D2179" i="19"/>
  <c r="D4272" i="19"/>
  <c r="D1728" i="19"/>
  <c r="D192" i="19"/>
  <c r="D5681" i="19"/>
  <c r="D4990" i="19"/>
  <c r="D5458" i="19"/>
  <c r="D2182" i="19"/>
  <c r="D5565" i="19"/>
  <c r="D3680" i="19"/>
  <c r="D808" i="19"/>
  <c r="D5170" i="19"/>
  <c r="D4729" i="19"/>
  <c r="D467" i="19"/>
  <c r="D2734" i="19"/>
  <c r="D5554" i="19"/>
  <c r="D4690" i="19"/>
  <c r="D5209" i="19"/>
  <c r="D3946" i="19"/>
  <c r="D1510" i="19"/>
  <c r="D4412" i="19"/>
  <c r="D222" i="19"/>
  <c r="D5717" i="19"/>
  <c r="D4780" i="19"/>
  <c r="D846" i="19"/>
  <c r="D5692" i="19"/>
  <c r="D501" i="19"/>
  <c r="D3346" i="19"/>
  <c r="D2957" i="19"/>
  <c r="D1983" i="19"/>
  <c r="D6047" i="19"/>
  <c r="D5687" i="19"/>
  <c r="D670" i="19"/>
  <c r="D5700" i="19"/>
  <c r="D693" i="19"/>
  <c r="D3442" i="19"/>
  <c r="D4715" i="19"/>
  <c r="D3833" i="19"/>
  <c r="D2136" i="19"/>
  <c r="D1242" i="19"/>
  <c r="D2317" i="19"/>
  <c r="D3298" i="19"/>
  <c r="D6181" i="19"/>
  <c r="D4416" i="19"/>
  <c r="D69" i="19"/>
  <c r="D306" i="19"/>
  <c r="D428" i="19"/>
  <c r="D5875" i="19"/>
  <c r="D5393" i="19"/>
  <c r="D4536" i="19"/>
  <c r="D1960" i="19"/>
  <c r="D4760" i="19"/>
  <c r="D5413" i="19"/>
  <c r="D4379" i="19"/>
  <c r="D5192" i="19"/>
  <c r="D430" i="19"/>
  <c r="D6165" i="19"/>
  <c r="D1140" i="19"/>
  <c r="D6051" i="19"/>
  <c r="D431" i="19"/>
  <c r="D5849" i="19"/>
  <c r="D175" i="19"/>
  <c r="D6187" i="19"/>
  <c r="D2958" i="19"/>
  <c r="D2464" i="19"/>
  <c r="D5123" i="19"/>
  <c r="D3538" i="19"/>
  <c r="D4576" i="19"/>
  <c r="D2225" i="19"/>
  <c r="D189" i="19"/>
  <c r="D5116" i="19"/>
  <c r="D5695" i="19"/>
  <c r="D1933" i="19"/>
  <c r="D3720" i="19"/>
  <c r="D5016" i="19"/>
  <c r="D2176" i="19"/>
  <c r="D4520" i="19"/>
  <c r="D567" i="19"/>
  <c r="D4836" i="19"/>
  <c r="D2716" i="19"/>
  <c r="D1305" i="19"/>
  <c r="D5671" i="19"/>
  <c r="D1324" i="19"/>
  <c r="D4930" i="19"/>
  <c r="D4362" i="19"/>
  <c r="D1569" i="19"/>
  <c r="D3370" i="19"/>
  <c r="D3923" i="19"/>
  <c r="D1131" i="19"/>
  <c r="D2860" i="19"/>
  <c r="D4401" i="19"/>
  <c r="D4306" i="19"/>
  <c r="D474" i="19"/>
  <c r="D4431" i="19"/>
  <c r="D5043" i="19"/>
  <c r="D2959" i="19"/>
  <c r="D4239" i="19"/>
  <c r="D1115" i="19"/>
  <c r="D5231" i="19"/>
  <c r="D2710" i="19"/>
  <c r="D2859" i="19"/>
  <c r="D1438" i="19"/>
  <c r="D1797" i="19"/>
  <c r="D2246" i="19"/>
  <c r="D3960" i="19"/>
  <c r="D1501" i="19"/>
  <c r="D5569" i="19"/>
  <c r="D3912" i="19"/>
  <c r="D4361" i="19"/>
  <c r="D5385" i="19"/>
  <c r="D3623" i="19"/>
  <c r="D1713" i="19"/>
  <c r="D1099" i="19"/>
  <c r="D4636" i="19"/>
  <c r="D3735" i="19"/>
  <c r="D1958" i="19"/>
  <c r="D3316" i="19"/>
  <c r="D4483" i="19"/>
  <c r="D5288" i="19"/>
  <c r="D3254" i="19"/>
  <c r="D2960" i="19"/>
  <c r="D2701" i="19"/>
  <c r="D3392" i="19"/>
  <c r="D2207" i="19"/>
  <c r="D5048" i="19"/>
  <c r="D2699" i="19"/>
  <c r="D2774" i="19"/>
  <c r="D3397" i="19"/>
  <c r="D2023" i="19"/>
  <c r="D3396" i="19"/>
  <c r="D650" i="19"/>
  <c r="D1528" i="19"/>
  <c r="D5782" i="19"/>
  <c r="D3484" i="19"/>
  <c r="D2493" i="19"/>
  <c r="D2961" i="19"/>
  <c r="D5006" i="19"/>
  <c r="D5068" i="19"/>
  <c r="D2125" i="19"/>
  <c r="D1446" i="19"/>
  <c r="D5920" i="19"/>
  <c r="D1856" i="19"/>
  <c r="D1582" i="19"/>
  <c r="D4494" i="19"/>
  <c r="D4386" i="19"/>
  <c r="D2689" i="19"/>
  <c r="D2847" i="19"/>
  <c r="D1300" i="19"/>
  <c r="D6221" i="19"/>
  <c r="D1964" i="19"/>
  <c r="D1143" i="19"/>
  <c r="D988" i="19"/>
  <c r="D1038" i="19"/>
  <c r="D3503" i="19"/>
  <c r="D6170" i="19"/>
  <c r="D1867" i="19"/>
  <c r="D843" i="19"/>
  <c r="D4861" i="19"/>
  <c r="D347" i="19"/>
  <c r="D5977" i="19"/>
  <c r="D1937" i="19"/>
  <c r="D5133" i="19"/>
  <c r="D1825" i="19"/>
  <c r="D1884" i="19"/>
  <c r="D3811" i="19"/>
  <c r="D3815" i="19"/>
  <c r="D708" i="19"/>
  <c r="D5112" i="19"/>
  <c r="D757" i="19"/>
  <c r="D3506" i="19"/>
  <c r="D5417" i="19"/>
  <c r="D1123" i="19"/>
  <c r="D3511" i="19"/>
  <c r="D3098" i="19"/>
  <c r="D1748" i="19"/>
  <c r="D4728" i="19"/>
  <c r="D2539" i="19"/>
  <c r="D522" i="19"/>
  <c r="D3764" i="19"/>
  <c r="D1051" i="19"/>
  <c r="D1022" i="19"/>
  <c r="D465" i="19"/>
  <c r="D5960" i="19"/>
  <c r="D3379" i="19"/>
  <c r="D2334" i="19"/>
  <c r="D4438" i="19"/>
  <c r="D2962" i="19"/>
  <c r="D4556" i="19"/>
  <c r="D1223" i="19"/>
  <c r="D4753" i="19"/>
  <c r="D3947" i="19"/>
  <c r="D3896" i="19"/>
  <c r="D1097" i="19"/>
  <c r="D107" i="19"/>
  <c r="D5783" i="19"/>
  <c r="D3530" i="19"/>
  <c r="D5604" i="19"/>
  <c r="D1422" i="19"/>
  <c r="D5341" i="19"/>
  <c r="D1463" i="19"/>
  <c r="D2963" i="19"/>
  <c r="D2062" i="19"/>
  <c r="D1552" i="19"/>
  <c r="D554" i="19"/>
  <c r="D2658" i="19"/>
  <c r="D3758" i="19"/>
  <c r="D3520" i="19"/>
  <c r="D1128" i="19"/>
  <c r="D729" i="19"/>
  <c r="D1462" i="19"/>
  <c r="D3290" i="19"/>
  <c r="D2132" i="19"/>
  <c r="D3844" i="19"/>
  <c r="D5256" i="19"/>
  <c r="D740" i="19"/>
  <c r="D5499" i="19"/>
  <c r="D5211" i="19"/>
  <c r="D2964" i="19"/>
  <c r="D1607" i="19"/>
  <c r="D2479" i="19"/>
  <c r="D1076" i="19"/>
  <c r="D1299" i="19"/>
  <c r="D5658" i="19"/>
  <c r="D4672" i="19"/>
  <c r="D2067" i="19"/>
  <c r="D1194" i="19"/>
  <c r="D1599" i="19"/>
  <c r="D4924" i="19"/>
  <c r="D2239" i="19"/>
  <c r="D4505" i="19"/>
  <c r="D2284" i="19"/>
  <c r="D4086" i="19"/>
  <c r="D950" i="19"/>
  <c r="D2045" i="19"/>
  <c r="D5856" i="19"/>
  <c r="D227" i="19"/>
  <c r="D4647" i="19"/>
  <c r="D1391" i="19"/>
  <c r="D1511" i="19"/>
  <c r="D532" i="19"/>
  <c r="D383" i="19"/>
  <c r="D454" i="19"/>
  <c r="D3926" i="19"/>
  <c r="D4806" i="19"/>
  <c r="D1768" i="19"/>
  <c r="D5689" i="19"/>
  <c r="D2446" i="19"/>
  <c r="D6190" i="19"/>
  <c r="D386" i="19"/>
  <c r="D1522" i="19"/>
  <c r="D2312" i="19"/>
  <c r="D5276" i="19"/>
  <c r="D1995" i="19"/>
  <c r="D3314" i="19"/>
  <c r="D4504" i="19"/>
  <c r="D4381" i="19"/>
  <c r="D5391" i="19"/>
  <c r="D1776" i="19"/>
  <c r="D2144" i="19"/>
  <c r="D3836" i="19"/>
  <c r="D2749" i="19"/>
  <c r="D5587" i="19"/>
  <c r="D4339" i="19"/>
  <c r="D1612" i="19"/>
  <c r="D3581" i="19"/>
  <c r="D4785" i="19"/>
  <c r="D6106" i="19"/>
  <c r="D4552" i="19"/>
  <c r="D2866" i="19"/>
  <c r="D4746" i="19"/>
  <c r="D5367" i="19"/>
  <c r="D1747" i="19"/>
  <c r="D4172" i="19"/>
  <c r="D775" i="19"/>
  <c r="D1138" i="19"/>
  <c r="D2341" i="19"/>
  <c r="D3659" i="19"/>
  <c r="D5333" i="19"/>
  <c r="D4282" i="19"/>
  <c r="D1155" i="19"/>
  <c r="D3565" i="19"/>
  <c r="D224" i="19"/>
  <c r="D5502" i="19"/>
  <c r="D4290" i="19"/>
  <c r="D1674" i="19"/>
  <c r="D4748" i="19"/>
  <c r="D4640" i="19"/>
  <c r="D4196" i="19"/>
  <c r="D4093" i="19"/>
  <c r="D2332" i="19"/>
  <c r="D2230" i="19"/>
  <c r="D3624" i="19"/>
  <c r="D1775" i="19"/>
  <c r="D4198" i="19"/>
  <c r="D2127" i="19"/>
  <c r="D3563" i="19"/>
  <c r="D2382" i="19"/>
  <c r="D506" i="19"/>
  <c r="D2356" i="19"/>
  <c r="D4779" i="19"/>
  <c r="D4124" i="19"/>
  <c r="D1457" i="19"/>
  <c r="D1896" i="19"/>
  <c r="D4213" i="19"/>
  <c r="D4469" i="19"/>
  <c r="D3404" i="19"/>
  <c r="D3406" i="19"/>
  <c r="D1679" i="19"/>
  <c r="D2965" i="19"/>
  <c r="D3548" i="19"/>
  <c r="D3995" i="19"/>
  <c r="D3409" i="19"/>
  <c r="D2047" i="19"/>
  <c r="D1110" i="19"/>
  <c r="D2504" i="19"/>
  <c r="D2738" i="19"/>
  <c r="D4105" i="19"/>
  <c r="D105" i="19"/>
  <c r="D3767" i="19"/>
  <c r="D2591" i="19"/>
  <c r="D4380" i="19"/>
  <c r="D560" i="19"/>
  <c r="D948" i="19"/>
  <c r="D5807" i="19"/>
  <c r="D5146" i="19"/>
  <c r="D696" i="19"/>
  <c r="D4609" i="19"/>
  <c r="D1139" i="19"/>
  <c r="D3904" i="19"/>
  <c r="D436" i="19"/>
  <c r="D3132" i="19"/>
  <c r="D4793" i="19"/>
  <c r="D1586" i="19"/>
  <c r="D4444" i="19"/>
  <c r="D494" i="19"/>
  <c r="D5219" i="19"/>
  <c r="D3965" i="19"/>
  <c r="D2209" i="19"/>
  <c r="D791" i="19"/>
  <c r="D4914" i="19"/>
  <c r="D4299" i="19"/>
  <c r="D2966" i="19"/>
  <c r="D2170" i="19"/>
  <c r="D4157" i="19"/>
  <c r="D200" i="19"/>
  <c r="D897" i="19"/>
  <c r="D711" i="19"/>
  <c r="D4181" i="19"/>
  <c r="D5704" i="19"/>
  <c r="D3669" i="19"/>
  <c r="D4727" i="19"/>
  <c r="D6189" i="19"/>
  <c r="D4857" i="19"/>
  <c r="D920" i="19"/>
  <c r="D1353" i="19"/>
  <c r="D4863" i="19"/>
  <c r="D3722" i="19"/>
  <c r="D5916" i="19"/>
  <c r="D6224" i="19"/>
  <c r="D1660" i="19"/>
  <c r="D4278" i="19"/>
  <c r="D1772" i="19"/>
  <c r="D5289" i="19"/>
  <c r="D2808" i="19"/>
  <c r="D3270" i="19"/>
  <c r="D3145" i="19"/>
  <c r="D568" i="19"/>
  <c r="D4033" i="19"/>
  <c r="D3728" i="19"/>
  <c r="D1633" i="19"/>
  <c r="D5183" i="19"/>
  <c r="D2746" i="19"/>
  <c r="D5018" i="19"/>
  <c r="D2323" i="19"/>
  <c r="D4131" i="19"/>
  <c r="D2742" i="19"/>
  <c r="D2369" i="19"/>
  <c r="D4473" i="19"/>
  <c r="D4393" i="19"/>
  <c r="D3273" i="19"/>
  <c r="D1207" i="19"/>
  <c r="D4437" i="19"/>
  <c r="D2565" i="19"/>
  <c r="D3919" i="19"/>
  <c r="D3471" i="19"/>
  <c r="D2262" i="19"/>
  <c r="D5353" i="19"/>
  <c r="D5443" i="19"/>
  <c r="D3787" i="19"/>
  <c r="D4254" i="19"/>
  <c r="D1531" i="19"/>
  <c r="D6054" i="19"/>
  <c r="D5274" i="19"/>
  <c r="D4076" i="19"/>
  <c r="D240" i="19"/>
  <c r="D1064" i="19"/>
  <c r="D6082" i="19"/>
  <c r="D418" i="19"/>
  <c r="D3792" i="19"/>
  <c r="D1664" i="19"/>
  <c r="D2868" i="19"/>
  <c r="D2085" i="19"/>
  <c r="D1926" i="19"/>
  <c r="D2872" i="19"/>
  <c r="D2548" i="19"/>
  <c r="D1221" i="19"/>
  <c r="D1905" i="19"/>
  <c r="D2566" i="19"/>
  <c r="D331" i="19"/>
  <c r="D5998" i="19"/>
  <c r="D4138" i="19"/>
  <c r="D1061" i="19"/>
  <c r="D937" i="19"/>
  <c r="D4742" i="19"/>
  <c r="D4507" i="19"/>
  <c r="D646" i="19"/>
  <c r="D2524" i="19"/>
  <c r="D1409" i="19"/>
  <c r="D5948" i="19"/>
  <c r="D1247" i="19"/>
  <c r="D781" i="19"/>
  <c r="D1925" i="19"/>
  <c r="D4582" i="19"/>
  <c r="D4685" i="19"/>
  <c r="D6171" i="19"/>
  <c r="D998" i="19"/>
  <c r="D5168" i="19"/>
  <c r="D5564" i="19"/>
  <c r="D4675" i="19"/>
  <c r="D2869" i="19"/>
  <c r="D1484" i="19"/>
  <c r="D3605" i="19"/>
  <c r="D3402" i="19"/>
  <c r="D2093" i="19"/>
  <c r="D1725" i="19"/>
  <c r="D4896" i="19"/>
  <c r="D3085" i="19"/>
  <c r="D4234" i="19"/>
  <c r="D2967" i="19"/>
  <c r="D2968" i="19"/>
  <c r="D2969" i="19"/>
  <c r="D2970" i="19"/>
  <c r="D2971" i="19"/>
  <c r="D2972" i="19"/>
  <c r="D2544" i="19"/>
  <c r="D1515" i="19"/>
  <c r="D3892" i="19"/>
  <c r="D4292" i="19"/>
  <c r="D2798" i="19"/>
  <c r="D1881" i="19"/>
  <c r="D4338" i="19"/>
  <c r="D2870" i="19"/>
  <c r="D3159" i="19"/>
  <c r="D2973" i="19"/>
  <c r="D2974" i="19"/>
  <c r="D2975" i="19"/>
  <c r="D2976" i="19"/>
  <c r="D2977" i="19"/>
  <c r="D2046" i="19"/>
  <c r="D1719" i="19"/>
  <c r="D4833" i="19"/>
  <c r="D935" i="19"/>
  <c r="D5422" i="19"/>
  <c r="D3486" i="19"/>
  <c r="D2978" i="19"/>
  <c r="D3086" i="19"/>
  <c r="D2797" i="19"/>
  <c r="D1998" i="19"/>
  <c r="D485" i="19"/>
  <c r="D5176" i="19"/>
  <c r="D2161" i="19"/>
  <c r="D1606" i="19"/>
  <c r="D4677" i="19"/>
  <c r="D388" i="19"/>
  <c r="D5870" i="19"/>
  <c r="D2979" i="19"/>
  <c r="D2805" i="19"/>
  <c r="D1673" i="19"/>
  <c r="D1685" i="19"/>
  <c r="D4560" i="19"/>
  <c r="D4898" i="19"/>
  <c r="D1632" i="19"/>
  <c r="D4390" i="19"/>
  <c r="D4096" i="19"/>
  <c r="D908" i="19"/>
  <c r="D5363" i="19"/>
  <c r="D2065" i="19"/>
  <c r="D3922" i="19"/>
  <c r="D1946" i="19"/>
  <c r="D1715" i="19"/>
  <c r="D1959" i="19"/>
  <c r="D4968" i="19"/>
  <c r="D2119" i="19"/>
  <c r="D1721" i="19"/>
  <c r="D4070" i="19"/>
  <c r="D4529" i="19"/>
  <c r="D2070" i="19"/>
  <c r="D1303" i="19"/>
  <c r="D1350" i="19"/>
  <c r="D1497" i="19"/>
  <c r="D2638" i="19"/>
  <c r="D3366" i="19"/>
  <c r="D1911" i="19"/>
  <c r="D3365" i="19"/>
  <c r="D2299" i="19"/>
  <c r="D133" i="19"/>
  <c r="D1411" i="19"/>
  <c r="D3712" i="19"/>
  <c r="D4045" i="19"/>
  <c r="D2760" i="19"/>
  <c r="D4205" i="19"/>
  <c r="D4821" i="19"/>
  <c r="D860" i="19"/>
  <c r="D3398" i="19"/>
  <c r="D1360" i="19"/>
  <c r="D2980" i="19"/>
  <c r="D4145" i="19"/>
  <c r="D718" i="19"/>
  <c r="D3234" i="19"/>
  <c r="D6103" i="19"/>
  <c r="D4074" i="19"/>
  <c r="D2981" i="19"/>
  <c r="D2982" i="19"/>
  <c r="D1089" i="19"/>
  <c r="D5240" i="19"/>
  <c r="D2411" i="19"/>
  <c r="D3583" i="19"/>
  <c r="D2756" i="19"/>
  <c r="D3188" i="19"/>
  <c r="D2983" i="19"/>
  <c r="D2655" i="19"/>
  <c r="D1820" i="19"/>
  <c r="D4523" i="19"/>
  <c r="D2984" i="19"/>
  <c r="D2985" i="19"/>
  <c r="D2822" i="19"/>
  <c r="D3134" i="19"/>
  <c r="D2986" i="19"/>
  <c r="D2823" i="19"/>
  <c r="D3135" i="19"/>
  <c r="D2987" i="19"/>
  <c r="D2988" i="19"/>
  <c r="D2989" i="19"/>
  <c r="D2990" i="19"/>
  <c r="D2991" i="19"/>
  <c r="D962" i="19"/>
  <c r="D5070" i="19"/>
  <c r="D2068" i="19"/>
  <c r="D1653" i="19"/>
  <c r="D5008" i="19"/>
  <c r="D2035" i="19"/>
  <c r="D4745" i="19"/>
  <c r="D2656" i="19"/>
  <c r="D2609" i="19"/>
  <c r="D3536" i="19"/>
  <c r="D3189" i="19"/>
  <c r="D1361" i="19"/>
  <c r="D2164" i="19"/>
  <c r="D4210" i="19"/>
  <c r="D2881" i="19"/>
  <c r="D2114" i="19"/>
  <c r="D1939" i="19"/>
  <c r="D234" i="19"/>
  <c r="D631" i="19"/>
  <c r="D3323" i="19"/>
  <c r="D5290" i="19"/>
  <c r="D5454" i="19"/>
  <c r="D5311" i="19"/>
  <c r="D404" i="19"/>
  <c r="D975" i="19"/>
  <c r="D926" i="19"/>
  <c r="D3217" i="19"/>
  <c r="D5184" i="19"/>
  <c r="D2537" i="19"/>
  <c r="D2832" i="19"/>
  <c r="D4398" i="19"/>
  <c r="D3813" i="19"/>
  <c r="D1451" i="19"/>
  <c r="D2992" i="19"/>
  <c r="D4946" i="19"/>
  <c r="D1770" i="19"/>
  <c r="D270" i="19"/>
  <c r="D1859" i="19"/>
  <c r="D4048" i="19"/>
  <c r="D2188" i="19"/>
  <c r="D5656" i="19"/>
  <c r="D4515" i="19"/>
  <c r="D1173" i="19"/>
  <c r="D275" i="19"/>
  <c r="D613" i="19"/>
  <c r="D1028" i="19"/>
  <c r="D2792" i="19"/>
  <c r="D3193" i="19"/>
  <c r="D2993" i="19"/>
  <c r="D848" i="19"/>
  <c r="D5388" i="19"/>
  <c r="D4955" i="19"/>
  <c r="D1572" i="19"/>
  <c r="D1107" i="19"/>
  <c r="D4774" i="19"/>
  <c r="D3742" i="19"/>
  <c r="D1849" i="19"/>
  <c r="D198" i="19"/>
  <c r="D2533" i="19"/>
  <c r="D1156" i="19"/>
  <c r="D628" i="19"/>
  <c r="D1235" i="19"/>
  <c r="D5460" i="19"/>
  <c r="D3060" i="19"/>
  <c r="D5452" i="19"/>
  <c r="D3978" i="19"/>
  <c r="D2441" i="19"/>
  <c r="D3558" i="19"/>
  <c r="D4420" i="19"/>
  <c r="D1240" i="19"/>
  <c r="D4227" i="19"/>
  <c r="D2194" i="19"/>
  <c r="D5612" i="19"/>
  <c r="D5375" i="19"/>
  <c r="D5797" i="19"/>
  <c r="D4569" i="19"/>
  <c r="D1566" i="19"/>
  <c r="D4346" i="19"/>
  <c r="D3358" i="19"/>
  <c r="D3063" i="19"/>
  <c r="D2404" i="19"/>
  <c r="D2005" i="19"/>
  <c r="D1691" i="19"/>
  <c r="D2020" i="19"/>
  <c r="D3154" i="19"/>
  <c r="D1443" i="19"/>
  <c r="D1344" i="19"/>
  <c r="D1839" i="19"/>
  <c r="D147" i="19"/>
  <c r="D2224" i="19"/>
  <c r="D50" i="19"/>
  <c r="D6162" i="19"/>
  <c r="D458" i="19"/>
  <c r="D4594" i="19"/>
  <c r="D128" i="19"/>
  <c r="D5835" i="19"/>
  <c r="D281" i="19"/>
  <c r="D6107" i="19"/>
  <c r="D4841" i="19"/>
  <c r="D6259" i="19"/>
  <c r="D5153" i="19"/>
  <c r="D6150" i="19"/>
  <c r="D1517" i="19"/>
  <c r="D397" i="19"/>
  <c r="D662" i="19"/>
  <c r="D1942" i="19"/>
  <c r="D3952" i="19"/>
  <c r="D2419" i="19"/>
  <c r="D5882" i="19"/>
  <c r="D489" i="19"/>
  <c r="D543" i="19"/>
  <c r="D3775" i="19"/>
  <c r="D1198" i="19"/>
  <c r="D2281" i="19"/>
  <c r="D3438" i="19"/>
  <c r="D2480" i="19"/>
  <c r="D5603" i="19"/>
  <c r="D664" i="19"/>
  <c r="D1289" i="19"/>
  <c r="D2602" i="19"/>
  <c r="D5051" i="19"/>
  <c r="D4366" i="19"/>
  <c r="D4568" i="19"/>
  <c r="D3827" i="19"/>
  <c r="D5608" i="19"/>
  <c r="D4535" i="19"/>
  <c r="D2713" i="19"/>
  <c r="D2714" i="19"/>
  <c r="D2994" i="19"/>
  <c r="D1786" i="19"/>
  <c r="D5595" i="19"/>
  <c r="D3897" i="19"/>
  <c r="D1516" i="19"/>
  <c r="D2126" i="19"/>
  <c r="D784" i="19"/>
  <c r="D5939" i="19"/>
  <c r="D3692" i="19"/>
  <c r="D1243" i="19"/>
  <c r="D1724" i="19"/>
  <c r="D3527" i="19"/>
  <c r="D4289" i="19"/>
  <c r="D3529" i="19"/>
  <c r="D1682" i="19"/>
  <c r="D400" i="19"/>
  <c r="D5025" i="19"/>
  <c r="D830" i="19"/>
  <c r="D1619" i="19"/>
  <c r="D3431" i="19"/>
  <c r="D5080" i="19"/>
  <c r="D3769" i="19"/>
  <c r="D4248" i="19"/>
  <c r="D5451" i="19"/>
  <c r="D3375" i="19"/>
  <c r="D4400" i="19"/>
  <c r="D1367" i="19"/>
  <c r="D3799" i="19"/>
  <c r="D4356" i="19"/>
  <c r="D3989" i="19"/>
  <c r="D3387" i="19"/>
  <c r="D2033" i="19"/>
  <c r="D2606" i="19"/>
  <c r="D3241" i="19"/>
  <c r="D1488" i="19"/>
  <c r="D1333" i="19"/>
  <c r="D4697" i="19"/>
  <c r="D6142" i="19"/>
  <c r="D1102" i="19"/>
  <c r="D3394" i="19"/>
  <c r="D1248" i="19"/>
  <c r="D1773" i="19"/>
  <c r="D3146" i="19"/>
  <c r="D4845" i="19"/>
  <c r="D3696" i="19"/>
  <c r="D1929" i="19"/>
  <c r="D2050" i="19"/>
  <c r="D5537" i="19"/>
  <c r="D2283" i="19"/>
  <c r="D2433" i="19"/>
  <c r="D4363" i="19"/>
  <c r="D2527" i="19"/>
  <c r="D2555" i="19"/>
  <c r="D4005" i="19"/>
  <c r="D3084" i="19"/>
  <c r="D1900" i="19"/>
  <c r="D2286" i="19"/>
  <c r="D1763" i="19"/>
  <c r="D4951" i="19"/>
  <c r="D2652" i="19"/>
  <c r="D1999" i="19"/>
  <c r="D4612" i="19"/>
  <c r="D1862" i="19"/>
  <c r="D1547" i="19"/>
  <c r="D151" i="19"/>
  <c r="D4340" i="19"/>
  <c r="D5031" i="19"/>
  <c r="D1295" i="19"/>
  <c r="D3362" i="19"/>
  <c r="D4941" i="19"/>
  <c r="D2722" i="19"/>
  <c r="D2250" i="19"/>
  <c r="D731" i="19"/>
  <c r="D4550" i="19"/>
  <c r="D2146" i="19"/>
  <c r="D5258" i="19"/>
  <c r="D2113" i="19"/>
  <c r="D694" i="19"/>
  <c r="D3902" i="19"/>
  <c r="D5069" i="19"/>
  <c r="D1245" i="19"/>
  <c r="D570" i="19"/>
  <c r="D925" i="19"/>
  <c r="D3526" i="19"/>
  <c r="D354" i="19"/>
  <c r="D62" i="19"/>
  <c r="D5715" i="19"/>
  <c r="D1792" i="19"/>
  <c r="D3118" i="19"/>
  <c r="D3567" i="19"/>
  <c r="D1002" i="19"/>
  <c r="D1579" i="19"/>
  <c r="D868" i="19"/>
  <c r="D5047" i="19"/>
  <c r="D3360" i="19"/>
  <c r="D5561" i="19"/>
  <c r="D5012" i="19"/>
  <c r="D1460" i="19"/>
  <c r="D856" i="19"/>
  <c r="D1624" i="19"/>
  <c r="D5685" i="19"/>
  <c r="D5295" i="19"/>
  <c r="D2415" i="19"/>
  <c r="D2215" i="19"/>
  <c r="D2578" i="19"/>
  <c r="D2198" i="19"/>
  <c r="D3435" i="19"/>
  <c r="D2017" i="19"/>
  <c r="D455" i="19"/>
  <c r="D3223" i="19"/>
  <c r="D2725" i="19"/>
  <c r="D3064" i="19"/>
  <c r="D2837" i="19"/>
  <c r="D5042" i="19"/>
  <c r="D1853" i="19"/>
  <c r="D1111" i="19"/>
  <c r="D4027" i="19"/>
  <c r="D3691" i="19"/>
  <c r="D2545" i="19"/>
  <c r="D2995" i="19"/>
  <c r="D3410" i="19"/>
  <c r="D2907" i="19"/>
  <c r="D4341" i="19"/>
  <c r="D1281" i="19"/>
  <c r="D3491" i="19"/>
  <c r="D528" i="19"/>
  <c r="D1079" i="19"/>
  <c r="D1019" i="19"/>
  <c r="D4262" i="19"/>
  <c r="D632" i="19"/>
  <c r="D2268" i="19"/>
  <c r="D1390" i="19"/>
  <c r="D4117" i="19"/>
  <c r="D3309" i="19"/>
  <c r="D5392" i="19"/>
  <c r="D3760" i="19"/>
  <c r="D1453" i="19"/>
  <c r="D5926" i="19"/>
  <c r="D618" i="19"/>
  <c r="D98" i="19"/>
  <c r="D207" i="19"/>
  <c r="D65" i="19"/>
  <c r="D338" i="19"/>
  <c r="D292" i="19"/>
  <c r="D1246" i="19"/>
  <c r="D4183" i="19"/>
  <c r="D2624" i="19"/>
  <c r="D3319" i="19"/>
  <c r="D5338" i="19"/>
  <c r="D5324" i="19"/>
  <c r="D5914" i="19"/>
  <c r="D5583" i="19"/>
  <c r="D4788" i="19"/>
  <c r="D2692" i="19"/>
  <c r="D5386" i="19"/>
  <c r="D4128" i="19"/>
  <c r="D1400" i="19"/>
  <c r="D1978" i="19"/>
  <c r="D5136" i="19"/>
  <c r="D3071" i="19"/>
  <c r="D3123" i="19"/>
  <c r="D2861" i="19"/>
  <c r="D3072" i="19"/>
  <c r="D3038" i="19"/>
  <c r="D2389" i="19"/>
  <c r="D302" i="19"/>
  <c r="D4586" i="19"/>
  <c r="D303" i="19"/>
  <c r="D350" i="19"/>
  <c r="D5552" i="19"/>
  <c r="D3097" i="19"/>
  <c r="D3791" i="19"/>
  <c r="D1093" i="19"/>
  <c r="D999" i="19"/>
  <c r="D5369" i="19"/>
  <c r="D5459" i="19"/>
  <c r="D1852" i="19"/>
  <c r="D1885" i="19"/>
  <c r="D5106" i="19"/>
  <c r="D1209" i="19"/>
  <c r="D2851" i="19"/>
  <c r="D3606" i="19"/>
  <c r="D6013" i="19"/>
  <c r="D1174" i="19"/>
  <c r="D5377" i="19"/>
  <c r="D3846" i="19"/>
  <c r="D5943" i="19"/>
  <c r="D732" i="19"/>
  <c r="D3949" i="19"/>
  <c r="D3877" i="19"/>
  <c r="D2540" i="19"/>
  <c r="D4100" i="19"/>
  <c r="D3104" i="19"/>
  <c r="D3445" i="19"/>
  <c r="D1189" i="19"/>
  <c r="D2265" i="19"/>
  <c r="D4964" i="19"/>
  <c r="D3139" i="19"/>
  <c r="D4973" i="19"/>
  <c r="D4738" i="19"/>
  <c r="D4511" i="19"/>
  <c r="D4524" i="19"/>
  <c r="D789" i="19"/>
  <c r="D3458" i="19"/>
  <c r="D4062" i="19"/>
  <c r="D3734" i="19"/>
  <c r="D4344" i="19"/>
  <c r="D2300" i="19"/>
  <c r="D3759" i="19"/>
  <c r="D4890" i="19"/>
  <c r="D2222" i="19"/>
  <c r="D5479" i="19"/>
  <c r="D3416" i="19"/>
  <c r="D3650" i="19"/>
  <c r="D4502" i="19"/>
  <c r="D5316" i="19"/>
  <c r="D2206" i="19"/>
  <c r="D4533" i="19"/>
  <c r="D4652" i="19"/>
  <c r="D885" i="19"/>
  <c r="D1513" i="19"/>
  <c r="D954" i="19"/>
  <c r="D550" i="19"/>
  <c r="D1056" i="19"/>
  <c r="D674" i="19"/>
  <c r="D3618" i="19"/>
  <c r="D3068" i="19"/>
  <c r="D153" i="19"/>
  <c r="D3331" i="19"/>
  <c r="D3317" i="19"/>
  <c r="D1425" i="19"/>
  <c r="D5085" i="19"/>
  <c r="D4077" i="19"/>
  <c r="D4034" i="19"/>
  <c r="D4374" i="19"/>
  <c r="D4829" i="19"/>
  <c r="D1717" i="19"/>
  <c r="D1640" i="19"/>
  <c r="D2901" i="19"/>
  <c r="D5278" i="19"/>
  <c r="D825" i="19"/>
  <c r="D4521" i="19"/>
  <c r="D593" i="19"/>
  <c r="D4493" i="19"/>
  <c r="D4078" i="19"/>
  <c r="D1675" i="19"/>
  <c r="D2370" i="19"/>
  <c r="D5555" i="19"/>
  <c r="D2301" i="19"/>
  <c r="D4547" i="19"/>
  <c r="D981" i="19"/>
  <c r="D5930" i="19"/>
  <c r="D4459" i="19"/>
  <c r="D1058" i="19"/>
  <c r="D6216" i="19"/>
  <c r="D5906" i="19"/>
  <c r="D6244" i="19"/>
  <c r="D5023" i="19"/>
  <c r="D72" i="19"/>
  <c r="D6210" i="19"/>
  <c r="D1456" i="19"/>
  <c r="D419" i="19"/>
  <c r="D822" i="19"/>
  <c r="D2396" i="19"/>
  <c r="D5979" i="19"/>
  <c r="D5825" i="19"/>
  <c r="D6109" i="19"/>
  <c r="D5120" i="19"/>
  <c r="D1874" i="19"/>
  <c r="D6256" i="19"/>
  <c r="D100" i="19"/>
  <c r="D1826" i="19"/>
  <c r="D5964" i="19"/>
  <c r="D6232" i="19"/>
  <c r="D4879" i="19"/>
  <c r="D277" i="19"/>
  <c r="D577" i="19"/>
  <c r="D1060" i="19"/>
  <c r="D413" i="19"/>
  <c r="D1042" i="19"/>
  <c r="D393" i="19"/>
  <c r="D5877" i="19"/>
  <c r="D3970" i="19"/>
  <c r="D719" i="19"/>
  <c r="D936" i="19"/>
  <c r="D2089" i="19"/>
  <c r="D5720" i="19"/>
  <c r="D3684" i="19"/>
  <c r="D1814" i="19"/>
  <c r="D2366" i="19"/>
  <c r="D4257" i="19"/>
  <c r="D3617" i="19"/>
  <c r="D3040" i="19"/>
  <c r="D3552" i="19"/>
  <c r="D2910" i="19"/>
  <c r="D3174" i="19"/>
  <c r="D6085" i="19"/>
  <c r="D4835" i="19"/>
  <c r="D5932" i="19"/>
  <c r="D3307" i="19"/>
  <c r="D1694" i="19"/>
  <c r="D5590" i="19"/>
  <c r="D953" i="19"/>
  <c r="D1568" i="19"/>
  <c r="D5736" i="19"/>
  <c r="D1868" i="19"/>
  <c r="D1150" i="19"/>
  <c r="D5563" i="19"/>
  <c r="D1120" i="19"/>
  <c r="D1627" i="19"/>
  <c r="D4988" i="19"/>
  <c r="D3544" i="19"/>
  <c r="D1241" i="19"/>
  <c r="D4921" i="19"/>
  <c r="D2343" i="19"/>
  <c r="D4525" i="19"/>
  <c r="D5220" i="19"/>
  <c r="D1661" i="19"/>
  <c r="D2645" i="19"/>
  <c r="D1585" i="19"/>
  <c r="D2703" i="19"/>
  <c r="D5103" i="19"/>
  <c r="D1796" i="19"/>
  <c r="D3909" i="19"/>
  <c r="D3311" i="19"/>
  <c r="D5049" i="19"/>
  <c r="D2508" i="19"/>
  <c r="D2680" i="19"/>
  <c r="D3752" i="19"/>
  <c r="D5438" i="19"/>
  <c r="D3155" i="19"/>
  <c r="D4256" i="19"/>
  <c r="D2086" i="19"/>
  <c r="D5254" i="19"/>
  <c r="D1703" i="19"/>
  <c r="D4623" i="19"/>
  <c r="D3578" i="19"/>
  <c r="D996" i="19"/>
  <c r="D5287" i="19"/>
  <c r="D4720" i="19"/>
  <c r="D3179" i="19"/>
  <c r="D5291" i="19"/>
  <c r="D3950" i="19"/>
  <c r="D1152" i="19"/>
  <c r="D5635" i="19"/>
  <c r="D2075" i="19"/>
  <c r="D4911" i="19"/>
  <c r="D4271" i="19"/>
  <c r="D1969" i="19"/>
  <c r="D1201" i="19"/>
  <c r="D2195" i="19"/>
  <c r="D4949" i="19"/>
  <c r="D1693" i="19"/>
  <c r="D1096" i="19"/>
  <c r="D401" i="19"/>
  <c r="D3857" i="19"/>
  <c r="D2228" i="19"/>
  <c r="D3702" i="19"/>
  <c r="D3643" i="19"/>
  <c r="D3517" i="19"/>
  <c r="D2099" i="19"/>
  <c r="D4121" i="19"/>
  <c r="D2385" i="19"/>
  <c r="D4251" i="19"/>
  <c r="D5642" i="19"/>
  <c r="D2147" i="19"/>
  <c r="D5037" i="19"/>
  <c r="D5318" i="19"/>
  <c r="D3450" i="19"/>
  <c r="D1894" i="19"/>
  <c r="D1200" i="19"/>
  <c r="D3487" i="19"/>
  <c r="D4542" i="19"/>
  <c r="D90" i="19"/>
  <c r="D5923" i="19"/>
  <c r="D3870" i="19"/>
  <c r="D4797" i="19"/>
  <c r="D1658" i="19"/>
  <c r="D5488" i="19"/>
  <c r="D2818" i="19"/>
  <c r="D4783" i="19"/>
  <c r="D2574" i="19"/>
  <c r="D5113" i="19"/>
  <c r="D1979" i="19"/>
  <c r="D1709" i="19"/>
  <c r="D4978" i="19"/>
  <c r="D1805" i="19"/>
  <c r="D3638" i="19"/>
  <c r="D66" i="19"/>
  <c r="D63" i="19"/>
  <c r="D67" i="19"/>
  <c r="D298" i="19"/>
  <c r="D291" i="19"/>
  <c r="D6108" i="19"/>
  <c r="D6124" i="19"/>
  <c r="D348" i="19"/>
  <c r="D5809" i="19"/>
  <c r="D4608" i="19"/>
  <c r="D6055" i="19"/>
  <c r="D4895" i="19"/>
  <c r="D695" i="19"/>
  <c r="D2041" i="19"/>
  <c r="D4735" i="19"/>
  <c r="D3688" i="19"/>
  <c r="D4440" i="19"/>
  <c r="D2368" i="19"/>
  <c r="D5028" i="19"/>
  <c r="D2348" i="19"/>
  <c r="D3220" i="19"/>
  <c r="D1948" i="19"/>
  <c r="D1499" i="19"/>
  <c r="D944" i="19"/>
  <c r="D4298" i="19"/>
  <c r="D4372" i="19"/>
  <c r="D2363" i="19"/>
  <c r="D2695" i="19"/>
  <c r="D5089" i="19"/>
  <c r="D2008" i="19"/>
  <c r="D1623" i="19"/>
  <c r="D4019" i="19"/>
  <c r="D572" i="19"/>
  <c r="D3192" i="19"/>
  <c r="D3851" i="19"/>
  <c r="D2293" i="19"/>
  <c r="D3603" i="19"/>
  <c r="D2639" i="19"/>
  <c r="D5313" i="19"/>
  <c r="D1883" i="19"/>
  <c r="D2167" i="19"/>
  <c r="D300" i="19"/>
  <c r="D5021" i="19"/>
  <c r="D4409" i="19"/>
  <c r="D1800" i="19"/>
  <c r="D5465" i="19"/>
  <c r="D3937" i="19"/>
  <c r="D4587" i="19"/>
  <c r="D4730" i="19"/>
  <c r="D4111" i="19"/>
  <c r="D4827" i="19"/>
  <c r="D5707" i="19"/>
  <c r="D1491" i="19"/>
  <c r="D1628" i="19"/>
  <c r="D4661" i="19"/>
  <c r="D5257" i="19"/>
  <c r="D2776" i="19"/>
  <c r="D5632" i="19"/>
  <c r="D3803" i="19"/>
  <c r="D2766" i="19"/>
  <c r="D1971" i="19"/>
  <c r="D4430" i="19"/>
  <c r="D4228" i="19"/>
  <c r="D5331" i="19"/>
  <c r="D5931" i="19"/>
  <c r="D1669" i="19"/>
  <c r="D6188" i="19"/>
  <c r="D2773" i="19"/>
  <c r="D3572" i="19"/>
  <c r="D2512" i="19"/>
  <c r="D312" i="19"/>
  <c r="D6023" i="19"/>
  <c r="D2597" i="19"/>
  <c r="D858" i="19"/>
  <c r="D3599" i="19"/>
  <c r="D2503" i="19"/>
  <c r="D1635" i="19"/>
  <c r="D3426" i="19"/>
  <c r="D4012" i="19"/>
  <c r="D3044" i="19"/>
  <c r="D3724" i="19"/>
  <c r="D2137" i="19"/>
  <c r="D1625" i="19"/>
  <c r="D2908" i="19"/>
  <c r="D4589" i="19"/>
  <c r="D1151" i="19"/>
  <c r="D2432" i="19"/>
  <c r="D2807" i="19"/>
  <c r="D1845" i="19"/>
  <c r="D2200" i="19"/>
  <c r="D1931" i="19"/>
  <c r="D942" i="19"/>
  <c r="D376" i="19"/>
  <c r="D4385" i="19"/>
  <c r="D3699" i="19"/>
  <c r="D447" i="19"/>
  <c r="D2879" i="19"/>
  <c r="D1186" i="19"/>
  <c r="D4476" i="19"/>
  <c r="D2181" i="19"/>
  <c r="D64" i="19"/>
  <c r="D1356" i="19"/>
  <c r="D480" i="19"/>
  <c r="D2651" i="19"/>
  <c r="D2359" i="19"/>
  <c r="D1981" i="19"/>
  <c r="D1233" i="19"/>
  <c r="D5959" i="19"/>
  <c r="D2153" i="19"/>
  <c r="D932" i="19"/>
  <c r="D5621" i="19"/>
  <c r="D1993" i="19"/>
  <c r="D5314" i="19"/>
  <c r="D4461" i="19"/>
  <c r="D871" i="19"/>
  <c r="D1875" i="19"/>
  <c r="D5077" i="19"/>
  <c r="D3467" i="19"/>
  <c r="D3778" i="19"/>
  <c r="D2091" i="19"/>
  <c r="D821" i="19"/>
  <c r="D3355" i="19"/>
  <c r="D5222" i="19"/>
  <c r="D1617" i="19"/>
  <c r="D4464" i="19"/>
  <c r="D3378" i="19"/>
  <c r="D3587" i="19"/>
  <c r="D4011" i="19"/>
  <c r="D2001" i="19"/>
  <c r="D2288" i="19"/>
  <c r="D4466" i="19"/>
  <c r="D5820" i="19"/>
  <c r="D1261" i="19"/>
  <c r="D3755" i="19"/>
  <c r="D2747" i="19"/>
  <c r="D4832" i="19"/>
  <c r="D538" i="19"/>
  <c r="D5189" i="19"/>
  <c r="D2159" i="19"/>
  <c r="D4571" i="19"/>
  <c r="D5821" i="19"/>
  <c r="D1699" i="19"/>
  <c r="D2064" i="19"/>
  <c r="D2757" i="19"/>
  <c r="D3660" i="19"/>
  <c r="D2469" i="19"/>
  <c r="D3381" i="19"/>
  <c r="D3488" i="19"/>
  <c r="D5468" i="19"/>
  <c r="D1638" i="19"/>
  <c r="D4024" i="19"/>
  <c r="D1429" i="19"/>
  <c r="D3943" i="19"/>
  <c r="D2862" i="19"/>
  <c r="D4960" i="19"/>
  <c r="D3914" i="19"/>
  <c r="D4384" i="19"/>
  <c r="D1904" i="19"/>
  <c r="D4171" i="19"/>
  <c r="D3492" i="19"/>
  <c r="D5057" i="19"/>
  <c r="D3773" i="19"/>
  <c r="D4408" i="19"/>
  <c r="D1804" i="19"/>
  <c r="D4666" i="19"/>
  <c r="D2599" i="19"/>
  <c r="D4090" i="19"/>
  <c r="D5986" i="19"/>
  <c r="D697" i="19"/>
  <c r="D4073" i="19"/>
  <c r="D6097" i="19"/>
  <c r="D1334" i="19"/>
  <c r="D1420" i="19"/>
  <c r="D2513" i="19"/>
  <c r="D3449" i="19"/>
  <c r="D2377" i="19"/>
  <c r="D2003" i="19"/>
  <c r="D5073" i="19"/>
  <c r="D1379" i="19"/>
  <c r="D1202" i="19"/>
  <c r="D5758" i="19"/>
  <c r="D4680" i="19"/>
  <c r="D3899" i="19"/>
  <c r="D2909" i="19"/>
  <c r="D725" i="19"/>
  <c r="D5154" i="19"/>
  <c r="D1544" i="19"/>
  <c r="D1809" i="19"/>
  <c r="D3175" i="19"/>
  <c r="D755" i="19"/>
  <c r="D3875" i="19"/>
  <c r="D895" i="19"/>
  <c r="D1947" i="19"/>
  <c r="D214" i="19"/>
  <c r="D3819" i="19"/>
  <c r="D2771" i="19"/>
  <c r="D4300" i="19"/>
  <c r="D4383" i="19"/>
  <c r="D166" i="19"/>
  <c r="D2269" i="19"/>
  <c r="D4982" i="19"/>
  <c r="D4382" i="19"/>
  <c r="D590" i="19"/>
  <c r="D2721" i="19"/>
  <c r="D3727" i="19"/>
  <c r="D3779" i="19"/>
  <c r="D4080" i="19"/>
  <c r="D1702" i="19"/>
  <c r="D2069" i="19"/>
  <c r="D1103" i="19"/>
  <c r="D3207" i="19"/>
  <c r="D4722" i="19"/>
  <c r="D5440" i="19"/>
  <c r="D5586" i="19"/>
  <c r="D4158" i="19"/>
  <c r="D2110" i="19"/>
  <c r="D5332" i="19"/>
  <c r="D4112" i="19"/>
  <c r="D5055" i="19"/>
  <c r="D4275" i="19"/>
  <c r="D3337" i="19"/>
  <c r="D3762" i="19"/>
  <c r="D6101" i="19"/>
  <c r="D5299" i="19"/>
  <c r="D2336" i="19"/>
  <c r="D771" i="19"/>
  <c r="D152" i="19"/>
  <c r="D3754" i="19"/>
  <c r="D5412" i="19"/>
  <c r="D3194" i="19"/>
  <c r="D47" i="19"/>
  <c r="D6211" i="19"/>
  <c r="D4063" i="19"/>
  <c r="D4477" i="19"/>
  <c r="D4868" i="19"/>
  <c r="D3089" i="19"/>
  <c r="D4104" i="19"/>
  <c r="D983" i="19"/>
  <c r="D5729" i="19"/>
  <c r="D3676" i="19"/>
  <c r="D1358" i="19"/>
  <c r="D4245" i="19"/>
  <c r="D802" i="19"/>
  <c r="D4737" i="19"/>
  <c r="D5477" i="19"/>
  <c r="D416" i="19"/>
  <c r="D5105" i="19"/>
  <c r="D2063" i="19"/>
  <c r="D1127" i="19"/>
  <c r="D89" i="19"/>
  <c r="D2242" i="19"/>
  <c r="D5917" i="19"/>
  <c r="D4155" i="19"/>
  <c r="D4091" i="19"/>
  <c r="D2314" i="19"/>
  <c r="D1066" i="19"/>
  <c r="D3662" i="19"/>
  <c r="D1611" i="19"/>
  <c r="D2414" i="19"/>
  <c r="D5461" i="19"/>
  <c r="D3509" i="19"/>
  <c r="D1780" i="19"/>
  <c r="D5117" i="19"/>
  <c r="D3958" i="19"/>
  <c r="D4443" i="19"/>
  <c r="D3322" i="19"/>
  <c r="D3106" i="19"/>
  <c r="D2217" i="19"/>
  <c r="D3219" i="19"/>
  <c r="D1548" i="19"/>
  <c r="D219" i="19"/>
  <c r="D319" i="19"/>
  <c r="D553" i="19"/>
  <c r="D1260" i="19"/>
  <c r="D2607" i="19"/>
  <c r="D19" i="19"/>
  <c r="D6263" i="19"/>
  <c r="D596" i="19"/>
  <c r="D6261" i="19"/>
  <c r="D3437" i="19"/>
  <c r="D5946" i="19"/>
  <c r="D5765" i="19"/>
  <c r="D5585" i="19"/>
  <c r="D865" i="19"/>
  <c r="D6293" i="19"/>
  <c r="D6084" i="19"/>
  <c r="D1645" i="19"/>
  <c r="D2340" i="19"/>
  <c r="D475" i="19"/>
  <c r="D1651" i="19"/>
  <c r="D754" i="19"/>
  <c r="D6156" i="19"/>
  <c r="D1080" i="19"/>
  <c r="D1452" i="19"/>
  <c r="D3964" i="19"/>
  <c r="D5828" i="19"/>
  <c r="D3756" i="19"/>
  <c r="D5267" i="19"/>
  <c r="D3551" i="19"/>
  <c r="D3496" i="19"/>
  <c r="D5746" i="19"/>
  <c r="D535" i="19"/>
  <c r="D1236" i="19"/>
  <c r="D6115" i="19"/>
  <c r="D655" i="19"/>
  <c r="D3634" i="19"/>
  <c r="D1746" i="19"/>
  <c r="D5301" i="19"/>
  <c r="D2297" i="19"/>
  <c r="D3349" i="19"/>
  <c r="D1972" i="19"/>
  <c r="D2896" i="19"/>
  <c r="D2780" i="19"/>
  <c r="D5693" i="19"/>
  <c r="D5644" i="19"/>
  <c r="D1494" i="19"/>
  <c r="D6153" i="19"/>
  <c r="D1781" i="19"/>
  <c r="D387" i="19"/>
  <c r="D2996" i="19"/>
  <c r="D2997" i="19"/>
  <c r="D3162" i="19"/>
  <c r="D2790" i="19"/>
  <c r="D2998" i="19"/>
  <c r="D3479" i="19"/>
  <c r="D2439" i="19"/>
  <c r="D3682" i="19"/>
  <c r="D5779" i="19"/>
  <c r="D191" i="19"/>
  <c r="D1315" i="19"/>
  <c r="D2027" i="19"/>
  <c r="D1465" i="19"/>
  <c r="D4721" i="19"/>
  <c r="D3115" i="19"/>
  <c r="D2999" i="19"/>
  <c r="D835" i="19"/>
  <c r="D1288" i="19"/>
  <c r="D3090" i="19"/>
  <c r="D1594" i="19"/>
  <c r="D4250" i="19"/>
  <c r="D1106" i="19"/>
  <c r="D2478" i="19"/>
  <c r="D880" i="19"/>
  <c r="D1430" i="19"/>
  <c r="D4918" i="19"/>
  <c r="D1362" i="19"/>
  <c r="D3570" i="19"/>
  <c r="D4153" i="19"/>
  <c r="D3054" i="19"/>
  <c r="D3122" i="19"/>
  <c r="D2108" i="19"/>
  <c r="D5119" i="19"/>
  <c r="D3039" i="19"/>
  <c r="D1857" i="19"/>
  <c r="D2532" i="19"/>
  <c r="D4513" i="19"/>
  <c r="D2768" i="19"/>
  <c r="D3986" i="19"/>
  <c r="D3225" i="19"/>
  <c r="D2219" i="19"/>
  <c r="D841" i="19"/>
  <c r="D3854" i="19"/>
  <c r="D4532" i="19"/>
  <c r="D2143" i="19"/>
  <c r="D2898" i="19"/>
  <c r="D5501" i="19"/>
  <c r="D4037" i="19"/>
  <c r="D1227" i="19"/>
  <c r="D2259" i="19"/>
  <c r="D1119" i="19"/>
  <c r="D3524" i="19"/>
  <c r="D2741" i="19"/>
  <c r="D3202" i="19"/>
  <c r="D2775" i="19"/>
  <c r="D3631" i="19"/>
  <c r="D1980" i="19"/>
  <c r="D2053" i="19"/>
  <c r="D3959" i="19"/>
  <c r="D1467" i="19"/>
  <c r="D5409" i="19"/>
  <c r="D3000" i="19"/>
  <c r="D2883" i="19"/>
  <c r="D2025" i="19"/>
  <c r="D3001" i="19"/>
  <c r="D4906" i="19"/>
  <c r="D4092" i="19"/>
  <c r="D2560" i="19"/>
  <c r="D3422" i="19"/>
  <c r="D4919" i="19"/>
  <c r="D6155" i="19"/>
  <c r="D5581" i="19"/>
  <c r="D5676" i="19"/>
  <c r="D5628" i="19"/>
  <c r="D1755" i="19"/>
  <c r="D4006" i="19"/>
  <c r="D334" i="19"/>
  <c r="D1435" i="19"/>
  <c r="D5457" i="19"/>
  <c r="D778" i="19"/>
  <c r="D483" i="19"/>
  <c r="D4544" i="19"/>
  <c r="D5074" i="19"/>
  <c r="D1564" i="19"/>
  <c r="D1383" i="19"/>
  <c r="D1919" i="19"/>
  <c r="D6090" i="19"/>
  <c r="D252" i="19"/>
  <c r="D3878" i="19"/>
  <c r="D3629" i="19"/>
  <c r="D892" i="19"/>
  <c r="D6198" i="19"/>
  <c r="D2519" i="19"/>
  <c r="D187" i="19"/>
  <c r="D883" i="19"/>
  <c r="D1302" i="19"/>
  <c r="D2865" i="19"/>
  <c r="D2592" i="19"/>
  <c r="D316" i="19"/>
  <c r="D3136" i="19"/>
  <c r="D3002" i="19"/>
  <c r="D4200" i="19"/>
  <c r="D3802" i="19"/>
  <c r="D1317" i="19"/>
  <c r="D4071" i="19"/>
  <c r="D2189" i="19"/>
  <c r="D2751" i="19"/>
  <c r="D3184" i="19"/>
  <c r="D5359" i="19"/>
  <c r="D2507" i="19"/>
  <c r="D4026" i="19"/>
  <c r="D2012" i="19"/>
  <c r="D3003" i="19"/>
  <c r="D1712" i="19"/>
  <c r="D4442" i="19"/>
  <c r="D3004" i="19"/>
  <c r="D1178" i="19"/>
  <c r="D2821" i="19"/>
  <c r="D2325" i="19"/>
  <c r="D4178" i="19"/>
  <c r="D2448" i="19"/>
  <c r="D5380" i="19"/>
  <c r="D2431" i="19"/>
  <c r="D1170" i="19"/>
  <c r="D5395" i="19"/>
  <c r="D4188" i="19"/>
  <c r="D2006" i="19"/>
  <c r="D5252" i="19"/>
  <c r="D1181" i="19"/>
  <c r="D4508" i="19"/>
  <c r="D3005" i="19"/>
  <c r="D3053" i="19"/>
  <c r="D2683" i="19"/>
  <c r="D5522" i="19"/>
  <c r="D5593" i="19"/>
  <c r="D958" i="19"/>
  <c r="D5894" i="19"/>
  <c r="D5966" i="19"/>
  <c r="D6268" i="19"/>
  <c r="D6049" i="19"/>
  <c r="D6215" i="19"/>
  <c r="D6242" i="19"/>
  <c r="D542" i="19"/>
  <c r="D355" i="19"/>
  <c r="D3884" i="19"/>
  <c r="D5596" i="19"/>
  <c r="D2097" i="19"/>
  <c r="D139" i="19"/>
  <c r="D5214" i="19"/>
  <c r="D3156" i="19"/>
  <c r="D6152" i="19"/>
  <c r="D5761" i="19"/>
  <c r="D5425" i="19"/>
  <c r="D3490" i="19"/>
  <c r="D73" i="19"/>
  <c r="D5722" i="19"/>
  <c r="D811" i="19"/>
  <c r="D2402" i="19"/>
  <c r="D889" i="19"/>
  <c r="D5613" i="19"/>
  <c r="D6231" i="19"/>
  <c r="D5545" i="19"/>
  <c r="D5622" i="19"/>
  <c r="D5573" i="19"/>
  <c r="D6235" i="19"/>
  <c r="D5567" i="19"/>
  <c r="D5871" i="19"/>
  <c r="D6230" i="19"/>
  <c r="D4933" i="19"/>
  <c r="D341" i="19"/>
  <c r="D262" i="19"/>
  <c r="D3871" i="19"/>
  <c r="D6116" i="19"/>
  <c r="D1104" i="19"/>
  <c r="D4920" i="19"/>
  <c r="D3746" i="19"/>
  <c r="D5778" i="19"/>
  <c r="D721" i="19"/>
  <c r="D750" i="19"/>
  <c r="D5534" i="19"/>
  <c r="D402" i="19"/>
  <c r="D5582" i="19"/>
  <c r="D1880" i="19"/>
  <c r="D2305" i="19"/>
  <c r="D716" i="19"/>
  <c r="D6172" i="19"/>
  <c r="D1784" i="19"/>
  <c r="D4886" i="19"/>
  <c r="D2116" i="19"/>
  <c r="D3006" i="19"/>
  <c r="D185" i="19"/>
  <c r="D212" i="19"/>
  <c r="D5739" i="19"/>
  <c r="D3918" i="19"/>
  <c r="D2880" i="19"/>
  <c r="D3048" i="19"/>
  <c r="D6264" i="19"/>
  <c r="D4498" i="19"/>
  <c r="D4147" i="19"/>
  <c r="D4007" i="19"/>
  <c r="D4367" i="19"/>
  <c r="D780" i="19"/>
  <c r="D3424" i="19"/>
  <c r="D5546" i="19"/>
  <c r="D512" i="19"/>
  <c r="D5817" i="19"/>
  <c r="D2386" i="19"/>
  <c r="D5848" i="19"/>
  <c r="D3212" i="19"/>
  <c r="D2076" i="19"/>
  <c r="D34" i="19"/>
  <c r="D712" i="19"/>
  <c r="D5726" i="19"/>
  <c r="D6182" i="19"/>
  <c r="D3571" i="19"/>
  <c r="D4268" i="19"/>
  <c r="D3974" i="19"/>
  <c r="D4790" i="19"/>
  <c r="D5649" i="19"/>
  <c r="D5708" i="19"/>
  <c r="D5366" i="19"/>
  <c r="D877" i="19"/>
  <c r="D700" i="19"/>
  <c r="D3797" i="19"/>
  <c r="D239" i="19"/>
  <c r="D3664" i="19"/>
  <c r="D6195" i="19"/>
  <c r="D6012" i="19"/>
  <c r="D6017" i="19"/>
  <c r="D4270" i="19"/>
  <c r="D965" i="19"/>
  <c r="D4102" i="19"/>
  <c r="D6035" i="19"/>
  <c r="D5487" i="19"/>
  <c r="D4237" i="19"/>
  <c r="D668" i="19"/>
  <c r="D5927" i="19"/>
  <c r="D1316" i="19"/>
  <c r="D3518" i="19"/>
  <c r="D3347" i="19"/>
  <c r="D5556" i="19"/>
  <c r="D556" i="19"/>
  <c r="D2782" i="19"/>
  <c r="D5426" i="19"/>
  <c r="D1704" i="19"/>
  <c r="D992" i="19"/>
  <c r="D4129" i="19"/>
  <c r="D2897" i="19"/>
  <c r="D53" i="19"/>
  <c r="D1542" i="19"/>
  <c r="D3907" i="19"/>
  <c r="D3497" i="19"/>
  <c r="D1013" i="19"/>
  <c r="D150" i="19"/>
  <c r="D5719" i="19"/>
  <c r="D314" i="19"/>
  <c r="D3228" i="19"/>
  <c r="D476" i="19"/>
  <c r="D4839" i="19"/>
  <c r="D500" i="19"/>
  <c r="D5637" i="19"/>
  <c r="D5578" i="19"/>
  <c r="D4336" i="19"/>
  <c r="D3051" i="19"/>
  <c r="D658" i="19"/>
  <c r="D17" i="19"/>
  <c r="D6245" i="19"/>
  <c r="D1563" i="19"/>
  <c r="D4713" i="19"/>
  <c r="D1990" i="19"/>
  <c r="D5084" i="19"/>
  <c r="D683" i="19"/>
  <c r="D4199" i="19"/>
  <c r="D4908" i="19"/>
  <c r="D2243" i="19"/>
  <c r="D2345" i="19"/>
  <c r="D4570" i="19"/>
  <c r="D3883" i="19"/>
  <c r="D85" i="19"/>
  <c r="D242" i="19"/>
  <c r="D220" i="19"/>
  <c r="D2057" i="19"/>
  <c r="D12" i="19"/>
  <c r="D6285" i="19"/>
  <c r="D6276" i="19"/>
  <c r="D6203" i="19"/>
  <c r="D1163" i="19"/>
  <c r="D5239" i="19"/>
  <c r="D317" i="19"/>
  <c r="D5472" i="19"/>
  <c r="D1913" i="19"/>
  <c r="D321" i="19"/>
  <c r="D5997" i="19"/>
  <c r="D3654" i="19"/>
  <c r="D68" i="19"/>
  <c r="D800" i="19"/>
  <c r="D2559" i="19"/>
  <c r="D1238" i="19"/>
  <c r="D4180" i="19"/>
  <c r="D6145" i="19"/>
  <c r="D3830" i="19"/>
  <c r="D1074" i="19"/>
  <c r="D5164" i="19"/>
  <c r="D3348" i="19"/>
  <c r="D2758" i="19"/>
  <c r="D3042" i="19"/>
  <c r="D812" i="19"/>
  <c r="D1329" i="19"/>
  <c r="D723" i="19"/>
  <c r="D4079" i="19"/>
  <c r="D2893" i="19"/>
  <c r="D2373" i="19"/>
  <c r="D1258" i="19"/>
  <c r="D641" i="19"/>
  <c r="D3137" i="19"/>
  <c r="D3305" i="19"/>
  <c r="D4119" i="19"/>
  <c r="D1865" i="19"/>
  <c r="D1231" i="19"/>
  <c r="D1084" i="19"/>
  <c r="D1997" i="19"/>
  <c r="D597" i="19"/>
  <c r="D2718" i="19"/>
  <c r="D5011" i="19"/>
  <c r="D2205" i="19"/>
  <c r="D678" i="19"/>
  <c r="D1053" i="19"/>
  <c r="D5199" i="19"/>
  <c r="D20" i="19"/>
  <c r="D5961" i="19"/>
  <c r="D5339" i="19"/>
  <c r="D42" i="19"/>
  <c r="D3268" i="19"/>
  <c r="D2162" i="19"/>
  <c r="D2918" i="19"/>
  <c r="D5227" i="19"/>
  <c r="D5651" i="19"/>
  <c r="D6001" i="19"/>
  <c r="D4307" i="19"/>
  <c r="D2567" i="19"/>
  <c r="D595" i="19"/>
  <c r="D4238" i="19"/>
  <c r="D5879" i="19"/>
  <c r="D1508" i="19"/>
  <c r="D5200" i="19"/>
  <c r="D1369" i="19"/>
  <c r="D3333" i="19"/>
  <c r="D1445" i="19"/>
  <c r="D5428" i="19"/>
  <c r="D3345" i="19"/>
  <c r="D4756" i="19"/>
  <c r="D1603" i="19"/>
  <c r="D4757" i="19"/>
  <c r="D3632" i="19"/>
  <c r="D2186" i="19"/>
  <c r="D1952" i="19"/>
  <c r="D2184" i="19"/>
  <c r="D3111" i="19"/>
  <c r="D4161" i="19"/>
  <c r="D4142" i="19"/>
  <c r="D1124" i="19"/>
  <c r="D790" i="19"/>
  <c r="D3697" i="19"/>
  <c r="D273" i="19"/>
  <c r="D3330" i="19"/>
  <c r="D1228" i="19"/>
  <c r="D637" i="19"/>
  <c r="D3674" i="19"/>
  <c r="D5475" i="19"/>
  <c r="D727" i="19"/>
  <c r="D2783" i="19"/>
  <c r="D1357" i="19"/>
  <c r="D3218" i="19"/>
  <c r="D5990" i="19"/>
  <c r="D2043" i="19"/>
  <c r="D1162" i="19"/>
  <c r="D2394" i="19"/>
  <c r="D3035" i="19"/>
  <c r="D3007" i="19"/>
  <c r="D2492" i="19"/>
  <c r="D2836" i="19"/>
  <c r="D2249" i="19"/>
  <c r="D2066" i="19"/>
  <c r="D4606" i="19"/>
  <c r="D2511" i="19"/>
  <c r="D4143" i="19"/>
  <c r="D844" i="19"/>
  <c r="D5111" i="19"/>
  <c r="D5880" i="19"/>
  <c r="D1636" i="19"/>
  <c r="D1113" i="19"/>
  <c r="D5517" i="19"/>
  <c r="D5893" i="19"/>
  <c r="D685" i="19"/>
  <c r="D3289" i="19"/>
  <c r="D2129" i="19"/>
  <c r="D3197" i="19"/>
  <c r="D3310" i="19"/>
  <c r="D1876" i="19"/>
  <c r="D2148" i="19"/>
  <c r="D2575" i="19"/>
  <c r="D3284" i="19"/>
  <c r="D5512" i="19"/>
  <c r="D810" i="19"/>
  <c r="D4120" i="19"/>
  <c r="D1743" i="19"/>
  <c r="D3433" i="19"/>
  <c r="D2324" i="19"/>
  <c r="D4559" i="19"/>
  <c r="D2278" i="19"/>
  <c r="D3221" i="19"/>
  <c r="D1135" i="19"/>
  <c r="D3463" i="19"/>
  <c r="D4658" i="19"/>
  <c r="D3075" i="19"/>
  <c r="D2811" i="19"/>
  <c r="D1906" i="19"/>
  <c r="D3996" i="19"/>
  <c r="D2044" i="19"/>
  <c r="D5224" i="19"/>
  <c r="D1046" i="19"/>
  <c r="D3519" i="19"/>
  <c r="D5349" i="19"/>
  <c r="D1593" i="19"/>
  <c r="D2056" i="19"/>
  <c r="D1406" i="19"/>
  <c r="D2105" i="19"/>
  <c r="D2418" i="19"/>
  <c r="D1000" i="19"/>
  <c r="D971" i="19"/>
  <c r="D426" i="19"/>
  <c r="D5155" i="19"/>
  <c r="D598" i="19"/>
  <c r="D5711" i="19"/>
  <c r="D3356" i="19"/>
  <c r="D2303" i="19"/>
  <c r="D2247" i="19"/>
  <c r="D4683" i="19"/>
  <c r="D2857" i="19"/>
  <c r="D2169" i="19"/>
  <c r="D4323" i="19"/>
  <c r="D2131" i="19"/>
  <c r="D1117" i="19"/>
  <c r="D4159" i="19"/>
  <c r="D1394" i="19"/>
  <c r="D2763" i="19"/>
  <c r="D2546" i="19"/>
  <c r="D4057" i="19"/>
  <c r="D2529" i="19"/>
  <c r="D4954" i="19"/>
  <c r="D5904" i="19"/>
  <c r="D840" i="19"/>
  <c r="D5280" i="19"/>
  <c r="D969" i="19"/>
  <c r="D4201" i="19"/>
  <c r="D3205" i="19"/>
  <c r="D5619" i="19"/>
  <c r="D5125" i="19"/>
  <c r="D1090" i="19"/>
  <c r="D3973" i="19"/>
  <c r="D2256" i="19"/>
  <c r="D4864" i="19"/>
  <c r="D1179" i="19"/>
  <c r="D5659" i="19"/>
  <c r="D5296" i="19"/>
  <c r="D2471" i="19"/>
  <c r="D5912" i="19"/>
  <c r="D643" i="19"/>
  <c r="D1670" i="19"/>
  <c r="D2678" i="19"/>
  <c r="D3868" i="19"/>
  <c r="D3929" i="19"/>
  <c r="D1977" i="19"/>
  <c r="D4724" i="19"/>
  <c r="D3046" i="19"/>
  <c r="D5138" i="19"/>
  <c r="D2647" i="19"/>
  <c r="D3061" i="19"/>
  <c r="D1588" i="19"/>
  <c r="D4274" i="19"/>
  <c r="D5836" i="19"/>
  <c r="D3840" i="19"/>
  <c r="D1592" i="19"/>
  <c r="D4179" i="19"/>
  <c r="D2819" i="19"/>
  <c r="D774" i="19"/>
  <c r="D1214" i="19"/>
  <c r="D656" i="19"/>
  <c r="D1114" i="19"/>
  <c r="D3297" i="19"/>
  <c r="D245" i="19"/>
  <c r="D1412" i="19"/>
  <c r="D5743" i="19"/>
  <c r="D5740" i="19"/>
  <c r="D1541" i="19"/>
  <c r="D3138" i="19"/>
  <c r="D3008" i="19"/>
  <c r="D3009" i="19"/>
  <c r="D2920" i="19"/>
  <c r="D3033" i="19"/>
  <c r="D3010" i="19"/>
  <c r="D3011" i="19"/>
  <c r="D3012" i="19"/>
  <c r="D3013" i="19"/>
  <c r="D3014" i="19"/>
  <c r="D3015" i="19"/>
  <c r="D3016" i="19"/>
  <c r="D3017" i="19"/>
  <c r="D3018" i="19"/>
  <c r="D2676" i="19"/>
  <c r="D3278" i="19"/>
  <c r="D3019" i="19"/>
  <c r="D3845" i="19"/>
  <c r="D2731" i="19"/>
  <c r="D5509" i="19"/>
  <c r="D1610" i="19"/>
  <c r="D4557" i="19"/>
  <c r="D3168" i="19"/>
  <c r="D2795" i="19"/>
  <c r="D4822" i="19"/>
  <c r="D4917" i="19"/>
  <c r="D671" i="19"/>
  <c r="D3977" i="19"/>
  <c r="D3020" i="19"/>
  <c r="D884" i="19"/>
  <c r="D5410" i="19"/>
  <c r="D4448" i="19"/>
  <c r="D1455" i="19"/>
  <c r="D2796" i="19"/>
  <c r="D3073" i="19"/>
  <c r="D3021" i="19"/>
  <c r="D2174" i="19"/>
  <c r="D4859" i="19"/>
  <c r="D1813" i="19"/>
  <c r="D2337" i="19"/>
  <c r="D1892" i="19"/>
  <c r="D5421" i="19"/>
  <c r="D1932" i="19"/>
  <c r="D4907" i="19"/>
  <c r="D1790" i="19"/>
  <c r="D3626" i="19"/>
  <c r="D2088" i="19"/>
  <c r="D2648" i="19"/>
  <c r="D4740" i="19"/>
  <c r="D4357" i="19"/>
  <c r="D4002" i="19"/>
  <c r="D4353" i="19"/>
  <c r="D666" i="19"/>
  <c r="D2690" i="19"/>
  <c r="D2090" i="19"/>
  <c r="D2794" i="19"/>
  <c r="D3448" i="19"/>
  <c r="D4315" i="19"/>
  <c r="D3099" i="19"/>
  <c r="D4945" i="19"/>
  <c r="D2828" i="19"/>
  <c r="D3889" i="19"/>
  <c r="D2160" i="19"/>
  <c r="D2739" i="19"/>
  <c r="D3087" i="19"/>
  <c r="D1519" i="19"/>
  <c r="D1269" i="19"/>
  <c r="D2882" i="19"/>
  <c r="D587" i="19"/>
  <c r="D4622" i="19"/>
  <c r="D2211" i="19"/>
  <c r="D4065" i="19"/>
  <c r="D891" i="19"/>
  <c r="D5748" i="19"/>
  <c r="D2610" i="19"/>
  <c r="D4035" i="19"/>
  <c r="D1363" i="19"/>
  <c r="D3951" i="19"/>
  <c r="D3668" i="19"/>
  <c r="D3498" i="19"/>
  <c r="D3470" i="19"/>
  <c r="D3985" i="19"/>
  <c r="D3113" i="19"/>
  <c r="D2629" i="19"/>
  <c r="D3249" i="19"/>
  <c r="D5390" i="19"/>
  <c r="D5863" i="19"/>
  <c r="D907" i="19"/>
  <c r="D4451" i="19"/>
  <c r="D4433" i="19"/>
  <c r="D2521" i="19"/>
  <c r="D4136" i="19"/>
  <c r="D1215" i="19"/>
  <c r="D3342" i="19"/>
  <c r="D2737" i="19"/>
  <c r="D4170" i="19"/>
  <c r="D1953" i="19"/>
  <c r="D1731" i="19"/>
  <c r="D2653" i="19"/>
  <c r="D4208" i="19"/>
  <c r="D3607" i="19"/>
  <c r="D3296" i="19"/>
  <c r="D4764" i="19"/>
  <c r="D3214" i="19"/>
  <c r="D834" i="19"/>
  <c r="D4197" i="19"/>
  <c r="D5029" i="19"/>
  <c r="D1005" i="19"/>
  <c r="D4641" i="19"/>
  <c r="D2810" i="19"/>
  <c r="D2128" i="19"/>
  <c r="D5403" i="19"/>
  <c r="D2581" i="19"/>
  <c r="D1723" i="19"/>
  <c r="D3895" i="19"/>
  <c r="D2659" i="19"/>
  <c r="D4023" i="19"/>
  <c r="D1514" i="19"/>
  <c r="D3945" i="19"/>
  <c r="D2538" i="19"/>
  <c r="D1284" i="19"/>
  <c r="D5232" i="19"/>
  <c r="D1337" i="19"/>
  <c r="D4669" i="19"/>
  <c r="D3022" i="19"/>
  <c r="D2571" i="19"/>
  <c r="D4915" i="19"/>
  <c r="D1332" i="19"/>
  <c r="D1666" i="19"/>
  <c r="D2557" i="19"/>
  <c r="D4186" i="19"/>
  <c r="D5330" i="19"/>
  <c r="D3229" i="19"/>
  <c r="D2321" i="19"/>
  <c r="D4313" i="19"/>
  <c r="D2748" i="19"/>
  <c r="D3232" i="19"/>
  <c r="D4146" i="19"/>
  <c r="D2338" i="19"/>
  <c r="D4329" i="19"/>
  <c r="D3294" i="19"/>
  <c r="D2354" i="19"/>
  <c r="D2378" i="19"/>
  <c r="D3372" i="19"/>
  <c r="D2037" i="19"/>
  <c r="D4714" i="19"/>
  <c r="D559" i="19"/>
  <c r="D345" i="19"/>
  <c r="D1364" i="19"/>
  <c r="D644" i="19"/>
  <c r="D477" i="19"/>
  <c r="D1799" i="19"/>
  <c r="D4330" i="19"/>
  <c r="D2248" i="19"/>
  <c r="D759" i="19"/>
  <c r="D5618" i="19"/>
  <c r="D2502" i="19"/>
  <c r="D4358" i="19"/>
  <c r="D2417" i="19"/>
  <c r="D4716" i="19"/>
  <c r="D3805" i="19"/>
  <c r="D3516" i="19"/>
  <c r="D4986" i="19"/>
  <c r="D3272" i="19"/>
  <c r="D5298" i="19"/>
  <c r="D735" i="19"/>
  <c r="D1754" i="19"/>
  <c r="D1037" i="19"/>
  <c r="D1270" i="19"/>
  <c r="D1734" i="19"/>
  <c r="D4802" i="19"/>
  <c r="D4937" i="19"/>
  <c r="D3481" i="19"/>
  <c r="D6117" i="19"/>
  <c r="D661" i="19"/>
  <c r="D2244" i="19"/>
  <c r="D687" i="19"/>
  <c r="D1720" i="19"/>
  <c r="D5162" i="19"/>
  <c r="D1985" i="19"/>
  <c r="D2813" i="19"/>
  <c r="D3475" i="19"/>
  <c r="D2728" i="19"/>
  <c r="D3181" i="19"/>
  <c r="D2764" i="19"/>
  <c r="D3171" i="19"/>
  <c r="D3279" i="19"/>
  <c r="D1575" i="19"/>
  <c r="D686" i="19"/>
  <c r="D1197" i="19"/>
  <c r="D927" i="19"/>
  <c r="D1706" i="19"/>
  <c r="D2408" i="19"/>
  <c r="D3176" i="19"/>
  <c r="D5751" i="19"/>
  <c r="D5638" i="19"/>
  <c r="D672" i="19"/>
  <c r="D6100" i="19"/>
  <c r="D2024" i="19"/>
  <c r="D2061" i="19"/>
  <c r="D5354" i="19"/>
  <c r="D4164" i="19"/>
  <c r="D3963" i="19"/>
  <c r="D2229" i="19"/>
  <c r="D2486" i="19"/>
  <c r="D4585" i="19"/>
  <c r="D2761" i="19"/>
  <c r="D4310" i="19"/>
  <c r="D2166" i="19"/>
  <c r="D6071" i="19"/>
  <c r="D2654" i="19"/>
  <c r="D4717" i="19"/>
  <c r="D3245" i="19"/>
  <c r="D4223" i="19"/>
  <c r="D3447" i="19"/>
  <c r="D6060" i="19"/>
  <c r="D5701" i="19"/>
  <c r="D176" i="19"/>
  <c r="D2586" i="19"/>
  <c r="D5767" i="19"/>
  <c r="D6019" i="19"/>
  <c r="D213" i="19"/>
  <c r="D3293" i="19"/>
  <c r="D1478" i="19"/>
  <c r="D3900" i="19"/>
  <c r="D2744" i="19"/>
  <c r="D4597" i="19"/>
  <c r="D3023" i="19"/>
  <c r="D91" i="19"/>
  <c r="D1070" i="19"/>
  <c r="D5669" i="19"/>
  <c r="D1944" i="19"/>
  <c r="D3453" i="19"/>
  <c r="D3582" i="19"/>
  <c r="D2445" i="19"/>
  <c r="D6048" i="19"/>
  <c r="D1524" i="19"/>
  <c r="D3166" i="19"/>
  <c r="D3187" i="19"/>
  <c r="D4739" i="19"/>
  <c r="D1870" i="19"/>
  <c r="D2018" i="19"/>
  <c r="D3494" i="19"/>
  <c r="D3211" i="19"/>
  <c r="D3588" i="19"/>
  <c r="D3671" i="19"/>
  <c r="D2038" i="19"/>
  <c r="D4579" i="19"/>
  <c r="D1447" i="19"/>
  <c r="D2011" i="19"/>
  <c r="D1498" i="19"/>
  <c r="D4605" i="19"/>
  <c r="D1802" i="19"/>
  <c r="D1312" i="19"/>
  <c r="D3476" i="19"/>
  <c r="D5130" i="19"/>
  <c r="D2031" i="19"/>
  <c r="D5066" i="19"/>
  <c r="D1229" i="19"/>
  <c r="D5260" i="19"/>
  <c r="D1897" i="19"/>
  <c r="D3034" i="19"/>
  <c r="D2842" i="19"/>
  <c r="D1434" i="19"/>
  <c r="D558" i="19"/>
  <c r="D5599" i="19"/>
  <c r="D351" i="19"/>
  <c r="D1398" i="19"/>
  <c r="D3601" i="19"/>
  <c r="D5090" i="19"/>
  <c r="D4958" i="19"/>
  <c r="D792" i="19"/>
  <c r="D4232" i="19"/>
  <c r="D1764" i="19"/>
  <c r="D4450" i="19"/>
  <c r="D5666" i="19"/>
  <c r="D3201" i="19"/>
  <c r="D3719" i="19"/>
  <c r="D1973" i="19"/>
  <c r="D5270" i="19"/>
  <c r="D3204" i="19"/>
  <c r="D3652" i="19"/>
  <c r="D2884" i="19"/>
  <c r="D3893" i="19"/>
  <c r="D2536" i="19"/>
  <c r="D4695" i="19"/>
  <c r="D890" i="19"/>
  <c r="D3968" i="19"/>
  <c r="D94" i="19"/>
  <c r="D1882" i="19"/>
  <c r="D1887" i="19"/>
  <c r="D4427" i="19"/>
  <c r="D5097" i="19"/>
  <c r="D5543" i="19"/>
  <c r="D544" i="19"/>
  <c r="D3510" i="19"/>
  <c r="D3495" i="19"/>
  <c r="D3939" i="19"/>
  <c r="D3718" i="19"/>
  <c r="D254" i="19"/>
  <c r="D370" i="19"/>
  <c r="D2120" i="19"/>
  <c r="D1847" i="19"/>
  <c r="D405" i="19"/>
  <c r="D2662" i="19"/>
  <c r="D4637" i="19"/>
  <c r="D1553" i="19"/>
  <c r="D33" i="19"/>
  <c r="D5110" i="19"/>
  <c r="D4584" i="19"/>
  <c r="D1062" i="19"/>
  <c r="D274" i="19"/>
  <c r="D513" i="19"/>
  <c r="D5855" i="19"/>
  <c r="D1581" i="19"/>
  <c r="D1492" i="19"/>
  <c r="D332" i="19"/>
  <c r="D4041" i="19"/>
  <c r="D421" i="19"/>
  <c r="D6046" i="19"/>
  <c r="D3608" i="19"/>
  <c r="D5876" i="19"/>
  <c r="D1330" i="19"/>
  <c r="D59" i="19"/>
  <c r="D3619" i="19"/>
  <c r="D5456" i="19"/>
  <c r="D5104" i="19"/>
  <c r="D702" i="19"/>
  <c r="D5038" i="19"/>
  <c r="D4967" i="19"/>
  <c r="D5036" i="19"/>
  <c r="D5063" i="19"/>
  <c r="D3562" i="19"/>
  <c r="D61" i="19"/>
  <c r="D3313" i="19"/>
  <c r="D5035" i="19"/>
  <c r="D5712" i="19"/>
  <c r="D2577" i="19"/>
  <c r="D1055" i="19"/>
  <c r="D3250" i="19"/>
  <c r="D730" i="19"/>
  <c r="D4638" i="19"/>
  <c r="D4449" i="19"/>
  <c r="D1914" i="19"/>
  <c r="D1199" i="19"/>
  <c r="D5539" i="19"/>
  <c r="D1836" i="19"/>
  <c r="D4059" i="19"/>
  <c r="D3850" i="19"/>
  <c r="D2841" i="19"/>
  <c r="D5843" i="19"/>
  <c r="D1823" i="19"/>
  <c r="D906" i="19"/>
  <c r="D1844" i="19"/>
  <c r="D342" i="19"/>
  <c r="D367" i="19"/>
  <c r="D1549" i="19"/>
  <c r="D4572" i="19"/>
  <c r="D5616" i="19"/>
  <c r="D3110" i="19"/>
  <c r="D2079" i="19"/>
  <c r="D3818" i="19"/>
  <c r="D2488" i="19"/>
  <c r="D1321" i="19"/>
  <c r="D4736" i="19"/>
  <c r="D3374" i="19"/>
  <c r="D264" i="19"/>
  <c r="D6080" i="19"/>
  <c r="D3203" i="19"/>
  <c r="D5020" i="19"/>
  <c r="D399" i="19"/>
  <c r="D5195" i="19"/>
  <c r="D5362" i="19"/>
  <c r="D5503" i="19"/>
  <c r="D4766" i="19"/>
  <c r="D6059" i="19"/>
  <c r="D6135" i="19"/>
  <c r="D39" i="19"/>
  <c r="D1873" i="19"/>
  <c r="D1101" i="19"/>
  <c r="D5065" i="19"/>
  <c r="D3043" i="19"/>
  <c r="D872" i="19"/>
  <c r="D966" i="19"/>
  <c r="D5732" i="19"/>
  <c r="D429" i="19"/>
  <c r="D4564" i="19"/>
  <c r="D3667" i="19"/>
  <c r="D4173" i="19"/>
  <c r="D3160" i="19"/>
  <c r="D2178" i="19"/>
  <c r="D2279" i="19"/>
  <c r="D5818" i="19"/>
  <c r="D5279" i="19"/>
  <c r="D3036" i="19"/>
  <c r="D1608" i="19"/>
  <c r="D5614" i="19"/>
  <c r="D4810" i="19"/>
  <c r="D3216" i="19"/>
  <c r="D4056" i="19"/>
  <c r="D5965" i="19"/>
  <c r="D5819" i="19"/>
  <c r="D5528" i="19"/>
  <c r="D3213" i="19"/>
  <c r="D1304" i="19"/>
  <c r="D5099" i="19"/>
  <c r="D2871" i="19"/>
  <c r="D5682" i="19"/>
  <c r="D3972" i="19"/>
  <c r="D1851" i="19"/>
  <c r="D2684" i="19"/>
  <c r="D4496" i="19"/>
  <c r="D5226" i="19"/>
  <c r="D945" i="19"/>
  <c r="D2172" i="19"/>
  <c r="D1949" i="19"/>
  <c r="D5144" i="19"/>
  <c r="D5861" i="19"/>
  <c r="D901" i="19"/>
  <c r="D5981" i="19"/>
  <c r="D797" i="19"/>
  <c r="D4871" i="19"/>
  <c r="D5787" i="19"/>
  <c r="D4939" i="19"/>
  <c r="D5601" i="19"/>
  <c r="D6251" i="19"/>
  <c r="D1785" i="19"/>
  <c r="D4031" i="19"/>
  <c r="D1622" i="19"/>
  <c r="D1819" i="19"/>
  <c r="D184" i="19"/>
  <c r="D4375" i="19"/>
  <c r="D4996" i="19"/>
  <c r="D4423" i="19"/>
  <c r="D5007" i="19"/>
  <c r="D2135" i="19"/>
  <c r="D4387" i="19"/>
  <c r="D1535" i="19"/>
  <c r="D4332" i="19"/>
  <c r="D804" i="19"/>
  <c r="D900" i="19"/>
  <c r="D3065" i="19"/>
  <c r="D4687" i="19"/>
  <c r="D751" i="19"/>
  <c r="D1040" i="19"/>
  <c r="D359" i="19"/>
  <c r="D594" i="19"/>
  <c r="D854" i="19"/>
  <c r="D2103" i="19"/>
  <c r="D3371" i="19"/>
  <c r="D5709" i="19"/>
  <c r="D2407" i="19"/>
  <c r="D4046" i="19"/>
  <c r="D2622" i="19"/>
  <c r="D2694" i="19"/>
  <c r="D78" i="19"/>
  <c r="D5654" i="19"/>
  <c r="D5713" i="19"/>
  <c r="D5249" i="19"/>
  <c r="D5532" i="19"/>
  <c r="D2437" i="19"/>
  <c r="D2026" i="19"/>
  <c r="D2291" i="19"/>
  <c r="D3094" i="19"/>
  <c r="D4607" i="19"/>
  <c r="D4441" i="19"/>
  <c r="D1349" i="19"/>
  <c r="D4190" i="19"/>
  <c r="D3921" i="19"/>
  <c r="D1863" i="19"/>
  <c r="D5481" i="19"/>
  <c r="D2770" i="19"/>
  <c r="D4052" i="19"/>
  <c r="D2472" i="19"/>
  <c r="D4574" i="19"/>
  <c r="D5752" i="19"/>
  <c r="D1342" i="19"/>
  <c r="D1424" i="19"/>
  <c r="D5506" i="19"/>
  <c r="D1762" i="19"/>
  <c r="D928" i="19"/>
  <c r="D2380" i="19"/>
  <c r="D591" i="19"/>
  <c r="D964" i="19"/>
  <c r="D1352" i="19"/>
  <c r="D624" i="19"/>
  <c r="D504" i="19"/>
  <c r="D4216" i="19"/>
  <c r="D5118" i="19"/>
  <c r="D4421" i="19"/>
  <c r="D2452" i="19"/>
  <c r="D3386" i="19"/>
  <c r="D3076" i="19"/>
  <c r="D2213" i="19"/>
  <c r="D479" i="19"/>
  <c r="D4345" i="19"/>
  <c r="D4475" i="19"/>
  <c r="D537" i="19"/>
  <c r="D1684" i="19"/>
  <c r="D3420" i="19"/>
  <c r="D1239" i="19"/>
  <c r="D225" i="19"/>
  <c r="D237" i="19"/>
  <c r="D4399" i="19"/>
  <c r="D1956" i="19"/>
  <c r="D1503" i="19"/>
  <c r="D1016" i="19"/>
  <c r="D3708" i="19"/>
  <c r="D5699" i="19"/>
  <c r="D6146" i="19"/>
  <c r="D3661" i="19"/>
  <c r="D4457" i="19"/>
  <c r="D4519" i="19"/>
  <c r="D76" i="19"/>
  <c r="D5665" i="19"/>
  <c r="D4897" i="19"/>
  <c r="D5384" i="19"/>
  <c r="D4962" i="19"/>
  <c r="D990" i="19"/>
  <c r="D6072" i="19"/>
  <c r="D5283" i="19"/>
  <c r="D263" i="19"/>
  <c r="D4025" i="19"/>
  <c r="D3055" i="19"/>
  <c r="D3642" i="19"/>
  <c r="D5352" i="19"/>
  <c r="D2309" i="19"/>
  <c r="D4085" i="19"/>
  <c r="D3049" i="19"/>
  <c r="D3955" i="19"/>
  <c r="D5872" i="19"/>
  <c r="D1604" i="19"/>
  <c r="D4635" i="19"/>
  <c r="D2234" i="19"/>
  <c r="D5697" i="19"/>
  <c r="D3528" i="19"/>
  <c r="D5216" i="19"/>
  <c r="D2149" i="19"/>
  <c r="D2729" i="19"/>
  <c r="D4750" i="19"/>
  <c r="D5225" i="19"/>
  <c r="D2709" i="19"/>
  <c r="D3173" i="19"/>
  <c r="D4470" i="19"/>
  <c r="D1642" i="19"/>
  <c r="D2554" i="19"/>
  <c r="D159" i="19"/>
  <c r="D2073" i="19"/>
  <c r="D4977" i="19"/>
  <c r="D2254" i="19"/>
  <c r="D1966" i="19"/>
  <c r="D1749" i="19"/>
  <c r="D820" i="19"/>
  <c r="D1309" i="19"/>
  <c r="D2264" i="19"/>
  <c r="D2481" i="19"/>
  <c r="D3838" i="19"/>
  <c r="D1777" i="19"/>
  <c r="D4396" i="19"/>
  <c r="D3301" i="19"/>
  <c r="D2029" i="19"/>
  <c r="D3577" i="19"/>
  <c r="D2253" i="19"/>
  <c r="D4087" i="19"/>
  <c r="D1018" i="19"/>
  <c r="D4731" i="19"/>
  <c r="D5423" i="19"/>
  <c r="D2227" i="19"/>
  <c r="D4744" i="19"/>
  <c r="D4410" i="19"/>
  <c r="D5444" i="19"/>
  <c r="D4957" i="19"/>
  <c r="D3795" i="19"/>
  <c r="D5725" i="19"/>
  <c r="D934" i="19"/>
  <c r="D869" i="19"/>
  <c r="D5738" i="19"/>
  <c r="D1278" i="19"/>
  <c r="D4566" i="19"/>
  <c r="D3231" i="19"/>
  <c r="D5430" i="19"/>
  <c r="D3275" i="19"/>
  <c r="D3822" i="19"/>
  <c r="D1314" i="19"/>
  <c r="D2117" i="19"/>
  <c r="D3969" i="19"/>
  <c r="D2474" i="19"/>
  <c r="D4081" i="19"/>
  <c r="D1689" i="19"/>
  <c r="D2263" i="19"/>
  <c r="D5159" i="19"/>
  <c r="D665" i="19"/>
  <c r="D2903" i="19"/>
  <c r="D2055" i="19"/>
  <c r="D855" i="19"/>
  <c r="D1752" i="19"/>
  <c r="D1370" i="19"/>
  <c r="D2838" i="19"/>
  <c r="D5696" i="19"/>
  <c r="D5526" i="19"/>
  <c r="D5309" i="19"/>
  <c r="D3771" i="19"/>
  <c r="D4869" i="19"/>
  <c r="D2677" i="19"/>
  <c r="D1962" i="19"/>
  <c r="D3292" i="19"/>
  <c r="D2839" i="19"/>
  <c r="D2682" i="19"/>
  <c r="D2902" i="19"/>
  <c r="D1045" i="19"/>
  <c r="D4472" i="19"/>
  <c r="D5010" i="19"/>
  <c r="D3695" i="19"/>
  <c r="D2428" i="19"/>
  <c r="D1384" i="19"/>
  <c r="D3859" i="19"/>
  <c r="D1848" i="19"/>
  <c r="D82" i="19"/>
  <c r="D3237" i="19"/>
  <c r="D3029" i="19"/>
  <c r="D3030" i="19"/>
  <c r="D2854" i="19"/>
  <c r="D4847" i="19"/>
  <c r="D5196" i="19"/>
  <c r="D3353" i="19"/>
  <c r="D4490" i="19"/>
  <c r="D1916" i="19"/>
  <c r="D2081" i="19"/>
  <c r="D1121" i="19"/>
  <c r="D4936" i="19"/>
  <c r="D2142" i="19"/>
  <c r="D2849" i="19"/>
  <c r="D3589" i="19"/>
  <c r="D2580" i="19"/>
  <c r="D915" i="19"/>
  <c r="D5343" i="19"/>
  <c r="D4089" i="19"/>
  <c r="D2392" i="19"/>
  <c r="D4929" i="19"/>
  <c r="D4064" i="19"/>
  <c r="D3999" i="19"/>
  <c r="D2904" i="19"/>
  <c r="D1482" i="19"/>
  <c r="D4682" i="19"/>
  <c r="D5806" i="19"/>
  <c r="D2322" i="19"/>
  <c r="D2616" i="19"/>
  <c r="D1855" i="19"/>
  <c r="D5150" i="19"/>
  <c r="D1643" i="19"/>
  <c r="D4876" i="19"/>
  <c r="D4008" i="19"/>
  <c r="D4252" i="19"/>
  <c r="D4823" i="19"/>
  <c r="D2401" i="19"/>
  <c r="D799" i="19"/>
  <c r="D1808" i="19"/>
  <c r="D4548" i="19"/>
  <c r="D3283" i="19"/>
  <c r="D4650" i="19"/>
  <c r="D1614" i="19"/>
  <c r="D3206" i="19"/>
  <c r="D3459" i="19"/>
  <c r="D4424" i="19"/>
  <c r="D2311" i="19"/>
  <c r="D52" i="19"/>
  <c r="D5662" i="19"/>
  <c r="D1471" i="19"/>
  <c r="D4659" i="19"/>
  <c r="D3611" i="19"/>
  <c r="D2375" i="19"/>
  <c r="D2346" i="19"/>
  <c r="D4058" i="19"/>
  <c r="D2925" i="19"/>
  <c r="D3466" i="19"/>
  <c r="D1271" i="19"/>
  <c r="D3704" i="19"/>
  <c r="D4719" i="19"/>
  <c r="D1268" i="19"/>
  <c r="D1601" i="19"/>
  <c r="D2398" i="19"/>
  <c r="D4759" i="19"/>
  <c r="D4484" i="19"/>
  <c r="D3788" i="19"/>
  <c r="D2765" i="19"/>
  <c r="D1888" i="19"/>
  <c r="D4107" i="19"/>
  <c r="D3120" i="19"/>
  <c r="D1550" i="19"/>
  <c r="D4316" i="19"/>
  <c r="D3499" i="19"/>
  <c r="D3024" i="19"/>
  <c r="D5107" i="19"/>
  <c r="D3930" i="19"/>
  <c r="D905" i="19"/>
  <c r="D4950" i="19"/>
  <c r="D3239" i="19"/>
  <c r="D4495" i="19"/>
  <c r="D1630" i="19"/>
  <c r="D4692" i="19"/>
  <c r="D1232" i="19"/>
  <c r="D2308" i="19"/>
  <c r="D2885" i="19"/>
  <c r="D3265" i="19"/>
  <c r="D4712" i="19"/>
  <c r="D4815" i="19"/>
  <c r="D4060" i="19"/>
  <c r="D5315" i="19"/>
  <c r="D1466" i="19"/>
  <c r="D2617" i="19"/>
  <c r="D3560" i="19"/>
  <c r="D4629" i="19"/>
  <c r="D2820" i="19"/>
  <c r="D4747" i="19"/>
  <c r="D5142" i="19"/>
  <c r="D1534" i="19"/>
  <c r="D4782" i="19"/>
  <c r="D4445" i="19"/>
  <c r="D5072" i="19"/>
  <c r="D3866" i="19"/>
  <c r="D1596" i="19"/>
  <c r="D4878" i="19"/>
  <c r="D1912" i="19"/>
  <c r="D3745" i="19"/>
  <c r="D2096" i="19"/>
  <c r="D5745" i="19"/>
  <c r="D1263" i="19"/>
  <c r="D2203" i="19"/>
  <c r="D3739" i="19"/>
  <c r="D3452" i="19"/>
  <c r="D3196" i="19"/>
  <c r="D2287" i="19"/>
  <c r="D4032" i="19"/>
  <c r="D2523" i="19"/>
  <c r="D1464" i="19"/>
  <c r="D4983" i="19"/>
  <c r="D3350" i="19"/>
  <c r="D5445" i="19"/>
  <c r="D5805" i="19"/>
  <c r="D4948" i="19"/>
  <c r="D3569" i="19"/>
  <c r="D3180" i="19"/>
  <c r="D5076" i="19"/>
  <c r="D3940" i="19"/>
  <c r="D5052" i="19"/>
  <c r="D5171" i="19"/>
  <c r="D2784" i="19"/>
  <c r="D4512" i="19"/>
  <c r="D346" i="19"/>
  <c r="D5813" i="19"/>
  <c r="D2614" i="19"/>
  <c r="D4207" i="19"/>
  <c r="D5624" i="19"/>
  <c r="D5402" i="19"/>
  <c r="D3271" i="19"/>
  <c r="D3170" i="19"/>
  <c r="D3890" i="19"/>
  <c r="D5054" i="19"/>
  <c r="D2666" i="19"/>
  <c r="D5223" i="19"/>
  <c r="D3976" i="19"/>
  <c r="D2313" i="19"/>
  <c r="D1760" i="19"/>
  <c r="D3839" i="19"/>
  <c r="D3826" i="19"/>
  <c r="D3363" i="19"/>
  <c r="D1477" i="19"/>
  <c r="D181" i="19"/>
  <c r="D170" i="19"/>
  <c r="D3148" i="19"/>
  <c r="D627" i="19"/>
  <c r="D1408" i="19"/>
  <c r="D3837" i="19"/>
  <c r="D3549" i="19"/>
  <c r="D2916" i="19"/>
  <c r="D3152" i="19"/>
  <c r="D3861" i="19"/>
  <c r="D6066" i="19"/>
  <c r="D4551" i="19"/>
  <c r="D1676" i="19"/>
  <c r="D1583" i="19"/>
  <c r="D1286" i="19"/>
  <c r="D5846" i="19"/>
  <c r="D5523" i="19"/>
  <c r="D6136" i="19"/>
  <c r="D6213" i="19"/>
  <c r="D478" i="19"/>
  <c r="D5027" i="19"/>
  <c r="D5131" i="19"/>
  <c r="D5899" i="19"/>
  <c r="D4644" i="19"/>
  <c r="D2911" i="19"/>
  <c r="D3636" i="19"/>
  <c r="D1589" i="19"/>
  <c r="D1710" i="19"/>
  <c r="D3782" i="19"/>
  <c r="D160" i="19"/>
  <c r="D5911" i="19"/>
  <c r="D3906" i="19"/>
  <c r="D257" i="19"/>
  <c r="D1730" i="19"/>
  <c r="D5416" i="19"/>
  <c r="D4485" i="19"/>
  <c r="D1811" i="19"/>
  <c r="D2786" i="19"/>
  <c r="D4691" i="19"/>
  <c r="D5727" i="19"/>
  <c r="D1858" i="19"/>
  <c r="D4701" i="19"/>
  <c r="D699" i="19"/>
  <c r="D5322" i="19"/>
  <c r="D4360" i="19"/>
  <c r="D5167" i="19"/>
  <c r="D2526" i="19"/>
  <c r="D3393" i="19"/>
  <c r="D2601" i="19"/>
  <c r="D3167" i="19"/>
  <c r="D3590" i="19"/>
  <c r="D6098" i="19"/>
  <c r="D1838" i="19"/>
  <c r="D1388" i="19"/>
  <c r="D4133" i="19"/>
  <c r="D4922" i="19"/>
  <c r="D1737" i="19"/>
  <c r="D177" i="19"/>
  <c r="D1087" i="19"/>
  <c r="D325" i="19"/>
  <c r="D5947" i="19"/>
  <c r="D4591" i="19"/>
  <c r="D1086" i="19"/>
  <c r="D6024" i="19"/>
  <c r="D6064" i="19"/>
  <c r="D1567" i="19"/>
  <c r="D2455" i="19"/>
  <c r="D2409" i="19"/>
  <c r="D3455" i="19"/>
  <c r="D5773" i="19"/>
  <c r="D997" i="19"/>
  <c r="D1348" i="19"/>
  <c r="D4014" i="19"/>
  <c r="D1100" i="19"/>
  <c r="D3673" i="19"/>
  <c r="D4394" i="19"/>
  <c r="D3772" i="19"/>
  <c r="D5471" i="19"/>
  <c r="D2421" i="19"/>
  <c r="D911" i="19"/>
  <c r="D706" i="19"/>
  <c r="D3373" i="19"/>
  <c r="D2295" i="19"/>
  <c r="D5208" i="19"/>
  <c r="D1950" i="19"/>
  <c r="D5358" i="19"/>
  <c r="D2457" i="19"/>
  <c r="D3628" i="19"/>
  <c r="D4943" i="19"/>
  <c r="D3988" i="19"/>
  <c r="D1032" i="19"/>
  <c r="D3326" i="19"/>
  <c r="D5527" i="19"/>
  <c r="D3865" i="19"/>
  <c r="D2704" i="19"/>
  <c r="D1708" i="19"/>
  <c r="D3592" i="19"/>
  <c r="D3613" i="19"/>
  <c r="D4614" i="19"/>
  <c r="D4834" i="19"/>
  <c r="D3707" i="19"/>
  <c r="D602" i="19"/>
  <c r="D4781" i="19"/>
  <c r="D3657" i="19"/>
  <c r="D2122" i="19"/>
  <c r="D819" i="19"/>
  <c r="D2675" i="19"/>
  <c r="D1441" i="19"/>
  <c r="D3150" i="19"/>
  <c r="D3967" i="19"/>
  <c r="D3403" i="19"/>
  <c r="D2451" i="19"/>
  <c r="D4583" i="19"/>
  <c r="D3766" i="19"/>
  <c r="D1027" i="19"/>
  <c r="D2177" i="19"/>
  <c r="D2912" i="19"/>
  <c r="D5221" i="19"/>
  <c r="D3291" i="19"/>
  <c r="D4963" i="19"/>
  <c r="D2180" i="19"/>
  <c r="D313" i="19"/>
  <c r="D5407" i="19"/>
  <c r="D2696" i="19"/>
  <c r="D1267" i="19"/>
  <c r="D5166" i="19"/>
  <c r="D6006" i="19"/>
  <c r="D1681" i="19"/>
  <c r="D3047" i="19"/>
  <c r="D4434" i="19"/>
  <c r="D5716" i="19"/>
  <c r="D1057" i="19"/>
  <c r="D2307" i="19"/>
  <c r="D5248" i="19"/>
  <c r="D3341" i="19"/>
  <c r="D2719" i="19"/>
  <c r="D882" i="19"/>
  <c r="D469" i="19"/>
  <c r="D4352" i="19"/>
  <c r="D5169" i="19"/>
  <c r="D676" i="19"/>
  <c r="D758" i="19"/>
  <c r="D3715" i="19"/>
  <c r="D747" i="19"/>
  <c r="D1663" i="19"/>
  <c r="D3936" i="19"/>
  <c r="D3534" i="19"/>
  <c r="D5832" i="19"/>
  <c r="D4140" i="19"/>
  <c r="D5046" i="19"/>
  <c r="D4870" i="19"/>
  <c r="D6069" i="19"/>
  <c r="D2626" i="19"/>
  <c r="D2853" i="19"/>
  <c r="D2163" i="19"/>
  <c r="D3489" i="19"/>
  <c r="D3335" i="19"/>
  <c r="D1108" i="19"/>
  <c r="D5201" i="19"/>
  <c r="D549" i="19"/>
  <c r="D3753" i="19"/>
  <c r="D444" i="19"/>
  <c r="D3357" i="19"/>
  <c r="D4707" i="19"/>
  <c r="D5617" i="19"/>
  <c r="D2905" i="19"/>
  <c r="D3093" i="19"/>
  <c r="D2476" i="19"/>
  <c r="D3789" i="19"/>
  <c r="D3928" i="19"/>
  <c r="D3095" i="19"/>
  <c r="D2261" i="19"/>
  <c r="D5181" i="19"/>
  <c r="D649" i="19"/>
  <c r="D5535" i="19"/>
  <c r="D1963" i="19"/>
  <c r="D3096" i="19"/>
  <c r="D2252" i="19"/>
  <c r="D4432" i="19"/>
  <c r="D4222" i="19"/>
  <c r="D4280" i="19"/>
  <c r="D1496" i="19"/>
  <c r="D4480" i="19"/>
  <c r="D2100" i="19"/>
  <c r="D3269" i="19"/>
  <c r="D704" i="19"/>
  <c r="D230" i="19"/>
  <c r="D218" i="19"/>
  <c r="D190" i="19"/>
  <c r="D881" i="19"/>
  <c r="D3763" i="19"/>
  <c r="D4631" i="19"/>
  <c r="D1322" i="19"/>
  <c r="D3610" i="19"/>
  <c r="D651" i="19"/>
  <c r="D127" i="19"/>
  <c r="D2693" i="19"/>
  <c r="D1071" i="19"/>
  <c r="D5647" i="19"/>
  <c r="D5518" i="19"/>
  <c r="D2531" i="19"/>
  <c r="D5786" i="19"/>
  <c r="D4899" i="19"/>
  <c r="D1088" i="19"/>
  <c r="D5900" i="19"/>
  <c r="D2895" i="19"/>
  <c r="D1341" i="19"/>
  <c r="D2924" i="19"/>
  <c r="D1335" i="19"/>
  <c r="D2197" i="19"/>
  <c r="D5387" i="19"/>
  <c r="D4261" i="19"/>
  <c r="D5360" i="19"/>
  <c r="D4220" i="19"/>
  <c r="D5207" i="19"/>
  <c r="D2232" i="19"/>
  <c r="D870" i="19"/>
  <c r="D1274" i="19"/>
  <c r="D4522" i="19"/>
  <c r="D4030" i="19"/>
  <c r="D943" i="19"/>
  <c r="D4233" i="19"/>
  <c r="D3031" i="19"/>
  <c r="D581" i="19"/>
  <c r="D4985" i="19"/>
  <c r="D4952" i="19"/>
  <c r="D1075" i="19"/>
  <c r="D1833" i="19"/>
  <c r="D4777" i="19"/>
  <c r="D4534" i="19"/>
  <c r="D2082" i="19"/>
  <c r="D2360" i="19"/>
  <c r="D2496" i="19"/>
  <c r="D1778" i="19"/>
  <c r="D518" i="19"/>
  <c r="D838" i="19"/>
  <c r="D5492" i="19"/>
  <c r="D4455" i="19"/>
  <c r="D5559" i="19"/>
  <c r="D3997" i="19"/>
  <c r="D1705" i="19"/>
  <c r="D3953" i="19"/>
  <c r="D1205" i="19"/>
  <c r="D4969" i="19"/>
  <c r="D5230" i="19"/>
  <c r="D2199" i="19"/>
  <c r="D1686" i="19"/>
  <c r="D5464" i="19"/>
  <c r="D3191" i="19"/>
  <c r="D1122" i="19"/>
  <c r="D5039" i="19"/>
  <c r="D5995" i="19"/>
  <c r="D1512" i="19"/>
  <c r="D449" i="19"/>
  <c r="D217" i="19"/>
  <c r="D2665" i="19"/>
  <c r="D5389" i="19"/>
  <c r="D2700" i="19"/>
  <c r="D6277" i="19"/>
  <c r="D3388" i="19"/>
  <c r="D2335" i="19"/>
  <c r="D2342" i="19"/>
  <c r="D2420" i="19"/>
  <c r="D3817" i="19"/>
  <c r="D4286" i="19"/>
  <c r="D5448" i="19"/>
  <c r="D1001" i="19"/>
  <c r="D4883" i="19"/>
  <c r="D4561" i="19"/>
  <c r="D3971" i="19"/>
  <c r="D4935" i="19"/>
  <c r="D4656" i="19"/>
  <c r="D3714" i="19"/>
  <c r="D3251" i="19"/>
  <c r="D2412" i="19"/>
  <c r="D2384" i="19"/>
  <c r="D5178" i="19"/>
  <c r="D1815" i="19"/>
  <c r="D4686" i="19"/>
  <c r="D4028" i="19"/>
  <c r="D4324" i="19"/>
  <c r="D1629" i="19"/>
  <c r="D1842" i="19"/>
  <c r="D582" i="19"/>
  <c r="D2649" i="19"/>
  <c r="D3222" i="19"/>
  <c r="D4395" i="19"/>
  <c r="D6226" i="19"/>
  <c r="D2673" i="19"/>
  <c r="D6110" i="19"/>
  <c r="D496" i="19"/>
  <c r="D5002" i="19"/>
  <c r="D4786" i="19"/>
  <c r="D3785" i="19"/>
  <c r="D336" i="19"/>
  <c r="D4619" i="19"/>
  <c r="D3119" i="19"/>
  <c r="D2754" i="19"/>
  <c r="D3721" i="19"/>
  <c r="D3391" i="19"/>
  <c r="D3377" i="19"/>
  <c r="D3620" i="19"/>
  <c r="D2339" i="19"/>
  <c r="D4479" i="19"/>
  <c r="D3852" i="19"/>
  <c r="D77" i="19"/>
  <c r="D2534" i="19"/>
  <c r="D3798" i="19"/>
  <c r="D4425" i="19"/>
  <c r="D4855" i="19"/>
  <c r="D1225" i="19"/>
  <c r="D4126" i="19"/>
  <c r="D4882" i="19"/>
  <c r="D3124" i="19"/>
  <c r="D3045" i="19"/>
  <c r="D2034" i="19"/>
  <c r="D5045" i="19"/>
  <c r="D2913" i="19"/>
  <c r="D2585" i="19"/>
  <c r="D4581" i="19"/>
  <c r="D5058" i="19"/>
  <c r="D3905" i="19"/>
  <c r="D2643" i="19"/>
  <c r="D2542" i="19"/>
  <c r="D517" i="19"/>
  <c r="D2282" i="19"/>
  <c r="D58" i="19"/>
  <c r="D1418" i="19"/>
  <c r="D1035" i="19"/>
  <c r="D4001" i="19"/>
  <c r="D6185" i="19"/>
  <c r="D6121" i="19"/>
  <c r="D746" i="19"/>
  <c r="D5588" i="19"/>
  <c r="D5446" i="19"/>
  <c r="D4308" i="19"/>
  <c r="D1695" i="19"/>
  <c r="D562" i="19"/>
  <c r="D3750" i="19"/>
  <c r="D3274" i="19"/>
  <c r="D4187" i="19"/>
  <c r="D5504" i="19"/>
  <c r="D3574" i="19"/>
  <c r="D606" i="19"/>
  <c r="D3860" i="19"/>
  <c r="D2344" i="19"/>
  <c r="D2221" i="19"/>
  <c r="D4537" i="19"/>
  <c r="D1153" i="19"/>
  <c r="D5337" i="19"/>
  <c r="D3522" i="19"/>
  <c r="D2372" i="19"/>
  <c r="D4068" i="19"/>
  <c r="D4098" i="19"/>
  <c r="D4123" i="19"/>
  <c r="D1615" i="19"/>
  <c r="D2465" i="19"/>
  <c r="D2789" i="19"/>
  <c r="D1930" i="19"/>
  <c r="D3885" i="19"/>
  <c r="D1652" i="19"/>
  <c r="D531" i="19"/>
  <c r="D1600" i="19"/>
  <c r="D2447" i="19"/>
  <c r="D659" i="19"/>
  <c r="D2133" i="19"/>
  <c r="D6067" i="19"/>
  <c r="D2101" i="19"/>
  <c r="D1389" i="19"/>
  <c r="D4580" i="19"/>
  <c r="D3037" i="19"/>
  <c r="D1137" i="19"/>
  <c r="D564" i="19"/>
  <c r="D4562" i="19"/>
  <c r="D3678" i="19"/>
  <c r="D464" i="19"/>
  <c r="D1154" i="19"/>
  <c r="D6278" i="19"/>
  <c r="D1015" i="19"/>
  <c r="D1908" i="19"/>
  <c r="D1750" i="19"/>
  <c r="D5108" i="19"/>
  <c r="D4761" i="19"/>
  <c r="D4884" i="19"/>
  <c r="D322" i="19"/>
  <c r="D4531" i="19"/>
  <c r="D2706" i="19"/>
  <c r="D5305" i="19"/>
  <c r="D2381" i="19"/>
  <c r="D5269" i="19"/>
  <c r="D3246" i="19"/>
  <c r="D5663" i="19"/>
  <c r="D6014" i="19"/>
  <c r="D619" i="19"/>
  <c r="D1493" i="19"/>
  <c r="D2004" i="19"/>
  <c r="D1328" i="19"/>
  <c r="D4642" i="19"/>
  <c r="D3690" i="19"/>
  <c r="D2735" i="19"/>
  <c r="D2633" i="19"/>
  <c r="D1769" i="19"/>
  <c r="D1171" i="19"/>
  <c r="D4693" i="19"/>
  <c r="D2510" i="19"/>
  <c r="D4540" i="19"/>
  <c r="D5206" i="19"/>
  <c r="D4311" i="19"/>
  <c r="D2691" i="19"/>
  <c r="D3847" i="19"/>
  <c r="D2634" i="19"/>
  <c r="D2202" i="19"/>
  <c r="D5411" i="19"/>
  <c r="D2799" i="19"/>
  <c r="D4069" i="19"/>
  <c r="D3425" i="19"/>
  <c r="D2102" i="19"/>
  <c r="D2413" i="19"/>
  <c r="D2726" i="19"/>
  <c r="D5071" i="19"/>
  <c r="D1479" i="19"/>
  <c r="D3190" i="19"/>
  <c r="D158" i="19"/>
  <c r="D5019" i="19"/>
  <c r="D3338" i="19"/>
  <c r="D2750" i="19"/>
  <c r="D3780" i="19"/>
  <c r="D4604" i="19"/>
  <c r="D6286" i="19"/>
  <c r="D6076" i="19"/>
  <c r="D2804" i="19"/>
  <c r="D3743" i="19"/>
  <c r="D1895" i="19"/>
  <c r="D3233" i="19"/>
  <c r="D3318" i="19"/>
  <c r="D1910" i="19"/>
  <c r="D4880" i="19"/>
  <c r="D1945" i="19"/>
  <c r="D4217" i="19"/>
  <c r="D5414" i="19"/>
  <c r="D5286" i="19"/>
  <c r="D4931" i="19"/>
  <c r="D976" i="19"/>
  <c r="D5827" i="19"/>
  <c r="D507" i="19"/>
  <c r="D4365" i="19"/>
  <c r="D5667" i="19"/>
  <c r="D1180" i="19"/>
  <c r="D2584" i="19"/>
  <c r="D2745" i="19"/>
  <c r="D2733" i="19"/>
  <c r="D4546" i="19"/>
  <c r="D2809" i="19"/>
  <c r="D2509" i="19"/>
  <c r="D3186" i="19"/>
  <c r="D3834" i="19"/>
  <c r="D5636" i="19"/>
  <c r="D3633" i="19"/>
  <c r="D5473" i="19"/>
  <c r="D5434" i="19"/>
  <c r="D2494" i="19"/>
  <c r="D5730" i="19"/>
  <c r="D2549" i="19"/>
  <c r="D4646" i="19"/>
  <c r="D309" i="19"/>
  <c r="D585" i="19"/>
  <c r="D2900" i="19"/>
  <c r="D2276" i="19"/>
  <c r="D2051" i="19"/>
  <c r="D540" i="19"/>
  <c r="D2427" i="19"/>
  <c r="D54" i="19"/>
  <c r="D2553" i="19"/>
  <c r="D1404" i="19"/>
  <c r="D6030" i="19"/>
  <c r="D4364" i="19"/>
  <c r="D3809" i="19"/>
  <c r="D3793" i="19"/>
  <c r="D3580" i="19"/>
  <c r="D6132" i="19"/>
  <c r="D879" i="19"/>
  <c r="D1428" i="19"/>
  <c r="D5149" i="19"/>
  <c r="D3701" i="19"/>
  <c r="D1116" i="19"/>
  <c r="D5160" i="19"/>
  <c r="D3640" i="19"/>
  <c r="D766" i="19"/>
  <c r="D626" i="19"/>
  <c r="D4860" i="19"/>
  <c r="D5361" i="19"/>
  <c r="D2357" i="19"/>
  <c r="D2802" i="19"/>
  <c r="D1004" i="19"/>
  <c r="D2145" i="19"/>
  <c r="D2887" i="19"/>
  <c r="D5376" i="19"/>
  <c r="D2637" i="19"/>
  <c r="D5675" i="19"/>
  <c r="D2201" i="19"/>
  <c r="D1753" i="19"/>
  <c r="D4082" i="19"/>
  <c r="D1621" i="19"/>
  <c r="D197" i="19"/>
  <c r="D5792" i="19"/>
  <c r="D6087" i="19"/>
  <c r="D4668" i="19"/>
  <c r="D5190" i="19"/>
  <c r="D4267" i="19"/>
  <c r="D2483" i="19"/>
  <c r="D1578" i="19"/>
  <c r="D4765" i="19"/>
  <c r="D4726" i="19"/>
  <c r="D3783" i="19"/>
  <c r="D2829" i="19"/>
  <c r="D2077" i="19"/>
  <c r="D968" i="19"/>
  <c r="D898" i="19"/>
  <c r="D3801" i="19"/>
  <c r="D5312" i="19"/>
  <c r="D5175" i="19"/>
  <c r="D3147" i="19"/>
  <c r="D3103" i="19"/>
  <c r="D4703" i="19"/>
  <c r="D3901" i="19"/>
  <c r="D1817" i="19"/>
  <c r="D2267" i="19"/>
  <c r="D913" i="19"/>
  <c r="D95" i="19"/>
  <c r="D2150" i="19"/>
  <c r="D2329" i="19"/>
  <c r="D3328" i="19"/>
  <c r="D1801" i="19"/>
  <c r="D736" i="19"/>
  <c r="D1387" i="19"/>
  <c r="D2672" i="19"/>
  <c r="D1574" i="19"/>
  <c r="D493" i="19"/>
  <c r="D1529" i="19"/>
  <c r="D5978" i="19"/>
  <c r="D1561" i="19"/>
  <c r="D832" i="19"/>
  <c r="D5319" i="19"/>
  <c r="D6002" i="19"/>
  <c r="D260" i="19"/>
  <c r="D5775" i="19"/>
  <c r="D1273" i="19"/>
  <c r="D3983" i="19"/>
  <c r="D534" i="19"/>
  <c r="D3829" i="19"/>
  <c r="D1860" i="19"/>
  <c r="D2715" i="19"/>
  <c r="D1573" i="19"/>
  <c r="D824" i="19"/>
  <c r="D1372" i="19"/>
  <c r="D6061" i="19"/>
  <c r="D1184" i="19"/>
  <c r="D1832" i="19"/>
  <c r="D3327" i="19"/>
  <c r="D2720" i="19"/>
  <c r="D4648" i="19"/>
  <c r="D2231" i="19"/>
  <c r="D6176" i="19"/>
  <c r="D2039" i="19"/>
  <c r="D2730" i="19"/>
  <c r="D1898" i="19"/>
  <c r="D5147" i="19"/>
  <c r="D5326" i="19"/>
  <c r="D2541" i="19"/>
  <c r="D1899" i="19"/>
  <c r="D482" i="19"/>
  <c r="D4617" i="19"/>
  <c r="D5351" i="19"/>
  <c r="D2767" i="19"/>
  <c r="D2490" i="19"/>
  <c r="D3933" i="19"/>
  <c r="D2489" i="19"/>
  <c r="D1991" i="19"/>
  <c r="D3368" i="19"/>
  <c r="D749" i="19"/>
  <c r="D29" i="19"/>
  <c r="D3129" i="19"/>
  <c r="D5857" i="19"/>
  <c r="D3591" i="19"/>
  <c r="D2151" i="19"/>
  <c r="D525" i="19"/>
  <c r="D5913" i="19"/>
  <c r="D3253" i="19"/>
  <c r="D4625" i="19"/>
  <c r="D172" i="19"/>
  <c r="D5860" i="19"/>
  <c r="D3535" i="19"/>
  <c r="D4885" i="19"/>
  <c r="D5668" i="19"/>
  <c r="D432" i="19"/>
  <c r="D584" i="19"/>
  <c r="D1272" i="19"/>
  <c r="D406" i="19"/>
  <c r="D15" i="19"/>
  <c r="D22" i="19"/>
  <c r="D6271" i="19"/>
  <c r="D323" i="19"/>
  <c r="D3130" i="19"/>
  <c r="D4160" i="19"/>
  <c r="D3786" i="19"/>
  <c r="D4888" i="19"/>
  <c r="D5718" i="19"/>
  <c r="D803" i="19"/>
  <c r="D5436" i="19"/>
  <c r="D505" i="19"/>
  <c r="D4015" i="19"/>
  <c r="D2210" i="19"/>
  <c r="D5210" i="19"/>
  <c r="D862" i="19"/>
  <c r="D5549" i="19"/>
  <c r="D215" i="19"/>
  <c r="D28" i="19"/>
  <c r="D45" i="19"/>
  <c r="D6212" i="19"/>
  <c r="D1738" i="19"/>
  <c r="D223" i="19"/>
  <c r="D142" i="19"/>
  <c r="D1986" i="19"/>
  <c r="D366" i="19"/>
  <c r="D5902" i="19"/>
  <c r="D3121" i="19"/>
  <c r="D1475" i="19"/>
  <c r="D41" i="19"/>
  <c r="D412" i="19"/>
  <c r="D6008" i="19"/>
  <c r="D6120" i="19"/>
  <c r="D2391" i="19"/>
  <c r="D5770" i="19"/>
  <c r="D5967" i="19"/>
  <c r="D4318" i="19"/>
  <c r="D167" i="19"/>
  <c r="D6207" i="19"/>
  <c r="D1765" i="19"/>
  <c r="D6091" i="19"/>
  <c r="D6284" i="19"/>
  <c r="D698" i="19"/>
  <c r="D1010" i="19"/>
  <c r="D3568" i="19"/>
  <c r="D1840" i="19"/>
  <c r="D2383" i="19"/>
  <c r="D4842" i="19"/>
  <c r="D244" i="19"/>
  <c r="D548" i="19"/>
  <c r="D557" i="19"/>
  <c r="D5991" i="19"/>
  <c r="D773" i="19"/>
  <c r="D5243" i="19"/>
  <c r="D6119" i="19"/>
  <c r="D129" i="19"/>
  <c r="D4328" i="19"/>
  <c r="D6032" i="19"/>
  <c r="D5769" i="19"/>
  <c r="D5408" i="19"/>
  <c r="D6104" i="19"/>
  <c r="D6288" i="19"/>
  <c r="D5498" i="19"/>
  <c r="D49" i="19"/>
  <c r="D514" i="19"/>
  <c r="D2576" i="19"/>
  <c r="D1385" i="19"/>
  <c r="D3891" i="19"/>
  <c r="D4175" i="19"/>
  <c r="D1938" i="19"/>
  <c r="D365" i="19"/>
  <c r="D5808" i="19"/>
  <c r="D5887" i="19"/>
  <c r="D6112" i="19"/>
  <c r="D902" i="19"/>
  <c r="D4510" i="19"/>
  <c r="D5633" i="19"/>
  <c r="D6184" i="19"/>
  <c r="D6274" i="19"/>
  <c r="D5086" i="19"/>
  <c r="D106" i="19"/>
  <c r="D5944" i="19"/>
  <c r="D894" i="19"/>
  <c r="D5087" i="19"/>
  <c r="D195" i="19"/>
  <c r="D194" i="19"/>
  <c r="D1655" i="19"/>
  <c r="D5973" i="19"/>
  <c r="D5757" i="19"/>
  <c r="D5968" i="19"/>
  <c r="D288" i="19"/>
  <c r="D74" i="19"/>
  <c r="D5137" i="19"/>
  <c r="D4039" i="19"/>
  <c r="D1485" i="19"/>
  <c r="D3261" i="19"/>
  <c r="D5646" i="19"/>
  <c r="D241" i="19"/>
  <c r="D1879" i="19"/>
  <c r="D3713" i="19"/>
  <c r="D4956" i="19"/>
  <c r="D4984" i="19"/>
  <c r="D2226" i="19"/>
  <c r="D1440" i="19"/>
  <c r="D3683" i="19"/>
  <c r="D3998" i="19"/>
  <c r="D629" i="19"/>
  <c r="D5974" i="19"/>
  <c r="D3439" i="19"/>
  <c r="D607" i="19"/>
  <c r="D4331" i="19"/>
  <c r="D2777" i="19"/>
  <c r="D5982" i="19"/>
  <c r="D2461" i="19"/>
  <c r="D1415" i="19"/>
  <c r="D4249" i="19"/>
  <c r="D3910" i="19"/>
  <c r="D521" i="19"/>
  <c r="D1095" i="19"/>
  <c r="D1533" i="19"/>
  <c r="D5145" i="19"/>
  <c r="D5577" i="19"/>
  <c r="D5098" i="19"/>
  <c r="D1934" i="19"/>
  <c r="D5840" i="19"/>
  <c r="D6292" i="19"/>
  <c r="D1470" i="19"/>
  <c r="D5933" i="19"/>
  <c r="D3751" i="19"/>
  <c r="D4447" i="19"/>
  <c r="D5161" i="19"/>
  <c r="D3235" i="19"/>
  <c r="D6044" i="19"/>
  <c r="D6050" i="19"/>
  <c r="D163" i="19"/>
  <c r="D4980" i="19"/>
  <c r="D4118" i="19"/>
  <c r="D4101" i="19"/>
  <c r="D4567" i="19"/>
  <c r="D2561" i="19"/>
  <c r="D125" i="19"/>
  <c r="D4259" i="19"/>
  <c r="D4369" i="19"/>
  <c r="D4621" i="19"/>
  <c r="D3140" i="19"/>
  <c r="D4854" i="19"/>
  <c r="D639" i="19"/>
  <c r="D4814" i="19"/>
  <c r="D1188" i="19"/>
  <c r="D1816" i="19"/>
  <c r="D4555" i="19"/>
  <c r="D1026" i="19"/>
  <c r="D5529" i="19"/>
  <c r="D5602" i="19"/>
  <c r="D1834" i="19"/>
  <c r="D1641" i="19"/>
  <c r="D3144" i="19"/>
  <c r="D4162" i="19"/>
  <c r="D3465" i="19"/>
  <c r="D1502" i="19"/>
  <c r="D4355" i="19"/>
  <c r="D2193" i="19"/>
  <c r="D4422" i="19"/>
  <c r="D3432" i="19"/>
  <c r="D3553" i="19"/>
  <c r="D3443" i="19"/>
  <c r="D4454" i="19"/>
  <c r="D3698" i="19"/>
  <c r="D5969" i="19"/>
  <c r="D1147" i="19"/>
  <c r="D97" i="19"/>
  <c r="D5867" i="19"/>
  <c r="D2867" i="19"/>
  <c r="D4242" i="19"/>
  <c r="D1620" i="19"/>
  <c r="D653" i="19"/>
  <c r="D635" i="19"/>
  <c r="D4370" i="19"/>
  <c r="D201" i="19"/>
  <c r="D102" i="19"/>
  <c r="D32" i="19"/>
  <c r="D4321" i="19"/>
  <c r="D4415" i="19"/>
  <c r="D5264" i="19"/>
  <c r="D1416" i="19"/>
  <c r="D688" i="19"/>
  <c r="D1142" i="19"/>
  <c r="D679" i="19"/>
  <c r="D1891" i="19"/>
  <c r="D5945" i="19"/>
  <c r="D5892" i="19"/>
  <c r="D765" i="19"/>
  <c r="D5024" i="19"/>
  <c r="D5091" i="19"/>
  <c r="D5273" i="19"/>
  <c r="D6005" i="19"/>
  <c r="D398" i="19"/>
  <c r="D876" i="19"/>
  <c r="D445" i="19"/>
  <c r="D453" i="19"/>
  <c r="D5304" i="19"/>
  <c r="D2095" i="19"/>
  <c r="D5766" i="19"/>
  <c r="D4284" i="19"/>
  <c r="D5044" i="19"/>
  <c r="D2098" i="19"/>
  <c r="D2604" i="19"/>
  <c r="D5653" i="19"/>
  <c r="D3032" i="19"/>
  <c r="D3050" i="19"/>
  <c r="D636" i="19"/>
  <c r="D3736" i="19"/>
  <c r="D4953" i="19"/>
  <c r="D1546" i="19"/>
  <c r="D1373" i="19"/>
  <c r="D615" i="19"/>
  <c r="D113" i="19"/>
  <c r="D285" i="19"/>
  <c r="D520" i="19"/>
  <c r="D527" i="19"/>
  <c r="D5799" i="19"/>
  <c r="D4938" i="19"/>
  <c r="D6253" i="19"/>
  <c r="D689" i="19"/>
  <c r="D4866" i="19"/>
  <c r="D5611" i="19"/>
  <c r="D2671" i="19"/>
  <c r="D3315" i="19"/>
  <c r="D4981" i="19"/>
  <c r="D3263" i="19"/>
  <c r="D827" i="19"/>
  <c r="D5591" i="19"/>
  <c r="D4762" i="19"/>
  <c r="D6096" i="19"/>
  <c r="D243" i="19"/>
  <c r="D762" i="19"/>
  <c r="D2834" i="19"/>
  <c r="D4004" i="19"/>
  <c r="D5114" i="19"/>
  <c r="D471" i="19"/>
  <c r="D5335" i="19"/>
  <c r="D809" i="19"/>
  <c r="D349" i="19"/>
  <c r="D206" i="19"/>
  <c r="D1256" i="19"/>
  <c r="D5938" i="19"/>
  <c r="D3102" i="19"/>
  <c r="D1023" i="19"/>
  <c r="D1866" i="19"/>
  <c r="D5381" i="19"/>
  <c r="D5122" i="19"/>
  <c r="D5540" i="19"/>
  <c r="D561" i="19"/>
  <c r="D5796" i="19"/>
  <c r="D1965" i="19"/>
  <c r="D5373" i="19"/>
  <c r="D3993" i="19"/>
  <c r="D4322" i="19"/>
  <c r="D5615" i="19"/>
  <c r="D6118" i="19"/>
  <c r="D1692" i="19"/>
  <c r="D6158" i="19"/>
  <c r="D6179" i="19"/>
  <c r="D6291" i="19"/>
  <c r="D5524" i="19"/>
  <c r="D1378" i="19"/>
  <c r="D2644" i="19"/>
  <c r="D3545" i="19"/>
  <c r="D1722" i="19"/>
  <c r="D4294" i="19"/>
  <c r="D2171" i="19"/>
  <c r="D4601" i="19"/>
  <c r="D5075" i="19"/>
  <c r="D2015" i="19"/>
  <c r="D3975" i="19"/>
  <c r="D5234" i="19"/>
  <c r="D1282" i="19"/>
  <c r="D4231" i="19"/>
  <c r="D2294" i="19"/>
  <c r="D2697" i="19"/>
  <c r="D3352" i="19"/>
  <c r="D3493" i="19"/>
  <c r="D3547" i="19"/>
  <c r="D4029" i="19"/>
  <c r="D4113" i="19"/>
  <c r="D5194" i="19"/>
  <c r="D2306" i="19"/>
  <c r="D4927" i="19"/>
  <c r="D3504" i="19"/>
  <c r="D5869" i="19"/>
  <c r="D1626" i="19"/>
  <c r="D5520" i="19"/>
  <c r="D14" i="19"/>
  <c r="D748" i="19"/>
  <c r="D4804" i="19"/>
  <c r="D1766" i="19"/>
  <c r="D4176" i="19"/>
  <c r="D1397" i="19"/>
  <c r="D533" i="19"/>
  <c r="D4293" i="19"/>
  <c r="D5323" i="19"/>
  <c r="D2608" i="19"/>
  <c r="D654" i="19"/>
  <c r="D4575" i="19"/>
  <c r="D1539" i="19"/>
  <c r="D2772" i="19"/>
  <c r="D5005" i="19"/>
  <c r="D3645" i="19"/>
  <c r="D1783" i="19"/>
  <c r="D4312" i="19"/>
  <c r="D5325" i="19"/>
  <c r="D1255" i="19"/>
  <c r="D1791" i="19"/>
  <c r="D3389" i="19"/>
  <c r="D3256" i="19"/>
  <c r="D5285" i="19"/>
  <c r="D5340" i="19"/>
  <c r="D1351" i="19"/>
  <c r="D1146" i="19"/>
  <c r="D701" i="19"/>
  <c r="D4467" i="19"/>
  <c r="D2458" i="19"/>
  <c r="D1727" i="19"/>
  <c r="D4538" i="19"/>
  <c r="D4654" i="19"/>
  <c r="D2058" i="19"/>
  <c r="D4776" i="19"/>
  <c r="D5400" i="19"/>
  <c r="D2888" i="19"/>
  <c r="D1044" i="19"/>
  <c r="D3267" i="19"/>
  <c r="D3615" i="19"/>
  <c r="D3768" i="19"/>
  <c r="D2424" i="19"/>
  <c r="D2674" i="19"/>
  <c r="D3164" i="19"/>
  <c r="D1327" i="19"/>
  <c r="D5505" i="19"/>
  <c r="D4539" i="19"/>
  <c r="D4109" i="19"/>
  <c r="D4599" i="19"/>
  <c r="D3117" i="19"/>
  <c r="D1955" i="19"/>
  <c r="D1244" i="19"/>
  <c r="D253" i="19"/>
  <c r="D24" i="19"/>
  <c r="D986" i="19"/>
  <c r="D1280" i="19"/>
  <c r="D6052" i="19"/>
  <c r="D5030" i="19"/>
  <c r="D6040" i="19"/>
  <c r="D2525" i="19"/>
  <c r="D3609" i="19"/>
  <c r="D6130" i="19"/>
  <c r="D208" i="19"/>
  <c r="D5941" i="19"/>
  <c r="D2707" i="19"/>
  <c r="D4304" i="19"/>
  <c r="D910" i="19"/>
  <c r="D4276" i="19"/>
  <c r="D4235" i="19"/>
  <c r="D2500" i="19"/>
  <c r="D3531" i="19"/>
  <c r="D3165" i="19"/>
  <c r="D4979" i="19"/>
  <c r="D4303" i="19"/>
  <c r="D1654" i="19"/>
  <c r="D5839" i="19"/>
  <c r="D3944" i="19"/>
  <c r="D183" i="19"/>
  <c r="D4705" i="19"/>
  <c r="D963" i="19"/>
  <c r="D371" i="19"/>
  <c r="D5300" i="19"/>
  <c r="D524" i="19"/>
  <c r="D5774" i="19"/>
  <c r="D866" i="19"/>
  <c r="D1073" i="19"/>
  <c r="D4905" i="19"/>
  <c r="D5630" i="19"/>
  <c r="D4894" i="19"/>
  <c r="D1336" i="19"/>
  <c r="D2187" i="19"/>
  <c r="D145" i="19"/>
  <c r="D5678" i="19"/>
  <c r="D1928" i="19"/>
  <c r="D4840" i="19"/>
  <c r="D608" i="19"/>
  <c r="D5953" i="19"/>
  <c r="D1698" i="19"/>
  <c r="D4848" i="19"/>
  <c r="D6077" i="19"/>
  <c r="D4404" i="19"/>
  <c r="D497" i="19"/>
  <c r="D1210" i="19"/>
  <c r="D5728" i="19"/>
  <c r="D1543" i="19"/>
  <c r="D1376" i="19"/>
  <c r="D886" i="19"/>
  <c r="D2466" i="19"/>
  <c r="D3158" i="19"/>
  <c r="D4828" i="19"/>
  <c r="D4010" i="19"/>
  <c r="D3781" i="19"/>
  <c r="D2858" i="19"/>
  <c r="D1371" i="19"/>
  <c r="D2192" i="19"/>
  <c r="D4151" i="19"/>
  <c r="D2605" i="19"/>
  <c r="D4501" i="19"/>
  <c r="D2208" i="19"/>
  <c r="D3469" i="19"/>
  <c r="D2875" i="19"/>
  <c r="D555" i="19"/>
  <c r="D4639" i="19"/>
  <c r="D5921" i="19"/>
  <c r="D2482" i="19"/>
  <c r="D3835" i="19"/>
  <c r="D511" i="19"/>
  <c r="D1130" i="19"/>
  <c r="D4281" i="19"/>
  <c r="D4849" i="19"/>
  <c r="D2732" i="19"/>
  <c r="D3647" i="19"/>
  <c r="D3430" i="19"/>
  <c r="D1974" i="19"/>
  <c r="D3343" i="19"/>
  <c r="D1141" i="19"/>
  <c r="D4662" i="19"/>
  <c r="D5688" i="19"/>
  <c r="D6178" i="19"/>
  <c r="D1841" i="19"/>
  <c r="D4169" i="19"/>
  <c r="D2515" i="19"/>
  <c r="D1854" i="19"/>
  <c r="D4325" i="19"/>
  <c r="D2660" i="19"/>
  <c r="D4999" i="19"/>
  <c r="D1250" i="19"/>
  <c r="D5749" i="19"/>
  <c r="D3927" i="19"/>
  <c r="D5772" i="19"/>
  <c r="D5866" i="19"/>
  <c r="D2708" i="19"/>
  <c r="D4072" i="19"/>
  <c r="D5847" i="19"/>
  <c r="D5837" i="19"/>
  <c r="D6275" i="19"/>
  <c r="D3932" i="19"/>
  <c r="D1230" i="19"/>
  <c r="D30" i="19"/>
  <c r="D546" i="19"/>
  <c r="D1774" i="19"/>
  <c r="D5082" i="19"/>
  <c r="D4891" i="19"/>
  <c r="D3441" i="19"/>
  <c r="D3092" i="19"/>
  <c r="D3131" i="19"/>
  <c r="D5235" i="19"/>
  <c r="D2014" i="19"/>
  <c r="D5060" i="19"/>
  <c r="D692" i="19"/>
  <c r="D4627" i="19"/>
  <c r="D1668" i="19"/>
  <c r="D3649" i="19"/>
  <c r="D3814" i="19"/>
  <c r="D4499" i="19"/>
  <c r="D1006" i="19"/>
  <c r="D3579" i="19"/>
  <c r="D2562" i="19"/>
  <c r="D3747" i="19"/>
  <c r="D2255" i="19"/>
  <c r="D1527" i="19"/>
  <c r="D3325" i="19"/>
  <c r="D4273" i="19"/>
  <c r="D4743" i="19"/>
  <c r="D5449" i="19"/>
  <c r="D6134" i="19"/>
  <c r="D104" i="19"/>
  <c r="D6129" i="19"/>
  <c r="D1540" i="19"/>
  <c r="D2296" i="19"/>
  <c r="D1195" i="19"/>
  <c r="D4189" i="19"/>
  <c r="D1909" i="19"/>
  <c r="D2364" i="19"/>
  <c r="D3285" i="19"/>
  <c r="D1157" i="19"/>
  <c r="D5277" i="19"/>
  <c r="D3059" i="19"/>
  <c r="D4122" i="19"/>
  <c r="D3259" i="19"/>
  <c r="D1818" i="19"/>
  <c r="D4509" i="19"/>
  <c r="D3962" i="19"/>
  <c r="D3210" i="19"/>
  <c r="D2600" i="19"/>
  <c r="D3748" i="19"/>
  <c r="D2921" i="19"/>
  <c r="D2530" i="19"/>
  <c r="D2425" i="19"/>
  <c r="D3464" i="19"/>
  <c r="D938" i="19"/>
  <c r="D4193" i="19"/>
  <c r="D2367" i="19"/>
  <c r="D3653" i="19"/>
  <c r="D5623" i="19"/>
  <c r="D3992" i="19"/>
  <c r="D3444" i="19"/>
  <c r="D211" i="19"/>
  <c r="D2781" i="19"/>
  <c r="D4558" i="19"/>
  <c r="D4218" i="19"/>
  <c r="D2501" i="19"/>
  <c r="D1481" i="19"/>
  <c r="D4696" i="19"/>
  <c r="D2788" i="19"/>
  <c r="D2727" i="19"/>
  <c r="D4673" i="19"/>
  <c r="D3915" i="19"/>
  <c r="D3917" i="19"/>
  <c r="D2190" i="19"/>
  <c r="D3732" i="19"/>
  <c r="D3873" i="19"/>
  <c r="D4202" i="19"/>
  <c r="D3858" i="19"/>
  <c r="D3648" i="19"/>
  <c r="D5096" i="19"/>
  <c r="D1829" i="19"/>
  <c r="D1489" i="19"/>
  <c r="D1890" i="19"/>
  <c r="D4655" i="19"/>
  <c r="D4645" i="19"/>
  <c r="D903" i="19"/>
  <c r="D2668" i="19"/>
  <c r="D3990" i="19"/>
  <c r="D4643" i="19"/>
  <c r="D2422" i="19"/>
  <c r="D2615" i="19"/>
  <c r="D1915" i="19"/>
  <c r="D3637" i="19"/>
  <c r="D2623" i="19"/>
  <c r="D3880" i="19"/>
  <c r="D3127" i="19"/>
  <c r="D2564" i="19"/>
  <c r="D3564" i="19"/>
  <c r="D2886" i="19"/>
  <c r="D2547" i="19"/>
  <c r="D610" i="19"/>
  <c r="D3078" i="19"/>
  <c r="D960" i="19"/>
  <c r="D3625" i="19"/>
  <c r="D599" i="19"/>
  <c r="D5348" i="19"/>
  <c r="D4600" i="19"/>
  <c r="D5453" i="19"/>
  <c r="D5109" i="19"/>
  <c r="D4769" i="19"/>
  <c r="D2302" i="19"/>
  <c r="D3737" i="19"/>
  <c r="D3172" i="19"/>
  <c r="D4017" i="19"/>
  <c r="D5053" i="19"/>
  <c r="D3248" i="19"/>
  <c r="D3351" i="19"/>
  <c r="D5987" i="19"/>
  <c r="D2399" i="19"/>
  <c r="D5976" i="19"/>
  <c r="D3412" i="19"/>
  <c r="D6065" i="19"/>
  <c r="D3266" i="19"/>
  <c r="D1504" i="19"/>
  <c r="D2435" i="19"/>
  <c r="D450" i="19"/>
  <c r="D1597" i="19"/>
  <c r="D5140" i="19"/>
  <c r="D4800" i="19"/>
  <c r="D4203" i="19"/>
  <c r="D3725" i="19"/>
  <c r="D4419" i="19"/>
  <c r="D1718" i="19"/>
  <c r="D1788" i="19"/>
  <c r="D530" i="19"/>
  <c r="D5579" i="19"/>
  <c r="D4796" i="19"/>
  <c r="D3382" i="19"/>
  <c r="D5281" i="19"/>
  <c r="D5212" i="19"/>
  <c r="D5949" i="19"/>
  <c r="D3178" i="19"/>
  <c r="D3812" i="19"/>
  <c r="D499" i="19"/>
  <c r="D324" i="19"/>
  <c r="D4103" i="19"/>
  <c r="D337" i="19"/>
  <c r="D5890" i="19"/>
  <c r="D6133" i="19"/>
  <c r="D2669" i="19"/>
  <c r="D2670" i="19"/>
  <c r="D5674" i="19"/>
  <c r="D5245" i="19"/>
  <c r="D1509" i="19"/>
  <c r="D813" i="19"/>
  <c r="D4335" i="19"/>
  <c r="D933" i="19"/>
  <c r="D1078" i="19"/>
  <c r="D4679" i="19"/>
  <c r="D1326" i="19"/>
  <c r="D1886" i="19"/>
  <c r="D724" i="19"/>
  <c r="D3303" i="19"/>
  <c r="D1132" i="19"/>
  <c r="D5244" i="19"/>
  <c r="D5282" i="19"/>
  <c r="D2491" i="19"/>
  <c r="D2204" i="19"/>
  <c r="D2628" i="19"/>
  <c r="D1226" i="19"/>
  <c r="D2059" i="19"/>
  <c r="D3730" i="19"/>
  <c r="D1605" i="19"/>
  <c r="D6057" i="19"/>
  <c r="D1570" i="19"/>
  <c r="D3665" i="19"/>
  <c r="D1426" i="19"/>
  <c r="D4787" i="19"/>
  <c r="D5078" i="19"/>
  <c r="D2787" i="19"/>
  <c r="D2755" i="19"/>
  <c r="D1740" i="19"/>
  <c r="D4553" i="19"/>
  <c r="D5344" i="19"/>
  <c r="D4959" i="19"/>
  <c r="D4373" i="19"/>
  <c r="D4734" i="19"/>
  <c r="D1787" i="19"/>
  <c r="D4050" i="19"/>
  <c r="D5903" i="19"/>
  <c r="D3451" i="19"/>
  <c r="D1751" i="19"/>
  <c r="D5842" i="19"/>
  <c r="D2072" i="19"/>
  <c r="D1526" i="19"/>
  <c r="D737" i="19"/>
  <c r="D6138" i="19"/>
  <c r="D1828" i="19"/>
  <c r="D4997" i="19"/>
  <c r="D4471" i="19"/>
  <c r="D5793" i="19"/>
  <c r="D5152" i="19"/>
  <c r="D764" i="19"/>
  <c r="D1081" i="19"/>
  <c r="D3523" i="19"/>
  <c r="D1688" i="19"/>
  <c r="D3705" i="19"/>
  <c r="D4573" i="19"/>
  <c r="D2134" i="19"/>
  <c r="D4699" i="19"/>
  <c r="D3302" i="19"/>
  <c r="D4378" i="19"/>
  <c r="D2049" i="19"/>
  <c r="D1033" i="19"/>
  <c r="D486" i="19"/>
  <c r="D4482" i="19"/>
  <c r="D4305" i="19"/>
  <c r="D6015" i="19"/>
  <c r="D4856" i="19"/>
  <c r="D1392" i="19"/>
  <c r="D4850" i="19"/>
  <c r="D2416" i="19"/>
  <c r="D4407" i="19"/>
  <c r="D1795" i="19"/>
  <c r="D3198" i="19"/>
  <c r="D1294" i="19"/>
  <c r="D1219" i="19"/>
  <c r="D5143" i="19"/>
  <c r="D1659" i="19"/>
  <c r="D4174" i="19"/>
  <c r="D5940" i="19"/>
  <c r="D2620" i="19"/>
  <c r="D5888" i="19"/>
  <c r="D3807" i="19"/>
  <c r="D592" i="19"/>
  <c r="D114" i="19"/>
  <c r="D3710" i="19"/>
  <c r="D4013" i="19"/>
  <c r="D394" i="19"/>
  <c r="D360" i="19"/>
  <c r="D5562" i="19"/>
  <c r="D2326" i="19"/>
  <c r="D917" i="19"/>
  <c r="D1432" i="19"/>
  <c r="D1803" i="19"/>
  <c r="D5345" i="19"/>
  <c r="D3436" i="19"/>
  <c r="D853" i="19"/>
  <c r="D1822" i="19"/>
  <c r="D3733" i="19"/>
  <c r="D1014" i="19"/>
  <c r="D4488" i="19"/>
  <c r="D4144" i="19"/>
  <c r="D2558" i="19"/>
  <c r="D1382" i="19"/>
  <c r="D1355" i="19"/>
  <c r="D5441" i="19"/>
  <c r="D3612" i="19"/>
  <c r="D1196" i="19"/>
  <c r="D1448" i="19"/>
  <c r="D3200" i="19"/>
  <c r="D614" i="19"/>
  <c r="D4436" i="19"/>
  <c r="D4688" i="19"/>
  <c r="D6043" i="19"/>
  <c r="D1399" i="19"/>
  <c r="D136" i="19"/>
  <c r="D403" i="19"/>
  <c r="D3566" i="19"/>
  <c r="D5756" i="19"/>
  <c r="D616" i="19"/>
  <c r="D368" i="19"/>
  <c r="D5706" i="19"/>
  <c r="D6058" i="19"/>
  <c r="D5626" i="19"/>
  <c r="D6265" i="19"/>
  <c r="D6229" i="19"/>
  <c r="D5307" i="19"/>
  <c r="D2365" i="19"/>
  <c r="D5034" i="19"/>
  <c r="D2349" i="19"/>
  <c r="D1506" i="19"/>
  <c r="D5571" i="19"/>
  <c r="D5983" i="19"/>
  <c r="D6081" i="19"/>
  <c r="D4989" i="19"/>
  <c r="D1393" i="19"/>
  <c r="D196" i="19"/>
  <c r="D5984" i="19"/>
  <c r="D283" i="19"/>
  <c r="D1975" i="19"/>
  <c r="D2175" i="19"/>
  <c r="D3460" i="19"/>
  <c r="D3320" i="19"/>
  <c r="D5547" i="19"/>
  <c r="D5238" i="19"/>
  <c r="D1495" i="19"/>
  <c r="D2216" i="19"/>
  <c r="D1657" i="19"/>
  <c r="D287" i="19"/>
  <c r="D1297" i="19"/>
  <c r="D3415" i="19"/>
  <c r="D2856" i="19"/>
  <c r="D798" i="19"/>
  <c r="D4397" i="19"/>
  <c r="D4279" i="19"/>
  <c r="D75" i="19"/>
  <c r="D5442" i="19"/>
  <c r="D2646" i="19"/>
  <c r="D4506" i="19"/>
  <c r="D318" i="19"/>
  <c r="D5759" i="19"/>
  <c r="D767" i="19"/>
  <c r="D4867" i="19"/>
  <c r="D3911" i="19"/>
  <c r="D3329" i="19"/>
  <c r="D1733" i="19"/>
  <c r="D459" i="19"/>
  <c r="D226" i="19"/>
  <c r="D3689" i="19"/>
  <c r="D4258" i="19"/>
  <c r="D3663" i="19"/>
  <c r="D4992" i="19"/>
  <c r="D5062" i="19"/>
  <c r="D2456" i="19"/>
  <c r="D4417" i="19"/>
  <c r="D5610" i="19"/>
  <c r="D742" i="19"/>
  <c r="D959" i="19"/>
  <c r="D1665" i="19"/>
  <c r="D1821" i="19"/>
  <c r="D5217" i="19"/>
  <c r="D3472" i="19"/>
  <c r="D3255" i="19"/>
  <c r="D4667" i="19"/>
  <c r="D6141" i="19"/>
  <c r="D4116" i="19"/>
  <c r="D2803" i="19"/>
  <c r="D545" i="19"/>
  <c r="D1218" i="19"/>
  <c r="D2826" i="19"/>
  <c r="D4253" i="19"/>
  <c r="D4852" i="19"/>
  <c r="D2021" i="19"/>
  <c r="D899" i="19"/>
  <c r="D2016" i="19"/>
  <c r="D1976" i="19"/>
  <c r="D2753" i="19"/>
  <c r="D5173" i="19"/>
  <c r="D1052" i="19"/>
  <c r="D1414" i="19"/>
  <c r="D157" i="19"/>
  <c r="D5462" i="19"/>
  <c r="D2914" i="19"/>
  <c r="D4844" i="19"/>
  <c r="D2258" i="19"/>
  <c r="D2551" i="19"/>
  <c r="D3514" i="19"/>
  <c r="D2522" i="19"/>
  <c r="D4813" i="19"/>
  <c r="D6020" i="19"/>
  <c r="D690" i="19"/>
  <c r="D2430" i="19"/>
  <c r="D4154" i="19"/>
  <c r="D1319" i="19"/>
  <c r="D2019" i="19"/>
  <c r="D5041" i="19"/>
  <c r="D502" i="19"/>
  <c r="D5691" i="19"/>
  <c r="D4337" i="19"/>
  <c r="D5655" i="19"/>
  <c r="D6011" i="19"/>
  <c r="D4130" i="19"/>
  <c r="D1634" i="19"/>
  <c r="D5664" i="19"/>
  <c r="D1020" i="19"/>
  <c r="D2106" i="19"/>
  <c r="D3500" i="19"/>
  <c r="D893" i="19"/>
  <c r="D460" i="19"/>
  <c r="D4892" i="19"/>
  <c r="D5864" i="19"/>
  <c r="D4371" i="19"/>
  <c r="D1761" i="19"/>
  <c r="D839" i="19"/>
  <c r="D233" i="19"/>
  <c r="D5690" i="19"/>
  <c r="D3887" i="19"/>
  <c r="D1007" i="19"/>
  <c r="D80" i="19"/>
  <c r="D1050" i="19"/>
  <c r="D1649" i="19"/>
  <c r="D1275" i="19"/>
  <c r="D2603" i="19"/>
  <c r="D374" i="19"/>
  <c r="D2874" i="19"/>
  <c r="D1631" i="19"/>
  <c r="D4975" i="19"/>
  <c r="D4066" i="19"/>
  <c r="D2612" i="19"/>
  <c r="D2627" i="19"/>
  <c r="D1459" i="19"/>
  <c r="D1003" i="19"/>
  <c r="D2516" i="19"/>
  <c r="D5741" i="19"/>
  <c r="D3641" i="19"/>
  <c r="D2657" i="19"/>
  <c r="D3784" i="19"/>
  <c r="D3903" i="19"/>
  <c r="D4545" i="19"/>
  <c r="D286" i="19"/>
  <c r="D5141" i="19"/>
  <c r="D1616" i="19"/>
  <c r="D364" i="19"/>
  <c r="D4873" i="19"/>
  <c r="D5508" i="19"/>
  <c r="D4405" i="19"/>
  <c r="D4514" i="19"/>
  <c r="D4148" i="19"/>
  <c r="D3856" i="19"/>
  <c r="D2613" i="19"/>
  <c r="D5241" i="19"/>
  <c r="D5686" i="19"/>
  <c r="D4527" i="19"/>
  <c r="D4054" i="19"/>
  <c r="D5784" i="19"/>
  <c r="D3390" i="19"/>
  <c r="D3744" i="19"/>
  <c r="D1557" i="19"/>
  <c r="D5598" i="19"/>
  <c r="D1036" i="19"/>
  <c r="D4225" i="19"/>
  <c r="D3300" i="19"/>
  <c r="D2426" i="19"/>
  <c r="D422" i="19"/>
  <c r="D5747" i="19"/>
  <c r="D5163" i="19"/>
  <c r="D5466" i="19"/>
  <c r="D461" i="19"/>
  <c r="D2922" i="19"/>
  <c r="D2793" i="19"/>
  <c r="D5989" i="19"/>
  <c r="D6056" i="19"/>
  <c r="D4875" i="19"/>
  <c r="D5600" i="19"/>
  <c r="D1647" i="19"/>
  <c r="D5533" i="19"/>
  <c r="D4517" i="19"/>
  <c r="D3215" i="19"/>
  <c r="D2260" i="19"/>
  <c r="D1518" i="19"/>
  <c r="D4904" i="19"/>
  <c r="D4628" i="19"/>
  <c r="D5204" i="19"/>
  <c r="D4901" i="19"/>
  <c r="D2473" i="19"/>
  <c r="D710" i="19"/>
  <c r="D1468" i="19"/>
  <c r="D5789" i="19"/>
  <c r="D1935" i="19"/>
  <c r="D3380" i="19"/>
  <c r="D5910" i="19"/>
  <c r="D4732" i="19"/>
  <c r="D4588" i="19"/>
  <c r="D2468" i="19"/>
  <c r="D3457" i="19"/>
  <c r="D1442" i="19"/>
  <c r="D5179" i="19"/>
  <c r="D5790" i="19"/>
  <c r="D3670" i="19"/>
  <c r="D5575" i="19"/>
  <c r="D2877" i="19"/>
  <c r="D3108" i="19"/>
  <c r="D3419" i="19"/>
  <c r="D3716" i="19"/>
  <c r="D1877" i="19"/>
  <c r="D1545" i="19"/>
  <c r="D5510" i="19"/>
  <c r="D5294" i="19"/>
  <c r="D4909" i="19"/>
  <c r="D5357" i="19"/>
  <c r="D4244" i="19"/>
  <c r="D4926" i="19"/>
  <c r="D1172" i="19"/>
  <c r="D5780" i="19"/>
  <c r="D4265" i="19"/>
  <c r="D3774" i="19"/>
  <c r="D2550" i="19"/>
  <c r="D2850" i="19"/>
  <c r="D3685" i="19"/>
  <c r="D1878" i="19"/>
  <c r="D2233" i="19"/>
  <c r="D1377" i="19"/>
  <c r="D16" i="19"/>
  <c r="D2191" i="19"/>
  <c r="D26" i="19"/>
  <c r="D193" i="19"/>
  <c r="D5261" i="19"/>
  <c r="D6175" i="19"/>
  <c r="D6202" i="19"/>
  <c r="D209" i="19"/>
  <c r="D705" i="19"/>
  <c r="D1922" i="19"/>
  <c r="D583" i="19"/>
  <c r="D4634" i="19"/>
  <c r="D3252" i="19"/>
  <c r="D5327" i="19"/>
  <c r="D4966" i="19"/>
  <c r="D3369" i="19"/>
  <c r="D4083" i="19"/>
  <c r="D565" i="19"/>
  <c r="D2814" i="19"/>
  <c r="D4295" i="19"/>
  <c r="D1251" i="19"/>
  <c r="D4993" i="19"/>
  <c r="D6209" i="19"/>
  <c r="D269" i="19"/>
  <c r="D5763" i="19"/>
  <c r="D1405" i="19"/>
  <c r="D612" i="19"/>
  <c r="D5365" i="19"/>
  <c r="D4468" i="19"/>
  <c r="D2351" i="19"/>
  <c r="D2449" i="19"/>
  <c r="D5597" i="19"/>
  <c r="D4053" i="19"/>
  <c r="D2173" i="19"/>
  <c r="D4792" i="19"/>
  <c r="D4723" i="19"/>
  <c r="D473" i="19"/>
  <c r="D2292" i="19"/>
  <c r="D2270" i="19"/>
  <c r="D831" i="19"/>
  <c r="D1449" i="19"/>
  <c r="D1068" i="19"/>
  <c r="D720" i="19"/>
  <c r="D794" i="19"/>
  <c r="D4215" i="19"/>
  <c r="D2740" i="19"/>
  <c r="D4595" i="19"/>
  <c r="D2864" i="19"/>
  <c r="D1395" i="19"/>
  <c r="D4182" i="19"/>
  <c r="D989" i="19"/>
  <c r="D3825" i="19"/>
  <c r="D991" i="19"/>
  <c r="D4698" i="19"/>
  <c r="D3116" i="19"/>
  <c r="D1190" i="19"/>
  <c r="D1310" i="19"/>
  <c r="D1726" i="19"/>
  <c r="D1169" i="19"/>
  <c r="D148" i="19"/>
  <c r="D1697" i="19"/>
  <c r="D5909" i="19"/>
  <c r="D5999" i="19"/>
  <c r="D333" i="19"/>
  <c r="D6217" i="19"/>
  <c r="D1996" i="19"/>
  <c r="D3405" i="19"/>
  <c r="D2052" i="19"/>
  <c r="D103" i="19"/>
  <c r="D180" i="19"/>
  <c r="D946" i="19"/>
  <c r="D5800" i="19"/>
  <c r="D440" i="19"/>
  <c r="D951" i="19"/>
  <c r="D5404" i="19"/>
  <c r="D5631" i="19"/>
  <c r="D5576" i="19"/>
  <c r="D1714" i="19"/>
  <c r="D5538" i="19"/>
  <c r="D6000" i="19"/>
  <c r="D2275" i="19"/>
  <c r="D3336" i="19"/>
  <c r="D5083" i="19"/>
  <c r="D703" i="19"/>
  <c r="D2393" i="19"/>
  <c r="D536" i="19"/>
  <c r="D2320" i="19"/>
  <c r="D4755" i="19"/>
  <c r="D1927" i="19"/>
  <c r="D4403" i="19"/>
  <c r="D2315" i="19"/>
  <c r="D4209" i="19"/>
  <c r="D4618" i="19"/>
  <c r="D1149" i="19"/>
  <c r="D311" i="19"/>
  <c r="D5081" i="19"/>
  <c r="D5829" i="19"/>
  <c r="D1375" i="19"/>
  <c r="D2664" i="19"/>
  <c r="D1782" i="19"/>
  <c r="D2686" i="19"/>
  <c r="D620" i="19"/>
  <c r="D574" i="19"/>
  <c r="D4972" i="19"/>
  <c r="D2156" i="19"/>
  <c r="D392" i="19"/>
  <c r="D5811" i="19"/>
  <c r="D2679" i="19"/>
  <c r="D3595" i="19"/>
  <c r="D5480" i="19"/>
  <c r="D3133" i="19"/>
  <c r="D362" i="19"/>
  <c r="D6102" i="19"/>
  <c r="D6281" i="19"/>
  <c r="D6160" i="19"/>
  <c r="D715" i="19"/>
  <c r="D6240" i="19"/>
  <c r="D2919" i="19"/>
  <c r="D43" i="19"/>
  <c r="D3501" i="19"/>
  <c r="D2698" i="19"/>
  <c r="D1298" i="19"/>
  <c r="D202" i="19"/>
  <c r="D3149" i="19"/>
  <c r="D4114" i="19"/>
  <c r="D878" i="19"/>
  <c r="D2723" i="19"/>
  <c r="D5553" i="19"/>
  <c r="D5798" i="19"/>
  <c r="D3295" i="19"/>
  <c r="D601" i="19"/>
  <c r="D6122" i="19"/>
  <c r="D5952" i="19"/>
  <c r="D5858" i="19"/>
  <c r="D5683" i="19"/>
  <c r="D4020" i="19"/>
  <c r="D5589" i="19"/>
  <c r="D335" i="19"/>
  <c r="D4042" i="19"/>
  <c r="D1203" i="19"/>
  <c r="D4110" i="19"/>
  <c r="D5862" i="19"/>
  <c r="D1812" i="19"/>
  <c r="D6270" i="19"/>
  <c r="D174" i="19"/>
  <c r="D6234" i="19"/>
  <c r="D6282" i="19"/>
  <c r="D6200" i="19"/>
  <c r="D6279" i="19"/>
  <c r="D268" i="19"/>
  <c r="D6287" i="19"/>
  <c r="D5100" i="19"/>
  <c r="D238" i="19"/>
  <c r="D37" i="19"/>
  <c r="D726" i="19"/>
  <c r="D4900" i="19"/>
  <c r="D439" i="19"/>
  <c r="D851" i="19"/>
  <c r="D4817" i="19"/>
  <c r="D579" i="19"/>
  <c r="D3079" i="19"/>
  <c r="D1277" i="19"/>
  <c r="D3312" i="19"/>
  <c r="D2319" i="19"/>
  <c r="D2467" i="19"/>
  <c r="D2316" i="19"/>
  <c r="D4824" i="19"/>
  <c r="D6137" i="19"/>
  <c r="D51" i="19"/>
  <c r="D979" i="19"/>
  <c r="D5684" i="19"/>
  <c r="D4700" i="19"/>
  <c r="D563" i="19"/>
  <c r="D5401" i="19"/>
  <c r="D5737" i="19"/>
  <c r="D833" i="19"/>
  <c r="D6070" i="19"/>
  <c r="D5489" i="19"/>
  <c r="D2889" i="19"/>
  <c r="D4191" i="19"/>
  <c r="D3585" i="19"/>
  <c r="D4388" i="19"/>
  <c r="D3100" i="19"/>
  <c r="D2800" i="19"/>
  <c r="D717" i="19"/>
  <c r="D6033" i="19"/>
  <c r="D2667" i="19"/>
  <c r="D3602" i="19"/>
  <c r="D1291" i="19"/>
  <c r="D733" i="19"/>
  <c r="D1182" i="19"/>
  <c r="D1759" i="19"/>
  <c r="D5101" i="19"/>
  <c r="D1437" i="19"/>
  <c r="D1530" i="19"/>
  <c r="D1125" i="19"/>
  <c r="D5135" i="19"/>
  <c r="D3243" i="19"/>
  <c r="D2711" i="19"/>
  <c r="D1680" i="19"/>
  <c r="D982" i="19"/>
  <c r="D5297" i="19"/>
  <c r="D5237" i="19"/>
  <c r="D5396" i="19"/>
  <c r="D4805" i="19"/>
  <c r="D3429" i="19"/>
  <c r="D3262" i="19"/>
  <c r="D3161" i="19"/>
  <c r="D1707" i="19"/>
  <c r="D3454" i="19"/>
  <c r="D410" i="19"/>
  <c r="D3157" i="19"/>
  <c r="D3655" i="19"/>
  <c r="D3177" i="19"/>
  <c r="D515" i="19"/>
  <c r="D4889" i="19"/>
  <c r="D5924" i="19"/>
  <c r="D2611" i="19"/>
  <c r="D3339" i="19"/>
  <c r="D3726" i="19"/>
  <c r="D3109" i="19"/>
  <c r="D3515" i="19"/>
  <c r="D3597" i="19"/>
  <c r="D3843" i="19"/>
  <c r="D2778" i="19"/>
  <c r="D5148" i="19"/>
  <c r="D5463" i="19"/>
  <c r="D1313" i="19"/>
  <c r="D4247" i="19"/>
  <c r="D3101" i="19"/>
  <c r="D3888" i="19"/>
  <c r="D2520" i="19"/>
  <c r="D4194" i="19"/>
  <c r="D5218" i="19"/>
  <c r="D1191" i="19"/>
  <c r="D4177" i="19"/>
  <c r="D3067" i="19"/>
  <c r="D3052" i="19"/>
  <c r="D2844" i="19"/>
  <c r="D3277" i="19"/>
  <c r="D2702" i="19"/>
  <c r="D3340" i="19"/>
  <c r="D2185" i="19"/>
  <c r="D707" i="19"/>
  <c r="D1134" i="19"/>
  <c r="D3401" i="19"/>
  <c r="D3502" i="19"/>
  <c r="D3083" i="19"/>
  <c r="D5228" i="19"/>
  <c r="D2595" i="19"/>
  <c r="D1521" i="19"/>
  <c r="D3675" i="19"/>
  <c r="D4624" i="19"/>
  <c r="D1354" i="19"/>
  <c r="D3980" i="19"/>
  <c r="D3025" i="19"/>
  <c r="D1220" i="19"/>
  <c r="D124" i="19"/>
  <c r="D5853" i="19"/>
  <c r="D5993" i="19"/>
  <c r="D3994" i="19"/>
  <c r="D4291" i="19"/>
  <c r="D3141" i="19"/>
  <c r="D4613" i="19"/>
  <c r="D5093" i="19"/>
  <c r="D2410" i="19"/>
  <c r="D5186" i="19"/>
  <c r="D2498" i="19"/>
  <c r="D3924" i="19"/>
  <c r="D508" i="19"/>
  <c r="D2361" i="19"/>
  <c r="D3546" i="19"/>
  <c r="D2087" i="19"/>
  <c r="D2543" i="19"/>
  <c r="D5898" i="19"/>
  <c r="D5129" i="19"/>
  <c r="D1523" i="19"/>
  <c r="D2084" i="19"/>
  <c r="D2906" i="19"/>
  <c r="D2274" i="19"/>
  <c r="D3984" i="19"/>
  <c r="D1941" i="19"/>
  <c r="D3539" i="19"/>
  <c r="D3376" i="19"/>
  <c r="D4135" i="19"/>
  <c r="D3863" i="19"/>
  <c r="D3596" i="19"/>
  <c r="D3635" i="19"/>
  <c r="D5334" i="19"/>
  <c r="D4226" i="19"/>
  <c r="D1571" i="19"/>
  <c r="D5476" i="19"/>
  <c r="D4139" i="19"/>
  <c r="D4633" i="19"/>
  <c r="D1824" i="19"/>
  <c r="D2593" i="19"/>
  <c r="D326" i="19"/>
  <c r="D3594" i="19"/>
  <c r="D3862" i="19"/>
  <c r="D1034" i="19"/>
  <c r="D4486" i="19"/>
  <c r="D3874" i="19"/>
  <c r="D2587" i="19"/>
  <c r="D5165" i="19"/>
  <c r="D4487" i="19"/>
  <c r="D4462" i="19"/>
  <c r="D1469" i="19"/>
  <c r="D1936" i="19"/>
  <c r="D2717" i="19"/>
  <c r="D1347" i="19"/>
  <c r="D4653" i="19"/>
  <c r="D4036" i="19"/>
  <c r="D5795" i="19"/>
  <c r="D776" i="19"/>
  <c r="D1711" i="19"/>
  <c r="D647" i="19"/>
  <c r="D1024" i="19"/>
  <c r="D3400" i="19"/>
  <c r="D1538" i="19"/>
  <c r="D5850" i="19"/>
  <c r="D1954" i="19"/>
  <c r="D4075" i="19"/>
  <c r="D4185" i="19"/>
  <c r="D2625" i="19"/>
  <c r="D2121" i="19"/>
  <c r="D3550" i="19"/>
  <c r="D681" i="19"/>
  <c r="D1290" i="19"/>
  <c r="D130" i="19"/>
  <c r="D2631" i="19"/>
  <c r="D3482" i="19"/>
  <c r="D4204" i="19"/>
  <c r="D4665" i="19"/>
  <c r="D2596" i="19"/>
  <c r="D2825" i="19"/>
  <c r="D4392" i="19"/>
  <c r="D6192" i="19"/>
  <c r="D4453" i="19"/>
  <c r="D621" i="19"/>
  <c r="D498" i="19"/>
  <c r="D3677" i="19"/>
  <c r="D3541" i="19"/>
  <c r="D3344" i="19"/>
  <c r="D3474" i="19"/>
  <c r="D1085" i="19"/>
  <c r="D3621" i="19"/>
  <c r="D3898" i="19"/>
  <c r="D5004" i="19"/>
  <c r="D4212" i="19"/>
  <c r="D1433" i="19"/>
  <c r="D4084" i="19"/>
  <c r="D2518" i="19"/>
  <c r="D1331" i="19"/>
  <c r="D1767" i="19"/>
  <c r="D5001" i="19"/>
  <c r="D4718" i="19"/>
  <c r="D2484" i="19"/>
  <c r="D4763" i="19"/>
  <c r="D5317" i="19"/>
  <c r="D4974" i="19"/>
  <c r="D2752" i="19"/>
  <c r="D3879" i="19"/>
  <c r="D2573" i="19"/>
  <c r="D3361" i="19"/>
  <c r="D1587" i="19"/>
  <c r="D1662" i="19"/>
  <c r="D2535" i="19"/>
  <c r="D931" i="19"/>
  <c r="D5670" i="19"/>
  <c r="D2712" i="19"/>
  <c r="D5474" i="19"/>
  <c r="D2762" i="19"/>
  <c r="D1671" i="19"/>
  <c r="D3532" i="19"/>
  <c r="D3057" i="19"/>
  <c r="D3125" i="19"/>
  <c r="D2785" i="19"/>
  <c r="D3230" i="19"/>
  <c r="D4418" i="19"/>
  <c r="D4334" i="19"/>
  <c r="D2071" i="19"/>
  <c r="D3855" i="19"/>
  <c r="D2621" i="19"/>
  <c r="D4528" i="19"/>
  <c r="D2371" i="19"/>
  <c r="D2453" i="19"/>
  <c r="D2769" i="19"/>
  <c r="D3026" i="19"/>
  <c r="D3456" i="19"/>
  <c r="D3236" i="19"/>
  <c r="D3244" i="19"/>
  <c r="D2556" i="19"/>
  <c r="D4040" i="19"/>
  <c r="D3630" i="19"/>
  <c r="D2630" i="19"/>
  <c r="D5253" i="19"/>
  <c r="D2379" i="19"/>
  <c r="D2109" i="19"/>
  <c r="D3282" i="19"/>
  <c r="D1644" i="19"/>
  <c r="D2640" i="19"/>
  <c r="D5482" i="19"/>
  <c r="D1618" i="19"/>
  <c r="D1735" i="19"/>
  <c r="D896" i="19"/>
  <c r="D1407" i="19"/>
  <c r="D4910" i="19"/>
  <c r="D4795" i="19"/>
  <c r="D2514" i="19"/>
  <c r="D2139" i="19"/>
  <c r="D3831" i="19"/>
  <c r="D5657" i="19"/>
  <c r="D2894" i="19"/>
  <c r="D4478" i="19"/>
  <c r="D3681" i="19"/>
  <c r="D5841" i="19"/>
  <c r="D978" i="19"/>
  <c r="D3334" i="19"/>
  <c r="D2040" i="19"/>
  <c r="D3088" i="19"/>
  <c r="D2878" i="19"/>
  <c r="D3142" i="19"/>
  <c r="D2831" i="19"/>
  <c r="D3533" i="19"/>
  <c r="D3091" i="19"/>
  <c r="D2650" i="19"/>
  <c r="D2681" i="19"/>
  <c r="D3105" i="19"/>
  <c r="D3468" i="19"/>
  <c r="D3077" i="19"/>
  <c r="D2403" i="19"/>
  <c r="D4266" i="19"/>
  <c r="D1293" i="19"/>
  <c r="D1366" i="19"/>
  <c r="D623" i="19"/>
  <c r="D2138" i="19"/>
  <c r="D5490" i="19"/>
  <c r="D1846" i="19"/>
  <c r="D2083" i="19"/>
  <c r="D3810" i="19"/>
  <c r="D2395" i="19"/>
  <c r="D4236" i="19"/>
  <c r="D3074" i="19"/>
  <c r="D3058" i="19"/>
  <c r="D1554" i="19"/>
  <c r="D3028" i="19"/>
  <c r="D2104" i="19"/>
  <c r="D796" i="19"/>
  <c r="D3364" i="19"/>
  <c r="D3507" i="19"/>
  <c r="D1340" i="19"/>
  <c r="D2118" i="19"/>
  <c r="D5185" i="19"/>
  <c r="D4047" i="19"/>
  <c r="D1216" i="19"/>
  <c r="D3966" i="19"/>
  <c r="D4903" i="19"/>
  <c r="D4771" i="19"/>
  <c r="D1410" i="19"/>
  <c r="D1903" i="19"/>
  <c r="D947" i="19"/>
  <c r="D923" i="19"/>
  <c r="D247" i="19"/>
  <c r="D5187" i="19"/>
  <c r="D3199" i="19"/>
  <c r="D5648" i="19"/>
  <c r="D1864" i="19"/>
  <c r="D4872" i="19"/>
  <c r="D2030" i="19"/>
  <c r="D1613" i="19"/>
  <c r="D1562" i="19"/>
  <c r="D2618" i="19"/>
  <c r="D2124" i="19"/>
  <c r="D1082" i="19"/>
  <c r="D1187" i="19"/>
  <c r="D1943" i="19"/>
  <c r="D2440" i="19"/>
  <c r="D5056" i="19"/>
  <c r="D2641" i="19"/>
  <c r="D5172" i="19"/>
  <c r="D1532" i="19"/>
  <c r="D2285" i="19"/>
  <c r="D1091" i="19"/>
  <c r="D1940" i="19"/>
  <c r="D5182" i="19"/>
  <c r="D4368" i="19"/>
  <c r="D5346" i="19"/>
  <c r="D1043" i="19"/>
  <c r="D4211" i="19"/>
  <c r="D1208" i="19"/>
  <c r="D2487" i="19"/>
  <c r="D5088" i="19"/>
  <c r="D2568" i="19"/>
  <c r="D5958" i="19"/>
  <c r="D5067" i="19"/>
  <c r="D630" i="19"/>
  <c r="D573" i="19"/>
  <c r="D3114" i="19"/>
  <c r="D3824" i="19"/>
  <c r="D5215" i="19"/>
  <c r="D5513" i="19"/>
  <c r="D5544" i="19"/>
  <c r="D3576" i="19"/>
  <c r="D1136" i="19"/>
  <c r="D3954" i="19"/>
  <c r="D2563" i="19"/>
  <c r="D2310" i="19"/>
  <c r="D4009" i="19"/>
  <c r="D2915" i="19"/>
  <c r="D3525" i="19"/>
  <c r="D3478" i="19"/>
  <c r="D2330" i="19"/>
  <c r="D3153" i="19"/>
  <c r="D3823" i="19"/>
  <c r="D3729" i="19"/>
  <c r="D2238" i="19"/>
  <c r="D995" i="19"/>
  <c r="D1967" i="19"/>
  <c r="D340" i="19"/>
  <c r="D3247" i="19"/>
  <c r="D4350" i="19"/>
  <c r="D2277" i="19"/>
  <c r="D1112" i="19"/>
  <c r="D4602" i="19"/>
  <c r="D4115" i="19"/>
  <c r="D1893" i="19"/>
  <c r="D2060" i="19"/>
  <c r="D56" i="19"/>
  <c r="D814" i="19"/>
  <c r="D256" i="19"/>
  <c r="D141" i="19"/>
  <c r="D5469" i="19"/>
  <c r="D6174" i="19"/>
  <c r="D861" i="19"/>
  <c r="D4928" i="19"/>
  <c r="D2048" i="19"/>
  <c r="D5156" i="19"/>
  <c r="D143" i="19"/>
  <c r="D4132" i="19"/>
  <c r="D4649" i="19"/>
  <c r="D4389" i="19"/>
  <c r="D4853" i="19"/>
  <c r="D6204" i="19"/>
  <c r="D169" i="19"/>
  <c r="D741" i="19"/>
  <c r="D3981" i="19"/>
  <c r="D411" i="19"/>
  <c r="D2400" i="19"/>
  <c r="D6166" i="19"/>
  <c r="D5364" i="19"/>
  <c r="D2579" i="19"/>
  <c r="D5151" i="19"/>
  <c r="D2028" i="19"/>
  <c r="D1650" i="19"/>
  <c r="D1008" i="19"/>
  <c r="D5721" i="19"/>
  <c r="D3383" i="19"/>
  <c r="D1077" i="19"/>
  <c r="D5255" i="19"/>
  <c r="D3656" i="19"/>
  <c r="D4811" i="19"/>
  <c r="D6031" i="19"/>
  <c r="D6063" i="19"/>
  <c r="D1109" i="19"/>
  <c r="D4971" i="19"/>
  <c r="D1637" i="19"/>
  <c r="D744" i="19"/>
  <c r="D3027" i="19"/>
  <c r="D714" i="19"/>
  <c r="D1639" i="19"/>
  <c r="D375" i="19"/>
  <c r="D682" i="19"/>
  <c r="D6227" i="19"/>
  <c r="D1968" i="19"/>
  <c r="D1590" i="19"/>
  <c r="D4754" i="19"/>
  <c r="D3916" i="19"/>
  <c r="D3666" i="19"/>
  <c r="D3304" i="19"/>
  <c r="D4733" i="19"/>
  <c r="D2485" i="19"/>
  <c r="D4458" i="19"/>
  <c r="D5710" i="19"/>
  <c r="D5568" i="19"/>
  <c r="D2347" i="19"/>
  <c r="D2155" i="19"/>
  <c r="D5000" i="19"/>
  <c r="D4134" i="19"/>
  <c r="D2442" i="19"/>
  <c r="D3709" i="19"/>
  <c r="D1598" i="19"/>
  <c r="D4283" i="19"/>
  <c r="D2235" i="19"/>
  <c r="D1869" i="19"/>
  <c r="D2724" i="19"/>
  <c r="D4865" i="19"/>
  <c r="D3808" i="19"/>
  <c r="D2835" i="19"/>
  <c r="D957" i="19"/>
  <c r="D1021" i="19"/>
  <c r="D3561" i="19"/>
  <c r="D4708" i="19"/>
  <c r="D4152" i="19"/>
  <c r="D3324" i="19"/>
  <c r="D2140" i="19"/>
  <c r="D4970" i="19"/>
  <c r="D3991" i="19"/>
  <c r="D5643" i="19"/>
  <c r="D4342" i="19"/>
  <c r="D1794" i="19"/>
  <c r="D462" i="19"/>
  <c r="D5246" i="19"/>
  <c r="D916" i="19"/>
  <c r="D2240" i="19"/>
  <c r="D3413" i="19"/>
  <c r="D5606" i="19"/>
  <c r="D3555" i="19"/>
  <c r="D4784" i="19"/>
  <c r="D4881" i="19"/>
  <c r="D3672" i="19"/>
  <c r="D2619" i="19"/>
  <c r="D5484" i="19"/>
  <c r="D1339" i="19"/>
  <c r="D2497" i="19"/>
  <c r="D3941" i="19"/>
  <c r="D3700" i="19"/>
  <c r="D6114" i="19"/>
  <c r="D4043" i="19"/>
  <c r="D1474" i="19"/>
  <c r="D6220" i="19"/>
  <c r="D203" i="19"/>
  <c r="D1306" i="19"/>
  <c r="D4541" i="19"/>
  <c r="D2358" i="19"/>
  <c r="D3703" i="19"/>
  <c r="D5753" i="19"/>
  <c r="D1798" i="19"/>
  <c r="D1386" i="19"/>
  <c r="D2111" i="19"/>
  <c r="D1458" i="19"/>
  <c r="D1283" i="19"/>
  <c r="D5531" i="19"/>
  <c r="D2327" i="19"/>
  <c r="D1133" i="19"/>
  <c r="D783" i="19"/>
  <c r="D1030" i="19"/>
  <c r="D4377" i="19"/>
  <c r="D1039" i="19"/>
  <c r="D5791" i="19"/>
  <c r="D5815" i="19"/>
  <c r="D5329" i="19"/>
  <c r="D1609" i="19"/>
  <c r="D4846" i="19"/>
  <c r="D586" i="19"/>
  <c r="D395" i="19"/>
  <c r="D3790" i="19"/>
  <c r="D2397" i="19"/>
  <c r="D5415" i="19"/>
  <c r="D818" i="19"/>
  <c r="D31" i="19"/>
  <c r="D4428" i="19"/>
  <c r="D235" i="19"/>
  <c r="D3723" i="19"/>
  <c r="D2444" i="19"/>
  <c r="D863" i="19"/>
  <c r="D4577" i="19"/>
  <c r="D5971" i="19"/>
  <c r="D6093" i="19"/>
  <c r="D588" i="19"/>
  <c r="D4474" i="19"/>
  <c r="D5397" i="19"/>
  <c r="D1525" i="19"/>
  <c r="D3257" i="19"/>
  <c r="D5831" i="19"/>
  <c r="D3280" i="19"/>
  <c r="D4940" i="19"/>
  <c r="D1266" i="19"/>
  <c r="D1160" i="19"/>
  <c r="D6169" i="19"/>
  <c r="D2220" i="19"/>
  <c r="D2272" i="19"/>
  <c r="D4168" i="19"/>
  <c r="D580" i="19"/>
  <c r="D3841" i="19"/>
  <c r="D1307" i="19"/>
  <c r="D617" i="19"/>
  <c r="D4932" i="19"/>
  <c r="D3508" i="19"/>
  <c r="D5275" i="19"/>
  <c r="D457" i="19"/>
  <c r="D1924" i="19"/>
  <c r="D5781" i="19"/>
  <c r="D5822" i="19"/>
  <c r="D4326" i="19"/>
  <c r="D231" i="19"/>
  <c r="D4137" i="19"/>
  <c r="D2846" i="19"/>
  <c r="D1559" i="19"/>
  <c r="D4246" i="19"/>
  <c r="D2899" i="19"/>
  <c r="D5519" i="19"/>
  <c r="D5242" i="19"/>
  <c r="D3264" i="19"/>
  <c r="D1338" i="19"/>
  <c r="D5962" i="19"/>
  <c r="D5435" i="19"/>
  <c r="D6073" i="19"/>
  <c r="D4240" i="19"/>
  <c r="D5406" i="19"/>
  <c r="D3242" i="19"/>
  <c r="D1011" i="19"/>
  <c r="D1835" i="19"/>
  <c r="D722" i="19"/>
  <c r="D4678" i="19"/>
  <c r="D4359" i="19"/>
  <c r="D1837" i="19"/>
  <c r="D3679" i="19"/>
  <c r="D1988" i="19"/>
  <c r="D2459" i="19"/>
  <c r="D1850" i="19"/>
  <c r="D4751" i="19"/>
  <c r="D2002" i="19"/>
  <c r="D4055" i="19"/>
  <c r="D4049" i="19"/>
  <c r="D1807" i="19"/>
  <c r="D2158" i="19"/>
  <c r="D3622" i="19"/>
  <c r="D826" i="19"/>
  <c r="D1861" i="19"/>
  <c r="D3604" i="19"/>
  <c r="D837" i="19"/>
  <c r="D5128" i="19"/>
  <c r="D2598" i="19"/>
  <c r="D3287" i="19"/>
  <c r="D4944" i="19"/>
  <c r="D425" i="19"/>
  <c r="D434" i="19"/>
  <c r="D5306" i="19"/>
  <c r="D3183" i="19"/>
  <c r="D914" i="19"/>
  <c r="D3434" i="19"/>
  <c r="D1483" i="19"/>
  <c r="D1591" i="19"/>
  <c r="D4670" i="19"/>
  <c r="D4616" i="19"/>
  <c r="D4166" i="19"/>
  <c r="D3411" i="19"/>
  <c r="D1951" i="19"/>
  <c r="D5292" i="19"/>
  <c r="D5936" i="19"/>
  <c r="D1917" i="19"/>
  <c r="D1063" i="19"/>
  <c r="D3559" i="19"/>
  <c r="D5271" i="19"/>
  <c r="D5050" i="19"/>
  <c r="D2390" i="19"/>
  <c r="D3853" i="19"/>
  <c r="D5764" i="19"/>
  <c r="D4709" i="19"/>
  <c r="D3776" i="19"/>
  <c r="D310" i="19"/>
  <c r="D823" i="19"/>
  <c r="D5191" i="19"/>
  <c r="D265" i="19"/>
  <c r="D3440" i="19"/>
  <c r="D4297" i="19"/>
  <c r="D6147" i="19"/>
  <c r="D949" i="19"/>
  <c r="D2165" i="19"/>
  <c r="D4288" i="19"/>
  <c r="D1098" i="19"/>
  <c r="D519" i="19"/>
  <c r="D6151" i="19"/>
  <c r="D769" i="19"/>
  <c r="D4702" i="19"/>
  <c r="D2892" i="19"/>
  <c r="D1472" i="19"/>
  <c r="D4598" i="19"/>
  <c r="D255" i="19"/>
  <c r="D414" i="19"/>
  <c r="D278" i="19"/>
  <c r="D1145" i="19"/>
  <c r="D5126" i="19"/>
  <c r="D4826" i="19"/>
  <c r="D1872" i="19"/>
  <c r="D2280" i="19"/>
  <c r="D134" i="19"/>
  <c r="D4230" i="19"/>
  <c r="D4818" i="19"/>
  <c r="D1206" i="19"/>
  <c r="D1320" i="19"/>
  <c r="D329" i="19"/>
  <c r="D4489" i="19"/>
  <c r="D3540" i="19"/>
  <c r="D1739" i="19"/>
  <c r="D155" i="19"/>
  <c r="D2007" i="19"/>
  <c r="D3428" i="19"/>
  <c r="D1374" i="19"/>
  <c r="D874" i="19"/>
  <c r="D5420" i="19"/>
  <c r="D4874" i="19"/>
  <c r="D282" i="19"/>
  <c r="D205" i="19"/>
  <c r="D4725" i="19"/>
  <c r="D3872" i="19"/>
  <c r="D186" i="19"/>
  <c r="D4406" i="19"/>
  <c r="D5439" i="19"/>
  <c r="D1257" i="19"/>
  <c r="D5263" i="19"/>
  <c r="D4994" i="19"/>
  <c r="D5213" i="19"/>
  <c r="D2840" i="19"/>
  <c r="D396" i="19"/>
  <c r="D3876" i="19"/>
  <c r="D1984" i="19"/>
  <c r="D2743" i="19"/>
  <c r="D5673" i="19"/>
  <c r="D3081" i="19"/>
  <c r="D1690" i="19"/>
  <c r="D164" i="19"/>
  <c r="D940" i="19"/>
  <c r="D576" i="19"/>
  <c r="D5677" i="19"/>
  <c r="D5368" i="19"/>
  <c r="D760" i="19"/>
  <c r="D6039" i="19"/>
  <c r="D251" i="19"/>
  <c r="D1165" i="19"/>
  <c r="D6062" i="19"/>
  <c r="D6219" i="19"/>
  <c r="D6266" i="19"/>
  <c r="D99" i="19"/>
  <c r="D1265" i="19"/>
  <c r="D922" i="19"/>
  <c r="D1072" i="19"/>
  <c r="D472" i="19"/>
  <c r="D1343" i="19"/>
  <c r="D3646" i="19"/>
  <c r="D5972" i="19"/>
  <c r="D1183" i="19"/>
  <c r="D929" i="19"/>
  <c r="D173" i="19"/>
  <c r="D4676" i="19"/>
  <c r="D5785" i="19"/>
  <c r="D1105" i="19"/>
  <c r="D5262" i="19"/>
  <c r="D6083" i="19"/>
  <c r="D4439" i="19"/>
  <c r="D2362" i="19"/>
  <c r="D2663" i="19"/>
  <c r="D4812" i="19"/>
  <c r="D2891" i="19"/>
  <c r="D2241" i="19"/>
  <c r="D829" i="19"/>
  <c r="D6027" i="19"/>
  <c r="D5788" i="19"/>
  <c r="D320" i="19"/>
  <c r="D6159" i="19"/>
  <c r="D2212" i="19"/>
  <c r="D3832" i="19"/>
  <c r="D4463" i="19"/>
  <c r="D4923" i="19"/>
  <c r="D379" i="19"/>
  <c r="D5347" i="19"/>
  <c r="D5015" i="19"/>
  <c r="D6199" i="19"/>
  <c r="D3816" i="19"/>
  <c r="D259" i="19"/>
  <c r="D3956" i="19"/>
  <c r="D2475" i="19"/>
  <c r="D5594" i="19"/>
  <c r="D4061" i="19"/>
  <c r="D4965" i="19"/>
  <c r="D677" i="19"/>
  <c r="D2570" i="19"/>
  <c r="D5236" i="19"/>
  <c r="D357" i="19"/>
  <c r="D1094" i="19"/>
  <c r="D1041" i="19"/>
  <c r="D734" i="19"/>
  <c r="D236" i="19"/>
  <c r="D974" i="19"/>
  <c r="D5620" i="19"/>
  <c r="D5955" i="19"/>
  <c r="D5908" i="19"/>
  <c r="D1555" i="19"/>
  <c r="D912" i="19"/>
  <c r="D5251" i="19"/>
  <c r="D888" i="19"/>
  <c r="D5188" i="19"/>
  <c r="D4773" i="19"/>
  <c r="D1871" i="19"/>
  <c r="D5336" i="19"/>
  <c r="D4987" i="19"/>
  <c r="D4925" i="19"/>
  <c r="D2237" i="19"/>
  <c r="D609" i="19"/>
  <c r="D5250" i="19"/>
  <c r="D5755" i="19"/>
  <c r="D2923" i="19"/>
  <c r="D3942" i="19"/>
  <c r="D5507" i="19"/>
  <c r="D770" i="19"/>
  <c r="D1982" i="19"/>
  <c r="D1889" i="19"/>
  <c r="D5496" i="19"/>
  <c r="D5907" i="19"/>
  <c r="D1602" i="19"/>
  <c r="D1262" i="19"/>
  <c r="D5500" i="19"/>
  <c r="D2594" i="19"/>
  <c r="D541" i="19"/>
  <c r="D919" i="19"/>
  <c r="D5233" i="19"/>
  <c r="D2304" i="19"/>
  <c r="D6028" i="19"/>
  <c r="D4497" i="19"/>
  <c r="D1253" i="19"/>
  <c r="D5009" i="19"/>
  <c r="D1771" i="19"/>
  <c r="D3240" i="19"/>
  <c r="D1961" i="19"/>
  <c r="D1920" i="19"/>
  <c r="D3894" i="19"/>
  <c r="D3185" i="19"/>
  <c r="D2833" i="19"/>
  <c r="D1345" i="19"/>
  <c r="D2817" i="19"/>
  <c r="D2824" i="19"/>
  <c r="D2112" i="19"/>
  <c r="D2130" i="19"/>
  <c r="D4912" i="19"/>
  <c r="D743" i="19"/>
  <c r="D1025" i="19"/>
  <c r="D5607" i="19"/>
  <c r="D4770" i="19"/>
  <c r="D3427" i="19"/>
  <c r="D4877" i="19"/>
  <c r="D4192" i="19"/>
  <c r="D4518" i="19"/>
  <c r="D961" i="19"/>
  <c r="D4772" i="19"/>
  <c r="D3806" i="19"/>
  <c r="D1444" i="19"/>
  <c r="D4088" i="19"/>
  <c r="D2806" i="19"/>
  <c r="D547" i="19"/>
  <c r="D4343" i="19"/>
  <c r="D2816" i="19"/>
  <c r="D5259" i="19"/>
  <c r="D2331" i="19"/>
  <c r="D4349" i="19"/>
  <c r="D3935" i="19"/>
  <c r="D4632" i="19"/>
  <c r="D5826" i="19"/>
  <c r="D1576" i="19"/>
  <c r="D3557" i="19"/>
  <c r="D669" i="19"/>
  <c r="D2092" i="19"/>
  <c r="D2042" i="19"/>
  <c r="D1065" i="19"/>
  <c r="D4127" i="19"/>
  <c r="D3208" i="19"/>
  <c r="D5574" i="19"/>
  <c r="D4798" i="19"/>
  <c r="D4778" i="19"/>
  <c r="D3686" i="19"/>
  <c r="D1701" i="19"/>
  <c r="D4285" i="19"/>
  <c r="D2387" i="19"/>
  <c r="D3796" i="19"/>
  <c r="D2115" i="19"/>
  <c r="D4018" i="19"/>
  <c r="D1756" i="19"/>
  <c r="D828" i="19"/>
  <c r="D930" i="19"/>
  <c r="D48" i="19"/>
  <c r="D92" i="19"/>
  <c r="D427" i="19"/>
  <c r="D5881" i="19"/>
  <c r="D5634" i="19"/>
  <c r="D3288" i="19"/>
  <c r="D4808" i="19"/>
  <c r="D788" i="19"/>
  <c r="D1696" i="19"/>
  <c r="D280" i="19"/>
  <c r="D4021" i="19"/>
  <c r="D4269" i="19"/>
  <c r="D6167" i="19"/>
  <c r="D2107" i="19"/>
  <c r="D815" i="19"/>
  <c r="D289" i="19"/>
  <c r="D3299" i="19"/>
  <c r="D4704" i="19"/>
  <c r="D2251" i="19"/>
  <c r="D1989" i="19"/>
  <c r="D5092" i="19"/>
  <c r="D4516" i="19"/>
  <c r="D1285" i="19"/>
  <c r="D3537" i="19"/>
  <c r="D3627" i="19"/>
  <c r="D4333" i="19"/>
  <c r="D2830" i="19"/>
  <c r="D5124" i="19"/>
  <c r="D2779" i="19"/>
  <c r="D2080" i="19"/>
  <c r="D2271" i="19"/>
  <c r="D4277" i="19"/>
  <c r="D5652" i="19"/>
  <c r="D1716" i="19"/>
  <c r="D2054" i="19"/>
  <c r="D4167" i="19"/>
  <c r="D4016" i="19"/>
  <c r="D3842" i="19"/>
  <c r="D3306" i="19"/>
  <c r="D2141" i="19"/>
  <c r="D446" i="19"/>
  <c r="D4022" i="19"/>
  <c r="D5014" i="19"/>
  <c r="D1380" i="19"/>
  <c r="D640" i="19"/>
  <c r="D4862" i="19"/>
  <c r="D5437" i="19"/>
  <c r="D1234" i="19"/>
  <c r="D4317" i="19"/>
  <c r="D3575" i="19"/>
  <c r="D149" i="19"/>
  <c r="D4413" i="19"/>
  <c r="D5609" i="19"/>
  <c r="D1551" i="19"/>
  <c r="D4789" i="19"/>
  <c r="D1648" i="19"/>
  <c r="D369" i="19"/>
  <c r="D3182" i="19"/>
  <c r="D5844" i="19"/>
  <c r="D6177" i="19"/>
  <c r="D5321" i="19"/>
  <c r="D967" i="19"/>
  <c r="D684" i="19"/>
  <c r="D468" i="19"/>
  <c r="D1918" i="19"/>
  <c r="D384" i="19"/>
  <c r="D3828" i="19"/>
  <c r="D6273" i="19"/>
  <c r="D4998" i="19"/>
  <c r="D4794" i="19"/>
  <c r="D2183" i="19"/>
  <c r="D4000" i="19"/>
  <c r="D3644" i="19"/>
  <c r="D2429" i="19"/>
  <c r="D2350" i="19"/>
  <c r="D3598" i="19"/>
  <c r="D2917" i="19"/>
  <c r="D3765" i="19"/>
  <c r="D3848" i="19"/>
  <c r="D3614" i="19"/>
  <c r="D2454" i="19"/>
  <c r="D5059" i="19"/>
  <c r="D4163" i="19"/>
  <c r="D2583" i="19"/>
  <c r="D2759" i="19"/>
  <c r="D806" i="19"/>
  <c r="D1417" i="19"/>
  <c r="D1732" i="19"/>
  <c r="D3407" i="19"/>
  <c r="D3925" i="19"/>
  <c r="D5470" i="19"/>
  <c r="D1577" i="19"/>
  <c r="D1450" i="19"/>
  <c r="D3584" i="19"/>
  <c r="D4003" i="19"/>
  <c r="D3227" i="19"/>
  <c r="D4097" i="19"/>
  <c r="D1252" i="19"/>
  <c r="D5094" i="19"/>
  <c r="D1129" i="19"/>
  <c r="D3521" i="19"/>
  <c r="D2074" i="19"/>
  <c r="D3658" i="19"/>
  <c r="D3693" i="19"/>
  <c r="D1957" i="19"/>
  <c r="D4184" i="19"/>
  <c r="D660" i="19"/>
  <c r="D1421" i="19"/>
  <c r="D3513" i="19"/>
  <c r="D1049" i="19"/>
  <c r="D3881" i="19"/>
  <c r="D1365" i="19"/>
  <c r="D5203" i="19"/>
  <c r="D1656" i="19"/>
  <c r="D4354" i="19"/>
  <c r="D5180" i="19"/>
  <c r="D4902" i="19"/>
  <c r="D3107" i="19"/>
  <c r="D3126" i="19"/>
  <c r="D415" i="19"/>
  <c r="D4674" i="19"/>
  <c r="D1793" i="19"/>
  <c r="D857" i="19"/>
  <c r="D1161" i="19"/>
  <c r="D5399" i="19"/>
  <c r="D79" i="19"/>
  <c r="D4038" i="19"/>
  <c r="D408" i="19"/>
  <c r="D6105" i="19"/>
  <c r="D1012" i="19"/>
  <c r="D5370" i="19"/>
  <c r="D5032" i="19"/>
  <c r="D3749" i="19"/>
  <c r="D86" i="19"/>
  <c r="D5922" i="19"/>
  <c r="D2376" i="19"/>
  <c r="D675" i="19"/>
  <c r="D4465" i="19"/>
  <c r="D266" i="19"/>
  <c r="D4351" i="19"/>
  <c r="D4149" i="19"/>
  <c r="D315" i="19"/>
  <c r="D3982" i="19"/>
  <c r="D1368" i="19"/>
  <c r="D1901" i="19"/>
  <c r="D3418" i="19"/>
  <c r="D248" i="19"/>
  <c r="D2661" i="19"/>
  <c r="D1029" i="19"/>
  <c r="D904" i="19"/>
  <c r="D795" i="19"/>
  <c r="D390" i="19"/>
  <c r="D55" i="19"/>
  <c r="D6289" i="19"/>
  <c r="D6283" i="19"/>
  <c r="D552" i="19"/>
  <c r="D5776" i="19"/>
  <c r="D179" i="19"/>
  <c r="D5433" i="19"/>
  <c r="D5754" i="19"/>
  <c r="D787" i="19"/>
  <c r="D817" i="19"/>
  <c r="D5427" i="19"/>
  <c r="D2157" i="19"/>
  <c r="D2506" i="19"/>
  <c r="D2462" i="19"/>
  <c r="D108" i="19"/>
  <c r="D5127" i="19"/>
  <c r="D5723" i="19"/>
  <c r="D3461" i="19"/>
  <c r="D864" i="19"/>
  <c r="D6078" i="19"/>
  <c r="D4492" i="19"/>
  <c r="D5003" i="19"/>
  <c r="D5372" i="19"/>
  <c r="D2154" i="19"/>
  <c r="D3359" i="19"/>
  <c r="D985" i="19"/>
  <c r="D2273" i="19"/>
  <c r="D1224" i="19"/>
  <c r="D2470" i="19"/>
  <c r="D60" i="19"/>
  <c r="D6009" i="19"/>
  <c r="D3056" i="19"/>
  <c r="D1687" i="19"/>
  <c r="D5102" i="19"/>
  <c r="D642" i="19"/>
  <c r="D5834" i="19"/>
  <c r="D5845" i="19"/>
  <c r="D481" i="19"/>
  <c r="D344" i="19"/>
  <c r="D5026" i="19"/>
  <c r="D5566" i="19"/>
  <c r="D88" i="19"/>
  <c r="D5139" i="19"/>
  <c r="D1301" i="19"/>
  <c r="D46" i="19"/>
  <c r="D4995" i="19"/>
  <c r="D3069" i="19"/>
  <c r="D3886" i="19"/>
  <c r="D4913" i="19"/>
  <c r="D761" i="19"/>
  <c r="D5379" i="19"/>
  <c r="D3195" i="19"/>
  <c r="D4067" i="19"/>
  <c r="D1745" i="19"/>
  <c r="D5934" i="19"/>
  <c r="D6144" i="19"/>
  <c r="D600" i="19"/>
  <c r="D571" i="19"/>
  <c r="D1176" i="19"/>
  <c r="D1325" i="19"/>
  <c r="D3882" i="19"/>
  <c r="D2815" i="19"/>
  <c r="D3804" i="19"/>
  <c r="D199" i="19"/>
  <c r="D470" i="19"/>
  <c r="D4893" i="19"/>
  <c r="D956" i="19"/>
  <c r="D3446" i="19"/>
  <c r="D1359" i="19"/>
  <c r="D970" i="19"/>
  <c r="D2460" i="19"/>
  <c r="D5760" i="19"/>
  <c r="D6037" i="19"/>
  <c r="D569" i="19"/>
  <c r="D4255" i="19"/>
  <c r="D1279" i="19"/>
  <c r="D1213" i="19"/>
  <c r="D3849" i="19"/>
  <c r="D5625" i="19"/>
  <c r="D5854" i="19"/>
  <c r="D5536" i="19"/>
  <c r="D739" i="19"/>
  <c r="D4603" i="19"/>
  <c r="D25" i="19"/>
  <c r="D6206" i="19"/>
  <c r="D5885" i="19"/>
  <c r="D5356" i="19"/>
  <c r="D1185" i="19"/>
  <c r="D5859" i="19"/>
  <c r="D1779" i="19"/>
  <c r="D691" i="19"/>
  <c r="D2635" i="19"/>
  <c r="D4319" i="19"/>
  <c r="D3920" i="19"/>
  <c r="D3485" i="19"/>
  <c r="D2352" i="19"/>
  <c r="D4976" i="19"/>
  <c r="D6094" i="19"/>
  <c r="D973" i="19"/>
  <c r="D648" i="19"/>
  <c r="D5013" i="19"/>
  <c r="D144" i="19"/>
  <c r="D2438" i="19"/>
  <c r="D4710" i="19"/>
  <c r="D4593" i="19"/>
  <c r="D363" i="19"/>
  <c r="D27" i="19"/>
  <c r="D44" i="19"/>
  <c r="D5865" i="19"/>
  <c r="D3761" i="19"/>
  <c r="D6025" i="19"/>
  <c r="D272" i="19"/>
  <c r="D1830" i="19"/>
  <c r="D1595" i="19"/>
  <c r="D229" i="19"/>
  <c r="D188" i="19"/>
  <c r="D763" i="19"/>
  <c r="D3957" i="19"/>
  <c r="D6022" i="19"/>
  <c r="D2009" i="19"/>
  <c r="D40" i="19"/>
  <c r="D6131" i="19"/>
  <c r="D4657" i="19"/>
  <c r="D5497" i="19"/>
  <c r="D2406" i="19"/>
  <c r="D57" i="19"/>
  <c r="D38" i="19"/>
  <c r="D6197" i="19"/>
  <c r="D5405" i="19"/>
  <c r="D756" i="19"/>
  <c r="D5541" i="19"/>
  <c r="D5868" i="19"/>
  <c r="D3948" i="19"/>
  <c r="D5698" i="19"/>
  <c r="D2443" i="19"/>
  <c r="D5350" i="19"/>
  <c r="D3505" i="19"/>
  <c r="D5525" i="19"/>
  <c r="D5874" i="19"/>
  <c r="D2257" i="19"/>
  <c r="D5884" i="19"/>
  <c r="D138" i="19"/>
  <c r="D645" i="19"/>
  <c r="D5724" i="19"/>
  <c r="D1192" i="19"/>
  <c r="D4630" i="19"/>
  <c r="D1536" i="19"/>
  <c r="D1423" i="19"/>
  <c r="D5419" i="19"/>
  <c r="D5762" i="19"/>
  <c r="D4831" i="19"/>
  <c r="D6183" i="19"/>
  <c r="D84" i="19"/>
  <c r="D6148" i="19"/>
  <c r="D5750" i="19"/>
  <c r="D3867" i="19"/>
  <c r="D1276" i="19"/>
  <c r="D3224" i="19"/>
  <c r="D382" i="19"/>
  <c r="D578" i="19"/>
  <c r="D2827" i="19"/>
  <c r="D448" i="19"/>
  <c r="D5521" i="19"/>
  <c r="D5937" i="19"/>
  <c r="D4347" i="19"/>
  <c r="D4214" i="19"/>
  <c r="D6053" i="19"/>
  <c r="D5802" i="19"/>
  <c r="D5095" i="19"/>
  <c r="D3821" i="19"/>
  <c r="D5491" i="19"/>
  <c r="D5994" i="19"/>
  <c r="D842" i="19"/>
  <c r="D2590" i="19"/>
  <c r="D1843" i="19"/>
  <c r="D1757" i="19"/>
  <c r="D5901" i="19"/>
  <c r="D1292" i="19"/>
  <c r="D4446" i="19"/>
  <c r="D4851" i="19"/>
  <c r="D3260" i="19"/>
  <c r="D3651" i="19"/>
  <c r="D1287" i="19"/>
  <c r="D924" i="19"/>
  <c r="D575" i="19"/>
  <c r="D3128" i="19"/>
  <c r="D1584" i="19"/>
  <c r="D4229" i="19"/>
  <c r="D5284" i="19"/>
  <c r="D5988" i="19"/>
  <c r="D5040" i="19"/>
  <c r="D6088" i="19"/>
  <c r="D5935" i="19"/>
  <c r="D4887" i="19"/>
  <c r="D83" i="19"/>
  <c r="D6074" i="19"/>
  <c r="D6269" i="19"/>
  <c r="D96" i="19"/>
  <c r="D5956" i="19"/>
  <c r="D753" i="19"/>
  <c r="D4681" i="19"/>
  <c r="D5963" i="19"/>
  <c r="D1487" i="19"/>
  <c r="D5467" i="19"/>
  <c r="D5823" i="19"/>
  <c r="D1520" i="19"/>
  <c r="D6260" i="19"/>
  <c r="D680" i="19"/>
  <c r="D4563" i="19"/>
  <c r="D5342" i="19"/>
  <c r="D2876" i="19"/>
  <c r="D1318" i="19"/>
  <c r="D6016" i="19"/>
  <c r="D4264" i="19"/>
  <c r="D867" i="19"/>
  <c r="D2450" i="19"/>
  <c r="D3041" i="19"/>
  <c r="D2266" i="19"/>
  <c r="D625" i="19"/>
  <c r="D3112" i="19"/>
  <c r="D2223" i="19"/>
  <c r="D161" i="19"/>
  <c r="D5486" i="19"/>
  <c r="D4858" i="19"/>
  <c r="D4830" i="19"/>
  <c r="D21" i="19"/>
  <c r="D987" i="19"/>
  <c r="D6262" i="19"/>
  <c r="D171" i="19"/>
  <c r="D6272" i="19"/>
  <c r="D13" i="19"/>
  <c r="D23" i="19"/>
  <c r="D5735" i="19"/>
  <c r="D6042" i="19"/>
  <c r="D6280" i="19"/>
  <c r="D5816" i="19"/>
  <c r="D5905" i="19"/>
  <c r="D1537" i="19"/>
  <c r="D6125" i="19"/>
  <c r="D5889" i="19"/>
  <c r="D5193" i="19"/>
  <c r="D2214" i="19"/>
  <c r="D2013" i="19"/>
  <c r="D297" i="19"/>
  <c r="D5174" i="19"/>
  <c r="D6034" i="19"/>
  <c r="D875" i="19"/>
  <c r="D423" i="19"/>
  <c r="D296" i="19"/>
  <c r="D93" i="19"/>
  <c r="D5266" i="19"/>
  <c r="D1923" i="19"/>
  <c r="D994" i="19"/>
  <c r="D1806" i="19"/>
  <c r="D4838" i="19"/>
  <c r="D4694" i="19"/>
  <c r="D293" i="19"/>
  <c r="D327" i="19"/>
  <c r="D294" i="19"/>
  <c r="D1758" i="19"/>
  <c r="D5383" i="19"/>
  <c r="D6127" i="19"/>
  <c r="D6126" i="19"/>
  <c r="D295" i="19"/>
  <c r="D441" i="19"/>
  <c r="D1158" i="19"/>
  <c r="D437" i="19"/>
  <c r="D2298" i="19"/>
  <c r="D433" i="19"/>
  <c r="D4348" i="19"/>
  <c r="D3462" i="19"/>
  <c r="D301" i="19"/>
  <c r="D451" i="19"/>
  <c r="D5629" i="19"/>
  <c r="D1431" i="19"/>
  <c r="D1789" i="19"/>
  <c r="D4491" i="19"/>
  <c r="D551" i="19"/>
  <c r="D304" i="19"/>
  <c r="D5198" i="19"/>
  <c r="D5672" i="19"/>
  <c r="D5447" i="19"/>
  <c r="D4095" i="19"/>
  <c r="D299" i="19"/>
  <c r="D353" i="19"/>
  <c r="D3512" i="19"/>
  <c r="D849" i="19"/>
  <c r="D6123" i="19"/>
  <c r="D5957" i="19"/>
  <c r="D709" i="19"/>
  <c r="D4296" i="19"/>
  <c r="D5705" i="19"/>
  <c r="D2218" i="19"/>
  <c r="D4565" i="19"/>
  <c r="D4414" i="19"/>
  <c r="D1148" i="19"/>
  <c r="D3913" i="19"/>
  <c r="D305" i="19"/>
  <c r="D5970" i="19"/>
  <c r="D2589" i="19"/>
  <c r="D2552" i="19"/>
  <c r="D5558" i="19"/>
  <c r="D3593" i="19"/>
  <c r="D1118" i="19"/>
  <c r="D3934" i="19"/>
  <c r="D3864" i="19"/>
  <c r="D4125" i="19"/>
  <c r="D984" i="19"/>
  <c r="D4044" i="19"/>
  <c r="D4671" i="19"/>
  <c r="D3738" i="19"/>
  <c r="D4799" i="19"/>
  <c r="D3820" i="19"/>
  <c r="D3586" i="19"/>
  <c r="D1126" i="19"/>
  <c r="D1017" i="19"/>
  <c r="D442" i="19"/>
  <c r="D279" i="19"/>
  <c r="D4141" i="19"/>
  <c r="D4767" i="19"/>
  <c r="D3354" i="19"/>
  <c r="D2434" i="19"/>
  <c r="D5378" i="19"/>
  <c r="D5371" i="19"/>
  <c r="D5883" i="19"/>
  <c r="D605" i="19"/>
  <c r="D2328" i="19"/>
  <c r="D5079" i="19"/>
  <c r="D132" i="19"/>
  <c r="D539" i="19"/>
  <c r="D3711" i="19"/>
  <c r="D4758" i="19"/>
  <c r="D1167" i="19"/>
  <c r="D5229" i="19"/>
  <c r="D807" i="19"/>
  <c r="D3573" i="19"/>
  <c r="D6201" i="19"/>
  <c r="D3556" i="19"/>
  <c r="D4452" i="19"/>
  <c r="D663" i="19"/>
  <c r="D290" i="19"/>
  <c r="D5804" i="19"/>
  <c r="D5950" i="19"/>
  <c r="D845" i="19"/>
  <c r="D71" i="19"/>
  <c r="D70" i="19"/>
  <c r="D6249" i="19"/>
  <c r="D3794" i="19"/>
  <c r="D4596" i="19"/>
  <c r="D5455" i="19"/>
  <c r="D377" i="19"/>
  <c r="D1396" i="19"/>
  <c r="D6149" i="19"/>
  <c r="D1217" i="19"/>
  <c r="D35" i="19"/>
  <c r="D2010" i="19"/>
  <c r="D6143" i="19"/>
  <c r="D634" i="19"/>
  <c r="D5878" i="19"/>
  <c r="D2032" i="19"/>
  <c r="D443" i="19"/>
  <c r="D6003" i="19"/>
  <c r="D2123" i="19"/>
  <c r="B3" i="18"/>
  <c r="H42" i="18"/>
  <c r="G42" i="18"/>
  <c r="F42" i="18"/>
  <c r="E42" i="18"/>
  <c r="D42" i="18"/>
  <c r="I42" i="18"/>
  <c r="H36" i="18"/>
  <c r="G36" i="18"/>
  <c r="F36" i="18"/>
  <c r="E36" i="18"/>
  <c r="D36" i="18"/>
  <c r="I36" i="18"/>
  <c r="I35" i="18"/>
  <c r="H15" i="18"/>
  <c r="G15" i="18"/>
  <c r="F15" i="18"/>
  <c r="E15" i="18"/>
  <c r="E22" i="18" s="1"/>
  <c r="E29" i="18" s="1"/>
  <c r="E43" i="18" s="1"/>
  <c r="D15" i="18"/>
  <c r="D22" i="18" s="1"/>
  <c r="D29" i="18" s="1"/>
  <c r="I15" i="18"/>
  <c r="I22" i="18" s="1"/>
  <c r="I29" i="18" s="1"/>
  <c r="I43" i="18" s="1"/>
  <c r="H14" i="18"/>
  <c r="G14" i="18"/>
  <c r="F14" i="18"/>
  <c r="E14" i="18"/>
  <c r="D14" i="18"/>
  <c r="I14" i="18"/>
  <c r="I13" i="18"/>
  <c r="I20" i="18" s="1"/>
  <c r="I41" i="18" s="1"/>
  <c r="I48" i="18" s="1"/>
  <c r="H13" i="18"/>
  <c r="H20" i="18" s="1"/>
  <c r="H41" i="18" s="1"/>
  <c r="H48" i="18" s="1"/>
  <c r="G13" i="18"/>
  <c r="G20" i="18" s="1"/>
  <c r="G41" i="18" s="1"/>
  <c r="G48" i="18" s="1"/>
  <c r="F13" i="18"/>
  <c r="F20" i="18" s="1"/>
  <c r="F41" i="18" s="1"/>
  <c r="F48" i="18" s="1"/>
  <c r="E13" i="18"/>
  <c r="E20" i="18" s="1"/>
  <c r="E41" i="18" s="1"/>
  <c r="E48" i="18" s="1"/>
  <c r="D13" i="18"/>
  <c r="D20" i="18" s="1"/>
  <c r="D41" i="18" s="1"/>
  <c r="D48" i="18" s="1"/>
  <c r="B45" i="15"/>
  <c r="H26" i="15"/>
  <c r="H39" i="15" s="1"/>
  <c r="G26" i="15"/>
  <c r="G29" i="15" s="1"/>
  <c r="F26" i="15"/>
  <c r="F39" i="15" s="1"/>
  <c r="E26" i="15"/>
  <c r="E39" i="15" s="1"/>
  <c r="D26" i="15"/>
  <c r="D39" i="15" s="1"/>
  <c r="I26" i="15"/>
  <c r="I29" i="15" s="1"/>
  <c r="H22" i="15"/>
  <c r="H25" i="15" s="1"/>
  <c r="G22" i="15"/>
  <c r="G25" i="15" s="1"/>
  <c r="F22" i="15"/>
  <c r="F25" i="15" s="1"/>
  <c r="E22" i="15"/>
  <c r="E25" i="15" s="1"/>
  <c r="D22" i="15"/>
  <c r="D25" i="15" s="1"/>
  <c r="I22" i="15"/>
  <c r="I25" i="15" s="1"/>
  <c r="B21" i="15"/>
  <c r="H15" i="15"/>
  <c r="H30" i="15" s="1"/>
  <c r="G15" i="15"/>
  <c r="G30" i="15" s="1"/>
  <c r="F15" i="15"/>
  <c r="F30" i="15" s="1"/>
  <c r="E15" i="15"/>
  <c r="E30" i="15" s="1"/>
  <c r="D15" i="15"/>
  <c r="D30" i="15" s="1"/>
  <c r="I15" i="15"/>
  <c r="I30" i="15" s="1"/>
  <c r="H14" i="15"/>
  <c r="G14" i="15"/>
  <c r="G21" i="15" s="1"/>
  <c r="F14" i="15"/>
  <c r="F21" i="15" s="1"/>
  <c r="E14" i="15"/>
  <c r="E21" i="15" s="1"/>
  <c r="D14" i="15"/>
  <c r="I14" i="15"/>
  <c r="I21" i="15" s="1"/>
  <c r="H13" i="15"/>
  <c r="H20" i="15" s="1"/>
  <c r="H37" i="15" s="1"/>
  <c r="H44" i="15" s="1"/>
  <c r="G13" i="15"/>
  <c r="G20" i="15" s="1"/>
  <c r="G37" i="15" s="1"/>
  <c r="G44" i="15" s="1"/>
  <c r="F13" i="15"/>
  <c r="F20" i="15" s="1"/>
  <c r="F37" i="15" s="1"/>
  <c r="F44" i="15" s="1"/>
  <c r="E13" i="15"/>
  <c r="E20" i="15" s="1"/>
  <c r="E37" i="15" s="1"/>
  <c r="E44" i="15" s="1"/>
  <c r="D13" i="15"/>
  <c r="D20" i="15" s="1"/>
  <c r="D37" i="15" s="1"/>
  <c r="D44" i="15" s="1"/>
  <c r="I13" i="15"/>
  <c r="I20" i="15" s="1"/>
  <c r="I37" i="15" s="1"/>
  <c r="I44" i="15" s="1"/>
  <c r="B3" i="15"/>
  <c r="B68" i="11"/>
  <c r="B67" i="11"/>
  <c r="B66" i="11"/>
  <c r="B65" i="11"/>
  <c r="B64" i="11"/>
  <c r="B63" i="11"/>
  <c r="K56" i="11"/>
  <c r="K57" i="11"/>
  <c r="K54" i="11"/>
  <c r="K53" i="11"/>
  <c r="F49" i="11"/>
  <c r="F48" i="11"/>
  <c r="F47" i="11"/>
  <c r="F46" i="11"/>
  <c r="F45" i="11"/>
  <c r="F44" i="11"/>
  <c r="F43" i="11"/>
  <c r="F42" i="11"/>
  <c r="F41" i="11"/>
  <c r="E40" i="11"/>
  <c r="E49" i="11"/>
  <c r="E48" i="11"/>
  <c r="E47" i="11"/>
  <c r="E46" i="11"/>
  <c r="E45" i="11"/>
  <c r="E44" i="11"/>
  <c r="E43" i="11"/>
  <c r="E42" i="11"/>
  <c r="E41" i="11"/>
  <c r="C49" i="11"/>
  <c r="C48" i="11"/>
  <c r="C47" i="11"/>
  <c r="C46" i="11"/>
  <c r="C45" i="11"/>
  <c r="C44" i="11"/>
  <c r="C43" i="11"/>
  <c r="C42" i="11"/>
  <c r="C41" i="11"/>
  <c r="C40" i="11"/>
  <c r="K13" i="14"/>
  <c r="K12" i="14"/>
  <c r="K11" i="14"/>
  <c r="K10" i="14"/>
  <c r="K9" i="14"/>
  <c r="K8" i="14"/>
  <c r="K7" i="14"/>
  <c r="K6" i="14"/>
  <c r="K5" i="14"/>
  <c r="K4" i="14"/>
  <c r="F40" i="11" s="1"/>
  <c r="K103" i="2"/>
  <c r="J103" i="2"/>
  <c r="I103" i="2"/>
  <c r="H103" i="2"/>
  <c r="G103" i="2"/>
  <c r="F103" i="2"/>
  <c r="E103" i="2"/>
  <c r="D103" i="2"/>
  <c r="C103" i="2"/>
  <c r="K102" i="2"/>
  <c r="J102" i="2"/>
  <c r="I102" i="2"/>
  <c r="H102" i="2"/>
  <c r="G102" i="2"/>
  <c r="F102" i="2"/>
  <c r="E102" i="2"/>
  <c r="D102" i="2"/>
  <c r="C102" i="2"/>
  <c r="K106" i="2"/>
  <c r="G30" i="11" s="1"/>
  <c r="J104" i="2"/>
  <c r="J107" i="2" s="1"/>
  <c r="F29" i="11" s="1"/>
  <c r="G35" i="18"/>
  <c r="H106" i="2"/>
  <c r="D30" i="11" s="1"/>
  <c r="G106" i="2"/>
  <c r="C30" i="11" s="1"/>
  <c r="F104" i="2"/>
  <c r="F107" i="2" s="1"/>
  <c r="E106" i="2"/>
  <c r="D104" i="2"/>
  <c r="C107" i="2"/>
  <c r="F27" i="11"/>
  <c r="E27" i="11"/>
  <c r="D27" i="11"/>
  <c r="C27" i="11"/>
  <c r="G27" i="11"/>
  <c r="J18" i="27" l="1"/>
  <c r="J21" i="27" s="1"/>
  <c r="I22" i="27"/>
  <c r="K104" i="2"/>
  <c r="K107" i="2" s="1"/>
  <c r="G29" i="11" s="1"/>
  <c r="E104" i="2"/>
  <c r="E107" i="2" s="1"/>
  <c r="C106" i="2"/>
  <c r="J106" i="2"/>
  <c r="F30" i="11" s="1"/>
  <c r="H35" i="18"/>
  <c r="I104" i="2"/>
  <c r="I106" i="2"/>
  <c r="E30" i="11" s="1"/>
  <c r="H104" i="2"/>
  <c r="F35" i="18"/>
  <c r="E35" i="18"/>
  <c r="G104" i="2"/>
  <c r="G107" i="2" s="1"/>
  <c r="C29" i="11" s="1"/>
  <c r="D35" i="18"/>
  <c r="D37" i="18" s="1"/>
  <c r="F106" i="2"/>
  <c r="E105" i="2"/>
  <c r="D107" i="2"/>
  <c r="D105" i="2"/>
  <c r="D106" i="2"/>
  <c r="D38" i="27"/>
  <c r="E38" i="27" s="1"/>
  <c r="E37" i="27" s="1"/>
  <c r="D37" i="27"/>
  <c r="D36" i="27"/>
  <c r="L26" i="22"/>
  <c r="M26" i="22" s="1"/>
  <c r="G1352" i="22"/>
  <c r="G10" i="22"/>
  <c r="G6279" i="22"/>
  <c r="G6263" i="22"/>
  <c r="G6247" i="22"/>
  <c r="G6231" i="22"/>
  <c r="G6215" i="22"/>
  <c r="G6199" i="22"/>
  <c r="G6183" i="22"/>
  <c r="G6167" i="22"/>
  <c r="G6151" i="22"/>
  <c r="G6135" i="22"/>
  <c r="G6119" i="22"/>
  <c r="G6103" i="22"/>
  <c r="G6087" i="22"/>
  <c r="G6071" i="22"/>
  <c r="G6055" i="22"/>
  <c r="G6039" i="22"/>
  <c r="G6023" i="22"/>
  <c r="G6007" i="22"/>
  <c r="G5991" i="22"/>
  <c r="G5975" i="22"/>
  <c r="G5959" i="22"/>
  <c r="G5943" i="22"/>
  <c r="G5927" i="22"/>
  <c r="G5911" i="22"/>
  <c r="G5895" i="22"/>
  <c r="G5879" i="22"/>
  <c r="G5863" i="22"/>
  <c r="G5847" i="22"/>
  <c r="G5831" i="22"/>
  <c r="G5815" i="22"/>
  <c r="G5799" i="22"/>
  <c r="G5783" i="22"/>
  <c r="G5767" i="22"/>
  <c r="G5751" i="22"/>
  <c r="G5735" i="22"/>
  <c r="G5719" i="22"/>
  <c r="G5703" i="22"/>
  <c r="G5687" i="22"/>
  <c r="G5671" i="22"/>
  <c r="G5655" i="22"/>
  <c r="G5639" i="22"/>
  <c r="G5623" i="22"/>
  <c r="G5607" i="22"/>
  <c r="G5591" i="22"/>
  <c r="G5575" i="22"/>
  <c r="G5559" i="22"/>
  <c r="G5543" i="22"/>
  <c r="G5527" i="22"/>
  <c r="G5511" i="22"/>
  <c r="G5495" i="22"/>
  <c r="G5479" i="22"/>
  <c r="G5463" i="22"/>
  <c r="G5447" i="22"/>
  <c r="G5431" i="22"/>
  <c r="G5415" i="22"/>
  <c r="G5399" i="22"/>
  <c r="G5383" i="22"/>
  <c r="G5367" i="22"/>
  <c r="G5351" i="22"/>
  <c r="G6291" i="22"/>
  <c r="G6275" i="22"/>
  <c r="G6259" i="22"/>
  <c r="G6243" i="22"/>
  <c r="G6227" i="22"/>
  <c r="G6211" i="22"/>
  <c r="G6195" i="22"/>
  <c r="G6179" i="22"/>
  <c r="G6163" i="22"/>
  <c r="G6147" i="22"/>
  <c r="G6131" i="22"/>
  <c r="G6115" i="22"/>
  <c r="G6099" i="22"/>
  <c r="G6083" i="22"/>
  <c r="G6067" i="22"/>
  <c r="G6051" i="22"/>
  <c r="G6035" i="22"/>
  <c r="G6019" i="22"/>
  <c r="G6003" i="22"/>
  <c r="G5987" i="22"/>
  <c r="G5971" i="22"/>
  <c r="G5955" i="22"/>
  <c r="G5939" i="22"/>
  <c r="G5923" i="22"/>
  <c r="G5907" i="22"/>
  <c r="G5891" i="22"/>
  <c r="G5875" i="22"/>
  <c r="G5859" i="22"/>
  <c r="G5843" i="22"/>
  <c r="G5827" i="22"/>
  <c r="G5811" i="22"/>
  <c r="G5795" i="22"/>
  <c r="G5779" i="22"/>
  <c r="G5763" i="22"/>
  <c r="G5747" i="22"/>
  <c r="G5731" i="22"/>
  <c r="G5715" i="22"/>
  <c r="G5699" i="22"/>
  <c r="G5683" i="22"/>
  <c r="G5667" i="22"/>
  <c r="G5651" i="22"/>
  <c r="G5635" i="22"/>
  <c r="G5619" i="22"/>
  <c r="G5603" i="22"/>
  <c r="G5587" i="22"/>
  <c r="G5571" i="22"/>
  <c r="G5555" i="22"/>
  <c r="G5539" i="22"/>
  <c r="G5523" i="22"/>
  <c r="G5507" i="22"/>
  <c r="G5491" i="22"/>
  <c r="G5475" i="22"/>
  <c r="G5459" i="22"/>
  <c r="G5443" i="22"/>
  <c r="G5427" i="22"/>
  <c r="G5411" i="22"/>
  <c r="G5395" i="22"/>
  <c r="G5379" i="22"/>
  <c r="G5363" i="22"/>
  <c r="G5347" i="22"/>
  <c r="G6287" i="22"/>
  <c r="G6271" i="22"/>
  <c r="G6255" i="22"/>
  <c r="G6239" i="22"/>
  <c r="G6223" i="22"/>
  <c r="G6207" i="22"/>
  <c r="G6191" i="22"/>
  <c r="G6175" i="22"/>
  <c r="G6159" i="22"/>
  <c r="G6143" i="22"/>
  <c r="G6127" i="22"/>
  <c r="G6111" i="22"/>
  <c r="G6095" i="22"/>
  <c r="G6079" i="22"/>
  <c r="G6063" i="22"/>
  <c r="G6047" i="22"/>
  <c r="G6031" i="22"/>
  <c r="G6015" i="22"/>
  <c r="G5999" i="22"/>
  <c r="G5983" i="22"/>
  <c r="G5967" i="22"/>
  <c r="G5951" i="22"/>
  <c r="G5935" i="22"/>
  <c r="G5919" i="22"/>
  <c r="G5903" i="22"/>
  <c r="G5887" i="22"/>
  <c r="G5871" i="22"/>
  <c r="G5855" i="22"/>
  <c r="G5839" i="22"/>
  <c r="G5823" i="22"/>
  <c r="G5807" i="22"/>
  <c r="G5791" i="22"/>
  <c r="G5775" i="22"/>
  <c r="G5759" i="22"/>
  <c r="G5743" i="22"/>
  <c r="G5727" i="22"/>
  <c r="G5711" i="22"/>
  <c r="G5695" i="22"/>
  <c r="G5679" i="22"/>
  <c r="G5663" i="22"/>
  <c r="G5647" i="22"/>
  <c r="G5631" i="22"/>
  <c r="G5615" i="22"/>
  <c r="G5599" i="22"/>
  <c r="G5583" i="22"/>
  <c r="G5567" i="22"/>
  <c r="G5551" i="22"/>
  <c r="G5535" i="22"/>
  <c r="G5519" i="22"/>
  <c r="G5503" i="22"/>
  <c r="G5487" i="22"/>
  <c r="G5471" i="22"/>
  <c r="G5455" i="22"/>
  <c r="G5439" i="22"/>
  <c r="G5423" i="22"/>
  <c r="G5407" i="22"/>
  <c r="G5391" i="22"/>
  <c r="G5375" i="22"/>
  <c r="G5359" i="22"/>
  <c r="G5343" i="22"/>
  <c r="G6283" i="22"/>
  <c r="G6267" i="22"/>
  <c r="G6251" i="22"/>
  <c r="G6235" i="22"/>
  <c r="G6219" i="22"/>
  <c r="G6203" i="22"/>
  <c r="G6187" i="22"/>
  <c r="G6171" i="22"/>
  <c r="G6155" i="22"/>
  <c r="G6139" i="22"/>
  <c r="G6123" i="22"/>
  <c r="G6107" i="22"/>
  <c r="G6091" i="22"/>
  <c r="G6075" i="22"/>
  <c r="G6059" i="22"/>
  <c r="G6043" i="22"/>
  <c r="G6027" i="22"/>
  <c r="G6011" i="22"/>
  <c r="G5995" i="22"/>
  <c r="G5979" i="22"/>
  <c r="G5963" i="22"/>
  <c r="G5947" i="22"/>
  <c r="G5931" i="22"/>
  <c r="G5915" i="22"/>
  <c r="G5899" i="22"/>
  <c r="G5883" i="22"/>
  <c r="G5867" i="22"/>
  <c r="G5851" i="22"/>
  <c r="G5835" i="22"/>
  <c r="G5819" i="22"/>
  <c r="G5803" i="22"/>
  <c r="G5787" i="22"/>
  <c r="G5771" i="22"/>
  <c r="G5755" i="22"/>
  <c r="G5739" i="22"/>
  <c r="G5723" i="22"/>
  <c r="G5707" i="22"/>
  <c r="G5691" i="22"/>
  <c r="G5675" i="22"/>
  <c r="G5659" i="22"/>
  <c r="G5643" i="22"/>
  <c r="G5627" i="22"/>
  <c r="G5611" i="22"/>
  <c r="G5595" i="22"/>
  <c r="G5579" i="22"/>
  <c r="G5563" i="22"/>
  <c r="G5547" i="22"/>
  <c r="G5531" i="22"/>
  <c r="G5515" i="22"/>
  <c r="G5499" i="22"/>
  <c r="G5483" i="22"/>
  <c r="G5467" i="22"/>
  <c r="G5451" i="22"/>
  <c r="G5435" i="22"/>
  <c r="G5419" i="22"/>
  <c r="G5403" i="22"/>
  <c r="G5387" i="22"/>
  <c r="G5371" i="22"/>
  <c r="G5355" i="22"/>
  <c r="G5339" i="22"/>
  <c r="G6294" i="22"/>
  <c r="G6290" i="22"/>
  <c r="G6286" i="22"/>
  <c r="G6282" i="22"/>
  <c r="G6278" i="22"/>
  <c r="G6274" i="22"/>
  <c r="G6270" i="22"/>
  <c r="G6266" i="22"/>
  <c r="G6262" i="22"/>
  <c r="G6258" i="22"/>
  <c r="G6254" i="22"/>
  <c r="G6250" i="22"/>
  <c r="G6246" i="22"/>
  <c r="G6242" i="22"/>
  <c r="G6238" i="22"/>
  <c r="G6234" i="22"/>
  <c r="G6230" i="22"/>
  <c r="G6226" i="22"/>
  <c r="G6222" i="22"/>
  <c r="G6218" i="22"/>
  <c r="G6214" i="22"/>
  <c r="G6210" i="22"/>
  <c r="G6206" i="22"/>
  <c r="G6202" i="22"/>
  <c r="G6198" i="22"/>
  <c r="G6194" i="22"/>
  <c r="G6190" i="22"/>
  <c r="G6186" i="22"/>
  <c r="G6182" i="22"/>
  <c r="G6178" i="22"/>
  <c r="G6174" i="22"/>
  <c r="G6170" i="22"/>
  <c r="G6166" i="22"/>
  <c r="G6162" i="22"/>
  <c r="G6158" i="22"/>
  <c r="G6154" i="22"/>
  <c r="G6150" i="22"/>
  <c r="G6146" i="22"/>
  <c r="G6142" i="22"/>
  <c r="G6138" i="22"/>
  <c r="G6134" i="22"/>
  <c r="G6130" i="22"/>
  <c r="G6126" i="22"/>
  <c r="G6122" i="22"/>
  <c r="G6118" i="22"/>
  <c r="G6114" i="22"/>
  <c r="G6110" i="22"/>
  <c r="G6106" i="22"/>
  <c r="G6102" i="22"/>
  <c r="G6098" i="22"/>
  <c r="G6094" i="22"/>
  <c r="G6090" i="22"/>
  <c r="G6086" i="22"/>
  <c r="G6082" i="22"/>
  <c r="G6078" i="22"/>
  <c r="G6074" i="22"/>
  <c r="G6070" i="22"/>
  <c r="G6066" i="22"/>
  <c r="G6062" i="22"/>
  <c r="G6058" i="22"/>
  <c r="G6054" i="22"/>
  <c r="G6050" i="22"/>
  <c r="G6046" i="22"/>
  <c r="G6042" i="22"/>
  <c r="G6038" i="22"/>
  <c r="G6034" i="22"/>
  <c r="G6030" i="22"/>
  <c r="G6026" i="22"/>
  <c r="G6022" i="22"/>
  <c r="G6018" i="22"/>
  <c r="G6014" i="22"/>
  <c r="G6010" i="22"/>
  <c r="G6006" i="22"/>
  <c r="G6002" i="22"/>
  <c r="G5998" i="22"/>
  <c r="G5994" i="22"/>
  <c r="G5990" i="22"/>
  <c r="G5986" i="22"/>
  <c r="G5982" i="22"/>
  <c r="G5978" i="22"/>
  <c r="G5974" i="22"/>
  <c r="G5970" i="22"/>
  <c r="G5966" i="22"/>
  <c r="G5962" i="22"/>
  <c r="G5958" i="22"/>
  <c r="G5954" i="22"/>
  <c r="G5950" i="22"/>
  <c r="G5946" i="22"/>
  <c r="G5942" i="22"/>
  <c r="G5938" i="22"/>
  <c r="G5934" i="22"/>
  <c r="G5930" i="22"/>
  <c r="G5926" i="22"/>
  <c r="G5922" i="22"/>
  <c r="G5918" i="22"/>
  <c r="G5914" i="22"/>
  <c r="G5910" i="22"/>
  <c r="G5906" i="22"/>
  <c r="G5902" i="22"/>
  <c r="G5898" i="22"/>
  <c r="G5894" i="22"/>
  <c r="G5890" i="22"/>
  <c r="G5886" i="22"/>
  <c r="G5882" i="22"/>
  <c r="G5878" i="22"/>
  <c r="G5874" i="22"/>
  <c r="G5870" i="22"/>
  <c r="G5866" i="22"/>
  <c r="G5862" i="22"/>
  <c r="G5858" i="22"/>
  <c r="G5854" i="22"/>
  <c r="G5850" i="22"/>
  <c r="G5846" i="22"/>
  <c r="G5842" i="22"/>
  <c r="G5838" i="22"/>
  <c r="G5834" i="22"/>
  <c r="G5830" i="22"/>
  <c r="G5826" i="22"/>
  <c r="G5822" i="22"/>
  <c r="G5818" i="22"/>
  <c r="G5814" i="22"/>
  <c r="G5810" i="22"/>
  <c r="G5806" i="22"/>
  <c r="G5802" i="22"/>
  <c r="G5798" i="22"/>
  <c r="G5794" i="22"/>
  <c r="G5790" i="22"/>
  <c r="G5786" i="22"/>
  <c r="G5782" i="22"/>
  <c r="G5778" i="22"/>
  <c r="G5774" i="22"/>
  <c r="G5770" i="22"/>
  <c r="G5766" i="22"/>
  <c r="G5762" i="22"/>
  <c r="G5758" i="22"/>
  <c r="G5754" i="22"/>
  <c r="G5750" i="22"/>
  <c r="G5746" i="22"/>
  <c r="G5742" i="22"/>
  <c r="G5738" i="22"/>
  <c r="G5734" i="22"/>
  <c r="G5730" i="22"/>
  <c r="G5726" i="22"/>
  <c r="G5722" i="22"/>
  <c r="G5718" i="22"/>
  <c r="G5714" i="22"/>
  <c r="G5710" i="22"/>
  <c r="G5706" i="22"/>
  <c r="G5702" i="22"/>
  <c r="G5698" i="22"/>
  <c r="G5694" i="22"/>
  <c r="G5690" i="22"/>
  <c r="G5686" i="22"/>
  <c r="G5682" i="22"/>
  <c r="G5678" i="22"/>
  <c r="G5674" i="22"/>
  <c r="G5670" i="22"/>
  <c r="G5666" i="22"/>
  <c r="G5662" i="22"/>
  <c r="G5658" i="22"/>
  <c r="G5654" i="22"/>
  <c r="G5650" i="22"/>
  <c r="G5646" i="22"/>
  <c r="G5642" i="22"/>
  <c r="G5638" i="22"/>
  <c r="G5634" i="22"/>
  <c r="G5630" i="22"/>
  <c r="G5626" i="22"/>
  <c r="G5622" i="22"/>
  <c r="G5618" i="22"/>
  <c r="G5614" i="22"/>
  <c r="G5610" i="22"/>
  <c r="G5606" i="22"/>
  <c r="G5602" i="22"/>
  <c r="G5598" i="22"/>
  <c r="G5594" i="22"/>
  <c r="G5590" i="22"/>
  <c r="G5586" i="22"/>
  <c r="G5582" i="22"/>
  <c r="G5578" i="22"/>
  <c r="G5574" i="22"/>
  <c r="G5570" i="22"/>
  <c r="G5566" i="22"/>
  <c r="G5562" i="22"/>
  <c r="G5558" i="22"/>
  <c r="G5554" i="22"/>
  <c r="G5550" i="22"/>
  <c r="G5546" i="22"/>
  <c r="G5542" i="22"/>
  <c r="G5538" i="22"/>
  <c r="G5534" i="22"/>
  <c r="G5530" i="22"/>
  <c r="G5526" i="22"/>
  <c r="G5522" i="22"/>
  <c r="G5518" i="22"/>
  <c r="G5514" i="22"/>
  <c r="G5510" i="22"/>
  <c r="G5506" i="22"/>
  <c r="G5502" i="22"/>
  <c r="G5498" i="22"/>
  <c r="G5494" i="22"/>
  <c r="G5490" i="22"/>
  <c r="G5486" i="22"/>
  <c r="G5482" i="22"/>
  <c r="G5478" i="22"/>
  <c r="G5474" i="22"/>
  <c r="G5470" i="22"/>
  <c r="G5466" i="22"/>
  <c r="G5462" i="22"/>
  <c r="G5458" i="22"/>
  <c r="G5454" i="22"/>
  <c r="G5450" i="22"/>
  <c r="G5446" i="22"/>
  <c r="G5442" i="22"/>
  <c r="G5438" i="22"/>
  <c r="G5434" i="22"/>
  <c r="G5430" i="22"/>
  <c r="G5426" i="22"/>
  <c r="G5422" i="22"/>
  <c r="G5418" i="22"/>
  <c r="G5414" i="22"/>
  <c r="G5410" i="22"/>
  <c r="G5406" i="22"/>
  <c r="G5402" i="22"/>
  <c r="G5398" i="22"/>
  <c r="G5394" i="22"/>
  <c r="G5390" i="22"/>
  <c r="G5386" i="22"/>
  <c r="G5382" i="22"/>
  <c r="G5378" i="22"/>
  <c r="G5374" i="22"/>
  <c r="G5370" i="22"/>
  <c r="G5366" i="22"/>
  <c r="G5362" i="22"/>
  <c r="G5358" i="22"/>
  <c r="G5354" i="22"/>
  <c r="G5350" i="22"/>
  <c r="G5346" i="22"/>
  <c r="G5342" i="22"/>
  <c r="G5338" i="22"/>
  <c r="G5334" i="22"/>
  <c r="G5330" i="22"/>
  <c r="G5326" i="22"/>
  <c r="G5322" i="22"/>
  <c r="G5318" i="22"/>
  <c r="G5314" i="22"/>
  <c r="G5310" i="22"/>
  <c r="G5306" i="22"/>
  <c r="G5302" i="22"/>
  <c r="G5298" i="22"/>
  <c r="G5294" i="22"/>
  <c r="G5290" i="22"/>
  <c r="G5286" i="22"/>
  <c r="G5282" i="22"/>
  <c r="G5278" i="22"/>
  <c r="G5274" i="22"/>
  <c r="G5270" i="22"/>
  <c r="G5266" i="22"/>
  <c r="G5262" i="22"/>
  <c r="G5258" i="22"/>
  <c r="G5254" i="22"/>
  <c r="G5250" i="22"/>
  <c r="G5246" i="22"/>
  <c r="G5242" i="22"/>
  <c r="G5238" i="22"/>
  <c r="G5234" i="22"/>
  <c r="G5230" i="22"/>
  <c r="G5226" i="22"/>
  <c r="G5222" i="22"/>
  <c r="G5218" i="22"/>
  <c r="G5214" i="22"/>
  <c r="G5210" i="22"/>
  <c r="G5206" i="22"/>
  <c r="G5202" i="22"/>
  <c r="G5198" i="22"/>
  <c r="G5194" i="22"/>
  <c r="G5190" i="22"/>
  <c r="G5186" i="22"/>
  <c r="G5182" i="22"/>
  <c r="G5178" i="22"/>
  <c r="G5174" i="22"/>
  <c r="G5170" i="22"/>
  <c r="G5166" i="22"/>
  <c r="G5162" i="22"/>
  <c r="G5158" i="22"/>
  <c r="G5154" i="22"/>
  <c r="G5150" i="22"/>
  <c r="G5146" i="22"/>
  <c r="G5142" i="22"/>
  <c r="G5138" i="22"/>
  <c r="G5134" i="22"/>
  <c r="G5130" i="22"/>
  <c r="G5126" i="22"/>
  <c r="G5122" i="22"/>
  <c r="G5118" i="22"/>
  <c r="G5114" i="22"/>
  <c r="G5110" i="22"/>
  <c r="G5106" i="22"/>
  <c r="G5102" i="22"/>
  <c r="G5098" i="22"/>
  <c r="G5094" i="22"/>
  <c r="G5090" i="22"/>
  <c r="G5086" i="22"/>
  <c r="G5082" i="22"/>
  <c r="G5078" i="22"/>
  <c r="G5074" i="22"/>
  <c r="G5070" i="22"/>
  <c r="G5066" i="22"/>
  <c r="G5062" i="22"/>
  <c r="G5058" i="22"/>
  <c r="G5054" i="22"/>
  <c r="G5050" i="22"/>
  <c r="G5046" i="22"/>
  <c r="G5042" i="22"/>
  <c r="G5038" i="22"/>
  <c r="G5034" i="22"/>
  <c r="G5030" i="22"/>
  <c r="G5026" i="22"/>
  <c r="G5022" i="22"/>
  <c r="G5018" i="22"/>
  <c r="G5014" i="22"/>
  <c r="G5010" i="22"/>
  <c r="G5006" i="22"/>
  <c r="G5002" i="22"/>
  <c r="G4998" i="22"/>
  <c r="G4994" i="22"/>
  <c r="G4990" i="22"/>
  <c r="G4986" i="22"/>
  <c r="G4982" i="22"/>
  <c r="G4978" i="22"/>
  <c r="G4974" i="22"/>
  <c r="G4970" i="22"/>
  <c r="G4966" i="22"/>
  <c r="G4962" i="22"/>
  <c r="G4958" i="22"/>
  <c r="G4954" i="22"/>
  <c r="G4950" i="22"/>
  <c r="G4946" i="22"/>
  <c r="G4942" i="22"/>
  <c r="G4938" i="22"/>
  <c r="G4934" i="22"/>
  <c r="G4930" i="22"/>
  <c r="G4926" i="22"/>
  <c r="G4922" i="22"/>
  <c r="G4917" i="22"/>
  <c r="G4911" i="22"/>
  <c r="G4906" i="22"/>
  <c r="G4901" i="22"/>
  <c r="G4895" i="22"/>
  <c r="G4890" i="22"/>
  <c r="G4885" i="22"/>
  <c r="G4879" i="22"/>
  <c r="G4874" i="22"/>
  <c r="G4869" i="22"/>
  <c r="G4863" i="22"/>
  <c r="G4858" i="22"/>
  <c r="G4853" i="22"/>
  <c r="G4847" i="22"/>
  <c r="G4842" i="22"/>
  <c r="G4837" i="22"/>
  <c r="G4831" i="22"/>
  <c r="G4826" i="22"/>
  <c r="G4821" i="22"/>
  <c r="G4815" i="22"/>
  <c r="G4810" i="22"/>
  <c r="G4805" i="22"/>
  <c r="G4799" i="22"/>
  <c r="G4794" i="22"/>
  <c r="G4789" i="22"/>
  <c r="G4783" i="22"/>
  <c r="G4778" i="22"/>
  <c r="G4773" i="22"/>
  <c r="G4767" i="22"/>
  <c r="G4762" i="22"/>
  <c r="G4754" i="22"/>
  <c r="G4743" i="22"/>
  <c r="G4732" i="22"/>
  <c r="G4722" i="22"/>
  <c r="G4706" i="22"/>
  <c r="G4684" i="22"/>
  <c r="G4663" i="22"/>
  <c r="G4642" i="22"/>
  <c r="G4620" i="22"/>
  <c r="G4599" i="22"/>
  <c r="G4578" i="22"/>
  <c r="G4556" i="22"/>
  <c r="G4535" i="22"/>
  <c r="G4514" i="22"/>
  <c r="G4492" i="22"/>
  <c r="G4471" i="22"/>
  <c r="G4450" i="22"/>
  <c r="G4428" i="22"/>
  <c r="G4407" i="22"/>
  <c r="G4386" i="22"/>
  <c r="G4364" i="22"/>
  <c r="G4343" i="22"/>
  <c r="G4322" i="22"/>
  <c r="G4300" i="22"/>
  <c r="G4279" i="22"/>
  <c r="G4258" i="22"/>
  <c r="G4236" i="22"/>
  <c r="G4215" i="22"/>
  <c r="G4194" i="22"/>
  <c r="G4172" i="22"/>
  <c r="G4151" i="22"/>
  <c r="G4130" i="22"/>
  <c r="G4108" i="22"/>
  <c r="G4087" i="22"/>
  <c r="G4066" i="22"/>
  <c r="G4044" i="22"/>
  <c r="G4023" i="22"/>
  <c r="G4002" i="22"/>
  <c r="G3980" i="22"/>
  <c r="G3959" i="22"/>
  <c r="G3938" i="22"/>
  <c r="G3916" i="22"/>
  <c r="G3895" i="22"/>
  <c r="G3874" i="22"/>
  <c r="G3852" i="22"/>
  <c r="G3822" i="22"/>
  <c r="G3790" i="22"/>
  <c r="G3758" i="22"/>
  <c r="G3726" i="22"/>
  <c r="G3694" i="22"/>
  <c r="G3662" i="22"/>
  <c r="G3630" i="22"/>
  <c r="G3598" i="22"/>
  <c r="G3566" i="22"/>
  <c r="G3534" i="22"/>
  <c r="G3502" i="22"/>
  <c r="G3470" i="22"/>
  <c r="G3438" i="22"/>
  <c r="G3406" i="22"/>
  <c r="G3374" i="22"/>
  <c r="G3342" i="22"/>
  <c r="G3310" i="22"/>
  <c r="G3278" i="22"/>
  <c r="G3246" i="22"/>
  <c r="G3214" i="22"/>
  <c r="G3182" i="22"/>
  <c r="G3145" i="22"/>
  <c r="G3102" i="22"/>
  <c r="G3059" i="22"/>
  <c r="G3017" i="22"/>
  <c r="G2974" i="22"/>
  <c r="G2931" i="22"/>
  <c r="G2889" i="22"/>
  <c r="G2846" i="22"/>
  <c r="G2803" i="22"/>
  <c r="G2761" i="22"/>
  <c r="G2718" i="22"/>
  <c r="G2675" i="22"/>
  <c r="G2633" i="22"/>
  <c r="G2590" i="22"/>
  <c r="G2547" i="22"/>
  <c r="G2505" i="22"/>
  <c r="G2385" i="22"/>
  <c r="G2214" i="22"/>
  <c r="G2044" i="22"/>
  <c r="G1873" i="22"/>
  <c r="G1530" i="22"/>
  <c r="G5335" i="22"/>
  <c r="G5331" i="22"/>
  <c r="G5327" i="22"/>
  <c r="G5323" i="22"/>
  <c r="G5319" i="22"/>
  <c r="G5315" i="22"/>
  <c r="G5311" i="22"/>
  <c r="G5307" i="22"/>
  <c r="G5303" i="22"/>
  <c r="G5299" i="22"/>
  <c r="G5295" i="22"/>
  <c r="G5291" i="22"/>
  <c r="G5287" i="22"/>
  <c r="G5283" i="22"/>
  <c r="G5279" i="22"/>
  <c r="G5275" i="22"/>
  <c r="G5271" i="22"/>
  <c r="G5267" i="22"/>
  <c r="G5263" i="22"/>
  <c r="G5259" i="22"/>
  <c r="G5255" i="22"/>
  <c r="G5251" i="22"/>
  <c r="G5247" i="22"/>
  <c r="G5243" i="22"/>
  <c r="G5239" i="22"/>
  <c r="G5235" i="22"/>
  <c r="G5231" i="22"/>
  <c r="G5227" i="22"/>
  <c r="G5223" i="22"/>
  <c r="G5219" i="22"/>
  <c r="G5215" i="22"/>
  <c r="G5211" i="22"/>
  <c r="G5207" i="22"/>
  <c r="G5203" i="22"/>
  <c r="G5199" i="22"/>
  <c r="G5195" i="22"/>
  <c r="G5191" i="22"/>
  <c r="G5187" i="22"/>
  <c r="G5183" i="22"/>
  <c r="G5179" i="22"/>
  <c r="G5175" i="22"/>
  <c r="G5171" i="22"/>
  <c r="G5167" i="22"/>
  <c r="G5163" i="22"/>
  <c r="G5159" i="22"/>
  <c r="G5155" i="22"/>
  <c r="G5151" i="22"/>
  <c r="G5147" i="22"/>
  <c r="G5143" i="22"/>
  <c r="G5139" i="22"/>
  <c r="G5135" i="22"/>
  <c r="G5131" i="22"/>
  <c r="G5127" i="22"/>
  <c r="G5123" i="22"/>
  <c r="G5119" i="22"/>
  <c r="G5115" i="22"/>
  <c r="G5111" i="22"/>
  <c r="G5107" i="22"/>
  <c r="G5103" i="22"/>
  <c r="G5099" i="22"/>
  <c r="G5095" i="22"/>
  <c r="G5091" i="22"/>
  <c r="G5087" i="22"/>
  <c r="G5083" i="22"/>
  <c r="G5079" i="22"/>
  <c r="G5075" i="22"/>
  <c r="G5071" i="22"/>
  <c r="G5067" i="22"/>
  <c r="G5063" i="22"/>
  <c r="G5059" i="22"/>
  <c r="G5055" i="22"/>
  <c r="G5051" i="22"/>
  <c r="G5047" i="22"/>
  <c r="G5043" i="22"/>
  <c r="G5039" i="22"/>
  <c r="G5035" i="22"/>
  <c r="G5031" i="22"/>
  <c r="G5027" i="22"/>
  <c r="G5023" i="22"/>
  <c r="G5019" i="22"/>
  <c r="G5015" i="22"/>
  <c r="G5011" i="22"/>
  <c r="G5007" i="22"/>
  <c r="G5003" i="22"/>
  <c r="G4999" i="22"/>
  <c r="G4995" i="22"/>
  <c r="G4991" i="22"/>
  <c r="G4987" i="22"/>
  <c r="G4983" i="22"/>
  <c r="G4979" i="22"/>
  <c r="G4975" i="22"/>
  <c r="G4971" i="22"/>
  <c r="G4967" i="22"/>
  <c r="G4963" i="22"/>
  <c r="G4959" i="22"/>
  <c r="G4955" i="22"/>
  <c r="G4951" i="22"/>
  <c r="G4947" i="22"/>
  <c r="G4943" i="22"/>
  <c r="G4939" i="22"/>
  <c r="G4935" i="22"/>
  <c r="G4931" i="22"/>
  <c r="G4927" i="22"/>
  <c r="G4923" i="22"/>
  <c r="G4918" i="22"/>
  <c r="G4913" i="22"/>
  <c r="G4907" i="22"/>
  <c r="G4902" i="22"/>
  <c r="G4897" i="22"/>
  <c r="G4891" i="22"/>
  <c r="G4886" i="22"/>
  <c r="G4881" i="22"/>
  <c r="G4875" i="22"/>
  <c r="G4870" i="22"/>
  <c r="G4865" i="22"/>
  <c r="G4859" i="22"/>
  <c r="G4854" i="22"/>
  <c r="G4849" i="22"/>
  <c r="G4843" i="22"/>
  <c r="G4838" i="22"/>
  <c r="G4833" i="22"/>
  <c r="G4827" i="22"/>
  <c r="G4822" i="22"/>
  <c r="G4817" i="22"/>
  <c r="G4811" i="22"/>
  <c r="G4806" i="22"/>
  <c r="G4801" i="22"/>
  <c r="G4795" i="22"/>
  <c r="G4790" i="22"/>
  <c r="G4785" i="22"/>
  <c r="G4779" i="22"/>
  <c r="G4774" i="22"/>
  <c r="G4769" i="22"/>
  <c r="G4763" i="22"/>
  <c r="G4758" i="22"/>
  <c r="G4747" i="22"/>
  <c r="G4736" i="22"/>
  <c r="G4726" i="22"/>
  <c r="G4711" i="22"/>
  <c r="G4690" i="22"/>
  <c r="G4668" i="22"/>
  <c r="G4647" i="22"/>
  <c r="G4626" i="22"/>
  <c r="G4604" i="22"/>
  <c r="G4583" i="22"/>
  <c r="G4562" i="22"/>
  <c r="G4540" i="22"/>
  <c r="G4519" i="22"/>
  <c r="G4498" i="22"/>
  <c r="G4476" i="22"/>
  <c r="G4455" i="22"/>
  <c r="G4434" i="22"/>
  <c r="G4412" i="22"/>
  <c r="G4391" i="22"/>
  <c r="G4370" i="22"/>
  <c r="G4348" i="22"/>
  <c r="G4327" i="22"/>
  <c r="G4306" i="22"/>
  <c r="G4284" i="22"/>
  <c r="G4263" i="22"/>
  <c r="G4242" i="22"/>
  <c r="G4220" i="22"/>
  <c r="G4199" i="22"/>
  <c r="G4178" i="22"/>
  <c r="G4156" i="22"/>
  <c r="G4135" i="22"/>
  <c r="G4114" i="22"/>
  <c r="G4092" i="22"/>
  <c r="G4071" i="22"/>
  <c r="G4050" i="22"/>
  <c r="G4028" i="22"/>
  <c r="G4007" i="22"/>
  <c r="G3986" i="22"/>
  <c r="G3964" i="22"/>
  <c r="G3943" i="22"/>
  <c r="G3922" i="22"/>
  <c r="G3900" i="22"/>
  <c r="G3879" i="22"/>
  <c r="G3858" i="22"/>
  <c r="G3830" i="22"/>
  <c r="G3798" i="22"/>
  <c r="G3766" i="22"/>
  <c r="G3734" i="22"/>
  <c r="G3702" i="22"/>
  <c r="G3670" i="22"/>
  <c r="G3638" i="22"/>
  <c r="G3606" i="22"/>
  <c r="G3574" i="22"/>
  <c r="G3542" i="22"/>
  <c r="G3510" i="22"/>
  <c r="G3478" i="22"/>
  <c r="G3446" i="22"/>
  <c r="G3414" i="22"/>
  <c r="G3382" i="22"/>
  <c r="G3350" i="22"/>
  <c r="G3318" i="22"/>
  <c r="G3286" i="22"/>
  <c r="G3254" i="22"/>
  <c r="G3222" i="22"/>
  <c r="G3190" i="22"/>
  <c r="G3155" i="22"/>
  <c r="G3113" i="22"/>
  <c r="G3070" i="22"/>
  <c r="G3027" i="22"/>
  <c r="G2985" i="22"/>
  <c r="G2942" i="22"/>
  <c r="G2899" i="22"/>
  <c r="G2857" i="22"/>
  <c r="G2814" i="22"/>
  <c r="G2771" i="22"/>
  <c r="G2729" i="22"/>
  <c r="G2686" i="22"/>
  <c r="G2643" i="22"/>
  <c r="G2601" i="22"/>
  <c r="G2558" i="22"/>
  <c r="G2515" i="22"/>
  <c r="G2428" i="22"/>
  <c r="G2257" i="22"/>
  <c r="G2086" i="22"/>
  <c r="G1916" i="22"/>
  <c r="G1658" i="22"/>
  <c r="G6293" i="22"/>
  <c r="G6289" i="22"/>
  <c r="G6285" i="22"/>
  <c r="G6281" i="22"/>
  <c r="G6277" i="22"/>
  <c r="G6273" i="22"/>
  <c r="G6269" i="22"/>
  <c r="G6265" i="22"/>
  <c r="G6261" i="22"/>
  <c r="G6257" i="22"/>
  <c r="G6253" i="22"/>
  <c r="G6249" i="22"/>
  <c r="G6245" i="22"/>
  <c r="G6241" i="22"/>
  <c r="G6237" i="22"/>
  <c r="G6233" i="22"/>
  <c r="G6229" i="22"/>
  <c r="G6225" i="22"/>
  <c r="G6221" i="22"/>
  <c r="G6217" i="22"/>
  <c r="G6213" i="22"/>
  <c r="G6209" i="22"/>
  <c r="G6205" i="22"/>
  <c r="G6201" i="22"/>
  <c r="G6197" i="22"/>
  <c r="G6193" i="22"/>
  <c r="G6189" i="22"/>
  <c r="G6185" i="22"/>
  <c r="G6181" i="22"/>
  <c r="G6177" i="22"/>
  <c r="G6173" i="22"/>
  <c r="G6169" i="22"/>
  <c r="G6165" i="22"/>
  <c r="G6161" i="22"/>
  <c r="G6157" i="22"/>
  <c r="G6153" i="22"/>
  <c r="G6149" i="22"/>
  <c r="G6145" i="22"/>
  <c r="G6141" i="22"/>
  <c r="G6137" i="22"/>
  <c r="G6133" i="22"/>
  <c r="G6129" i="22"/>
  <c r="G6125" i="22"/>
  <c r="G6121" i="22"/>
  <c r="G6117" i="22"/>
  <c r="G6113" i="22"/>
  <c r="G6109" i="22"/>
  <c r="G6105" i="22"/>
  <c r="G6101" i="22"/>
  <c r="G6097" i="22"/>
  <c r="G6093" i="22"/>
  <c r="G6089" i="22"/>
  <c r="G6085" i="22"/>
  <c r="G6081" i="22"/>
  <c r="G6077" i="22"/>
  <c r="G6073" i="22"/>
  <c r="G6069" i="22"/>
  <c r="G6065" i="22"/>
  <c r="G6061" i="22"/>
  <c r="G6057" i="22"/>
  <c r="G6053" i="22"/>
  <c r="G6049" i="22"/>
  <c r="G6045" i="22"/>
  <c r="G6041" i="22"/>
  <c r="G6037" i="22"/>
  <c r="G6033" i="22"/>
  <c r="G6029" i="22"/>
  <c r="G6025" i="22"/>
  <c r="G6021" i="22"/>
  <c r="G6017" i="22"/>
  <c r="G6013" i="22"/>
  <c r="G6009" i="22"/>
  <c r="G6005" i="22"/>
  <c r="G6001" i="22"/>
  <c r="G5997" i="22"/>
  <c r="G5993" i="22"/>
  <c r="G5989" i="22"/>
  <c r="G5985" i="22"/>
  <c r="G5981" i="22"/>
  <c r="G5977" i="22"/>
  <c r="G5973" i="22"/>
  <c r="G5969" i="22"/>
  <c r="G5965" i="22"/>
  <c r="G5961" i="22"/>
  <c r="G5957" i="22"/>
  <c r="G5953" i="22"/>
  <c r="G5949" i="22"/>
  <c r="G5945" i="22"/>
  <c r="G5941" i="22"/>
  <c r="G5937" i="22"/>
  <c r="G5933" i="22"/>
  <c r="G5929" i="22"/>
  <c r="G5925" i="22"/>
  <c r="G5921" i="22"/>
  <c r="G5917" i="22"/>
  <c r="G5913" i="22"/>
  <c r="G5909" i="22"/>
  <c r="G5905" i="22"/>
  <c r="G5901" i="22"/>
  <c r="G5897" i="22"/>
  <c r="G5893" i="22"/>
  <c r="G5889" i="22"/>
  <c r="G5885" i="22"/>
  <c r="G5881" i="22"/>
  <c r="G5877" i="22"/>
  <c r="G5873" i="22"/>
  <c r="G5869" i="22"/>
  <c r="G5865" i="22"/>
  <c r="G5861" i="22"/>
  <c r="G5857" i="22"/>
  <c r="G5853" i="22"/>
  <c r="G5849" i="22"/>
  <c r="G5845" i="22"/>
  <c r="G5841" i="22"/>
  <c r="G5837" i="22"/>
  <c r="G5833" i="22"/>
  <c r="G5829" i="22"/>
  <c r="G5825" i="22"/>
  <c r="G5821" i="22"/>
  <c r="G5817" i="22"/>
  <c r="G5813" i="22"/>
  <c r="G5809" i="22"/>
  <c r="G5805" i="22"/>
  <c r="G5801" i="22"/>
  <c r="G5797" i="22"/>
  <c r="G5793" i="22"/>
  <c r="G5789" i="22"/>
  <c r="G5785" i="22"/>
  <c r="G5781" i="22"/>
  <c r="G5777" i="22"/>
  <c r="G5773" i="22"/>
  <c r="G5769" i="22"/>
  <c r="G5765" i="22"/>
  <c r="G5761" i="22"/>
  <c r="G5757" i="22"/>
  <c r="G5753" i="22"/>
  <c r="G5749" i="22"/>
  <c r="G5745" i="22"/>
  <c r="G5741" i="22"/>
  <c r="G5737" i="22"/>
  <c r="G5733" i="22"/>
  <c r="G5729" i="22"/>
  <c r="G5725" i="22"/>
  <c r="G5721" i="22"/>
  <c r="G5717" i="22"/>
  <c r="G5713" i="22"/>
  <c r="G5709" i="22"/>
  <c r="G5705" i="22"/>
  <c r="G5701" i="22"/>
  <c r="G5697" i="22"/>
  <c r="G5693" i="22"/>
  <c r="G5689" i="22"/>
  <c r="G5685" i="22"/>
  <c r="G5681" i="22"/>
  <c r="G5677" i="22"/>
  <c r="G5673" i="22"/>
  <c r="G5669" i="22"/>
  <c r="G5665" i="22"/>
  <c r="G5661" i="22"/>
  <c r="G5657" i="22"/>
  <c r="G5653" i="22"/>
  <c r="G5649" i="22"/>
  <c r="G5645" i="22"/>
  <c r="G5641" i="22"/>
  <c r="G5637" i="22"/>
  <c r="G5633" i="22"/>
  <c r="G5629" i="22"/>
  <c r="G5625" i="22"/>
  <c r="G5621" i="22"/>
  <c r="G5617" i="22"/>
  <c r="G5613" i="22"/>
  <c r="G5609" i="22"/>
  <c r="G5605" i="22"/>
  <c r="G5601" i="22"/>
  <c r="G5597" i="22"/>
  <c r="G5593" i="22"/>
  <c r="G5589" i="22"/>
  <c r="G5585" i="22"/>
  <c r="G5581" i="22"/>
  <c r="G5577" i="22"/>
  <c r="G5573" i="22"/>
  <c r="G5569" i="22"/>
  <c r="G5565" i="22"/>
  <c r="G5561" i="22"/>
  <c r="G5557" i="22"/>
  <c r="G5553" i="22"/>
  <c r="G5549" i="22"/>
  <c r="G5545" i="22"/>
  <c r="G5541" i="22"/>
  <c r="G5537" i="22"/>
  <c r="G5533" i="22"/>
  <c r="G5529" i="22"/>
  <c r="G5525" i="22"/>
  <c r="G5521" i="22"/>
  <c r="G5517" i="22"/>
  <c r="G5513" i="22"/>
  <c r="G5509" i="22"/>
  <c r="G5505" i="22"/>
  <c r="G5501" i="22"/>
  <c r="G5497" i="22"/>
  <c r="G5493" i="22"/>
  <c r="G5489" i="22"/>
  <c r="G5485" i="22"/>
  <c r="G5481" i="22"/>
  <c r="G5477" i="22"/>
  <c r="G5473" i="22"/>
  <c r="G5469" i="22"/>
  <c r="G5465" i="22"/>
  <c r="G5461" i="22"/>
  <c r="G5457" i="22"/>
  <c r="G5453" i="22"/>
  <c r="G5449" i="22"/>
  <c r="G5445" i="22"/>
  <c r="G5441" i="22"/>
  <c r="G5437" i="22"/>
  <c r="G5433" i="22"/>
  <c r="G5429" i="22"/>
  <c r="G5425" i="22"/>
  <c r="G5421" i="22"/>
  <c r="G5417" i="22"/>
  <c r="G5413" i="22"/>
  <c r="G5409" i="22"/>
  <c r="G5405" i="22"/>
  <c r="G5401" i="22"/>
  <c r="G5397" i="22"/>
  <c r="G5393" i="22"/>
  <c r="G5389" i="22"/>
  <c r="G5385" i="22"/>
  <c r="G5381" i="22"/>
  <c r="G5377" i="22"/>
  <c r="G5373" i="22"/>
  <c r="G5369" i="22"/>
  <c r="G5365" i="22"/>
  <c r="G5361" i="22"/>
  <c r="G5357" i="22"/>
  <c r="G5353" i="22"/>
  <c r="G5349" i="22"/>
  <c r="G5345" i="22"/>
  <c r="G5341" i="22"/>
  <c r="G5337" i="22"/>
  <c r="G5333" i="22"/>
  <c r="G5329" i="22"/>
  <c r="G5325" i="22"/>
  <c r="G5321" i="22"/>
  <c r="G5317" i="22"/>
  <c r="G5313" i="22"/>
  <c r="G5309" i="22"/>
  <c r="G5305" i="22"/>
  <c r="G5301" i="22"/>
  <c r="G5297" i="22"/>
  <c r="G5293" i="22"/>
  <c r="G5289" i="22"/>
  <c r="G5285" i="22"/>
  <c r="G5281" i="22"/>
  <c r="G5277" i="22"/>
  <c r="G5273" i="22"/>
  <c r="G5269" i="22"/>
  <c r="G5265" i="22"/>
  <c r="G5261" i="22"/>
  <c r="G5257" i="22"/>
  <c r="G5253" i="22"/>
  <c r="G5249" i="22"/>
  <c r="G5245" i="22"/>
  <c r="G5241" i="22"/>
  <c r="G5237" i="22"/>
  <c r="G5233" i="22"/>
  <c r="G5229" i="22"/>
  <c r="G5225" i="22"/>
  <c r="G5221" i="22"/>
  <c r="G5217" i="22"/>
  <c r="G5213" i="22"/>
  <c r="G5209" i="22"/>
  <c r="G5205" i="22"/>
  <c r="G5201" i="22"/>
  <c r="G5197" i="22"/>
  <c r="G5193" i="22"/>
  <c r="G5189" i="22"/>
  <c r="G5185" i="22"/>
  <c r="G5181" i="22"/>
  <c r="G5177" i="22"/>
  <c r="G5173" i="22"/>
  <c r="G5169" i="22"/>
  <c r="G5165" i="22"/>
  <c r="G5161" i="22"/>
  <c r="G5157" i="22"/>
  <c r="G5153" i="22"/>
  <c r="G5149" i="22"/>
  <c r="G5145" i="22"/>
  <c r="G5141" i="22"/>
  <c r="G5137" i="22"/>
  <c r="G5133" i="22"/>
  <c r="G5129" i="22"/>
  <c r="G5125" i="22"/>
  <c r="G5121" i="22"/>
  <c r="G5117" i="22"/>
  <c r="G5113" i="22"/>
  <c r="G5109" i="22"/>
  <c r="G5105" i="22"/>
  <c r="G5101" i="22"/>
  <c r="G5097" i="22"/>
  <c r="G5093" i="22"/>
  <c r="G5089" i="22"/>
  <c r="G5085" i="22"/>
  <c r="G5081" i="22"/>
  <c r="G5077" i="22"/>
  <c r="G5073" i="22"/>
  <c r="G5069" i="22"/>
  <c r="G5065" i="22"/>
  <c r="G5061" i="22"/>
  <c r="G5057" i="22"/>
  <c r="G5053" i="22"/>
  <c r="G5049" i="22"/>
  <c r="G5045" i="22"/>
  <c r="G5041" i="22"/>
  <c r="G5037" i="22"/>
  <c r="G5033" i="22"/>
  <c r="G5029" i="22"/>
  <c r="G5025" i="22"/>
  <c r="G5021" i="22"/>
  <c r="G5017" i="22"/>
  <c r="G5013" i="22"/>
  <c r="G5009" i="22"/>
  <c r="G5005" i="22"/>
  <c r="G5001" i="22"/>
  <c r="G4997" i="22"/>
  <c r="G4993" i="22"/>
  <c r="G4989" i="22"/>
  <c r="G4985" i="22"/>
  <c r="G4981" i="22"/>
  <c r="G4977" i="22"/>
  <c r="G4973" i="22"/>
  <c r="G4969" i="22"/>
  <c r="G4965" i="22"/>
  <c r="G4961" i="22"/>
  <c r="G4957" i="22"/>
  <c r="G4953" i="22"/>
  <c r="G4949" i="22"/>
  <c r="G4945" i="22"/>
  <c r="G4941" i="22"/>
  <c r="G4937" i="22"/>
  <c r="G4933" i="22"/>
  <c r="G4929" i="22"/>
  <c r="G4925" i="22"/>
  <c r="G4921" i="22"/>
  <c r="G4915" i="22"/>
  <c r="G4910" i="22"/>
  <c r="G4905" i="22"/>
  <c r="G4899" i="22"/>
  <c r="G4894" i="22"/>
  <c r="G4889" i="22"/>
  <c r="G4883" i="22"/>
  <c r="G4878" i="22"/>
  <c r="G4873" i="22"/>
  <c r="G4867" i="22"/>
  <c r="G4862" i="22"/>
  <c r="G4857" i="22"/>
  <c r="G4851" i="22"/>
  <c r="G4846" i="22"/>
  <c r="G4841" i="22"/>
  <c r="G4835" i="22"/>
  <c r="G4830" i="22"/>
  <c r="G4825" i="22"/>
  <c r="G4819" i="22"/>
  <c r="G4814" i="22"/>
  <c r="G4809" i="22"/>
  <c r="G4803" i="22"/>
  <c r="G4798" i="22"/>
  <c r="G4793" i="22"/>
  <c r="G4787" i="22"/>
  <c r="G4782" i="22"/>
  <c r="G4777" i="22"/>
  <c r="G4771" i="22"/>
  <c r="G4766" i="22"/>
  <c r="G4761" i="22"/>
  <c r="G4752" i="22"/>
  <c r="G4742" i="22"/>
  <c r="G4731" i="22"/>
  <c r="G4720" i="22"/>
  <c r="G4700" i="22"/>
  <c r="G4679" i="22"/>
  <c r="G4658" i="22"/>
  <c r="G4636" i="22"/>
  <c r="G4615" i="22"/>
  <c r="G4594" i="22"/>
  <c r="G4572" i="22"/>
  <c r="G4551" i="22"/>
  <c r="G4530" i="22"/>
  <c r="G4508" i="22"/>
  <c r="G4487" i="22"/>
  <c r="G4466" i="22"/>
  <c r="G4444" i="22"/>
  <c r="G4423" i="22"/>
  <c r="G4402" i="22"/>
  <c r="G4380" i="22"/>
  <c r="G4359" i="22"/>
  <c r="G4338" i="22"/>
  <c r="G4316" i="22"/>
  <c r="G4295" i="22"/>
  <c r="G4274" i="22"/>
  <c r="G4252" i="22"/>
  <c r="G4231" i="22"/>
  <c r="G4210" i="22"/>
  <c r="G4188" i="22"/>
  <c r="G4167" i="22"/>
  <c r="G4146" i="22"/>
  <c r="G4124" i="22"/>
  <c r="G4103" i="22"/>
  <c r="G4082" i="22"/>
  <c r="G4060" i="22"/>
  <c r="G4039" i="22"/>
  <c r="G4018" i="22"/>
  <c r="G3996" i="22"/>
  <c r="G3975" i="22"/>
  <c r="G3954" i="22"/>
  <c r="G3932" i="22"/>
  <c r="G3911" i="22"/>
  <c r="G3890" i="22"/>
  <c r="G3868" i="22"/>
  <c r="G3846" i="22"/>
  <c r="G3814" i="22"/>
  <c r="G3782" i="22"/>
  <c r="G3750" i="22"/>
  <c r="G3718" i="22"/>
  <c r="G3686" i="22"/>
  <c r="G3654" i="22"/>
  <c r="G3622" i="22"/>
  <c r="G3590" i="22"/>
  <c r="G3558" i="22"/>
  <c r="G3526" i="22"/>
  <c r="G3494" i="22"/>
  <c r="G3462" i="22"/>
  <c r="G3430" i="22"/>
  <c r="G3398" i="22"/>
  <c r="G3366" i="22"/>
  <c r="G3334" i="22"/>
  <c r="G3302" i="22"/>
  <c r="G3270" i="22"/>
  <c r="G3238" i="22"/>
  <c r="G3206" i="22"/>
  <c r="G3174" i="22"/>
  <c r="G3134" i="22"/>
  <c r="G3091" i="22"/>
  <c r="G3049" i="22"/>
  <c r="G3006" i="22"/>
  <c r="G2963" i="22"/>
  <c r="G2921" i="22"/>
  <c r="G2878" i="22"/>
  <c r="G2835" i="22"/>
  <c r="G2793" i="22"/>
  <c r="G2750" i="22"/>
  <c r="G2707" i="22"/>
  <c r="G2665" i="22"/>
  <c r="G2622" i="22"/>
  <c r="G2579" i="22"/>
  <c r="G2537" i="22"/>
  <c r="G2490" i="22"/>
  <c r="G2342" i="22"/>
  <c r="G2172" i="22"/>
  <c r="G2001" i="22"/>
  <c r="G1830" i="22"/>
  <c r="G11" i="22"/>
  <c r="G15" i="22"/>
  <c r="G19" i="22"/>
  <c r="G23" i="22"/>
  <c r="G27" i="22"/>
  <c r="G31" i="22"/>
  <c r="G35" i="22"/>
  <c r="G39" i="22"/>
  <c r="G43" i="22"/>
  <c r="G47" i="22"/>
  <c r="G51" i="22"/>
  <c r="G55" i="22"/>
  <c r="G59" i="22"/>
  <c r="G63" i="22"/>
  <c r="G67" i="22"/>
  <c r="G71" i="22"/>
  <c r="G75" i="22"/>
  <c r="G79" i="22"/>
  <c r="G83" i="22"/>
  <c r="G87" i="22"/>
  <c r="G91" i="22"/>
  <c r="G95" i="22"/>
  <c r="G99" i="22"/>
  <c r="G103" i="22"/>
  <c r="G107" i="22"/>
  <c r="G111" i="22"/>
  <c r="G115" i="22"/>
  <c r="G119" i="22"/>
  <c r="G123" i="22"/>
  <c r="G127" i="22"/>
  <c r="G131" i="22"/>
  <c r="G135" i="22"/>
  <c r="G139" i="22"/>
  <c r="G143" i="22"/>
  <c r="G147" i="22"/>
  <c r="G151" i="22"/>
  <c r="G155" i="22"/>
  <c r="G159" i="22"/>
  <c r="G163" i="22"/>
  <c r="G167" i="22"/>
  <c r="G171" i="22"/>
  <c r="G175" i="22"/>
  <c r="G179" i="22"/>
  <c r="G183" i="22"/>
  <c r="G187" i="22"/>
  <c r="G191" i="22"/>
  <c r="G195" i="22"/>
  <c r="G199" i="22"/>
  <c r="G203" i="22"/>
  <c r="G207" i="22"/>
  <c r="G211" i="22"/>
  <c r="G215" i="22"/>
  <c r="G219" i="22"/>
  <c r="G223" i="22"/>
  <c r="G227" i="22"/>
  <c r="G231" i="22"/>
  <c r="G235" i="22"/>
  <c r="G239" i="22"/>
  <c r="G243" i="22"/>
  <c r="G247" i="22"/>
  <c r="G251" i="22"/>
  <c r="G255" i="22"/>
  <c r="G259" i="22"/>
  <c r="G263" i="22"/>
  <c r="G267" i="22"/>
  <c r="G271" i="22"/>
  <c r="G275" i="22"/>
  <c r="G279" i="22"/>
  <c r="G283" i="22"/>
  <c r="G287" i="22"/>
  <c r="G291" i="22"/>
  <c r="G295" i="22"/>
  <c r="G299" i="22"/>
  <c r="G303" i="22"/>
  <c r="G307" i="22"/>
  <c r="G311" i="22"/>
  <c r="G315" i="22"/>
  <c r="G319" i="22"/>
  <c r="G323" i="22"/>
  <c r="G327" i="22"/>
  <c r="G331" i="22"/>
  <c r="G335" i="22"/>
  <c r="G339" i="22"/>
  <c r="G343" i="22"/>
  <c r="G347" i="22"/>
  <c r="G13" i="22"/>
  <c r="G17" i="22"/>
  <c r="G21" i="22"/>
  <c r="G25" i="22"/>
  <c r="G29" i="22"/>
  <c r="G33" i="22"/>
  <c r="G37" i="22"/>
  <c r="G41" i="22"/>
  <c r="G45" i="22"/>
  <c r="G49" i="22"/>
  <c r="G53" i="22"/>
  <c r="G57" i="22"/>
  <c r="G61" i="22"/>
  <c r="G65" i="22"/>
  <c r="G69" i="22"/>
  <c r="G73" i="22"/>
  <c r="G77" i="22"/>
  <c r="G81" i="22"/>
  <c r="G85" i="22"/>
  <c r="G89" i="22"/>
  <c r="G93" i="22"/>
  <c r="G97" i="22"/>
  <c r="G101" i="22"/>
  <c r="G105" i="22"/>
  <c r="G109" i="22"/>
  <c r="G113" i="22"/>
  <c r="G117" i="22"/>
  <c r="G121" i="22"/>
  <c r="G125" i="22"/>
  <c r="G129" i="22"/>
  <c r="G133" i="22"/>
  <c r="G137" i="22"/>
  <c r="G141" i="22"/>
  <c r="G145" i="22"/>
  <c r="G149" i="22"/>
  <c r="G153" i="22"/>
  <c r="G157" i="22"/>
  <c r="G161" i="22"/>
  <c r="G165" i="22"/>
  <c r="G169" i="22"/>
  <c r="G173" i="22"/>
  <c r="G177" i="22"/>
  <c r="G181" i="22"/>
  <c r="G185" i="22"/>
  <c r="G189" i="22"/>
  <c r="G193" i="22"/>
  <c r="G197" i="22"/>
  <c r="G201" i="22"/>
  <c r="G205" i="22"/>
  <c r="G209" i="22"/>
  <c r="G213" i="22"/>
  <c r="G217" i="22"/>
  <c r="G221" i="22"/>
  <c r="G225" i="22"/>
  <c r="G229" i="22"/>
  <c r="G233" i="22"/>
  <c r="G237" i="22"/>
  <c r="G241" i="22"/>
  <c r="G245" i="22"/>
  <c r="G249" i="22"/>
  <c r="G253" i="22"/>
  <c r="G257" i="22"/>
  <c r="G261" i="22"/>
  <c r="G265" i="22"/>
  <c r="G269" i="22"/>
  <c r="G273" i="22"/>
  <c r="G277" i="22"/>
  <c r="G281" i="22"/>
  <c r="G285" i="22"/>
  <c r="G289" i="22"/>
  <c r="G293" i="22"/>
  <c r="G297" i="22"/>
  <c r="G301" i="22"/>
  <c r="G305" i="22"/>
  <c r="G309" i="22"/>
  <c r="G313" i="22"/>
  <c r="G317" i="22"/>
  <c r="G321" i="22"/>
  <c r="G325" i="22"/>
  <c r="G329" i="22"/>
  <c r="G333" i="22"/>
  <c r="G337" i="22"/>
  <c r="G341" i="22"/>
  <c r="G12" i="22"/>
  <c r="G20" i="22"/>
  <c r="G28" i="22"/>
  <c r="G36" i="22"/>
  <c r="G44" i="22"/>
  <c r="G52" i="22"/>
  <c r="G60" i="22"/>
  <c r="G68" i="22"/>
  <c r="G76" i="22"/>
  <c r="G84" i="22"/>
  <c r="G92" i="22"/>
  <c r="G100" i="22"/>
  <c r="G108" i="22"/>
  <c r="G116" i="22"/>
  <c r="G124" i="22"/>
  <c r="G132" i="22"/>
  <c r="G140" i="22"/>
  <c r="G148" i="22"/>
  <c r="G156" i="22"/>
  <c r="G164" i="22"/>
  <c r="G172" i="22"/>
  <c r="G180" i="22"/>
  <c r="G188" i="22"/>
  <c r="G196" i="22"/>
  <c r="G204" i="22"/>
  <c r="G212" i="22"/>
  <c r="G220" i="22"/>
  <c r="G228" i="22"/>
  <c r="G236" i="22"/>
  <c r="G244" i="22"/>
  <c r="G252" i="22"/>
  <c r="G260" i="22"/>
  <c r="G268" i="22"/>
  <c r="G276" i="22"/>
  <c r="G284" i="22"/>
  <c r="G292" i="22"/>
  <c r="G300" i="22"/>
  <c r="G308" i="22"/>
  <c r="G316" i="22"/>
  <c r="G324" i="22"/>
  <c r="G332" i="22"/>
  <c r="G340" i="22"/>
  <c r="G346" i="22"/>
  <c r="G351" i="22"/>
  <c r="G355" i="22"/>
  <c r="G359" i="22"/>
  <c r="G363" i="22"/>
  <c r="G367" i="22"/>
  <c r="G371" i="22"/>
  <c r="G375" i="22"/>
  <c r="G379" i="22"/>
  <c r="G383" i="22"/>
  <c r="G387" i="22"/>
  <c r="G391" i="22"/>
  <c r="G395" i="22"/>
  <c r="G399" i="22"/>
  <c r="G403" i="22"/>
  <c r="G407" i="22"/>
  <c r="G411" i="22"/>
  <c r="G415" i="22"/>
  <c r="G419" i="22"/>
  <c r="G423" i="22"/>
  <c r="G427" i="22"/>
  <c r="G431" i="22"/>
  <c r="G435" i="22"/>
  <c r="G439" i="22"/>
  <c r="G443" i="22"/>
  <c r="G447" i="22"/>
  <c r="G451" i="22"/>
  <c r="G455" i="22"/>
  <c r="G459" i="22"/>
  <c r="G463" i="22"/>
  <c r="G467" i="22"/>
  <c r="G14" i="22"/>
  <c r="G22" i="22"/>
  <c r="G30" i="22"/>
  <c r="G38" i="22"/>
  <c r="G46" i="22"/>
  <c r="G54" i="22"/>
  <c r="G62" i="22"/>
  <c r="G70" i="22"/>
  <c r="G78" i="22"/>
  <c r="G86" i="22"/>
  <c r="G94" i="22"/>
  <c r="G102" i="22"/>
  <c r="G110" i="22"/>
  <c r="G118" i="22"/>
  <c r="G126" i="22"/>
  <c r="G134" i="22"/>
  <c r="G142" i="22"/>
  <c r="G150" i="22"/>
  <c r="G158" i="22"/>
  <c r="G166" i="22"/>
  <c r="G174" i="22"/>
  <c r="G182" i="22"/>
  <c r="G190" i="22"/>
  <c r="G198" i="22"/>
  <c r="G206" i="22"/>
  <c r="G214" i="22"/>
  <c r="G222" i="22"/>
  <c r="G230" i="22"/>
  <c r="G238" i="22"/>
  <c r="G246" i="22"/>
  <c r="G254" i="22"/>
  <c r="G262" i="22"/>
  <c r="G270" i="22"/>
  <c r="G278" i="22"/>
  <c r="G286" i="22"/>
  <c r="G294" i="22"/>
  <c r="G302" i="22"/>
  <c r="G310" i="22"/>
  <c r="G318" i="22"/>
  <c r="G326" i="22"/>
  <c r="G334" i="22"/>
  <c r="G342" i="22"/>
  <c r="G348" i="22"/>
  <c r="G352" i="22"/>
  <c r="G356" i="22"/>
  <c r="G360" i="22"/>
  <c r="G364" i="22"/>
  <c r="G368" i="22"/>
  <c r="G372" i="22"/>
  <c r="G376" i="22"/>
  <c r="G380" i="22"/>
  <c r="G384" i="22"/>
  <c r="G388" i="22"/>
  <c r="G392" i="22"/>
  <c r="G396" i="22"/>
  <c r="G400" i="22"/>
  <c r="G404" i="22"/>
  <c r="G408" i="22"/>
  <c r="G412" i="22"/>
  <c r="G416" i="22"/>
  <c r="G420" i="22"/>
  <c r="G424" i="22"/>
  <c r="G428" i="22"/>
  <c r="G432" i="22"/>
  <c r="G436" i="22"/>
  <c r="G440" i="22"/>
  <c r="G444" i="22"/>
  <c r="G448" i="22"/>
  <c r="G452" i="22"/>
  <c r="G456" i="22"/>
  <c r="G460" i="22"/>
  <c r="G16" i="22"/>
  <c r="G24" i="22"/>
  <c r="G32" i="22"/>
  <c r="G40" i="22"/>
  <c r="G48" i="22"/>
  <c r="G56" i="22"/>
  <c r="G64" i="22"/>
  <c r="G72" i="22"/>
  <c r="G80" i="22"/>
  <c r="G88" i="22"/>
  <c r="G96" i="22"/>
  <c r="G104" i="22"/>
  <c r="G112" i="22"/>
  <c r="G120" i="22"/>
  <c r="G128" i="22"/>
  <c r="G136" i="22"/>
  <c r="G144" i="22"/>
  <c r="G152" i="22"/>
  <c r="G160" i="22"/>
  <c r="G168" i="22"/>
  <c r="G176" i="22"/>
  <c r="G184" i="22"/>
  <c r="G192" i="22"/>
  <c r="G200" i="22"/>
  <c r="G208" i="22"/>
  <c r="G216" i="22"/>
  <c r="G224" i="22"/>
  <c r="G232" i="22"/>
  <c r="G240" i="22"/>
  <c r="G248" i="22"/>
  <c r="G256" i="22"/>
  <c r="G264" i="22"/>
  <c r="G272" i="22"/>
  <c r="G280" i="22"/>
  <c r="G288" i="22"/>
  <c r="G296" i="22"/>
  <c r="G304" i="22"/>
  <c r="G312" i="22"/>
  <c r="G320" i="22"/>
  <c r="G328" i="22"/>
  <c r="G336" i="22"/>
  <c r="G344" i="22"/>
  <c r="G349" i="22"/>
  <c r="G353" i="22"/>
  <c r="G357" i="22"/>
  <c r="G361" i="22"/>
  <c r="G365" i="22"/>
  <c r="G369" i="22"/>
  <c r="G373" i="22"/>
  <c r="G377" i="22"/>
  <c r="G381" i="22"/>
  <c r="G385" i="22"/>
  <c r="G389" i="22"/>
  <c r="G393" i="22"/>
  <c r="G397" i="22"/>
  <c r="G401" i="22"/>
  <c r="G405" i="22"/>
  <c r="G409" i="22"/>
  <c r="G413" i="22"/>
  <c r="G417" i="22"/>
  <c r="G421" i="22"/>
  <c r="G425" i="22"/>
  <c r="G429" i="22"/>
  <c r="G433" i="22"/>
  <c r="G437" i="22"/>
  <c r="G441" i="22"/>
  <c r="G445" i="22"/>
  <c r="G449" i="22"/>
  <c r="G453" i="22"/>
  <c r="G457" i="22"/>
  <c r="G461" i="22"/>
  <c r="G465" i="22"/>
  <c r="G469" i="22"/>
  <c r="G473" i="22"/>
  <c r="G477" i="22"/>
  <c r="G481" i="22"/>
  <c r="G485" i="22"/>
  <c r="G489" i="22"/>
  <c r="G493" i="22"/>
  <c r="G497" i="22"/>
  <c r="G501" i="22"/>
  <c r="G505" i="22"/>
  <c r="G509" i="22"/>
  <c r="G513" i="22"/>
  <c r="G517" i="22"/>
  <c r="G18" i="22"/>
  <c r="G50" i="22"/>
  <c r="G82" i="22"/>
  <c r="G114" i="22"/>
  <c r="G146" i="22"/>
  <c r="G178" i="22"/>
  <c r="G210" i="22"/>
  <c r="G242" i="22"/>
  <c r="G274" i="22"/>
  <c r="G306" i="22"/>
  <c r="G338" i="22"/>
  <c r="G358" i="22"/>
  <c r="G374" i="22"/>
  <c r="G390" i="22"/>
  <c r="G406" i="22"/>
  <c r="G422" i="22"/>
  <c r="G438" i="22"/>
  <c r="G454" i="22"/>
  <c r="G466" i="22"/>
  <c r="G472" i="22"/>
  <c r="G478" i="22"/>
  <c r="G483" i="22"/>
  <c r="G488" i="22"/>
  <c r="G494" i="22"/>
  <c r="G499" i="22"/>
  <c r="G504" i="22"/>
  <c r="G510" i="22"/>
  <c r="G515" i="22"/>
  <c r="G520" i="22"/>
  <c r="G524" i="22"/>
  <c r="G528" i="22"/>
  <c r="G532" i="22"/>
  <c r="G536" i="22"/>
  <c r="G540" i="22"/>
  <c r="G544" i="22"/>
  <c r="G548" i="22"/>
  <c r="G552" i="22"/>
  <c r="G556" i="22"/>
  <c r="G560" i="22"/>
  <c r="G564" i="22"/>
  <c r="G568" i="22"/>
  <c r="G572" i="22"/>
  <c r="G576" i="22"/>
  <c r="G580" i="22"/>
  <c r="G584" i="22"/>
  <c r="G588" i="22"/>
  <c r="G592" i="22"/>
  <c r="G596" i="22"/>
  <c r="G600" i="22"/>
  <c r="G604" i="22"/>
  <c r="G608" i="22"/>
  <c r="G612" i="22"/>
  <c r="G616" i="22"/>
  <c r="G620" i="22"/>
  <c r="G624" i="22"/>
  <c r="G628" i="22"/>
  <c r="G632" i="22"/>
  <c r="G636" i="22"/>
  <c r="G640" i="22"/>
  <c r="G644" i="22"/>
  <c r="G648" i="22"/>
  <c r="G652" i="22"/>
  <c r="G656" i="22"/>
  <c r="G660" i="22"/>
  <c r="G664" i="22"/>
  <c r="G668" i="22"/>
  <c r="G672" i="22"/>
  <c r="G676" i="22"/>
  <c r="G680" i="22"/>
  <c r="G684" i="22"/>
  <c r="G688" i="22"/>
  <c r="G692" i="22"/>
  <c r="G696" i="22"/>
  <c r="G700" i="22"/>
  <c r="G704" i="22"/>
  <c r="G708" i="22"/>
  <c r="G712" i="22"/>
  <c r="G716" i="22"/>
  <c r="G720" i="22"/>
  <c r="G724" i="22"/>
  <c r="G728" i="22"/>
  <c r="G732" i="22"/>
  <c r="G736" i="22"/>
  <c r="G740" i="22"/>
  <c r="G744" i="22"/>
  <c r="G748" i="22"/>
  <c r="G752" i="22"/>
  <c r="G756" i="22"/>
  <c r="G760" i="22"/>
  <c r="G764" i="22"/>
  <c r="G768" i="22"/>
  <c r="G772" i="22"/>
  <c r="G776" i="22"/>
  <c r="G780" i="22"/>
  <c r="G784" i="22"/>
  <c r="G788" i="22"/>
  <c r="G792" i="22"/>
  <c r="G796" i="22"/>
  <c r="G800" i="22"/>
  <c r="G804" i="22"/>
  <c r="G808" i="22"/>
  <c r="G812" i="22"/>
  <c r="G26" i="22"/>
  <c r="G58" i="22"/>
  <c r="G90" i="22"/>
  <c r="G122" i="22"/>
  <c r="G154" i="22"/>
  <c r="G186" i="22"/>
  <c r="G218" i="22"/>
  <c r="G250" i="22"/>
  <c r="G282" i="22"/>
  <c r="G314" i="22"/>
  <c r="G345" i="22"/>
  <c r="G362" i="22"/>
  <c r="G378" i="22"/>
  <c r="G394" i="22"/>
  <c r="G410" i="22"/>
  <c r="G426" i="22"/>
  <c r="G442" i="22"/>
  <c r="G458" i="22"/>
  <c r="G468" i="22"/>
  <c r="G474" i="22"/>
  <c r="G479" i="22"/>
  <c r="G484" i="22"/>
  <c r="G490" i="22"/>
  <c r="G495" i="22"/>
  <c r="G500" i="22"/>
  <c r="G506" i="22"/>
  <c r="G511" i="22"/>
  <c r="G516" i="22"/>
  <c r="G521" i="22"/>
  <c r="G525" i="22"/>
  <c r="G529" i="22"/>
  <c r="G533" i="22"/>
  <c r="G537" i="22"/>
  <c r="G541" i="22"/>
  <c r="G545" i="22"/>
  <c r="G549" i="22"/>
  <c r="G553" i="22"/>
  <c r="G557" i="22"/>
  <c r="G561" i="22"/>
  <c r="G565" i="22"/>
  <c r="G569" i="22"/>
  <c r="G573" i="22"/>
  <c r="G577" i="22"/>
  <c r="G581" i="22"/>
  <c r="G585" i="22"/>
  <c r="G589" i="22"/>
  <c r="G593" i="22"/>
  <c r="G597" i="22"/>
  <c r="G601" i="22"/>
  <c r="G605" i="22"/>
  <c r="G609" i="22"/>
  <c r="G613" i="22"/>
  <c r="G617" i="22"/>
  <c r="G621" i="22"/>
  <c r="G625" i="22"/>
  <c r="G629" i="22"/>
  <c r="G633" i="22"/>
  <c r="G637" i="22"/>
  <c r="G641" i="22"/>
  <c r="G645" i="22"/>
  <c r="G649" i="22"/>
  <c r="G653" i="22"/>
  <c r="G657" i="22"/>
  <c r="G661" i="22"/>
  <c r="G665" i="22"/>
  <c r="G669" i="22"/>
  <c r="G673" i="22"/>
  <c r="G677" i="22"/>
  <c r="G681" i="22"/>
  <c r="G685" i="22"/>
  <c r="G689" i="22"/>
  <c r="G693" i="22"/>
  <c r="G697" i="22"/>
  <c r="G701" i="22"/>
  <c r="G705" i="22"/>
  <c r="G709" i="22"/>
  <c r="G713" i="22"/>
  <c r="G717" i="22"/>
  <c r="G721" i="22"/>
  <c r="G725" i="22"/>
  <c r="G729" i="22"/>
  <c r="G733" i="22"/>
  <c r="G737" i="22"/>
  <c r="G741" i="22"/>
  <c r="G745" i="22"/>
  <c r="G34" i="22"/>
  <c r="G66" i="22"/>
  <c r="G98" i="22"/>
  <c r="G130" i="22"/>
  <c r="G162" i="22"/>
  <c r="G194" i="22"/>
  <c r="G226" i="22"/>
  <c r="G258" i="22"/>
  <c r="G290" i="22"/>
  <c r="G322" i="22"/>
  <c r="G350" i="22"/>
  <c r="G366" i="22"/>
  <c r="G382" i="22"/>
  <c r="G398" i="22"/>
  <c r="G414" i="22"/>
  <c r="G430" i="22"/>
  <c r="G446" i="22"/>
  <c r="G462" i="22"/>
  <c r="G470" i="22"/>
  <c r="G475" i="22"/>
  <c r="G480" i="22"/>
  <c r="G486" i="22"/>
  <c r="G491" i="22"/>
  <c r="G496" i="22"/>
  <c r="G502" i="22"/>
  <c r="G507" i="22"/>
  <c r="G512" i="22"/>
  <c r="G518" i="22"/>
  <c r="G522" i="22"/>
  <c r="G526" i="22"/>
  <c r="G530" i="22"/>
  <c r="G534" i="22"/>
  <c r="G538" i="22"/>
  <c r="G542" i="22"/>
  <c r="G546" i="22"/>
  <c r="G550" i="22"/>
  <c r="G554" i="22"/>
  <c r="G558" i="22"/>
  <c r="G562" i="22"/>
  <c r="G566" i="22"/>
  <c r="G570" i="22"/>
  <c r="G574" i="22"/>
  <c r="G578" i="22"/>
  <c r="G582" i="22"/>
  <c r="G586" i="22"/>
  <c r="G590" i="22"/>
  <c r="G594" i="22"/>
  <c r="G598" i="22"/>
  <c r="G602" i="22"/>
  <c r="G606" i="22"/>
  <c r="G610" i="22"/>
  <c r="G614" i="22"/>
  <c r="G618" i="22"/>
  <c r="G622" i="22"/>
  <c r="G626" i="22"/>
  <c r="G630" i="22"/>
  <c r="G634" i="22"/>
  <c r="G638" i="22"/>
  <c r="G642" i="22"/>
  <c r="G646" i="22"/>
  <c r="G650" i="22"/>
  <c r="G654" i="22"/>
  <c r="G658" i="22"/>
  <c r="G662" i="22"/>
  <c r="G666" i="22"/>
  <c r="G670" i="22"/>
  <c r="G674" i="22"/>
  <c r="G678" i="22"/>
  <c r="G682" i="22"/>
  <c r="G686" i="22"/>
  <c r="G690" i="22"/>
  <c r="G694" i="22"/>
  <c r="G698" i="22"/>
  <c r="G702" i="22"/>
  <c r="G706" i="22"/>
  <c r="G710" i="22"/>
  <c r="G106" i="22"/>
  <c r="G234" i="22"/>
  <c r="G354" i="22"/>
  <c r="G418" i="22"/>
  <c r="G471" i="22"/>
  <c r="G492" i="22"/>
  <c r="G514" i="22"/>
  <c r="G531" i="22"/>
  <c r="G547" i="22"/>
  <c r="G563" i="22"/>
  <c r="G579" i="22"/>
  <c r="G595" i="22"/>
  <c r="G611" i="22"/>
  <c r="G627" i="22"/>
  <c r="G643" i="22"/>
  <c r="G659" i="22"/>
  <c r="G675" i="22"/>
  <c r="G691" i="22"/>
  <c r="G707" i="22"/>
  <c r="G718" i="22"/>
  <c r="G726" i="22"/>
  <c r="G734" i="22"/>
  <c r="G742" i="22"/>
  <c r="G749" i="22"/>
  <c r="G754" i="22"/>
  <c r="G759" i="22"/>
  <c r="G765" i="22"/>
  <c r="G770" i="22"/>
  <c r="G775" i="22"/>
  <c r="G781" i="22"/>
  <c r="G786" i="22"/>
  <c r="G791" i="22"/>
  <c r="G797" i="22"/>
  <c r="G802" i="22"/>
  <c r="G807" i="22"/>
  <c r="G813" i="22"/>
  <c r="G817" i="22"/>
  <c r="G821" i="22"/>
  <c r="G825" i="22"/>
  <c r="G829" i="22"/>
  <c r="G833" i="22"/>
  <c r="G837" i="22"/>
  <c r="G841" i="22"/>
  <c r="G845" i="22"/>
  <c r="G849" i="22"/>
  <c r="G853" i="22"/>
  <c r="G857" i="22"/>
  <c r="G861" i="22"/>
  <c r="G865" i="22"/>
  <c r="G869" i="22"/>
  <c r="G873" i="22"/>
  <c r="G877" i="22"/>
  <c r="G881" i="22"/>
  <c r="G885" i="22"/>
  <c r="G889" i="22"/>
  <c r="G893" i="22"/>
  <c r="G897" i="22"/>
  <c r="G901" i="22"/>
  <c r="G905" i="22"/>
  <c r="G909" i="22"/>
  <c r="G913" i="22"/>
  <c r="G917" i="22"/>
  <c r="G921" i="22"/>
  <c r="G925" i="22"/>
  <c r="G929" i="22"/>
  <c r="G933" i="22"/>
  <c r="G937" i="22"/>
  <c r="G941" i="22"/>
  <c r="G945" i="22"/>
  <c r="G949" i="22"/>
  <c r="G953" i="22"/>
  <c r="G957" i="22"/>
  <c r="G961" i="22"/>
  <c r="G965" i="22"/>
  <c r="G969" i="22"/>
  <c r="G973" i="22"/>
  <c r="G977" i="22"/>
  <c r="G981" i="22"/>
  <c r="G985" i="22"/>
  <c r="G989" i="22"/>
  <c r="G993" i="22"/>
  <c r="G997" i="22"/>
  <c r="G1001" i="22"/>
  <c r="G1005" i="22"/>
  <c r="G1009" i="22"/>
  <c r="G1013" i="22"/>
  <c r="G1017" i="22"/>
  <c r="G1021" i="22"/>
  <c r="G1025" i="22"/>
  <c r="G1029" i="22"/>
  <c r="G1033" i="22"/>
  <c r="G1037" i="22"/>
  <c r="G1041" i="22"/>
  <c r="G1045" i="22"/>
  <c r="G1049" i="22"/>
  <c r="G1053" i="22"/>
  <c r="G1057" i="22"/>
  <c r="G1061" i="22"/>
  <c r="G1065" i="22"/>
  <c r="G1069" i="22"/>
  <c r="G1073" i="22"/>
  <c r="G1077" i="22"/>
  <c r="G1081" i="22"/>
  <c r="G1085" i="22"/>
  <c r="G1089" i="22"/>
  <c r="G1093" i="22"/>
  <c r="G1097" i="22"/>
  <c r="G1101" i="22"/>
  <c r="G1105" i="22"/>
  <c r="G1109" i="22"/>
  <c r="G1113" i="22"/>
  <c r="G1117" i="22"/>
  <c r="G1121" i="22"/>
  <c r="G1125" i="22"/>
  <c r="G1129" i="22"/>
  <c r="G1133" i="22"/>
  <c r="G1137" i="22"/>
  <c r="G1141" i="22"/>
  <c r="G1145" i="22"/>
  <c r="G1149" i="22"/>
  <c r="G1153" i="22"/>
  <c r="G1157" i="22"/>
  <c r="G1161" i="22"/>
  <c r="G1165" i="22"/>
  <c r="G1169" i="22"/>
  <c r="G1173" i="22"/>
  <c r="G1177" i="22"/>
  <c r="G1181" i="22"/>
  <c r="G1185" i="22"/>
  <c r="G1189" i="22"/>
  <c r="G1193" i="22"/>
  <c r="G1197" i="22"/>
  <c r="G1201" i="22"/>
  <c r="G1205" i="22"/>
  <c r="G1209" i="22"/>
  <c r="G1213" i="22"/>
  <c r="G1217" i="22"/>
  <c r="G1221" i="22"/>
  <c r="G1225" i="22"/>
  <c r="G1229" i="22"/>
  <c r="G1233" i="22"/>
  <c r="G1237" i="22"/>
  <c r="G1241" i="22"/>
  <c r="G1245" i="22"/>
  <c r="G1249" i="22"/>
  <c r="G1253" i="22"/>
  <c r="G1257" i="22"/>
  <c r="G1261" i="22"/>
  <c r="G1265" i="22"/>
  <c r="G1269" i="22"/>
  <c r="G1273" i="22"/>
  <c r="G1277" i="22"/>
  <c r="G1281" i="22"/>
  <c r="G1285" i="22"/>
  <c r="G1289" i="22"/>
  <c r="G1293" i="22"/>
  <c r="G1297" i="22"/>
  <c r="G1301" i="22"/>
  <c r="G1305" i="22"/>
  <c r="G1309" i="22"/>
  <c r="G1313" i="22"/>
  <c r="G1317" i="22"/>
  <c r="G1321" i="22"/>
  <c r="G1325" i="22"/>
  <c r="G1329" i="22"/>
  <c r="G1333" i="22"/>
  <c r="G1337" i="22"/>
  <c r="G1341" i="22"/>
  <c r="G1345" i="22"/>
  <c r="G1349" i="22"/>
  <c r="G42" i="22"/>
  <c r="G202" i="22"/>
  <c r="G370" i="22"/>
  <c r="G450" i="22"/>
  <c r="G487" i="22"/>
  <c r="G519" i="22"/>
  <c r="G539" i="22"/>
  <c r="G559" i="22"/>
  <c r="G583" i="22"/>
  <c r="G603" i="22"/>
  <c r="G623" i="22"/>
  <c r="G647" i="22"/>
  <c r="G667" i="22"/>
  <c r="G687" i="22"/>
  <c r="G711" i="22"/>
  <c r="G722" i="22"/>
  <c r="G731" i="22"/>
  <c r="G743" i="22"/>
  <c r="G751" i="22"/>
  <c r="G758" i="22"/>
  <c r="G766" i="22"/>
  <c r="G773" i="22"/>
  <c r="G779" i="22"/>
  <c r="G787" i="22"/>
  <c r="G794" i="22"/>
  <c r="G801" i="22"/>
  <c r="G809" i="22"/>
  <c r="G815" i="22"/>
  <c r="G820" i="22"/>
  <c r="G826" i="22"/>
  <c r="G831" i="22"/>
  <c r="G836" i="22"/>
  <c r="G842" i="22"/>
  <c r="G847" i="22"/>
  <c r="G852" i="22"/>
  <c r="G858" i="22"/>
  <c r="G863" i="22"/>
  <c r="G868" i="22"/>
  <c r="G874" i="22"/>
  <c r="G879" i="22"/>
  <c r="G884" i="22"/>
  <c r="G890" i="22"/>
  <c r="G895" i="22"/>
  <c r="G900" i="22"/>
  <c r="G906" i="22"/>
  <c r="G911" i="22"/>
  <c r="G916" i="22"/>
  <c r="G922" i="22"/>
  <c r="G927" i="22"/>
  <c r="G932" i="22"/>
  <c r="G938" i="22"/>
  <c r="G943" i="22"/>
  <c r="G948" i="22"/>
  <c r="G954" i="22"/>
  <c r="G959" i="22"/>
  <c r="G964" i="22"/>
  <c r="G970" i="22"/>
  <c r="G975" i="22"/>
  <c r="G980" i="22"/>
  <c r="G986" i="22"/>
  <c r="G991" i="22"/>
  <c r="G996" i="22"/>
  <c r="G1002" i="22"/>
  <c r="G1007" i="22"/>
  <c r="G1012" i="22"/>
  <c r="G1018" i="22"/>
  <c r="G1023" i="22"/>
  <c r="G1028" i="22"/>
  <c r="G1034" i="22"/>
  <c r="G1039" i="22"/>
  <c r="G1044" i="22"/>
  <c r="G1050" i="22"/>
  <c r="G1055" i="22"/>
  <c r="G1060" i="22"/>
  <c r="G1066" i="22"/>
  <c r="G1071" i="22"/>
  <c r="G1076" i="22"/>
  <c r="G1082" i="22"/>
  <c r="G1087" i="22"/>
  <c r="G1092" i="22"/>
  <c r="G1098" i="22"/>
  <c r="G1103" i="22"/>
  <c r="G1108" i="22"/>
  <c r="G1114" i="22"/>
  <c r="G1119" i="22"/>
  <c r="G1124" i="22"/>
  <c r="G1130" i="22"/>
  <c r="G1135" i="22"/>
  <c r="G1140" i="22"/>
  <c r="G1146" i="22"/>
  <c r="G1151" i="22"/>
  <c r="G1156" i="22"/>
  <c r="G1162" i="22"/>
  <c r="G1167" i="22"/>
  <c r="G1172" i="22"/>
  <c r="G1178" i="22"/>
  <c r="G1183" i="22"/>
  <c r="G1188" i="22"/>
  <c r="G1194" i="22"/>
  <c r="G1199" i="22"/>
  <c r="G1204" i="22"/>
  <c r="G1210" i="22"/>
  <c r="G1215" i="22"/>
  <c r="G1220" i="22"/>
  <c r="G1226" i="22"/>
  <c r="G1231" i="22"/>
  <c r="G1236" i="22"/>
  <c r="G1242" i="22"/>
  <c r="G1247" i="22"/>
  <c r="G1252" i="22"/>
  <c r="G1258" i="22"/>
  <c r="G1263" i="22"/>
  <c r="G1268" i="22"/>
  <c r="G1274" i="22"/>
  <c r="G1279" i="22"/>
  <c r="G1284" i="22"/>
  <c r="G1290" i="22"/>
  <c r="G1295" i="22"/>
  <c r="G1300" i="22"/>
  <c r="G1306" i="22"/>
  <c r="G1311" i="22"/>
  <c r="G1316" i="22"/>
  <c r="G1322" i="22"/>
  <c r="G1327" i="22"/>
  <c r="G1332" i="22"/>
  <c r="G1338" i="22"/>
  <c r="G1343" i="22"/>
  <c r="G1348" i="22"/>
  <c r="G1353" i="22"/>
  <c r="G1357" i="22"/>
  <c r="G1361" i="22"/>
  <c r="G1365" i="22"/>
  <c r="G1369" i="22"/>
  <c r="G1373" i="22"/>
  <c r="G1377" i="22"/>
  <c r="G1381" i="22"/>
  <c r="G1385" i="22"/>
  <c r="G1389" i="22"/>
  <c r="G1393" i="22"/>
  <c r="G1397" i="22"/>
  <c r="G1401" i="22"/>
  <c r="G1405" i="22"/>
  <c r="G1409" i="22"/>
  <c r="G1413" i="22"/>
  <c r="G1417" i="22"/>
  <c r="G1421" i="22"/>
  <c r="G1425" i="22"/>
  <c r="G1429" i="22"/>
  <c r="G1433" i="22"/>
  <c r="G1437" i="22"/>
  <c r="G1441" i="22"/>
  <c r="G1445" i="22"/>
  <c r="G1449" i="22"/>
  <c r="G1453" i="22"/>
  <c r="G1457" i="22"/>
  <c r="G1461" i="22"/>
  <c r="G1465" i="22"/>
  <c r="G1469" i="22"/>
  <c r="G1473" i="22"/>
  <c r="G1477" i="22"/>
  <c r="G1481" i="22"/>
  <c r="G1485" i="22"/>
  <c r="G1489" i="22"/>
  <c r="G1493" i="22"/>
  <c r="G1497" i="22"/>
  <c r="G1501" i="22"/>
  <c r="G1505" i="22"/>
  <c r="G1509" i="22"/>
  <c r="G1513" i="22"/>
  <c r="G1517" i="22"/>
  <c r="G138" i="22"/>
  <c r="G298" i="22"/>
  <c r="G402" i="22"/>
  <c r="G476" i="22"/>
  <c r="G503" i="22"/>
  <c r="G527" i="22"/>
  <c r="G551" i="22"/>
  <c r="G571" i="22"/>
  <c r="G591" i="22"/>
  <c r="G615" i="22"/>
  <c r="G635" i="22"/>
  <c r="G655" i="22"/>
  <c r="G679" i="22"/>
  <c r="G699" i="22"/>
  <c r="G715" i="22"/>
  <c r="G727" i="22"/>
  <c r="G738" i="22"/>
  <c r="G747" i="22"/>
  <c r="G755" i="22"/>
  <c r="G762" i="22"/>
  <c r="G769" i="22"/>
  <c r="G777" i="22"/>
  <c r="G783" i="22"/>
  <c r="G790" i="22"/>
  <c r="G798" i="22"/>
  <c r="G805" i="22"/>
  <c r="G811" i="22"/>
  <c r="G818" i="22"/>
  <c r="G823" i="22"/>
  <c r="G828" i="22"/>
  <c r="G834" i="22"/>
  <c r="G839" i="22"/>
  <c r="G844" i="22"/>
  <c r="G850" i="22"/>
  <c r="G855" i="22"/>
  <c r="G860" i="22"/>
  <c r="G866" i="22"/>
  <c r="G871" i="22"/>
  <c r="G876" i="22"/>
  <c r="G882" i="22"/>
  <c r="G887" i="22"/>
  <c r="G892" i="22"/>
  <c r="G898" i="22"/>
  <c r="G903" i="22"/>
  <c r="G908" i="22"/>
  <c r="G914" i="22"/>
  <c r="G919" i="22"/>
  <c r="G924" i="22"/>
  <c r="G930" i="22"/>
  <c r="G935" i="22"/>
  <c r="G940" i="22"/>
  <c r="G946" i="22"/>
  <c r="G951" i="22"/>
  <c r="G956" i="22"/>
  <c r="G962" i="22"/>
  <c r="G967" i="22"/>
  <c r="G972" i="22"/>
  <c r="G978" i="22"/>
  <c r="G983" i="22"/>
  <c r="G988" i="22"/>
  <c r="G994" i="22"/>
  <c r="G999" i="22"/>
  <c r="G1004" i="22"/>
  <c r="G1010" i="22"/>
  <c r="G1015" i="22"/>
  <c r="G1020" i="22"/>
  <c r="G1026" i="22"/>
  <c r="G1031" i="22"/>
  <c r="G1036" i="22"/>
  <c r="G1042" i="22"/>
  <c r="G1047" i="22"/>
  <c r="G1052" i="22"/>
  <c r="G1058" i="22"/>
  <c r="G1063" i="22"/>
  <c r="G1068" i="22"/>
  <c r="G1074" i="22"/>
  <c r="G1079" i="22"/>
  <c r="G1084" i="22"/>
  <c r="G1090" i="22"/>
  <c r="G1095" i="22"/>
  <c r="G1100" i="22"/>
  <c r="G1106" i="22"/>
  <c r="G1111" i="22"/>
  <c r="G1116" i="22"/>
  <c r="G1122" i="22"/>
  <c r="G1127" i="22"/>
  <c r="G1132" i="22"/>
  <c r="G1138" i="22"/>
  <c r="G1143" i="22"/>
  <c r="G1148" i="22"/>
  <c r="G1154" i="22"/>
  <c r="G1159" i="22"/>
  <c r="G1164" i="22"/>
  <c r="G1170" i="22"/>
  <c r="G1175" i="22"/>
  <c r="G1180" i="22"/>
  <c r="G1186" i="22"/>
  <c r="G1191" i="22"/>
  <c r="G1196" i="22"/>
  <c r="G1202" i="22"/>
  <c r="G1207" i="22"/>
  <c r="G1212" i="22"/>
  <c r="G1218" i="22"/>
  <c r="G1223" i="22"/>
  <c r="G1228" i="22"/>
  <c r="G1234" i="22"/>
  <c r="G1239" i="22"/>
  <c r="G1244" i="22"/>
  <c r="G1250" i="22"/>
  <c r="G1255" i="22"/>
  <c r="G1260" i="22"/>
  <c r="G1266" i="22"/>
  <c r="G1271" i="22"/>
  <c r="G1276" i="22"/>
  <c r="G1282" i="22"/>
  <c r="G1287" i="22"/>
  <c r="G1292" i="22"/>
  <c r="G1298" i="22"/>
  <c r="G1303" i="22"/>
  <c r="G1308" i="22"/>
  <c r="G1314" i="22"/>
  <c r="G1319" i="22"/>
  <c r="G1324" i="22"/>
  <c r="G1330" i="22"/>
  <c r="G1335" i="22"/>
  <c r="G1340" i="22"/>
  <c r="G1346" i="22"/>
  <c r="G1351" i="22"/>
  <c r="G1355" i="22"/>
  <c r="G1359" i="22"/>
  <c r="G1363" i="22"/>
  <c r="G1367" i="22"/>
  <c r="G1371" i="22"/>
  <c r="G1375" i="22"/>
  <c r="G1379" i="22"/>
  <c r="G1383" i="22"/>
  <c r="G74" i="22"/>
  <c r="G386" i="22"/>
  <c r="G498" i="22"/>
  <c r="G543" i="22"/>
  <c r="G587" i="22"/>
  <c r="G631" i="22"/>
  <c r="G671" i="22"/>
  <c r="G714" i="22"/>
  <c r="G735" i="22"/>
  <c r="G753" i="22"/>
  <c r="G767" i="22"/>
  <c r="G782" i="22"/>
  <c r="G795" i="22"/>
  <c r="G810" i="22"/>
  <c r="G822" i="22"/>
  <c r="G832" i="22"/>
  <c r="G843" i="22"/>
  <c r="G854" i="22"/>
  <c r="G864" i="22"/>
  <c r="G875" i="22"/>
  <c r="G886" i="22"/>
  <c r="G896" i="22"/>
  <c r="G907" i="22"/>
  <c r="G918" i="22"/>
  <c r="G928" i="22"/>
  <c r="G939" i="22"/>
  <c r="G950" i="22"/>
  <c r="G960" i="22"/>
  <c r="G971" i="22"/>
  <c r="G982" i="22"/>
  <c r="G992" i="22"/>
  <c r="G1003" i="22"/>
  <c r="G1014" i="22"/>
  <c r="G1024" i="22"/>
  <c r="G1035" i="22"/>
  <c r="G1046" i="22"/>
  <c r="G1056" i="22"/>
  <c r="G1067" i="22"/>
  <c r="G1078" i="22"/>
  <c r="G1088" i="22"/>
  <c r="G1099" i="22"/>
  <c r="G1110" i="22"/>
  <c r="G1120" i="22"/>
  <c r="G1131" i="22"/>
  <c r="G1142" i="22"/>
  <c r="G1152" i="22"/>
  <c r="G1163" i="22"/>
  <c r="G1174" i="22"/>
  <c r="G1184" i="22"/>
  <c r="G1195" i="22"/>
  <c r="G1206" i="22"/>
  <c r="G1216" i="22"/>
  <c r="G1227" i="22"/>
  <c r="G1238" i="22"/>
  <c r="G1248" i="22"/>
  <c r="G1259" i="22"/>
  <c r="G1270" i="22"/>
  <c r="G1280" i="22"/>
  <c r="G1291" i="22"/>
  <c r="G1302" i="22"/>
  <c r="G1312" i="22"/>
  <c r="G1323" i="22"/>
  <c r="G1334" i="22"/>
  <c r="G1344" i="22"/>
  <c r="G1354" i="22"/>
  <c r="G1362" i="22"/>
  <c r="G1370" i="22"/>
  <c r="G1378" i="22"/>
  <c r="G1386" i="22"/>
  <c r="G1391" i="22"/>
  <c r="G1396" i="22"/>
  <c r="G1402" i="22"/>
  <c r="G1407" i="22"/>
  <c r="G1412" i="22"/>
  <c r="G1418" i="22"/>
  <c r="G1423" i="22"/>
  <c r="G1428" i="22"/>
  <c r="G1434" i="22"/>
  <c r="G1439" i="22"/>
  <c r="G1444" i="22"/>
  <c r="G1450" i="22"/>
  <c r="G1455" i="22"/>
  <c r="G1460" i="22"/>
  <c r="G1466" i="22"/>
  <c r="G1471" i="22"/>
  <c r="G1476" i="22"/>
  <c r="G1482" i="22"/>
  <c r="G1487" i="22"/>
  <c r="G1492" i="22"/>
  <c r="G1498" i="22"/>
  <c r="G1503" i="22"/>
  <c r="G1508" i="22"/>
  <c r="G1514" i="22"/>
  <c r="G1519" i="22"/>
  <c r="G1523" i="22"/>
  <c r="G1527" i="22"/>
  <c r="G1531" i="22"/>
  <c r="G1535" i="22"/>
  <c r="G1539" i="22"/>
  <c r="G1543" i="22"/>
  <c r="G1547" i="22"/>
  <c r="G1551" i="22"/>
  <c r="G1555" i="22"/>
  <c r="G1559" i="22"/>
  <c r="G1563" i="22"/>
  <c r="G1567" i="22"/>
  <c r="G1571" i="22"/>
  <c r="G1575" i="22"/>
  <c r="G1579" i="22"/>
  <c r="G1583" i="22"/>
  <c r="G1587" i="22"/>
  <c r="G1591" i="22"/>
  <c r="G1595" i="22"/>
  <c r="G1599" i="22"/>
  <c r="G1603" i="22"/>
  <c r="G1607" i="22"/>
  <c r="G1611" i="22"/>
  <c r="G1615" i="22"/>
  <c r="G1619" i="22"/>
  <c r="G1623" i="22"/>
  <c r="G1627" i="22"/>
  <c r="G1631" i="22"/>
  <c r="G1635" i="22"/>
  <c r="G1639" i="22"/>
  <c r="G1643" i="22"/>
  <c r="G1647" i="22"/>
  <c r="G1651" i="22"/>
  <c r="G1655" i="22"/>
  <c r="G1659" i="22"/>
  <c r="G1663" i="22"/>
  <c r="G1667" i="22"/>
  <c r="G1671" i="22"/>
  <c r="G1675" i="22"/>
  <c r="G1679" i="22"/>
  <c r="G1683" i="22"/>
  <c r="G1687" i="22"/>
  <c r="G1691" i="22"/>
  <c r="G1695" i="22"/>
  <c r="G1699" i="22"/>
  <c r="G1703" i="22"/>
  <c r="G1707" i="22"/>
  <c r="G1711" i="22"/>
  <c r="G1715" i="22"/>
  <c r="G1719" i="22"/>
  <c r="G1723" i="22"/>
  <c r="G1727" i="22"/>
  <c r="G1731" i="22"/>
  <c r="G1735" i="22"/>
  <c r="G1739" i="22"/>
  <c r="G1743" i="22"/>
  <c r="G1747" i="22"/>
  <c r="G1751" i="22"/>
  <c r="G1755" i="22"/>
  <c r="G1759" i="22"/>
  <c r="G1763" i="22"/>
  <c r="G1767" i="22"/>
  <c r="G1771" i="22"/>
  <c r="G1775" i="22"/>
  <c r="G1779" i="22"/>
  <c r="G1783" i="22"/>
  <c r="G1787" i="22"/>
  <c r="G1791" i="22"/>
  <c r="G1795" i="22"/>
  <c r="G1799" i="22"/>
  <c r="G1803" i="22"/>
  <c r="G1807" i="22"/>
  <c r="G1811" i="22"/>
  <c r="G1815" i="22"/>
  <c r="G1819" i="22"/>
  <c r="G1823" i="22"/>
  <c r="G1827" i="22"/>
  <c r="G1831" i="22"/>
  <c r="G1835" i="22"/>
  <c r="G1839" i="22"/>
  <c r="G1843" i="22"/>
  <c r="G1847" i="22"/>
  <c r="G1851" i="22"/>
  <c r="G1855" i="22"/>
  <c r="G1859" i="22"/>
  <c r="G1863" i="22"/>
  <c r="G1867" i="22"/>
  <c r="G1871" i="22"/>
  <c r="G1875" i="22"/>
  <c r="G1879" i="22"/>
  <c r="G1883" i="22"/>
  <c r="G1887" i="22"/>
  <c r="G1891" i="22"/>
  <c r="G1895" i="22"/>
  <c r="G1899" i="22"/>
  <c r="G1903" i="22"/>
  <c r="G1907" i="22"/>
  <c r="G1911" i="22"/>
  <c r="G1915" i="22"/>
  <c r="G1919" i="22"/>
  <c r="G1923" i="22"/>
  <c r="G1927" i="22"/>
  <c r="G1931" i="22"/>
  <c r="G1935" i="22"/>
  <c r="G1939" i="22"/>
  <c r="G1943" i="22"/>
  <c r="G1947" i="22"/>
  <c r="G1951" i="22"/>
  <c r="G1955" i="22"/>
  <c r="G1959" i="22"/>
  <c r="G1963" i="22"/>
  <c r="G1967" i="22"/>
  <c r="G1971" i="22"/>
  <c r="G1975" i="22"/>
  <c r="G1979" i="22"/>
  <c r="G1983" i="22"/>
  <c r="G1987" i="22"/>
  <c r="G1991" i="22"/>
  <c r="G1995" i="22"/>
  <c r="G1999" i="22"/>
  <c r="G2003" i="22"/>
  <c r="G2007" i="22"/>
  <c r="G2011" i="22"/>
  <c r="G2015" i="22"/>
  <c r="G2019" i="22"/>
  <c r="G2023" i="22"/>
  <c r="G2027" i="22"/>
  <c r="G2031" i="22"/>
  <c r="G2035" i="22"/>
  <c r="G2039" i="22"/>
  <c r="G2043" i="22"/>
  <c r="G2047" i="22"/>
  <c r="G2051" i="22"/>
  <c r="G2055" i="22"/>
  <c r="G2059" i="22"/>
  <c r="G2063" i="22"/>
  <c r="G2067" i="22"/>
  <c r="G2071" i="22"/>
  <c r="G2075" i="22"/>
  <c r="G2079" i="22"/>
  <c r="G2083" i="22"/>
  <c r="G2087" i="22"/>
  <c r="G2091" i="22"/>
  <c r="G2095" i="22"/>
  <c r="G2099" i="22"/>
  <c r="G2103" i="22"/>
  <c r="G2107" i="22"/>
  <c r="G2111" i="22"/>
  <c r="G2115" i="22"/>
  <c r="G2119" i="22"/>
  <c r="G2123" i="22"/>
  <c r="G2127" i="22"/>
  <c r="G2131" i="22"/>
  <c r="G2135" i="22"/>
  <c r="G2139" i="22"/>
  <c r="G2143" i="22"/>
  <c r="G2147" i="22"/>
  <c r="G2151" i="22"/>
  <c r="G2155" i="22"/>
  <c r="G2159" i="22"/>
  <c r="G2163" i="22"/>
  <c r="G2167" i="22"/>
  <c r="G2171" i="22"/>
  <c r="G2175" i="22"/>
  <c r="G2179" i="22"/>
  <c r="G2183" i="22"/>
  <c r="G2187" i="22"/>
  <c r="G2191" i="22"/>
  <c r="G2195" i="22"/>
  <c r="G2199" i="22"/>
  <c r="G2203" i="22"/>
  <c r="G2207" i="22"/>
  <c r="G2211" i="22"/>
  <c r="G2215" i="22"/>
  <c r="G2219" i="22"/>
  <c r="G2223" i="22"/>
  <c r="G2227" i="22"/>
  <c r="G2231" i="22"/>
  <c r="G2235" i="22"/>
  <c r="G2239" i="22"/>
  <c r="G2243" i="22"/>
  <c r="G2247" i="22"/>
  <c r="G2251" i="22"/>
  <c r="G2255" i="22"/>
  <c r="G2259" i="22"/>
  <c r="G2263" i="22"/>
  <c r="G2267" i="22"/>
  <c r="G2271" i="22"/>
  <c r="G2275" i="22"/>
  <c r="G2279" i="22"/>
  <c r="G2283" i="22"/>
  <c r="G2287" i="22"/>
  <c r="G2291" i="22"/>
  <c r="G2295" i="22"/>
  <c r="G2299" i="22"/>
  <c r="G2303" i="22"/>
  <c r="G2307" i="22"/>
  <c r="G2311" i="22"/>
  <c r="G2315" i="22"/>
  <c r="G2319" i="22"/>
  <c r="G2323" i="22"/>
  <c r="G2327" i="22"/>
  <c r="G2331" i="22"/>
  <c r="G2335" i="22"/>
  <c r="G2339" i="22"/>
  <c r="G2343" i="22"/>
  <c r="G2347" i="22"/>
  <c r="G2351" i="22"/>
  <c r="G2355" i="22"/>
  <c r="G2359" i="22"/>
  <c r="G2363" i="22"/>
  <c r="G2367" i="22"/>
  <c r="G2371" i="22"/>
  <c r="G2375" i="22"/>
  <c r="G2379" i="22"/>
  <c r="G2383" i="22"/>
  <c r="G2387" i="22"/>
  <c r="G2391" i="22"/>
  <c r="G2395" i="22"/>
  <c r="G2399" i="22"/>
  <c r="G2403" i="22"/>
  <c r="G2407" i="22"/>
  <c r="G2411" i="22"/>
  <c r="G2415" i="22"/>
  <c r="G2419" i="22"/>
  <c r="G2423" i="22"/>
  <c r="G2427" i="22"/>
  <c r="G2431" i="22"/>
  <c r="G2435" i="22"/>
  <c r="G2439" i="22"/>
  <c r="G2443" i="22"/>
  <c r="G2447" i="22"/>
  <c r="G2451" i="22"/>
  <c r="G2455" i="22"/>
  <c r="G2459" i="22"/>
  <c r="G2463" i="22"/>
  <c r="G2467" i="22"/>
  <c r="G2471" i="22"/>
  <c r="G2475" i="22"/>
  <c r="G2479" i="22"/>
  <c r="G170" i="22"/>
  <c r="G434" i="22"/>
  <c r="G508" i="22"/>
  <c r="G555" i="22"/>
  <c r="G599" i="22"/>
  <c r="G639" i="22"/>
  <c r="G683" i="22"/>
  <c r="G719" i="22"/>
  <c r="G739" i="22"/>
  <c r="G757" i="22"/>
  <c r="G771" i="22"/>
  <c r="G785" i="22"/>
  <c r="G799" i="22"/>
  <c r="G814" i="22"/>
  <c r="G824" i="22"/>
  <c r="G835" i="22"/>
  <c r="G846" i="22"/>
  <c r="G856" i="22"/>
  <c r="G867" i="22"/>
  <c r="G878" i="22"/>
  <c r="G888" i="22"/>
  <c r="G899" i="22"/>
  <c r="G910" i="22"/>
  <c r="G920" i="22"/>
  <c r="G931" i="22"/>
  <c r="G942" i="22"/>
  <c r="G952" i="22"/>
  <c r="G963" i="22"/>
  <c r="G974" i="22"/>
  <c r="G984" i="22"/>
  <c r="G995" i="22"/>
  <c r="G1006" i="22"/>
  <c r="G1016" i="22"/>
  <c r="G1027" i="22"/>
  <c r="G1038" i="22"/>
  <c r="G1048" i="22"/>
  <c r="G1059" i="22"/>
  <c r="G1070" i="22"/>
  <c r="G1080" i="22"/>
  <c r="G1091" i="22"/>
  <c r="G1102" i="22"/>
  <c r="G1112" i="22"/>
  <c r="G1123" i="22"/>
  <c r="G1134" i="22"/>
  <c r="G1144" i="22"/>
  <c r="G1155" i="22"/>
  <c r="G1166" i="22"/>
  <c r="G1176" i="22"/>
  <c r="G1187" i="22"/>
  <c r="G1198" i="22"/>
  <c r="G1208" i="22"/>
  <c r="G1219" i="22"/>
  <c r="G1230" i="22"/>
  <c r="G1240" i="22"/>
  <c r="G1251" i="22"/>
  <c r="G1262" i="22"/>
  <c r="G1272" i="22"/>
  <c r="G1283" i="22"/>
  <c r="G1294" i="22"/>
  <c r="G1304" i="22"/>
  <c r="G1315" i="22"/>
  <c r="G1326" i="22"/>
  <c r="G1336" i="22"/>
  <c r="G1347" i="22"/>
  <c r="G1356" i="22"/>
  <c r="G1364" i="22"/>
  <c r="G1372" i="22"/>
  <c r="G1380" i="22"/>
  <c r="G1387" i="22"/>
  <c r="G1392" i="22"/>
  <c r="G1398" i="22"/>
  <c r="G1403" i="22"/>
  <c r="G1408" i="22"/>
  <c r="G1414" i="22"/>
  <c r="G1419" i="22"/>
  <c r="G1424" i="22"/>
  <c r="G1430" i="22"/>
  <c r="G1435" i="22"/>
  <c r="G1440" i="22"/>
  <c r="G1446" i="22"/>
  <c r="G1451" i="22"/>
  <c r="G1456" i="22"/>
  <c r="G1462" i="22"/>
  <c r="G1467" i="22"/>
  <c r="G1472" i="22"/>
  <c r="G1478" i="22"/>
  <c r="G1483" i="22"/>
  <c r="G1488" i="22"/>
  <c r="G1494" i="22"/>
  <c r="G1499" i="22"/>
  <c r="G1504" i="22"/>
  <c r="G1510" i="22"/>
  <c r="G1515" i="22"/>
  <c r="G1520" i="22"/>
  <c r="G1524" i="22"/>
  <c r="G1528" i="22"/>
  <c r="G1532" i="22"/>
  <c r="G1536" i="22"/>
  <c r="G1540" i="22"/>
  <c r="G1544" i="22"/>
  <c r="G1548" i="22"/>
  <c r="G1552" i="22"/>
  <c r="G1556" i="22"/>
  <c r="G1560" i="22"/>
  <c r="G1564" i="22"/>
  <c r="G1568" i="22"/>
  <c r="G1572" i="22"/>
  <c r="G1576" i="22"/>
  <c r="G1580" i="22"/>
  <c r="G1584" i="22"/>
  <c r="G1588" i="22"/>
  <c r="G1592" i="22"/>
  <c r="G1596" i="22"/>
  <c r="G1600" i="22"/>
  <c r="G1604" i="22"/>
  <c r="G1608" i="22"/>
  <c r="G1612" i="22"/>
  <c r="G1616" i="22"/>
  <c r="G1620" i="22"/>
  <c r="G1624" i="22"/>
  <c r="G1628" i="22"/>
  <c r="G1632" i="22"/>
  <c r="G1636" i="22"/>
  <c r="G1640" i="22"/>
  <c r="G1644" i="22"/>
  <c r="G1648" i="22"/>
  <c r="G1652" i="22"/>
  <c r="G1656" i="22"/>
  <c r="G1660" i="22"/>
  <c r="G1664" i="22"/>
  <c r="G1668" i="22"/>
  <c r="G1672" i="22"/>
  <c r="G1676" i="22"/>
  <c r="G1680" i="22"/>
  <c r="G1684" i="22"/>
  <c r="G1688" i="22"/>
  <c r="G1692" i="22"/>
  <c r="G1696" i="22"/>
  <c r="G1700" i="22"/>
  <c r="G1704" i="22"/>
  <c r="G1708" i="22"/>
  <c r="G1712" i="22"/>
  <c r="G1716" i="22"/>
  <c r="G1720" i="22"/>
  <c r="G1724" i="22"/>
  <c r="G1728" i="22"/>
  <c r="G1732" i="22"/>
  <c r="G1736" i="22"/>
  <c r="G1740" i="22"/>
  <c r="G1744" i="22"/>
  <c r="G1748" i="22"/>
  <c r="G1752" i="22"/>
  <c r="G1756" i="22"/>
  <c r="G1760" i="22"/>
  <c r="G1764" i="22"/>
  <c r="G1768" i="22"/>
  <c r="G1772" i="22"/>
  <c r="G1776" i="22"/>
  <c r="G1780" i="22"/>
  <c r="G1784" i="22"/>
  <c r="G1788" i="22"/>
  <c r="G1792" i="22"/>
  <c r="G1796" i="22"/>
  <c r="G1800" i="22"/>
  <c r="G1804" i="22"/>
  <c r="G1808" i="22"/>
  <c r="G1812" i="22"/>
  <c r="G1816" i="22"/>
  <c r="G1820" i="22"/>
  <c r="G1824" i="22"/>
  <c r="G266" i="22"/>
  <c r="G464" i="22"/>
  <c r="G523" i="22"/>
  <c r="G567" i="22"/>
  <c r="G607" i="22"/>
  <c r="G651" i="22"/>
  <c r="G695" i="22"/>
  <c r="G723" i="22"/>
  <c r="G746" i="22"/>
  <c r="G761" i="22"/>
  <c r="G774" i="22"/>
  <c r="G789" i="22"/>
  <c r="G803" i="22"/>
  <c r="G816" i="22"/>
  <c r="G827" i="22"/>
  <c r="G838" i="22"/>
  <c r="G848" i="22"/>
  <c r="G859" i="22"/>
  <c r="G870" i="22"/>
  <c r="G880" i="22"/>
  <c r="G891" i="22"/>
  <c r="G902" i="22"/>
  <c r="G912" i="22"/>
  <c r="G923" i="22"/>
  <c r="G934" i="22"/>
  <c r="G944" i="22"/>
  <c r="G955" i="22"/>
  <c r="G966" i="22"/>
  <c r="G976" i="22"/>
  <c r="G987" i="22"/>
  <c r="G998" i="22"/>
  <c r="G1008" i="22"/>
  <c r="G1019" i="22"/>
  <c r="G1030" i="22"/>
  <c r="G1040" i="22"/>
  <c r="G1051" i="22"/>
  <c r="G1062" i="22"/>
  <c r="G1072" i="22"/>
  <c r="G1083" i="22"/>
  <c r="G1094" i="22"/>
  <c r="G1104" i="22"/>
  <c r="G1115" i="22"/>
  <c r="G1126" i="22"/>
  <c r="G1136" i="22"/>
  <c r="G1147" i="22"/>
  <c r="G1158" i="22"/>
  <c r="G1168" i="22"/>
  <c r="G1179" i="22"/>
  <c r="G1190" i="22"/>
  <c r="G1200" i="22"/>
  <c r="G1211" i="22"/>
  <c r="G1222" i="22"/>
  <c r="G1232" i="22"/>
  <c r="G1243" i="22"/>
  <c r="G1254" i="22"/>
  <c r="G1264" i="22"/>
  <c r="G1275" i="22"/>
  <c r="G1286" i="22"/>
  <c r="G1296" i="22"/>
  <c r="G1307" i="22"/>
  <c r="G1318" i="22"/>
  <c r="G1328" i="22"/>
  <c r="G1339" i="22"/>
  <c r="G1350" i="22"/>
  <c r="G1358" i="22"/>
  <c r="G1366" i="22"/>
  <c r="G1374" i="22"/>
  <c r="G1382" i="22"/>
  <c r="G1388" i="22"/>
  <c r="G1394" i="22"/>
  <c r="G1399" i="22"/>
  <c r="G1404" i="22"/>
  <c r="G1410" i="22"/>
  <c r="G1415" i="22"/>
  <c r="G1420" i="22"/>
  <c r="G1426" i="22"/>
  <c r="G1431" i="22"/>
  <c r="G1436" i="22"/>
  <c r="G1442" i="22"/>
  <c r="G1447" i="22"/>
  <c r="G1452" i="22"/>
  <c r="G1458" i="22"/>
  <c r="G1463" i="22"/>
  <c r="G1468" i="22"/>
  <c r="G1474" i="22"/>
  <c r="G1479" i="22"/>
  <c r="G1484" i="22"/>
  <c r="G1490" i="22"/>
  <c r="G1495" i="22"/>
  <c r="G1500" i="22"/>
  <c r="G1506" i="22"/>
  <c r="G1511" i="22"/>
  <c r="G1516" i="22"/>
  <c r="G1521" i="22"/>
  <c r="G1525" i="22"/>
  <c r="G1529" i="22"/>
  <c r="G1533" i="22"/>
  <c r="G1537" i="22"/>
  <c r="G1541" i="22"/>
  <c r="G1545" i="22"/>
  <c r="G1549" i="22"/>
  <c r="G1553" i="22"/>
  <c r="G1557" i="22"/>
  <c r="G1561" i="22"/>
  <c r="G1565" i="22"/>
  <c r="G1569" i="22"/>
  <c r="G1573" i="22"/>
  <c r="G1577" i="22"/>
  <c r="G1581" i="22"/>
  <c r="G1585" i="22"/>
  <c r="G1589" i="22"/>
  <c r="G1593" i="22"/>
  <c r="G1597" i="22"/>
  <c r="G1601" i="22"/>
  <c r="G1605" i="22"/>
  <c r="G1609" i="22"/>
  <c r="G1613" i="22"/>
  <c r="G1617" i="22"/>
  <c r="G1621" i="22"/>
  <c r="G1625" i="22"/>
  <c r="G1629" i="22"/>
  <c r="G1633" i="22"/>
  <c r="G1637" i="22"/>
  <c r="G1641" i="22"/>
  <c r="G1645" i="22"/>
  <c r="G1649" i="22"/>
  <c r="G1653" i="22"/>
  <c r="G1657" i="22"/>
  <c r="G1661" i="22"/>
  <c r="G1665" i="22"/>
  <c r="G1669" i="22"/>
  <c r="G1673" i="22"/>
  <c r="G1677" i="22"/>
  <c r="G1681" i="22"/>
  <c r="G1685" i="22"/>
  <c r="G1689" i="22"/>
  <c r="G1693" i="22"/>
  <c r="G1697" i="22"/>
  <c r="G1701" i="22"/>
  <c r="G1705" i="22"/>
  <c r="G1709" i="22"/>
  <c r="G1713" i="22"/>
  <c r="G1717" i="22"/>
  <c r="G1721" i="22"/>
  <c r="G1725" i="22"/>
  <c r="G1729" i="22"/>
  <c r="G1733" i="22"/>
  <c r="G1737" i="22"/>
  <c r="G1741" i="22"/>
  <c r="G1745" i="22"/>
  <c r="G1749" i="22"/>
  <c r="G330" i="22"/>
  <c r="G619" i="22"/>
  <c r="G750" i="22"/>
  <c r="G806" i="22"/>
  <c r="G851" i="22"/>
  <c r="G894" i="22"/>
  <c r="G936" i="22"/>
  <c r="G979" i="22"/>
  <c r="G1022" i="22"/>
  <c r="G1064" i="22"/>
  <c r="G1107" i="22"/>
  <c r="G1150" i="22"/>
  <c r="G1192" i="22"/>
  <c r="G1235" i="22"/>
  <c r="G1278" i="22"/>
  <c r="G1320" i="22"/>
  <c r="G1360" i="22"/>
  <c r="G1390" i="22"/>
  <c r="G1411" i="22"/>
  <c r="G1432" i="22"/>
  <c r="G1454" i="22"/>
  <c r="G1475" i="22"/>
  <c r="G1496" i="22"/>
  <c r="G1518" i="22"/>
  <c r="G1534" i="22"/>
  <c r="G1550" i="22"/>
  <c r="G1566" i="22"/>
  <c r="G1582" i="22"/>
  <c r="G1598" i="22"/>
  <c r="G1614" i="22"/>
  <c r="G1630" i="22"/>
  <c r="G1646" i="22"/>
  <c r="G1662" i="22"/>
  <c r="G1678" i="22"/>
  <c r="G1694" i="22"/>
  <c r="G1710" i="22"/>
  <c r="G1726" i="22"/>
  <c r="G1742" i="22"/>
  <c r="G1754" i="22"/>
  <c r="G1762" i="22"/>
  <c r="G1770" i="22"/>
  <c r="G1778" i="22"/>
  <c r="G1786" i="22"/>
  <c r="G1794" i="22"/>
  <c r="G1802" i="22"/>
  <c r="G1810" i="22"/>
  <c r="G1818" i="22"/>
  <c r="G1826" i="22"/>
  <c r="G1832" i="22"/>
  <c r="G1837" i="22"/>
  <c r="G1842" i="22"/>
  <c r="G1848" i="22"/>
  <c r="G1853" i="22"/>
  <c r="G1858" i="22"/>
  <c r="G1864" i="22"/>
  <c r="G1869" i="22"/>
  <c r="G1874" i="22"/>
  <c r="G1880" i="22"/>
  <c r="G1885" i="22"/>
  <c r="G1890" i="22"/>
  <c r="G1896" i="22"/>
  <c r="G1901" i="22"/>
  <c r="G1906" i="22"/>
  <c r="G1912" i="22"/>
  <c r="G1917" i="22"/>
  <c r="G1922" i="22"/>
  <c r="G1928" i="22"/>
  <c r="G1933" i="22"/>
  <c r="G1938" i="22"/>
  <c r="G1944" i="22"/>
  <c r="G1949" i="22"/>
  <c r="G1954" i="22"/>
  <c r="G1960" i="22"/>
  <c r="G1965" i="22"/>
  <c r="G1970" i="22"/>
  <c r="G1976" i="22"/>
  <c r="G1981" i="22"/>
  <c r="G1986" i="22"/>
  <c r="G1992" i="22"/>
  <c r="G1997" i="22"/>
  <c r="G2002" i="22"/>
  <c r="G2008" i="22"/>
  <c r="G2013" i="22"/>
  <c r="G2018" i="22"/>
  <c r="G2024" i="22"/>
  <c r="G2029" i="22"/>
  <c r="G2034" i="22"/>
  <c r="G2040" i="22"/>
  <c r="G2045" i="22"/>
  <c r="G2050" i="22"/>
  <c r="G2056" i="22"/>
  <c r="G2061" i="22"/>
  <c r="G2066" i="22"/>
  <c r="G2072" i="22"/>
  <c r="G2077" i="22"/>
  <c r="G2082" i="22"/>
  <c r="G2088" i="22"/>
  <c r="G2093" i="22"/>
  <c r="G2098" i="22"/>
  <c r="G2104" i="22"/>
  <c r="G2109" i="22"/>
  <c r="G2114" i="22"/>
  <c r="G2120" i="22"/>
  <c r="G2125" i="22"/>
  <c r="G2130" i="22"/>
  <c r="G2136" i="22"/>
  <c r="G2141" i="22"/>
  <c r="G2146" i="22"/>
  <c r="G2152" i="22"/>
  <c r="G2157" i="22"/>
  <c r="G2162" i="22"/>
  <c r="G2168" i="22"/>
  <c r="G2173" i="22"/>
  <c r="G2178" i="22"/>
  <c r="G2184" i="22"/>
  <c r="G2189" i="22"/>
  <c r="G2194" i="22"/>
  <c r="G2200" i="22"/>
  <c r="G2205" i="22"/>
  <c r="G2210" i="22"/>
  <c r="G2216" i="22"/>
  <c r="G2221" i="22"/>
  <c r="G2226" i="22"/>
  <c r="G2232" i="22"/>
  <c r="G2237" i="22"/>
  <c r="G2242" i="22"/>
  <c r="G2248" i="22"/>
  <c r="G2253" i="22"/>
  <c r="G2258" i="22"/>
  <c r="G2264" i="22"/>
  <c r="G2269" i="22"/>
  <c r="G2274" i="22"/>
  <c r="G2280" i="22"/>
  <c r="G2285" i="22"/>
  <c r="G2290" i="22"/>
  <c r="G2296" i="22"/>
  <c r="G2301" i="22"/>
  <c r="G2306" i="22"/>
  <c r="G2312" i="22"/>
  <c r="G2317" i="22"/>
  <c r="G2322" i="22"/>
  <c r="G2328" i="22"/>
  <c r="G2333" i="22"/>
  <c r="G2338" i="22"/>
  <c r="G2344" i="22"/>
  <c r="G2349" i="22"/>
  <c r="G2354" i="22"/>
  <c r="G2360" i="22"/>
  <c r="G2365" i="22"/>
  <c r="G2370" i="22"/>
  <c r="G2376" i="22"/>
  <c r="G2381" i="22"/>
  <c r="G2386" i="22"/>
  <c r="G2392" i="22"/>
  <c r="G2397" i="22"/>
  <c r="G2402" i="22"/>
  <c r="G2408" i="22"/>
  <c r="G2413" i="22"/>
  <c r="G2418" i="22"/>
  <c r="G2424" i="22"/>
  <c r="G2429" i="22"/>
  <c r="G2434" i="22"/>
  <c r="G2440" i="22"/>
  <c r="G2445" i="22"/>
  <c r="G2450" i="22"/>
  <c r="G2456" i="22"/>
  <c r="G2461" i="22"/>
  <c r="G2466" i="22"/>
  <c r="G2472" i="22"/>
  <c r="G482" i="22"/>
  <c r="G663" i="22"/>
  <c r="G763" i="22"/>
  <c r="G819" i="22"/>
  <c r="G862" i="22"/>
  <c r="G904" i="22"/>
  <c r="G947" i="22"/>
  <c r="G990" i="22"/>
  <c r="G1032" i="22"/>
  <c r="G1075" i="22"/>
  <c r="G1118" i="22"/>
  <c r="G1160" i="22"/>
  <c r="G1203" i="22"/>
  <c r="G1246" i="22"/>
  <c r="G1288" i="22"/>
  <c r="G1331" i="22"/>
  <c r="G1368" i="22"/>
  <c r="G1395" i="22"/>
  <c r="G1416" i="22"/>
  <c r="G1438" i="22"/>
  <c r="G1459" i="22"/>
  <c r="G1480" i="22"/>
  <c r="G1502" i="22"/>
  <c r="G1522" i="22"/>
  <c r="G1538" i="22"/>
  <c r="G1554" i="22"/>
  <c r="G1570" i="22"/>
  <c r="G1586" i="22"/>
  <c r="G1602" i="22"/>
  <c r="G1618" i="22"/>
  <c r="G1634" i="22"/>
  <c r="G1650" i="22"/>
  <c r="G1666" i="22"/>
  <c r="G1682" i="22"/>
  <c r="G1698" i="22"/>
  <c r="G1714" i="22"/>
  <c r="G1730" i="22"/>
  <c r="G1746" i="22"/>
  <c r="G1757" i="22"/>
  <c r="G1765" i="22"/>
  <c r="G1773" i="22"/>
  <c r="G1781" i="22"/>
  <c r="G1789" i="22"/>
  <c r="G1797" i="22"/>
  <c r="G1805" i="22"/>
  <c r="G1813" i="22"/>
  <c r="G1821" i="22"/>
  <c r="G1828" i="22"/>
  <c r="G1833" i="22"/>
  <c r="G1838" i="22"/>
  <c r="G1844" i="22"/>
  <c r="G1849" i="22"/>
  <c r="G1854" i="22"/>
  <c r="G1860" i="22"/>
  <c r="G1865" i="22"/>
  <c r="G1870" i="22"/>
  <c r="G1876" i="22"/>
  <c r="G1881" i="22"/>
  <c r="G1886" i="22"/>
  <c r="G1892" i="22"/>
  <c r="G1897" i="22"/>
  <c r="G1902" i="22"/>
  <c r="G1908" i="22"/>
  <c r="G1913" i="22"/>
  <c r="G1918" i="22"/>
  <c r="G1924" i="22"/>
  <c r="G1929" i="22"/>
  <c r="G1934" i="22"/>
  <c r="G1940" i="22"/>
  <c r="G1945" i="22"/>
  <c r="G1950" i="22"/>
  <c r="G1956" i="22"/>
  <c r="G1961" i="22"/>
  <c r="G1966" i="22"/>
  <c r="G1972" i="22"/>
  <c r="G1977" i="22"/>
  <c r="G1982" i="22"/>
  <c r="G1988" i="22"/>
  <c r="G1993" i="22"/>
  <c r="G1998" i="22"/>
  <c r="G2004" i="22"/>
  <c r="G2009" i="22"/>
  <c r="G2014" i="22"/>
  <c r="G2020" i="22"/>
  <c r="G2025" i="22"/>
  <c r="G2030" i="22"/>
  <c r="G2036" i="22"/>
  <c r="G2041" i="22"/>
  <c r="G2046" i="22"/>
  <c r="G2052" i="22"/>
  <c r="G2057" i="22"/>
  <c r="G2062" i="22"/>
  <c r="G2068" i="22"/>
  <c r="G2073" i="22"/>
  <c r="G2078" i="22"/>
  <c r="G2084" i="22"/>
  <c r="G2089" i="22"/>
  <c r="G2094" i="22"/>
  <c r="G2100" i="22"/>
  <c r="G2105" i="22"/>
  <c r="G2110" i="22"/>
  <c r="G2116" i="22"/>
  <c r="G2121" i="22"/>
  <c r="G2126" i="22"/>
  <c r="G2132" i="22"/>
  <c r="G2137" i="22"/>
  <c r="G2142" i="22"/>
  <c r="G2148" i="22"/>
  <c r="G2153" i="22"/>
  <c r="G2158" i="22"/>
  <c r="G2164" i="22"/>
  <c r="G2169" i="22"/>
  <c r="G2174" i="22"/>
  <c r="G2180" i="22"/>
  <c r="G2185" i="22"/>
  <c r="G2190" i="22"/>
  <c r="G2196" i="22"/>
  <c r="G2201" i="22"/>
  <c r="G2206" i="22"/>
  <c r="G2212" i="22"/>
  <c r="G2217" i="22"/>
  <c r="G2222" i="22"/>
  <c r="G2228" i="22"/>
  <c r="G2233" i="22"/>
  <c r="G2238" i="22"/>
  <c r="G2244" i="22"/>
  <c r="G2249" i="22"/>
  <c r="G2254" i="22"/>
  <c r="G2260" i="22"/>
  <c r="G2265" i="22"/>
  <c r="G2270" i="22"/>
  <c r="G2276" i="22"/>
  <c r="G2281" i="22"/>
  <c r="G2286" i="22"/>
  <c r="G2292" i="22"/>
  <c r="G2297" i="22"/>
  <c r="G2302" i="22"/>
  <c r="G2308" i="22"/>
  <c r="G2313" i="22"/>
  <c r="G2318" i="22"/>
  <c r="G2324" i="22"/>
  <c r="G2329" i="22"/>
  <c r="G2334" i="22"/>
  <c r="G2340" i="22"/>
  <c r="G2345" i="22"/>
  <c r="G2350" i="22"/>
  <c r="G2356" i="22"/>
  <c r="G2361" i="22"/>
  <c r="G2366" i="22"/>
  <c r="G2372" i="22"/>
  <c r="G2377" i="22"/>
  <c r="G2382" i="22"/>
  <c r="G2388" i="22"/>
  <c r="G2393" i="22"/>
  <c r="G2398" i="22"/>
  <c r="G2404" i="22"/>
  <c r="G2409" i="22"/>
  <c r="G2414" i="22"/>
  <c r="G2420" i="22"/>
  <c r="G2425" i="22"/>
  <c r="G2430" i="22"/>
  <c r="G2436" i="22"/>
  <c r="G2441" i="22"/>
  <c r="G2446" i="22"/>
  <c r="G2452" i="22"/>
  <c r="G2457" i="22"/>
  <c r="G2462" i="22"/>
  <c r="G2468" i="22"/>
  <c r="G2473" i="22"/>
  <c r="G2478" i="22"/>
  <c r="G2483" i="22"/>
  <c r="G2487" i="22"/>
  <c r="G2491" i="22"/>
  <c r="G2495" i="22"/>
  <c r="G2499" i="22"/>
  <c r="G535" i="22"/>
  <c r="G703" i="22"/>
  <c r="G778" i="22"/>
  <c r="G830" i="22"/>
  <c r="G872" i="22"/>
  <c r="G915" i="22"/>
  <c r="G958" i="22"/>
  <c r="G1000" i="22"/>
  <c r="G1043" i="22"/>
  <c r="G1086" i="22"/>
  <c r="G1128" i="22"/>
  <c r="G1171" i="22"/>
  <c r="G1214" i="22"/>
  <c r="G1256" i="22"/>
  <c r="G1299" i="22"/>
  <c r="G1342" i="22"/>
  <c r="G1376" i="22"/>
  <c r="G1400" i="22"/>
  <c r="G1422" i="22"/>
  <c r="G1443" i="22"/>
  <c r="G1464" i="22"/>
  <c r="G1486" i="22"/>
  <c r="G1507" i="22"/>
  <c r="G1526" i="22"/>
  <c r="G1542" i="22"/>
  <c r="G1558" i="22"/>
  <c r="G1574" i="22"/>
  <c r="G1590" i="22"/>
  <c r="G1606" i="22"/>
  <c r="G1622" i="22"/>
  <c r="G1638" i="22"/>
  <c r="G1654" i="22"/>
  <c r="G1670" i="22"/>
  <c r="G1686" i="22"/>
  <c r="G1702" i="22"/>
  <c r="G1718" i="22"/>
  <c r="G1734" i="22"/>
  <c r="G1750" i="22"/>
  <c r="G1758" i="22"/>
  <c r="G1766" i="22"/>
  <c r="G1774" i="22"/>
  <c r="G1782" i="22"/>
  <c r="G1790" i="22"/>
  <c r="G1798" i="22"/>
  <c r="G1806" i="22"/>
  <c r="G1814" i="22"/>
  <c r="G1822" i="22"/>
  <c r="G1829" i="22"/>
  <c r="G1834" i="22"/>
  <c r="G1840" i="22"/>
  <c r="G1845" i="22"/>
  <c r="G1850" i="22"/>
  <c r="G1856" i="22"/>
  <c r="G1861" i="22"/>
  <c r="G1866" i="22"/>
  <c r="G1872" i="22"/>
  <c r="G1877" i="22"/>
  <c r="G1882" i="22"/>
  <c r="G1888" i="22"/>
  <c r="G1893" i="22"/>
  <c r="G1898" i="22"/>
  <c r="G1904" i="22"/>
  <c r="G1909" i="22"/>
  <c r="G1914" i="22"/>
  <c r="G1920" i="22"/>
  <c r="G1925" i="22"/>
  <c r="G1930" i="22"/>
  <c r="G1936" i="22"/>
  <c r="G1941" i="22"/>
  <c r="G1946" i="22"/>
  <c r="G1952" i="22"/>
  <c r="G1957" i="22"/>
  <c r="G1962" i="22"/>
  <c r="G1968" i="22"/>
  <c r="G1973" i="22"/>
  <c r="G1978" i="22"/>
  <c r="G1984" i="22"/>
  <c r="G1989" i="22"/>
  <c r="G1994" i="22"/>
  <c r="G2000" i="22"/>
  <c r="G2005" i="22"/>
  <c r="G2010" i="22"/>
  <c r="G2016" i="22"/>
  <c r="G2021" i="22"/>
  <c r="G2026" i="22"/>
  <c r="G2032" i="22"/>
  <c r="G2037" i="22"/>
  <c r="G2042" i="22"/>
  <c r="G2048" i="22"/>
  <c r="G2053" i="22"/>
  <c r="G2058" i="22"/>
  <c r="G2064" i="22"/>
  <c r="G2069" i="22"/>
  <c r="G2074" i="22"/>
  <c r="G2080" i="22"/>
  <c r="G2085" i="22"/>
  <c r="G2090" i="22"/>
  <c r="G2096" i="22"/>
  <c r="G2101" i="22"/>
  <c r="G2106" i="22"/>
  <c r="G2112" i="22"/>
  <c r="G2117" i="22"/>
  <c r="G2122" i="22"/>
  <c r="G2128" i="22"/>
  <c r="G2133" i="22"/>
  <c r="G2138" i="22"/>
  <c r="G2144" i="22"/>
  <c r="G2149" i="22"/>
  <c r="G2154" i="22"/>
  <c r="G2160" i="22"/>
  <c r="G2165" i="22"/>
  <c r="G2170" i="22"/>
  <c r="G2176" i="22"/>
  <c r="G2181" i="22"/>
  <c r="G2186" i="22"/>
  <c r="G2192" i="22"/>
  <c r="G2197" i="22"/>
  <c r="G2202" i="22"/>
  <c r="G2208" i="22"/>
  <c r="G2213" i="22"/>
  <c r="G2218" i="22"/>
  <c r="G2224" i="22"/>
  <c r="G2229" i="22"/>
  <c r="G2234" i="22"/>
  <c r="G2240" i="22"/>
  <c r="G2245" i="22"/>
  <c r="G2250" i="22"/>
  <c r="G2256" i="22"/>
  <c r="G2261" i="22"/>
  <c r="G2266" i="22"/>
  <c r="G2272" i="22"/>
  <c r="G2277" i="22"/>
  <c r="G2282" i="22"/>
  <c r="G2288" i="22"/>
  <c r="G2293" i="22"/>
  <c r="G2298" i="22"/>
  <c r="G2304" i="22"/>
  <c r="G2309" i="22"/>
  <c r="G2314" i="22"/>
  <c r="G2320" i="22"/>
  <c r="G2325" i="22"/>
  <c r="G2330" i="22"/>
  <c r="G2336" i="22"/>
  <c r="G2341" i="22"/>
  <c r="G2346" i="22"/>
  <c r="G2352" i="22"/>
  <c r="G2357" i="22"/>
  <c r="G2362" i="22"/>
  <c r="G2368" i="22"/>
  <c r="G2373" i="22"/>
  <c r="G2378" i="22"/>
  <c r="G2384" i="22"/>
  <c r="G2389" i="22"/>
  <c r="G2394" i="22"/>
  <c r="G2400" i="22"/>
  <c r="G2405" i="22"/>
  <c r="G2410" i="22"/>
  <c r="G2416" i="22"/>
  <c r="G2421" i="22"/>
  <c r="G2426" i="22"/>
  <c r="G2432" i="22"/>
  <c r="G2437" i="22"/>
  <c r="G2442" i="22"/>
  <c r="G2448" i="22"/>
  <c r="G2453" i="22"/>
  <c r="G2458" i="22"/>
  <c r="G2464" i="22"/>
  <c r="G2469" i="22"/>
  <c r="G2474" i="22"/>
  <c r="G2480" i="22"/>
  <c r="G2484" i="22"/>
  <c r="G2488" i="22"/>
  <c r="G2492" i="22"/>
  <c r="G2496" i="22"/>
  <c r="G2500" i="22"/>
  <c r="G2504" i="22"/>
  <c r="G2508" i="22"/>
  <c r="G2512" i="22"/>
  <c r="G2516" i="22"/>
  <c r="G2520" i="22"/>
  <c r="G2524" i="22"/>
  <c r="G2528" i="22"/>
  <c r="G2532" i="22"/>
  <c r="G2536" i="22"/>
  <c r="G2540" i="22"/>
  <c r="G2544" i="22"/>
  <c r="G2548" i="22"/>
  <c r="G2552" i="22"/>
  <c r="G2556" i="22"/>
  <c r="G2560" i="22"/>
  <c r="G2564" i="22"/>
  <c r="G2568" i="22"/>
  <c r="G2572" i="22"/>
  <c r="G2576" i="22"/>
  <c r="G2580" i="22"/>
  <c r="G2584" i="22"/>
  <c r="G2588" i="22"/>
  <c r="G2592" i="22"/>
  <c r="G2596" i="22"/>
  <c r="G2600" i="22"/>
  <c r="G2604" i="22"/>
  <c r="G2608" i="22"/>
  <c r="G2612" i="22"/>
  <c r="G2616" i="22"/>
  <c r="G2620" i="22"/>
  <c r="G2624" i="22"/>
  <c r="G2628" i="22"/>
  <c r="G2632" i="22"/>
  <c r="G2636" i="22"/>
  <c r="G2640" i="22"/>
  <c r="G2644" i="22"/>
  <c r="G2648" i="22"/>
  <c r="G2652" i="22"/>
  <c r="G2656" i="22"/>
  <c r="G2660" i="22"/>
  <c r="G2664" i="22"/>
  <c r="G2668" i="22"/>
  <c r="G2672" i="22"/>
  <c r="G2676" i="22"/>
  <c r="G2680" i="22"/>
  <c r="G2684" i="22"/>
  <c r="G2688" i="22"/>
  <c r="G2692" i="22"/>
  <c r="G2696" i="22"/>
  <c r="G2700" i="22"/>
  <c r="G2704" i="22"/>
  <c r="G2708" i="22"/>
  <c r="G2712" i="22"/>
  <c r="G2716" i="22"/>
  <c r="G2720" i="22"/>
  <c r="G2724" i="22"/>
  <c r="G2728" i="22"/>
  <c r="G2732" i="22"/>
  <c r="G2736" i="22"/>
  <c r="G2740" i="22"/>
  <c r="G2744" i="22"/>
  <c r="G2748" i="22"/>
  <c r="G2752" i="22"/>
  <c r="G2756" i="22"/>
  <c r="G2760" i="22"/>
  <c r="G2764" i="22"/>
  <c r="G2768" i="22"/>
  <c r="G2772" i="22"/>
  <c r="G2776" i="22"/>
  <c r="G2780" i="22"/>
  <c r="G2784" i="22"/>
  <c r="G2788" i="22"/>
  <c r="G2792" i="22"/>
  <c r="G2796" i="22"/>
  <c r="G2800" i="22"/>
  <c r="G2804" i="22"/>
  <c r="G2808" i="22"/>
  <c r="G2812" i="22"/>
  <c r="G2816" i="22"/>
  <c r="G2820" i="22"/>
  <c r="G2824" i="22"/>
  <c r="G2828" i="22"/>
  <c r="G2832" i="22"/>
  <c r="G2836" i="22"/>
  <c r="G2840" i="22"/>
  <c r="G2844" i="22"/>
  <c r="G2848" i="22"/>
  <c r="G2852" i="22"/>
  <c r="G2856" i="22"/>
  <c r="G2860" i="22"/>
  <c r="G2864" i="22"/>
  <c r="G2868" i="22"/>
  <c r="G2872" i="22"/>
  <c r="G2876" i="22"/>
  <c r="G2880" i="22"/>
  <c r="G2884" i="22"/>
  <c r="G2888" i="22"/>
  <c r="G2892" i="22"/>
  <c r="G2896" i="22"/>
  <c r="G2900" i="22"/>
  <c r="G2904" i="22"/>
  <c r="G2908" i="22"/>
  <c r="G2912" i="22"/>
  <c r="G2916" i="22"/>
  <c r="G2920" i="22"/>
  <c r="G2924" i="22"/>
  <c r="G2928" i="22"/>
  <c r="G2932" i="22"/>
  <c r="G2936" i="22"/>
  <c r="G2940" i="22"/>
  <c r="G2944" i="22"/>
  <c r="G2948" i="22"/>
  <c r="G2952" i="22"/>
  <c r="G2956" i="22"/>
  <c r="G2960" i="22"/>
  <c r="G2964" i="22"/>
  <c r="G2968" i="22"/>
  <c r="G2972" i="22"/>
  <c r="G2976" i="22"/>
  <c r="G2980" i="22"/>
  <c r="G2984" i="22"/>
  <c r="G2988" i="22"/>
  <c r="G2992" i="22"/>
  <c r="G2996" i="22"/>
  <c r="G3000" i="22"/>
  <c r="G3004" i="22"/>
  <c r="G3008" i="22"/>
  <c r="G3012" i="22"/>
  <c r="G3016" i="22"/>
  <c r="G3020" i="22"/>
  <c r="G3024" i="22"/>
  <c r="G3028" i="22"/>
  <c r="G3032" i="22"/>
  <c r="G3036" i="22"/>
  <c r="G3040" i="22"/>
  <c r="G3044" i="22"/>
  <c r="G3048" i="22"/>
  <c r="G3052" i="22"/>
  <c r="G3056" i="22"/>
  <c r="G3060" i="22"/>
  <c r="G3064" i="22"/>
  <c r="G3068" i="22"/>
  <c r="G3072" i="22"/>
  <c r="G3076" i="22"/>
  <c r="G3080" i="22"/>
  <c r="G3084" i="22"/>
  <c r="G3088" i="22"/>
  <c r="G3092" i="22"/>
  <c r="G3096" i="22"/>
  <c r="G3100" i="22"/>
  <c r="G3104" i="22"/>
  <c r="G3108" i="22"/>
  <c r="G3112" i="22"/>
  <c r="G3116" i="22"/>
  <c r="G3120" i="22"/>
  <c r="G3124" i="22"/>
  <c r="G3128" i="22"/>
  <c r="G3132" i="22"/>
  <c r="G3136" i="22"/>
  <c r="G3140" i="22"/>
  <c r="G3144" i="22"/>
  <c r="G3148" i="22"/>
  <c r="G3152" i="22"/>
  <c r="G3156" i="22"/>
  <c r="G3160" i="22"/>
  <c r="G3164" i="22"/>
  <c r="G575" i="22"/>
  <c r="G883" i="22"/>
  <c r="G1054" i="22"/>
  <c r="G1224" i="22"/>
  <c r="G1384" i="22"/>
  <c r="G1470" i="22"/>
  <c r="G1546" i="22"/>
  <c r="G1610" i="22"/>
  <c r="G1674" i="22"/>
  <c r="G1738" i="22"/>
  <c r="G1777" i="22"/>
  <c r="G1809" i="22"/>
  <c r="G1836" i="22"/>
  <c r="G1857" i="22"/>
  <c r="G1878" i="22"/>
  <c r="G1900" i="22"/>
  <c r="G1921" i="22"/>
  <c r="G1942" i="22"/>
  <c r="G1964" i="22"/>
  <c r="G1985" i="22"/>
  <c r="G2006" i="22"/>
  <c r="G2028" i="22"/>
  <c r="G2049" i="22"/>
  <c r="G2070" i="22"/>
  <c r="G2092" i="22"/>
  <c r="G2113" i="22"/>
  <c r="G2134" i="22"/>
  <c r="G2156" i="22"/>
  <c r="G2177" i="22"/>
  <c r="G2198" i="22"/>
  <c r="G2220" i="22"/>
  <c r="G2241" i="22"/>
  <c r="G2262" i="22"/>
  <c r="G2284" i="22"/>
  <c r="G2305" i="22"/>
  <c r="G2326" i="22"/>
  <c r="G2348" i="22"/>
  <c r="G2369" i="22"/>
  <c r="G2390" i="22"/>
  <c r="G2412" i="22"/>
  <c r="G2433" i="22"/>
  <c r="G2454" i="22"/>
  <c r="G2476" i="22"/>
  <c r="G2485" i="22"/>
  <c r="G2493" i="22"/>
  <c r="G2501" i="22"/>
  <c r="G2506" i="22"/>
  <c r="G2511" i="22"/>
  <c r="G2517" i="22"/>
  <c r="G2522" i="22"/>
  <c r="G2527" i="22"/>
  <c r="G2533" i="22"/>
  <c r="G2538" i="22"/>
  <c r="G2543" i="22"/>
  <c r="G2549" i="22"/>
  <c r="G2554" i="22"/>
  <c r="G2559" i="22"/>
  <c r="G2565" i="22"/>
  <c r="G2570" i="22"/>
  <c r="G2575" i="22"/>
  <c r="G2581" i="22"/>
  <c r="G2586" i="22"/>
  <c r="G2591" i="22"/>
  <c r="G2597" i="22"/>
  <c r="G2602" i="22"/>
  <c r="G2607" i="22"/>
  <c r="G2613" i="22"/>
  <c r="G2618" i="22"/>
  <c r="G2623" i="22"/>
  <c r="G2629" i="22"/>
  <c r="G2634" i="22"/>
  <c r="G2639" i="22"/>
  <c r="G2645" i="22"/>
  <c r="G2650" i="22"/>
  <c r="G2655" i="22"/>
  <c r="G2661" i="22"/>
  <c r="G2666" i="22"/>
  <c r="G2671" i="22"/>
  <c r="G2677" i="22"/>
  <c r="G2682" i="22"/>
  <c r="G2687" i="22"/>
  <c r="G2693" i="22"/>
  <c r="G2698" i="22"/>
  <c r="G2703" i="22"/>
  <c r="G2709" i="22"/>
  <c r="G2714" i="22"/>
  <c r="G2719" i="22"/>
  <c r="G2725" i="22"/>
  <c r="G2730" i="22"/>
  <c r="G2735" i="22"/>
  <c r="G2741" i="22"/>
  <c r="G2746" i="22"/>
  <c r="G2751" i="22"/>
  <c r="G2757" i="22"/>
  <c r="G2762" i="22"/>
  <c r="G2767" i="22"/>
  <c r="G2773" i="22"/>
  <c r="G2778" i="22"/>
  <c r="G2783" i="22"/>
  <c r="G2789" i="22"/>
  <c r="G2794" i="22"/>
  <c r="G2799" i="22"/>
  <c r="G2805" i="22"/>
  <c r="G2810" i="22"/>
  <c r="G2815" i="22"/>
  <c r="G2821" i="22"/>
  <c r="G2826" i="22"/>
  <c r="G2831" i="22"/>
  <c r="G2837" i="22"/>
  <c r="G2842" i="22"/>
  <c r="G2847" i="22"/>
  <c r="G2853" i="22"/>
  <c r="G2858" i="22"/>
  <c r="G2863" i="22"/>
  <c r="G2869" i="22"/>
  <c r="G2874" i="22"/>
  <c r="G2879" i="22"/>
  <c r="G2885" i="22"/>
  <c r="G2890" i="22"/>
  <c r="G2895" i="22"/>
  <c r="G2901" i="22"/>
  <c r="G2906" i="22"/>
  <c r="G2911" i="22"/>
  <c r="G2917" i="22"/>
  <c r="G2922" i="22"/>
  <c r="G2927" i="22"/>
  <c r="G2933" i="22"/>
  <c r="G2938" i="22"/>
  <c r="G2943" i="22"/>
  <c r="G2949" i="22"/>
  <c r="G2954" i="22"/>
  <c r="G2959" i="22"/>
  <c r="G2965" i="22"/>
  <c r="G2970" i="22"/>
  <c r="G2975" i="22"/>
  <c r="G2981" i="22"/>
  <c r="G2986" i="22"/>
  <c r="G2991" i="22"/>
  <c r="G2997" i="22"/>
  <c r="G3002" i="22"/>
  <c r="G3007" i="22"/>
  <c r="G3013" i="22"/>
  <c r="G3018" i="22"/>
  <c r="G3023" i="22"/>
  <c r="G3029" i="22"/>
  <c r="G3034" i="22"/>
  <c r="G3039" i="22"/>
  <c r="G3045" i="22"/>
  <c r="G3050" i="22"/>
  <c r="G3055" i="22"/>
  <c r="G3061" i="22"/>
  <c r="G3066" i="22"/>
  <c r="G3071" i="22"/>
  <c r="G3077" i="22"/>
  <c r="G3082" i="22"/>
  <c r="G3087" i="22"/>
  <c r="G3093" i="22"/>
  <c r="G3098" i="22"/>
  <c r="G3103" i="22"/>
  <c r="G3109" i="22"/>
  <c r="G3114" i="22"/>
  <c r="G3119" i="22"/>
  <c r="G3125" i="22"/>
  <c r="G3130" i="22"/>
  <c r="G3135" i="22"/>
  <c r="G3141" i="22"/>
  <c r="G3146" i="22"/>
  <c r="G3151" i="22"/>
  <c r="G3157" i="22"/>
  <c r="G3162" i="22"/>
  <c r="G3167" i="22"/>
  <c r="G3171" i="22"/>
  <c r="G3175" i="22"/>
  <c r="G3179" i="22"/>
  <c r="G3183" i="22"/>
  <c r="G3187" i="22"/>
  <c r="G3191" i="22"/>
  <c r="G3195" i="22"/>
  <c r="G3199" i="22"/>
  <c r="G3203" i="22"/>
  <c r="G3207" i="22"/>
  <c r="G3211" i="22"/>
  <c r="G3215" i="22"/>
  <c r="G3219" i="22"/>
  <c r="G3223" i="22"/>
  <c r="G3227" i="22"/>
  <c r="G3231" i="22"/>
  <c r="G3235" i="22"/>
  <c r="G3239" i="22"/>
  <c r="G3243" i="22"/>
  <c r="G3247" i="22"/>
  <c r="G3251" i="22"/>
  <c r="G3255" i="22"/>
  <c r="G3259" i="22"/>
  <c r="G3263" i="22"/>
  <c r="G3267" i="22"/>
  <c r="G3271" i="22"/>
  <c r="G3275" i="22"/>
  <c r="G3279" i="22"/>
  <c r="G3283" i="22"/>
  <c r="G3287" i="22"/>
  <c r="G3291" i="22"/>
  <c r="G3295" i="22"/>
  <c r="G3299" i="22"/>
  <c r="G3303" i="22"/>
  <c r="G3307" i="22"/>
  <c r="G3311" i="22"/>
  <c r="G3315" i="22"/>
  <c r="G3319" i="22"/>
  <c r="G3323" i="22"/>
  <c r="G3327" i="22"/>
  <c r="G3331" i="22"/>
  <c r="G3335" i="22"/>
  <c r="G3339" i="22"/>
  <c r="G3343" i="22"/>
  <c r="G3347" i="22"/>
  <c r="G3351" i="22"/>
  <c r="G3355" i="22"/>
  <c r="G3359" i="22"/>
  <c r="G3363" i="22"/>
  <c r="G3367" i="22"/>
  <c r="G3371" i="22"/>
  <c r="G3375" i="22"/>
  <c r="G3379" i="22"/>
  <c r="G3383" i="22"/>
  <c r="G3387" i="22"/>
  <c r="G3391" i="22"/>
  <c r="G3395" i="22"/>
  <c r="G3399" i="22"/>
  <c r="G3403" i="22"/>
  <c r="G3407" i="22"/>
  <c r="G3411" i="22"/>
  <c r="G3415" i="22"/>
  <c r="G3419" i="22"/>
  <c r="G3423" i="22"/>
  <c r="G3427" i="22"/>
  <c r="G3431" i="22"/>
  <c r="G3435" i="22"/>
  <c r="G3439" i="22"/>
  <c r="G3443" i="22"/>
  <c r="G3447" i="22"/>
  <c r="G3451" i="22"/>
  <c r="G3455" i="22"/>
  <c r="G3459" i="22"/>
  <c r="G3463" i="22"/>
  <c r="G3467" i="22"/>
  <c r="G3471" i="22"/>
  <c r="G3475" i="22"/>
  <c r="G3479" i="22"/>
  <c r="G3483" i="22"/>
  <c r="G3487" i="22"/>
  <c r="G3491" i="22"/>
  <c r="G3495" i="22"/>
  <c r="G3499" i="22"/>
  <c r="G3503" i="22"/>
  <c r="G3507" i="22"/>
  <c r="G3511" i="22"/>
  <c r="G3515" i="22"/>
  <c r="G3519" i="22"/>
  <c r="G3523" i="22"/>
  <c r="G3527" i="22"/>
  <c r="G3531" i="22"/>
  <c r="G3535" i="22"/>
  <c r="G3539" i="22"/>
  <c r="G3543" i="22"/>
  <c r="G3547" i="22"/>
  <c r="G3551" i="22"/>
  <c r="G3555" i="22"/>
  <c r="G3559" i="22"/>
  <c r="G3563" i="22"/>
  <c r="G3567" i="22"/>
  <c r="G3571" i="22"/>
  <c r="G3575" i="22"/>
  <c r="G3579" i="22"/>
  <c r="G3583" i="22"/>
  <c r="G3587" i="22"/>
  <c r="G3591" i="22"/>
  <c r="G3595" i="22"/>
  <c r="G3599" i="22"/>
  <c r="G3603" i="22"/>
  <c r="G3607" i="22"/>
  <c r="G3611" i="22"/>
  <c r="G3615" i="22"/>
  <c r="G3619" i="22"/>
  <c r="G3623" i="22"/>
  <c r="G3627" i="22"/>
  <c r="G3631" i="22"/>
  <c r="G3635" i="22"/>
  <c r="G3639" i="22"/>
  <c r="G3643" i="22"/>
  <c r="G3647" i="22"/>
  <c r="G3651" i="22"/>
  <c r="G3655" i="22"/>
  <c r="G3659" i="22"/>
  <c r="G3663" i="22"/>
  <c r="G3667" i="22"/>
  <c r="G3671" i="22"/>
  <c r="G3675" i="22"/>
  <c r="G3679" i="22"/>
  <c r="G3683" i="22"/>
  <c r="G3687" i="22"/>
  <c r="G3691" i="22"/>
  <c r="G3695" i="22"/>
  <c r="G3699" i="22"/>
  <c r="G3703" i="22"/>
  <c r="G3707" i="22"/>
  <c r="G3711" i="22"/>
  <c r="G3715" i="22"/>
  <c r="G3719" i="22"/>
  <c r="G3723" i="22"/>
  <c r="G3727" i="22"/>
  <c r="G3731" i="22"/>
  <c r="G3735" i="22"/>
  <c r="G3739" i="22"/>
  <c r="G3743" i="22"/>
  <c r="G3747" i="22"/>
  <c r="G3751" i="22"/>
  <c r="G3755" i="22"/>
  <c r="G3759" i="22"/>
  <c r="G3763" i="22"/>
  <c r="G3767" i="22"/>
  <c r="G3771" i="22"/>
  <c r="G3775" i="22"/>
  <c r="G3779" i="22"/>
  <c r="G3783" i="22"/>
  <c r="G3787" i="22"/>
  <c r="G3791" i="22"/>
  <c r="G3795" i="22"/>
  <c r="G3799" i="22"/>
  <c r="G3803" i="22"/>
  <c r="G3807" i="22"/>
  <c r="G3811" i="22"/>
  <c r="G3815" i="22"/>
  <c r="G3819" i="22"/>
  <c r="G3823" i="22"/>
  <c r="G3827" i="22"/>
  <c r="G3831" i="22"/>
  <c r="G3835" i="22"/>
  <c r="G3839" i="22"/>
  <c r="G3843" i="22"/>
  <c r="G3847" i="22"/>
  <c r="G793" i="22"/>
  <c r="G968" i="22"/>
  <c r="G1139" i="22"/>
  <c r="G1310" i="22"/>
  <c r="G1427" i="22"/>
  <c r="G1512" i="22"/>
  <c r="G1578" i="22"/>
  <c r="G1642" i="22"/>
  <c r="G1706" i="22"/>
  <c r="G1761" i="22"/>
  <c r="G1793" i="22"/>
  <c r="G1825" i="22"/>
  <c r="G1846" i="22"/>
  <c r="G1868" i="22"/>
  <c r="G1889" i="22"/>
  <c r="G1910" i="22"/>
  <c r="G1932" i="22"/>
  <c r="G1953" i="22"/>
  <c r="G1974" i="22"/>
  <c r="G1996" i="22"/>
  <c r="G2017" i="22"/>
  <c r="G2038" i="22"/>
  <c r="G2060" i="22"/>
  <c r="G2081" i="22"/>
  <c r="G2102" i="22"/>
  <c r="G2124" i="22"/>
  <c r="G2145" i="22"/>
  <c r="G2166" i="22"/>
  <c r="G2188" i="22"/>
  <c r="G2209" i="22"/>
  <c r="G2230" i="22"/>
  <c r="G2252" i="22"/>
  <c r="G2273" i="22"/>
  <c r="G2294" i="22"/>
  <c r="G2316" i="22"/>
  <c r="G2337" i="22"/>
  <c r="G2358" i="22"/>
  <c r="G2380" i="22"/>
  <c r="G2401" i="22"/>
  <c r="G2422" i="22"/>
  <c r="G2444" i="22"/>
  <c r="G2465" i="22"/>
  <c r="G2481" i="22"/>
  <c r="G2489" i="22"/>
  <c r="G2497" i="22"/>
  <c r="G2503" i="22"/>
  <c r="G2509" i="22"/>
  <c r="G2514" i="22"/>
  <c r="G2519" i="22"/>
  <c r="G2525" i="22"/>
  <c r="G2530" i="22"/>
  <c r="G2535" i="22"/>
  <c r="G2541" i="22"/>
  <c r="G2546" i="22"/>
  <c r="G2551" i="22"/>
  <c r="G2557" i="22"/>
  <c r="G2562" i="22"/>
  <c r="G2567" i="22"/>
  <c r="G2573" i="22"/>
  <c r="G2578" i="22"/>
  <c r="G2583" i="22"/>
  <c r="G2589" i="22"/>
  <c r="G2594" i="22"/>
  <c r="G2599" i="22"/>
  <c r="G2605" i="22"/>
  <c r="G2610" i="22"/>
  <c r="G2615" i="22"/>
  <c r="G2621" i="22"/>
  <c r="G2626" i="22"/>
  <c r="G2631" i="22"/>
  <c r="G2637" i="22"/>
  <c r="G2642" i="22"/>
  <c r="G2647" i="22"/>
  <c r="G2653" i="22"/>
  <c r="G2658" i="22"/>
  <c r="G2663" i="22"/>
  <c r="G2669" i="22"/>
  <c r="G2674" i="22"/>
  <c r="G2679" i="22"/>
  <c r="G2685" i="22"/>
  <c r="G2690" i="22"/>
  <c r="G2695" i="22"/>
  <c r="G2701" i="22"/>
  <c r="G2706" i="22"/>
  <c r="G2711" i="22"/>
  <c r="G2717" i="22"/>
  <c r="G2722" i="22"/>
  <c r="G2727" i="22"/>
  <c r="G2733" i="22"/>
  <c r="G2738" i="22"/>
  <c r="G2743" i="22"/>
  <c r="G2749" i="22"/>
  <c r="G2754" i="22"/>
  <c r="G2759" i="22"/>
  <c r="G2765" i="22"/>
  <c r="G2770" i="22"/>
  <c r="G2775" i="22"/>
  <c r="G2781" i="22"/>
  <c r="G2786" i="22"/>
  <c r="G2791" i="22"/>
  <c r="G2797" i="22"/>
  <c r="G2802" i="22"/>
  <c r="G2807" i="22"/>
  <c r="G2813" i="22"/>
  <c r="G2818" i="22"/>
  <c r="G2823" i="22"/>
  <c r="G2829" i="22"/>
  <c r="G2834" i="22"/>
  <c r="G2839" i="22"/>
  <c r="G2845" i="22"/>
  <c r="G2850" i="22"/>
  <c r="G2855" i="22"/>
  <c r="G2861" i="22"/>
  <c r="G2866" i="22"/>
  <c r="G2871" i="22"/>
  <c r="G2877" i="22"/>
  <c r="G2882" i="22"/>
  <c r="G2887" i="22"/>
  <c r="G2893" i="22"/>
  <c r="G2898" i="22"/>
  <c r="G2903" i="22"/>
  <c r="G2909" i="22"/>
  <c r="G2914" i="22"/>
  <c r="G2919" i="22"/>
  <c r="G2925" i="22"/>
  <c r="G2930" i="22"/>
  <c r="G2935" i="22"/>
  <c r="G2941" i="22"/>
  <c r="G2946" i="22"/>
  <c r="G2951" i="22"/>
  <c r="G2957" i="22"/>
  <c r="G2962" i="22"/>
  <c r="G2967" i="22"/>
  <c r="G2973" i="22"/>
  <c r="G2978" i="22"/>
  <c r="G2983" i="22"/>
  <c r="G2989" i="22"/>
  <c r="G2994" i="22"/>
  <c r="G2999" i="22"/>
  <c r="G3005" i="22"/>
  <c r="G3010" i="22"/>
  <c r="G3015" i="22"/>
  <c r="G3021" i="22"/>
  <c r="G3026" i="22"/>
  <c r="G3031" i="22"/>
  <c r="G3037" i="22"/>
  <c r="G3042" i="22"/>
  <c r="G3047" i="22"/>
  <c r="G3053" i="22"/>
  <c r="G3058" i="22"/>
  <c r="G3063" i="22"/>
  <c r="G3069" i="22"/>
  <c r="G3074" i="22"/>
  <c r="G3079" i="22"/>
  <c r="G3085" i="22"/>
  <c r="G3090" i="22"/>
  <c r="G3095" i="22"/>
  <c r="G3101" i="22"/>
  <c r="G3106" i="22"/>
  <c r="G3111" i="22"/>
  <c r="G3117" i="22"/>
  <c r="G3122" i="22"/>
  <c r="G3127" i="22"/>
  <c r="G3133" i="22"/>
  <c r="G3138" i="22"/>
  <c r="G3143" i="22"/>
  <c r="G3149" i="22"/>
  <c r="G3154" i="22"/>
  <c r="G3159" i="22"/>
  <c r="G3165" i="22"/>
  <c r="G3169" i="22"/>
  <c r="G3173" i="22"/>
  <c r="G3177" i="22"/>
  <c r="G3181" i="22"/>
  <c r="G3185" i="22"/>
  <c r="G3189" i="22"/>
  <c r="G3193" i="22"/>
  <c r="G3197" i="22"/>
  <c r="G3201" i="22"/>
  <c r="G3205" i="22"/>
  <c r="G3209" i="22"/>
  <c r="G3213" i="22"/>
  <c r="G3217" i="22"/>
  <c r="G3221" i="22"/>
  <c r="G3225" i="22"/>
  <c r="G3229" i="22"/>
  <c r="G3233" i="22"/>
  <c r="G3237" i="22"/>
  <c r="G3241" i="22"/>
  <c r="G3245" i="22"/>
  <c r="G3249" i="22"/>
  <c r="G3253" i="22"/>
  <c r="G3257" i="22"/>
  <c r="G3261" i="22"/>
  <c r="G3265" i="22"/>
  <c r="G3269" i="22"/>
  <c r="G3273" i="22"/>
  <c r="G3277" i="22"/>
  <c r="G3281" i="22"/>
  <c r="G3285" i="22"/>
  <c r="G3289" i="22"/>
  <c r="G3293" i="22"/>
  <c r="G3297" i="22"/>
  <c r="G3301" i="22"/>
  <c r="G3305" i="22"/>
  <c r="G3309" i="22"/>
  <c r="G3313" i="22"/>
  <c r="G3317" i="22"/>
  <c r="G3321" i="22"/>
  <c r="G3325" i="22"/>
  <c r="G3329" i="22"/>
  <c r="G3333" i="22"/>
  <c r="G3337" i="22"/>
  <c r="G3341" i="22"/>
  <c r="G3345" i="22"/>
  <c r="G3349" i="22"/>
  <c r="G3353" i="22"/>
  <c r="G3357" i="22"/>
  <c r="G3361" i="22"/>
  <c r="G3365" i="22"/>
  <c r="G3369" i="22"/>
  <c r="G3373" i="22"/>
  <c r="G3377" i="22"/>
  <c r="G3381" i="22"/>
  <c r="G3385" i="22"/>
  <c r="G3389" i="22"/>
  <c r="G3393" i="22"/>
  <c r="G3397" i="22"/>
  <c r="G3401" i="22"/>
  <c r="G3405" i="22"/>
  <c r="G3409" i="22"/>
  <c r="G3413" i="22"/>
  <c r="G3417" i="22"/>
  <c r="G3421" i="22"/>
  <c r="G3425" i="22"/>
  <c r="G3429" i="22"/>
  <c r="G3433" i="22"/>
  <c r="G3437" i="22"/>
  <c r="G3441" i="22"/>
  <c r="G3445" i="22"/>
  <c r="G3449" i="22"/>
  <c r="G3453" i="22"/>
  <c r="G3457" i="22"/>
  <c r="G3461" i="22"/>
  <c r="G3465" i="22"/>
  <c r="G3469" i="22"/>
  <c r="G3473" i="22"/>
  <c r="G3477" i="22"/>
  <c r="G3481" i="22"/>
  <c r="G3485" i="22"/>
  <c r="G3489" i="22"/>
  <c r="G3493" i="22"/>
  <c r="G3497" i="22"/>
  <c r="G3501" i="22"/>
  <c r="G3505" i="22"/>
  <c r="G3509" i="22"/>
  <c r="G3513" i="22"/>
  <c r="G3517" i="22"/>
  <c r="G3521" i="22"/>
  <c r="G3525" i="22"/>
  <c r="G3529" i="22"/>
  <c r="G3533" i="22"/>
  <c r="G3537" i="22"/>
  <c r="G3541" i="22"/>
  <c r="G3545" i="22"/>
  <c r="G3549" i="22"/>
  <c r="G3553" i="22"/>
  <c r="G3557" i="22"/>
  <c r="G3561" i="22"/>
  <c r="G3565" i="22"/>
  <c r="G3569" i="22"/>
  <c r="G3573" i="22"/>
  <c r="G3577" i="22"/>
  <c r="G3581" i="22"/>
  <c r="G3585" i="22"/>
  <c r="G3589" i="22"/>
  <c r="G3593" i="22"/>
  <c r="G3597" i="22"/>
  <c r="G3601" i="22"/>
  <c r="G3605" i="22"/>
  <c r="G3609" i="22"/>
  <c r="G3613" i="22"/>
  <c r="G3617" i="22"/>
  <c r="G3621" i="22"/>
  <c r="G3625" i="22"/>
  <c r="G3629" i="22"/>
  <c r="G3633" i="22"/>
  <c r="G3637" i="22"/>
  <c r="G3641" i="22"/>
  <c r="G3645" i="22"/>
  <c r="G3649" i="22"/>
  <c r="G3653" i="22"/>
  <c r="G3657" i="22"/>
  <c r="G3661" i="22"/>
  <c r="G3665" i="22"/>
  <c r="G3669" i="22"/>
  <c r="G3673" i="22"/>
  <c r="G3677" i="22"/>
  <c r="G3681" i="22"/>
  <c r="G3685" i="22"/>
  <c r="G3689" i="22"/>
  <c r="G3693" i="22"/>
  <c r="G3697" i="22"/>
  <c r="G3701" i="22"/>
  <c r="G3705" i="22"/>
  <c r="G3709" i="22"/>
  <c r="G3713" i="22"/>
  <c r="G3717" i="22"/>
  <c r="G3721" i="22"/>
  <c r="G3725" i="22"/>
  <c r="G3729" i="22"/>
  <c r="G3733" i="22"/>
  <c r="G3737" i="22"/>
  <c r="G3741" i="22"/>
  <c r="G3745" i="22"/>
  <c r="G3749" i="22"/>
  <c r="G3753" i="22"/>
  <c r="G3757" i="22"/>
  <c r="G3761" i="22"/>
  <c r="G3765" i="22"/>
  <c r="G3769" i="22"/>
  <c r="G3773" i="22"/>
  <c r="G3777" i="22"/>
  <c r="G3781" i="22"/>
  <c r="G3785" i="22"/>
  <c r="G3789" i="22"/>
  <c r="G3793" i="22"/>
  <c r="G3797" i="22"/>
  <c r="G3801" i="22"/>
  <c r="G3805" i="22"/>
  <c r="G3809" i="22"/>
  <c r="G3813" i="22"/>
  <c r="G3817" i="22"/>
  <c r="G3821" i="22"/>
  <c r="G3825" i="22"/>
  <c r="G3829" i="22"/>
  <c r="G3833" i="22"/>
  <c r="G3837" i="22"/>
  <c r="G3841" i="22"/>
  <c r="G3845" i="22"/>
  <c r="G3849" i="22"/>
  <c r="G3853" i="22"/>
  <c r="G3857" i="22"/>
  <c r="G3861" i="22"/>
  <c r="G3865" i="22"/>
  <c r="G3869" i="22"/>
  <c r="G3873" i="22"/>
  <c r="G3877" i="22"/>
  <c r="G3881" i="22"/>
  <c r="G3885" i="22"/>
  <c r="G3889" i="22"/>
  <c r="G3893" i="22"/>
  <c r="G3897" i="22"/>
  <c r="G3901" i="22"/>
  <c r="G3905" i="22"/>
  <c r="G3909" i="22"/>
  <c r="G3913" i="22"/>
  <c r="G3917" i="22"/>
  <c r="G3921" i="22"/>
  <c r="G3925" i="22"/>
  <c r="G3929" i="22"/>
  <c r="G3933" i="22"/>
  <c r="G3937" i="22"/>
  <c r="G3941" i="22"/>
  <c r="G3945" i="22"/>
  <c r="G3949" i="22"/>
  <c r="G3953" i="22"/>
  <c r="G3957" i="22"/>
  <c r="G3961" i="22"/>
  <c r="G3965" i="22"/>
  <c r="G3969" i="22"/>
  <c r="G3973" i="22"/>
  <c r="G3977" i="22"/>
  <c r="G3981" i="22"/>
  <c r="G3985" i="22"/>
  <c r="G3989" i="22"/>
  <c r="G3993" i="22"/>
  <c r="G3997" i="22"/>
  <c r="G4001" i="22"/>
  <c r="G4005" i="22"/>
  <c r="G4009" i="22"/>
  <c r="G4013" i="22"/>
  <c r="G4017" i="22"/>
  <c r="G4021" i="22"/>
  <c r="G4025" i="22"/>
  <c r="G4029" i="22"/>
  <c r="G4033" i="22"/>
  <c r="G4037" i="22"/>
  <c r="G4041" i="22"/>
  <c r="G4045" i="22"/>
  <c r="G4049" i="22"/>
  <c r="G4053" i="22"/>
  <c r="G4057" i="22"/>
  <c r="G4061" i="22"/>
  <c r="G4065" i="22"/>
  <c r="G4069" i="22"/>
  <c r="G4073" i="22"/>
  <c r="G4077" i="22"/>
  <c r="G4081" i="22"/>
  <c r="G4085" i="22"/>
  <c r="G4089" i="22"/>
  <c r="G4093" i="22"/>
  <c r="G4097" i="22"/>
  <c r="G4101" i="22"/>
  <c r="G4105" i="22"/>
  <c r="G4109" i="22"/>
  <c r="G4113" i="22"/>
  <c r="G4117" i="22"/>
  <c r="G4121" i="22"/>
  <c r="G4125" i="22"/>
  <c r="G4129" i="22"/>
  <c r="G4133" i="22"/>
  <c r="G4137" i="22"/>
  <c r="G4141" i="22"/>
  <c r="G4145" i="22"/>
  <c r="G4149" i="22"/>
  <c r="G4153" i="22"/>
  <c r="G4157" i="22"/>
  <c r="G4161" i="22"/>
  <c r="G4165" i="22"/>
  <c r="G4169" i="22"/>
  <c r="G4173" i="22"/>
  <c r="G4177" i="22"/>
  <c r="G4181" i="22"/>
  <c r="G4185" i="22"/>
  <c r="G4189" i="22"/>
  <c r="G4193" i="22"/>
  <c r="G4197" i="22"/>
  <c r="G4201" i="22"/>
  <c r="G4205" i="22"/>
  <c r="G4209" i="22"/>
  <c r="G4213" i="22"/>
  <c r="G4217" i="22"/>
  <c r="G4221" i="22"/>
  <c r="G4225" i="22"/>
  <c r="G4229" i="22"/>
  <c r="G4233" i="22"/>
  <c r="G4237" i="22"/>
  <c r="G4241" i="22"/>
  <c r="G4245" i="22"/>
  <c r="G4249" i="22"/>
  <c r="G4253" i="22"/>
  <c r="G4257" i="22"/>
  <c r="G4261" i="22"/>
  <c r="G4265" i="22"/>
  <c r="G4269" i="22"/>
  <c r="G4273" i="22"/>
  <c r="G4277" i="22"/>
  <c r="G4281" i="22"/>
  <c r="G4285" i="22"/>
  <c r="G4289" i="22"/>
  <c r="G4293" i="22"/>
  <c r="G4297" i="22"/>
  <c r="G4301" i="22"/>
  <c r="G4305" i="22"/>
  <c r="G4309" i="22"/>
  <c r="G4313" i="22"/>
  <c r="G4317" i="22"/>
  <c r="G4321" i="22"/>
  <c r="G4325" i="22"/>
  <c r="G4329" i="22"/>
  <c r="G4333" i="22"/>
  <c r="G4337" i="22"/>
  <c r="G4341" i="22"/>
  <c r="G4345" i="22"/>
  <c r="G4349" i="22"/>
  <c r="G4353" i="22"/>
  <c r="G4357" i="22"/>
  <c r="G4361" i="22"/>
  <c r="G4365" i="22"/>
  <c r="G4369" i="22"/>
  <c r="G4373" i="22"/>
  <c r="G4377" i="22"/>
  <c r="G4381" i="22"/>
  <c r="G4385" i="22"/>
  <c r="G4389" i="22"/>
  <c r="G4393" i="22"/>
  <c r="G4397" i="22"/>
  <c r="G4401" i="22"/>
  <c r="G4405" i="22"/>
  <c r="G4409" i="22"/>
  <c r="G4413" i="22"/>
  <c r="G4417" i="22"/>
  <c r="G4421" i="22"/>
  <c r="G4425" i="22"/>
  <c r="G4429" i="22"/>
  <c r="G4433" i="22"/>
  <c r="G4437" i="22"/>
  <c r="G4441" i="22"/>
  <c r="G4445" i="22"/>
  <c r="G4449" i="22"/>
  <c r="G4453" i="22"/>
  <c r="G4457" i="22"/>
  <c r="G4461" i="22"/>
  <c r="G4465" i="22"/>
  <c r="G4469" i="22"/>
  <c r="G4473" i="22"/>
  <c r="G4477" i="22"/>
  <c r="G4481" i="22"/>
  <c r="G4485" i="22"/>
  <c r="G4489" i="22"/>
  <c r="G4493" i="22"/>
  <c r="G4497" i="22"/>
  <c r="G4501" i="22"/>
  <c r="G4505" i="22"/>
  <c r="G4509" i="22"/>
  <c r="G4513" i="22"/>
  <c r="G4517" i="22"/>
  <c r="G4521" i="22"/>
  <c r="G4525" i="22"/>
  <c r="G4529" i="22"/>
  <c r="G4533" i="22"/>
  <c r="G4537" i="22"/>
  <c r="G4541" i="22"/>
  <c r="G4545" i="22"/>
  <c r="G4549" i="22"/>
  <c r="G4553" i="22"/>
  <c r="G4557" i="22"/>
  <c r="G4561" i="22"/>
  <c r="G4565" i="22"/>
  <c r="G4569" i="22"/>
  <c r="G4573" i="22"/>
  <c r="G4577" i="22"/>
  <c r="G4581" i="22"/>
  <c r="G4585" i="22"/>
  <c r="G4589" i="22"/>
  <c r="G4593" i="22"/>
  <c r="G4597" i="22"/>
  <c r="G4601" i="22"/>
  <c r="G4605" i="22"/>
  <c r="G4609" i="22"/>
  <c r="G4613" i="22"/>
  <c r="G4617" i="22"/>
  <c r="G4621" i="22"/>
  <c r="G4625" i="22"/>
  <c r="G4629" i="22"/>
  <c r="G4633" i="22"/>
  <c r="G4637" i="22"/>
  <c r="G4641" i="22"/>
  <c r="G4645" i="22"/>
  <c r="G4649" i="22"/>
  <c r="G4653" i="22"/>
  <c r="G4657" i="22"/>
  <c r="G4661" i="22"/>
  <c r="G4665" i="22"/>
  <c r="G4669" i="22"/>
  <c r="G4673" i="22"/>
  <c r="G4677" i="22"/>
  <c r="G4681" i="22"/>
  <c r="G4685" i="22"/>
  <c r="G4689" i="22"/>
  <c r="G4693" i="22"/>
  <c r="G4697" i="22"/>
  <c r="G4701" i="22"/>
  <c r="G4705" i="22"/>
  <c r="G4709" i="22"/>
  <c r="G4713" i="22"/>
  <c r="G4717" i="22"/>
  <c r="G4721" i="22"/>
  <c r="G4725" i="22"/>
  <c r="G4729" i="22"/>
  <c r="G4733" i="22"/>
  <c r="G4737" i="22"/>
  <c r="G4741" i="22"/>
  <c r="G4745" i="22"/>
  <c r="G4749" i="22"/>
  <c r="G4753" i="22"/>
  <c r="G4757" i="22"/>
  <c r="G730" i="22"/>
  <c r="G1096" i="22"/>
  <c r="G1406" i="22"/>
  <c r="G1562" i="22"/>
  <c r="G1690" i="22"/>
  <c r="G1785" i="22"/>
  <c r="G1841" i="22"/>
  <c r="G1884" i="22"/>
  <c r="G1926" i="22"/>
  <c r="G1969" i="22"/>
  <c r="G2012" i="22"/>
  <c r="G2054" i="22"/>
  <c r="G2097" i="22"/>
  <c r="G2140" i="22"/>
  <c r="G2182" i="22"/>
  <c r="G2225" i="22"/>
  <c r="G2268" i="22"/>
  <c r="G2310" i="22"/>
  <c r="G2353" i="22"/>
  <c r="G2396" i="22"/>
  <c r="G2438" i="22"/>
  <c r="G2477" i="22"/>
  <c r="G2494" i="22"/>
  <c r="G2507" i="22"/>
  <c r="G2518" i="22"/>
  <c r="G2529" i="22"/>
  <c r="G2539" i="22"/>
  <c r="G2550" i="22"/>
  <c r="G2561" i="22"/>
  <c r="G2571" i="22"/>
  <c r="G2582" i="22"/>
  <c r="G2593" i="22"/>
  <c r="G2603" i="22"/>
  <c r="G2614" i="22"/>
  <c r="G2625" i="22"/>
  <c r="G2635" i="22"/>
  <c r="G2646" i="22"/>
  <c r="G2657" i="22"/>
  <c r="G2667" i="22"/>
  <c r="G2678" i="22"/>
  <c r="G2689" i="22"/>
  <c r="G2699" i="22"/>
  <c r="G2710" i="22"/>
  <c r="G2721" i="22"/>
  <c r="G2731" i="22"/>
  <c r="G2742" i="22"/>
  <c r="G2753" i="22"/>
  <c r="G2763" i="22"/>
  <c r="G2774" i="22"/>
  <c r="G2785" i="22"/>
  <c r="G2795" i="22"/>
  <c r="G2806" i="22"/>
  <c r="G2817" i="22"/>
  <c r="G2827" i="22"/>
  <c r="G2838" i="22"/>
  <c r="G2849" i="22"/>
  <c r="G2859" i="22"/>
  <c r="G2870" i="22"/>
  <c r="G2881" i="22"/>
  <c r="G2891" i="22"/>
  <c r="G2902" i="22"/>
  <c r="G2913" i="22"/>
  <c r="G2923" i="22"/>
  <c r="G2934" i="22"/>
  <c r="G2945" i="22"/>
  <c r="G2955" i="22"/>
  <c r="G2966" i="22"/>
  <c r="G2977" i="22"/>
  <c r="G2987" i="22"/>
  <c r="G2998" i="22"/>
  <c r="G3009" i="22"/>
  <c r="G3019" i="22"/>
  <c r="G3030" i="22"/>
  <c r="G3041" i="22"/>
  <c r="G3051" i="22"/>
  <c r="G3062" i="22"/>
  <c r="G3073" i="22"/>
  <c r="G3083" i="22"/>
  <c r="G3094" i="22"/>
  <c r="G3105" i="22"/>
  <c r="G3115" i="22"/>
  <c r="G3126" i="22"/>
  <c r="G3137" i="22"/>
  <c r="G3147" i="22"/>
  <c r="G3158" i="22"/>
  <c r="G3168" i="22"/>
  <c r="G3176" i="22"/>
  <c r="G3184" i="22"/>
  <c r="G3192" i="22"/>
  <c r="G3200" i="22"/>
  <c r="G3208" i="22"/>
  <c r="G3216" i="22"/>
  <c r="G3224" i="22"/>
  <c r="G3232" i="22"/>
  <c r="G3240" i="22"/>
  <c r="G3248" i="22"/>
  <c r="G3256" i="22"/>
  <c r="G3264" i="22"/>
  <c r="G3272" i="22"/>
  <c r="G3280" i="22"/>
  <c r="G3288" i="22"/>
  <c r="G3296" i="22"/>
  <c r="G3304" i="22"/>
  <c r="G3312" i="22"/>
  <c r="G3320" i="22"/>
  <c r="G3328" i="22"/>
  <c r="G3336" i="22"/>
  <c r="G3344" i="22"/>
  <c r="G3352" i="22"/>
  <c r="G3360" i="22"/>
  <c r="G3368" i="22"/>
  <c r="G3376" i="22"/>
  <c r="G3384" i="22"/>
  <c r="G3392" i="22"/>
  <c r="G3400" i="22"/>
  <c r="G3408" i="22"/>
  <c r="G3416" i="22"/>
  <c r="G3424" i="22"/>
  <c r="G3432" i="22"/>
  <c r="G3440" i="22"/>
  <c r="G3448" i="22"/>
  <c r="G3456" i="22"/>
  <c r="G3464" i="22"/>
  <c r="G3472" i="22"/>
  <c r="G3480" i="22"/>
  <c r="G3488" i="22"/>
  <c r="G3496" i="22"/>
  <c r="G3504" i="22"/>
  <c r="G3512" i="22"/>
  <c r="G3520" i="22"/>
  <c r="G3528" i="22"/>
  <c r="G3536" i="22"/>
  <c r="G3544" i="22"/>
  <c r="G3552" i="22"/>
  <c r="G3560" i="22"/>
  <c r="G3568" i="22"/>
  <c r="G3576" i="22"/>
  <c r="G3584" i="22"/>
  <c r="G3592" i="22"/>
  <c r="G3600" i="22"/>
  <c r="G3608" i="22"/>
  <c r="G3616" i="22"/>
  <c r="G3624" i="22"/>
  <c r="G3632" i="22"/>
  <c r="G3640" i="22"/>
  <c r="G3648" i="22"/>
  <c r="G3656" i="22"/>
  <c r="G3664" i="22"/>
  <c r="G3672" i="22"/>
  <c r="G3680" i="22"/>
  <c r="G3688" i="22"/>
  <c r="G3696" i="22"/>
  <c r="G3704" i="22"/>
  <c r="G3712" i="22"/>
  <c r="G3720" i="22"/>
  <c r="G3728" i="22"/>
  <c r="G3736" i="22"/>
  <c r="G3744" i="22"/>
  <c r="G3752" i="22"/>
  <c r="G3760" i="22"/>
  <c r="G3768" i="22"/>
  <c r="G3776" i="22"/>
  <c r="G3784" i="22"/>
  <c r="G3792" i="22"/>
  <c r="G3800" i="22"/>
  <c r="G3808" i="22"/>
  <c r="G3816" i="22"/>
  <c r="G3824" i="22"/>
  <c r="G3832" i="22"/>
  <c r="G3840" i="22"/>
  <c r="G3848" i="22"/>
  <c r="G3854" i="22"/>
  <c r="G3859" i="22"/>
  <c r="G3864" i="22"/>
  <c r="G3870" i="22"/>
  <c r="G3875" i="22"/>
  <c r="G3880" i="22"/>
  <c r="G3886" i="22"/>
  <c r="G3891" i="22"/>
  <c r="G3896" i="22"/>
  <c r="G3902" i="22"/>
  <c r="G3907" i="22"/>
  <c r="G3912" i="22"/>
  <c r="G3918" i="22"/>
  <c r="G3923" i="22"/>
  <c r="G3928" i="22"/>
  <c r="G3934" i="22"/>
  <c r="G3939" i="22"/>
  <c r="G3944" i="22"/>
  <c r="G3950" i="22"/>
  <c r="G3955" i="22"/>
  <c r="G3960" i="22"/>
  <c r="G3966" i="22"/>
  <c r="G3971" i="22"/>
  <c r="G3976" i="22"/>
  <c r="G3982" i="22"/>
  <c r="G3987" i="22"/>
  <c r="G3992" i="22"/>
  <c r="G3998" i="22"/>
  <c r="G4003" i="22"/>
  <c r="G4008" i="22"/>
  <c r="G4014" i="22"/>
  <c r="G4019" i="22"/>
  <c r="G4024" i="22"/>
  <c r="G4030" i="22"/>
  <c r="G4035" i="22"/>
  <c r="G4040" i="22"/>
  <c r="G4046" i="22"/>
  <c r="G4051" i="22"/>
  <c r="G4056" i="22"/>
  <c r="G4062" i="22"/>
  <c r="G4067" i="22"/>
  <c r="G4072" i="22"/>
  <c r="G4078" i="22"/>
  <c r="G4083" i="22"/>
  <c r="G4088" i="22"/>
  <c r="G4094" i="22"/>
  <c r="G4099" i="22"/>
  <c r="G4104" i="22"/>
  <c r="G4110" i="22"/>
  <c r="G4115" i="22"/>
  <c r="G4120" i="22"/>
  <c r="G4126" i="22"/>
  <c r="G4131" i="22"/>
  <c r="G4136" i="22"/>
  <c r="G4142" i="22"/>
  <c r="G4147" i="22"/>
  <c r="G4152" i="22"/>
  <c r="G4158" i="22"/>
  <c r="G4163" i="22"/>
  <c r="G4168" i="22"/>
  <c r="G4174" i="22"/>
  <c r="G4179" i="22"/>
  <c r="G4184" i="22"/>
  <c r="G4190" i="22"/>
  <c r="G4195" i="22"/>
  <c r="G4200" i="22"/>
  <c r="G4206" i="22"/>
  <c r="G4211" i="22"/>
  <c r="G4216" i="22"/>
  <c r="G4222" i="22"/>
  <c r="G4227" i="22"/>
  <c r="G4232" i="22"/>
  <c r="G4238" i="22"/>
  <c r="G4243" i="22"/>
  <c r="G4248" i="22"/>
  <c r="G4254" i="22"/>
  <c r="G4259" i="22"/>
  <c r="G4264" i="22"/>
  <c r="G4270" i="22"/>
  <c r="G4275" i="22"/>
  <c r="G4280" i="22"/>
  <c r="G4286" i="22"/>
  <c r="G4291" i="22"/>
  <c r="G4296" i="22"/>
  <c r="G4302" i="22"/>
  <c r="G4307" i="22"/>
  <c r="G4312" i="22"/>
  <c r="G4318" i="22"/>
  <c r="G4323" i="22"/>
  <c r="G4328" i="22"/>
  <c r="G4334" i="22"/>
  <c r="G4339" i="22"/>
  <c r="G4344" i="22"/>
  <c r="G4350" i="22"/>
  <c r="G4355" i="22"/>
  <c r="G4360" i="22"/>
  <c r="G4366" i="22"/>
  <c r="G4371" i="22"/>
  <c r="G4376" i="22"/>
  <c r="G4382" i="22"/>
  <c r="G4387" i="22"/>
  <c r="G4392" i="22"/>
  <c r="G4398" i="22"/>
  <c r="G4403" i="22"/>
  <c r="G4408" i="22"/>
  <c r="G4414" i="22"/>
  <c r="G4419" i="22"/>
  <c r="G4424" i="22"/>
  <c r="G4430" i="22"/>
  <c r="G4435" i="22"/>
  <c r="G4440" i="22"/>
  <c r="G4446" i="22"/>
  <c r="G4451" i="22"/>
  <c r="G4456" i="22"/>
  <c r="G4462" i="22"/>
  <c r="G4467" i="22"/>
  <c r="G4472" i="22"/>
  <c r="G4478" i="22"/>
  <c r="G4483" i="22"/>
  <c r="G4488" i="22"/>
  <c r="G4494" i="22"/>
  <c r="G4499" i="22"/>
  <c r="G4504" i="22"/>
  <c r="G4510" i="22"/>
  <c r="G4515" i="22"/>
  <c r="G4520" i="22"/>
  <c r="G4526" i="22"/>
  <c r="G4531" i="22"/>
  <c r="G4536" i="22"/>
  <c r="G4542" i="22"/>
  <c r="G4547" i="22"/>
  <c r="G4552" i="22"/>
  <c r="G4558" i="22"/>
  <c r="G4563" i="22"/>
  <c r="G4568" i="22"/>
  <c r="G4574" i="22"/>
  <c r="G4579" i="22"/>
  <c r="G4584" i="22"/>
  <c r="G4590" i="22"/>
  <c r="G4595" i="22"/>
  <c r="G4600" i="22"/>
  <c r="G4606" i="22"/>
  <c r="G4611" i="22"/>
  <c r="G4616" i="22"/>
  <c r="G4622" i="22"/>
  <c r="G4627" i="22"/>
  <c r="G4632" i="22"/>
  <c r="G4638" i="22"/>
  <c r="G4643" i="22"/>
  <c r="G4648" i="22"/>
  <c r="G4654" i="22"/>
  <c r="G4659" i="22"/>
  <c r="G4664" i="22"/>
  <c r="G4670" i="22"/>
  <c r="G4675" i="22"/>
  <c r="G4680" i="22"/>
  <c r="G4686" i="22"/>
  <c r="G4691" i="22"/>
  <c r="G4696" i="22"/>
  <c r="G4702" i="22"/>
  <c r="G4707" i="22"/>
  <c r="G4712" i="22"/>
  <c r="G4718" i="22"/>
  <c r="G4723" i="22"/>
  <c r="G4728" i="22"/>
  <c r="G4734" i="22"/>
  <c r="G4739" i="22"/>
  <c r="G4744" i="22"/>
  <c r="G4750" i="22"/>
  <c r="G4755" i="22"/>
  <c r="G4760" i="22"/>
  <c r="G4764" i="22"/>
  <c r="G4768" i="22"/>
  <c r="G4772" i="22"/>
  <c r="G4776" i="22"/>
  <c r="G4780" i="22"/>
  <c r="G4784" i="22"/>
  <c r="G4788" i="22"/>
  <c r="G4792" i="22"/>
  <c r="G4796" i="22"/>
  <c r="G4800" i="22"/>
  <c r="G4804" i="22"/>
  <c r="G4808" i="22"/>
  <c r="G4812" i="22"/>
  <c r="G4816" i="22"/>
  <c r="G4820" i="22"/>
  <c r="G4824" i="22"/>
  <c r="G4828" i="22"/>
  <c r="G4832" i="22"/>
  <c r="G4836" i="22"/>
  <c r="G4840" i="22"/>
  <c r="G4844" i="22"/>
  <c r="G4848" i="22"/>
  <c r="G4852" i="22"/>
  <c r="G4856" i="22"/>
  <c r="G4860" i="22"/>
  <c r="G4864" i="22"/>
  <c r="G4868" i="22"/>
  <c r="G4872" i="22"/>
  <c r="G4876" i="22"/>
  <c r="G4880" i="22"/>
  <c r="G4884" i="22"/>
  <c r="G4888" i="22"/>
  <c r="G4892" i="22"/>
  <c r="G4896" i="22"/>
  <c r="G4900" i="22"/>
  <c r="G4904" i="22"/>
  <c r="G4908" i="22"/>
  <c r="G4912" i="22"/>
  <c r="G4916" i="22"/>
  <c r="G4920" i="22"/>
  <c r="G840" i="22"/>
  <c r="G1182" i="22"/>
  <c r="G1448" i="22"/>
  <c r="G1594" i="22"/>
  <c r="G1722" i="22"/>
  <c r="G1801" i="22"/>
  <c r="G1852" i="22"/>
  <c r="G1894" i="22"/>
  <c r="G1937" i="22"/>
  <c r="G1980" i="22"/>
  <c r="G2022" i="22"/>
  <c r="G2065" i="22"/>
  <c r="G2108" i="22"/>
  <c r="G2150" i="22"/>
  <c r="G2193" i="22"/>
  <c r="G2236" i="22"/>
  <c r="G2278" i="22"/>
  <c r="G2321" i="22"/>
  <c r="G2364" i="22"/>
  <c r="G2406" i="22"/>
  <c r="G2449" i="22"/>
  <c r="G2482" i="22"/>
  <c r="G2498" i="22"/>
  <c r="G2510" i="22"/>
  <c r="G2521" i="22"/>
  <c r="G2531" i="22"/>
  <c r="G2542" i="22"/>
  <c r="G2553" i="22"/>
  <c r="G2563" i="22"/>
  <c r="G2574" i="22"/>
  <c r="G2585" i="22"/>
  <c r="G2595" i="22"/>
  <c r="G2606" i="22"/>
  <c r="G2617" i="22"/>
  <c r="G2627" i="22"/>
  <c r="G2638" i="22"/>
  <c r="G2649" i="22"/>
  <c r="G2659" i="22"/>
  <c r="G2670" i="22"/>
  <c r="G2681" i="22"/>
  <c r="G2691" i="22"/>
  <c r="G2702" i="22"/>
  <c r="G2713" i="22"/>
  <c r="G2723" i="22"/>
  <c r="G2734" i="22"/>
  <c r="G2745" i="22"/>
  <c r="G2755" i="22"/>
  <c r="G2766" i="22"/>
  <c r="G2777" i="22"/>
  <c r="G2787" i="22"/>
  <c r="G2798" i="22"/>
  <c r="G2809" i="22"/>
  <c r="G2819" i="22"/>
  <c r="G2830" i="22"/>
  <c r="G2841" i="22"/>
  <c r="G2851" i="22"/>
  <c r="G2862" i="22"/>
  <c r="G2873" i="22"/>
  <c r="G2883" i="22"/>
  <c r="G2894" i="22"/>
  <c r="G2905" i="22"/>
  <c r="G2915" i="22"/>
  <c r="G2926" i="22"/>
  <c r="G2937" i="22"/>
  <c r="G2947" i="22"/>
  <c r="G2958" i="22"/>
  <c r="G2969" i="22"/>
  <c r="G2979" i="22"/>
  <c r="G2990" i="22"/>
  <c r="G3001" i="22"/>
  <c r="G3011" i="22"/>
  <c r="G3022" i="22"/>
  <c r="G3033" i="22"/>
  <c r="G3043" i="22"/>
  <c r="G3054" i="22"/>
  <c r="G3065" i="22"/>
  <c r="G3075" i="22"/>
  <c r="G3086" i="22"/>
  <c r="G3097" i="22"/>
  <c r="G3107" i="22"/>
  <c r="G3118" i="22"/>
  <c r="G3129" i="22"/>
  <c r="G3139" i="22"/>
  <c r="G3150" i="22"/>
  <c r="G3161" i="22"/>
  <c r="G3170" i="22"/>
  <c r="G3178" i="22"/>
  <c r="G3186" i="22"/>
  <c r="G3194" i="22"/>
  <c r="G3202" i="22"/>
  <c r="G3210" i="22"/>
  <c r="G3218" i="22"/>
  <c r="G3226" i="22"/>
  <c r="G3234" i="22"/>
  <c r="G3242" i="22"/>
  <c r="G3250" i="22"/>
  <c r="G3258" i="22"/>
  <c r="G3266" i="22"/>
  <c r="G3274" i="22"/>
  <c r="G3282" i="22"/>
  <c r="G3290" i="22"/>
  <c r="G3298" i="22"/>
  <c r="G3306" i="22"/>
  <c r="G3314" i="22"/>
  <c r="G3322" i="22"/>
  <c r="G3330" i="22"/>
  <c r="G3338" i="22"/>
  <c r="G3346" i="22"/>
  <c r="G3354" i="22"/>
  <c r="G3362" i="22"/>
  <c r="G3370" i="22"/>
  <c r="G3378" i="22"/>
  <c r="G3386" i="22"/>
  <c r="G3394" i="22"/>
  <c r="G3402" i="22"/>
  <c r="G3410" i="22"/>
  <c r="G3418" i="22"/>
  <c r="G3426" i="22"/>
  <c r="G3434" i="22"/>
  <c r="G3442" i="22"/>
  <c r="G3450" i="22"/>
  <c r="G3458" i="22"/>
  <c r="G3466" i="22"/>
  <c r="G3474" i="22"/>
  <c r="G3482" i="22"/>
  <c r="G3490" i="22"/>
  <c r="G3498" i="22"/>
  <c r="G3506" i="22"/>
  <c r="G3514" i="22"/>
  <c r="G3522" i="22"/>
  <c r="G3530" i="22"/>
  <c r="G3538" i="22"/>
  <c r="G3546" i="22"/>
  <c r="G3554" i="22"/>
  <c r="G3562" i="22"/>
  <c r="G3570" i="22"/>
  <c r="G3578" i="22"/>
  <c r="G3586" i="22"/>
  <c r="G3594" i="22"/>
  <c r="G3602" i="22"/>
  <c r="G3610" i="22"/>
  <c r="G3618" i="22"/>
  <c r="G3626" i="22"/>
  <c r="G3634" i="22"/>
  <c r="G3642" i="22"/>
  <c r="G3650" i="22"/>
  <c r="G3658" i="22"/>
  <c r="G3666" i="22"/>
  <c r="G3674" i="22"/>
  <c r="G3682" i="22"/>
  <c r="G3690" i="22"/>
  <c r="G3698" i="22"/>
  <c r="G3706" i="22"/>
  <c r="G3714" i="22"/>
  <c r="G3722" i="22"/>
  <c r="G3730" i="22"/>
  <c r="G3738" i="22"/>
  <c r="G3746" i="22"/>
  <c r="G3754" i="22"/>
  <c r="G3762" i="22"/>
  <c r="G3770" i="22"/>
  <c r="G3778" i="22"/>
  <c r="G3786" i="22"/>
  <c r="G3794" i="22"/>
  <c r="G3802" i="22"/>
  <c r="G3810" i="22"/>
  <c r="G3818" i="22"/>
  <c r="G3826" i="22"/>
  <c r="G3834" i="22"/>
  <c r="G3842" i="22"/>
  <c r="G3850" i="22"/>
  <c r="G3855" i="22"/>
  <c r="G3860" i="22"/>
  <c r="G3866" i="22"/>
  <c r="G3871" i="22"/>
  <c r="G3876" i="22"/>
  <c r="G3882" i="22"/>
  <c r="G3887" i="22"/>
  <c r="G3892" i="22"/>
  <c r="G3898" i="22"/>
  <c r="G3903" i="22"/>
  <c r="G3908" i="22"/>
  <c r="G3914" i="22"/>
  <c r="G3919" i="22"/>
  <c r="G3924" i="22"/>
  <c r="G3930" i="22"/>
  <c r="G3935" i="22"/>
  <c r="G3940" i="22"/>
  <c r="G3946" i="22"/>
  <c r="G3951" i="22"/>
  <c r="G3956" i="22"/>
  <c r="G3962" i="22"/>
  <c r="G3967" i="22"/>
  <c r="G3972" i="22"/>
  <c r="G3978" i="22"/>
  <c r="G3983" i="22"/>
  <c r="G3988" i="22"/>
  <c r="G3994" i="22"/>
  <c r="G3999" i="22"/>
  <c r="G4004" i="22"/>
  <c r="G4010" i="22"/>
  <c r="G4015" i="22"/>
  <c r="G4020" i="22"/>
  <c r="G4026" i="22"/>
  <c r="G4031" i="22"/>
  <c r="G4036" i="22"/>
  <c r="G4042" i="22"/>
  <c r="G4047" i="22"/>
  <c r="G4052" i="22"/>
  <c r="G4058" i="22"/>
  <c r="G4063" i="22"/>
  <c r="G4068" i="22"/>
  <c r="G4074" i="22"/>
  <c r="G4079" i="22"/>
  <c r="G4084" i="22"/>
  <c r="G4090" i="22"/>
  <c r="G4095" i="22"/>
  <c r="G4100" i="22"/>
  <c r="G4106" i="22"/>
  <c r="G4111" i="22"/>
  <c r="G4116" i="22"/>
  <c r="G4122" i="22"/>
  <c r="G4127" i="22"/>
  <c r="G4132" i="22"/>
  <c r="G4138" i="22"/>
  <c r="G4143" i="22"/>
  <c r="G4148" i="22"/>
  <c r="G4154" i="22"/>
  <c r="G4159" i="22"/>
  <c r="G4164" i="22"/>
  <c r="G4170" i="22"/>
  <c r="G4175" i="22"/>
  <c r="G4180" i="22"/>
  <c r="G4186" i="22"/>
  <c r="G4191" i="22"/>
  <c r="G4196" i="22"/>
  <c r="G4202" i="22"/>
  <c r="G4207" i="22"/>
  <c r="G4212" i="22"/>
  <c r="G4218" i="22"/>
  <c r="G4223" i="22"/>
  <c r="G4228" i="22"/>
  <c r="G4234" i="22"/>
  <c r="G4239" i="22"/>
  <c r="G4244" i="22"/>
  <c r="G4250" i="22"/>
  <c r="G4255" i="22"/>
  <c r="G4260" i="22"/>
  <c r="G4266" i="22"/>
  <c r="G4271" i="22"/>
  <c r="G4276" i="22"/>
  <c r="G4282" i="22"/>
  <c r="G4287" i="22"/>
  <c r="G4292" i="22"/>
  <c r="G4298" i="22"/>
  <c r="G4303" i="22"/>
  <c r="G4308" i="22"/>
  <c r="G4314" i="22"/>
  <c r="G4319" i="22"/>
  <c r="G4324" i="22"/>
  <c r="G4330" i="22"/>
  <c r="G4335" i="22"/>
  <c r="G4340" i="22"/>
  <c r="G4346" i="22"/>
  <c r="G4351" i="22"/>
  <c r="G4356" i="22"/>
  <c r="G4362" i="22"/>
  <c r="G4367" i="22"/>
  <c r="G4372" i="22"/>
  <c r="G4378" i="22"/>
  <c r="G4383" i="22"/>
  <c r="G4388" i="22"/>
  <c r="G4394" i="22"/>
  <c r="G4399" i="22"/>
  <c r="G4404" i="22"/>
  <c r="G4410" i="22"/>
  <c r="G4415" i="22"/>
  <c r="G4420" i="22"/>
  <c r="G4426" i="22"/>
  <c r="G4431" i="22"/>
  <c r="G4436" i="22"/>
  <c r="G4442" i="22"/>
  <c r="G4447" i="22"/>
  <c r="G4452" i="22"/>
  <c r="G4458" i="22"/>
  <c r="G4463" i="22"/>
  <c r="G4468" i="22"/>
  <c r="G4474" i="22"/>
  <c r="G4479" i="22"/>
  <c r="G4484" i="22"/>
  <c r="G4490" i="22"/>
  <c r="G4495" i="22"/>
  <c r="G4500" i="22"/>
  <c r="G4506" i="22"/>
  <c r="G4511" i="22"/>
  <c r="G4516" i="22"/>
  <c r="G4522" i="22"/>
  <c r="G4527" i="22"/>
  <c r="G4532" i="22"/>
  <c r="G4538" i="22"/>
  <c r="G4543" i="22"/>
  <c r="G4548" i="22"/>
  <c r="G4554" i="22"/>
  <c r="G4559" i="22"/>
  <c r="G4564" i="22"/>
  <c r="G4570" i="22"/>
  <c r="G4575" i="22"/>
  <c r="G4580" i="22"/>
  <c r="G4586" i="22"/>
  <c r="G4591" i="22"/>
  <c r="G4596" i="22"/>
  <c r="G4602" i="22"/>
  <c r="G4607" i="22"/>
  <c r="G4612" i="22"/>
  <c r="G4618" i="22"/>
  <c r="G4623" i="22"/>
  <c r="G4628" i="22"/>
  <c r="G4634" i="22"/>
  <c r="G4639" i="22"/>
  <c r="G4644" i="22"/>
  <c r="G4650" i="22"/>
  <c r="G4655" i="22"/>
  <c r="G4660" i="22"/>
  <c r="G4666" i="22"/>
  <c r="G4671" i="22"/>
  <c r="G4676" i="22"/>
  <c r="G4682" i="22"/>
  <c r="G4687" i="22"/>
  <c r="G4692" i="22"/>
  <c r="G4698" i="22"/>
  <c r="G4703" i="22"/>
  <c r="G4708" i="22"/>
  <c r="G4714" i="22"/>
  <c r="G4719" i="22"/>
  <c r="G4724" i="22"/>
  <c r="G4730" i="22"/>
  <c r="G4735" i="22"/>
  <c r="G4740" i="22"/>
  <c r="G4746" i="22"/>
  <c r="G4751" i="22"/>
  <c r="G4756" i="22"/>
  <c r="G926" i="22"/>
  <c r="G1267" i="22"/>
  <c r="G1491" i="22"/>
  <c r="G1626" i="22"/>
  <c r="G1753" i="22"/>
  <c r="G1817" i="22"/>
  <c r="G1862" i="22"/>
  <c r="G1905" i="22"/>
  <c r="G1948" i="22"/>
  <c r="G1990" i="22"/>
  <c r="G2033" i="22"/>
  <c r="G2076" i="22"/>
  <c r="G2118" i="22"/>
  <c r="G2161" i="22"/>
  <c r="G2204" i="22"/>
  <c r="G2246" i="22"/>
  <c r="G2289" i="22"/>
  <c r="G2332" i="22"/>
  <c r="G2374" i="22"/>
  <c r="G2417" i="22"/>
  <c r="G2460" i="22"/>
  <c r="G2486" i="22"/>
  <c r="G2502" i="22"/>
  <c r="G2513" i="22"/>
  <c r="G2523" i="22"/>
  <c r="G2534" i="22"/>
  <c r="G2545" i="22"/>
  <c r="G2555" i="22"/>
  <c r="G2566" i="22"/>
  <c r="G2577" i="22"/>
  <c r="G2587" i="22"/>
  <c r="G2598" i="22"/>
  <c r="G2609" i="22"/>
  <c r="G2619" i="22"/>
  <c r="G2630" i="22"/>
  <c r="G2641" i="22"/>
  <c r="G2651" i="22"/>
  <c r="G2662" i="22"/>
  <c r="G2673" i="22"/>
  <c r="G2683" i="22"/>
  <c r="G2694" i="22"/>
  <c r="G2705" i="22"/>
  <c r="G2715" i="22"/>
  <c r="G2726" i="22"/>
  <c r="G2737" i="22"/>
  <c r="G2747" i="22"/>
  <c r="G2758" i="22"/>
  <c r="G2769" i="22"/>
  <c r="G2779" i="22"/>
  <c r="G2790" i="22"/>
  <c r="G2801" i="22"/>
  <c r="G2811" i="22"/>
  <c r="G2822" i="22"/>
  <c r="G2833" i="22"/>
  <c r="G2843" i="22"/>
  <c r="G2854" i="22"/>
  <c r="G2865" i="22"/>
  <c r="G2875" i="22"/>
  <c r="G2886" i="22"/>
  <c r="G2897" i="22"/>
  <c r="G2907" i="22"/>
  <c r="G2918" i="22"/>
  <c r="G2929" i="22"/>
  <c r="G2939" i="22"/>
  <c r="G2950" i="22"/>
  <c r="G2961" i="22"/>
  <c r="G2971" i="22"/>
  <c r="G2982" i="22"/>
  <c r="G2993" i="22"/>
  <c r="G3003" i="22"/>
  <c r="G3014" i="22"/>
  <c r="G3025" i="22"/>
  <c r="G3035" i="22"/>
  <c r="G3046" i="22"/>
  <c r="G3057" i="22"/>
  <c r="G3067" i="22"/>
  <c r="G3078" i="22"/>
  <c r="G3089" i="22"/>
  <c r="G3099" i="22"/>
  <c r="G3110" i="22"/>
  <c r="G3121" i="22"/>
  <c r="G3131" i="22"/>
  <c r="G3142" i="22"/>
  <c r="G3153" i="22"/>
  <c r="G3163" i="22"/>
  <c r="G3172" i="22"/>
  <c r="G3180" i="22"/>
  <c r="G3188" i="22"/>
  <c r="G3196" i="22"/>
  <c r="G3204" i="22"/>
  <c r="G3212" i="22"/>
  <c r="G3220" i="22"/>
  <c r="G3228" i="22"/>
  <c r="G3236" i="22"/>
  <c r="G3244" i="22"/>
  <c r="G3252" i="22"/>
  <c r="G3260" i="22"/>
  <c r="G3268" i="22"/>
  <c r="G3276" i="22"/>
  <c r="G3284" i="22"/>
  <c r="G3292" i="22"/>
  <c r="G3300" i="22"/>
  <c r="G3308" i="22"/>
  <c r="G3316" i="22"/>
  <c r="G3324" i="22"/>
  <c r="G3332" i="22"/>
  <c r="G3340" i="22"/>
  <c r="G3348" i="22"/>
  <c r="G3356" i="22"/>
  <c r="G3364" i="22"/>
  <c r="G3372" i="22"/>
  <c r="G3380" i="22"/>
  <c r="G3388" i="22"/>
  <c r="G3396" i="22"/>
  <c r="G3404" i="22"/>
  <c r="G3412" i="22"/>
  <c r="G3420" i="22"/>
  <c r="G3428" i="22"/>
  <c r="G3436" i="22"/>
  <c r="G3444" i="22"/>
  <c r="G3452" i="22"/>
  <c r="G3460" i="22"/>
  <c r="G3468" i="22"/>
  <c r="G3476" i="22"/>
  <c r="G3484" i="22"/>
  <c r="G3492" i="22"/>
  <c r="G3500" i="22"/>
  <c r="G3508" i="22"/>
  <c r="G3516" i="22"/>
  <c r="G3524" i="22"/>
  <c r="G3532" i="22"/>
  <c r="G3540" i="22"/>
  <c r="G3548" i="22"/>
  <c r="G3556" i="22"/>
  <c r="G3564" i="22"/>
  <c r="G3572" i="22"/>
  <c r="G3580" i="22"/>
  <c r="G3588" i="22"/>
  <c r="G3596" i="22"/>
  <c r="G3604" i="22"/>
  <c r="G3612" i="22"/>
  <c r="G3620" i="22"/>
  <c r="G3628" i="22"/>
  <c r="G3636" i="22"/>
  <c r="G3644" i="22"/>
  <c r="G3652" i="22"/>
  <c r="G3660" i="22"/>
  <c r="G3668" i="22"/>
  <c r="G3676" i="22"/>
  <c r="G3684" i="22"/>
  <c r="G3692" i="22"/>
  <c r="G3700" i="22"/>
  <c r="G3708" i="22"/>
  <c r="G3716" i="22"/>
  <c r="G3724" i="22"/>
  <c r="G3732" i="22"/>
  <c r="G3740" i="22"/>
  <c r="G3748" i="22"/>
  <c r="G3756" i="22"/>
  <c r="G3764" i="22"/>
  <c r="G3772" i="22"/>
  <c r="G3780" i="22"/>
  <c r="G3788" i="22"/>
  <c r="G3796" i="22"/>
  <c r="G3804" i="22"/>
  <c r="G3812" i="22"/>
  <c r="G3820" i="22"/>
  <c r="G3828" i="22"/>
  <c r="G3836" i="22"/>
  <c r="G3844" i="22"/>
  <c r="G3851" i="22"/>
  <c r="G3856" i="22"/>
  <c r="G3862" i="22"/>
  <c r="G3867" i="22"/>
  <c r="G3872" i="22"/>
  <c r="G3878" i="22"/>
  <c r="G3883" i="22"/>
  <c r="G3888" i="22"/>
  <c r="G3894" i="22"/>
  <c r="G3899" i="22"/>
  <c r="G3904" i="22"/>
  <c r="G3910" i="22"/>
  <c r="G3915" i="22"/>
  <c r="G3920" i="22"/>
  <c r="G3926" i="22"/>
  <c r="G3931" i="22"/>
  <c r="G3936" i="22"/>
  <c r="G3942" i="22"/>
  <c r="G3947" i="22"/>
  <c r="G3952" i="22"/>
  <c r="G3958" i="22"/>
  <c r="G3963" i="22"/>
  <c r="G3968" i="22"/>
  <c r="G3974" i="22"/>
  <c r="G3979" i="22"/>
  <c r="G3984" i="22"/>
  <c r="G3990" i="22"/>
  <c r="G3995" i="22"/>
  <c r="G4000" i="22"/>
  <c r="G4006" i="22"/>
  <c r="G4011" i="22"/>
  <c r="G4016" i="22"/>
  <c r="G4022" i="22"/>
  <c r="G4027" i="22"/>
  <c r="G4032" i="22"/>
  <c r="G4038" i="22"/>
  <c r="G4043" i="22"/>
  <c r="G4048" i="22"/>
  <c r="G4054" i="22"/>
  <c r="G4059" i="22"/>
  <c r="G4064" i="22"/>
  <c r="G4070" i="22"/>
  <c r="G4075" i="22"/>
  <c r="G4080" i="22"/>
  <c r="G4086" i="22"/>
  <c r="G4091" i="22"/>
  <c r="G4096" i="22"/>
  <c r="G4102" i="22"/>
  <c r="G4107" i="22"/>
  <c r="G4112" i="22"/>
  <c r="G4118" i="22"/>
  <c r="G4123" i="22"/>
  <c r="G4128" i="22"/>
  <c r="G4134" i="22"/>
  <c r="G4139" i="22"/>
  <c r="G4144" i="22"/>
  <c r="G4150" i="22"/>
  <c r="G4155" i="22"/>
  <c r="G4160" i="22"/>
  <c r="G4166" i="22"/>
  <c r="G4171" i="22"/>
  <c r="G4176" i="22"/>
  <c r="G4182" i="22"/>
  <c r="G4187" i="22"/>
  <c r="G4192" i="22"/>
  <c r="G4198" i="22"/>
  <c r="G4203" i="22"/>
  <c r="G4208" i="22"/>
  <c r="G4214" i="22"/>
  <c r="G4219" i="22"/>
  <c r="G4224" i="22"/>
  <c r="G4230" i="22"/>
  <c r="G4235" i="22"/>
  <c r="G4240" i="22"/>
  <c r="G4246" i="22"/>
  <c r="G4251" i="22"/>
  <c r="G4256" i="22"/>
  <c r="G4262" i="22"/>
  <c r="G4267" i="22"/>
  <c r="G4272" i="22"/>
  <c r="G4278" i="22"/>
  <c r="G4283" i="22"/>
  <c r="G4288" i="22"/>
  <c r="G4294" i="22"/>
  <c r="G4299" i="22"/>
  <c r="G4304" i="22"/>
  <c r="G4310" i="22"/>
  <c r="G4315" i="22"/>
  <c r="G4320" i="22"/>
  <c r="G4326" i="22"/>
  <c r="G4331" i="22"/>
  <c r="G4336" i="22"/>
  <c r="G4342" i="22"/>
  <c r="G4347" i="22"/>
  <c r="G4352" i="22"/>
  <c r="G4358" i="22"/>
  <c r="G4363" i="22"/>
  <c r="G4368" i="22"/>
  <c r="G4374" i="22"/>
  <c r="G4379" i="22"/>
  <c r="G4384" i="22"/>
  <c r="G4390" i="22"/>
  <c r="G4395" i="22"/>
  <c r="G4400" i="22"/>
  <c r="G4406" i="22"/>
  <c r="G4411" i="22"/>
  <c r="G4416" i="22"/>
  <c r="G4422" i="22"/>
  <c r="G4427" i="22"/>
  <c r="G4432" i="22"/>
  <c r="G4438" i="22"/>
  <c r="G4443" i="22"/>
  <c r="G4448" i="22"/>
  <c r="G4454" i="22"/>
  <c r="G4459" i="22"/>
  <c r="G4464" i="22"/>
  <c r="G4470" i="22"/>
  <c r="G4475" i="22"/>
  <c r="G4480" i="22"/>
  <c r="G4486" i="22"/>
  <c r="G4491" i="22"/>
  <c r="G4496" i="22"/>
  <c r="G4502" i="22"/>
  <c r="G4507" i="22"/>
  <c r="G4512" i="22"/>
  <c r="G4518" i="22"/>
  <c r="G4523" i="22"/>
  <c r="G4528" i="22"/>
  <c r="G4534" i="22"/>
  <c r="G4539" i="22"/>
  <c r="G4544" i="22"/>
  <c r="G4550" i="22"/>
  <c r="G4555" i="22"/>
  <c r="G4560" i="22"/>
  <c r="G4566" i="22"/>
  <c r="G4571" i="22"/>
  <c r="G4576" i="22"/>
  <c r="G4582" i="22"/>
  <c r="G4587" i="22"/>
  <c r="G4592" i="22"/>
  <c r="G4598" i="22"/>
  <c r="G4603" i="22"/>
  <c r="G4608" i="22"/>
  <c r="G4614" i="22"/>
  <c r="G4619" i="22"/>
  <c r="G4624" i="22"/>
  <c r="G4630" i="22"/>
  <c r="G4635" i="22"/>
  <c r="G4640" i="22"/>
  <c r="G4646" i="22"/>
  <c r="G4651" i="22"/>
  <c r="G4656" i="22"/>
  <c r="G4662" i="22"/>
  <c r="G4667" i="22"/>
  <c r="G4672" i="22"/>
  <c r="G4678" i="22"/>
  <c r="G4683" i="22"/>
  <c r="G4688" i="22"/>
  <c r="G4694" i="22"/>
  <c r="G4699" i="22"/>
  <c r="G4704" i="22"/>
  <c r="G4710" i="22"/>
  <c r="G4715" i="22"/>
  <c r="G6292" i="22"/>
  <c r="G6288" i="22"/>
  <c r="G6284" i="22"/>
  <c r="G6280" i="22"/>
  <c r="G6276" i="22"/>
  <c r="G6272" i="22"/>
  <c r="G6268" i="22"/>
  <c r="G6264" i="22"/>
  <c r="G6260" i="22"/>
  <c r="G6256" i="22"/>
  <c r="G6252" i="22"/>
  <c r="G6248" i="22"/>
  <c r="G6244" i="22"/>
  <c r="G6240" i="22"/>
  <c r="G6236" i="22"/>
  <c r="G6232" i="22"/>
  <c r="G6228" i="22"/>
  <c r="G6224" i="22"/>
  <c r="G6220" i="22"/>
  <c r="G6216" i="22"/>
  <c r="G6212" i="22"/>
  <c r="G6208" i="22"/>
  <c r="G6204" i="22"/>
  <c r="G6200" i="22"/>
  <c r="G6196" i="22"/>
  <c r="G6192" i="22"/>
  <c r="G6188" i="22"/>
  <c r="G6184" i="22"/>
  <c r="G6180" i="22"/>
  <c r="G6176" i="22"/>
  <c r="G6172" i="22"/>
  <c r="G6168" i="22"/>
  <c r="G6164" i="22"/>
  <c r="G6160" i="22"/>
  <c r="G6156" i="22"/>
  <c r="G6152" i="22"/>
  <c r="G6148" i="22"/>
  <c r="G6144" i="22"/>
  <c r="G6140" i="22"/>
  <c r="G6136" i="22"/>
  <c r="G6132" i="22"/>
  <c r="G6128" i="22"/>
  <c r="G6124" i="22"/>
  <c r="G6120" i="22"/>
  <c r="G6116" i="22"/>
  <c r="G6112" i="22"/>
  <c r="G6108" i="22"/>
  <c r="G6104" i="22"/>
  <c r="G6100" i="22"/>
  <c r="G6096" i="22"/>
  <c r="G6092" i="22"/>
  <c r="G6088" i="22"/>
  <c r="G6084" i="22"/>
  <c r="G6080" i="22"/>
  <c r="G6076" i="22"/>
  <c r="G6072" i="22"/>
  <c r="G6068" i="22"/>
  <c r="G6064" i="22"/>
  <c r="G6060" i="22"/>
  <c r="G6056" i="22"/>
  <c r="G6052" i="22"/>
  <c r="G6048" i="22"/>
  <c r="G6044" i="22"/>
  <c r="G6040" i="22"/>
  <c r="G6036" i="22"/>
  <c r="G6032" i="22"/>
  <c r="G6028" i="22"/>
  <c r="G6024" i="22"/>
  <c r="G6020" i="22"/>
  <c r="G6016" i="22"/>
  <c r="G6012" i="22"/>
  <c r="G6008" i="22"/>
  <c r="G6004" i="22"/>
  <c r="G6000" i="22"/>
  <c r="G5996" i="22"/>
  <c r="G5992" i="22"/>
  <c r="G5988" i="22"/>
  <c r="G5984" i="22"/>
  <c r="G5980" i="22"/>
  <c r="G5976" i="22"/>
  <c r="G5972" i="22"/>
  <c r="G5968" i="22"/>
  <c r="G5964" i="22"/>
  <c r="G5960" i="22"/>
  <c r="G5956" i="22"/>
  <c r="G5952" i="22"/>
  <c r="G5948" i="22"/>
  <c r="G5944" i="22"/>
  <c r="G5940" i="22"/>
  <c r="G5936" i="22"/>
  <c r="G5932" i="22"/>
  <c r="G5928" i="22"/>
  <c r="G5924" i="22"/>
  <c r="G5920" i="22"/>
  <c r="G5916" i="22"/>
  <c r="G5912" i="22"/>
  <c r="G5908" i="22"/>
  <c r="G5904" i="22"/>
  <c r="G5900" i="22"/>
  <c r="G5896" i="22"/>
  <c r="G5892" i="22"/>
  <c r="G5888" i="22"/>
  <c r="G5884" i="22"/>
  <c r="G5880" i="22"/>
  <c r="G5876" i="22"/>
  <c r="G5872" i="22"/>
  <c r="G5868" i="22"/>
  <c r="G5864" i="22"/>
  <c r="G5860" i="22"/>
  <c r="G5856" i="22"/>
  <c r="G5852" i="22"/>
  <c r="G5848" i="22"/>
  <c r="G5844" i="22"/>
  <c r="G5840" i="22"/>
  <c r="G5836" i="22"/>
  <c r="G5832" i="22"/>
  <c r="G5828" i="22"/>
  <c r="G5824" i="22"/>
  <c r="G5820" i="22"/>
  <c r="G5816" i="22"/>
  <c r="G5812" i="22"/>
  <c r="G5808" i="22"/>
  <c r="G5804" i="22"/>
  <c r="G5800" i="22"/>
  <c r="G5796" i="22"/>
  <c r="G5792" i="22"/>
  <c r="G5788" i="22"/>
  <c r="G5784" i="22"/>
  <c r="G5780" i="22"/>
  <c r="G5776" i="22"/>
  <c r="G5772" i="22"/>
  <c r="G5768" i="22"/>
  <c r="G5764" i="22"/>
  <c r="G5760" i="22"/>
  <c r="G5756" i="22"/>
  <c r="G5752" i="22"/>
  <c r="G5748" i="22"/>
  <c r="G5744" i="22"/>
  <c r="G5740" i="22"/>
  <c r="G5736" i="22"/>
  <c r="G5732" i="22"/>
  <c r="G5728" i="22"/>
  <c r="G5724" i="22"/>
  <c r="G5720" i="22"/>
  <c r="G5716" i="22"/>
  <c r="G5712" i="22"/>
  <c r="G5708" i="22"/>
  <c r="G5704" i="22"/>
  <c r="G5700" i="22"/>
  <c r="G5696" i="22"/>
  <c r="G5692" i="22"/>
  <c r="G5688" i="22"/>
  <c r="G5684" i="22"/>
  <c r="G5680" i="22"/>
  <c r="G5676" i="22"/>
  <c r="G5672" i="22"/>
  <c r="G5668" i="22"/>
  <c r="G5664" i="22"/>
  <c r="G5660" i="22"/>
  <c r="G5656" i="22"/>
  <c r="G5652" i="22"/>
  <c r="G5648" i="22"/>
  <c r="G5644" i="22"/>
  <c r="G5640" i="22"/>
  <c r="G5636" i="22"/>
  <c r="G5632" i="22"/>
  <c r="G5628" i="22"/>
  <c r="G5624" i="22"/>
  <c r="G5620" i="22"/>
  <c r="G5616" i="22"/>
  <c r="G5612" i="22"/>
  <c r="G5608" i="22"/>
  <c r="G5604" i="22"/>
  <c r="G5600" i="22"/>
  <c r="G5596" i="22"/>
  <c r="G5592" i="22"/>
  <c r="G5588" i="22"/>
  <c r="G5584" i="22"/>
  <c r="G5580" i="22"/>
  <c r="G5576" i="22"/>
  <c r="G5572" i="22"/>
  <c r="G5568" i="22"/>
  <c r="G5564" i="22"/>
  <c r="G5560" i="22"/>
  <c r="G5556" i="22"/>
  <c r="G5552" i="22"/>
  <c r="G5548" i="22"/>
  <c r="G5544" i="22"/>
  <c r="G5540" i="22"/>
  <c r="G5536" i="22"/>
  <c r="G5532" i="22"/>
  <c r="G5528" i="22"/>
  <c r="G5524" i="22"/>
  <c r="G5520" i="22"/>
  <c r="G5516" i="22"/>
  <c r="G5512" i="22"/>
  <c r="G5508" i="22"/>
  <c r="G5504" i="22"/>
  <c r="G5500" i="22"/>
  <c r="G5496" i="22"/>
  <c r="G5492" i="22"/>
  <c r="G5488" i="22"/>
  <c r="G5484" i="22"/>
  <c r="G5480" i="22"/>
  <c r="G5476" i="22"/>
  <c r="G5472" i="22"/>
  <c r="G5468" i="22"/>
  <c r="G5464" i="22"/>
  <c r="G5460" i="22"/>
  <c r="G5456" i="22"/>
  <c r="G5452" i="22"/>
  <c r="G5448" i="22"/>
  <c r="G5444" i="22"/>
  <c r="G5440" i="22"/>
  <c r="G5436" i="22"/>
  <c r="G5432" i="22"/>
  <c r="G5428" i="22"/>
  <c r="G5424" i="22"/>
  <c r="G5420" i="22"/>
  <c r="G5416" i="22"/>
  <c r="G5412" i="22"/>
  <c r="G5408" i="22"/>
  <c r="G5404" i="22"/>
  <c r="G5400" i="22"/>
  <c r="G5396" i="22"/>
  <c r="G5392" i="22"/>
  <c r="G5388" i="22"/>
  <c r="G5384" i="22"/>
  <c r="G5380" i="22"/>
  <c r="G5376" i="22"/>
  <c r="G5372" i="22"/>
  <c r="G5368" i="22"/>
  <c r="G5364" i="22"/>
  <c r="G5360" i="22"/>
  <c r="G5356" i="22"/>
  <c r="G5352" i="22"/>
  <c r="G5348" i="22"/>
  <c r="G5344" i="22"/>
  <c r="G5340" i="22"/>
  <c r="G5336" i="22"/>
  <c r="G5332" i="22"/>
  <c r="G5328" i="22"/>
  <c r="G5324" i="22"/>
  <c r="G5320" i="22"/>
  <c r="G5316" i="22"/>
  <c r="G5312" i="22"/>
  <c r="G5308" i="22"/>
  <c r="G5304" i="22"/>
  <c r="G5300" i="22"/>
  <c r="G5296" i="22"/>
  <c r="G5292" i="22"/>
  <c r="G5288" i="22"/>
  <c r="G5284" i="22"/>
  <c r="G5280" i="22"/>
  <c r="G5276" i="22"/>
  <c r="G5272" i="22"/>
  <c r="G5268" i="22"/>
  <c r="G5264" i="22"/>
  <c r="G5260" i="22"/>
  <c r="G5256" i="22"/>
  <c r="G5252" i="22"/>
  <c r="G5248" i="22"/>
  <c r="G5244" i="22"/>
  <c r="G5240" i="22"/>
  <c r="G5236" i="22"/>
  <c r="G5232" i="22"/>
  <c r="G5228" i="22"/>
  <c r="G5224" i="22"/>
  <c r="G5220" i="22"/>
  <c r="G5216" i="22"/>
  <c r="G5212" i="22"/>
  <c r="G5208" i="22"/>
  <c r="G5204" i="22"/>
  <c r="G5200" i="22"/>
  <c r="G5196" i="22"/>
  <c r="G5192" i="22"/>
  <c r="G5188" i="22"/>
  <c r="G5184" i="22"/>
  <c r="G5180" i="22"/>
  <c r="G5176" i="22"/>
  <c r="G5172" i="22"/>
  <c r="G5168" i="22"/>
  <c r="G5164" i="22"/>
  <c r="G5160" i="22"/>
  <c r="G5156" i="22"/>
  <c r="G5152" i="22"/>
  <c r="G5148" i="22"/>
  <c r="G5144" i="22"/>
  <c r="G5140" i="22"/>
  <c r="G5136" i="22"/>
  <c r="G5132" i="22"/>
  <c r="G5128" i="22"/>
  <c r="G5124" i="22"/>
  <c r="G5120" i="22"/>
  <c r="G5116" i="22"/>
  <c r="G5112" i="22"/>
  <c r="G5108" i="22"/>
  <c r="G5104" i="22"/>
  <c r="G5100" i="22"/>
  <c r="G5096" i="22"/>
  <c r="G5092" i="22"/>
  <c r="G5088" i="22"/>
  <c r="G5084" i="22"/>
  <c r="G5080" i="22"/>
  <c r="G5076" i="22"/>
  <c r="G5072" i="22"/>
  <c r="G5068" i="22"/>
  <c r="G5064" i="22"/>
  <c r="G5060" i="22"/>
  <c r="G5056" i="22"/>
  <c r="G5052" i="22"/>
  <c r="G5048" i="22"/>
  <c r="G5044" i="22"/>
  <c r="G5040" i="22"/>
  <c r="G5036" i="22"/>
  <c r="G5032" i="22"/>
  <c r="G5028" i="22"/>
  <c r="G5024" i="22"/>
  <c r="G5020" i="22"/>
  <c r="G5016" i="22"/>
  <c r="G5012" i="22"/>
  <c r="G5008" i="22"/>
  <c r="G5004" i="22"/>
  <c r="G5000" i="22"/>
  <c r="G4996" i="22"/>
  <c r="G4992" i="22"/>
  <c r="G4988" i="22"/>
  <c r="G4984" i="22"/>
  <c r="G4980" i="22"/>
  <c r="G4976" i="22"/>
  <c r="G4972" i="22"/>
  <c r="G4968" i="22"/>
  <c r="G4964" i="22"/>
  <c r="G4960" i="22"/>
  <c r="G4956" i="22"/>
  <c r="G4952" i="22"/>
  <c r="G4948" i="22"/>
  <c r="G4944" i="22"/>
  <c r="G4940" i="22"/>
  <c r="G4936" i="22"/>
  <c r="G4932" i="22"/>
  <c r="G4928" i="22"/>
  <c r="G4924" i="22"/>
  <c r="G4919" i="22"/>
  <c r="G4914" i="22"/>
  <c r="G4909" i="22"/>
  <c r="G4903" i="22"/>
  <c r="G4898" i="22"/>
  <c r="G4893" i="22"/>
  <c r="G4887" i="22"/>
  <c r="G4882" i="22"/>
  <c r="G4877" i="22"/>
  <c r="G4871" i="22"/>
  <c r="G4866" i="22"/>
  <c r="G4861" i="22"/>
  <c r="G4855" i="22"/>
  <c r="G4850" i="22"/>
  <c r="G4845" i="22"/>
  <c r="G4839" i="22"/>
  <c r="G4834" i="22"/>
  <c r="G4829" i="22"/>
  <c r="G4823" i="22"/>
  <c r="G4818" i="22"/>
  <c r="G4813" i="22"/>
  <c r="G4807" i="22"/>
  <c r="G4802" i="22"/>
  <c r="G4797" i="22"/>
  <c r="G4791" i="22"/>
  <c r="G4786" i="22"/>
  <c r="G4781" i="22"/>
  <c r="G4775" i="22"/>
  <c r="G4770" i="22"/>
  <c r="G4765" i="22"/>
  <c r="G4759" i="22"/>
  <c r="G4748" i="22"/>
  <c r="G4738" i="22"/>
  <c r="G4727" i="22"/>
  <c r="G4716" i="22"/>
  <c r="G4695" i="22"/>
  <c r="G4674" i="22"/>
  <c r="G4652" i="22"/>
  <c r="G4631" i="22"/>
  <c r="G4610" i="22"/>
  <c r="G4588" i="22"/>
  <c r="G4567" i="22"/>
  <c r="G4546" i="22"/>
  <c r="G4524" i="22"/>
  <c r="G4503" i="22"/>
  <c r="G4482" i="22"/>
  <c r="G4460" i="22"/>
  <c r="G4439" i="22"/>
  <c r="G4418" i="22"/>
  <c r="G4396" i="22"/>
  <c r="G4375" i="22"/>
  <c r="G4354" i="22"/>
  <c r="G4332" i="22"/>
  <c r="G4311" i="22"/>
  <c r="G4290" i="22"/>
  <c r="G4268" i="22"/>
  <c r="G4247" i="22"/>
  <c r="G4226" i="22"/>
  <c r="G4204" i="22"/>
  <c r="G4183" i="22"/>
  <c r="G4162" i="22"/>
  <c r="G4140" i="22"/>
  <c r="G4119" i="22"/>
  <c r="G4098" i="22"/>
  <c r="G4076" i="22"/>
  <c r="G4055" i="22"/>
  <c r="G4034" i="22"/>
  <c r="G4012" i="22"/>
  <c r="G3991" i="22"/>
  <c r="G3970" i="22"/>
  <c r="G3948" i="22"/>
  <c r="G3927" i="22"/>
  <c r="G3906" i="22"/>
  <c r="G3884" i="22"/>
  <c r="G3863" i="22"/>
  <c r="G3838" i="22"/>
  <c r="G3806" i="22"/>
  <c r="G3774" i="22"/>
  <c r="G3742" i="22"/>
  <c r="G3710" i="22"/>
  <c r="G3678" i="22"/>
  <c r="G3646" i="22"/>
  <c r="G3614" i="22"/>
  <c r="G3582" i="22"/>
  <c r="G3550" i="22"/>
  <c r="G3518" i="22"/>
  <c r="G3486" i="22"/>
  <c r="G3454" i="22"/>
  <c r="G3422" i="22"/>
  <c r="G3390" i="22"/>
  <c r="G3358" i="22"/>
  <c r="G3326" i="22"/>
  <c r="G3294" i="22"/>
  <c r="G3262" i="22"/>
  <c r="G3230" i="22"/>
  <c r="G3198" i="22"/>
  <c r="G3166" i="22"/>
  <c r="G3123" i="22"/>
  <c r="G3081" i="22"/>
  <c r="G3038" i="22"/>
  <c r="G2995" i="22"/>
  <c r="G2953" i="22"/>
  <c r="G2910" i="22"/>
  <c r="G2867" i="22"/>
  <c r="G2825" i="22"/>
  <c r="G2782" i="22"/>
  <c r="G2739" i="22"/>
  <c r="G2697" i="22"/>
  <c r="G2654" i="22"/>
  <c r="G2611" i="22"/>
  <c r="G2569" i="22"/>
  <c r="G2526" i="22"/>
  <c r="G2470" i="22"/>
  <c r="G2300" i="22"/>
  <c r="G2129" i="22"/>
  <c r="G1958" i="22"/>
  <c r="G1769" i="22"/>
  <c r="G1011" i="22"/>
  <c r="H37" i="18"/>
  <c r="E44" i="18"/>
  <c r="F37" i="18"/>
  <c r="I37" i="18"/>
  <c r="G37" i="18"/>
  <c r="E37" i="18"/>
  <c r="I44" i="18"/>
  <c r="D43" i="18"/>
  <c r="D44" i="18" s="1"/>
  <c r="G27" i="18"/>
  <c r="G34" i="18" s="1"/>
  <c r="H27" i="18"/>
  <c r="H34" i="18" s="1"/>
  <c r="D27" i="18"/>
  <c r="D34" i="18" s="1"/>
  <c r="E27" i="18"/>
  <c r="E34" i="18" s="1"/>
  <c r="I27" i="18"/>
  <c r="I34" i="18" s="1"/>
  <c r="F27" i="18"/>
  <c r="F34" i="18" s="1"/>
  <c r="D16" i="18"/>
  <c r="H16" i="18"/>
  <c r="I16" i="18"/>
  <c r="G16" i="18"/>
  <c r="E16" i="18"/>
  <c r="F22" i="18"/>
  <c r="F16" i="18"/>
  <c r="G22" i="18"/>
  <c r="H22" i="18"/>
  <c r="H29" i="18" s="1"/>
  <c r="E50" i="15"/>
  <c r="I46" i="15"/>
  <c r="I49" i="15" s="1"/>
  <c r="F50" i="15"/>
  <c r="F46" i="15"/>
  <c r="F49" i="15" s="1"/>
  <c r="F51" i="15" s="1"/>
  <c r="F27" i="15"/>
  <c r="G46" i="15"/>
  <c r="G49" i="15" s="1"/>
  <c r="D16" i="15"/>
  <c r="H16" i="15"/>
  <c r="I27" i="15"/>
  <c r="G27" i="15"/>
  <c r="D29" i="15"/>
  <c r="D46" i="15"/>
  <c r="D49" i="15" s="1"/>
  <c r="H46" i="15"/>
  <c r="H49" i="15" s="1"/>
  <c r="D50" i="15"/>
  <c r="H50" i="15"/>
  <c r="D31" i="15"/>
  <c r="G50" i="15"/>
  <c r="G31" i="15"/>
  <c r="D27" i="15"/>
  <c r="H27" i="15"/>
  <c r="H29" i="15"/>
  <c r="H31" i="15" s="1"/>
  <c r="E46" i="15"/>
  <c r="E49" i="15" s="1"/>
  <c r="I50" i="15"/>
  <c r="F23" i="15"/>
  <c r="F38" i="15"/>
  <c r="I31" i="15"/>
  <c r="I38" i="15"/>
  <c r="I23" i="15"/>
  <c r="G38" i="15"/>
  <c r="G23" i="15"/>
  <c r="G33" i="15" s="1"/>
  <c r="E23" i="15"/>
  <c r="E38" i="15"/>
  <c r="E16" i="15"/>
  <c r="I16" i="15"/>
  <c r="D21" i="15"/>
  <c r="H21" i="15"/>
  <c r="G39" i="15"/>
  <c r="F16" i="15"/>
  <c r="E29" i="15"/>
  <c r="G16" i="15"/>
  <c r="F29" i="15"/>
  <c r="F31" i="15" s="1"/>
  <c r="I39" i="15"/>
  <c r="E31" i="15"/>
  <c r="E27" i="15"/>
  <c r="K55" i="11"/>
  <c r="K59" i="11" s="1"/>
  <c r="F105" i="2"/>
  <c r="J105" i="2"/>
  <c r="F28" i="11" s="1"/>
  <c r="C105" i="2"/>
  <c r="G105" i="2"/>
  <c r="C28" i="11" s="1"/>
  <c r="K105" i="2"/>
  <c r="G28" i="11" s="1"/>
  <c r="J22" i="27" l="1"/>
  <c r="J35" i="27" s="1"/>
  <c r="I107" i="2"/>
  <c r="E29" i="11" s="1"/>
  <c r="I105" i="2"/>
  <c r="E28" i="11" s="1"/>
  <c r="H107" i="2"/>
  <c r="D29" i="11" s="1"/>
  <c r="H105" i="2"/>
  <c r="D28" i="11" s="1"/>
  <c r="D40" i="27"/>
  <c r="E40" i="27"/>
  <c r="J36" i="27" s="1"/>
  <c r="J38" i="27" s="1"/>
  <c r="J29" i="27" s="1"/>
  <c r="J30" i="27" s="1"/>
  <c r="J42" i="27" s="1"/>
  <c r="J43" i="27"/>
  <c r="M22" i="22"/>
  <c r="M21" i="22"/>
  <c r="M20" i="22"/>
  <c r="M19" i="22"/>
  <c r="H43" i="18"/>
  <c r="H44" i="18" s="1"/>
  <c r="F29" i="18"/>
  <c r="F43" i="18" s="1"/>
  <c r="F44" i="18" s="1"/>
  <c r="G29" i="18"/>
  <c r="G43" i="18" s="1"/>
  <c r="G44" i="18" s="1"/>
  <c r="E51" i="15"/>
  <c r="D51" i="15"/>
  <c r="I33" i="15"/>
  <c r="G51" i="15"/>
  <c r="H51" i="15"/>
  <c r="I51" i="15"/>
  <c r="H38" i="15"/>
  <c r="H23" i="15"/>
  <c r="H33" i="15" s="1"/>
  <c r="E33" i="15"/>
  <c r="D38" i="15"/>
  <c r="D23" i="15"/>
  <c r="D33" i="15" s="1"/>
  <c r="G45" i="15"/>
  <c r="G47" i="15" s="1"/>
  <c r="G53" i="15" s="1"/>
  <c r="G40" i="15"/>
  <c r="F45" i="15"/>
  <c r="F47" i="15" s="1"/>
  <c r="F53" i="15" s="1"/>
  <c r="F40" i="15"/>
  <c r="E45" i="15"/>
  <c r="E47" i="15" s="1"/>
  <c r="E53" i="15" s="1"/>
  <c r="E40" i="15"/>
  <c r="F33" i="15"/>
  <c r="I45" i="15"/>
  <c r="I47" i="15" s="1"/>
  <c r="I40" i="15"/>
  <c r="C10" i="11"/>
  <c r="B8" i="11"/>
  <c r="K15" i="9"/>
  <c r="K14" i="9"/>
  <c r="L15" i="9"/>
  <c r="L14" i="9"/>
  <c r="J15" i="9"/>
  <c r="J14" i="9"/>
  <c r="H15" i="9"/>
  <c r="P15" i="9" s="1"/>
  <c r="H14" i="9"/>
  <c r="N14" i="9" s="1"/>
  <c r="G15" i="9"/>
  <c r="G14" i="9"/>
  <c r="G13" i="9"/>
  <c r="N25" i="9" s="1"/>
  <c r="F15" i="9"/>
  <c r="F14" i="9"/>
  <c r="E15" i="9"/>
  <c r="E14" i="9"/>
  <c r="D15" i="9"/>
  <c r="D14" i="9"/>
  <c r="B15" i="9"/>
  <c r="B14" i="9"/>
  <c r="L13" i="9"/>
  <c r="J13" i="9"/>
  <c r="H13" i="9"/>
  <c r="F13" i="9"/>
  <c r="E13" i="9"/>
  <c r="P27" i="9" s="1"/>
  <c r="D13" i="9"/>
  <c r="B13" i="9"/>
  <c r="J15" i="10"/>
  <c r="K15" i="10" s="1"/>
  <c r="J14" i="10"/>
  <c r="K14" i="10" s="1"/>
  <c r="J13" i="10"/>
  <c r="K13" i="10" s="1"/>
  <c r="J12" i="10"/>
  <c r="K12" i="10" s="1"/>
  <c r="J5" i="10"/>
  <c r="K5" i="10" s="1"/>
  <c r="J4" i="10"/>
  <c r="K4" i="10" s="1"/>
  <c r="J3" i="10"/>
  <c r="K3" i="10" s="1"/>
  <c r="O14" i="9" l="1"/>
  <c r="N13" i="9"/>
  <c r="O15" i="9"/>
  <c r="P13" i="9"/>
  <c r="P14" i="9"/>
  <c r="J48" i="27"/>
  <c r="E23" i="30" s="1"/>
  <c r="I53" i="15"/>
  <c r="D40" i="15"/>
  <c r="D45" i="15"/>
  <c r="D47" i="15" s="1"/>
  <c r="D53" i="15" s="1"/>
  <c r="H40" i="15"/>
  <c r="H45" i="15"/>
  <c r="H47" i="15" s="1"/>
  <c r="H53" i="15" s="1"/>
  <c r="P19" i="9"/>
  <c r="P24" i="9" s="1"/>
  <c r="O25" i="9"/>
  <c r="P25" i="9"/>
  <c r="N27" i="9"/>
  <c r="O27" i="9"/>
  <c r="N15" i="9"/>
  <c r="M10" i="8"/>
  <c r="L8" i="8"/>
  <c r="C11" i="8"/>
  <c r="C12" i="8" s="1"/>
  <c r="C13" i="8" s="1"/>
  <c r="C14" i="8" s="1"/>
  <c r="C15" i="8" s="1"/>
  <c r="C16" i="8" s="1"/>
  <c r="C17" i="8" s="1"/>
  <c r="C18" i="8" s="1"/>
  <c r="C19" i="8" s="1"/>
  <c r="C20" i="8" s="1"/>
  <c r="C21" i="8" s="1"/>
  <c r="C22" i="8" s="1"/>
  <c r="C23" i="8" s="1"/>
  <c r="C24" i="8" s="1"/>
  <c r="H10" i="8"/>
  <c r="H11" i="8" s="1"/>
  <c r="H12" i="8" s="1"/>
  <c r="H13" i="8" s="1"/>
  <c r="H14" i="8" s="1"/>
  <c r="H15" i="8" s="1"/>
  <c r="H16" i="8" s="1"/>
  <c r="H17" i="8" s="1"/>
  <c r="H18" i="8" s="1"/>
  <c r="H19" i="8" s="1"/>
  <c r="H20" i="8" s="1"/>
  <c r="H21" i="8" s="1"/>
  <c r="H22" i="8" s="1"/>
  <c r="H23" i="8" s="1"/>
  <c r="H24" i="8" s="1"/>
  <c r="G8" i="8"/>
  <c r="D10" i="8" a="1"/>
  <c r="D10" i="8" s="1"/>
  <c r="B8" i="8"/>
  <c r="L17" i="30" l="1"/>
  <c r="J17" i="30"/>
  <c r="I17" i="30"/>
  <c r="K17" i="30"/>
  <c r="H17" i="30"/>
  <c r="E28" i="30"/>
  <c r="N20" i="9"/>
  <c r="P17" i="9"/>
  <c r="P18" i="9"/>
  <c r="P20" i="9"/>
  <c r="M11" i="8"/>
  <c r="M12" i="8" s="1"/>
  <c r="M13" i="8" s="1"/>
  <c r="M14" i="8" s="1"/>
  <c r="M15" i="8" s="1"/>
  <c r="M16" i="8" s="1"/>
  <c r="M17" i="8" s="1"/>
  <c r="M18" i="8" s="1"/>
  <c r="M19" i="8" s="1"/>
  <c r="M20" i="8" s="1"/>
  <c r="M21" i="8" s="1"/>
  <c r="M22" i="8" s="1"/>
  <c r="M23" i="8" s="1"/>
  <c r="M24" i="8" s="1"/>
  <c r="N17" i="9"/>
  <c r="N18" i="9"/>
  <c r="N19" i="9"/>
  <c r="N24" i="9" s="1"/>
  <c r="N26" i="9" s="1"/>
  <c r="N29" i="9" s="1"/>
  <c r="P26" i="9"/>
  <c r="P29" i="9" s="1"/>
  <c r="D18" i="8"/>
  <c r="D17" i="8"/>
  <c r="D13" i="8"/>
  <c r="D16" i="8"/>
  <c r="D12" i="8"/>
  <c r="D14" i="8"/>
  <c r="D19" i="8"/>
  <c r="D15" i="8"/>
  <c r="D11" i="8"/>
  <c r="E11" i="8" s="1"/>
  <c r="E14" i="8" l="1"/>
  <c r="E17" i="8"/>
  <c r="D23" i="8"/>
  <c r="E12" i="8"/>
  <c r="E18" i="8"/>
  <c r="D22" i="8"/>
  <c r="D21" i="8"/>
  <c r="E15" i="8"/>
  <c r="E16" i="8"/>
  <c r="E19" i="8"/>
  <c r="E13" i="8"/>
  <c r="D20" i="8"/>
  <c r="E20" i="8" s="1"/>
  <c r="D24" i="8"/>
  <c r="L46" i="7"/>
  <c r="K46" i="7"/>
  <c r="J46" i="7"/>
  <c r="I46" i="7"/>
  <c r="H46" i="7"/>
  <c r="G46" i="7"/>
  <c r="F46" i="7"/>
  <c r="E46" i="7"/>
  <c r="D46" i="7"/>
  <c r="C46" i="7"/>
  <c r="L45" i="7"/>
  <c r="K45" i="7"/>
  <c r="J45" i="7"/>
  <c r="I45" i="7"/>
  <c r="H45" i="7"/>
  <c r="G45" i="7"/>
  <c r="F45" i="7"/>
  <c r="E45" i="7"/>
  <c r="D45" i="7"/>
  <c r="C45" i="7"/>
  <c r="L44" i="7"/>
  <c r="K44" i="7"/>
  <c r="J44" i="7"/>
  <c r="I44" i="7"/>
  <c r="H44" i="7"/>
  <c r="G44" i="7"/>
  <c r="F44" i="7"/>
  <c r="E44" i="7"/>
  <c r="D44" i="7"/>
  <c r="C44" i="7"/>
  <c r="L42" i="7"/>
  <c r="K42" i="7"/>
  <c r="J42" i="7"/>
  <c r="I42" i="7"/>
  <c r="H42" i="7"/>
  <c r="G42" i="7"/>
  <c r="F42" i="7"/>
  <c r="E42" i="7"/>
  <c r="D42" i="7"/>
  <c r="C42" i="7"/>
  <c r="L41" i="7"/>
  <c r="K41" i="7"/>
  <c r="J41" i="7"/>
  <c r="I41" i="7"/>
  <c r="H41" i="7"/>
  <c r="G41" i="7"/>
  <c r="F41" i="7"/>
  <c r="E41" i="7"/>
  <c r="D41" i="7"/>
  <c r="C41" i="7"/>
  <c r="L40" i="7"/>
  <c r="K40" i="7"/>
  <c r="J40" i="7"/>
  <c r="I40" i="7"/>
  <c r="H40" i="7"/>
  <c r="G40" i="7"/>
  <c r="F40" i="7"/>
  <c r="E40" i="7"/>
  <c r="D40" i="7"/>
  <c r="C40" i="7"/>
  <c r="K78" i="2"/>
  <c r="L43" i="7" s="1"/>
  <c r="J78" i="2"/>
  <c r="K43" i="7" s="1"/>
  <c r="I78" i="2"/>
  <c r="J43" i="7" s="1"/>
  <c r="H78" i="2"/>
  <c r="I43" i="7" s="1"/>
  <c r="G78" i="2"/>
  <c r="H43" i="7" s="1"/>
  <c r="F78" i="2"/>
  <c r="G43" i="7" s="1"/>
  <c r="E78" i="2"/>
  <c r="F43" i="7" s="1"/>
  <c r="D78" i="2"/>
  <c r="E43" i="7" s="1"/>
  <c r="C78" i="2"/>
  <c r="D43" i="7" s="1"/>
  <c r="B78" i="2"/>
  <c r="C43" i="7" s="1"/>
  <c r="L39" i="7"/>
  <c r="K39" i="7"/>
  <c r="J39" i="7"/>
  <c r="I39" i="7"/>
  <c r="H39" i="7"/>
  <c r="G39" i="7"/>
  <c r="F39" i="7"/>
  <c r="E39" i="7"/>
  <c r="D39" i="7"/>
  <c r="C39" i="7"/>
  <c r="L37" i="7"/>
  <c r="K37" i="7"/>
  <c r="J37" i="7"/>
  <c r="I37" i="7"/>
  <c r="H37" i="7"/>
  <c r="G37" i="7"/>
  <c r="F37" i="7"/>
  <c r="E37" i="7"/>
  <c r="D37" i="7"/>
  <c r="L36" i="7"/>
  <c r="K36" i="7"/>
  <c r="J36" i="7"/>
  <c r="I36" i="7"/>
  <c r="H36" i="7"/>
  <c r="G36" i="7"/>
  <c r="F36" i="7"/>
  <c r="E36" i="7"/>
  <c r="D36" i="7"/>
  <c r="L35" i="7"/>
  <c r="K35" i="7"/>
  <c r="J35" i="7"/>
  <c r="I35" i="7"/>
  <c r="H35" i="7"/>
  <c r="G35" i="7"/>
  <c r="F35" i="7"/>
  <c r="E35" i="7"/>
  <c r="D35" i="7"/>
  <c r="L34" i="7"/>
  <c r="K34" i="7"/>
  <c r="J34" i="7"/>
  <c r="I34" i="7"/>
  <c r="H34" i="7"/>
  <c r="G34" i="7"/>
  <c r="F34" i="7"/>
  <c r="E34" i="7"/>
  <c r="D34" i="7"/>
  <c r="C37" i="7"/>
  <c r="C36" i="7"/>
  <c r="C35" i="7"/>
  <c r="C34" i="7"/>
  <c r="L33" i="7"/>
  <c r="K33" i="7"/>
  <c r="J33" i="7"/>
  <c r="I33" i="7"/>
  <c r="H33" i="7"/>
  <c r="G33" i="7"/>
  <c r="F33" i="7"/>
  <c r="E33" i="7"/>
  <c r="D33" i="7"/>
  <c r="C33" i="7"/>
  <c r="L31" i="7"/>
  <c r="K31" i="7"/>
  <c r="J31" i="7"/>
  <c r="I31" i="7"/>
  <c r="H31" i="7"/>
  <c r="G31" i="7"/>
  <c r="F31" i="7"/>
  <c r="E31" i="7"/>
  <c r="D31" i="7"/>
  <c r="C31" i="7"/>
  <c r="L10" i="7"/>
  <c r="K10" i="7"/>
  <c r="J10" i="7"/>
  <c r="I10" i="7"/>
  <c r="H10" i="7"/>
  <c r="G10" i="7"/>
  <c r="F10" i="7"/>
  <c r="E10" i="7"/>
  <c r="D10" i="7"/>
  <c r="C10" i="7"/>
  <c r="B29" i="7"/>
  <c r="B8" i="7"/>
  <c r="C23" i="7"/>
  <c r="L26" i="7"/>
  <c r="K26" i="7"/>
  <c r="J26" i="7"/>
  <c r="I26" i="7"/>
  <c r="H26" i="7"/>
  <c r="G26" i="7"/>
  <c r="F26" i="7"/>
  <c r="E26" i="7"/>
  <c r="D26" i="7"/>
  <c r="L25" i="7"/>
  <c r="K25" i="7"/>
  <c r="J25" i="7"/>
  <c r="I25" i="7"/>
  <c r="H25" i="7"/>
  <c r="G25" i="7"/>
  <c r="F25" i="7"/>
  <c r="E25" i="7"/>
  <c r="D25" i="7"/>
  <c r="L24" i="7"/>
  <c r="K24" i="7"/>
  <c r="J24" i="7"/>
  <c r="I24" i="7"/>
  <c r="H24" i="7"/>
  <c r="G24" i="7"/>
  <c r="F24" i="7"/>
  <c r="E24" i="7"/>
  <c r="D24" i="7"/>
  <c r="L23" i="7"/>
  <c r="K23" i="7"/>
  <c r="J23" i="7"/>
  <c r="I23" i="7"/>
  <c r="H23" i="7"/>
  <c r="G23" i="7"/>
  <c r="F23" i="7"/>
  <c r="E23" i="7"/>
  <c r="D23" i="7"/>
  <c r="L22" i="7"/>
  <c r="K22" i="7"/>
  <c r="J22" i="7"/>
  <c r="I22" i="7"/>
  <c r="H22" i="7"/>
  <c r="G22" i="7"/>
  <c r="F22" i="7"/>
  <c r="E22" i="7"/>
  <c r="D22" i="7"/>
  <c r="L21" i="7"/>
  <c r="K21" i="7"/>
  <c r="J21" i="7"/>
  <c r="I21" i="7"/>
  <c r="H21" i="7"/>
  <c r="G21" i="7"/>
  <c r="F21" i="7"/>
  <c r="E21" i="7"/>
  <c r="D21" i="7"/>
  <c r="L20" i="7"/>
  <c r="K20" i="7"/>
  <c r="J20" i="7"/>
  <c r="I20" i="7"/>
  <c r="H20" i="7"/>
  <c r="G20" i="7"/>
  <c r="F20" i="7"/>
  <c r="E20" i="7"/>
  <c r="D20" i="7"/>
  <c r="L19" i="7"/>
  <c r="K19" i="7"/>
  <c r="J19" i="7"/>
  <c r="I19" i="7"/>
  <c r="H19" i="7"/>
  <c r="G19" i="7"/>
  <c r="F19" i="7"/>
  <c r="E19" i="7"/>
  <c r="D19" i="7"/>
  <c r="L18" i="7"/>
  <c r="K18" i="7"/>
  <c r="J18" i="7"/>
  <c r="I18" i="7"/>
  <c r="H18" i="7"/>
  <c r="G18" i="7"/>
  <c r="F18" i="7"/>
  <c r="E18" i="7"/>
  <c r="D18" i="7"/>
  <c r="L17" i="7"/>
  <c r="K17" i="7"/>
  <c r="J17" i="7"/>
  <c r="I17" i="7"/>
  <c r="H17" i="7"/>
  <c r="G17" i="7"/>
  <c r="F17" i="7"/>
  <c r="E17" i="7"/>
  <c r="D17" i="7"/>
  <c r="L16" i="7"/>
  <c r="K16" i="7"/>
  <c r="J16" i="7"/>
  <c r="I16" i="7"/>
  <c r="H16" i="7"/>
  <c r="G16" i="7"/>
  <c r="F16" i="7"/>
  <c r="E16" i="7"/>
  <c r="D16" i="7"/>
  <c r="C26" i="7"/>
  <c r="C25" i="7"/>
  <c r="C24" i="7"/>
  <c r="C22" i="7"/>
  <c r="C21" i="7"/>
  <c r="C20" i="7"/>
  <c r="C19" i="7"/>
  <c r="C18" i="7"/>
  <c r="C17" i="7"/>
  <c r="C16" i="7"/>
  <c r="C15" i="7"/>
  <c r="D15" i="7"/>
  <c r="E15" i="7"/>
  <c r="F15" i="7"/>
  <c r="G15" i="7"/>
  <c r="H15" i="7"/>
  <c r="I15" i="7"/>
  <c r="J15" i="7"/>
  <c r="K15" i="7"/>
  <c r="L15" i="7"/>
  <c r="L14" i="7"/>
  <c r="K14" i="7"/>
  <c r="J14" i="7"/>
  <c r="I14" i="7"/>
  <c r="H14" i="7"/>
  <c r="G14" i="7"/>
  <c r="F14" i="7"/>
  <c r="E14" i="7"/>
  <c r="D14" i="7"/>
  <c r="C14" i="7"/>
  <c r="L13" i="7"/>
  <c r="K13" i="7"/>
  <c r="J13" i="7"/>
  <c r="I13" i="7"/>
  <c r="H13" i="7"/>
  <c r="G13" i="7"/>
  <c r="F13" i="7"/>
  <c r="E13" i="7"/>
  <c r="D13" i="7"/>
  <c r="C13" i="7"/>
  <c r="L12" i="7"/>
  <c r="K12" i="7"/>
  <c r="J12" i="7"/>
  <c r="I12" i="7"/>
  <c r="H12" i="7"/>
  <c r="G12" i="7"/>
  <c r="F12" i="7"/>
  <c r="E12" i="7"/>
  <c r="D12" i="7"/>
  <c r="C12" i="7"/>
  <c r="E24" i="8" l="1"/>
  <c r="E21" i="8"/>
  <c r="E22" i="8"/>
  <c r="E23" i="8"/>
  <c r="B8" i="6"/>
  <c r="L9" i="6"/>
  <c r="K9" i="6"/>
  <c r="J9" i="6"/>
  <c r="I9" i="6"/>
  <c r="H9" i="6"/>
  <c r="G9" i="6"/>
  <c r="F9" i="6"/>
  <c r="E9" i="6"/>
  <c r="D9" i="6"/>
  <c r="C9" i="6"/>
  <c r="L81" i="3" l="1"/>
  <c r="K81" i="3"/>
  <c r="J81" i="3"/>
  <c r="I81" i="3"/>
  <c r="H81" i="3"/>
  <c r="G81" i="3"/>
  <c r="F81" i="3"/>
  <c r="E81" i="3"/>
  <c r="D81" i="3"/>
  <c r="C81" i="3"/>
  <c r="L79" i="3"/>
  <c r="K79" i="3"/>
  <c r="J79" i="3"/>
  <c r="I79" i="3"/>
  <c r="H79" i="3"/>
  <c r="G79" i="3"/>
  <c r="F79" i="3"/>
  <c r="E79" i="3"/>
  <c r="D79" i="3"/>
  <c r="C79" i="3"/>
  <c r="L77" i="3"/>
  <c r="K77" i="3"/>
  <c r="J77" i="3"/>
  <c r="I77" i="3"/>
  <c r="H77" i="3"/>
  <c r="G77" i="3"/>
  <c r="F77" i="3"/>
  <c r="E77" i="3"/>
  <c r="D77" i="3"/>
  <c r="C77" i="3"/>
  <c r="L63" i="3"/>
  <c r="K63" i="3"/>
  <c r="J63" i="3"/>
  <c r="I63" i="3"/>
  <c r="H63" i="3"/>
  <c r="G63" i="3"/>
  <c r="F63" i="3"/>
  <c r="E63" i="3"/>
  <c r="D63" i="3"/>
  <c r="C63" i="3"/>
  <c r="L68" i="3"/>
  <c r="K68" i="3"/>
  <c r="J68" i="3"/>
  <c r="I68" i="3"/>
  <c r="H68" i="3"/>
  <c r="G68" i="3"/>
  <c r="F68" i="3"/>
  <c r="E68" i="3"/>
  <c r="D68" i="3"/>
  <c r="L67" i="3"/>
  <c r="K67" i="3"/>
  <c r="J67" i="3"/>
  <c r="I67" i="3"/>
  <c r="H67" i="3"/>
  <c r="G67" i="3"/>
  <c r="F67" i="3"/>
  <c r="E67" i="3"/>
  <c r="D67" i="3"/>
  <c r="L66" i="3"/>
  <c r="K66" i="3"/>
  <c r="J66" i="3"/>
  <c r="I66" i="3"/>
  <c r="H66" i="3"/>
  <c r="G66" i="3"/>
  <c r="F66" i="3"/>
  <c r="E66" i="3"/>
  <c r="D66" i="3"/>
  <c r="C68" i="3"/>
  <c r="C67" i="3"/>
  <c r="C66" i="3"/>
  <c r="L62" i="3"/>
  <c r="K62" i="3"/>
  <c r="J62" i="3"/>
  <c r="I62" i="3"/>
  <c r="H62" i="3"/>
  <c r="G62" i="3"/>
  <c r="F62" i="3"/>
  <c r="E62" i="3"/>
  <c r="D62" i="3"/>
  <c r="C62" i="3"/>
  <c r="L61" i="3"/>
  <c r="K61" i="3"/>
  <c r="J61" i="3"/>
  <c r="I61" i="3"/>
  <c r="H61" i="3"/>
  <c r="G61" i="3"/>
  <c r="F61" i="3"/>
  <c r="E61" i="3"/>
  <c r="D61" i="3"/>
  <c r="C61" i="3"/>
  <c r="L60" i="3"/>
  <c r="K60" i="3"/>
  <c r="J60" i="3"/>
  <c r="I60" i="3"/>
  <c r="H60" i="3"/>
  <c r="G60" i="3"/>
  <c r="F60" i="3"/>
  <c r="E60" i="3"/>
  <c r="D60" i="3"/>
  <c r="C60" i="3"/>
  <c r="L58" i="3"/>
  <c r="K58" i="3"/>
  <c r="J58" i="3"/>
  <c r="I58" i="3"/>
  <c r="H58" i="3"/>
  <c r="G58" i="3"/>
  <c r="F58" i="3"/>
  <c r="E58" i="3"/>
  <c r="D58" i="3"/>
  <c r="L57" i="3"/>
  <c r="K57" i="3"/>
  <c r="J57" i="3"/>
  <c r="I57" i="3"/>
  <c r="H57" i="3"/>
  <c r="G57" i="3"/>
  <c r="F57" i="3"/>
  <c r="E57" i="3"/>
  <c r="D57" i="3"/>
  <c r="L56" i="3"/>
  <c r="K56" i="3"/>
  <c r="J56" i="3"/>
  <c r="I56" i="3"/>
  <c r="H56" i="3"/>
  <c r="G56" i="3"/>
  <c r="F56" i="3"/>
  <c r="E56" i="3"/>
  <c r="D56" i="3"/>
  <c r="L55" i="3"/>
  <c r="K55" i="3"/>
  <c r="J55" i="3"/>
  <c r="I55" i="3"/>
  <c r="H55" i="3"/>
  <c r="G55" i="3"/>
  <c r="F55" i="3"/>
  <c r="E55" i="3"/>
  <c r="D55" i="3"/>
  <c r="L54" i="3"/>
  <c r="K54" i="3"/>
  <c r="J54" i="3"/>
  <c r="I54" i="3"/>
  <c r="H54" i="3"/>
  <c r="G54" i="3"/>
  <c r="F54" i="3"/>
  <c r="E54" i="3"/>
  <c r="D54" i="3"/>
  <c r="C58" i="3"/>
  <c r="C57" i="3"/>
  <c r="C56" i="3"/>
  <c r="C55" i="3"/>
  <c r="C54" i="3"/>
  <c r="L42" i="3"/>
  <c r="K42" i="3"/>
  <c r="K47" i="3" s="1"/>
  <c r="J42" i="3"/>
  <c r="J47" i="3" s="1"/>
  <c r="I42" i="3"/>
  <c r="I47" i="3" s="1"/>
  <c r="H42" i="3"/>
  <c r="H47" i="3" s="1"/>
  <c r="G42" i="3"/>
  <c r="G47" i="3" s="1"/>
  <c r="F42" i="3"/>
  <c r="F47" i="3" s="1"/>
  <c r="E42" i="3"/>
  <c r="E47" i="3" s="1"/>
  <c r="D42" i="3"/>
  <c r="D47" i="3" s="1"/>
  <c r="C42" i="3"/>
  <c r="C47" i="3" s="1"/>
  <c r="L36" i="3"/>
  <c r="K36" i="3"/>
  <c r="J36" i="3"/>
  <c r="I36" i="3"/>
  <c r="H36" i="3"/>
  <c r="G36" i="3"/>
  <c r="F36" i="3"/>
  <c r="E36" i="3"/>
  <c r="D36" i="3"/>
  <c r="C36" i="3"/>
  <c r="L30" i="3"/>
  <c r="K30" i="3"/>
  <c r="J30" i="3"/>
  <c r="I30" i="3"/>
  <c r="H30" i="3"/>
  <c r="G30" i="3"/>
  <c r="F30" i="3"/>
  <c r="E30" i="3"/>
  <c r="D30" i="3"/>
  <c r="C30" i="3"/>
  <c r="L27" i="3"/>
  <c r="K27" i="3"/>
  <c r="J27" i="3"/>
  <c r="I27" i="3"/>
  <c r="H27" i="3"/>
  <c r="G27" i="3"/>
  <c r="F27" i="3"/>
  <c r="E27" i="3"/>
  <c r="D27" i="3"/>
  <c r="C27" i="3"/>
  <c r="L21" i="3"/>
  <c r="K21" i="3"/>
  <c r="J21" i="3"/>
  <c r="I21" i="3"/>
  <c r="H21" i="3"/>
  <c r="G21" i="3"/>
  <c r="F21" i="3"/>
  <c r="E21" i="3"/>
  <c r="D21" i="3"/>
  <c r="C21" i="3"/>
  <c r="L15" i="3"/>
  <c r="K15" i="3"/>
  <c r="J15" i="3"/>
  <c r="I15" i="3"/>
  <c r="H15" i="3"/>
  <c r="G15" i="3"/>
  <c r="F15" i="3"/>
  <c r="E15" i="3"/>
  <c r="D15" i="3"/>
  <c r="C15" i="3"/>
  <c r="L12" i="3"/>
  <c r="K12" i="3"/>
  <c r="F14" i="11" s="1"/>
  <c r="J12" i="3"/>
  <c r="E14" i="11" s="1"/>
  <c r="I12" i="3"/>
  <c r="D14" i="11" s="1"/>
  <c r="H12" i="3"/>
  <c r="C14" i="11" s="1"/>
  <c r="G12" i="3"/>
  <c r="F12" i="3"/>
  <c r="E12" i="3"/>
  <c r="D12" i="3"/>
  <c r="C12" i="3"/>
  <c r="L9" i="3"/>
  <c r="G12" i="11" s="1"/>
  <c r="G25" i="11" s="1"/>
  <c r="D9" i="3"/>
  <c r="E9" i="3"/>
  <c r="F9" i="3"/>
  <c r="G9" i="3"/>
  <c r="H9" i="3"/>
  <c r="C12" i="11" s="1"/>
  <c r="C25" i="11" s="1"/>
  <c r="I9" i="3"/>
  <c r="D12" i="11" s="1"/>
  <c r="D25" i="11" s="1"/>
  <c r="J9" i="3"/>
  <c r="E12" i="11" s="1"/>
  <c r="E25" i="11" s="1"/>
  <c r="K9" i="3"/>
  <c r="F12" i="11" s="1"/>
  <c r="F25" i="11" s="1"/>
  <c r="C9" i="3"/>
  <c r="B8" i="3"/>
  <c r="K77" i="2"/>
  <c r="J77" i="2"/>
  <c r="I77" i="2"/>
  <c r="K55" i="2"/>
  <c r="J55" i="2"/>
  <c r="I55" i="2"/>
  <c r="H55" i="2"/>
  <c r="G55" i="2"/>
  <c r="F55" i="2"/>
  <c r="E55" i="2"/>
  <c r="D55" i="2"/>
  <c r="C55" i="2"/>
  <c r="B55" i="2"/>
  <c r="K38" i="2"/>
  <c r="L27" i="7" s="1"/>
  <c r="J38" i="2"/>
  <c r="K27" i="7" s="1"/>
  <c r="I38" i="2"/>
  <c r="J27" i="7" s="1"/>
  <c r="H38" i="2"/>
  <c r="I27" i="7" s="1"/>
  <c r="G38" i="2"/>
  <c r="H27" i="7" s="1"/>
  <c r="F38" i="2"/>
  <c r="G27" i="7" s="1"/>
  <c r="E38" i="2"/>
  <c r="F27" i="7" s="1"/>
  <c r="D38" i="2"/>
  <c r="E27" i="7" s="1"/>
  <c r="C38" i="2"/>
  <c r="D27" i="7" s="1"/>
  <c r="B38" i="2"/>
  <c r="K36" i="2"/>
  <c r="J36" i="2"/>
  <c r="I36" i="2"/>
  <c r="H36" i="2"/>
  <c r="G36" i="2"/>
  <c r="F36" i="2"/>
  <c r="E36" i="2"/>
  <c r="D36" i="2"/>
  <c r="C36" i="2"/>
  <c r="B36" i="2"/>
  <c r="K19" i="2"/>
  <c r="B19" i="2"/>
  <c r="E1" i="2"/>
  <c r="G14" i="11" l="1"/>
  <c r="K49" i="3"/>
  <c r="F23" i="11" s="1"/>
  <c r="O13" i="9"/>
  <c r="O20" i="9" s="1"/>
  <c r="I30" i="18"/>
  <c r="J49" i="3"/>
  <c r="E23" i="11" s="1"/>
  <c r="I10" i="8" a="1"/>
  <c r="C27" i="7"/>
  <c r="C22" i="11"/>
  <c r="H49" i="3"/>
  <c r="C23" i="11" s="1"/>
  <c r="G15" i="6"/>
  <c r="D22" i="11"/>
  <c r="I49" i="3"/>
  <c r="D23" i="11" s="1"/>
  <c r="F15" i="6"/>
  <c r="K15" i="6"/>
  <c r="F22" i="11"/>
  <c r="J15" i="6"/>
  <c r="E22" i="11"/>
  <c r="F34" i="6"/>
  <c r="F40" i="6" s="1"/>
  <c r="F37" i="6"/>
  <c r="F33" i="6"/>
  <c r="F39" i="6" s="1"/>
  <c r="F35" i="6"/>
  <c r="F41" i="6" s="1"/>
  <c r="F36" i="6"/>
  <c r="J34" i="6"/>
  <c r="J40" i="6" s="1"/>
  <c r="J37" i="6"/>
  <c r="J33" i="6"/>
  <c r="J39" i="6" s="1"/>
  <c r="J36" i="6"/>
  <c r="J35" i="6"/>
  <c r="J41" i="6" s="1"/>
  <c r="D15" i="6"/>
  <c r="H15" i="6"/>
  <c r="F44" i="6"/>
  <c r="F46" i="6"/>
  <c r="J44" i="6"/>
  <c r="J46" i="6"/>
  <c r="E35" i="6"/>
  <c r="E41" i="6" s="1"/>
  <c r="E33" i="6"/>
  <c r="E39" i="6" s="1"/>
  <c r="E34" i="6"/>
  <c r="E40" i="6" s="1"/>
  <c r="E36" i="6"/>
  <c r="E37" i="6"/>
  <c r="I44" i="6"/>
  <c r="I46" i="6"/>
  <c r="C37" i="6"/>
  <c r="C33" i="6"/>
  <c r="C36" i="6"/>
  <c r="C34" i="6"/>
  <c r="C35" i="6"/>
  <c r="G37" i="6"/>
  <c r="G33" i="6"/>
  <c r="G39" i="6" s="1"/>
  <c r="G36" i="6"/>
  <c r="G34" i="6"/>
  <c r="G40" i="6" s="1"/>
  <c r="G35" i="6"/>
  <c r="G41" i="6" s="1"/>
  <c r="K37" i="6"/>
  <c r="K33" i="6"/>
  <c r="K39" i="6" s="1"/>
  <c r="K35" i="6"/>
  <c r="K41" i="6" s="1"/>
  <c r="K36" i="6"/>
  <c r="K34" i="6"/>
  <c r="K40" i="6" s="1"/>
  <c r="E15" i="6"/>
  <c r="I15" i="6"/>
  <c r="C44" i="6"/>
  <c r="C46" i="6"/>
  <c r="G46" i="6"/>
  <c r="G44" i="6"/>
  <c r="K46" i="6"/>
  <c r="K44" i="6"/>
  <c r="I35" i="6"/>
  <c r="I41" i="6" s="1"/>
  <c r="I37" i="6"/>
  <c r="I34" i="6"/>
  <c r="I40" i="6" s="1"/>
  <c r="I36" i="6"/>
  <c r="I33" i="6"/>
  <c r="I39" i="6" s="1"/>
  <c r="E44" i="6"/>
  <c r="E46" i="6"/>
  <c r="D36" i="6"/>
  <c r="D35" i="6"/>
  <c r="D41" i="6" s="1"/>
  <c r="D37" i="6"/>
  <c r="D33" i="6"/>
  <c r="D39" i="6" s="1"/>
  <c r="D34" i="6"/>
  <c r="D40" i="6" s="1"/>
  <c r="H36" i="6"/>
  <c r="H34" i="6"/>
  <c r="H40" i="6" s="1"/>
  <c r="H35" i="6"/>
  <c r="H41" i="6" s="1"/>
  <c r="H37" i="6"/>
  <c r="H33" i="6"/>
  <c r="H39" i="6" s="1"/>
  <c r="L36" i="6"/>
  <c r="L35" i="6"/>
  <c r="L41" i="6" s="1"/>
  <c r="L34" i="6"/>
  <c r="L40" i="6" s="1"/>
  <c r="L37" i="6"/>
  <c r="L33" i="6"/>
  <c r="L39" i="6" s="1"/>
  <c r="D46" i="6"/>
  <c r="D44" i="6"/>
  <c r="H46" i="6"/>
  <c r="H44" i="6"/>
  <c r="L46" i="6"/>
  <c r="L44" i="6"/>
  <c r="H69" i="3"/>
  <c r="I64" i="3"/>
  <c r="G69" i="3"/>
  <c r="F69" i="3"/>
  <c r="E64" i="3"/>
  <c r="C69" i="3"/>
  <c r="I69" i="3"/>
  <c r="D69" i="3"/>
  <c r="J64" i="3"/>
  <c r="H64" i="3"/>
  <c r="J69" i="3"/>
  <c r="C64" i="3"/>
  <c r="K64" i="3"/>
  <c r="K69" i="3"/>
  <c r="F83" i="3"/>
  <c r="F64" i="3"/>
  <c r="D64" i="3"/>
  <c r="L64" i="3"/>
  <c r="E69" i="3"/>
  <c r="I83" i="3"/>
  <c r="L69" i="3"/>
  <c r="G64" i="3"/>
  <c r="J83" i="3"/>
  <c r="L47" i="3"/>
  <c r="L49" i="3" s="1"/>
  <c r="G23" i="11" s="1"/>
  <c r="F16" i="3"/>
  <c r="K18" i="3"/>
  <c r="K19" i="3" s="1"/>
  <c r="D16" i="3"/>
  <c r="C18" i="3"/>
  <c r="C24" i="3" s="1"/>
  <c r="J18" i="3"/>
  <c r="J19" i="3" s="1"/>
  <c r="C22" i="3"/>
  <c r="C23" i="6" s="1"/>
  <c r="C28" i="3"/>
  <c r="K28" i="3"/>
  <c r="K13" i="3"/>
  <c r="G22" i="3"/>
  <c r="G23" i="6" s="1"/>
  <c r="E28" i="3"/>
  <c r="F31" i="3"/>
  <c r="F24" i="6" s="1"/>
  <c r="G13" i="3"/>
  <c r="G11" i="6" s="1"/>
  <c r="L16" i="3"/>
  <c r="H22" i="3"/>
  <c r="H23" i="6" s="1"/>
  <c r="G31" i="3"/>
  <c r="G24" i="6" s="1"/>
  <c r="I13" i="3"/>
  <c r="G18" i="3"/>
  <c r="G28" i="3"/>
  <c r="H28" i="3"/>
  <c r="E22" i="3"/>
  <c r="E23" i="6" s="1"/>
  <c r="F28" i="3"/>
  <c r="F22" i="3"/>
  <c r="F23" i="6" s="1"/>
  <c r="L31" i="3"/>
  <c r="L24" i="6" s="1"/>
  <c r="I16" i="3"/>
  <c r="J22" i="3"/>
  <c r="J23" i="6" s="1"/>
  <c r="E16" i="3"/>
  <c r="I22" i="3"/>
  <c r="I23" i="6" s="1"/>
  <c r="I28" i="3"/>
  <c r="F18" i="3"/>
  <c r="H16" i="3"/>
  <c r="J16" i="3"/>
  <c r="K22" i="3"/>
  <c r="K23" i="6" s="1"/>
  <c r="J28" i="3"/>
  <c r="J13" i="3"/>
  <c r="J31" i="3"/>
  <c r="J24" i="6" s="1"/>
  <c r="D31" i="3"/>
  <c r="D24" i="6" s="1"/>
  <c r="H31" i="3"/>
  <c r="H24" i="6" s="1"/>
  <c r="D22" i="3"/>
  <c r="D23" i="6" s="1"/>
  <c r="L22" i="3"/>
  <c r="L23" i="6" s="1"/>
  <c r="C31" i="3"/>
  <c r="C24" i="6" s="1"/>
  <c r="K31" i="3"/>
  <c r="K24" i="6" s="1"/>
  <c r="L18" i="3"/>
  <c r="E18" i="3"/>
  <c r="D28" i="3"/>
  <c r="L28" i="3"/>
  <c r="D18" i="3"/>
  <c r="E31" i="3"/>
  <c r="E24" i="6" s="1"/>
  <c r="D13" i="3"/>
  <c r="D11" i="6" s="1"/>
  <c r="L13" i="3"/>
  <c r="G16" i="3"/>
  <c r="E13" i="3"/>
  <c r="E11" i="6" s="1"/>
  <c r="F13" i="3"/>
  <c r="F11" i="6" s="1"/>
  <c r="H18" i="3"/>
  <c r="I31" i="3"/>
  <c r="I24" i="6" s="1"/>
  <c r="H13" i="3"/>
  <c r="C16" i="3"/>
  <c r="K16" i="3"/>
  <c r="I18" i="3"/>
  <c r="O18" i="9" l="1"/>
  <c r="O19" i="9"/>
  <c r="O24" i="9" s="1"/>
  <c r="O26" i="9" s="1"/>
  <c r="O29" i="9" s="1"/>
  <c r="O17" i="9"/>
  <c r="I71" i="3"/>
  <c r="I73" i="3" s="1"/>
  <c r="I11" i="8"/>
  <c r="I14" i="8"/>
  <c r="I19" i="8"/>
  <c r="I16" i="8"/>
  <c r="I10" i="8"/>
  <c r="I15" i="8"/>
  <c r="J15" i="8" s="1"/>
  <c r="I18" i="8"/>
  <c r="I13" i="8"/>
  <c r="I12" i="8"/>
  <c r="J12" i="8" s="1"/>
  <c r="I17" i="8"/>
  <c r="J17" i="8" s="1"/>
  <c r="L15" i="6"/>
  <c r="O15" i="6" s="1"/>
  <c r="G22" i="11"/>
  <c r="K11" i="6"/>
  <c r="F15" i="11"/>
  <c r="I42" i="6"/>
  <c r="I11" i="6"/>
  <c r="D15" i="11"/>
  <c r="J11" i="6"/>
  <c r="E15" i="11"/>
  <c r="H11" i="6"/>
  <c r="C15" i="11"/>
  <c r="L11" i="6"/>
  <c r="G15" i="11"/>
  <c r="J17" i="6"/>
  <c r="E16" i="11"/>
  <c r="K17" i="6"/>
  <c r="F16" i="11"/>
  <c r="N23" i="6"/>
  <c r="O23" i="6"/>
  <c r="H42" i="6"/>
  <c r="G42" i="6"/>
  <c r="C41" i="6"/>
  <c r="O35" i="6"/>
  <c r="N35" i="6"/>
  <c r="N37" i="6"/>
  <c r="O37" i="6"/>
  <c r="C39" i="6"/>
  <c r="N33" i="6"/>
  <c r="O33" i="6"/>
  <c r="K71" i="3"/>
  <c r="O46" i="6"/>
  <c r="N46" i="6"/>
  <c r="C40" i="6"/>
  <c r="N34" i="6"/>
  <c r="O34" i="6"/>
  <c r="J42" i="6"/>
  <c r="N24" i="6"/>
  <c r="O24" i="6"/>
  <c r="C25" i="3"/>
  <c r="C18" i="6" s="1"/>
  <c r="C27" i="6"/>
  <c r="C31" i="6"/>
  <c r="C19" i="6"/>
  <c r="L42" i="6"/>
  <c r="D42" i="6"/>
  <c r="N44" i="6"/>
  <c r="O44" i="6"/>
  <c r="K42" i="6"/>
  <c r="O36" i="6"/>
  <c r="N36" i="6"/>
  <c r="E42" i="6"/>
  <c r="F42" i="6"/>
  <c r="G83" i="3"/>
  <c r="J71" i="3"/>
  <c r="H71" i="3"/>
  <c r="E83" i="3"/>
  <c r="C71" i="3"/>
  <c r="K83" i="3"/>
  <c r="H83" i="3"/>
  <c r="C83" i="3"/>
  <c r="L83" i="3"/>
  <c r="G71" i="3"/>
  <c r="F71" i="3"/>
  <c r="D83" i="3"/>
  <c r="L71" i="3"/>
  <c r="D71" i="3"/>
  <c r="E71" i="3"/>
  <c r="J24" i="3"/>
  <c r="C19" i="3"/>
  <c r="C17" i="6" s="1"/>
  <c r="C33" i="3"/>
  <c r="C34" i="3" s="1"/>
  <c r="C20" i="6" s="1"/>
  <c r="K24" i="3"/>
  <c r="E24" i="3"/>
  <c r="E19" i="3"/>
  <c r="E17" i="6" s="1"/>
  <c r="G24" i="3"/>
  <c r="F41" i="24" s="1"/>
  <c r="G19" i="3"/>
  <c r="G17" i="6" s="1"/>
  <c r="F24" i="3"/>
  <c r="F19" i="3"/>
  <c r="F17" i="6" s="1"/>
  <c r="L24" i="3"/>
  <c r="L19" i="3"/>
  <c r="H24" i="3"/>
  <c r="H19" i="3"/>
  <c r="I24" i="3"/>
  <c r="I19" i="3"/>
  <c r="D24" i="3"/>
  <c r="D19" i="3"/>
  <c r="D17" i="6" s="1"/>
  <c r="N15" i="6" l="1"/>
  <c r="O11" i="6"/>
  <c r="I45" i="6"/>
  <c r="I41" i="24"/>
  <c r="F30" i="18"/>
  <c r="H41" i="24"/>
  <c r="E30" i="18"/>
  <c r="G41" i="24"/>
  <c r="D30" i="18"/>
  <c r="J41" i="24"/>
  <c r="G30" i="18"/>
  <c r="G9" i="30"/>
  <c r="K41" i="24"/>
  <c r="H30" i="18"/>
  <c r="F51" i="24"/>
  <c r="F53" i="24" s="1"/>
  <c r="F43" i="24"/>
  <c r="J14" i="8"/>
  <c r="N11" i="6"/>
  <c r="I21" i="8"/>
  <c r="I24" i="8"/>
  <c r="I20" i="8"/>
  <c r="J20" i="8" s="1"/>
  <c r="I23" i="8"/>
  <c r="I22" i="8"/>
  <c r="J22" i="8" s="1"/>
  <c r="J11" i="8"/>
  <c r="J13" i="8"/>
  <c r="J16" i="8"/>
  <c r="J18" i="8"/>
  <c r="J19" i="8"/>
  <c r="I17" i="6"/>
  <c r="D16" i="11"/>
  <c r="L17" i="6"/>
  <c r="G16" i="11"/>
  <c r="H17" i="6"/>
  <c r="C16" i="11"/>
  <c r="C73" i="3"/>
  <c r="C45" i="6"/>
  <c r="H27" i="6"/>
  <c r="C32" i="11" s="1"/>
  <c r="H31" i="6"/>
  <c r="H19" i="6"/>
  <c r="H12" i="6"/>
  <c r="J25" i="3"/>
  <c r="J19" i="6"/>
  <c r="J12" i="6"/>
  <c r="J31" i="6"/>
  <c r="J27" i="6"/>
  <c r="E32" i="11" s="1"/>
  <c r="L27" i="6"/>
  <c r="G32" i="11" s="1"/>
  <c r="L31" i="6"/>
  <c r="L19" i="6"/>
  <c r="L12" i="6"/>
  <c r="G19" i="6"/>
  <c r="G25" i="6" s="1"/>
  <c r="G12" i="6"/>
  <c r="G27" i="6"/>
  <c r="G31" i="6"/>
  <c r="D73" i="3"/>
  <c r="D45" i="6"/>
  <c r="G73" i="3"/>
  <c r="G45" i="6"/>
  <c r="J73" i="3"/>
  <c r="J45" i="6"/>
  <c r="N39" i="6"/>
  <c r="O39" i="6"/>
  <c r="K73" i="3"/>
  <c r="K45" i="6"/>
  <c r="L73" i="3"/>
  <c r="L45" i="6"/>
  <c r="F19" i="6"/>
  <c r="F25" i="6" s="1"/>
  <c r="F12" i="6"/>
  <c r="F31" i="6"/>
  <c r="F27" i="6"/>
  <c r="O40" i="6"/>
  <c r="N40" i="6"/>
  <c r="C42" i="6"/>
  <c r="I31" i="6"/>
  <c r="I27" i="6"/>
  <c r="D32" i="11" s="1"/>
  <c r="I12" i="6"/>
  <c r="I19" i="6"/>
  <c r="E31" i="6"/>
  <c r="E27" i="6"/>
  <c r="E12" i="6"/>
  <c r="E19" i="6"/>
  <c r="E25" i="6" s="1"/>
  <c r="D27" i="6"/>
  <c r="D31" i="6"/>
  <c r="D19" i="6"/>
  <c r="D25" i="6" s="1"/>
  <c r="D12" i="6"/>
  <c r="K25" i="3"/>
  <c r="K19" i="6"/>
  <c r="K12" i="6"/>
  <c r="K31" i="6"/>
  <c r="K27" i="6"/>
  <c r="F32" i="11" s="1"/>
  <c r="E73" i="3"/>
  <c r="E45" i="6"/>
  <c r="F73" i="3"/>
  <c r="F45" i="6"/>
  <c r="H73" i="3"/>
  <c r="H45" i="6"/>
  <c r="C25" i="6"/>
  <c r="O41" i="6"/>
  <c r="N41" i="6"/>
  <c r="J33" i="3"/>
  <c r="C39" i="3"/>
  <c r="C44" i="3" s="1"/>
  <c r="C37" i="3"/>
  <c r="K33" i="3"/>
  <c r="G25" i="3"/>
  <c r="G18" i="6" s="1"/>
  <c r="G33" i="3"/>
  <c r="F25" i="3"/>
  <c r="F18" i="6" s="1"/>
  <c r="F33" i="3"/>
  <c r="I25" i="3"/>
  <c r="I33" i="3"/>
  <c r="D25" i="3"/>
  <c r="D18" i="6" s="1"/>
  <c r="D33" i="3"/>
  <c r="D13" i="6" s="1"/>
  <c r="H25" i="3"/>
  <c r="H33" i="3"/>
  <c r="E25" i="3"/>
  <c r="E18" i="6" s="1"/>
  <c r="E33" i="3"/>
  <c r="L25" i="3"/>
  <c r="L33" i="3"/>
  <c r="E13" i="6" l="1"/>
  <c r="J51" i="24"/>
  <c r="J53" i="24" s="1"/>
  <c r="J57" i="24" s="1"/>
  <c r="J64" i="24" s="1"/>
  <c r="J43" i="24"/>
  <c r="J65" i="24" s="1"/>
  <c r="H51" i="24"/>
  <c r="H53" i="24" s="1"/>
  <c r="H57" i="24" s="1"/>
  <c r="H64" i="24" s="1"/>
  <c r="H43" i="24"/>
  <c r="H65" i="24" s="1"/>
  <c r="O17" i="6"/>
  <c r="K51" i="24"/>
  <c r="K53" i="24" s="1"/>
  <c r="K64" i="24" s="1"/>
  <c r="K43" i="24"/>
  <c r="K65" i="24" s="1"/>
  <c r="G11" i="30"/>
  <c r="G51" i="24"/>
  <c r="G53" i="24" s="1"/>
  <c r="G57" i="24" s="1"/>
  <c r="G43" i="24"/>
  <c r="G65" i="24" s="1"/>
  <c r="I51" i="24"/>
  <c r="I53" i="24" s="1"/>
  <c r="I57" i="24" s="1"/>
  <c r="I64" i="24" s="1"/>
  <c r="I43" i="24"/>
  <c r="I65" i="24" s="1"/>
  <c r="J24" i="8"/>
  <c r="O31" i="6"/>
  <c r="N17" i="6"/>
  <c r="J21" i="8"/>
  <c r="J23" i="8"/>
  <c r="K25" i="6"/>
  <c r="F18" i="11"/>
  <c r="J25" i="6"/>
  <c r="E18" i="11"/>
  <c r="O27" i="6"/>
  <c r="J18" i="6"/>
  <c r="E17" i="11"/>
  <c r="I25" i="6"/>
  <c r="D18" i="11"/>
  <c r="L25" i="6"/>
  <c r="G18" i="11"/>
  <c r="F13" i="6"/>
  <c r="K18" i="6"/>
  <c r="F17" i="11"/>
  <c r="I13" i="6"/>
  <c r="L18" i="6"/>
  <c r="G17" i="11"/>
  <c r="H18" i="6"/>
  <c r="C17" i="11"/>
  <c r="I18" i="6"/>
  <c r="D17" i="11"/>
  <c r="H25" i="6"/>
  <c r="C18" i="11"/>
  <c r="O45" i="6"/>
  <c r="N45" i="6"/>
  <c r="L13" i="6"/>
  <c r="H13" i="6"/>
  <c r="N27" i="6"/>
  <c r="N31" i="6"/>
  <c r="O12" i="6"/>
  <c r="N12" i="6"/>
  <c r="N42" i="6"/>
  <c r="O42" i="6"/>
  <c r="G13" i="6"/>
  <c r="C40" i="3"/>
  <c r="C21" i="6" s="1"/>
  <c r="C29" i="6"/>
  <c r="O19" i="6"/>
  <c r="K34" i="3"/>
  <c r="K20" i="6" s="1"/>
  <c r="K13" i="6"/>
  <c r="J34" i="3"/>
  <c r="J20" i="6" s="1"/>
  <c r="J13" i="6"/>
  <c r="N19" i="6"/>
  <c r="J39" i="3"/>
  <c r="J37" i="3"/>
  <c r="K39" i="3"/>
  <c r="K37" i="3"/>
  <c r="C48" i="3"/>
  <c r="C51" i="3" s="1"/>
  <c r="C28" i="6" s="1"/>
  <c r="L37" i="3"/>
  <c r="L39" i="3"/>
  <c r="L34" i="3"/>
  <c r="L20" i="6" s="1"/>
  <c r="E37" i="3"/>
  <c r="E39" i="3"/>
  <c r="E34" i="3"/>
  <c r="E20" i="6" s="1"/>
  <c r="D37" i="3"/>
  <c r="D39" i="3"/>
  <c r="D34" i="3"/>
  <c r="D20" i="6" s="1"/>
  <c r="F34" i="3"/>
  <c r="F20" i="6" s="1"/>
  <c r="F39" i="3"/>
  <c r="F37" i="3"/>
  <c r="H34" i="3"/>
  <c r="H20" i="6" s="1"/>
  <c r="H37" i="3"/>
  <c r="H39" i="3"/>
  <c r="G39" i="3"/>
  <c r="G34" i="3"/>
  <c r="G20" i="6" s="1"/>
  <c r="G37" i="3"/>
  <c r="I39" i="3"/>
  <c r="I34" i="3"/>
  <c r="I20" i="6" s="1"/>
  <c r="I37" i="3"/>
  <c r="K67" i="24" l="1"/>
  <c r="I67" i="24"/>
  <c r="J67" i="24"/>
  <c r="K44" i="3"/>
  <c r="F20" i="11" s="1"/>
  <c r="N18" i="6"/>
  <c r="N25" i="6"/>
  <c r="K60" i="24"/>
  <c r="G13" i="30" s="1"/>
  <c r="K59" i="24"/>
  <c r="G64" i="24"/>
  <c r="G67" i="24" s="1"/>
  <c r="H67" i="24"/>
  <c r="N13" i="6"/>
  <c r="O25" i="6"/>
  <c r="O18" i="6"/>
  <c r="O13" i="6"/>
  <c r="I29" i="6"/>
  <c r="D31" i="11" s="1"/>
  <c r="I14" i="6"/>
  <c r="F29" i="6"/>
  <c r="F14" i="6"/>
  <c r="C30" i="6"/>
  <c r="K40" i="3"/>
  <c r="K14" i="6"/>
  <c r="K29" i="6"/>
  <c r="F31" i="11" s="1"/>
  <c r="D14" i="6"/>
  <c r="D29" i="6"/>
  <c r="H14" i="6"/>
  <c r="H29" i="6"/>
  <c r="C31" i="11" s="1"/>
  <c r="G14" i="6"/>
  <c r="G29" i="6"/>
  <c r="O20" i="6"/>
  <c r="N20" i="6"/>
  <c r="E29" i="6"/>
  <c r="E14" i="6"/>
  <c r="L14" i="6"/>
  <c r="L29" i="6"/>
  <c r="G31" i="11" s="1"/>
  <c r="J44" i="3"/>
  <c r="E20" i="11" s="1"/>
  <c r="J29" i="6"/>
  <c r="E31" i="11" s="1"/>
  <c r="J14" i="6"/>
  <c r="J40" i="3"/>
  <c r="F40" i="3"/>
  <c r="F21" i="6" s="1"/>
  <c r="F44" i="3"/>
  <c r="I44" i="3"/>
  <c r="I40" i="3"/>
  <c r="D44" i="3"/>
  <c r="D40" i="3"/>
  <c r="D21" i="6" s="1"/>
  <c r="H40" i="3"/>
  <c r="H44" i="3"/>
  <c r="C20" i="11" s="1"/>
  <c r="E40" i="3"/>
  <c r="E21" i="6" s="1"/>
  <c r="E44" i="3"/>
  <c r="G40" i="3"/>
  <c r="G21" i="6" s="1"/>
  <c r="G44" i="3"/>
  <c r="L44" i="3"/>
  <c r="L40" i="3"/>
  <c r="G15" i="30" l="1"/>
  <c r="H13" i="30"/>
  <c r="I13" i="30" s="1"/>
  <c r="J13" i="30" s="1"/>
  <c r="K13" i="30" s="1"/>
  <c r="L13" i="30" s="1"/>
  <c r="K45" i="3"/>
  <c r="F21" i="11" s="1"/>
  <c r="G20" i="11"/>
  <c r="J48" i="3"/>
  <c r="J51" i="3" s="1"/>
  <c r="J28" i="6" s="1"/>
  <c r="J30" i="6" s="1"/>
  <c r="K48" i="3"/>
  <c r="K51" i="3" s="1"/>
  <c r="K28" i="6" s="1"/>
  <c r="K30" i="6" s="1"/>
  <c r="K69" i="24"/>
  <c r="K70" i="24"/>
  <c r="E21" i="30" s="1"/>
  <c r="H9" i="30" s="1"/>
  <c r="O29" i="6"/>
  <c r="N10" i="8" a="1"/>
  <c r="J21" i="6"/>
  <c r="E19" i="11"/>
  <c r="H21" i="6"/>
  <c r="C19" i="11"/>
  <c r="J45" i="3"/>
  <c r="E21" i="11" s="1"/>
  <c r="D20" i="11"/>
  <c r="L21" i="6"/>
  <c r="G19" i="11"/>
  <c r="N29" i="6"/>
  <c r="K21" i="6"/>
  <c r="F19" i="11"/>
  <c r="I21" i="6"/>
  <c r="D19" i="11"/>
  <c r="N14" i="6"/>
  <c r="O14" i="6"/>
  <c r="E45" i="3"/>
  <c r="E48" i="3"/>
  <c r="E51" i="3" s="1"/>
  <c r="E28" i="6" s="1"/>
  <c r="E30" i="6" s="1"/>
  <c r="H45" i="3"/>
  <c r="C21" i="11" s="1"/>
  <c r="H48" i="3"/>
  <c r="H51" i="3" s="1"/>
  <c r="G45" i="3"/>
  <c r="G48" i="3"/>
  <c r="G51" i="3" s="1"/>
  <c r="I45" i="3"/>
  <c r="D21" i="11" s="1"/>
  <c r="I48" i="3"/>
  <c r="I51" i="3" s="1"/>
  <c r="F45" i="3"/>
  <c r="F48" i="3"/>
  <c r="F51" i="3" s="1"/>
  <c r="F28" i="6" s="1"/>
  <c r="F30" i="6" s="1"/>
  <c r="L45" i="3"/>
  <c r="G21" i="11" s="1"/>
  <c r="L48" i="3"/>
  <c r="L51" i="3" s="1"/>
  <c r="D45" i="3"/>
  <c r="D48" i="3"/>
  <c r="D51" i="3" s="1"/>
  <c r="D28" i="6" s="1"/>
  <c r="G21" i="18" l="1"/>
  <c r="G23" i="18" s="1"/>
  <c r="G49" i="18" s="1"/>
  <c r="G50" i="18" s="1"/>
  <c r="H21" i="18"/>
  <c r="H23" i="18" s="1"/>
  <c r="H49" i="18" s="1"/>
  <c r="H50" i="18" s="1"/>
  <c r="O21" i="6"/>
  <c r="I28" i="6"/>
  <c r="I30" i="6" s="1"/>
  <c r="F21" i="18"/>
  <c r="F23" i="18" s="1"/>
  <c r="F49" i="18" s="1"/>
  <c r="F50" i="18" s="1"/>
  <c r="H28" i="6"/>
  <c r="H30" i="6" s="1"/>
  <c r="E21" i="18"/>
  <c r="E23" i="18" s="1"/>
  <c r="E49" i="18" s="1"/>
  <c r="E50" i="18" s="1"/>
  <c r="L28" i="6"/>
  <c r="L30" i="6" s="1"/>
  <c r="I21" i="18"/>
  <c r="I23" i="18" s="1"/>
  <c r="H11" i="30"/>
  <c r="I9" i="30"/>
  <c r="G28" i="6"/>
  <c r="G30" i="6" s="1"/>
  <c r="D21" i="18"/>
  <c r="D23" i="18" s="1"/>
  <c r="D49" i="18" s="1"/>
  <c r="D50" i="18" s="1"/>
  <c r="N21" i="6"/>
  <c r="N10" i="8"/>
  <c r="N15" i="8"/>
  <c r="N18" i="8"/>
  <c r="N11" i="8"/>
  <c r="N14" i="8"/>
  <c r="N17" i="8"/>
  <c r="N13" i="8"/>
  <c r="N16" i="8"/>
  <c r="N19" i="8"/>
  <c r="N12" i="8"/>
  <c r="D30" i="6"/>
  <c r="I49" i="18" l="1"/>
  <c r="I50" i="18" s="1"/>
  <c r="N28" i="6"/>
  <c r="O13" i="8"/>
  <c r="O28" i="6"/>
  <c r="I11" i="30"/>
  <c r="J9" i="30"/>
  <c r="O15" i="8"/>
  <c r="O18" i="8"/>
  <c r="O12" i="8"/>
  <c r="O17" i="8"/>
  <c r="O19" i="8"/>
  <c r="O14" i="8"/>
  <c r="N22" i="8"/>
  <c r="N21" i="8"/>
  <c r="N23" i="8"/>
  <c r="N24" i="8"/>
  <c r="N20" i="8"/>
  <c r="O20" i="8" s="1"/>
  <c r="O16" i="8"/>
  <c r="O11" i="8"/>
  <c r="N30" i="6"/>
  <c r="O30" i="6"/>
  <c r="J11" i="30" l="1"/>
  <c r="K9" i="30"/>
  <c r="O21" i="8"/>
  <c r="O24" i="8"/>
  <c r="O22" i="8"/>
  <c r="O23" i="8"/>
  <c r="L9" i="30" l="1"/>
  <c r="L11" i="30" s="1"/>
  <c r="L15" i="30" s="1"/>
  <c r="K11" i="30"/>
  <c r="H15" i="30"/>
  <c r="L19" i="30" l="1"/>
  <c r="E27" i="30"/>
  <c r="E31" i="30" s="1"/>
  <c r="E36" i="30" s="1"/>
  <c r="I15" i="30"/>
  <c r="H19" i="30"/>
  <c r="J15" i="30" l="1"/>
  <c r="I19" i="30"/>
  <c r="J19" i="30" l="1"/>
  <c r="K15" i="30" l="1"/>
  <c r="K19" i="30" s="1"/>
  <c r="E35" i="30" s="1"/>
  <c r="E37" i="30" s="1"/>
  <c r="E41" i="30" l="1"/>
  <c r="E43" i="30" s="1"/>
  <c r="G27" i="30" l="1"/>
  <c r="E46" i="30"/>
</calcChain>
</file>

<file path=xl/sharedStrings.xml><?xml version="1.0" encoding="utf-8"?>
<sst xmlns="http://schemas.openxmlformats.org/spreadsheetml/2006/main" count="19459" uniqueCount="10734">
  <si>
    <t>COMPANY NAME</t>
  </si>
  <si>
    <t>GODFREY PHILLIPS INDIA LTD</t>
  </si>
  <si>
    <t>LATEST VERSION</t>
  </si>
  <si>
    <t>PLEASE DO NOT MAKE ANY CHANGES TO THIS SHEET</t>
  </si>
  <si>
    <t>CURRENT VERSION</t>
  </si>
  <si>
    <t>META</t>
  </si>
  <si>
    <t>Number of shares</t>
  </si>
  <si>
    <t>Face Value</t>
  </si>
  <si>
    <t>Current Price</t>
  </si>
  <si>
    <t>Market Capitalization</t>
  </si>
  <si>
    <t>PROFIT &amp; LOSS</t>
  </si>
  <si>
    <t>Report Date</t>
  </si>
  <si>
    <t>Sales</t>
  </si>
  <si>
    <t>Raw Material Cost</t>
  </si>
  <si>
    <t>Change in Inventory</t>
  </si>
  <si>
    <t>Power and Fuel</t>
  </si>
  <si>
    <t>Other Mfr. Exp</t>
  </si>
  <si>
    <t>Employee Cost</t>
  </si>
  <si>
    <t>Selling and admin</t>
  </si>
  <si>
    <t>Other Expenses</t>
  </si>
  <si>
    <t>Other Income</t>
  </si>
  <si>
    <t>Depreciation</t>
  </si>
  <si>
    <t>Interest</t>
  </si>
  <si>
    <t>Profit before tax</t>
  </si>
  <si>
    <t>Tax</t>
  </si>
  <si>
    <t>Net profit</t>
  </si>
  <si>
    <t>Dividend Amount</t>
  </si>
  <si>
    <t>Effective Tax Rate</t>
  </si>
  <si>
    <t>EBITDA</t>
  </si>
  <si>
    <t>Quarters</t>
  </si>
  <si>
    <t>Expenses</t>
  </si>
  <si>
    <t>Operating Profit</t>
  </si>
  <si>
    <t>BALANCE SHEET</t>
  </si>
  <si>
    <t>Equity Share Capital</t>
  </si>
  <si>
    <t>Reserves</t>
  </si>
  <si>
    <t>Borrowings</t>
  </si>
  <si>
    <t>Other Liabilities</t>
  </si>
  <si>
    <t>Total</t>
  </si>
  <si>
    <t>Net Block</t>
  </si>
  <si>
    <t>Capital Work in Progress</t>
  </si>
  <si>
    <t>Investments</t>
  </si>
  <si>
    <t>Other Assets</t>
  </si>
  <si>
    <t>Receivables</t>
  </si>
  <si>
    <t>Inventory</t>
  </si>
  <si>
    <t>Cash &amp; Bank</t>
  </si>
  <si>
    <t>No. of Equity Shares</t>
  </si>
  <si>
    <t>New Bonus Shares</t>
  </si>
  <si>
    <t>Face value</t>
  </si>
  <si>
    <t>CASH FLOW:</t>
  </si>
  <si>
    <t>Cash from Operating Activity</t>
  </si>
  <si>
    <t>Cash from Investing Activity</t>
  </si>
  <si>
    <t>Cash from Financing Activity</t>
  </si>
  <si>
    <t>Net Cash Flow</t>
  </si>
  <si>
    <t>PRICE:</t>
  </si>
  <si>
    <t>DERIVED:</t>
  </si>
  <si>
    <t>Adjusted Equity Shares in Cr</t>
  </si>
  <si>
    <t>Years</t>
  </si>
  <si>
    <t>Income Statement</t>
  </si>
  <si>
    <t>#</t>
  </si>
  <si>
    <t>Sales Growth</t>
  </si>
  <si>
    <t>-</t>
  </si>
  <si>
    <t>COGS</t>
  </si>
  <si>
    <t>COGS % Sales</t>
  </si>
  <si>
    <t>Gross Profit</t>
  </si>
  <si>
    <t>Selling &amp; General Expenses</t>
  </si>
  <si>
    <t>S&amp;G Exp % Sales</t>
  </si>
  <si>
    <t>EBITDA Margins</t>
  </si>
  <si>
    <t>Interest % Sales</t>
  </si>
  <si>
    <t>Depreciation%Sales</t>
  </si>
  <si>
    <t>Gross Margins</t>
  </si>
  <si>
    <t>Earnings Before Tax</t>
  </si>
  <si>
    <t>EBT % Sales</t>
  </si>
  <si>
    <t>Net Profit</t>
  </si>
  <si>
    <t>Net Margins</t>
  </si>
  <si>
    <t>No of Equity Shares</t>
  </si>
  <si>
    <t>Dividend per Share</t>
  </si>
  <si>
    <t>Earnings per Share</t>
  </si>
  <si>
    <t>EPS Growth %</t>
  </si>
  <si>
    <t>Dividend payout ratio</t>
  </si>
  <si>
    <t>Retained Earnings</t>
  </si>
  <si>
    <t>Balance Sheet</t>
  </si>
  <si>
    <t>Total Liabilities</t>
  </si>
  <si>
    <t>Fixed Assets Net Block</t>
  </si>
  <si>
    <t>Total Non Current Assets</t>
  </si>
  <si>
    <t>Total Current Assets</t>
  </si>
  <si>
    <t>Total Assets</t>
  </si>
  <si>
    <t>Check</t>
  </si>
  <si>
    <t>Cash Flow Statements</t>
  </si>
  <si>
    <t>Cash from Operating Activities</t>
  </si>
  <si>
    <t>Cash from Investing Activities</t>
  </si>
  <si>
    <t>Cash from Financing Activities</t>
  </si>
  <si>
    <t>Gross Margin</t>
  </si>
  <si>
    <t>EBITDA Margin</t>
  </si>
  <si>
    <t>OperatingIncome%Sales</t>
  </si>
  <si>
    <t>SalesExpenses%Sales</t>
  </si>
  <si>
    <t>SalesGrowth</t>
  </si>
  <si>
    <t>EBIT Growth</t>
  </si>
  <si>
    <t>Self Sustained Growth Rate</t>
  </si>
  <si>
    <t>Retained Earnings%</t>
  </si>
  <si>
    <t>Dividend Growth</t>
  </si>
  <si>
    <t>Net Profit Growth</t>
  </si>
  <si>
    <t>EBITDA Growth</t>
  </si>
  <si>
    <t>EBIT Margin</t>
  </si>
  <si>
    <t>EBT Margin</t>
  </si>
  <si>
    <t>Net Profit Margin</t>
  </si>
  <si>
    <t>Interest Coverage Ratio</t>
  </si>
  <si>
    <t>Debtor Turnover Ratio</t>
  </si>
  <si>
    <t>Inventory Turnover</t>
  </si>
  <si>
    <t>Fixed Asset Turnover</t>
  </si>
  <si>
    <t>Debtor Days</t>
  </si>
  <si>
    <t>Creditor Turnover Ratio</t>
  </si>
  <si>
    <t>Payable Days</t>
  </si>
  <si>
    <t>Capital Turnover Ratio</t>
  </si>
  <si>
    <t>Inventory Days</t>
  </si>
  <si>
    <t>Return on Equity%</t>
  </si>
  <si>
    <t>Return on Capital Employed</t>
  </si>
  <si>
    <t>CFO/Sales</t>
  </si>
  <si>
    <t>CFO/Total Assets</t>
  </si>
  <si>
    <t>CFO/Total Debt</t>
  </si>
  <si>
    <t>Cash Conversion Cycle (in days)</t>
  </si>
  <si>
    <t>Mean</t>
  </si>
  <si>
    <t>Median</t>
  </si>
  <si>
    <t>Trend</t>
  </si>
  <si>
    <t>Particulars</t>
  </si>
  <si>
    <t>Year Weight</t>
  </si>
  <si>
    <t>Year</t>
  </si>
  <si>
    <t xml:space="preserve">Sales </t>
  </si>
  <si>
    <t>y-o-y Growth</t>
  </si>
  <si>
    <t>EPS</t>
  </si>
  <si>
    <t>S.No.</t>
  </si>
  <si>
    <t>Name</t>
  </si>
  <si>
    <r>
      <t>CMP </t>
    </r>
    <r>
      <rPr>
        <sz val="11"/>
        <color rgb="FF737373"/>
        <rFont val="Arial"/>
        <family val="2"/>
      </rPr>
      <t>Rs.</t>
    </r>
  </si>
  <si>
    <r>
      <t>No. Eq. Shares </t>
    </r>
    <r>
      <rPr>
        <sz val="11"/>
        <color rgb="FF737373"/>
        <rFont val="Arial"/>
        <family val="2"/>
      </rPr>
      <t>Cr.</t>
    </r>
  </si>
  <si>
    <r>
      <t>Mar Cap </t>
    </r>
    <r>
      <rPr>
        <sz val="11"/>
        <color rgb="FF737373"/>
        <rFont val="Arial"/>
        <family val="2"/>
      </rPr>
      <t>Rs.Cr.</t>
    </r>
  </si>
  <si>
    <r>
      <t>Debt </t>
    </r>
    <r>
      <rPr>
        <sz val="11"/>
        <color rgb="FF737373"/>
        <rFont val="Arial"/>
        <family val="2"/>
      </rPr>
      <t>Rs.Cr.</t>
    </r>
  </si>
  <si>
    <r>
      <t>Cash End </t>
    </r>
    <r>
      <rPr>
        <sz val="11"/>
        <color rgb="FF737373"/>
        <rFont val="Arial"/>
        <family val="2"/>
      </rPr>
      <t>Rs.Cr.</t>
    </r>
  </si>
  <si>
    <r>
      <t>Sales </t>
    </r>
    <r>
      <rPr>
        <sz val="11"/>
        <color rgb="FF737373"/>
        <rFont val="Arial"/>
        <family val="2"/>
      </rPr>
      <t>Rs.Cr.</t>
    </r>
  </si>
  <si>
    <r>
      <t>NP 12M </t>
    </r>
    <r>
      <rPr>
        <sz val="11"/>
        <color rgb="FF737373"/>
        <rFont val="Arial"/>
        <family val="2"/>
      </rPr>
      <t>Rs.Cr.</t>
    </r>
  </si>
  <si>
    <t>Godfrey Phillips</t>
  </si>
  <si>
    <t>Elitecon Inter.</t>
  </si>
  <si>
    <t>VST Industries</t>
  </si>
  <si>
    <t>NTC Industries</t>
  </si>
  <si>
    <t>Sinnar Bidi Udy.</t>
  </si>
  <si>
    <t>Shanthala FMCG</t>
  </si>
  <si>
    <t>Raghunath Intl.</t>
  </si>
  <si>
    <t>Net Debt</t>
  </si>
  <si>
    <t>Enterprise Value</t>
  </si>
  <si>
    <t>Comparable Company Valuation</t>
  </si>
  <si>
    <t>Company</t>
  </si>
  <si>
    <t>Ticker</t>
  </si>
  <si>
    <t>Share Price</t>
  </si>
  <si>
    <t>Share Outstanding</t>
  </si>
  <si>
    <t>Equity Value</t>
  </si>
  <si>
    <t>Market Data</t>
  </si>
  <si>
    <t>Revenue</t>
  </si>
  <si>
    <t>Net Income</t>
  </si>
  <si>
    <t>Financials</t>
  </si>
  <si>
    <t>EV/Revenue</t>
  </si>
  <si>
    <t>EV/EBITDA</t>
  </si>
  <si>
    <t>P/E</t>
  </si>
  <si>
    <t>Valuation</t>
  </si>
  <si>
    <t>High</t>
  </si>
  <si>
    <t>Average</t>
  </si>
  <si>
    <t>Low</t>
  </si>
  <si>
    <t>Godfrey Phillips Valuation</t>
  </si>
  <si>
    <t>Implied Enterprise Value</t>
  </si>
  <si>
    <t>Implied Market Value</t>
  </si>
  <si>
    <t>Shares Outstanding</t>
  </si>
  <si>
    <t>Implied Value Per Share</t>
  </si>
  <si>
    <t>GODFRYPHLP</t>
  </si>
  <si>
    <t>VSTIND</t>
  </si>
  <si>
    <t>Description</t>
  </si>
  <si>
    <r>
      <t>Godfrey Phillips India Ltd. (GPI)</t>
    </r>
    <r>
      <rPr>
        <sz val="10"/>
        <color rgb="FF202122"/>
        <rFont val="Arial"/>
        <family val="2"/>
      </rPr>
      <t> is a </t>
    </r>
    <r>
      <rPr>
        <sz val="10"/>
        <color rgb="FF3366CC"/>
        <rFont val="Arial"/>
        <family val="2"/>
      </rPr>
      <t>tobacco</t>
    </r>
    <r>
      <rPr>
        <sz val="10"/>
        <color rgb="FF202122"/>
        <rFont val="Arial"/>
        <family val="2"/>
      </rPr>
      <t> manufacturer headquartered in India. It is now a part of </t>
    </r>
    <r>
      <rPr>
        <sz val="10"/>
        <color rgb="FF3366CC"/>
        <rFont val="Arial"/>
        <family val="2"/>
      </rPr>
      <t>Modi Enterprises</t>
    </r>
    <r>
      <rPr>
        <sz val="10"/>
        <color rgb="FF202122"/>
        <rFont val="Arial"/>
        <family val="2"/>
      </rPr>
      <t>. The company is a major player in the domestic cigarette industry. In 2013-2014 it reported an annual turnover of </t>
    </r>
    <r>
      <rPr>
        <sz val="10"/>
        <color rgb="FF3366CC"/>
        <rFont val="Arial"/>
        <family val="2"/>
      </rPr>
      <t>₹</t>
    </r>
    <r>
      <rPr>
        <sz val="10"/>
        <color rgb="FF202122"/>
        <rFont val="Arial"/>
        <family val="2"/>
      </rPr>
      <t>42.2 billion (equivalent to ₹67 billion or US$800 million in 2023). It has expanded from tobacco to include tea, pan masala, and confectioner. Its operations are primarily located in the northern and western parts of India, but it has recently expanded into West Bengal and the southern part of the country. It sells some of the most popular cigarette brands, such as Four Square, Red and White, Cavanders, Tipper, and North Pole.</t>
    </r>
  </si>
  <si>
    <t>Key Financial Metrics</t>
  </si>
  <si>
    <t>Total Sales</t>
  </si>
  <si>
    <t>INR (Crs)</t>
  </si>
  <si>
    <t>Sales Growth (y-o-y)</t>
  </si>
  <si>
    <t>Gross Profit Margins (%)</t>
  </si>
  <si>
    <t>EBITDA Margins (%)</t>
  </si>
  <si>
    <t>EBIT Margins (%)</t>
  </si>
  <si>
    <t>Net Profit Margins (%)</t>
  </si>
  <si>
    <t>Earnings Per Share (In Rs)</t>
  </si>
  <si>
    <t>EPS Growth (y-o-y)</t>
  </si>
  <si>
    <t>Dividends Per Share (In Rs)</t>
  </si>
  <si>
    <t>DPS Growth (y-o-y)</t>
  </si>
  <si>
    <t>DPS Growth %</t>
  </si>
  <si>
    <t>Date</t>
  </si>
  <si>
    <t>Price</t>
  </si>
  <si>
    <t>08/29/2025</t>
  </si>
  <si>
    <t>08/28/2025</t>
  </si>
  <si>
    <t>08/26/2025</t>
  </si>
  <si>
    <t>08/25/2025</t>
  </si>
  <si>
    <t>08/22/2025</t>
  </si>
  <si>
    <t>08/21/2025</t>
  </si>
  <si>
    <t>08/20/2025</t>
  </si>
  <si>
    <t>08/19/2025</t>
  </si>
  <si>
    <t>08/18/2025</t>
  </si>
  <si>
    <t>08/14/2025</t>
  </si>
  <si>
    <t>08/13/2025</t>
  </si>
  <si>
    <t>07/31/2025</t>
  </si>
  <si>
    <t>07/30/2025</t>
  </si>
  <si>
    <t>07/29/2025</t>
  </si>
  <si>
    <t>07/28/2025</t>
  </si>
  <si>
    <t>07/25/2025</t>
  </si>
  <si>
    <t>07/24/2025</t>
  </si>
  <si>
    <t>07/23/2025</t>
  </si>
  <si>
    <t>07/22/2025</t>
  </si>
  <si>
    <t>07/21/2025</t>
  </si>
  <si>
    <t>07/18/2025</t>
  </si>
  <si>
    <t>07/17/2025</t>
  </si>
  <si>
    <t>07/16/2025</t>
  </si>
  <si>
    <t>07/15/2025</t>
  </si>
  <si>
    <t>07/14/2025</t>
  </si>
  <si>
    <t>06/30/2025</t>
  </si>
  <si>
    <t>06/27/2025</t>
  </si>
  <si>
    <t>06/26/2025</t>
  </si>
  <si>
    <t>06/25/2025</t>
  </si>
  <si>
    <t>06/24/2025</t>
  </si>
  <si>
    <t>06/23/2025</t>
  </si>
  <si>
    <t>06/20/2025</t>
  </si>
  <si>
    <t>06/19/2025</t>
  </si>
  <si>
    <t>06/18/2025</t>
  </si>
  <si>
    <t>06/17/2025</t>
  </si>
  <si>
    <t>06/16/2025</t>
  </si>
  <si>
    <t>06/13/2025</t>
  </si>
  <si>
    <t>05/30/2025</t>
  </si>
  <si>
    <t>05/29/2025</t>
  </si>
  <si>
    <t>05/28/2025</t>
  </si>
  <si>
    <t>05/27/2025</t>
  </si>
  <si>
    <t>05/26/2025</t>
  </si>
  <si>
    <t>05/23/2025</t>
  </si>
  <si>
    <t>05/22/2025</t>
  </si>
  <si>
    <t>05/21/2025</t>
  </si>
  <si>
    <t>05/20/2025</t>
  </si>
  <si>
    <t>05/19/2025</t>
  </si>
  <si>
    <t>05/16/2025</t>
  </si>
  <si>
    <t>05/15/2025</t>
  </si>
  <si>
    <t>05/14/2025</t>
  </si>
  <si>
    <t>05/13/2025</t>
  </si>
  <si>
    <t>04/30/2025</t>
  </si>
  <si>
    <t>04/29/2025</t>
  </si>
  <si>
    <t>04/28/2025</t>
  </si>
  <si>
    <t>04/25/2025</t>
  </si>
  <si>
    <t>04/24/2025</t>
  </si>
  <si>
    <t>04/23/2025</t>
  </si>
  <si>
    <t>04/22/2025</t>
  </si>
  <si>
    <t>04/21/2025</t>
  </si>
  <si>
    <t>04/17/2025</t>
  </si>
  <si>
    <t>04/16/2025</t>
  </si>
  <si>
    <t>04/15/2025</t>
  </si>
  <si>
    <t>03/28/2025</t>
  </si>
  <si>
    <t>03/27/2025</t>
  </si>
  <si>
    <t>03/26/2025</t>
  </si>
  <si>
    <t>03/25/2025</t>
  </si>
  <si>
    <t>03/24/2025</t>
  </si>
  <si>
    <t>03/21/2025</t>
  </si>
  <si>
    <t>03/20/2025</t>
  </si>
  <si>
    <t>03/19/2025</t>
  </si>
  <si>
    <t>03/18/2025</t>
  </si>
  <si>
    <t>03/17/2025</t>
  </si>
  <si>
    <t>03/13/2025</t>
  </si>
  <si>
    <t>02/28/2025</t>
  </si>
  <si>
    <t>02/27/2025</t>
  </si>
  <si>
    <t>02/25/2025</t>
  </si>
  <si>
    <t>02/24/2025</t>
  </si>
  <si>
    <t>02/21/2025</t>
  </si>
  <si>
    <t>02/20/2025</t>
  </si>
  <si>
    <t>02/19/2025</t>
  </si>
  <si>
    <t>02/18/2025</t>
  </si>
  <si>
    <t>02/17/2025</t>
  </si>
  <si>
    <t>02/14/2025</t>
  </si>
  <si>
    <t>02/13/2025</t>
  </si>
  <si>
    <t>01/31/2025</t>
  </si>
  <si>
    <t>01/30/2025</t>
  </si>
  <si>
    <t>01/29/2025</t>
  </si>
  <si>
    <t>01/28/2025</t>
  </si>
  <si>
    <t>01/27/2025</t>
  </si>
  <si>
    <t>01/24/2025</t>
  </si>
  <si>
    <t>01/23/2025</t>
  </si>
  <si>
    <t>01/22/2025</t>
  </si>
  <si>
    <t>01/21/2025</t>
  </si>
  <si>
    <t>01/20/2025</t>
  </si>
  <si>
    <t>01/17/2025</t>
  </si>
  <si>
    <t>01/16/2025</t>
  </si>
  <si>
    <t>01/15/2025</t>
  </si>
  <si>
    <t>01/14/2025</t>
  </si>
  <si>
    <t>01/13/2025</t>
  </si>
  <si>
    <t>12/31/2024</t>
  </si>
  <si>
    <t>12/30/2024</t>
  </si>
  <si>
    <t>12/27/2024</t>
  </si>
  <si>
    <t>12/26/2024</t>
  </si>
  <si>
    <t>12/24/2024</t>
  </si>
  <si>
    <t>12/23/2024</t>
  </si>
  <si>
    <t>12/20/2024</t>
  </si>
  <si>
    <t>12/19/2024</t>
  </si>
  <si>
    <t>12/18/2024</t>
  </si>
  <si>
    <t>12/17/2024</t>
  </si>
  <si>
    <t>12/16/2024</t>
  </si>
  <si>
    <t>12/13/2024</t>
  </si>
  <si>
    <t>11/29/2024</t>
  </si>
  <si>
    <t>11/28/2024</t>
  </si>
  <si>
    <t>11/27/2024</t>
  </si>
  <si>
    <t>11/26/2024</t>
  </si>
  <si>
    <t>11/25/2024</t>
  </si>
  <si>
    <t>11/22/2024</t>
  </si>
  <si>
    <t>11/21/2024</t>
  </si>
  <si>
    <t>11/19/2024</t>
  </si>
  <si>
    <t>11/18/2024</t>
  </si>
  <si>
    <t>11/14/2024</t>
  </si>
  <si>
    <t>11/13/2024</t>
  </si>
  <si>
    <t>10/31/2024</t>
  </si>
  <si>
    <t>10/30/2024</t>
  </si>
  <si>
    <t>10/29/2024</t>
  </si>
  <si>
    <t>10/28/2024</t>
  </si>
  <si>
    <t>10/25/2024</t>
  </si>
  <si>
    <t>10/24/2024</t>
  </si>
  <si>
    <t>10/23/2024</t>
  </si>
  <si>
    <t>10/22/2024</t>
  </si>
  <si>
    <t>10/21/2024</t>
  </si>
  <si>
    <t>10/18/2024</t>
  </si>
  <si>
    <t>10/17/2024</t>
  </si>
  <si>
    <t>10/16/2024</t>
  </si>
  <si>
    <t>10/15/2024</t>
  </si>
  <si>
    <t>10/14/2024</t>
  </si>
  <si>
    <t>09/30/2024</t>
  </si>
  <si>
    <t>09/27/2024</t>
  </si>
  <si>
    <t>09/26/2024</t>
  </si>
  <si>
    <t>09/25/2024</t>
  </si>
  <si>
    <t>09/24/2024</t>
  </si>
  <si>
    <t>09/23/2024</t>
  </si>
  <si>
    <t>09/20/2024</t>
  </si>
  <si>
    <t>09/19/2024</t>
  </si>
  <si>
    <t>09/18/2024</t>
  </si>
  <si>
    <t>09/17/2024</t>
  </si>
  <si>
    <t>09/16/2024</t>
  </si>
  <si>
    <t>09/13/2024</t>
  </si>
  <si>
    <t>08/30/2024</t>
  </si>
  <si>
    <t>08/29/2024</t>
  </si>
  <si>
    <t>08/28/2024</t>
  </si>
  <si>
    <t>08/27/2024</t>
  </si>
  <si>
    <t>08/26/2024</t>
  </si>
  <si>
    <t>08/23/2024</t>
  </si>
  <si>
    <t>08/22/2024</t>
  </si>
  <si>
    <t>08/21/2024</t>
  </si>
  <si>
    <t>08/20/2024</t>
  </si>
  <si>
    <t>08/19/2024</t>
  </si>
  <si>
    <t>08/16/2024</t>
  </si>
  <si>
    <t>08/14/2024</t>
  </si>
  <si>
    <t>08/13/2024</t>
  </si>
  <si>
    <t>07/31/2024</t>
  </si>
  <si>
    <t>07/30/2024</t>
  </si>
  <si>
    <t>07/29/2024</t>
  </si>
  <si>
    <t>07/26/2024</t>
  </si>
  <si>
    <t>07/25/2024</t>
  </si>
  <si>
    <t>07/24/2024</t>
  </si>
  <si>
    <t>07/23/2024</t>
  </si>
  <si>
    <t>07/22/2024</t>
  </si>
  <si>
    <t>07/19/2024</t>
  </si>
  <si>
    <t>07/18/2024</t>
  </si>
  <si>
    <t>07/16/2024</t>
  </si>
  <si>
    <t>07/15/2024</t>
  </si>
  <si>
    <t>06/28/2024</t>
  </si>
  <si>
    <t>06/27/2024</t>
  </si>
  <si>
    <t>06/26/2024</t>
  </si>
  <si>
    <t>06/25/2024</t>
  </si>
  <si>
    <t>06/24/2024</t>
  </si>
  <si>
    <t>06/21/2024</t>
  </si>
  <si>
    <t>06/20/2024</t>
  </si>
  <si>
    <t>06/19/2024</t>
  </si>
  <si>
    <t>06/18/2024</t>
  </si>
  <si>
    <t>06/14/2024</t>
  </si>
  <si>
    <t>06/13/2024</t>
  </si>
  <si>
    <t>05/31/2024</t>
  </si>
  <si>
    <t>05/30/2024</t>
  </si>
  <si>
    <t>05/29/2024</t>
  </si>
  <si>
    <t>05/28/2024</t>
  </si>
  <si>
    <t>05/27/2024</t>
  </si>
  <si>
    <t>05/24/2024</t>
  </si>
  <si>
    <t>05/23/2024</t>
  </si>
  <si>
    <t>05/22/2024</t>
  </si>
  <si>
    <t>05/21/2024</t>
  </si>
  <si>
    <t>05/18/2024</t>
  </si>
  <si>
    <t>05/17/2024</t>
  </si>
  <si>
    <t>05/16/2024</t>
  </si>
  <si>
    <t>05/15/2024</t>
  </si>
  <si>
    <t>05/14/2024</t>
  </si>
  <si>
    <t>05/13/2024</t>
  </si>
  <si>
    <t>04/30/2024</t>
  </si>
  <si>
    <t>04/29/2024</t>
  </si>
  <si>
    <t>04/26/2024</t>
  </si>
  <si>
    <t>04/25/2024</t>
  </si>
  <si>
    <t>04/24/2024</t>
  </si>
  <si>
    <t>04/23/2024</t>
  </si>
  <si>
    <t>04/22/2024</t>
  </si>
  <si>
    <t>04/19/2024</t>
  </si>
  <si>
    <t>04/18/2024</t>
  </si>
  <si>
    <t>04/16/2024</t>
  </si>
  <si>
    <t>04/15/2024</t>
  </si>
  <si>
    <t>03/28/2024</t>
  </si>
  <si>
    <t>03/27/2024</t>
  </si>
  <si>
    <t>03/26/2024</t>
  </si>
  <si>
    <t>03/22/2024</t>
  </si>
  <si>
    <t>03/21/2024</t>
  </si>
  <si>
    <t>03/20/2024</t>
  </si>
  <si>
    <t>03/19/2024</t>
  </si>
  <si>
    <t>03/18/2024</t>
  </si>
  <si>
    <t>03/15/2024</t>
  </si>
  <si>
    <t>03/14/2024</t>
  </si>
  <si>
    <t>03/13/2024</t>
  </si>
  <si>
    <t>02/29/2024</t>
  </si>
  <si>
    <t>02/28/2024</t>
  </si>
  <si>
    <t>02/27/2024</t>
  </si>
  <si>
    <t>02/26/2024</t>
  </si>
  <si>
    <t>02/23/2024</t>
  </si>
  <si>
    <t>02/22/2024</t>
  </si>
  <si>
    <t>02/21/2024</t>
  </si>
  <si>
    <t>02/20/2024</t>
  </si>
  <si>
    <t>02/19/2024</t>
  </si>
  <si>
    <t>02/16/2024</t>
  </si>
  <si>
    <t>02/15/2024</t>
  </si>
  <si>
    <t>02/14/2024</t>
  </si>
  <si>
    <t>02/13/2024</t>
  </si>
  <si>
    <t>01/31/2024</t>
  </si>
  <si>
    <t>01/30/2024</t>
  </si>
  <si>
    <t>01/29/2024</t>
  </si>
  <si>
    <t>01/25/2024</t>
  </si>
  <si>
    <t>01/24/2024</t>
  </si>
  <si>
    <t>01/23/2024</t>
  </si>
  <si>
    <t>01/20/2024</t>
  </si>
  <si>
    <t>01/19/2024</t>
  </si>
  <si>
    <t>01/18/2024</t>
  </si>
  <si>
    <t>01/17/2024</t>
  </si>
  <si>
    <t>01/16/2024</t>
  </si>
  <si>
    <t>01/15/2024</t>
  </si>
  <si>
    <t>12/29/2023</t>
  </si>
  <si>
    <t>12/28/2023</t>
  </si>
  <si>
    <t>12/27/2023</t>
  </si>
  <si>
    <t>12/26/2023</t>
  </si>
  <si>
    <t>12/22/2023</t>
  </si>
  <si>
    <t>12/21/2023</t>
  </si>
  <si>
    <t>12/20/2023</t>
  </si>
  <si>
    <t>12/19/2023</t>
  </si>
  <si>
    <t>12/18/2023</t>
  </si>
  <si>
    <t>12/15/2023</t>
  </si>
  <si>
    <t>12/14/2023</t>
  </si>
  <si>
    <t>12/13/2023</t>
  </si>
  <si>
    <t>11/30/2023</t>
  </si>
  <si>
    <t>11/29/2023</t>
  </si>
  <si>
    <t>11/28/2023</t>
  </si>
  <si>
    <t>11/24/2023</t>
  </si>
  <si>
    <t>11/23/2023</t>
  </si>
  <si>
    <t>11/22/2023</t>
  </si>
  <si>
    <t>11/21/2023</t>
  </si>
  <si>
    <t>11/20/2023</t>
  </si>
  <si>
    <t>11/17/2023</t>
  </si>
  <si>
    <t>11/16/2023</t>
  </si>
  <si>
    <t>11/15/2023</t>
  </si>
  <si>
    <t>11/13/2023</t>
  </si>
  <si>
    <t>10/31/2023</t>
  </si>
  <si>
    <t>10/30/2023</t>
  </si>
  <si>
    <t>10/27/2023</t>
  </si>
  <si>
    <t>10/26/2023</t>
  </si>
  <si>
    <t>10/25/2023</t>
  </si>
  <si>
    <t>10/23/2023</t>
  </si>
  <si>
    <t>10/20/2023</t>
  </si>
  <si>
    <t>10/19/2023</t>
  </si>
  <si>
    <t>10/18/2023</t>
  </si>
  <si>
    <t>10/17/2023</t>
  </si>
  <si>
    <t>10/16/2023</t>
  </si>
  <si>
    <t>10/13/2023</t>
  </si>
  <si>
    <t>09/29/2023</t>
  </si>
  <si>
    <t>09/28/2023</t>
  </si>
  <si>
    <t>09/27/2023</t>
  </si>
  <si>
    <t>09/26/2023</t>
  </si>
  <si>
    <t>09/25/2023</t>
  </si>
  <si>
    <t>09/22/2023</t>
  </si>
  <si>
    <t>09/21/2023</t>
  </si>
  <si>
    <t>09/20/2023</t>
  </si>
  <si>
    <t>09/18/2023</t>
  </si>
  <si>
    <t>09/15/2023</t>
  </si>
  <si>
    <t>09/14/2023</t>
  </si>
  <si>
    <t>09/13/2023</t>
  </si>
  <si>
    <t>08/31/2023</t>
  </si>
  <si>
    <t>08/30/2023</t>
  </si>
  <si>
    <t>08/29/2023</t>
  </si>
  <si>
    <t>08/28/2023</t>
  </si>
  <si>
    <t>08/25/2023</t>
  </si>
  <si>
    <t>08/24/2023</t>
  </si>
  <si>
    <t>08/23/2023</t>
  </si>
  <si>
    <t>08/22/2023</t>
  </si>
  <si>
    <t>08/21/2023</t>
  </si>
  <si>
    <t>08/18/2023</t>
  </si>
  <si>
    <t>08/17/2023</t>
  </si>
  <si>
    <t>08/16/2023</t>
  </si>
  <si>
    <t>08/14/2023</t>
  </si>
  <si>
    <t>07/31/2023</t>
  </si>
  <si>
    <t>07/28/2023</t>
  </si>
  <si>
    <t>07/27/2023</t>
  </si>
  <si>
    <t>07/26/2023</t>
  </si>
  <si>
    <t>07/25/2023</t>
  </si>
  <si>
    <t>07/24/2023</t>
  </si>
  <si>
    <t>07/21/2023</t>
  </si>
  <si>
    <t>07/20/2023</t>
  </si>
  <si>
    <t>07/19/2023</t>
  </si>
  <si>
    <t>07/18/2023</t>
  </si>
  <si>
    <t>07/17/2023</t>
  </si>
  <si>
    <t>07/14/2023</t>
  </si>
  <si>
    <t>07/13/2023</t>
  </si>
  <si>
    <t>06/30/2023</t>
  </si>
  <si>
    <t>06/28/2023</t>
  </si>
  <si>
    <t>06/27/2023</t>
  </si>
  <si>
    <t>06/26/2023</t>
  </si>
  <si>
    <t>06/23/2023</t>
  </si>
  <si>
    <t>06/22/2023</t>
  </si>
  <si>
    <t>06/21/2023</t>
  </si>
  <si>
    <t>06/20/2023</t>
  </si>
  <si>
    <t>06/19/2023</t>
  </si>
  <si>
    <t>06/16/2023</t>
  </si>
  <si>
    <t>06/15/2023</t>
  </si>
  <si>
    <t>06/14/2023</t>
  </si>
  <si>
    <t>06/13/2023</t>
  </si>
  <si>
    <t>05/31/2023</t>
  </si>
  <si>
    <t>05/30/2023</t>
  </si>
  <si>
    <t>05/29/2023</t>
  </si>
  <si>
    <t>05/26/2023</t>
  </si>
  <si>
    <t>05/25/2023</t>
  </si>
  <si>
    <t>05/24/2023</t>
  </si>
  <si>
    <t>05/23/2023</t>
  </si>
  <si>
    <t>05/22/2023</t>
  </si>
  <si>
    <t>05/19/2023</t>
  </si>
  <si>
    <t>05/18/2023</t>
  </si>
  <si>
    <t>05/17/2023</t>
  </si>
  <si>
    <t>05/16/2023</t>
  </si>
  <si>
    <t>05/15/2023</t>
  </si>
  <si>
    <t>04/28/2023</t>
  </si>
  <si>
    <t>04/27/2023</t>
  </si>
  <si>
    <t>04/26/2023</t>
  </si>
  <si>
    <t>04/25/2023</t>
  </si>
  <si>
    <t>04/24/2023</t>
  </si>
  <si>
    <t>04/21/2023</t>
  </si>
  <si>
    <t>04/20/2023</t>
  </si>
  <si>
    <t>04/19/2023</t>
  </si>
  <si>
    <t>04/18/2023</t>
  </si>
  <si>
    <t>04/17/2023</t>
  </si>
  <si>
    <t>04/13/2023</t>
  </si>
  <si>
    <t>03/31/2023</t>
  </si>
  <si>
    <t>03/29/2023</t>
  </si>
  <si>
    <t>03/28/2023</t>
  </si>
  <si>
    <t>03/27/2023</t>
  </si>
  <si>
    <t>03/24/2023</t>
  </si>
  <si>
    <t>03/23/2023</t>
  </si>
  <si>
    <t>03/22/2023</t>
  </si>
  <si>
    <t>03/21/2023</t>
  </si>
  <si>
    <t>03/20/2023</t>
  </si>
  <si>
    <t>03/17/2023</t>
  </si>
  <si>
    <t>03/16/2023</t>
  </si>
  <si>
    <t>03/15/2023</t>
  </si>
  <si>
    <t>03/14/2023</t>
  </si>
  <si>
    <t>03/13/2023</t>
  </si>
  <si>
    <t>02/28/2023</t>
  </si>
  <si>
    <t>02/27/2023</t>
  </si>
  <si>
    <t>02/24/2023</t>
  </si>
  <si>
    <t>02/23/2023</t>
  </si>
  <si>
    <t>02/22/2023</t>
  </si>
  <si>
    <t>02/21/2023</t>
  </si>
  <si>
    <t>02/20/2023</t>
  </si>
  <si>
    <t>02/17/2023</t>
  </si>
  <si>
    <t>02/16/2023</t>
  </si>
  <si>
    <t>02/15/2023</t>
  </si>
  <si>
    <t>02/14/2023</t>
  </si>
  <si>
    <t>02/13/2023</t>
  </si>
  <si>
    <t>01/31/2023</t>
  </si>
  <si>
    <t>01/30/2023</t>
  </si>
  <si>
    <t>01/27/2023</t>
  </si>
  <si>
    <t>01/25/2023</t>
  </si>
  <si>
    <t>01/24/2023</t>
  </si>
  <si>
    <t>01/23/2023</t>
  </si>
  <si>
    <t>01/20/2023</t>
  </si>
  <si>
    <t>01/19/2023</t>
  </si>
  <si>
    <t>01/18/2023</t>
  </si>
  <si>
    <t>01/17/2023</t>
  </si>
  <si>
    <t>01/16/2023</t>
  </si>
  <si>
    <t>01/13/2023</t>
  </si>
  <si>
    <t>12/30/2022</t>
  </si>
  <si>
    <t>12/29/2022</t>
  </si>
  <si>
    <t>12/28/2022</t>
  </si>
  <si>
    <t>12/27/2022</t>
  </si>
  <si>
    <t>12/26/2022</t>
  </si>
  <si>
    <t>12/23/2022</t>
  </si>
  <si>
    <t>12/22/2022</t>
  </si>
  <si>
    <t>12/21/2022</t>
  </si>
  <si>
    <t>12/20/2022</t>
  </si>
  <si>
    <t>12/19/2022</t>
  </si>
  <si>
    <t>12/16/2022</t>
  </si>
  <si>
    <t>12/15/2022</t>
  </si>
  <si>
    <t>12/14/2022</t>
  </si>
  <si>
    <t>12/13/2022</t>
  </si>
  <si>
    <t>11/30/2022</t>
  </si>
  <si>
    <t>11/29/2022</t>
  </si>
  <si>
    <t>11/28/2022</t>
  </si>
  <si>
    <t>11/25/2022</t>
  </si>
  <si>
    <t>11/24/2022</t>
  </si>
  <si>
    <t>11/23/2022</t>
  </si>
  <si>
    <t>11/22/2022</t>
  </si>
  <si>
    <t>11/21/2022</t>
  </si>
  <si>
    <t>11/18/2022</t>
  </si>
  <si>
    <t>11/17/2022</t>
  </si>
  <si>
    <t>11/16/2022</t>
  </si>
  <si>
    <t>11/15/2022</t>
  </si>
  <si>
    <t>11/14/2022</t>
  </si>
  <si>
    <t>10/31/2022</t>
  </si>
  <si>
    <t>10/28/2022</t>
  </si>
  <si>
    <t>10/27/2022</t>
  </si>
  <si>
    <t>10/25/2022</t>
  </si>
  <si>
    <t>10/24/2022</t>
  </si>
  <si>
    <t>10/21/2022</t>
  </si>
  <si>
    <t>10/20/2022</t>
  </si>
  <si>
    <t>10/19/2022</t>
  </si>
  <si>
    <t>10/18/2022</t>
  </si>
  <si>
    <t>10/17/2022</t>
  </si>
  <si>
    <t>10/14/2022</t>
  </si>
  <si>
    <t>10/13/2022</t>
  </si>
  <si>
    <t>09/30/2022</t>
  </si>
  <si>
    <t>09/29/2022</t>
  </si>
  <si>
    <t>09/28/2022</t>
  </si>
  <si>
    <t>09/27/2022</t>
  </si>
  <si>
    <t>09/26/2022</t>
  </si>
  <si>
    <t>09/23/2022</t>
  </si>
  <si>
    <t>09/22/2022</t>
  </si>
  <si>
    <t>09/21/2022</t>
  </si>
  <si>
    <t>09/20/2022</t>
  </si>
  <si>
    <t>09/19/2022</t>
  </si>
  <si>
    <t>09/16/2022</t>
  </si>
  <si>
    <t>09/15/2022</t>
  </si>
  <si>
    <t>09/14/2022</t>
  </si>
  <si>
    <t>09/13/2022</t>
  </si>
  <si>
    <t>08/30/2022</t>
  </si>
  <si>
    <t>08/29/2022</t>
  </si>
  <si>
    <t>08/26/2022</t>
  </si>
  <si>
    <t>08/25/2022</t>
  </si>
  <si>
    <t>08/24/2022</t>
  </si>
  <si>
    <t>08/23/2022</t>
  </si>
  <si>
    <t>08/22/2022</t>
  </si>
  <si>
    <t>08/19/2022</t>
  </si>
  <si>
    <t>08/18/2022</t>
  </si>
  <si>
    <t>08/17/2022</t>
  </si>
  <si>
    <t>08/16/2022</t>
  </si>
  <si>
    <t>07/29/2022</t>
  </si>
  <si>
    <t>07/28/2022</t>
  </si>
  <si>
    <t>07/27/2022</t>
  </si>
  <si>
    <t>07/26/2022</t>
  </si>
  <si>
    <t>07/25/2022</t>
  </si>
  <si>
    <t>07/22/2022</t>
  </si>
  <si>
    <t>07/21/2022</t>
  </si>
  <si>
    <t>07/20/2022</t>
  </si>
  <si>
    <t>07/19/2022</t>
  </si>
  <si>
    <t>07/18/2022</t>
  </si>
  <si>
    <t>07/15/2022</t>
  </si>
  <si>
    <t>07/14/2022</t>
  </si>
  <si>
    <t>07/13/2022</t>
  </si>
  <si>
    <t>06/30/2022</t>
  </si>
  <si>
    <t>06/29/2022</t>
  </si>
  <si>
    <t>06/28/2022</t>
  </si>
  <si>
    <t>06/27/2022</t>
  </si>
  <si>
    <t>06/24/2022</t>
  </si>
  <si>
    <t>06/23/2022</t>
  </si>
  <si>
    <t>06/22/2022</t>
  </si>
  <si>
    <t>06/21/2022</t>
  </si>
  <si>
    <t>06/20/2022</t>
  </si>
  <si>
    <t>06/17/2022</t>
  </si>
  <si>
    <t>06/16/2022</t>
  </si>
  <si>
    <t>06/15/2022</t>
  </si>
  <si>
    <t>06/14/2022</t>
  </si>
  <si>
    <t>06/13/2022</t>
  </si>
  <si>
    <t>05/31/2022</t>
  </si>
  <si>
    <t>05/30/2022</t>
  </si>
  <si>
    <t>05/27/2022</t>
  </si>
  <si>
    <t>05/26/2022</t>
  </si>
  <si>
    <t>05/25/2022</t>
  </si>
  <si>
    <t>05/24/2022</t>
  </si>
  <si>
    <t>05/23/2022</t>
  </si>
  <si>
    <t>05/20/2022</t>
  </si>
  <si>
    <t>05/19/2022</t>
  </si>
  <si>
    <t>05/18/2022</t>
  </si>
  <si>
    <t>05/17/2022</t>
  </si>
  <si>
    <t>05/16/2022</t>
  </si>
  <si>
    <t>05/13/2022</t>
  </si>
  <si>
    <t>04/29/2022</t>
  </si>
  <si>
    <t>04/28/2022</t>
  </si>
  <si>
    <t>04/27/2022</t>
  </si>
  <si>
    <t>04/26/2022</t>
  </si>
  <si>
    <t>04/25/2022</t>
  </si>
  <si>
    <t>04/22/2022</t>
  </si>
  <si>
    <t>04/21/2022</t>
  </si>
  <si>
    <t>04/20/2022</t>
  </si>
  <si>
    <t>04/19/2022</t>
  </si>
  <si>
    <t>04/18/2022</t>
  </si>
  <si>
    <t>04/13/2022</t>
  </si>
  <si>
    <t>03/31/2022</t>
  </si>
  <si>
    <t>03/30/2022</t>
  </si>
  <si>
    <t>03/29/2022</t>
  </si>
  <si>
    <t>03/28/2022</t>
  </si>
  <si>
    <t>03/25/2022</t>
  </si>
  <si>
    <t>03/24/2022</t>
  </si>
  <si>
    <t>03/23/2022</t>
  </si>
  <si>
    <t>03/22/2022</t>
  </si>
  <si>
    <t>03/21/2022</t>
  </si>
  <si>
    <t>03/17/2022</t>
  </si>
  <si>
    <t>03/16/2022</t>
  </si>
  <si>
    <t>03/15/2022</t>
  </si>
  <si>
    <t>03/14/2022</t>
  </si>
  <si>
    <t>02/28/2022</t>
  </si>
  <si>
    <t>02/25/2022</t>
  </si>
  <si>
    <t>02/24/2022</t>
  </si>
  <si>
    <t>02/23/2022</t>
  </si>
  <si>
    <t>02/22/2022</t>
  </si>
  <si>
    <t>02/21/2022</t>
  </si>
  <si>
    <t>02/18/2022</t>
  </si>
  <si>
    <t>02/17/2022</t>
  </si>
  <si>
    <t>02/16/2022</t>
  </si>
  <si>
    <t>02/15/2022</t>
  </si>
  <si>
    <t>02/14/2022</t>
  </si>
  <si>
    <t>01/31/2022</t>
  </si>
  <si>
    <t>01/28/2022</t>
  </si>
  <si>
    <t>01/27/2022</t>
  </si>
  <si>
    <t>01/25/2022</t>
  </si>
  <si>
    <t>01/24/2022</t>
  </si>
  <si>
    <t>01/21/2022</t>
  </si>
  <si>
    <t>01/20/2022</t>
  </si>
  <si>
    <t>01/19/2022</t>
  </si>
  <si>
    <t>01/18/2022</t>
  </si>
  <si>
    <t>01/17/2022</t>
  </si>
  <si>
    <t>01/14/2022</t>
  </si>
  <si>
    <t>01/13/2022</t>
  </si>
  <si>
    <t>12/31/2021</t>
  </si>
  <si>
    <t>12/30/2021</t>
  </si>
  <si>
    <t>12/29/2021</t>
  </si>
  <si>
    <t>12/28/2021</t>
  </si>
  <si>
    <t>12/27/2021</t>
  </si>
  <si>
    <t>12/24/2021</t>
  </si>
  <si>
    <t>12/23/2021</t>
  </si>
  <si>
    <t>12/22/2021</t>
  </si>
  <si>
    <t>12/21/2021</t>
  </si>
  <si>
    <t>12/20/2021</t>
  </si>
  <si>
    <t>12/17/2021</t>
  </si>
  <si>
    <t>12/16/2021</t>
  </si>
  <si>
    <t>12/15/2021</t>
  </si>
  <si>
    <t>12/14/2021</t>
  </si>
  <si>
    <t>12/13/2021</t>
  </si>
  <si>
    <t>11/30/2021</t>
  </si>
  <si>
    <t>11/29/2021</t>
  </si>
  <si>
    <t>11/26/2021</t>
  </si>
  <si>
    <t>11/25/2021</t>
  </si>
  <si>
    <t>11/24/2021</t>
  </si>
  <si>
    <t>11/23/2021</t>
  </si>
  <si>
    <t>11/22/2021</t>
  </si>
  <si>
    <t>11/18/2021</t>
  </si>
  <si>
    <t>11/17/2021</t>
  </si>
  <si>
    <t>11/16/2021</t>
  </si>
  <si>
    <t>11/15/2021</t>
  </si>
  <si>
    <t>10/29/2021</t>
  </si>
  <si>
    <t>10/28/2021</t>
  </si>
  <si>
    <t>10/27/2021</t>
  </si>
  <si>
    <t>10/26/2021</t>
  </si>
  <si>
    <t>10/25/2021</t>
  </si>
  <si>
    <t>10/22/2021</t>
  </si>
  <si>
    <t>10/21/2021</t>
  </si>
  <si>
    <t>10/20/2021</t>
  </si>
  <si>
    <t>10/19/2021</t>
  </si>
  <si>
    <t>10/18/2021</t>
  </si>
  <si>
    <t>10/14/2021</t>
  </si>
  <si>
    <t>10/13/2021</t>
  </si>
  <si>
    <t>09/30/2021</t>
  </si>
  <si>
    <t>09/29/2021</t>
  </si>
  <si>
    <t>09/28/2021</t>
  </si>
  <si>
    <t>09/27/2021</t>
  </si>
  <si>
    <t>09/24/2021</t>
  </si>
  <si>
    <t>09/23/2021</t>
  </si>
  <si>
    <t>09/22/2021</t>
  </si>
  <si>
    <t>09/21/2021</t>
  </si>
  <si>
    <t>09/20/2021</t>
  </si>
  <si>
    <t>09/17/2021</t>
  </si>
  <si>
    <t>09/16/2021</t>
  </si>
  <si>
    <t>09/15/2021</t>
  </si>
  <si>
    <t>09/14/2021</t>
  </si>
  <si>
    <t>09/13/2021</t>
  </si>
  <si>
    <t>08/31/2021</t>
  </si>
  <si>
    <t>08/30/2021</t>
  </si>
  <si>
    <t>08/27/2021</t>
  </si>
  <si>
    <t>08/26/2021</t>
  </si>
  <si>
    <t>08/25/2021</t>
  </si>
  <si>
    <t>08/24/2021</t>
  </si>
  <si>
    <t>08/23/2021</t>
  </si>
  <si>
    <t>08/20/2021</t>
  </si>
  <si>
    <t>08/18/2021</t>
  </si>
  <si>
    <t>08/17/2021</t>
  </si>
  <si>
    <t>08/16/2021</t>
  </si>
  <si>
    <t>08/13/2021</t>
  </si>
  <si>
    <t>07/30/2021</t>
  </si>
  <si>
    <t>07/29/2021</t>
  </si>
  <si>
    <t>07/28/2021</t>
  </si>
  <si>
    <t>07/27/2021</t>
  </si>
  <si>
    <t>07/26/2021</t>
  </si>
  <si>
    <t>07/23/2021</t>
  </si>
  <si>
    <t>07/22/2021</t>
  </si>
  <si>
    <t>07/20/2021</t>
  </si>
  <si>
    <t>07/19/2021</t>
  </si>
  <si>
    <t>07/16/2021</t>
  </si>
  <si>
    <t>07/15/2021</t>
  </si>
  <si>
    <t>07/14/2021</t>
  </si>
  <si>
    <t>07/13/2021</t>
  </si>
  <si>
    <t>06/30/2021</t>
  </si>
  <si>
    <t>06/29/2021</t>
  </si>
  <si>
    <t>06/28/2021</t>
  </si>
  <si>
    <t>06/25/2021</t>
  </si>
  <si>
    <t>06/24/2021</t>
  </si>
  <si>
    <t>06/23/2021</t>
  </si>
  <si>
    <t>06/22/2021</t>
  </si>
  <si>
    <t>06/21/2021</t>
  </si>
  <si>
    <t>06/18/2021</t>
  </si>
  <si>
    <t>06/17/2021</t>
  </si>
  <si>
    <t>06/16/2021</t>
  </si>
  <si>
    <t>06/15/2021</t>
  </si>
  <si>
    <t>06/14/2021</t>
  </si>
  <si>
    <t>05/31/2021</t>
  </si>
  <si>
    <t>05/28/2021</t>
  </si>
  <si>
    <t>05/27/2021</t>
  </si>
  <si>
    <t>05/26/2021</t>
  </si>
  <si>
    <t>05/25/2021</t>
  </si>
  <si>
    <t>05/24/2021</t>
  </si>
  <si>
    <t>05/21/2021</t>
  </si>
  <si>
    <t>05/20/2021</t>
  </si>
  <si>
    <t>05/19/2021</t>
  </si>
  <si>
    <t>05/18/2021</t>
  </si>
  <si>
    <t>05/17/2021</t>
  </si>
  <si>
    <t>05/14/2021</t>
  </si>
  <si>
    <t>04/30/2021</t>
  </si>
  <si>
    <t>04/29/2021</t>
  </si>
  <si>
    <t>04/28/2021</t>
  </si>
  <si>
    <t>04/27/2021</t>
  </si>
  <si>
    <t>04/26/2021</t>
  </si>
  <si>
    <t>04/23/2021</t>
  </si>
  <si>
    <t>04/22/2021</t>
  </si>
  <si>
    <t>04/20/2021</t>
  </si>
  <si>
    <t>04/19/2021</t>
  </si>
  <si>
    <t>04/16/2021</t>
  </si>
  <si>
    <t>04/15/2021</t>
  </si>
  <si>
    <t>04/13/2021</t>
  </si>
  <si>
    <t>03/31/2021</t>
  </si>
  <si>
    <t>03/30/2021</t>
  </si>
  <si>
    <t>03/26/2021</t>
  </si>
  <si>
    <t>03/25/2021</t>
  </si>
  <si>
    <t>03/24/2021</t>
  </si>
  <si>
    <t>03/23/2021</t>
  </si>
  <si>
    <t>03/22/2021</t>
  </si>
  <si>
    <t>03/19/2021</t>
  </si>
  <si>
    <t>03/18/2021</t>
  </si>
  <si>
    <t>03/17/2021</t>
  </si>
  <si>
    <t>03/16/2021</t>
  </si>
  <si>
    <t>03/15/2021</t>
  </si>
  <si>
    <t>02/26/2021</t>
  </si>
  <si>
    <t>02/25/2021</t>
  </si>
  <si>
    <t>02/24/2021</t>
  </si>
  <si>
    <t>02/23/2021</t>
  </si>
  <si>
    <t>02/22/2021</t>
  </si>
  <si>
    <t>02/19/2021</t>
  </si>
  <si>
    <t>02/18/2021</t>
  </si>
  <si>
    <t>02/17/2021</t>
  </si>
  <si>
    <t>02/16/2021</t>
  </si>
  <si>
    <t>02/15/2021</t>
  </si>
  <si>
    <t>01/29/2021</t>
  </si>
  <si>
    <t>01/28/2021</t>
  </si>
  <si>
    <t>01/27/2021</t>
  </si>
  <si>
    <t>01/25/2021</t>
  </si>
  <si>
    <t>01/22/2021</t>
  </si>
  <si>
    <t>01/21/2021</t>
  </si>
  <si>
    <t>01/20/2021</t>
  </si>
  <si>
    <t>01/19/2021</t>
  </si>
  <si>
    <t>01/18/2021</t>
  </si>
  <si>
    <t>01/15/2021</t>
  </si>
  <si>
    <t>01/14/2021</t>
  </si>
  <si>
    <t>01/13/2021</t>
  </si>
  <si>
    <t>12/31/2020</t>
  </si>
  <si>
    <t>12/30/2020</t>
  </si>
  <si>
    <t>12/29/2020</t>
  </si>
  <si>
    <t>12/28/2020</t>
  </si>
  <si>
    <t>12/24/2020</t>
  </si>
  <si>
    <t>12/23/2020</t>
  </si>
  <si>
    <t>12/22/2020</t>
  </si>
  <si>
    <t>12/21/2020</t>
  </si>
  <si>
    <t>12/18/2020</t>
  </si>
  <si>
    <t>12/17/2020</t>
  </si>
  <si>
    <t>12/16/2020</t>
  </si>
  <si>
    <t>12/15/2020</t>
  </si>
  <si>
    <t>12/14/2020</t>
  </si>
  <si>
    <t>11/27/2020</t>
  </si>
  <si>
    <t>11/26/2020</t>
  </si>
  <si>
    <t>11/25/2020</t>
  </si>
  <si>
    <t>11/24/2020</t>
  </si>
  <si>
    <t>11/23/2020</t>
  </si>
  <si>
    <t>11/20/2020</t>
  </si>
  <si>
    <t>11/19/2020</t>
  </si>
  <si>
    <t>11/18/2020</t>
  </si>
  <si>
    <t>11/17/2020</t>
  </si>
  <si>
    <t>11/13/2020</t>
  </si>
  <si>
    <t>10/30/2020</t>
  </si>
  <si>
    <t>10/29/2020</t>
  </si>
  <si>
    <t>10/28/2020</t>
  </si>
  <si>
    <t>10/27/2020</t>
  </si>
  <si>
    <t>10/26/2020</t>
  </si>
  <si>
    <t>10/23/2020</t>
  </si>
  <si>
    <t>10/22/2020</t>
  </si>
  <si>
    <t>10/21/2020</t>
  </si>
  <si>
    <t>10/20/2020</t>
  </si>
  <si>
    <t>10/19/2020</t>
  </si>
  <si>
    <t>10/16/2020</t>
  </si>
  <si>
    <t>10/15/2020</t>
  </si>
  <si>
    <t>10/14/2020</t>
  </si>
  <si>
    <t>10/13/2020</t>
  </si>
  <si>
    <t>09/30/2020</t>
  </si>
  <si>
    <t>09/29/2020</t>
  </si>
  <si>
    <t>09/28/2020</t>
  </si>
  <si>
    <t>09/25/2020</t>
  </si>
  <si>
    <t>09/24/2020</t>
  </si>
  <si>
    <t>09/23/2020</t>
  </si>
  <si>
    <t>09/22/2020</t>
  </si>
  <si>
    <t>09/21/2020</t>
  </si>
  <si>
    <t>09/18/2020</t>
  </si>
  <si>
    <t>09/17/2020</t>
  </si>
  <si>
    <t>09/16/2020</t>
  </si>
  <si>
    <t>09/15/2020</t>
  </si>
  <si>
    <t>09/14/2020</t>
  </si>
  <si>
    <t>Share Price - 5Y</t>
  </si>
  <si>
    <t xml:space="preserve"> </t>
  </si>
  <si>
    <t>Key Financial Ratios</t>
  </si>
  <si>
    <t>Price to Earnings</t>
  </si>
  <si>
    <t>EV/Sales</t>
  </si>
  <si>
    <t>Price to Book</t>
  </si>
  <si>
    <t>Return on Equity (%)</t>
  </si>
  <si>
    <t>Return on Capital Employed (%)</t>
  </si>
  <si>
    <t>Price to earning</t>
  </si>
  <si>
    <t>Market Cap</t>
  </si>
  <si>
    <t>Debt</t>
  </si>
  <si>
    <t>Cash</t>
  </si>
  <si>
    <t>Volumes - 5Y</t>
  </si>
  <si>
    <t>209.19K</t>
  </si>
  <si>
    <t>42.69K</t>
  </si>
  <si>
    <t>43.21K</t>
  </si>
  <si>
    <t>39.45K</t>
  </si>
  <si>
    <t>56.72K</t>
  </si>
  <si>
    <t>58.86K</t>
  </si>
  <si>
    <t>51.35K</t>
  </si>
  <si>
    <t>22.60K</t>
  </si>
  <si>
    <t>51.30K</t>
  </si>
  <si>
    <t>109.59K</t>
  </si>
  <si>
    <t>43.31K</t>
  </si>
  <si>
    <t>24.89K</t>
  </si>
  <si>
    <t>19.11K</t>
  </si>
  <si>
    <t>18.50K</t>
  </si>
  <si>
    <t>11.51K</t>
  </si>
  <si>
    <t>36.34K</t>
  </si>
  <si>
    <t>26.16K</t>
  </si>
  <si>
    <t>18.62K</t>
  </si>
  <si>
    <t>40.02K</t>
  </si>
  <si>
    <t>65.28K</t>
  </si>
  <si>
    <t>26.27K</t>
  </si>
  <si>
    <t>33.12K</t>
  </si>
  <si>
    <t>53.91K</t>
  </si>
  <si>
    <t>29.39K</t>
  </si>
  <si>
    <t>30.81K</t>
  </si>
  <si>
    <t>31.06K</t>
  </si>
  <si>
    <t>13.05K</t>
  </si>
  <si>
    <t>70.63K</t>
  </si>
  <si>
    <t>23.06K</t>
  </si>
  <si>
    <t>26.03K</t>
  </si>
  <si>
    <t>24.13K</t>
  </si>
  <si>
    <t>14.42K</t>
  </si>
  <si>
    <t>17.97K</t>
  </si>
  <si>
    <t>36.01K</t>
  </si>
  <si>
    <t>12.41K</t>
  </si>
  <si>
    <t>22.56K</t>
  </si>
  <si>
    <t>19.91K</t>
  </si>
  <si>
    <t>21.02K</t>
  </si>
  <si>
    <t>15.34K</t>
  </si>
  <si>
    <t>29.16K</t>
  </si>
  <si>
    <t>100.42K</t>
  </si>
  <si>
    <t>22.46K</t>
  </si>
  <si>
    <t>23.36K</t>
  </si>
  <si>
    <t>152.77K</t>
  </si>
  <si>
    <t>43.46K</t>
  </si>
  <si>
    <t>45.50K</t>
  </si>
  <si>
    <t>124.12K</t>
  </si>
  <si>
    <t>217.54K</t>
  </si>
  <si>
    <t>38.82K</t>
  </si>
  <si>
    <t>160.76K</t>
  </si>
  <si>
    <t>65.59K</t>
  </si>
  <si>
    <t>29.07K</t>
  </si>
  <si>
    <t>52.92K</t>
  </si>
  <si>
    <t>104.46K</t>
  </si>
  <si>
    <t>76.89K</t>
  </si>
  <si>
    <t>80.85K</t>
  </si>
  <si>
    <t>63.06K</t>
  </si>
  <si>
    <t>166.38K</t>
  </si>
  <si>
    <t>131.15K</t>
  </si>
  <si>
    <t>1.06M</t>
  </si>
  <si>
    <t>239.53K</t>
  </si>
  <si>
    <t>198.07K</t>
  </si>
  <si>
    <t>85.69K</t>
  </si>
  <si>
    <t>76.51K</t>
  </si>
  <si>
    <t>65.30K</t>
  </si>
  <si>
    <t>51.92K</t>
  </si>
  <si>
    <t>49.14K</t>
  </si>
  <si>
    <t>87.06K</t>
  </si>
  <si>
    <t>89.27K</t>
  </si>
  <si>
    <t>67.36K</t>
  </si>
  <si>
    <t>279.76K</t>
  </si>
  <si>
    <t>55.11K</t>
  </si>
  <si>
    <t>46.26K</t>
  </si>
  <si>
    <t>48.45K</t>
  </si>
  <si>
    <t>34.09K</t>
  </si>
  <si>
    <t>54.99K</t>
  </si>
  <si>
    <t>58.45K</t>
  </si>
  <si>
    <t>55.68K</t>
  </si>
  <si>
    <t>105.20K</t>
  </si>
  <si>
    <t>63.43K</t>
  </si>
  <si>
    <t>70.46K</t>
  </si>
  <si>
    <t>51.75K</t>
  </si>
  <si>
    <t>46.90K</t>
  </si>
  <si>
    <t>240.68K</t>
  </si>
  <si>
    <t>187.78K</t>
  </si>
  <si>
    <t>63.77K</t>
  </si>
  <si>
    <t>29.72K</t>
  </si>
  <si>
    <t>58.81K</t>
  </si>
  <si>
    <t>70.72K</t>
  </si>
  <si>
    <t>72.69K</t>
  </si>
  <si>
    <t>50.81K</t>
  </si>
  <si>
    <t>58.88K</t>
  </si>
  <si>
    <t>27.79K</t>
  </si>
  <si>
    <t>17.50K</t>
  </si>
  <si>
    <t>25.29K</t>
  </si>
  <si>
    <t>133.63K</t>
  </si>
  <si>
    <t>62.20K</t>
  </si>
  <si>
    <t>47.04K</t>
  </si>
  <si>
    <t>119.13K</t>
  </si>
  <si>
    <t>85.74K</t>
  </si>
  <si>
    <t>81.02K</t>
  </si>
  <si>
    <t>111.04K</t>
  </si>
  <si>
    <t>40.58K</t>
  </si>
  <si>
    <t>48.07K</t>
  </si>
  <si>
    <t>41.51K</t>
  </si>
  <si>
    <t>76.18K</t>
  </si>
  <si>
    <t>26.99K</t>
  </si>
  <si>
    <t>38.40K</t>
  </si>
  <si>
    <t>28.22K</t>
  </si>
  <si>
    <t>32.70K</t>
  </si>
  <si>
    <t>38.56K</t>
  </si>
  <si>
    <t>28.53K</t>
  </si>
  <si>
    <t>35.23K</t>
  </si>
  <si>
    <t>44.35K</t>
  </si>
  <si>
    <t>47.23K</t>
  </si>
  <si>
    <t>43.33K</t>
  </si>
  <si>
    <t>26.39K</t>
  </si>
  <si>
    <t>60.79K</t>
  </si>
  <si>
    <t>43.27K</t>
  </si>
  <si>
    <t>27.96K</t>
  </si>
  <si>
    <t>30.00K</t>
  </si>
  <si>
    <t>37.42K</t>
  </si>
  <si>
    <t>30.75K</t>
  </si>
  <si>
    <t>46.79K</t>
  </si>
  <si>
    <t>47.00K</t>
  </si>
  <si>
    <t>32.48K</t>
  </si>
  <si>
    <t>52.93K</t>
  </si>
  <si>
    <t>29.24K</t>
  </si>
  <si>
    <t>183.26K</t>
  </si>
  <si>
    <t>31.75K</t>
  </si>
  <si>
    <t>46.84K</t>
  </si>
  <si>
    <t>269.67K</t>
  </si>
  <si>
    <t>72.87K</t>
  </si>
  <si>
    <t>118.14K</t>
  </si>
  <si>
    <t>72.17K</t>
  </si>
  <si>
    <t>33.35K</t>
  </si>
  <si>
    <t>21.45K</t>
  </si>
  <si>
    <t>21.70K</t>
  </si>
  <si>
    <t>16.23K</t>
  </si>
  <si>
    <t>29.21K</t>
  </si>
  <si>
    <t>26.88K</t>
  </si>
  <si>
    <t>17.11K</t>
  </si>
  <si>
    <t>17.56K</t>
  </si>
  <si>
    <t>18.46K</t>
  </si>
  <si>
    <t>41.85K</t>
  </si>
  <si>
    <t>24.45K</t>
  </si>
  <si>
    <t>11.76K</t>
  </si>
  <si>
    <t>36.71K</t>
  </si>
  <si>
    <t>13.72K</t>
  </si>
  <si>
    <t>15.54K</t>
  </si>
  <si>
    <t>20.95K</t>
  </si>
  <si>
    <t>20.93K</t>
  </si>
  <si>
    <t>18.28K</t>
  </si>
  <si>
    <t>16.52K</t>
  </si>
  <si>
    <t>14.01K</t>
  </si>
  <si>
    <t>23.10K</t>
  </si>
  <si>
    <t>11.44K</t>
  </si>
  <si>
    <t>14.22K</t>
  </si>
  <si>
    <t>43.07K</t>
  </si>
  <si>
    <t>29.32K</t>
  </si>
  <si>
    <t>31.49K</t>
  </si>
  <si>
    <t>113.59K</t>
  </si>
  <si>
    <t>62.16K</t>
  </si>
  <si>
    <t>132.29K</t>
  </si>
  <si>
    <t>69.12K</t>
  </si>
  <si>
    <t>46.02K</t>
  </si>
  <si>
    <t>112.32K</t>
  </si>
  <si>
    <t>46.50K</t>
  </si>
  <si>
    <t>63.21K</t>
  </si>
  <si>
    <t>25.98K</t>
  </si>
  <si>
    <t>25.04K</t>
  </si>
  <si>
    <t>42.83K</t>
  </si>
  <si>
    <t>67.14K</t>
  </si>
  <si>
    <t>31.96K</t>
  </si>
  <si>
    <t>155.10K</t>
  </si>
  <si>
    <t>279.24K</t>
  </si>
  <si>
    <t>83.09K</t>
  </si>
  <si>
    <t>47.69K</t>
  </si>
  <si>
    <t>355.39K</t>
  </si>
  <si>
    <t>87.85K</t>
  </si>
  <si>
    <t>70.88K</t>
  </si>
  <si>
    <t>47.68K</t>
  </si>
  <si>
    <t>69.98K</t>
  </si>
  <si>
    <t>46.53K</t>
  </si>
  <si>
    <t>61.46K</t>
  </si>
  <si>
    <t>35.35K</t>
  </si>
  <si>
    <t>67.27K</t>
  </si>
  <si>
    <t>113.95K</t>
  </si>
  <si>
    <t>1.29M</t>
  </si>
  <si>
    <t>2.83M</t>
  </si>
  <si>
    <t>427.47K</t>
  </si>
  <si>
    <t>157.36K</t>
  </si>
  <si>
    <t>111.08K</t>
  </si>
  <si>
    <t>87.08K</t>
  </si>
  <si>
    <t>90.67K</t>
  </si>
  <si>
    <t>55.97K</t>
  </si>
  <si>
    <t>107.60K</t>
  </si>
  <si>
    <t>138.91K</t>
  </si>
  <si>
    <t>73.18K</t>
  </si>
  <si>
    <t>36.53K</t>
  </si>
  <si>
    <t>195.58K</t>
  </si>
  <si>
    <t>167.74K</t>
  </si>
  <si>
    <t>222.47K</t>
  </si>
  <si>
    <t>82.04K</t>
  </si>
  <si>
    <t>62.28K</t>
  </si>
  <si>
    <t>71.99K</t>
  </si>
  <si>
    <t>56.34K</t>
  </si>
  <si>
    <t>43.58K</t>
  </si>
  <si>
    <t>45.73K</t>
  </si>
  <si>
    <t>104.45K</t>
  </si>
  <si>
    <t>95.98K</t>
  </si>
  <si>
    <t>48.47K</t>
  </si>
  <si>
    <t>26.04K</t>
  </si>
  <si>
    <t>31.16K</t>
  </si>
  <si>
    <t>40.53K</t>
  </si>
  <si>
    <t>21.61K</t>
  </si>
  <si>
    <t>135.73K</t>
  </si>
  <si>
    <t>56.36K</t>
  </si>
  <si>
    <t>16.68K</t>
  </si>
  <si>
    <t>35.98K</t>
  </si>
  <si>
    <t>48.40K</t>
  </si>
  <si>
    <t>46.03K</t>
  </si>
  <si>
    <t>47.18K</t>
  </si>
  <si>
    <t>412.46K</t>
  </si>
  <si>
    <t>107.67K</t>
  </si>
  <si>
    <t>31.90K</t>
  </si>
  <si>
    <t>24.27K</t>
  </si>
  <si>
    <t>27.41K</t>
  </si>
  <si>
    <t>20.43K</t>
  </si>
  <si>
    <t>22.82K</t>
  </si>
  <si>
    <t>26.10K</t>
  </si>
  <si>
    <t>16.20K</t>
  </si>
  <si>
    <t>13.86K</t>
  </si>
  <si>
    <t>18.25K</t>
  </si>
  <si>
    <t>16.34K</t>
  </si>
  <si>
    <t>15.05K</t>
  </si>
  <si>
    <t>18.42K</t>
  </si>
  <si>
    <t>20.69K</t>
  </si>
  <si>
    <t>12.61K</t>
  </si>
  <si>
    <t>20.34K</t>
  </si>
  <si>
    <t>12.17K</t>
  </si>
  <si>
    <t>13.81K</t>
  </si>
  <si>
    <t>40.29K</t>
  </si>
  <si>
    <t>72.79K</t>
  </si>
  <si>
    <t>62.85K</t>
  </si>
  <si>
    <t>671.29K</t>
  </si>
  <si>
    <t>105.55K</t>
  </si>
  <si>
    <t>115.77K</t>
  </si>
  <si>
    <t>51.17K</t>
  </si>
  <si>
    <t>133.62K</t>
  </si>
  <si>
    <t>24.72K</t>
  </si>
  <si>
    <t>77.76K</t>
  </si>
  <si>
    <t>130.45K</t>
  </si>
  <si>
    <t>762.08K</t>
  </si>
  <si>
    <t>617.31K</t>
  </si>
  <si>
    <t>899.29K</t>
  </si>
  <si>
    <t>170.05K</t>
  </si>
  <si>
    <t>101.12K</t>
  </si>
  <si>
    <t>51.39K</t>
  </si>
  <si>
    <t>50.28K</t>
  </si>
  <si>
    <t>44.15K</t>
  </si>
  <si>
    <t>32.65K</t>
  </si>
  <si>
    <t>164.81K</t>
  </si>
  <si>
    <t>135.59K</t>
  </si>
  <si>
    <t>115.64K</t>
  </si>
  <si>
    <t>64.45K</t>
  </si>
  <si>
    <t>60.62K</t>
  </si>
  <si>
    <t>106.36K</t>
  </si>
  <si>
    <t>150.93K</t>
  </si>
  <si>
    <t>114.85K</t>
  </si>
  <si>
    <t>75.22K</t>
  </si>
  <si>
    <t>234.22K</t>
  </si>
  <si>
    <t>130.90K</t>
  </si>
  <si>
    <t>63.72K</t>
  </si>
  <si>
    <t>85.24K</t>
  </si>
  <si>
    <t>40.12K</t>
  </si>
  <si>
    <t>27.50K</t>
  </si>
  <si>
    <t>4.65K</t>
  </si>
  <si>
    <t>17.04K</t>
  </si>
  <si>
    <t>66.05K</t>
  </si>
  <si>
    <t>24.43K</t>
  </si>
  <si>
    <t>24.28K</t>
  </si>
  <si>
    <t>18.37K</t>
  </si>
  <si>
    <t>16.75K</t>
  </si>
  <si>
    <t>14.88K</t>
  </si>
  <si>
    <t>42.50K</t>
  </si>
  <si>
    <t>29.45K</t>
  </si>
  <si>
    <t>18.09K</t>
  </si>
  <si>
    <t>27.51K</t>
  </si>
  <si>
    <t>16.99K</t>
  </si>
  <si>
    <t>52.47K</t>
  </si>
  <si>
    <t>26.90K</t>
  </si>
  <si>
    <t>66.54K</t>
  </si>
  <si>
    <t>43.93K</t>
  </si>
  <si>
    <t>71.11K</t>
  </si>
  <si>
    <t>122.19K</t>
  </si>
  <si>
    <t>59.59K</t>
  </si>
  <si>
    <t>32.39K</t>
  </si>
  <si>
    <t>12.67K</t>
  </si>
  <si>
    <t>16.22K</t>
  </si>
  <si>
    <t>11.69K</t>
  </si>
  <si>
    <t>52.04K</t>
  </si>
  <si>
    <t>11.56K</t>
  </si>
  <si>
    <t>10.02K</t>
  </si>
  <si>
    <t>10.09K</t>
  </si>
  <si>
    <t>11.95K</t>
  </si>
  <si>
    <t>19.34K</t>
  </si>
  <si>
    <t>12.85K</t>
  </si>
  <si>
    <t>17.07K</t>
  </si>
  <si>
    <t>19.40K</t>
  </si>
  <si>
    <t>8.91K</t>
  </si>
  <si>
    <t>8.71K</t>
  </si>
  <si>
    <t>10.68K</t>
  </si>
  <si>
    <t>8.17K</t>
  </si>
  <si>
    <t>14.78K</t>
  </si>
  <si>
    <t>15.45K</t>
  </si>
  <si>
    <t>19.52K</t>
  </si>
  <si>
    <t>19.84K</t>
  </si>
  <si>
    <t>16.49K</t>
  </si>
  <si>
    <t>8.05K</t>
  </si>
  <si>
    <t>21.10K</t>
  </si>
  <si>
    <t>8.06K</t>
  </si>
  <si>
    <t>25.17K</t>
  </si>
  <si>
    <t>18.48K</t>
  </si>
  <si>
    <t>22.36K</t>
  </si>
  <si>
    <t>8.01K</t>
  </si>
  <si>
    <t>20.33K</t>
  </si>
  <si>
    <t>10.36K</t>
  </si>
  <si>
    <t>11.52K</t>
  </si>
  <si>
    <t>11.07K</t>
  </si>
  <si>
    <t>10.75K</t>
  </si>
  <si>
    <t>16.67K</t>
  </si>
  <si>
    <t>13.63K</t>
  </si>
  <si>
    <t>31.76K</t>
  </si>
  <si>
    <t>91.90K</t>
  </si>
  <si>
    <t>19.81K</t>
  </si>
  <si>
    <t>58.76K</t>
  </si>
  <si>
    <t>18.74K</t>
  </si>
  <si>
    <t>48.08K</t>
  </si>
  <si>
    <t>48.97K</t>
  </si>
  <si>
    <t>15.74K</t>
  </si>
  <si>
    <t>12.60K</t>
  </si>
  <si>
    <t>12.63K</t>
  </si>
  <si>
    <t>11.25K</t>
  </si>
  <si>
    <t>22.64K</t>
  </si>
  <si>
    <t>19.49K</t>
  </si>
  <si>
    <t>16.00K</t>
  </si>
  <si>
    <t>7.89K</t>
  </si>
  <si>
    <t>14.06K</t>
  </si>
  <si>
    <t>10.50K</t>
  </si>
  <si>
    <t>17.98K</t>
  </si>
  <si>
    <t>10.96K</t>
  </si>
  <si>
    <t>42.56K</t>
  </si>
  <si>
    <t>20.88K</t>
  </si>
  <si>
    <t>10.84K</t>
  </si>
  <si>
    <t>9.10K</t>
  </si>
  <si>
    <t>25.56K</t>
  </si>
  <si>
    <t>21.20K</t>
  </si>
  <si>
    <t>19.38K</t>
  </si>
  <si>
    <t>16.92K</t>
  </si>
  <si>
    <t>9.12K</t>
  </si>
  <si>
    <t>11.50K</t>
  </si>
  <si>
    <t>13.77K</t>
  </si>
  <si>
    <t>80.34K</t>
  </si>
  <si>
    <t>65.77K</t>
  </si>
  <si>
    <t>9.27K</t>
  </si>
  <si>
    <t>38.99K</t>
  </si>
  <si>
    <t>27.93K</t>
  </si>
  <si>
    <t>52.31K</t>
  </si>
  <si>
    <t>20.38K</t>
  </si>
  <si>
    <t>46.44K</t>
  </si>
  <si>
    <t>56.74K</t>
  </si>
  <si>
    <t>24.53K</t>
  </si>
  <si>
    <t>16.02K</t>
  </si>
  <si>
    <t>13.22K</t>
  </si>
  <si>
    <t>14.66K</t>
  </si>
  <si>
    <t>15.49K</t>
  </si>
  <si>
    <t>36.45K</t>
  </si>
  <si>
    <t>12.93K</t>
  </si>
  <si>
    <t>20.12K</t>
  </si>
  <si>
    <t>19.69K</t>
  </si>
  <si>
    <t>1.30M</t>
  </si>
  <si>
    <t>297.27K</t>
  </si>
  <si>
    <t>915.40K</t>
  </si>
  <si>
    <t>483.25K</t>
  </si>
  <si>
    <t>297.01K</t>
  </si>
  <si>
    <t>487.97K</t>
  </si>
  <si>
    <t>98.41K</t>
  </si>
  <si>
    <t>109.72K</t>
  </si>
  <si>
    <t>116.65K</t>
  </si>
  <si>
    <t>133.46K</t>
  </si>
  <si>
    <t>30.63K</t>
  </si>
  <si>
    <t>32.28K</t>
  </si>
  <si>
    <t>49.29K</t>
  </si>
  <si>
    <t>96.96K</t>
  </si>
  <si>
    <t>39.73K</t>
  </si>
  <si>
    <t>39.84K</t>
  </si>
  <si>
    <t>36.30K</t>
  </si>
  <si>
    <t>65.22K</t>
  </si>
  <si>
    <t>208.03K</t>
  </si>
  <si>
    <t>47.57K</t>
  </si>
  <si>
    <t>61.53K</t>
  </si>
  <si>
    <t>19.20K</t>
  </si>
  <si>
    <t>32.45K</t>
  </si>
  <si>
    <t>39.41K</t>
  </si>
  <si>
    <t>42.57K</t>
  </si>
  <si>
    <t>72.57K</t>
  </si>
  <si>
    <t>52.68K</t>
  </si>
  <si>
    <t>127.99K</t>
  </si>
  <si>
    <t>32.38K</t>
  </si>
  <si>
    <t>12.58K</t>
  </si>
  <si>
    <t>50.31K</t>
  </si>
  <si>
    <t>88.50K</t>
  </si>
  <si>
    <t>41.78K</t>
  </si>
  <si>
    <t>51.42K</t>
  </si>
  <si>
    <t>18.45K</t>
  </si>
  <si>
    <t>148.99K</t>
  </si>
  <si>
    <t>23.27K</t>
  </si>
  <si>
    <t>31.79K</t>
  </si>
  <si>
    <t>53.88K</t>
  </si>
  <si>
    <t>13.39K</t>
  </si>
  <si>
    <t>11.26K</t>
  </si>
  <si>
    <t>13.09K</t>
  </si>
  <si>
    <t>14.12K</t>
  </si>
  <si>
    <t>13.96K</t>
  </si>
  <si>
    <t>24.51K</t>
  </si>
  <si>
    <t>14.65K</t>
  </si>
  <si>
    <t>13.25K</t>
  </si>
  <si>
    <t>30.32K</t>
  </si>
  <si>
    <t>42.49K</t>
  </si>
  <si>
    <t>15.20K</t>
  </si>
  <si>
    <t>13.65K</t>
  </si>
  <si>
    <t>11.19K</t>
  </si>
  <si>
    <t>10.26K</t>
  </si>
  <si>
    <t>55.21K</t>
  </si>
  <si>
    <t>8.49K</t>
  </si>
  <si>
    <t>12.79K</t>
  </si>
  <si>
    <t>16.32K</t>
  </si>
  <si>
    <t>21.54K</t>
  </si>
  <si>
    <t>22.89K</t>
  </si>
  <si>
    <t>12.95K</t>
  </si>
  <si>
    <t>53.53K</t>
  </si>
  <si>
    <t>11.40K</t>
  </si>
  <si>
    <t>12.40K</t>
  </si>
  <si>
    <t>10.56K</t>
  </si>
  <si>
    <t>12.62K</t>
  </si>
  <si>
    <t>16.59K</t>
  </si>
  <si>
    <t>15.30K</t>
  </si>
  <si>
    <t>63.90K</t>
  </si>
  <si>
    <t>27.37K</t>
  </si>
  <si>
    <t>22.21K</t>
  </si>
  <si>
    <t>55.80K</t>
  </si>
  <si>
    <t>43.55K</t>
  </si>
  <si>
    <t>19.17K</t>
  </si>
  <si>
    <t>24.32K</t>
  </si>
  <si>
    <t>29.89K</t>
  </si>
  <si>
    <t>38.75K</t>
  </si>
  <si>
    <t>405.05K</t>
  </si>
  <si>
    <t>47.81K</t>
  </si>
  <si>
    <t>22.68K</t>
  </si>
  <si>
    <t>42.01K</t>
  </si>
  <si>
    <t>32.96K</t>
  </si>
  <si>
    <t>36.26K</t>
  </si>
  <si>
    <t>22.77K</t>
  </si>
  <si>
    <t>15.13K</t>
  </si>
  <si>
    <t>39.30K</t>
  </si>
  <si>
    <t>49.26K</t>
  </si>
  <si>
    <t>25.24K</t>
  </si>
  <si>
    <t>64.59K</t>
  </si>
  <si>
    <t>44.37K</t>
  </si>
  <si>
    <t>17.48K</t>
  </si>
  <si>
    <t>25.23K</t>
  </si>
  <si>
    <t>24.94K</t>
  </si>
  <si>
    <t>47.50K</t>
  </si>
  <si>
    <t>35.91K</t>
  </si>
  <si>
    <t>49.44K</t>
  </si>
  <si>
    <t>49.32K</t>
  </si>
  <si>
    <t>126.80K</t>
  </si>
  <si>
    <t>54.47K</t>
  </si>
  <si>
    <t>43.25K</t>
  </si>
  <si>
    <t>122.00K</t>
  </si>
  <si>
    <t>70.91K</t>
  </si>
  <si>
    <t>28.25K</t>
  </si>
  <si>
    <t>40.38K</t>
  </si>
  <si>
    <t>95.47K</t>
  </si>
  <si>
    <t>59.27K</t>
  </si>
  <si>
    <t>33.27K</t>
  </si>
  <si>
    <t>67.54K</t>
  </si>
  <si>
    <t>74.64K</t>
  </si>
  <si>
    <t>14.13K</t>
  </si>
  <si>
    <t>22.74K</t>
  </si>
  <si>
    <t>37.25K</t>
  </si>
  <si>
    <t>158.74K</t>
  </si>
  <si>
    <t>204.26K</t>
  </si>
  <si>
    <t>68.54K</t>
  </si>
  <si>
    <t>21.04K</t>
  </si>
  <si>
    <t>30.37K</t>
  </si>
  <si>
    <t>69.08K</t>
  </si>
  <si>
    <t>235.14K</t>
  </si>
  <si>
    <t>259.06K</t>
  </si>
  <si>
    <t>246.85K</t>
  </si>
  <si>
    <t>233.66K</t>
  </si>
  <si>
    <t>98.79K</t>
  </si>
  <si>
    <t>90.23K</t>
  </si>
  <si>
    <t>151.90K</t>
  </si>
  <si>
    <t>50.36K</t>
  </si>
  <si>
    <t>652.16K</t>
  </si>
  <si>
    <t>386.25K</t>
  </si>
  <si>
    <t>162.90K</t>
  </si>
  <si>
    <t>100.81K</t>
  </si>
  <si>
    <t>235.15K</t>
  </si>
  <si>
    <t>49.57K</t>
  </si>
  <si>
    <t>159.81K</t>
  </si>
  <si>
    <t>82.61K</t>
  </si>
  <si>
    <t>65.41K</t>
  </si>
  <si>
    <t>76.70K</t>
  </si>
  <si>
    <t>666.17K</t>
  </si>
  <si>
    <t>201.40K</t>
  </si>
  <si>
    <t>79.36K</t>
  </si>
  <si>
    <t>371.13K</t>
  </si>
  <si>
    <t>88.51K</t>
  </si>
  <si>
    <t>59.55K</t>
  </si>
  <si>
    <t>65.63K</t>
  </si>
  <si>
    <t>249.69K</t>
  </si>
  <si>
    <t>777.38K</t>
  </si>
  <si>
    <t>104.49K</t>
  </si>
  <si>
    <t>236.83K</t>
  </si>
  <si>
    <t>514.71K</t>
  </si>
  <si>
    <t>391.53K</t>
  </si>
  <si>
    <t>106.13K</t>
  </si>
  <si>
    <t>298.66K</t>
  </si>
  <si>
    <t>148.97K</t>
  </si>
  <si>
    <t>89.08K</t>
  </si>
  <si>
    <t>68.58K</t>
  </si>
  <si>
    <t>85.45K</t>
  </si>
  <si>
    <t>147.92K</t>
  </si>
  <si>
    <t>156.88K</t>
  </si>
  <si>
    <t>102.28K</t>
  </si>
  <si>
    <t>82.39K</t>
  </si>
  <si>
    <t>60.54K</t>
  </si>
  <si>
    <t>50.83K</t>
  </si>
  <si>
    <t>42.41K</t>
  </si>
  <si>
    <t>1.05M</t>
  </si>
  <si>
    <t>446.11K</t>
  </si>
  <si>
    <t>1.17M</t>
  </si>
  <si>
    <t>202.04K</t>
  </si>
  <si>
    <t>94.75K</t>
  </si>
  <si>
    <t>138.72K</t>
  </si>
  <si>
    <t>147.77K</t>
  </si>
  <si>
    <t>517.27K</t>
  </si>
  <si>
    <t>298.19K</t>
  </si>
  <si>
    <t>145.71K</t>
  </si>
  <si>
    <t>227.73K</t>
  </si>
  <si>
    <t>287.08K</t>
  </si>
  <si>
    <t>258.64K</t>
  </si>
  <si>
    <t>208.70K</t>
  </si>
  <si>
    <t>162.25K</t>
  </si>
  <si>
    <t>168.58K</t>
  </si>
  <si>
    <t>219.99K</t>
  </si>
  <si>
    <t>165.34K</t>
  </si>
  <si>
    <t>93.34K</t>
  </si>
  <si>
    <t>109.83K</t>
  </si>
  <si>
    <t>133.84K</t>
  </si>
  <si>
    <t>268.04K</t>
  </si>
  <si>
    <t>408.90K</t>
  </si>
  <si>
    <t>193.41K</t>
  </si>
  <si>
    <t>172.57K</t>
  </si>
  <si>
    <t>126.72K</t>
  </si>
  <si>
    <t>126.39K</t>
  </si>
  <si>
    <t>146.34K</t>
  </si>
  <si>
    <t>129.61K</t>
  </si>
  <si>
    <t>77.58K</t>
  </si>
  <si>
    <t>57.73K</t>
  </si>
  <si>
    <t>64.19K</t>
  </si>
  <si>
    <t>64.09K</t>
  </si>
  <si>
    <t>79.41K</t>
  </si>
  <si>
    <t>101.78K</t>
  </si>
  <si>
    <t>132.74K</t>
  </si>
  <si>
    <t>158.69K</t>
  </si>
  <si>
    <t>287.01K</t>
  </si>
  <si>
    <t>110.64K</t>
  </si>
  <si>
    <t>65.32K</t>
  </si>
  <si>
    <t>62.63K</t>
  </si>
  <si>
    <t>56.09K</t>
  </si>
  <si>
    <t>89.09K</t>
  </si>
  <si>
    <t>81.58K</t>
  </si>
  <si>
    <t>42.21K</t>
  </si>
  <si>
    <t>117.50K</t>
  </si>
  <si>
    <t>113.23K</t>
  </si>
  <si>
    <t>166.33K</t>
  </si>
  <si>
    <t>106.66K</t>
  </si>
  <si>
    <t>49.86K</t>
  </si>
  <si>
    <t>34.86K</t>
  </si>
  <si>
    <t>32.94K</t>
  </si>
  <si>
    <t>50.34K</t>
  </si>
  <si>
    <t>62.30K</t>
  </si>
  <si>
    <t>33.97K</t>
  </si>
  <si>
    <t>94.98K</t>
  </si>
  <si>
    <t>104.47K</t>
  </si>
  <si>
    <t>105.18K</t>
  </si>
  <si>
    <t>100.11K</t>
  </si>
  <si>
    <t>265.50K</t>
  </si>
  <si>
    <t>234.83K</t>
  </si>
  <si>
    <t>90.63K</t>
  </si>
  <si>
    <t>85.66K</t>
  </si>
  <si>
    <t>75.85K</t>
  </si>
  <si>
    <t>77.92K</t>
  </si>
  <si>
    <t>155.96K</t>
  </si>
  <si>
    <t>70.53K</t>
  </si>
  <si>
    <t>79.62K</t>
  </si>
  <si>
    <t>62.81K</t>
  </si>
  <si>
    <t>37.71K</t>
  </si>
  <si>
    <t>34.24K</t>
  </si>
  <si>
    <t>29.81K</t>
  </si>
  <si>
    <t>25.06K</t>
  </si>
  <si>
    <t>54.18K</t>
  </si>
  <si>
    <t>71.06K</t>
  </si>
  <si>
    <t>51.05K</t>
  </si>
  <si>
    <t>80.49K</t>
  </si>
  <si>
    <t>66.82K</t>
  </si>
  <si>
    <t>79.61K</t>
  </si>
  <si>
    <t>49.79K</t>
  </si>
  <si>
    <t>78.91K</t>
  </si>
  <si>
    <t>61.60K</t>
  </si>
  <si>
    <t>37.60K</t>
  </si>
  <si>
    <t>98.84K</t>
  </si>
  <si>
    <t>172.18K</t>
  </si>
  <si>
    <t>63.05K</t>
  </si>
  <si>
    <t>50.80K</t>
  </si>
  <si>
    <t>129.91K</t>
  </si>
  <si>
    <t>83.79K</t>
  </si>
  <si>
    <t>110.00K</t>
  </si>
  <si>
    <t>107.24K</t>
  </si>
  <si>
    <t>42.07K</t>
  </si>
  <si>
    <t>158.75K</t>
  </si>
  <si>
    <t>134.88K</t>
  </si>
  <si>
    <t>59.98K</t>
  </si>
  <si>
    <t>40.83K</t>
  </si>
  <si>
    <t>50.49K</t>
  </si>
  <si>
    <t>93.15K</t>
  </si>
  <si>
    <t>62.09K</t>
  </si>
  <si>
    <t>37.00K</t>
  </si>
  <si>
    <t>55.72K</t>
  </si>
  <si>
    <t>77.50K</t>
  </si>
  <si>
    <t>28.00K</t>
  </si>
  <si>
    <t>32.02K</t>
  </si>
  <si>
    <t>37.13K</t>
  </si>
  <si>
    <t>26.41K</t>
  </si>
  <si>
    <t>130.43K</t>
  </si>
  <si>
    <t>102.76K</t>
  </si>
  <si>
    <t>43.97K</t>
  </si>
  <si>
    <t>45.53K</t>
  </si>
  <si>
    <t>54.64K</t>
  </si>
  <si>
    <t>45.43K</t>
  </si>
  <si>
    <t>63.99K</t>
  </si>
  <si>
    <t>60.34K</t>
  </si>
  <si>
    <t>33.25K</t>
  </si>
  <si>
    <t>37.36K</t>
  </si>
  <si>
    <t>30.41K</t>
  </si>
  <si>
    <t>192.18K</t>
  </si>
  <si>
    <t>65.25K</t>
  </si>
  <si>
    <t>33.69K</t>
  </si>
  <si>
    <t>48.94K</t>
  </si>
  <si>
    <t>27.39K</t>
  </si>
  <si>
    <t>44.10K</t>
  </si>
  <si>
    <t>28.45K</t>
  </si>
  <si>
    <t>39.24K</t>
  </si>
  <si>
    <t>87.92K</t>
  </si>
  <si>
    <t>66.56K</t>
  </si>
  <si>
    <t>44.89K</t>
  </si>
  <si>
    <t>90.16K</t>
  </si>
  <si>
    <t>45.65K</t>
  </si>
  <si>
    <t>41.19K</t>
  </si>
  <si>
    <t>74.87K</t>
  </si>
  <si>
    <t>57.14K</t>
  </si>
  <si>
    <t>45.05K</t>
  </si>
  <si>
    <t>82.68K</t>
  </si>
  <si>
    <t>109.45K</t>
  </si>
  <si>
    <t>79.46K</t>
  </si>
  <si>
    <t>92.90K</t>
  </si>
  <si>
    <t>55.76K</t>
  </si>
  <si>
    <t>48.86K</t>
  </si>
  <si>
    <t>44.45K</t>
  </si>
  <si>
    <t>52.45K</t>
  </si>
  <si>
    <t>46.85K</t>
  </si>
  <si>
    <t>46.65K</t>
  </si>
  <si>
    <t>108.02K</t>
  </si>
  <si>
    <t>153.07K</t>
  </si>
  <si>
    <t>1.68M</t>
  </si>
  <si>
    <t>1.40M</t>
  </si>
  <si>
    <t>854.85K</t>
  </si>
  <si>
    <t>154.42K</t>
  </si>
  <si>
    <t>134.71K</t>
  </si>
  <si>
    <t>93.59K</t>
  </si>
  <si>
    <t>59.01K</t>
  </si>
  <si>
    <t>162.67K</t>
  </si>
  <si>
    <t>53.49K</t>
  </si>
  <si>
    <t>204.92K</t>
  </si>
  <si>
    <t>219.98K</t>
  </si>
  <si>
    <t>64.99K</t>
  </si>
  <si>
    <t>154.86K</t>
  </si>
  <si>
    <t>64.64K</t>
  </si>
  <si>
    <t>67.04K</t>
  </si>
  <si>
    <t>389.73K</t>
  </si>
  <si>
    <t>109.60K</t>
  </si>
  <si>
    <t>69.67K</t>
  </si>
  <si>
    <t>87.99K</t>
  </si>
  <si>
    <t>135.80K</t>
  </si>
  <si>
    <t>67.44K</t>
  </si>
  <si>
    <t>35.37K</t>
  </si>
  <si>
    <t>59.34K</t>
  </si>
  <si>
    <t>48.23K</t>
  </si>
  <si>
    <t>54.44K</t>
  </si>
  <si>
    <t>53.37K</t>
  </si>
  <si>
    <t>45.12K</t>
  </si>
  <si>
    <t>64.03K</t>
  </si>
  <si>
    <t>64.17K</t>
  </si>
  <si>
    <t>36.22K</t>
  </si>
  <si>
    <t>79.84K</t>
  </si>
  <si>
    <t>37.17K</t>
  </si>
  <si>
    <t>22.84K</t>
  </si>
  <si>
    <t>26.81K</t>
  </si>
  <si>
    <t>31.12K</t>
  </si>
  <si>
    <t>31.44K</t>
  </si>
  <si>
    <t>36.31K</t>
  </si>
  <si>
    <t>99.65K</t>
  </si>
  <si>
    <t>82.47K</t>
  </si>
  <si>
    <t>55.29K</t>
  </si>
  <si>
    <t>115.33K</t>
  </si>
  <si>
    <t>76.28K</t>
  </si>
  <si>
    <t>84.23K</t>
  </si>
  <si>
    <t>82.22K</t>
  </si>
  <si>
    <t>68.84K</t>
  </si>
  <si>
    <t>41.87K</t>
  </si>
  <si>
    <t>51.63K</t>
  </si>
  <si>
    <t>902.43K</t>
  </si>
  <si>
    <t>128.02K</t>
  </si>
  <si>
    <t>134.14K</t>
  </si>
  <si>
    <t>82.29K</t>
  </si>
  <si>
    <t>47.33K</t>
  </si>
  <si>
    <t>77.05K</t>
  </si>
  <si>
    <t>444.24K</t>
  </si>
  <si>
    <t>108.93K</t>
  </si>
  <si>
    <t>72.86K</t>
  </si>
  <si>
    <t>93.70K</t>
  </si>
  <si>
    <t>69.68K</t>
  </si>
  <si>
    <t>134.59K</t>
  </si>
  <si>
    <t>60.36K</t>
  </si>
  <si>
    <t>151.31K</t>
  </si>
  <si>
    <t>81.11K</t>
  </si>
  <si>
    <t>253.34K</t>
  </si>
  <si>
    <t>112.69K</t>
  </si>
  <si>
    <t>535.69K</t>
  </si>
  <si>
    <t>153.37K</t>
  </si>
  <si>
    <t>83.44K</t>
  </si>
  <si>
    <t>49.94K</t>
  </si>
  <si>
    <t>30.33K</t>
  </si>
  <si>
    <t>39.89K</t>
  </si>
  <si>
    <t>10.37K</t>
  </si>
  <si>
    <t>38.90K</t>
  </si>
  <si>
    <t>49.25K</t>
  </si>
  <si>
    <t>30.11K</t>
  </si>
  <si>
    <t>45.11K</t>
  </si>
  <si>
    <t>19.92K</t>
  </si>
  <si>
    <t>27.56K</t>
  </si>
  <si>
    <t>21.51K</t>
  </si>
  <si>
    <t>30.19K</t>
  </si>
  <si>
    <t>64.96K</t>
  </si>
  <si>
    <t>30.64K</t>
  </si>
  <si>
    <t>33.76K</t>
  </si>
  <si>
    <t>35.62K</t>
  </si>
  <si>
    <t>71.67K</t>
  </si>
  <si>
    <t>89.23K</t>
  </si>
  <si>
    <t>47.71K</t>
  </si>
  <si>
    <t>48.50K</t>
  </si>
  <si>
    <t>20.54K</t>
  </si>
  <si>
    <t>33.01K</t>
  </si>
  <si>
    <t>70.07K</t>
  </si>
  <si>
    <t>53.77K</t>
  </si>
  <si>
    <t>50.06K</t>
  </si>
  <si>
    <t>32.10K</t>
  </si>
  <si>
    <t>24.88K</t>
  </si>
  <si>
    <t>51.88K</t>
  </si>
  <si>
    <t>74.21K</t>
  </si>
  <si>
    <t>42.28K</t>
  </si>
  <si>
    <t>21.57K</t>
  </si>
  <si>
    <t>26.14K</t>
  </si>
  <si>
    <t>20.59K</t>
  </si>
  <si>
    <t>30.78K</t>
  </si>
  <si>
    <t>174.09K</t>
  </si>
  <si>
    <t>44.61K</t>
  </si>
  <si>
    <t>84.87K</t>
  </si>
  <si>
    <t>45.83K</t>
  </si>
  <si>
    <t>50.03K</t>
  </si>
  <si>
    <t>63.67K</t>
  </si>
  <si>
    <t>58.09K</t>
  </si>
  <si>
    <t>34.16K</t>
  </si>
  <si>
    <t>30.20K</t>
  </si>
  <si>
    <t>44.28K</t>
  </si>
  <si>
    <t>61.45K</t>
  </si>
  <si>
    <t>91.85K</t>
  </si>
  <si>
    <t>34.56K</t>
  </si>
  <si>
    <t>56.04K</t>
  </si>
  <si>
    <t>127.21K</t>
  </si>
  <si>
    <t>127.23K</t>
  </si>
  <si>
    <t>97.11K</t>
  </si>
  <si>
    <t>221.53K</t>
  </si>
  <si>
    <t>1.69M</t>
  </si>
  <si>
    <t>219.35K</t>
  </si>
  <si>
    <t>255.81K</t>
  </si>
  <si>
    <t>139.58K</t>
  </si>
  <si>
    <t>61.85K</t>
  </si>
  <si>
    <t>42.37K</t>
  </si>
  <si>
    <t>25.82K</t>
  </si>
  <si>
    <t>64.51K</t>
  </si>
  <si>
    <t>617.28K</t>
  </si>
  <si>
    <t>98.22K</t>
  </si>
  <si>
    <t>80.98K</t>
  </si>
  <si>
    <t>104.18K</t>
  </si>
  <si>
    <t>51.06K</t>
  </si>
  <si>
    <t>165.82K</t>
  </si>
  <si>
    <t>34.67K</t>
  </si>
  <si>
    <t>211.03K</t>
  </si>
  <si>
    <t>176.23K</t>
  </si>
  <si>
    <t>58.39K</t>
  </si>
  <si>
    <t>44.40K</t>
  </si>
  <si>
    <t>29.91K</t>
  </si>
  <si>
    <t>124.42K</t>
  </si>
  <si>
    <t>161.77K</t>
  </si>
  <si>
    <t>116.93K</t>
  </si>
  <si>
    <t>9.94K</t>
  </si>
  <si>
    <t>72.68K</t>
  </si>
  <si>
    <t>80.06K</t>
  </si>
  <si>
    <t>167.00K</t>
  </si>
  <si>
    <t>124.57K</t>
  </si>
  <si>
    <t>774.89K</t>
  </si>
  <si>
    <t>464.16K</t>
  </si>
  <si>
    <t>311.29K</t>
  </si>
  <si>
    <t>262.85K</t>
  </si>
  <si>
    <t>190.42K</t>
  </si>
  <si>
    <t>469.67K</t>
  </si>
  <si>
    <t>159.53K</t>
  </si>
  <si>
    <t>97.71K</t>
  </si>
  <si>
    <t>68.10K</t>
  </si>
  <si>
    <t>81.68K</t>
  </si>
  <si>
    <t>52.07K</t>
  </si>
  <si>
    <t>58.71K</t>
  </si>
  <si>
    <t>84.85K</t>
  </si>
  <si>
    <t>36.74K</t>
  </si>
  <si>
    <t>315.23K</t>
  </si>
  <si>
    <t>91.65K</t>
  </si>
  <si>
    <t>60.06K</t>
  </si>
  <si>
    <t>44.74K</t>
  </si>
  <si>
    <t>71.29K</t>
  </si>
  <si>
    <t>57.61K</t>
  </si>
  <si>
    <t>263.29K</t>
  </si>
  <si>
    <t>65.10K</t>
  </si>
  <si>
    <t>47.72K</t>
  </si>
  <si>
    <t>46.49K</t>
  </si>
  <si>
    <t>46.52K</t>
  </si>
  <si>
    <t>22.26K</t>
  </si>
  <si>
    <t>36.96K</t>
  </si>
  <si>
    <t>22.61K</t>
  </si>
  <si>
    <t>633.89K</t>
  </si>
  <si>
    <t>112.88K</t>
  </si>
  <si>
    <t>67.45K</t>
  </si>
  <si>
    <t>40.94K</t>
  </si>
  <si>
    <t>96.07K</t>
  </si>
  <si>
    <t>518.67K</t>
  </si>
  <si>
    <t>43.78K</t>
  </si>
  <si>
    <t>69.57K</t>
  </si>
  <si>
    <t>65.11K</t>
  </si>
  <si>
    <t>343.90K</t>
  </si>
  <si>
    <t>58.90K</t>
  </si>
  <si>
    <t>43.24K</t>
  </si>
  <si>
    <t>354.09K</t>
  </si>
  <si>
    <t>104.58K</t>
  </si>
  <si>
    <t>58.84K</t>
  </si>
  <si>
    <t>736.26K</t>
  </si>
  <si>
    <t>26.86K</t>
  </si>
  <si>
    <t>106.63K</t>
  </si>
  <si>
    <t>84.02K</t>
  </si>
  <si>
    <t>114.02K</t>
  </si>
  <si>
    <t>51.96K</t>
  </si>
  <si>
    <t>82.65K</t>
  </si>
  <si>
    <t>53.15K</t>
  </si>
  <si>
    <t>78.28K</t>
  </si>
  <si>
    <t>412.11K</t>
  </si>
  <si>
    <t>151.43K</t>
  </si>
  <si>
    <t>154.55K</t>
  </si>
  <si>
    <t>95.85K</t>
  </si>
  <si>
    <t>57.57K</t>
  </si>
  <si>
    <t>65.90K</t>
  </si>
  <si>
    <t>61.81K</t>
  </si>
  <si>
    <t>57.69K</t>
  </si>
  <si>
    <t>60.47K</t>
  </si>
  <si>
    <t>74.88K</t>
  </si>
  <si>
    <t>58.00K</t>
  </si>
  <si>
    <t>391.87K</t>
  </si>
  <si>
    <t>244.66K</t>
  </si>
  <si>
    <t>180.17K</t>
  </si>
  <si>
    <t>116.26K</t>
  </si>
  <si>
    <t>98.72K</t>
  </si>
  <si>
    <t>103.10K</t>
  </si>
  <si>
    <t>76.94K</t>
  </si>
  <si>
    <t>88.92K</t>
  </si>
  <si>
    <t>86.42K</t>
  </si>
  <si>
    <t>106.71K</t>
  </si>
  <si>
    <t>75.40K</t>
  </si>
  <si>
    <t>82.33K</t>
  </si>
  <si>
    <t>123.72K</t>
  </si>
  <si>
    <t>28.94K</t>
  </si>
  <si>
    <t>49.92K</t>
  </si>
  <si>
    <t>58.58K</t>
  </si>
  <si>
    <t>58.16K</t>
  </si>
  <si>
    <t>64.46K</t>
  </si>
  <si>
    <t>2.82M</t>
  </si>
  <si>
    <t>425.37K</t>
  </si>
  <si>
    <t>209.92K</t>
  </si>
  <si>
    <t>114.46K</t>
  </si>
  <si>
    <t>91.26K</t>
  </si>
  <si>
    <t>124.59K</t>
  </si>
  <si>
    <t>83.62K</t>
  </si>
  <si>
    <t>1.04M</t>
  </si>
  <si>
    <t>98.05K</t>
  </si>
  <si>
    <t>57.79K</t>
  </si>
  <si>
    <t>42.06K</t>
  </si>
  <si>
    <t>60.46K</t>
  </si>
  <si>
    <t>321.45K</t>
  </si>
  <si>
    <t>75.08K</t>
  </si>
  <si>
    <t>73.51K</t>
  </si>
  <si>
    <t>40.11K</t>
  </si>
  <si>
    <t>92.01K</t>
  </si>
  <si>
    <t>52.19K</t>
  </si>
  <si>
    <t>352.15K</t>
  </si>
  <si>
    <t>178.43K</t>
  </si>
  <si>
    <t>53.04K</t>
  </si>
  <si>
    <t>74.95K</t>
  </si>
  <si>
    <t>237.00K</t>
  </si>
  <si>
    <t>1.28M</t>
  </si>
  <si>
    <t>1.66M</t>
  </si>
  <si>
    <t>599.42K</t>
  </si>
  <si>
    <t>116.87K</t>
  </si>
  <si>
    <t>105.75K</t>
  </si>
  <si>
    <t>308.41K</t>
  </si>
  <si>
    <t>90.00K</t>
  </si>
  <si>
    <t>80.38K</t>
  </si>
  <si>
    <t>880.38K</t>
  </si>
  <si>
    <t>360.45K</t>
  </si>
  <si>
    <t>305.70K</t>
  </si>
  <si>
    <t>302.09K</t>
  </si>
  <si>
    <t>235.49K</t>
  </si>
  <si>
    <t>105.35K</t>
  </si>
  <si>
    <t>987.44K</t>
  </si>
  <si>
    <t>290.76K</t>
  </si>
  <si>
    <t>115.04K</t>
  </si>
  <si>
    <t>124.85K</t>
  </si>
  <si>
    <t>116.49K</t>
  </si>
  <si>
    <t>673.09K</t>
  </si>
  <si>
    <t>692.27K</t>
  </si>
  <si>
    <t>287.51K</t>
  </si>
  <si>
    <t>168.02K</t>
  </si>
  <si>
    <t>446.04K</t>
  </si>
  <si>
    <t>755.62K</t>
  </si>
  <si>
    <t>193.65K</t>
  </si>
  <si>
    <t>67.80K</t>
  </si>
  <si>
    <t>107.19K</t>
  </si>
  <si>
    <t>58.17K</t>
  </si>
  <si>
    <t>55.75K</t>
  </si>
  <si>
    <t>60.38K</t>
  </si>
  <si>
    <t>154.67K</t>
  </si>
  <si>
    <t>63.20K</t>
  </si>
  <si>
    <t>112.14K</t>
  </si>
  <si>
    <t>127.12K</t>
  </si>
  <si>
    <t>61.56K</t>
  </si>
  <si>
    <t>54.98K</t>
  </si>
  <si>
    <t>33.05K</t>
  </si>
  <si>
    <t>44.85K</t>
  </si>
  <si>
    <t>37.85K</t>
  </si>
  <si>
    <t>38.86K</t>
  </si>
  <si>
    <t>30.18K</t>
  </si>
  <si>
    <t>59.84K</t>
  </si>
  <si>
    <t>142.68K</t>
  </si>
  <si>
    <t>63.09K</t>
  </si>
  <si>
    <t>54.90K</t>
  </si>
  <si>
    <t>54.19K</t>
  </si>
  <si>
    <t>25.78K</t>
  </si>
  <si>
    <t>22.92K</t>
  </si>
  <si>
    <t>37.84K</t>
  </si>
  <si>
    <t>8.86K</t>
  </si>
  <si>
    <t>106.74K</t>
  </si>
  <si>
    <t>34.21K</t>
  </si>
  <si>
    <t>39.44K</t>
  </si>
  <si>
    <t>25.99K</t>
  </si>
  <si>
    <t>272.95K</t>
  </si>
  <si>
    <t>64.12K</t>
  </si>
  <si>
    <t>51.49K</t>
  </si>
  <si>
    <t>65.72K</t>
  </si>
  <si>
    <t>45.01K</t>
  </si>
  <si>
    <t>41.90K</t>
  </si>
  <si>
    <t>40.34K</t>
  </si>
  <si>
    <t>70.71K</t>
  </si>
  <si>
    <t>56.55K</t>
  </si>
  <si>
    <t>20.77K</t>
  </si>
  <si>
    <t>21.35K</t>
  </si>
  <si>
    <t>32.01K</t>
  </si>
  <si>
    <t>42.24K</t>
  </si>
  <si>
    <t>54.94K</t>
  </si>
  <si>
    <t>86.04K</t>
  </si>
  <si>
    <t>36.39K</t>
  </si>
  <si>
    <t>35.79K</t>
  </si>
  <si>
    <t>30.88K</t>
  </si>
  <si>
    <t>52.00K</t>
  </si>
  <si>
    <t>102.37K</t>
  </si>
  <si>
    <t>30.01K</t>
  </si>
  <si>
    <t>51.44K</t>
  </si>
  <si>
    <t>39.02K</t>
  </si>
  <si>
    <t>27.66K</t>
  </si>
  <si>
    <t>46.30K</t>
  </si>
  <si>
    <t>90.51K</t>
  </si>
  <si>
    <t>49.61K</t>
  </si>
  <si>
    <t>42.12K</t>
  </si>
  <si>
    <t>437.34K</t>
  </si>
  <si>
    <t>80.55K</t>
  </si>
  <si>
    <t>237.80K</t>
  </si>
  <si>
    <t>346.12K</t>
  </si>
  <si>
    <t>209.30K</t>
  </si>
  <si>
    <t>148.73K</t>
  </si>
  <si>
    <t>64.82K</t>
  </si>
  <si>
    <t>47.70K</t>
  </si>
  <si>
    <t>44.99K</t>
  </si>
  <si>
    <t>27.98K</t>
  </si>
  <si>
    <t>32.21K</t>
  </si>
  <si>
    <t>57.87K</t>
  </si>
  <si>
    <t>89.51K</t>
  </si>
  <si>
    <t>38.23K</t>
  </si>
  <si>
    <t>38.14K</t>
  </si>
  <si>
    <t>41.17K</t>
  </si>
  <si>
    <t>35.94K</t>
  </si>
  <si>
    <t>34.68K</t>
  </si>
  <si>
    <t>40.37K</t>
  </si>
  <si>
    <t>58.62K</t>
  </si>
  <si>
    <t>35.02K</t>
  </si>
  <si>
    <t>69.87K</t>
  </si>
  <si>
    <t>36.57K</t>
  </si>
  <si>
    <t>63.68K</t>
  </si>
  <si>
    <t>33.94K</t>
  </si>
  <si>
    <t>22.93K</t>
  </si>
  <si>
    <t>488.23K</t>
  </si>
  <si>
    <t>345.43K</t>
  </si>
  <si>
    <t>80.16K</t>
  </si>
  <si>
    <t>93.38K</t>
  </si>
  <si>
    <t>72.36K</t>
  </si>
  <si>
    <t>1.96M</t>
  </si>
  <si>
    <t>930.15K</t>
  </si>
  <si>
    <t>525.96K</t>
  </si>
  <si>
    <t>1.13M</t>
  </si>
  <si>
    <t>617.54K</t>
  </si>
  <si>
    <t>2.96M</t>
  </si>
  <si>
    <t>3.06M</t>
  </si>
  <si>
    <t>3.10M</t>
  </si>
  <si>
    <t>1.02M</t>
  </si>
  <si>
    <t>682.65K</t>
  </si>
  <si>
    <t>1.46M</t>
  </si>
  <si>
    <t>1.39M</t>
  </si>
  <si>
    <t>476.27K</t>
  </si>
  <si>
    <t>160.31K</t>
  </si>
  <si>
    <t>143.17K</t>
  </si>
  <si>
    <t>150.81K</t>
  </si>
  <si>
    <t>174.76K</t>
  </si>
  <si>
    <t>90.46K</t>
  </si>
  <si>
    <t>140.45K</t>
  </si>
  <si>
    <t>115.92K</t>
  </si>
  <si>
    <t>66.78K</t>
  </si>
  <si>
    <t>88.66K</t>
  </si>
  <si>
    <t>122.69K</t>
  </si>
  <si>
    <t>141.83K</t>
  </si>
  <si>
    <t>206.22K</t>
  </si>
  <si>
    <t>141.86K</t>
  </si>
  <si>
    <t>181.21K</t>
  </si>
  <si>
    <t>73.16K</t>
  </si>
  <si>
    <t>142.74K</t>
  </si>
  <si>
    <t>56.33K</t>
  </si>
  <si>
    <t>54.11K</t>
  </si>
  <si>
    <t>33.59K</t>
  </si>
  <si>
    <t>82.57K</t>
  </si>
  <si>
    <t>101.99K</t>
  </si>
  <si>
    <t>145.14K</t>
  </si>
  <si>
    <t>137.91K</t>
  </si>
  <si>
    <t>55.56K</t>
  </si>
  <si>
    <t>54.75K</t>
  </si>
  <si>
    <t>36.81K</t>
  </si>
  <si>
    <t>74.39K</t>
  </si>
  <si>
    <t>109.71K</t>
  </si>
  <si>
    <t>48.16K</t>
  </si>
  <si>
    <t>80.23K</t>
  </si>
  <si>
    <t>49.08K</t>
  </si>
  <si>
    <t>110.85K</t>
  </si>
  <si>
    <t>84.78K</t>
  </si>
  <si>
    <t>81.98K</t>
  </si>
  <si>
    <t>127.03K</t>
  </si>
  <si>
    <t>170.64K</t>
  </si>
  <si>
    <t>91.61K</t>
  </si>
  <si>
    <t>52.85K</t>
  </si>
  <si>
    <t>42.25K</t>
  </si>
  <si>
    <t>69.91K</t>
  </si>
  <si>
    <t>99.63K</t>
  </si>
  <si>
    <t>99.17K</t>
  </si>
  <si>
    <t>85.75K</t>
  </si>
  <si>
    <t>57.63K</t>
  </si>
  <si>
    <t>80.54K</t>
  </si>
  <si>
    <t>69.21K</t>
  </si>
  <si>
    <t>101.55K</t>
  </si>
  <si>
    <t>103.99K</t>
  </si>
  <si>
    <t>85.56K</t>
  </si>
  <si>
    <t>123.16K</t>
  </si>
  <si>
    <t>118.16K</t>
  </si>
  <si>
    <t>101.29K</t>
  </si>
  <si>
    <t>33.83K</t>
  </si>
  <si>
    <t>24.64K</t>
  </si>
  <si>
    <t>22.07K</t>
  </si>
  <si>
    <t>21.87K</t>
  </si>
  <si>
    <t>34.85K</t>
  </si>
  <si>
    <t>93.10K</t>
  </si>
  <si>
    <t>114.50K</t>
  </si>
  <si>
    <t>128.29K</t>
  </si>
  <si>
    <t>97.61K</t>
  </si>
  <si>
    <t>68.88K</t>
  </si>
  <si>
    <t>53.14K</t>
  </si>
  <si>
    <t>50.47K</t>
  </si>
  <si>
    <t>23.22K</t>
  </si>
  <si>
    <t>86.29K</t>
  </si>
  <si>
    <t>29.23K</t>
  </si>
  <si>
    <t>24.46K</t>
  </si>
  <si>
    <t>25.18K</t>
  </si>
  <si>
    <t>24.74K</t>
  </si>
  <si>
    <t>111.81K</t>
  </si>
  <si>
    <t>45.25K</t>
  </si>
  <si>
    <t>58.83K</t>
  </si>
  <si>
    <t>85.22K</t>
  </si>
  <si>
    <t>195.39K</t>
  </si>
  <si>
    <t>779.73K</t>
  </si>
  <si>
    <t>828.21K</t>
  </si>
  <si>
    <t>152.91K</t>
  </si>
  <si>
    <t>94.31K</t>
  </si>
  <si>
    <t>298.67K</t>
  </si>
  <si>
    <t>132.36K</t>
  </si>
  <si>
    <t>75.07K</t>
  </si>
  <si>
    <t>98.85K</t>
  </si>
  <si>
    <t>215.48K</t>
  </si>
  <si>
    <t>74.31K</t>
  </si>
  <si>
    <t>63.13K</t>
  </si>
  <si>
    <t>445.83K</t>
  </si>
  <si>
    <t>162.63K</t>
  </si>
  <si>
    <t>149.56K</t>
  </si>
  <si>
    <t>221.23K</t>
  </si>
  <si>
    <t>78.00K</t>
  </si>
  <si>
    <t>324.14K</t>
  </si>
  <si>
    <t>216.64K</t>
  </si>
  <si>
    <t>236.71K</t>
  </si>
  <si>
    <t>116.03K</t>
  </si>
  <si>
    <t>86.74K</t>
  </si>
  <si>
    <t>184.37K</t>
  </si>
  <si>
    <t>475.73K</t>
  </si>
  <si>
    <t>171.99K</t>
  </si>
  <si>
    <t>159.27K</t>
  </si>
  <si>
    <t>194.98K</t>
  </si>
  <si>
    <t>1.41M</t>
  </si>
  <si>
    <t>1.03M</t>
  </si>
  <si>
    <t>637.91K</t>
  </si>
  <si>
    <t>172.10K</t>
  </si>
  <si>
    <t>175.19K</t>
  </si>
  <si>
    <t>328.10K</t>
  </si>
  <si>
    <t>199.85K</t>
  </si>
  <si>
    <t>368.31K</t>
  </si>
  <si>
    <t>280.51K</t>
  </si>
  <si>
    <t>2.33M</t>
  </si>
  <si>
    <t>931.39K</t>
  </si>
  <si>
    <t>466.70K</t>
  </si>
  <si>
    <t>542.80K</t>
  </si>
  <si>
    <t>255.47K</t>
  </si>
  <si>
    <t>893.77K</t>
  </si>
  <si>
    <t>521.30K</t>
  </si>
  <si>
    <t>728.99K</t>
  </si>
  <si>
    <t>577.20K</t>
  </si>
  <si>
    <t>793.03K</t>
  </si>
  <si>
    <t>984.11K</t>
  </si>
  <si>
    <t>341.80K</t>
  </si>
  <si>
    <t>351.47K</t>
  </si>
  <si>
    <t>448.52K</t>
  </si>
  <si>
    <t>404.21K</t>
  </si>
  <si>
    <t>334.02K</t>
  </si>
  <si>
    <t>Volume</t>
  </si>
  <si>
    <t>Shareholder's name</t>
  </si>
  <si>
    <t>Total Shares Held</t>
  </si>
  <si>
    <t>Shareholding (%)</t>
  </si>
  <si>
    <t>K K Modi Investment And Financial Services Pvt Ltd</t>
  </si>
  <si>
    <t>Philip Morris Global Brands Inc.</t>
  </si>
  <si>
    <t>Good Investment (India) Ltd</t>
  </si>
  <si>
    <t>Quick Investment (India) Ltd</t>
  </si>
  <si>
    <t>Jupiter India Fund</t>
  </si>
  <si>
    <t>HSBC VALUE FUND/MIDCAP FUND/LARGE &amp; MID CAP FUND/AGGRESSIVE HYBRID FUND/EQUITY SAVINGS FUND</t>
  </si>
  <si>
    <t>The Jupiter Global Fund-Jupiter India Select</t>
  </si>
  <si>
    <t>Super Investment (India) Limited</t>
  </si>
  <si>
    <t>Investor Education and Protection Fund (IEPF)</t>
  </si>
  <si>
    <t>K K MODI &amp; BINA MODI TRUSTEES -INDOFIL SENIOR EXECUTIVES (OFFICES) WELFARE TRUST</t>
  </si>
  <si>
    <t>Market Value</t>
  </si>
  <si>
    <t>Top 10 Shareholders</t>
  </si>
  <si>
    <t>Holding %</t>
  </si>
  <si>
    <t>Total Shares (in crs)</t>
  </si>
  <si>
    <t>Shareholding Pattern</t>
  </si>
  <si>
    <t>Promoters</t>
  </si>
  <si>
    <t>FIIs</t>
  </si>
  <si>
    <t>DIIs</t>
  </si>
  <si>
    <t>Public &amp; Government</t>
  </si>
  <si>
    <t>Capital Structure</t>
  </si>
  <si>
    <t>Share Price as on XXX</t>
  </si>
  <si>
    <t>No. of Shares o/s</t>
  </si>
  <si>
    <t>Market Capitaliation</t>
  </si>
  <si>
    <t>Less: Cash &amp; Equivalents</t>
  </si>
  <si>
    <t>Add: Total Debt</t>
  </si>
  <si>
    <t>Add: Minority Interest</t>
  </si>
  <si>
    <t>Managerial Remuneration</t>
  </si>
  <si>
    <t>Designation</t>
  </si>
  <si>
    <t>Remuneration</t>
  </si>
  <si>
    <t>X of Median Salary</t>
  </si>
  <si>
    <t>Dr. Bina Modi</t>
  </si>
  <si>
    <t>Ms. Charu Modi</t>
  </si>
  <si>
    <t>Mr. Sharad Aggarwal</t>
  </si>
  <si>
    <t>CMD</t>
  </si>
  <si>
    <t>ED</t>
  </si>
  <si>
    <t>Whole-time Director</t>
  </si>
  <si>
    <t>Mr. Samir Kumaar Modi</t>
  </si>
  <si>
    <t>Recent Updates</t>
  </si>
  <si>
    <r>
      <t xml:space="preserve">Consolidated net profit jumped ~56% year-on-year to about </t>
    </r>
    <r>
      <rPr>
        <b/>
        <sz val="11"/>
        <color theme="1"/>
        <rFont val="calibri"/>
        <family val="2"/>
      </rPr>
      <t>₹356.28 crore</t>
    </r>
    <r>
      <rPr>
        <sz val="11"/>
        <color theme="1"/>
        <rFont val="Calibri"/>
        <family val="2"/>
      </rPr>
      <t xml:space="preserve"> for the quarter ended June 30, 2025.</t>
    </r>
  </si>
  <si>
    <t>The Board approved a 2:1 bonus issue (2 bonus shares for every existing share).</t>
  </si>
  <si>
    <t>Stock turned ex-bonus on “bonus issue date” and surged (~8-16%) around that time.</t>
  </si>
  <si>
    <t>The share price has moved to record highs (adjusted for bonus).</t>
  </si>
  <si>
    <t>Final dividend for FY 2024-25 was declared; record date set at 22 August 2025.</t>
  </si>
  <si>
    <r>
      <t xml:space="preserve">Market capitalization is in the ballpark of </t>
    </r>
    <r>
      <rPr>
        <b/>
        <sz val="11"/>
        <color theme="1"/>
        <rFont val="calibri"/>
        <family val="2"/>
      </rPr>
      <t>₹50,000–₹55,000 crore</t>
    </r>
    <r>
      <rPr>
        <sz val="11"/>
        <color theme="1"/>
        <rFont val="Calibri"/>
        <family val="2"/>
      </rPr>
      <t>.</t>
    </r>
  </si>
  <si>
    <t>GODFREY PHILLIPS LTD</t>
  </si>
  <si>
    <t>Return on Equity (ROE)</t>
  </si>
  <si>
    <t>COMPANY_NAME</t>
  </si>
  <si>
    <t>BSE</t>
  </si>
  <si>
    <t>NSE</t>
  </si>
  <si>
    <t>Industry</t>
  </si>
  <si>
    <t>20 MICRONS LTD</t>
  </si>
  <si>
    <t>20MICRONS</t>
  </si>
  <si>
    <t>Mining</t>
  </si>
  <si>
    <t>21ST CENTURY MANAGEMENT SERVICES LTD</t>
  </si>
  <si>
    <t>21STCENMGM</t>
  </si>
  <si>
    <t>Other Financial Services</t>
  </si>
  <si>
    <t>3I INFOTECH LTD</t>
  </si>
  <si>
    <t>3IINFOTECH</t>
  </si>
  <si>
    <t>IT Consulting &amp; Software</t>
  </si>
  <si>
    <t>3M (INDIA) LTD</t>
  </si>
  <si>
    <t>3M(INDIA)</t>
  </si>
  <si>
    <t>Diversified</t>
  </si>
  <si>
    <t>3M INDIA LTD</t>
  </si>
  <si>
    <t>3MINDIA</t>
  </si>
  <si>
    <t>3P LAND HOLDINGS LTD</t>
  </si>
  <si>
    <t>3PLAND</t>
  </si>
  <si>
    <t>Paper &amp; Paper Products</t>
  </si>
  <si>
    <t>5PAISA CAPITAL LTD</t>
  </si>
  <si>
    <t>5PAISA</t>
  </si>
  <si>
    <t>63 MOONS TECHNOLOGIES LTD</t>
  </si>
  <si>
    <t>63MOONS</t>
  </si>
  <si>
    <t>7NR RETAIL LTD</t>
  </si>
  <si>
    <t>Not Listed</t>
  </si>
  <si>
    <t>Specialty Retail</t>
  </si>
  <si>
    <t>7SEAS ENTERTAINMENT LTD</t>
  </si>
  <si>
    <t>Movies &amp; Entertainment</t>
  </si>
  <si>
    <t>8K MILES SOFTWARE SERVICES LTD</t>
  </si>
  <si>
    <t>8KMILES</t>
  </si>
  <si>
    <t>Internet Software &amp; Services</t>
  </si>
  <si>
    <t>A &amp; M FEBCON LTD</t>
  </si>
  <si>
    <t>Industrial Machinery</t>
  </si>
  <si>
    <t>A AND M JUMBO BAGS LTD</t>
  </si>
  <si>
    <t>AMJUMBO</t>
  </si>
  <si>
    <t>SME</t>
  </si>
  <si>
    <t>A INFRASTRUCTURE LTD</t>
  </si>
  <si>
    <t>Cement &amp; Cement Products</t>
  </si>
  <si>
    <t>A K  SPINTEX LTD</t>
  </si>
  <si>
    <t>Textiles</t>
  </si>
  <si>
    <t>A K CAPITAL SERVICES LTD</t>
  </si>
  <si>
    <t>Finance (including NBFCs)</t>
  </si>
  <si>
    <t>A.F. Enterprises Ltd</t>
  </si>
  <si>
    <t>AFEL</t>
  </si>
  <si>
    <t>Investment Companies</t>
  </si>
  <si>
    <t>A-1 ACID LTD</t>
  </si>
  <si>
    <t>Comm.Trading  &amp; Distribution</t>
  </si>
  <si>
    <t>A2Z INFRA ENGINEERING LTD</t>
  </si>
  <si>
    <t>A2ZINFRA</t>
  </si>
  <si>
    <t>Utilities:Non-Elec.</t>
  </si>
  <si>
    <t>AADHAAR VENTURES (INDIA) LTD</t>
  </si>
  <si>
    <t>AADHAAR VENTURES INDIA LTD</t>
  </si>
  <si>
    <t>AAKASH EXPLORATION SERVICES LTD</t>
  </si>
  <si>
    <t>AAKASH</t>
  </si>
  <si>
    <t>AANANDA LAKSHMI SPINNING MILLS LTD</t>
  </si>
  <si>
    <t>AANCHAL ISPAT LTD</t>
  </si>
  <si>
    <t>Iron &amp; Steel/Interm.Products</t>
  </si>
  <si>
    <t>AAR COMMERCIAL COMPANY LTD</t>
  </si>
  <si>
    <t>Distributors</t>
  </si>
  <si>
    <t>Aar Shyam India Investment Company Ltd</t>
  </si>
  <si>
    <t>AARSHYAM</t>
  </si>
  <si>
    <t>AAREY DRUGS &amp; PHARMACEUTICALS LTD</t>
  </si>
  <si>
    <t>Pharmaceuticals</t>
  </si>
  <si>
    <t>AARON INDUSTRIES LTD</t>
  </si>
  <si>
    <t>AARON</t>
  </si>
  <si>
    <t>Aartech Solonics Ltd</t>
  </si>
  <si>
    <t>AARTECH</t>
  </si>
  <si>
    <t>Heavy Electrical Equipment</t>
  </si>
  <si>
    <t>AARTI DRUGS LTD</t>
  </si>
  <si>
    <t>AARTIDRUGS</t>
  </si>
  <si>
    <t>AARTI INDUSTRIES LTD</t>
  </si>
  <si>
    <t>AARTIIND</t>
  </si>
  <si>
    <t>Commodity Chemicals</t>
  </si>
  <si>
    <t>AARV INFRATEL LTD</t>
  </si>
  <si>
    <t>AARVEE DENIMS &amp; EXPORTS LTD</t>
  </si>
  <si>
    <t>AARVEEDEN</t>
  </si>
  <si>
    <t>AARVI ENCON LTD</t>
  </si>
  <si>
    <t>AARVI</t>
  </si>
  <si>
    <t>AASHEE INFOTECH LTD</t>
  </si>
  <si>
    <t>AASWA TRADING &amp; EXPORTS LTD</t>
  </si>
  <si>
    <t>AAVAS FINANCIERS LTD</t>
  </si>
  <si>
    <t>AAVAS</t>
  </si>
  <si>
    <t xml:space="preserve">Housing Finance </t>
  </si>
  <si>
    <t>AAYUSH FOOD AND HERBS LTD</t>
  </si>
  <si>
    <t>Packaged Foods</t>
  </si>
  <si>
    <t>ABAN OFFSHORE LTD</t>
  </si>
  <si>
    <t>ABAN</t>
  </si>
  <si>
    <t>Exploration &amp; Production</t>
  </si>
  <si>
    <t>ABANS ENTERPRISES LTD</t>
  </si>
  <si>
    <t>ABB INDIA LTD</t>
  </si>
  <si>
    <t>ABB</t>
  </si>
  <si>
    <t>ABBOTT (INDIA) LTD</t>
  </si>
  <si>
    <t>ABBOT(INDIA)</t>
  </si>
  <si>
    <t>ABBOTT INDIA LTD</t>
  </si>
  <si>
    <t>ABBOTINDIA</t>
  </si>
  <si>
    <t>ABC (INDIA) LTD</t>
  </si>
  <si>
    <t>Surface Transportation</t>
  </si>
  <si>
    <t>ABC GAS INTERNATIONAL LTD</t>
  </si>
  <si>
    <t>Copper</t>
  </si>
  <si>
    <t>ABC INDIA LTD</t>
  </si>
  <si>
    <t>ABG SHIPYARD LTD</t>
  </si>
  <si>
    <t>ABGSHIP</t>
  </si>
  <si>
    <t>Commercial Vehicles</t>
  </si>
  <si>
    <t>ABHIJIT TRADING COMPANY LTD</t>
  </si>
  <si>
    <t>Other Food Products</t>
  </si>
  <si>
    <t>ABHINAV CAPITAL SERVICES LTD</t>
  </si>
  <si>
    <t>ABHINAV LEASING &amp; FINANCE LTD</t>
  </si>
  <si>
    <t>ABHISHEK FINLEASE LTD</t>
  </si>
  <si>
    <t>Consulting Services</t>
  </si>
  <si>
    <t>ABHISHEK INFRAVENTURES LTD</t>
  </si>
  <si>
    <t>Realty</t>
  </si>
  <si>
    <t>ABIRAMI FINANCIAL SERVICES (INDIA) LTD</t>
  </si>
  <si>
    <t>ABIRAMI FINANCIAL SERVICES INDIA LTD</t>
  </si>
  <si>
    <t>ABM INTERNATIONAL LTD</t>
  </si>
  <si>
    <t>ABMINTLTD</t>
  </si>
  <si>
    <t>Others</t>
  </si>
  <si>
    <t>ABM KNOWLEDGEWARE LTD</t>
  </si>
  <si>
    <t>IT Software Products</t>
  </si>
  <si>
    <t>ACC LTD</t>
  </si>
  <si>
    <t>ACC</t>
  </si>
  <si>
    <t>ACCEL LTD</t>
  </si>
  <si>
    <t>Storage Media &amp; Peripherals</t>
  </si>
  <si>
    <t>ACCELYA KALE SOLUTIONS LTD</t>
  </si>
  <si>
    <t>ACCELYA</t>
  </si>
  <si>
    <t>ACCORD SYNERGY LTD</t>
  </si>
  <si>
    <t>ACCORD</t>
  </si>
  <si>
    <t>ACCURACY SHIPPING LTD</t>
  </si>
  <si>
    <t>ACCURACY</t>
  </si>
  <si>
    <t>ACE EDUTREND LTD</t>
  </si>
  <si>
    <t>Education</t>
  </si>
  <si>
    <t>ACE INTEGRATED SOLUTIONS LTD</t>
  </si>
  <si>
    <t>ACEINTEG</t>
  </si>
  <si>
    <t>ACE MEN ENGG WORKS LTD</t>
  </si>
  <si>
    <t>ACE SOFTWARE EXPORTS LTD</t>
  </si>
  <si>
    <t>Achal Investments Ltd</t>
  </si>
  <si>
    <t>ACHAL</t>
  </si>
  <si>
    <t>ACI INFOCOM LTD</t>
  </si>
  <si>
    <t>ACKNIT INDUSTRIES LTD</t>
  </si>
  <si>
    <t>Other Apparels &amp; Accessories</t>
  </si>
  <si>
    <t>ACME RESOURCES LTD</t>
  </si>
  <si>
    <t>ACROW INDIA LTD.</t>
  </si>
  <si>
    <t>ACROW</t>
  </si>
  <si>
    <t>Iron &amp;amp; Steel Products</t>
  </si>
  <si>
    <t>ACRYSIL LTD</t>
  </si>
  <si>
    <t>Plastic Products</t>
  </si>
  <si>
    <t>ACTION CONSTRUCTION EQUIPMENT LTD</t>
  </si>
  <si>
    <t>ACE</t>
  </si>
  <si>
    <t>Transport Related Services</t>
  </si>
  <si>
    <t>ACTION FINANCIAL SERVICES (INDIA) LTD</t>
  </si>
  <si>
    <t>ACTION FINANCIAL SERVICES INDIA LTD</t>
  </si>
  <si>
    <t>ACTIVE CLOTHING CO LTD</t>
  </si>
  <si>
    <t>ADANI ENTERPRISES LTD</t>
  </si>
  <si>
    <t>ADANIENT</t>
  </si>
  <si>
    <t>ADANI GAS LTD</t>
  </si>
  <si>
    <t>ADANIGAS</t>
  </si>
  <si>
    <t>Integrated Oil &amp; Gas</t>
  </si>
  <si>
    <t>ADANI GREEN ENERGY LTD</t>
  </si>
  <si>
    <t>ADANIGREEN</t>
  </si>
  <si>
    <t>ADANI PORTS AND SPECIAL ECONOMIC ZONE LTD</t>
  </si>
  <si>
    <t>ADANIPORTS</t>
  </si>
  <si>
    <t>Marine Port &amp; Services</t>
  </si>
  <si>
    <t>ADANI POWER LTD</t>
  </si>
  <si>
    <t>ADANIPOWER</t>
  </si>
  <si>
    <t>Electric Utilities</t>
  </si>
  <si>
    <t>ADANI TRANSMISSION LTD</t>
  </si>
  <si>
    <t>ADANITRANS</t>
  </si>
  <si>
    <t>ADARSH MERCANTILE LTD</t>
  </si>
  <si>
    <t>ADARSH PLANT PROTECT LTD</t>
  </si>
  <si>
    <t>Agrochemicals</t>
  </si>
  <si>
    <t>ADC INDIA COMMUNICATIONS LTD</t>
  </si>
  <si>
    <t>Telecom Equipment</t>
  </si>
  <si>
    <t>ADCON CAPITAL SERVICES LTD</t>
  </si>
  <si>
    <t>ADDI INDUSTRIES LTD</t>
  </si>
  <si>
    <t>ADD-SHOP PROMOTIONS LTD</t>
  </si>
  <si>
    <t>ADF FOODS LTD</t>
  </si>
  <si>
    <t>ADFFOODS</t>
  </si>
  <si>
    <t>ADHARSHILA CAPITAL SERVICES LTD</t>
  </si>
  <si>
    <t>ADHBHUT INFRASTRUCTURE LTD</t>
  </si>
  <si>
    <t>ADHIRAJ DISTRIBUTORS LTD</t>
  </si>
  <si>
    <t>ADHUNIK INDUSTRIES LTD</t>
  </si>
  <si>
    <t>ADHUNIKIND</t>
  </si>
  <si>
    <t>ADHUNIK METALIKS LTD</t>
  </si>
  <si>
    <t>ADHUNIK</t>
  </si>
  <si>
    <t>ADI RASAYAN LTD</t>
  </si>
  <si>
    <t>Specialty Chemicals</t>
  </si>
  <si>
    <t>ADINATH EXIM RESOURCES LTD</t>
  </si>
  <si>
    <t>ADINATH TEXTILES LTD</t>
  </si>
  <si>
    <t>ADITRI INDUSTRIES LTD</t>
  </si>
  <si>
    <t>ADITYA BIRLA CAPITAL LTD</t>
  </si>
  <si>
    <t>ABCAPITAL</t>
  </si>
  <si>
    <t>Holding Companies</t>
  </si>
  <si>
    <t>ADITYA BIRLA FASHION AND RETAIL LTD</t>
  </si>
  <si>
    <t>ABFRL</t>
  </si>
  <si>
    <t>Department Stores</t>
  </si>
  <si>
    <t>ADITYA BIRLA MONEY LTD</t>
  </si>
  <si>
    <t>BIRLAMONEY</t>
  </si>
  <si>
    <t>ADITYA CONSUMER MARKETING LTD</t>
  </si>
  <si>
    <t>ADITYA ISPAT LTD</t>
  </si>
  <si>
    <t>ADITYA SPINNERS LTD</t>
  </si>
  <si>
    <t>ADITYA VISION LTD</t>
  </si>
  <si>
    <t>ADLABS ENTERTAINMENT LTD</t>
  </si>
  <si>
    <t>ADLABS</t>
  </si>
  <si>
    <t>Other Leisure Facilities</t>
  </si>
  <si>
    <t>AD-MANUM FINANCE LTD</t>
  </si>
  <si>
    <t>ADOR FONTECH LTD</t>
  </si>
  <si>
    <t>ADOR MULTIPRODUCTS LTD</t>
  </si>
  <si>
    <t>Personal Products</t>
  </si>
  <si>
    <t>ADOR WELDING LTD</t>
  </si>
  <si>
    <t>ADORWELD</t>
  </si>
  <si>
    <t>Other Industrial Goods</t>
  </si>
  <si>
    <t>ADROIT INFOTECH LTD</t>
  </si>
  <si>
    <t>ADROITINFO</t>
  </si>
  <si>
    <t>ADS DIAGNOSTIC LTD</t>
  </si>
  <si>
    <t>Healthcare Services</t>
  </si>
  <si>
    <t>ADVANCE LIFESTYLES LTD</t>
  </si>
  <si>
    <t>ADVANCE METERING TECHNOLOGY LTD</t>
  </si>
  <si>
    <t>ADVANCE PETROCHEMICALS LTD</t>
  </si>
  <si>
    <t>ADVANCE POWERINFRA TECH LTD</t>
  </si>
  <si>
    <t>ADVANCE SYNTEX LTD</t>
  </si>
  <si>
    <t>Containers &amp; Packaging</t>
  </si>
  <si>
    <t>ADVANCED ENZYME TECHNOLOGIES LTD</t>
  </si>
  <si>
    <t>ADVENZYMES</t>
  </si>
  <si>
    <t>Other Agricultural Products</t>
  </si>
  <si>
    <t>ADVANI HOTELS &amp; RESORTS (INDIA) LTD</t>
  </si>
  <si>
    <t>ADVANIHOTR</t>
  </si>
  <si>
    <t>Hotels</t>
  </si>
  <si>
    <t>ADVANI HOTELS &amp; RESORTS INDIA LTD</t>
  </si>
  <si>
    <t>ADVENT COMPUTER SERVICES LTD</t>
  </si>
  <si>
    <t>ADVIK CAPITAL LTD</t>
  </si>
  <si>
    <t>ADVIK LABORATORIES LTD</t>
  </si>
  <si>
    <t>ADVITIYA TRADE (INDIA) LTD</t>
  </si>
  <si>
    <t>ADVITIYA TRADE INDIA LTD</t>
  </si>
  <si>
    <t>AEGIS LOGISTICS LTD</t>
  </si>
  <si>
    <t>AEGISCHEM</t>
  </si>
  <si>
    <t>Oil Marketing &amp; Distribution</t>
  </si>
  <si>
    <t>AFFORDABLE ROBOTIC &amp; AUTOMATION LTD</t>
  </si>
  <si>
    <t>AGARWAL INDUSTRIAL CORPORATION LTD</t>
  </si>
  <si>
    <t>AGARIND</t>
  </si>
  <si>
    <t>Petrochemicals</t>
  </si>
  <si>
    <t>AGC NETWORKS LTD</t>
  </si>
  <si>
    <t>AGCNET</t>
  </si>
  <si>
    <t>AGI INFRA LTD</t>
  </si>
  <si>
    <t>AGIO PAPER &amp; INDUSTRIES LTD</t>
  </si>
  <si>
    <t>AGRIMONY COMMODITIES LTD</t>
  </si>
  <si>
    <t>AGRI-TECH (INDIA) LTD</t>
  </si>
  <si>
    <t>AGRITECH</t>
  </si>
  <si>
    <t>AGRI-TECH INDIA LTD</t>
  </si>
  <si>
    <t>AGRO PHOS (INDIA) LTD</t>
  </si>
  <si>
    <t>AGROPHOS</t>
  </si>
  <si>
    <t>AGRO PHOS INDIA LTD</t>
  </si>
  <si>
    <t>AGRO TECH FOODS LTD</t>
  </si>
  <si>
    <t>ATFL</t>
  </si>
  <si>
    <t>AHIMSA INDUSTRIES LTD</t>
  </si>
  <si>
    <t>AHIMSA</t>
  </si>
  <si>
    <t>AHLADA ENGINEERS LTD</t>
  </si>
  <si>
    <t>AHLADA</t>
  </si>
  <si>
    <t>AHLUWALIA CONTRACTS (INDIA) LTD</t>
  </si>
  <si>
    <t>AHLUCONT</t>
  </si>
  <si>
    <t>AHLUWALIA CONTRACTS INDIA LTD</t>
  </si>
  <si>
    <t>AHMEDABAD STEELCRAFT LTD</t>
  </si>
  <si>
    <t>AI CHAMPDANY INDUSTRIES LTD</t>
  </si>
  <si>
    <t>Jute &amp; Jute Products</t>
  </si>
  <si>
    <t>AIA ENGINEERING LTD</t>
  </si>
  <si>
    <t>AIAENG</t>
  </si>
  <si>
    <t>AIMCO PESTICIDES LTD</t>
  </si>
  <si>
    <t>AIRAN LTD</t>
  </si>
  <si>
    <t>AIRAN</t>
  </si>
  <si>
    <t>AIRO LAM LTD</t>
  </si>
  <si>
    <t>AIROLAM</t>
  </si>
  <si>
    <t>AISHWARYA TELECOM LTD</t>
  </si>
  <si>
    <t>AJANTA PHARMA LTD</t>
  </si>
  <si>
    <t>AJANTPHARM</t>
  </si>
  <si>
    <t>AJANTA SOYA LTD</t>
  </si>
  <si>
    <t>Edible Oils</t>
  </si>
  <si>
    <t>AJCON GLOBAL SERVICES LTD</t>
  </si>
  <si>
    <t>AJEL LTD</t>
  </si>
  <si>
    <t>AJMERA REALTY &amp; INFRA (INDIA) LTD</t>
  </si>
  <si>
    <t>AJMERA</t>
  </si>
  <si>
    <t>AJMERA REALTY &amp; INFRA INDIA LTD</t>
  </si>
  <si>
    <t>AJOONI BIOTECH LTD</t>
  </si>
  <si>
    <t>AJOONI</t>
  </si>
  <si>
    <t>AJWA FUN WORLD &amp; RESORT LTD</t>
  </si>
  <si>
    <t>AKAR AUTO INDUSTRIES LTD</t>
  </si>
  <si>
    <t>AKASH INFRA PROJECTS LTD</t>
  </si>
  <si>
    <t>AKASH</t>
  </si>
  <si>
    <t>AKASHDEEP METAL INDUSTRIES LTD</t>
  </si>
  <si>
    <t>AKG EXIM LTD</t>
  </si>
  <si>
    <t>AKG</t>
  </si>
  <si>
    <t>AKI (INDIA) LTD</t>
  </si>
  <si>
    <t>AKI INDIA LTD</t>
  </si>
  <si>
    <t>AKM LACE AND EMBROTEX LTD</t>
  </si>
  <si>
    <t>AKME STAR HOUSING FINANCE LTD</t>
  </si>
  <si>
    <t>AKSH OPTIFIBRE LTD</t>
  </si>
  <si>
    <t>AKSHOPTFBR</t>
  </si>
  <si>
    <t>Telecom Cables</t>
  </si>
  <si>
    <t>AKSHAR SPINTEX LTD</t>
  </si>
  <si>
    <t>AKSHARCHEM (INDIA) LTD</t>
  </si>
  <si>
    <t>AKSHARCHEM</t>
  </si>
  <si>
    <t>AKSHARCHEM INDIA LTD</t>
  </si>
  <si>
    <t>AKZO NOBEL (INDIA) LTD</t>
  </si>
  <si>
    <t>AKZO(INDIA)</t>
  </si>
  <si>
    <t>Furniture-Furnishing-Paints</t>
  </si>
  <si>
    <t>AKZO NOBEL INDIA LTD</t>
  </si>
  <si>
    <t>AKZOINDIA</t>
  </si>
  <si>
    <t>ALACRITY SECURITIES LTD</t>
  </si>
  <si>
    <t>ALAN SCOTT INDUSTRIES LTD</t>
  </si>
  <si>
    <t>ALANKIT LTD</t>
  </si>
  <si>
    <t>ALANKIT</t>
  </si>
  <si>
    <t>ALBERT DAVID LTD</t>
  </si>
  <si>
    <t>ALBERTDAVD</t>
  </si>
  <si>
    <t>ALCHEMIST CORPORATION LTD</t>
  </si>
  <si>
    <t>ALCHEMIST LTD</t>
  </si>
  <si>
    <t>ALCHEM</t>
  </si>
  <si>
    <t>ALCHEMIST REALTY LTD</t>
  </si>
  <si>
    <t>ALEMBIC LTD</t>
  </si>
  <si>
    <t>ALEMBICLTD</t>
  </si>
  <si>
    <t>ALEMBIC PHARMACEUTICALS LTD</t>
  </si>
  <si>
    <t>APLLTD</t>
  </si>
  <si>
    <t>ALEXANDER STAMPS AND COIN LTD</t>
  </si>
  <si>
    <t>ALFA ICA (INDIA) LTD</t>
  </si>
  <si>
    <t>ALFA ICA INDIA LTD</t>
  </si>
  <si>
    <t>ALFA TRANSFORMERS LTD</t>
  </si>
  <si>
    <t>Other Elect.Equip./ Prod.</t>
  </si>
  <si>
    <t>ALFAVISION OVERSEAS (INDIA) LTD</t>
  </si>
  <si>
    <t>ALFAVISION OVERSEAS INDIA LTD</t>
  </si>
  <si>
    <t>ALFRED HERBERT (INDIA) LTD</t>
  </si>
  <si>
    <t>ALFRED HERBERT INDIA LTD</t>
  </si>
  <si>
    <t>ALICON CASTALLOY LTD</t>
  </si>
  <si>
    <t>ALICON</t>
  </si>
  <si>
    <t>Aluminium</t>
  </si>
  <si>
    <t>ALKA (INDIA) LTD</t>
  </si>
  <si>
    <t>ALKA DIAMOND INDUSTRIES LTD</t>
  </si>
  <si>
    <t>ALKA INDIA LTD</t>
  </si>
  <si>
    <t>ALKA SECURITIES LTD</t>
  </si>
  <si>
    <t>ALKALI METALS LTD</t>
  </si>
  <si>
    <t>ALKALI</t>
  </si>
  <si>
    <t>ALKEM LABORATORIES LTD</t>
  </si>
  <si>
    <t>ALKEM</t>
  </si>
  <si>
    <t>ALKYL AMINES CHEMICALS LTD</t>
  </si>
  <si>
    <t>ALKYLAMINE</t>
  </si>
  <si>
    <t>ALLAHABAD BANK</t>
  </si>
  <si>
    <t>ALBK</t>
  </si>
  <si>
    <t>Banks</t>
  </si>
  <si>
    <t>ALLCARGO LOGISTICS LTD</t>
  </si>
  <si>
    <t>ALLCARGO</t>
  </si>
  <si>
    <t>Transportation - Logistics</t>
  </si>
  <si>
    <t>ALLIANCE INTEGRATED METALIKS LTD</t>
  </si>
  <si>
    <t>Iron &amp; Steel Products</t>
  </si>
  <si>
    <t>ALLIED COMPUTERS INTERNATIONAL ASIA LTD</t>
  </si>
  <si>
    <t>Computer Hardware</t>
  </si>
  <si>
    <t>ALLIED DIGITAL SERVICES LTD</t>
  </si>
  <si>
    <t>ADSL</t>
  </si>
  <si>
    <t>ALLSEC TECHNOLOGIES LTD</t>
  </si>
  <si>
    <t>ALLSEC</t>
  </si>
  <si>
    <t>BPO/KPO</t>
  </si>
  <si>
    <t>ALMONDZ GLOBAL SECURITIES LTD</t>
  </si>
  <si>
    <t>ALMONDZ</t>
  </si>
  <si>
    <t>ALNA TRADING &amp; EXPORTS LTD</t>
  </si>
  <si>
    <t>ALOK INDUSTRIES LTD</t>
  </si>
  <si>
    <t>ALOKTEXT</t>
  </si>
  <si>
    <t>ALPA LABORATORIES LTD</t>
  </si>
  <si>
    <t>ALPA</t>
  </si>
  <si>
    <t>Biotechnology</t>
  </si>
  <si>
    <t>ALPHAGEO (INDIA) LTD</t>
  </si>
  <si>
    <t>ALPHAGEO</t>
  </si>
  <si>
    <t>Oil Equipment &amp; Services</t>
  </si>
  <si>
    <t>ALPHAGEO INDIA LTD</t>
  </si>
  <si>
    <t>ALPINE HOUSING DEVELOPMENT CORPORATION LTD</t>
  </si>
  <si>
    <t>ALPS INDUSTRIES LTD</t>
  </si>
  <si>
    <t>ALPSINDUS</t>
  </si>
  <si>
    <t>Alps Motor Finance Ltd</t>
  </si>
  <si>
    <t>ALPSMOTOR</t>
  </si>
  <si>
    <t>ALSTONE TEXTILES (INDIA) LTD</t>
  </si>
  <si>
    <t>ALSTONE TEXTILES INDIA LTD</t>
  </si>
  <si>
    <t>ALUFLUORIDE LTD</t>
  </si>
  <si>
    <t>AMAL LTD</t>
  </si>
  <si>
    <t>AMANI TRADING &amp; EXPORTS LTD</t>
  </si>
  <si>
    <t>AMARA RAJA BATTERIES LTD</t>
  </si>
  <si>
    <t>AMARAJABAT</t>
  </si>
  <si>
    <t>Auto Parts &amp; Equipment</t>
  </si>
  <si>
    <t>AMARJOTHI SPINNING MILLS LTD</t>
  </si>
  <si>
    <t>AMARNATH SECURITIES LTD</t>
  </si>
  <si>
    <t>AMAZE ENTERTECH LTD</t>
  </si>
  <si>
    <t>AMBA ENTERPRISES LTD</t>
  </si>
  <si>
    <t>AMBALAL SARABHAI ENTERPRISES LTD</t>
  </si>
  <si>
    <t>AMBANI ORGANICS LTD</t>
  </si>
  <si>
    <t>AMBANIORG</t>
  </si>
  <si>
    <t>AMBAR PROTEIN INDUSTRIES LTD</t>
  </si>
  <si>
    <t>Ambassador Intra Holdings Ltd</t>
  </si>
  <si>
    <t>AIHL</t>
  </si>
  <si>
    <t>Comm.Trading  &amp;amp; Distribution</t>
  </si>
  <si>
    <t>AMBER ENTERPRISES (INDIA) LTD</t>
  </si>
  <si>
    <t>AMBER</t>
  </si>
  <si>
    <t>Consumer Electronics</t>
  </si>
  <si>
    <t>AMBER ENTERPRISES INDIA LTD</t>
  </si>
  <si>
    <t>AMBIKA COTTON MILLS LTD</t>
  </si>
  <si>
    <t>AMBIKCO</t>
  </si>
  <si>
    <t>AMBITION MICA LTD</t>
  </si>
  <si>
    <t>AMBUJA CEMENTS LTD</t>
  </si>
  <si>
    <t>AMBUJACEM</t>
  </si>
  <si>
    <t>AMCO (INDIA) LTD</t>
  </si>
  <si>
    <t>Fibres &amp; Plastics</t>
  </si>
  <si>
    <t>AMCO INDIA LTD</t>
  </si>
  <si>
    <t>AMD INDUSTRIES LTD</t>
  </si>
  <si>
    <t>AMDIND</t>
  </si>
  <si>
    <t>AMFORGE INDUSTRIES LTD</t>
  </si>
  <si>
    <t>AMIN TANNERY LTD</t>
  </si>
  <si>
    <t>AMINES &amp; PLASTICIZERS LTD</t>
  </si>
  <si>
    <t>AMIT INTERNATIONAL LTD</t>
  </si>
  <si>
    <t>AMIT SECURITIES LTD</t>
  </si>
  <si>
    <t>AMJ LAND HOLDINGS LTD</t>
  </si>
  <si>
    <t>AMJLAND</t>
  </si>
  <si>
    <t>AMRADEEP INDUSTRIES LTD</t>
  </si>
  <si>
    <t>AMRAPALI CAPITAL AND FINANCE SERVICES LTD</t>
  </si>
  <si>
    <t>AMRAPALI FINCAP LTD</t>
  </si>
  <si>
    <t>AMRAPALI INDUSTRIES LTD</t>
  </si>
  <si>
    <t>AMRAWORLD AGRICO LTD</t>
  </si>
  <si>
    <t>AMRIT CORP LTD</t>
  </si>
  <si>
    <t>AMRUTANJAN HEALTH CARE LTD</t>
  </si>
  <si>
    <t>AMRUTANJAN</t>
  </si>
  <si>
    <t>AMSONS APPARELS LTD</t>
  </si>
  <si>
    <t>ANAND PROJECTS LTD</t>
  </si>
  <si>
    <t>Construction &amp; Engineering</t>
  </si>
  <si>
    <t>ANANT RAJ LTD</t>
  </si>
  <si>
    <t>ANANTRAJ</t>
  </si>
  <si>
    <t>ANDHRA BANK</t>
  </si>
  <si>
    <t>ANDHRABANK</t>
  </si>
  <si>
    <t>ANDHRA CEMENTS LTD</t>
  </si>
  <si>
    <t>ANDHRACEMT</t>
  </si>
  <si>
    <t>ANDHRA PETROCHEMICALS LTD</t>
  </si>
  <si>
    <t>ANDREW YULE &amp; COMPANY LTD</t>
  </si>
  <si>
    <t>Tea &amp; Coffee</t>
  </si>
  <si>
    <t>ANERI FINCAP LTD</t>
  </si>
  <si>
    <t>ANG INDUSTRIES LTD</t>
  </si>
  <si>
    <t>ANGIND</t>
  </si>
  <si>
    <t>ANG LIFESCIENCES (INDIA) LTD</t>
  </si>
  <si>
    <t>ANG LIFESCIENCES INDIA LTD</t>
  </si>
  <si>
    <t>ANGEL FIBERS LTD</t>
  </si>
  <si>
    <t>ANI INTEGRATED SERVICES LTD</t>
  </si>
  <si>
    <t>AISL</t>
  </si>
  <si>
    <t>ANIK INDUSTRIES LTD</t>
  </si>
  <si>
    <t>ANIKINDS</t>
  </si>
  <si>
    <t>ANISHA IMPEX LTD</t>
  </si>
  <si>
    <t>ANJANI FINANCE LTD</t>
  </si>
  <si>
    <t>ANJANI FOODS LTD</t>
  </si>
  <si>
    <t>Misc.Commercial Services</t>
  </si>
  <si>
    <t>ANJANI PORTLAND CEMENT LTD</t>
  </si>
  <si>
    <t>APCL</t>
  </si>
  <si>
    <t>ANJANI SYNTHETICS LTD</t>
  </si>
  <si>
    <t>ANKA (INDIA) LTD</t>
  </si>
  <si>
    <t>Footwear</t>
  </si>
  <si>
    <t>ANKA INDIA LTD</t>
  </si>
  <si>
    <t>ANKIT METAL &amp; POWER LTD</t>
  </si>
  <si>
    <t>ANKITMETAL</t>
  </si>
  <si>
    <t>ANKUSH FINSTOCK LTD</t>
  </si>
  <si>
    <t>Anmol India Ltd</t>
  </si>
  <si>
    <t>ANMOL</t>
  </si>
  <si>
    <t>ANNA INFRASTRUCTURES LTD</t>
  </si>
  <si>
    <t>ANS INDUSTRIES LTD</t>
  </si>
  <si>
    <t>Non-alcoholic Beverages</t>
  </si>
  <si>
    <t>ANSAL BUILDWELL LTD</t>
  </si>
  <si>
    <t>ANSAL HOUSING AND CONSTRUCTION LTD</t>
  </si>
  <si>
    <t>ANSALHSG</t>
  </si>
  <si>
    <t>ANSAL PROPERTIES &amp; INFRASTRUCTURE LTD</t>
  </si>
  <si>
    <t>ANSALAPI</t>
  </si>
  <si>
    <t>ANSHUNI COMMERCIALS LTD</t>
  </si>
  <si>
    <t>ANTARCTICA LTD</t>
  </si>
  <si>
    <t>ANTGRAPHIC</t>
  </si>
  <si>
    <t>ANTARIKSH INDUSTRIES LTD</t>
  </si>
  <si>
    <t>ANUBHAV INDUSTRIAL RESOURCES LTD</t>
  </si>
  <si>
    <t>Real Estate Investment</t>
  </si>
  <si>
    <t>ANUBHAV INFRASTRUCTURE LTD</t>
  </si>
  <si>
    <t>ANUH PHARMA LTD</t>
  </si>
  <si>
    <t>ANUP MALLEABLE LTD</t>
  </si>
  <si>
    <t>ANUPAM FINSERV LTD</t>
  </si>
  <si>
    <t>APAR INDUSTRIES LTD</t>
  </si>
  <si>
    <t>APARINDS</t>
  </si>
  <si>
    <t>APCOTEX INDUSTRIES LTD</t>
  </si>
  <si>
    <t>APCOTEXIND</t>
  </si>
  <si>
    <t>APEX FROZEN FOODS LTD</t>
  </si>
  <si>
    <t>APEX</t>
  </si>
  <si>
    <t>APEX HOME FINANCE LTD</t>
  </si>
  <si>
    <t>APIS (INDIA) LTD</t>
  </si>
  <si>
    <t>APIS INDIA LTD</t>
  </si>
  <si>
    <t>APL APOLLO TUBES LTD</t>
  </si>
  <si>
    <t>APLAPOLLO</t>
  </si>
  <si>
    <t>APLAB LTD</t>
  </si>
  <si>
    <t>Aplaya Creations Ltd</t>
  </si>
  <si>
    <t>APLAYA</t>
  </si>
  <si>
    <t>APM INDUSTRIES LTD</t>
  </si>
  <si>
    <t>APOLLO FINVEST (INDIA) LTD</t>
  </si>
  <si>
    <t>APOLLO FINVEST INDIA LTD</t>
  </si>
  <si>
    <t>APOLLO HOSPITALS ENTERPRISE LTD</t>
  </si>
  <si>
    <t>APOLLOHOSP</t>
  </si>
  <si>
    <t>Healthcare Facilities</t>
  </si>
  <si>
    <t>APOLLO MICRO SYSTEMS LTD</t>
  </si>
  <si>
    <t>APOLLO</t>
  </si>
  <si>
    <t>Defence</t>
  </si>
  <si>
    <t>APOLLO PIPES LTD</t>
  </si>
  <si>
    <t>APOLLO SINDOORI HOTELS LTD</t>
  </si>
  <si>
    <t>APOLSINHOT</t>
  </si>
  <si>
    <t>APOLLO TRICOAT TUBES LTD</t>
  </si>
  <si>
    <t>APOLLO TYRES LTD</t>
  </si>
  <si>
    <t>APOLLOTYRE</t>
  </si>
  <si>
    <t>Auto Tyres &amp; Rubber Products</t>
  </si>
  <si>
    <t>APOORVA LEASING FINANCE AND INVESTMENT COMPANY LTD</t>
  </si>
  <si>
    <t>APPLE FINANCE LTD</t>
  </si>
  <si>
    <t>APTECH LTD</t>
  </si>
  <si>
    <t>APTECHT</t>
  </si>
  <si>
    <t>IT Training Services</t>
  </si>
  <si>
    <t>APUNKA INVEST COMMERCIAL LTD</t>
  </si>
  <si>
    <t>AQUA PUMPS INFRA VENTURES LTD</t>
  </si>
  <si>
    <t>ARAMBHAN HOSPITALITY SERVICES LTD</t>
  </si>
  <si>
    <t>Restaurants</t>
  </si>
  <si>
    <t>ARC FINANCE LTD</t>
  </si>
  <si>
    <t>ARCEE INDUSTRIES LTD</t>
  </si>
  <si>
    <t>ARCHANA SOFTWARE LTD</t>
  </si>
  <si>
    <t>ARCHIDPLY INDUSTRIES LTD</t>
  </si>
  <si>
    <t>ARCHIDPLY</t>
  </si>
  <si>
    <t>Forest Products</t>
  </si>
  <si>
    <t>ARCHIES LTD</t>
  </si>
  <si>
    <t>ARCHIES</t>
  </si>
  <si>
    <t xml:space="preserve">Gift Articles-Toys &amp; Cards </t>
  </si>
  <si>
    <t>ARCHIT ORGANOSYS LTD</t>
  </si>
  <si>
    <t>ARCOTECH LTD</t>
  </si>
  <si>
    <t>ARCOTECH</t>
  </si>
  <si>
    <t>ARDI INVESTMENT &amp; TRADING LTD</t>
  </si>
  <si>
    <t>AREX INDUSTRIES LTD</t>
  </si>
  <si>
    <t>ARFIN (INDIA) LTD</t>
  </si>
  <si>
    <t>ARFIN INDIA LTD</t>
  </si>
  <si>
    <t>ARIES AGRO LTD</t>
  </si>
  <si>
    <t>ARIES</t>
  </si>
  <si>
    <t>Fertilizers</t>
  </si>
  <si>
    <t>ARIHANT CAPITAL MARKETS LTD</t>
  </si>
  <si>
    <t>ARIHANT FOUNDATIONS &amp; HOUSING LTD</t>
  </si>
  <si>
    <t>ARIHANT</t>
  </si>
  <si>
    <t>ARIHANT INSTITUTE LTD</t>
  </si>
  <si>
    <t>ARIHANT SUPERSTRUCTURES LTD</t>
  </si>
  <si>
    <t>ARIHANTSUP</t>
  </si>
  <si>
    <t>ARIHANT TOURNESOL LTD</t>
  </si>
  <si>
    <t>ARIHANT'S SECURITIES LTD</t>
  </si>
  <si>
    <t>ARIS INTERNATIONAL LTD</t>
  </si>
  <si>
    <t>ARMAN FINANCIAL SERVICES LTD</t>
  </si>
  <si>
    <t>ARMANFIN</t>
  </si>
  <si>
    <t>Arman Holdings Ltd</t>
  </si>
  <si>
    <t>ARMAN</t>
  </si>
  <si>
    <t>ARMS PAPER LTD</t>
  </si>
  <si>
    <t>ARNAV CORPORATION LTD</t>
  </si>
  <si>
    <t>Publishing</t>
  </si>
  <si>
    <t>ARNOLD HOLDINGS LTD</t>
  </si>
  <si>
    <t>ARO GRANITE INDUSTRIES LTD</t>
  </si>
  <si>
    <t>AROGRANITE</t>
  </si>
  <si>
    <t>Construction Materials</t>
  </si>
  <si>
    <t>AROMA ENTERPRISES (INDIA) LTD</t>
  </si>
  <si>
    <t>AROMA ENTERPRISES INDIA LTD</t>
  </si>
  <si>
    <t>ARROW GREENTECH LTD</t>
  </si>
  <si>
    <t>ARROWGREEN</t>
  </si>
  <si>
    <t>ARROW TEXTILES LTD</t>
  </si>
  <si>
    <t>ARROWTEX</t>
  </si>
  <si>
    <t>ARSHIYA LTD</t>
  </si>
  <si>
    <t>ARSHIYA</t>
  </si>
  <si>
    <t>ARSS INFRASTRUCTURE PROJECTS LTD</t>
  </si>
  <si>
    <t>ARSSINFRA</t>
  </si>
  <si>
    <t>ART NIRMAN LTD</t>
  </si>
  <si>
    <t>ARTNIRMAN</t>
  </si>
  <si>
    <t>ARTECH POWER &amp; TRADING LTD</t>
  </si>
  <si>
    <t>Electronic Components</t>
  </si>
  <si>
    <t>ARTEFACT PROJECTS LTD</t>
  </si>
  <si>
    <t>Artemis Electricals Ltd</t>
  </si>
  <si>
    <t>ARTEMISELC</t>
  </si>
  <si>
    <t>Non-Durable Household Prod.</t>
  </si>
  <si>
    <t>ARTEMIS GLOBAL LIFE SCIENCES LTD</t>
  </si>
  <si>
    <t>AGLSL</t>
  </si>
  <si>
    <t>ARTSON ENGINEERING LTD</t>
  </si>
  <si>
    <t>ARUNA HOTELS LTD</t>
  </si>
  <si>
    <t>ARVEE LABORATORIES (INDIA) LTD</t>
  </si>
  <si>
    <t>ARVEE</t>
  </si>
  <si>
    <t>ARVEE LABORATORIES INDIA LTD</t>
  </si>
  <si>
    <t>Arvind Fashions Ltd</t>
  </si>
  <si>
    <t>ARVINDFASN</t>
  </si>
  <si>
    <t>Other Apparels &amp;amp; Accessories</t>
  </si>
  <si>
    <t>ARVIND LTD</t>
  </si>
  <si>
    <t>ARVIND</t>
  </si>
  <si>
    <t>ARVIND SMARTSPACES LTD</t>
  </si>
  <si>
    <t>ARVSMART</t>
  </si>
  <si>
    <t>ARYAMAN CAPITAL MARKETS LTD</t>
  </si>
  <si>
    <t>ARYAMAN FINANCIAL SERVICES LTD</t>
  </si>
  <si>
    <t>Aryan Share and Stock Brokers Ltd</t>
  </si>
  <si>
    <t>ARYAN</t>
  </si>
  <si>
    <t>ASAHI INDIA GLASS LTD</t>
  </si>
  <si>
    <t>ASAHIINDIA</t>
  </si>
  <si>
    <t>ASAHI INDUSTRIES LTD</t>
  </si>
  <si>
    <t>ASAHI SONGWON COLORS LTD</t>
  </si>
  <si>
    <t>ASAHISONG</t>
  </si>
  <si>
    <t>ASHAPURA INTIMATES FASHION LTD</t>
  </si>
  <si>
    <t>AIFL</t>
  </si>
  <si>
    <t>ASHAPURA MINECHEM LTD</t>
  </si>
  <si>
    <t>ASHAPURMIN</t>
  </si>
  <si>
    <t>Ashapuri Gold Ornament Ltd</t>
  </si>
  <si>
    <t>AGOL</t>
  </si>
  <si>
    <t>ASHARI AGENCIES LTD</t>
  </si>
  <si>
    <t>ASHIANA AGRO INDUSTRIES LTD</t>
  </si>
  <si>
    <t>ASHIANA HOUSING LTD</t>
  </si>
  <si>
    <t>ASHIANA</t>
  </si>
  <si>
    <t>ASHIANA ISPAT LTD</t>
  </si>
  <si>
    <t>ASHIKA CREDIT CAPITAL LTD.</t>
  </si>
  <si>
    <t>ASHIKACR</t>
  </si>
  <si>
    <t>ASHIMA LTD</t>
  </si>
  <si>
    <t>ASHIMASYN</t>
  </si>
  <si>
    <t>ASHIRWAD CAPITAL LTD</t>
  </si>
  <si>
    <t>ASHIRWAD STEELS &amp; INDUSTRIES LTD</t>
  </si>
  <si>
    <t>ASHISH POLYPLAST LTD</t>
  </si>
  <si>
    <t>ASHNISHA INDUSTRIES LTD</t>
  </si>
  <si>
    <t>ASHNOOR TEXTILE MILLS LTD</t>
  </si>
  <si>
    <t>ASHOK ALCO-CHEM LTD</t>
  </si>
  <si>
    <t>ASHOK LEYLAND LTD</t>
  </si>
  <si>
    <t>ASHOKLEY</t>
  </si>
  <si>
    <t>ASHOKA BUILDCON LTD</t>
  </si>
  <si>
    <t>ASHOKA</t>
  </si>
  <si>
    <t>Roads &amp; Highways</t>
  </si>
  <si>
    <t>ASHOKA METCAST LTD</t>
  </si>
  <si>
    <t>ASHOKA REFINERIES LTD</t>
  </si>
  <si>
    <t>ASHRAM ONLINE COM LTD</t>
  </si>
  <si>
    <t>ASHUTOSH PAPER MILLS LTD</t>
  </si>
  <si>
    <t>ASI INDUSTRIES LTD</t>
  </si>
  <si>
    <t>ASIA CAPITAL LTD</t>
  </si>
  <si>
    <t>ASIA PACK LTD</t>
  </si>
  <si>
    <t>ASIAN FLORA LTD</t>
  </si>
  <si>
    <t>ASIAN GRANITO (INDIA) LTD</t>
  </si>
  <si>
    <t>ASIANTILES</t>
  </si>
  <si>
    <t>ASIAN GRANITO INDIA LTD</t>
  </si>
  <si>
    <t>ASIAN HOTELS EAST LTD</t>
  </si>
  <si>
    <t>AHLEAST</t>
  </si>
  <si>
    <t>ASIAN HOTELS NORTH LTD</t>
  </si>
  <si>
    <t>ASIANHOTNR</t>
  </si>
  <si>
    <t>ASIAN HOTELS WEST LTD</t>
  </si>
  <si>
    <t>AHLWEST</t>
  </si>
  <si>
    <t>ASIAN OILFIELD SERVICES LTD</t>
  </si>
  <si>
    <t>ASIAN PAINTS LTD</t>
  </si>
  <si>
    <t>ASIANPAINT</t>
  </si>
  <si>
    <t>ASIAN PETROPRODUCTS &amp; EXPORTS LTD</t>
  </si>
  <si>
    <t>ASIAN STAR CO LTD</t>
  </si>
  <si>
    <t>ASIAN TEA &amp; EXPORTS LTD</t>
  </si>
  <si>
    <t>ASIS LOGISTICS LTD</t>
  </si>
  <si>
    <t>ASISL</t>
  </si>
  <si>
    <t>ASIT C MEHTA FINANCIAL SERVICES LTD</t>
  </si>
  <si>
    <t>ASL INDUSTRIES LTD</t>
  </si>
  <si>
    <t>ASLIND</t>
  </si>
  <si>
    <t>ASM TECHNOLOGIES LTD</t>
  </si>
  <si>
    <t>ASPINWALL AND COMPANY LTD</t>
  </si>
  <si>
    <t>ASPINWALL</t>
  </si>
  <si>
    <t>ASPIRA PATHLAB &amp; DIAGNOSTICS LTD</t>
  </si>
  <si>
    <t>ASSAM COMPANY (INDIA) LTD</t>
  </si>
  <si>
    <t>ASSAMCO</t>
  </si>
  <si>
    <t>ASSAM COMPANY INDIA LTD</t>
  </si>
  <si>
    <t>ASSOCIATED ALCOHOLS &amp; BREWERIES LTD</t>
  </si>
  <si>
    <t>Breweries &amp; Distilleries</t>
  </si>
  <si>
    <t>ASTEC LIFESCIENCES LTD</t>
  </si>
  <si>
    <t>ASTEC</t>
  </si>
  <si>
    <t>ASTER DM HEALTHCARE LTD</t>
  </si>
  <si>
    <t>ASTERDM</t>
  </si>
  <si>
    <t>ASTRA MICROWAVE PRODUCTS LTD</t>
  </si>
  <si>
    <t>ASTRAMICRO</t>
  </si>
  <si>
    <t>ASTRAL POLY TECHNIK LTD</t>
  </si>
  <si>
    <t>ASTRAL</t>
  </si>
  <si>
    <t>ASTRAZENECA PHARMA (INDIA) LTD</t>
  </si>
  <si>
    <t>ASTRAZEN</t>
  </si>
  <si>
    <t>ASTRAZENECA PHARMA INDIA LTD</t>
  </si>
  <si>
    <t>ASTRON PAPER &amp; BOARD MILL LTD</t>
  </si>
  <si>
    <t>ASTRON</t>
  </si>
  <si>
    <t>ASUTOSH ENTERPRISES LTD</t>
  </si>
  <si>
    <t>ASYA INFOSOFT LTD</t>
  </si>
  <si>
    <t>ATHARV ENTERPRISES LTD</t>
  </si>
  <si>
    <t>ATHENA CONSTRUCTIONS LTD</t>
  </si>
  <si>
    <t>Athena Global Technologies Ltd-$</t>
  </si>
  <si>
    <t>ATHENAGLO</t>
  </si>
  <si>
    <t>ATISHAY LTD</t>
  </si>
  <si>
    <t>ATLANTA DEVCON LTD</t>
  </si>
  <si>
    <t>ATLANTA LTD</t>
  </si>
  <si>
    <t>ATLANTA</t>
  </si>
  <si>
    <t>ATLAS CYCLES HARYANA LTD</t>
  </si>
  <si>
    <t>ATLASCYCLE</t>
  </si>
  <si>
    <t>2/3 Wheelers</t>
  </si>
  <si>
    <t>ATLAS JEWELLERY (INDIA) LTD</t>
  </si>
  <si>
    <t>ATLAS JEWELLERY INDIA LTD</t>
  </si>
  <si>
    <t>ATUL AUTO LTD</t>
  </si>
  <si>
    <t>ATULAUTO</t>
  </si>
  <si>
    <t>ATUL LTD</t>
  </si>
  <si>
    <t>ATUL</t>
  </si>
  <si>
    <t>ATV PROJECTS (INDIA) LTD</t>
  </si>
  <si>
    <t>ATV PROJECTS INDIA LTD</t>
  </si>
  <si>
    <t>AU SMALL FINANCE BANK LTD</t>
  </si>
  <si>
    <t>AUBANK</t>
  </si>
  <si>
    <t>AUNDE FAZE THREE AUTOFAB LTD</t>
  </si>
  <si>
    <t>AURANGABAD DISTILLERY LTD</t>
  </si>
  <si>
    <t>AURDIS</t>
  </si>
  <si>
    <t>AURIONPRO SOLUTIONS LTD</t>
  </si>
  <si>
    <t>AURIONPRO</t>
  </si>
  <si>
    <t>AURO LABORATORIES LTD</t>
  </si>
  <si>
    <t>AUROBINDO PHARMA LTD</t>
  </si>
  <si>
    <t>AUROPHARMA</t>
  </si>
  <si>
    <t>AUROMA COKE LTD</t>
  </si>
  <si>
    <t>Coal</t>
  </si>
  <si>
    <t>AUSOM ENTERPRISE LTD</t>
  </si>
  <si>
    <t>AUSOMENT</t>
  </si>
  <si>
    <t>AUSTIN ENGINEERING CO LTD</t>
  </si>
  <si>
    <t>AUTHUM INVESTMENT &amp; INFRASTRUCTURE LTD</t>
  </si>
  <si>
    <t>AUTO PINS (INDIA) LTD</t>
  </si>
  <si>
    <t>AUTO PINS INDIA LTD</t>
  </si>
  <si>
    <t>AUTOLINE INDUSTRIES LTD</t>
  </si>
  <si>
    <t>AUTOIND</t>
  </si>
  <si>
    <t>AUTOLITE (INDIA) LTD</t>
  </si>
  <si>
    <t>AUTOLITIND</t>
  </si>
  <si>
    <t>AUTOLITE INDIA LTD</t>
  </si>
  <si>
    <t>AUTOMOBILE CORPORATION OF GOA LTD</t>
  </si>
  <si>
    <t>AUTOMOTIVE AXLES LTD</t>
  </si>
  <si>
    <t>AUTOAXLES</t>
  </si>
  <si>
    <t>AUTOMOTIVE STAMPINGS AND ASSEMBLIES LTD</t>
  </si>
  <si>
    <t>ASAL</t>
  </si>
  <si>
    <t>AUTORIDERS INTERNATIONAL LTD</t>
  </si>
  <si>
    <t>AUTUMN BUILDERS LTD</t>
  </si>
  <si>
    <t>AVADH SUGAR &amp; ENERGY LTD</t>
  </si>
  <si>
    <t>AVADHSUGAR</t>
  </si>
  <si>
    <t>Sugar</t>
  </si>
  <si>
    <t>AVAILABLE FINANCE LTD</t>
  </si>
  <si>
    <t>AVANCE TECHNOLOGIES LTD</t>
  </si>
  <si>
    <t>AVANTEL LTD</t>
  </si>
  <si>
    <t>AVANTI FEEDS LTD</t>
  </si>
  <si>
    <t>AVANTIFEED</t>
  </si>
  <si>
    <t>ITC LTD</t>
  </si>
  <si>
    <t>ITC</t>
  </si>
  <si>
    <t>AVG LOGISTICS LTD</t>
  </si>
  <si>
    <t>AVG</t>
  </si>
  <si>
    <t>AVI POLYMERS LTD</t>
  </si>
  <si>
    <t>AVI PRODUCTS (INDIA) LTD</t>
  </si>
  <si>
    <t>AVI PRODUCTS INDIA LTD</t>
  </si>
  <si>
    <t>AVIVA INDUSTRIES LTD</t>
  </si>
  <si>
    <t>AVON LIFESCIENCES LTD</t>
  </si>
  <si>
    <t>AVON MOLDPLAST LTD</t>
  </si>
  <si>
    <t>AVONMPL</t>
  </si>
  <si>
    <t>AVONMORE CAPITAL &amp; MANAGEMENT SERVICES LTD</t>
  </si>
  <si>
    <t>AVSL INDUSTRIES LTD</t>
  </si>
  <si>
    <t>AVSL</t>
  </si>
  <si>
    <t>AVT NATURAL PRODUCTS LTD</t>
  </si>
  <si>
    <t>AVTNPL</t>
  </si>
  <si>
    <t>AVTIL ENTERPRISE LTD</t>
  </si>
  <si>
    <t>AXEL POLYMERS LTD</t>
  </si>
  <si>
    <t>AXIS BANK LTD</t>
  </si>
  <si>
    <t>AXISBANK</t>
  </si>
  <si>
    <t>AXISCADES ENGINEERING TECHNOLOGIES LTD</t>
  </si>
  <si>
    <t>AXISCADES</t>
  </si>
  <si>
    <t>Axita Cotton Ltd</t>
  </si>
  <si>
    <t>AXITA</t>
  </si>
  <si>
    <t>AXON VENTURES LTD</t>
  </si>
  <si>
    <t>AXTEL INDUSTRIES LTD</t>
  </si>
  <si>
    <t>AYEPEE LAMITUBES LTD</t>
  </si>
  <si>
    <t>AYM SYNTEX LTD</t>
  </si>
  <si>
    <t>AYMSYNTEX</t>
  </si>
  <si>
    <t>AYOKI MERCANTILE LTD</t>
  </si>
  <si>
    <t>B  P  CAPITAL LTD</t>
  </si>
  <si>
    <t>B &amp; A LTD</t>
  </si>
  <si>
    <t>B A G FILMS AND MEDIA LTD</t>
  </si>
  <si>
    <t>BAGFILMS</t>
  </si>
  <si>
    <t>Broadcasting &amp; Cable TV</t>
  </si>
  <si>
    <t>B C  POWER CONTROLS LTD</t>
  </si>
  <si>
    <t>B L KASHYAP AND SONS LTD</t>
  </si>
  <si>
    <t>BLKASHYAP</t>
  </si>
  <si>
    <t>B N RATHI SECURITIES LTD</t>
  </si>
  <si>
    <t>B&amp;A PACKAGING (INDIA) LTD</t>
  </si>
  <si>
    <t>B&amp;A PACKAGING INDIA LTD</t>
  </si>
  <si>
    <t>B&amp;B TRIPLEWALL CONTAINERS LTD</t>
  </si>
  <si>
    <t>BBTCL</t>
  </si>
  <si>
    <t>B.T. Syndicate Ltd</t>
  </si>
  <si>
    <t>BTSYN</t>
  </si>
  <si>
    <t>B2B SOFTWARE TECHNOLOGIES LTD</t>
  </si>
  <si>
    <t>BABA ARTS LTD</t>
  </si>
  <si>
    <t>BACIL PHARMA LTD</t>
  </si>
  <si>
    <t>BAFNA PHARMACEUTICALS LTD</t>
  </si>
  <si>
    <t>BAFNAPHARM</t>
  </si>
  <si>
    <t>BAGADIA COLOURCHEM LTD</t>
  </si>
  <si>
    <t>BAID LEASING AND FINANCE CO LTD</t>
  </si>
  <si>
    <t>BAJAJ AUTO LTD</t>
  </si>
  <si>
    <t>BAJAJ-AUTO</t>
  </si>
  <si>
    <t>Bajaj Consumer Care LTD</t>
  </si>
  <si>
    <t>BAJAJCON</t>
  </si>
  <si>
    <t>BAJAJ CORP LTD</t>
  </si>
  <si>
    <t>BAJAJCORP</t>
  </si>
  <si>
    <t>BAJAJ ELECTRICALS LTD</t>
  </si>
  <si>
    <t>BAJAJELEC</t>
  </si>
  <si>
    <t>Household Appliances</t>
  </si>
  <si>
    <t>BAJAJ FINANCE LTD</t>
  </si>
  <si>
    <t>BAJFINANCE</t>
  </si>
  <si>
    <t>BAJAJ FINSERV LTD</t>
  </si>
  <si>
    <t>BAJAJFINSV</t>
  </si>
  <si>
    <t>BAJAJ GLOBAL LTD</t>
  </si>
  <si>
    <t>BAJAJ HEALTHCARE LTD</t>
  </si>
  <si>
    <t>BAJAJ HINDUSTHAN SUGAR LTD</t>
  </si>
  <si>
    <t>BAJAJHIND</t>
  </si>
  <si>
    <t>BAJAJ HOLDINGS &amp; INVESTMENT LTD</t>
  </si>
  <si>
    <t>BAJAJHLDNG</t>
  </si>
  <si>
    <t>BAJAJ STEEL INDUSTRIES LTD</t>
  </si>
  <si>
    <t>BAJRANG FINANCE LTD</t>
  </si>
  <si>
    <t>BAL PHARMA LTD</t>
  </si>
  <si>
    <t>BALPHARMA</t>
  </si>
  <si>
    <t>BALAJI AMINES LTD</t>
  </si>
  <si>
    <t>BALAMINES</t>
  </si>
  <si>
    <t>BALAJI TELEFILMS LTD</t>
  </si>
  <si>
    <t>BALAJITELE</t>
  </si>
  <si>
    <t>BALASORE ALLOYS LTD</t>
  </si>
  <si>
    <t>Balaxi Ventures LTD</t>
  </si>
  <si>
    <t>BALAXI</t>
  </si>
  <si>
    <t>Unknown</t>
  </si>
  <si>
    <t>BALGOPAL COMMERCIAL LTD</t>
  </si>
  <si>
    <t>BALKRISHNA INDUSTRIES LTD</t>
  </si>
  <si>
    <t>BALKRISIND</t>
  </si>
  <si>
    <t>BALKRISHNA PAPER MILLS LTD</t>
  </si>
  <si>
    <t>BALKRISHNA</t>
  </si>
  <si>
    <t>BALLARPUR INDUSTRIES LTD</t>
  </si>
  <si>
    <t>BALLARPUR</t>
  </si>
  <si>
    <t>BALMER LAWRIE &amp; COMPANY LTD</t>
  </si>
  <si>
    <t>BALMLAWRIE</t>
  </si>
  <si>
    <t>BALMER LAWRIE INVESTMENTS LTD</t>
  </si>
  <si>
    <t>BALRAMPUR CHINI MILLS LTD</t>
  </si>
  <si>
    <t>BALRAMCHIN</t>
  </si>
  <si>
    <t>BALURGHAT TECHNOLOGIES LTD</t>
  </si>
  <si>
    <t>BAMBINO AGRO INDUSTRIES LTD</t>
  </si>
  <si>
    <t>BAMPSL SECURITIES LTD</t>
  </si>
  <si>
    <t>BANARAS BEADS LTD</t>
  </si>
  <si>
    <t>BANARBEADS</t>
  </si>
  <si>
    <t>BANAS FINANCE LTD</t>
  </si>
  <si>
    <t>BANCO PRODUCTS I LTD</t>
  </si>
  <si>
    <t>BANCOINDIA</t>
  </si>
  <si>
    <t>BANDHAN BANK LTD</t>
  </si>
  <si>
    <t>BANDHANBNK</t>
  </si>
  <si>
    <t>BANG OVERSEAS LTD</t>
  </si>
  <si>
    <t>BANG</t>
  </si>
  <si>
    <t>BANGALORE FORT FARMS LTD</t>
  </si>
  <si>
    <t>BANK OF BARODA</t>
  </si>
  <si>
    <t>BANKBARODA</t>
  </si>
  <si>
    <t>BANK OF INDIA</t>
  </si>
  <si>
    <t>BANKINDIA</t>
  </si>
  <si>
    <t>BANK OF MAHARASHTRA</t>
  </si>
  <si>
    <t>MAHABANK</t>
  </si>
  <si>
    <t>BANKA BIOLOO LTD</t>
  </si>
  <si>
    <t>BANKA</t>
  </si>
  <si>
    <t>BANNARI AMMAN SPINNING MILLS LTD</t>
  </si>
  <si>
    <t>BASML</t>
  </si>
  <si>
    <t>BANNARI AMMAN SUGARS LTD</t>
  </si>
  <si>
    <t>BANARISUG</t>
  </si>
  <si>
    <t>BANSAL MULTIFLEX LTD</t>
  </si>
  <si>
    <t>BANSAL</t>
  </si>
  <si>
    <t>BANSAL ROOFING PRODUCTS LTD</t>
  </si>
  <si>
    <t>BANSISONS TEA INDUSTRIES LTD</t>
  </si>
  <si>
    <t>BANSWARA SYNTEX LTD</t>
  </si>
  <si>
    <t>BANSWRAS</t>
  </si>
  <si>
    <t>BARAK VALLEY CEMENTS LTD</t>
  </si>
  <si>
    <t>BVCL</t>
  </si>
  <si>
    <t>BARODA EXTRUSION LTD</t>
  </si>
  <si>
    <t>BARON INFOTECH LTD</t>
  </si>
  <si>
    <t>BARTRONICS (INDIA) LTD</t>
  </si>
  <si>
    <t>BARTRONICS</t>
  </si>
  <si>
    <t>BARTRONICS INDIA LTD</t>
  </si>
  <si>
    <t>BASANT AGRO TECH (INDIA) LTD</t>
  </si>
  <si>
    <t>BASANT AGRO TECH INDIA LTD</t>
  </si>
  <si>
    <t>BASF (INDIA) LTD</t>
  </si>
  <si>
    <t>BASF</t>
  </si>
  <si>
    <t>BASF INDIA LTD</t>
  </si>
  <si>
    <t>BATA (INDIA) LTD</t>
  </si>
  <si>
    <t>BATA(INDIA)</t>
  </si>
  <si>
    <t>BATA INDIA LTD</t>
  </si>
  <si>
    <t>BATAINDIA</t>
  </si>
  <si>
    <t>BATLIBOI LTD</t>
  </si>
  <si>
    <t>BAYER CROPSCIENCE LTD</t>
  </si>
  <si>
    <t>BAYERCROP</t>
  </si>
  <si>
    <t>BAZEL INTERNATIONAL LTD</t>
  </si>
  <si>
    <t>BCC FUBA (INDIA) LTD</t>
  </si>
  <si>
    <t>BCC FUBA INDIA LTD</t>
  </si>
  <si>
    <t>BCL ENTERPRISES LTD</t>
  </si>
  <si>
    <t>BCL INDUSTRIES LTD</t>
  </si>
  <si>
    <t>BCPL RAILWAY INFRASTRUCTURE LTD</t>
  </si>
  <si>
    <t>BDH INDUSTRIES LTD</t>
  </si>
  <si>
    <t>BEARDSELL LTD</t>
  </si>
  <si>
    <t>BEARDSELL</t>
  </si>
  <si>
    <t>BEDMUTHA INDUSTRIES LTD</t>
  </si>
  <si>
    <t>BEDMUTHA</t>
  </si>
  <si>
    <t>BEEKAY NIRYAT LTD</t>
  </si>
  <si>
    <t>BEEKAY STEEL INDUSTRIES LTD</t>
  </si>
  <si>
    <t>BEEYU OVERSEAS LTD</t>
  </si>
  <si>
    <t>BELLA CASA FASHION &amp; RETAIL LTD</t>
  </si>
  <si>
    <t>BEMCO HYDRAULICS LTD</t>
  </si>
  <si>
    <t>BEML LTD</t>
  </si>
  <si>
    <t>BEML</t>
  </si>
  <si>
    <t>BENARA BEARINGS AND PISTONS LTD</t>
  </si>
  <si>
    <t>BENARES HOTELS LTD</t>
  </si>
  <si>
    <t>BENGAL &amp; ASSAM COMPANY LTD</t>
  </si>
  <si>
    <t>BENGAL STEEL INDUSTRIES LTD</t>
  </si>
  <si>
    <t>BENGAL TEA &amp; FABRICS LTD</t>
  </si>
  <si>
    <t>BENTLEY COMMERCIAL ENTERPRISES LTD</t>
  </si>
  <si>
    <t>BERGER PAINTS I LTD</t>
  </si>
  <si>
    <t>BERGEPAINT</t>
  </si>
  <si>
    <t>BERVIN INVESTMENT &amp; LEASING LTD</t>
  </si>
  <si>
    <t>BERYL DRUGS LTD</t>
  </si>
  <si>
    <t>BERYL SECURITIES LTD</t>
  </si>
  <si>
    <t>BEST EASTERN HOTELS LTD</t>
  </si>
  <si>
    <t>BETA DRUGS LTD</t>
  </si>
  <si>
    <t>BETA</t>
  </si>
  <si>
    <t>BETEX (INDIA) LTD</t>
  </si>
  <si>
    <t>BETEX INDIA LTD</t>
  </si>
  <si>
    <t>BF INVESTMENT LTD</t>
  </si>
  <si>
    <t>BFINVEST</t>
  </si>
  <si>
    <t>BF UTILITIES LTD</t>
  </si>
  <si>
    <t>BFUTILITIE</t>
  </si>
  <si>
    <t>BFL ASSET FINVEST LTD</t>
  </si>
  <si>
    <t>BGIL FILMS &amp; TECHNOLOGIES LTD</t>
  </si>
  <si>
    <t>BGR ENERGY SYSTEMS LTD</t>
  </si>
  <si>
    <t>BGRENERGY</t>
  </si>
  <si>
    <t>BHAGERIA INDUSTRIES LTD</t>
  </si>
  <si>
    <t>BHAGERIA</t>
  </si>
  <si>
    <t>BHAGIRADHA CHEMICALS &amp; INDUSTRIES LTD</t>
  </si>
  <si>
    <t>BHAGWATI AUTOCAST LTD</t>
  </si>
  <si>
    <t>BHAGWATI OXYGEN LTD</t>
  </si>
  <si>
    <t>BHAGYANAGAR (INDIA) LTD</t>
  </si>
  <si>
    <t>BHAGYANGR</t>
  </si>
  <si>
    <t>BHAGYANAGAR INDIA LTD</t>
  </si>
  <si>
    <t>BHAGYANAGAR PROPERTIES LTD</t>
  </si>
  <si>
    <t>BHAGYAPROP</t>
  </si>
  <si>
    <t>BHAKTI GEMS AND JEWELLERY LTD</t>
  </si>
  <si>
    <t>BHANDARI HOSIERY EXPORTS LTD</t>
  </si>
  <si>
    <t>BHANDARI</t>
  </si>
  <si>
    <t>BHANDERI INFRACON LTD</t>
  </si>
  <si>
    <t>BHANSALI ENGINEERING POLYMERS LTD</t>
  </si>
  <si>
    <t>BEPL</t>
  </si>
  <si>
    <t>BHARAT AGRI FERT &amp; REALTY LTD</t>
  </si>
  <si>
    <t>BHARAT BHUSHAN SHARE &amp; COMMODITY BROKERS LTD</t>
  </si>
  <si>
    <t>BHARAT BIJLEE LTD</t>
  </si>
  <si>
    <t>BBL</t>
  </si>
  <si>
    <t>BHARAT DYNAMICS LTD</t>
  </si>
  <si>
    <t>BDL</t>
  </si>
  <si>
    <t>BHARAT ELECTRONICS LTD</t>
  </si>
  <si>
    <t>BEL</t>
  </si>
  <si>
    <t>BHARAT FINANCIAL INCLUSION LTD</t>
  </si>
  <si>
    <t>BHARATFIN</t>
  </si>
  <si>
    <t>BHARAT FORGE LTD</t>
  </si>
  <si>
    <t>BHARATFORG</t>
  </si>
  <si>
    <t>Other Industrial Products</t>
  </si>
  <si>
    <t>BHARAT GEARS LTD</t>
  </si>
  <si>
    <t>BHARATGEAR</t>
  </si>
  <si>
    <t>BHARAT HEAVY ELECTRICALS LTD</t>
  </si>
  <si>
    <t>BHEL</t>
  </si>
  <si>
    <t>BHARAT IMMUNOLOGICALS &amp; BIOLOGICALS CORPORATION LTD</t>
  </si>
  <si>
    <t>BHARAT PARENTERALS LTD</t>
  </si>
  <si>
    <t>BHARAT PETROLEUM CORPORATION LTD</t>
  </si>
  <si>
    <t>BPCL</t>
  </si>
  <si>
    <t>Refineries/ Petro-Products</t>
  </si>
  <si>
    <t>BHARAT RASAYAN LTD</t>
  </si>
  <si>
    <t>BHARATRAS</t>
  </si>
  <si>
    <t>BHARAT ROAD NETWORK LTD</t>
  </si>
  <si>
    <t>BRNL</t>
  </si>
  <si>
    <t>BHARAT SEATS LTD</t>
  </si>
  <si>
    <t>BHARAT TEXTILES &amp; PROOFING INDUSTRIES LTD</t>
  </si>
  <si>
    <t>BHARAT WIRE ROPES LTD</t>
  </si>
  <si>
    <t>BHARATWIRE</t>
  </si>
  <si>
    <t>BHARATI DEFENCE AND INFRASTRUCTURE LTD</t>
  </si>
  <si>
    <t>BHARATIDIL</t>
  </si>
  <si>
    <t>BHARATIYA GLOBAL INFOMEDIA LTD</t>
  </si>
  <si>
    <t>BGLOBAL</t>
  </si>
  <si>
    <t>BHARTI AIRTEL LTD</t>
  </si>
  <si>
    <t>BHARTIARTL</t>
  </si>
  <si>
    <t>Telecom Services</t>
  </si>
  <si>
    <t>BHARTI INFRATEL LTD</t>
  </si>
  <si>
    <t>INFRATEL</t>
  </si>
  <si>
    <t>Other Telecom Services</t>
  </si>
  <si>
    <t>BHARTIYA INTERNATIONAL LTD</t>
  </si>
  <si>
    <t>BIL</t>
  </si>
  <si>
    <t>BHASKAR AGROCHEMICALS LTD</t>
  </si>
  <si>
    <t>BHATIA COMMUNICATIONS &amp; RETAIL (INDIA) LTD</t>
  </si>
  <si>
    <t>BHATIA COMMUNICATIONS &amp; RETAIL INDIA LTD</t>
  </si>
  <si>
    <t>BHILWARA SPINNERS LTD</t>
  </si>
  <si>
    <t>BHILWARA TECHNICAL TEXTILES LTD</t>
  </si>
  <si>
    <t>BHORUKA ALUMINIUM LTD</t>
  </si>
  <si>
    <t>BHUSHAN STEEL LTD</t>
  </si>
  <si>
    <t>BHUSANSTL</t>
  </si>
  <si>
    <t>BIGBLOC CONSTRUCTION LTD</t>
  </si>
  <si>
    <t>BIGBLOC</t>
  </si>
  <si>
    <t>BIHAR SPONGE IRON LTD</t>
  </si>
  <si>
    <t>BIJOY HANS LTD</t>
  </si>
  <si>
    <t>BIL ENERGY SYSTEMS LTD</t>
  </si>
  <si>
    <t>BILENERGY</t>
  </si>
  <si>
    <t>BILCARE LTD</t>
  </si>
  <si>
    <t>Healthcare Supplies</t>
  </si>
  <si>
    <t>BIMETAL BEARINGS LTD</t>
  </si>
  <si>
    <t>BINANI INDUSTRIES LTD</t>
  </si>
  <si>
    <t>BINANIIND</t>
  </si>
  <si>
    <t>BINAYAK TEX PROCESSORS LTD</t>
  </si>
  <si>
    <t>BINDAL EXPORTS LTD</t>
  </si>
  <si>
    <t>BINNY LTD</t>
  </si>
  <si>
    <t>BINNY MILLS LTD</t>
  </si>
  <si>
    <t>BIO GREEN PAPERS LTD</t>
  </si>
  <si>
    <t>BIOCON LTD</t>
  </si>
  <si>
    <t>BIOCON</t>
  </si>
  <si>
    <t>BIOFIL CHEMICALS &amp; PHARMACEUTICALS LTD</t>
  </si>
  <si>
    <t>BIOFILCHEM</t>
  </si>
  <si>
    <t>BIOPAC INDIA CORPORATION LTD</t>
  </si>
  <si>
    <t>BIRDHI CHAND PANNALAL AGENCIES LTD</t>
  </si>
  <si>
    <t>BIRLA CABLE LTD</t>
  </si>
  <si>
    <t>BIRLACABLE</t>
  </si>
  <si>
    <t>BIRLA CORPORATION LTD</t>
  </si>
  <si>
    <t>BIRLACORPN</t>
  </si>
  <si>
    <t>BIRLA COTSYN (INDIA) LTD</t>
  </si>
  <si>
    <t>BIRLA COTSYN INDIA LTD</t>
  </si>
  <si>
    <t>BIRLA PRECISION TECHNOLOGIES LTD</t>
  </si>
  <si>
    <t>Birla Sun Life Mutual Fund - Birla Sun Life Gold ETF</t>
  </si>
  <si>
    <t>BSLGOLDETF</t>
  </si>
  <si>
    <t>BIRLASOFT LTD</t>
  </si>
  <si>
    <t>BSOFT</t>
  </si>
  <si>
    <t>BKM INDUSTRIES LTD</t>
  </si>
  <si>
    <t>BKMINDST</t>
  </si>
  <si>
    <t>BLACK ROSE INDUSTRIES LTD</t>
  </si>
  <si>
    <t>BLB LTD</t>
  </si>
  <si>
    <t>BLBLIMITED</t>
  </si>
  <si>
    <t>BLISS GVS PHARMA LTD</t>
  </si>
  <si>
    <t>BLISSGVS</t>
  </si>
  <si>
    <t>BLOOM DEKOR LTD</t>
  </si>
  <si>
    <t>BLOOM INDUSTRIES LTD</t>
  </si>
  <si>
    <t>BLS INFOTECH LTD</t>
  </si>
  <si>
    <t>BLS INTERNATIONAL SERVICES LTD</t>
  </si>
  <si>
    <t>BLS</t>
  </si>
  <si>
    <t>Travel Support Services</t>
  </si>
  <si>
    <t>BLUE BLENDS (INDIA) LTD</t>
  </si>
  <si>
    <t>BLUE BLENDS I LTD</t>
  </si>
  <si>
    <t>BLUEBLENDS</t>
  </si>
  <si>
    <t>BLUE BLENDS INDIA LTD</t>
  </si>
  <si>
    <t>BLUE CHIP TEX INDUSTRIES LTD</t>
  </si>
  <si>
    <t>BLUE CIRCLE SERVICES LTD</t>
  </si>
  <si>
    <t>BLUE CLOUD SOFTECH SOLUTIONS LTD</t>
  </si>
  <si>
    <t>BLUE COAST HOTELS LTD</t>
  </si>
  <si>
    <t>BLUECOAST</t>
  </si>
  <si>
    <t>BLUE DART EXPRESS LTD</t>
  </si>
  <si>
    <t>BLUEDART</t>
  </si>
  <si>
    <t>BLUE PEARL TEXSPIN LTD</t>
  </si>
  <si>
    <t>BLUE STAR LTD</t>
  </si>
  <si>
    <t>BLUESTARCO</t>
  </si>
  <si>
    <t>BLUEBLOOD VENTURES LTD</t>
  </si>
  <si>
    <t>BLUECHIP STOCKSPIN LTD</t>
  </si>
  <si>
    <t>BMB MUSIC &amp; MAGNETICS LTD</t>
  </si>
  <si>
    <t>BMW Industries Ltd</t>
  </si>
  <si>
    <t>BMW</t>
  </si>
  <si>
    <t>BNK CAPITAL MARKETS LTD</t>
  </si>
  <si>
    <t>BNR UDYOG LTD</t>
  </si>
  <si>
    <t>BODAL CHEMICALS LTD</t>
  </si>
  <si>
    <t>BODALCHEM</t>
  </si>
  <si>
    <t>BODHTREE CONSULTING LTD</t>
  </si>
  <si>
    <t>BOHRA INDUSTRIES LTD</t>
  </si>
  <si>
    <t>BOHRA</t>
  </si>
  <si>
    <t>BOMBAY BURMAH TRADING CORPORATION LTD</t>
  </si>
  <si>
    <t>BBTC</t>
  </si>
  <si>
    <t>BOMBAY CYCLE &amp; MOTOR AGENCY LTD</t>
  </si>
  <si>
    <t>BOMBAY DYEING &amp; MFG COMPANY LTD</t>
  </si>
  <si>
    <t>BOMDYEING</t>
  </si>
  <si>
    <t>BOMBAY OXYGEN INVESTMENTS LTD</t>
  </si>
  <si>
    <t>Industrial Gases</t>
  </si>
  <si>
    <t>BOMBAY POTTERIES &amp; TILES LTD</t>
  </si>
  <si>
    <t>BOMBAY RAYON FASHIONS LTD</t>
  </si>
  <si>
    <t>BRFL</t>
  </si>
  <si>
    <t>BOMBAY SUPER HYBRID SEEDS LTD</t>
  </si>
  <si>
    <t>BSHSL</t>
  </si>
  <si>
    <t>BOMBAY WIRE ROPES LTD</t>
  </si>
  <si>
    <t>BONANZA INDUSTRIES LTD</t>
  </si>
  <si>
    <t>BOROSIL GLASS WORKS LTD</t>
  </si>
  <si>
    <t>BOROSIL</t>
  </si>
  <si>
    <t>Houseware</t>
  </si>
  <si>
    <t>BOSCH LTD</t>
  </si>
  <si>
    <t>BOSCHLTD</t>
  </si>
  <si>
    <t>BOSTON TEKNOWSYS (INDIA) LTD</t>
  </si>
  <si>
    <t>BOSTON TEKNOWSYS INDIA LTD</t>
  </si>
  <si>
    <t>BOTHRA METALS &amp; ALLOYS LTD</t>
  </si>
  <si>
    <t>BPL LTD</t>
  </si>
  <si>
    <t>BPL</t>
  </si>
  <si>
    <t>BRADY &amp; MORRIS ENGINEERING CO LTD</t>
  </si>
  <si>
    <t>BRAHMAPUTRA INFRASTRUCTURE LTD</t>
  </si>
  <si>
    <t>BRAND CONCEPTS LTD</t>
  </si>
  <si>
    <t>BCONCEPTS</t>
  </si>
  <si>
    <t>BRAND REALTY SERVICES LTD</t>
  </si>
  <si>
    <t>BRAWN BIOTECH LTD</t>
  </si>
  <si>
    <t>BRIDGE SECURITIES LTD</t>
  </si>
  <si>
    <t>BRIGADE ENTERPRISES LTD</t>
  </si>
  <si>
    <t>BRIGADE</t>
  </si>
  <si>
    <t>BRIGHT BROTHERS LTD</t>
  </si>
  <si>
    <t>BRIGHT SOLAR LTD</t>
  </si>
  <si>
    <t>BRIGHT</t>
  </si>
  <si>
    <t>BRIGHTCOM GROUP LTD</t>
  </si>
  <si>
    <t>BCG</t>
  </si>
  <si>
    <t>BRIJLAXMI LEASING &amp;amp; FINANCE LTD.</t>
  </si>
  <si>
    <t>BRIJLEAS</t>
  </si>
  <si>
    <t>BRILLIANT PORTFOLIOS LTD</t>
  </si>
  <si>
    <t>BRITANNIA INDUSTRIES LTD</t>
  </si>
  <si>
    <t>BRITANNIA</t>
  </si>
  <si>
    <t>BRONZE INFRA-TECH LTD</t>
  </si>
  <si>
    <t>BROOKS LABORATORIES LTD</t>
  </si>
  <si>
    <t>BROOKS</t>
  </si>
  <si>
    <t>BSE LTD</t>
  </si>
  <si>
    <t>BSEL INFRASTRUCTURE REALTY LTD</t>
  </si>
  <si>
    <t>BSELINFRA</t>
  </si>
  <si>
    <t>BSL LTD</t>
  </si>
  <si>
    <t>BSL</t>
  </si>
  <si>
    <t>BUDGE BUDGE COMPANY LTD</t>
  </si>
  <si>
    <t>BULLISH BONDS &amp; HOLDINGS LTD</t>
  </si>
  <si>
    <t>BURNPUR CEMENT LTD</t>
  </si>
  <si>
    <t>BURNPUR</t>
  </si>
  <si>
    <t>BUTTERFLY GANDHIMATHI APPLIANCES LTD</t>
  </si>
  <si>
    <t>BUTTERFLY</t>
  </si>
  <si>
    <t>BWL LTD</t>
  </si>
  <si>
    <t>C &amp; C CONSTRUCTIONS LTD</t>
  </si>
  <si>
    <t>CANDC</t>
  </si>
  <si>
    <t>C J GELATINE PRODUCTS LTD</t>
  </si>
  <si>
    <t>CADILA HEALTHCARE LTD</t>
  </si>
  <si>
    <t>CADILAHC</t>
  </si>
  <si>
    <t>CADSYS (INDIA) LTD</t>
  </si>
  <si>
    <t>CADSYS</t>
  </si>
  <si>
    <t>CADSYS INDIA LTD</t>
  </si>
  <si>
    <t>CALCOM VISION LTD</t>
  </si>
  <si>
    <t>CALIFORNIA SOFTWARE COMPANY LTD</t>
  </si>
  <si>
    <t>CALSOFT</t>
  </si>
  <si>
    <t>CAMBRIDGE TECHNOLOGY ENTERPRISES LTD</t>
  </si>
  <si>
    <t>CTE</t>
  </si>
  <si>
    <t>CAMEX LTD</t>
  </si>
  <si>
    <t>CAMLIN FINE SCIENCES LTD</t>
  </si>
  <si>
    <t>CAMLINFINE</t>
  </si>
  <si>
    <t>CAMSON BIO TECHNOLOGIES LTD</t>
  </si>
  <si>
    <t>CAMSON SEEDS LTD</t>
  </si>
  <si>
    <t>CAN FIN HOMES LTD</t>
  </si>
  <si>
    <t>CANFINHOME</t>
  </si>
  <si>
    <t>CANARA BANK</t>
  </si>
  <si>
    <t>CANBK</t>
  </si>
  <si>
    <t>CANOPY FINANCE LTD</t>
  </si>
  <si>
    <t>CANTABIL RETAIL (INDIA) LTD</t>
  </si>
  <si>
    <t>CANTABIL</t>
  </si>
  <si>
    <t>CANTABIL RETAIL INDIA LTD</t>
  </si>
  <si>
    <t>CAPACIT'E INFRAPROJECTS LTD</t>
  </si>
  <si>
    <t>CAPACITE</t>
  </si>
  <si>
    <t>CAPFIN (INDIA) LTD</t>
  </si>
  <si>
    <t>CAPFIN INDIA LTD</t>
  </si>
  <si>
    <t>CAPITAL FIRST LTD</t>
  </si>
  <si>
    <t>CAPF</t>
  </si>
  <si>
    <t>CAPITAL INDIA FINANCE LTD</t>
  </si>
  <si>
    <t>CAPITAL TRADE LINKS LTD</t>
  </si>
  <si>
    <t>CAPITAL TRUST LTD</t>
  </si>
  <si>
    <t>CAPTRUST</t>
  </si>
  <si>
    <t>CAPLIN POINT LABORATORIES LTD</t>
  </si>
  <si>
    <t>CAPLIPOINT</t>
  </si>
  <si>
    <t>CAPRI GLOBAL CAPITAL LTD</t>
  </si>
  <si>
    <t>CGCL</t>
  </si>
  <si>
    <t>CAPRICORN SYSTEMS GLOBAL SOLUTIONS LTD</t>
  </si>
  <si>
    <t>CAPRIHANS (INDIA) LTD</t>
  </si>
  <si>
    <t>CAPRIHANS INDIA LTD</t>
  </si>
  <si>
    <t>CAPROLACTAM CHEMICALS LTD</t>
  </si>
  <si>
    <t>CAPTAIN PIPES LTD</t>
  </si>
  <si>
    <t>CAPTAIN POLYPLAST LTD</t>
  </si>
  <si>
    <t>CAPTAIN TECHNOCAST LTD</t>
  </si>
  <si>
    <t>CARBORUNDUM UNIVERSAL LTD</t>
  </si>
  <si>
    <t>CARBORUNIV</t>
  </si>
  <si>
    <t>CARE RATINGS LTD</t>
  </si>
  <si>
    <t>CARERATING</t>
  </si>
  <si>
    <t>CAREER POINT LTD</t>
  </si>
  <si>
    <t>CAREERP</t>
  </si>
  <si>
    <t>CARNATION INDUSTRIES LTD</t>
  </si>
  <si>
    <t>CASTEX TECHNOLOGIES LTD</t>
  </si>
  <si>
    <t>CASTEXTECH</t>
  </si>
  <si>
    <t>CASTROL (INDIA) LTD</t>
  </si>
  <si>
    <t>CASTROLIND</t>
  </si>
  <si>
    <t>CASTROL INDIA LTD</t>
  </si>
  <si>
    <t>CAT TECHNOLOGIES LTD</t>
  </si>
  <si>
    <t>CATVISION LTD</t>
  </si>
  <si>
    <t>CCL INTERNATIONAL LTD</t>
  </si>
  <si>
    <t>CCL PRODUCTS (INDIA) LTD</t>
  </si>
  <si>
    <t>CCL</t>
  </si>
  <si>
    <t>CCL PRODUCTS INDIA LTD</t>
  </si>
  <si>
    <t>CEAT LTD</t>
  </si>
  <si>
    <t>CEATLTD</t>
  </si>
  <si>
    <t>CEEJAY FINANCE LTD</t>
  </si>
  <si>
    <t>CEENIK EXPORTS (INDIA) LTD</t>
  </si>
  <si>
    <t>CEENIK EXPORTS INDIA LTD</t>
  </si>
  <si>
    <t>CEETA INDUSTRIES LTD</t>
  </si>
  <si>
    <t>CEINSYS TECH LTD</t>
  </si>
  <si>
    <t>CELEBRITY FASHIONS LTD</t>
  </si>
  <si>
    <t>CELEBRITY</t>
  </si>
  <si>
    <t>CELESTIAL BIOLABS LTD</t>
  </si>
  <si>
    <t>CELESTIAL</t>
  </si>
  <si>
    <t>CELLA SPACE LTD</t>
  </si>
  <si>
    <t>CENLUB INDUSTRIES LTD</t>
  </si>
  <si>
    <t>CENTENIAL SURGICAL SUTURE LTD</t>
  </si>
  <si>
    <t>Medical Equipment</t>
  </si>
  <si>
    <t>CENTRAL BANK OF INDIA</t>
  </si>
  <si>
    <t>CENTRALBK</t>
  </si>
  <si>
    <t>CENTRAL DEPOSITORY SERVICES (INDIA) LTD</t>
  </si>
  <si>
    <t>CDSL</t>
  </si>
  <si>
    <t>CENTRAL DEPOSITORY SERVICES INDIA LTD</t>
  </si>
  <si>
    <t>CENTRAL PROVINCES RAILWAYS CO LTD</t>
  </si>
  <si>
    <t>CENTRUM CAPITAL LTD</t>
  </si>
  <si>
    <t>CENTRUM</t>
  </si>
  <si>
    <t>CENTUM ELECTRONICS LTD</t>
  </si>
  <si>
    <t>CENTUM</t>
  </si>
  <si>
    <t>CENTURY ENKA LTD</t>
  </si>
  <si>
    <t>CENTENKA</t>
  </si>
  <si>
    <t>CENTURY EXTRUSIONS LTD</t>
  </si>
  <si>
    <t>CENTEXT</t>
  </si>
  <si>
    <t>CENTURY PLYBOARDS (INDIA) LTD</t>
  </si>
  <si>
    <t>CENTURYPLY</t>
  </si>
  <si>
    <t>CENTURY PLYBOARDS INDIA LTD</t>
  </si>
  <si>
    <t>CENTURY TEXTILES &amp; INDUSTRIES LTD</t>
  </si>
  <si>
    <t>CENTURYTEX</t>
  </si>
  <si>
    <t>CENTURY TWENTYFIRST PORTFOLIO LTD</t>
  </si>
  <si>
    <t>CERA SANITARYWARE LTD</t>
  </si>
  <si>
    <t>CERA</t>
  </si>
  <si>
    <t>CEREBRA INTEGRATED TECHNOLOGIES LTD</t>
  </si>
  <si>
    <t>CEREBRAINT</t>
  </si>
  <si>
    <t>CES LTD</t>
  </si>
  <si>
    <t>CESC LTD</t>
  </si>
  <si>
    <t>CESC</t>
  </si>
  <si>
    <t>CESC Ventures LTD</t>
  </si>
  <si>
    <t>CESCVENT</t>
  </si>
  <si>
    <t>IT Consulting &amp;amp; Software</t>
  </si>
  <si>
    <t>CESC Ventures Ltd</t>
  </si>
  <si>
    <t>CESCVENTURE</t>
  </si>
  <si>
    <t>CG POWER AND INDUSTRIAL SOLUTIONS LTD</t>
  </si>
  <si>
    <t>CGPOWER</t>
  </si>
  <si>
    <t>CG-VAK SOFTWARE &amp; EXPORTS LTD</t>
  </si>
  <si>
    <t>CHADHA PAPERS LTD</t>
  </si>
  <si>
    <t>Chalet Hotels Ltd</t>
  </si>
  <si>
    <t>CHALET</t>
  </si>
  <si>
    <t>CHAMAK HOLDINGS LTD</t>
  </si>
  <si>
    <t>CHAMAN LAL SETIA EXPORTS LTD</t>
  </si>
  <si>
    <t>CHAMBAL BREWERIES &amp; DISTILLERIES LTD</t>
  </si>
  <si>
    <t>CHAMBAL FERTILIZERS &amp; CHEMICALS LTD</t>
  </si>
  <si>
    <t>CHAMBLFERT</t>
  </si>
  <si>
    <t>Chandni Machines Ltd</t>
  </si>
  <si>
    <t>CHANDNIMACH</t>
  </si>
  <si>
    <t>CHANDNI TEXTILES ENGINEERING IND  LTD</t>
  </si>
  <si>
    <t>CHANDRA PRABHU INTERNATIONAL LTD</t>
  </si>
  <si>
    <t>CHANDRIMA MERCANTILES LTD</t>
  </si>
  <si>
    <t>CHANNEL NINE ENTERTAINMENT LTD</t>
  </si>
  <si>
    <t>CHARMS INDUSTRIES LTD</t>
  </si>
  <si>
    <t>CHARTERED CAPITAL &amp; INVESTMENT LTD</t>
  </si>
  <si>
    <t>CHARTERED LOGISTICS LTD</t>
  </si>
  <si>
    <t>CHASE BRIGHT STEEL LTD</t>
  </si>
  <si>
    <t>CHD CHEMICALS LTD</t>
  </si>
  <si>
    <t>CHD DEVELOPERS LTD</t>
  </si>
  <si>
    <t>CHEMBOND CHEMICALS LTD</t>
  </si>
  <si>
    <t>CHEMCRUX ENTERPRISES LTD</t>
  </si>
  <si>
    <t>CHEMFAB ALKALIS LTD</t>
  </si>
  <si>
    <t>CHEMFAB</t>
  </si>
  <si>
    <t>CHEMIESYNTH VAPI LTD</t>
  </si>
  <si>
    <t>CHEMO PHARMA LABORATORIES LTD</t>
  </si>
  <si>
    <t>CHEMTECH INDUSTRIAL VALVES LTD</t>
  </si>
  <si>
    <t>CHENNAI FERROUS INDUSTRIES LTD</t>
  </si>
  <si>
    <t>CHENNAI MEENAKSHI MULTISPECIALITY HOSPITAL LTD</t>
  </si>
  <si>
    <t>CHENNAI PETROLEUM CORPORATION LTD</t>
  </si>
  <si>
    <t>CHENNPETRO</t>
  </si>
  <si>
    <t>CHEVIOT CO LTD</t>
  </si>
  <si>
    <t>CHITRADURGA SPINTEX LTD</t>
  </si>
  <si>
    <t>CHL LTD</t>
  </si>
  <si>
    <t>CHOICE INTERNATIONAL LTD</t>
  </si>
  <si>
    <t>CHOKSI IMAGING LTD</t>
  </si>
  <si>
    <t>Photographic Products</t>
  </si>
  <si>
    <t>CHOKSI LABORATORIES LTD</t>
  </si>
  <si>
    <t>Cholamandalam Financial Holdings LTD</t>
  </si>
  <si>
    <t>CHOLAHLDNG</t>
  </si>
  <si>
    <t>CHOLAMANDALAM INVESTMENT AND FINANCE COMPANY LTD</t>
  </si>
  <si>
    <t>CHOLAFIN</t>
  </si>
  <si>
    <t>CHORDIA FOOD PRODUCTS LTD</t>
  </si>
  <si>
    <t>CHOTHANI FOODS LTD</t>
  </si>
  <si>
    <t>CHOWGULE STEAMSHIPS LTD</t>
  </si>
  <si>
    <t>Shipping</t>
  </si>
  <si>
    <t>CHPL INDUSTRIES LTD</t>
  </si>
  <si>
    <t>CHROMATIC (INDIA) LTD</t>
  </si>
  <si>
    <t>CHROMATIC</t>
  </si>
  <si>
    <t>CHROMATIC INDIA LTD</t>
  </si>
  <si>
    <t>CIAN AGRO INDUSTRIES &amp; INFRASTRUCTURE LTD</t>
  </si>
  <si>
    <t>Cian Healthcare Ltd</t>
  </si>
  <si>
    <t>CHCL</t>
  </si>
  <si>
    <t>CIGNITI TECHNOLOGIES LTD</t>
  </si>
  <si>
    <t>CIGNITITEC</t>
  </si>
  <si>
    <t>CIL NOVA PETROCHEMICALS LTD</t>
  </si>
  <si>
    <t>CNOVAPETRO</t>
  </si>
  <si>
    <t>CIL SECURITIES LTD</t>
  </si>
  <si>
    <t>CIMMCO LTD</t>
  </si>
  <si>
    <t>CIMMCO</t>
  </si>
  <si>
    <t>CINDRELLA FINANCIAL SERVICES LTD</t>
  </si>
  <si>
    <t>CINDRELLA HOTELS LTD</t>
  </si>
  <si>
    <t>CINELINE (INDIA) LTD</t>
  </si>
  <si>
    <t>CINELINE</t>
  </si>
  <si>
    <t>CINELINE INDIA LTD</t>
  </si>
  <si>
    <t>CINERAD COMMUNICATIONS LTD</t>
  </si>
  <si>
    <t>CINEVISTA LTD</t>
  </si>
  <si>
    <t>CINEVISTA</t>
  </si>
  <si>
    <t>CIPLA LTD</t>
  </si>
  <si>
    <t>CIPLA</t>
  </si>
  <si>
    <t>CISTRO TELELINK LTD</t>
  </si>
  <si>
    <t>CITADEL REALTY AND DEVELOPERS LTD</t>
  </si>
  <si>
    <t>CITIPORT FINANCIAL SERVICES LTD</t>
  </si>
  <si>
    <t>CITIZEN INFOLINE LTD</t>
  </si>
  <si>
    <t>CITY ONLINE SERVICES LTD</t>
  </si>
  <si>
    <t>CITY UNION BANK LTD</t>
  </si>
  <si>
    <t>CUB</t>
  </si>
  <si>
    <t>CITYMAN LTD</t>
  </si>
  <si>
    <t>CITYON SYSTEMS (INDIA) LTD</t>
  </si>
  <si>
    <t>CITYON SYSTEMS INDIA LTD</t>
  </si>
  <si>
    <t>CKP LEISURE LTD</t>
  </si>
  <si>
    <t>CKPLEISURE</t>
  </si>
  <si>
    <t>CKP PRODUCTS LTD</t>
  </si>
  <si>
    <t>CKPPRODUCT</t>
  </si>
  <si>
    <t>CL EDUCATE LTD</t>
  </si>
  <si>
    <t>CLEDUCATE</t>
  </si>
  <si>
    <t>CLARIANT CHEMICALS (INDIA) LTD</t>
  </si>
  <si>
    <t>CLN(INDIA)</t>
  </si>
  <si>
    <t>CLARIANT CHEMICALS INDIA LTD</t>
  </si>
  <si>
    <t>CLNINDIA</t>
  </si>
  <si>
    <t>CLASSIC ELECTRICALS LTD</t>
  </si>
  <si>
    <t>CLASSIC FILAMENTS LTD</t>
  </si>
  <si>
    <t>CLASSIC GLOBAL FINANCE &amp; CAPITAL LTD</t>
  </si>
  <si>
    <t>CLASSIC LEASING &amp; FINANCE LTD</t>
  </si>
  <si>
    <t>CLIO INFOTECH LTD</t>
  </si>
  <si>
    <t>CMI FPE LTD</t>
  </si>
  <si>
    <t>CMI LTD</t>
  </si>
  <si>
    <t>CMICABLES</t>
  </si>
  <si>
    <t>CMM INFRAPROJECTS LTD</t>
  </si>
  <si>
    <t>CMMIPL</t>
  </si>
  <si>
    <t>CNI RESEARCH LTD</t>
  </si>
  <si>
    <t>COAL (INDIA) LTD</t>
  </si>
  <si>
    <t>COAL(INDIA)</t>
  </si>
  <si>
    <t>COAL INDIA LTD</t>
  </si>
  <si>
    <t>COALINDIA</t>
  </si>
  <si>
    <t>COASTAL CORPORATION LTD</t>
  </si>
  <si>
    <t>COASTAL ROADWAYS LTD</t>
  </si>
  <si>
    <t>COCHIN MALABAR ESTATES &amp; INDUSTRIES LTD</t>
  </si>
  <si>
    <t>COCHIN MINERALS &amp; RUTILE LTD</t>
  </si>
  <si>
    <t>COCHIN SHIPYARD LTD</t>
  </si>
  <si>
    <t>COCHINSHIP</t>
  </si>
  <si>
    <t>COFFEE DAY ENTERPRISES LTD</t>
  </si>
  <si>
    <t>COFFEEDAY</t>
  </si>
  <si>
    <t>COLGATE PALMOLIVE (INDIA) LTD</t>
  </si>
  <si>
    <t>COLPAL</t>
  </si>
  <si>
    <t>COLGATE PALMOLIVE INDIA LTD</t>
  </si>
  <si>
    <t>COLINZ LABORATORIES LTD</t>
  </si>
  <si>
    <t>COLORCHIPS NEW MEDIA LTD</t>
  </si>
  <si>
    <t>COMBAT DRUGS LTD</t>
  </si>
  <si>
    <t>COMFORT COMMOTRADE LTD</t>
  </si>
  <si>
    <t>COMFORT FINCAP LTD</t>
  </si>
  <si>
    <t>COMFORT INTECH LTD</t>
  </si>
  <si>
    <t>COMMERCIAL ENGINEERS &amp; BODY BUILDERS CO LTD</t>
  </si>
  <si>
    <t>CEBBCO</t>
  </si>
  <si>
    <t>COMMERCIAL SYN BAGS LTD</t>
  </si>
  <si>
    <t>COMMEX TECHNOLOGY LTD</t>
  </si>
  <si>
    <t>COMPETENT AUTOMOBILES CO LTD</t>
  </si>
  <si>
    <t>COMPUAGE INFOCOM LTD</t>
  </si>
  <si>
    <t>COMPINFO</t>
  </si>
  <si>
    <t>COMPUCOM SOFTWARE LTD</t>
  </si>
  <si>
    <t>COMPUSOFT</t>
  </si>
  <si>
    <t>COMPUTER POINT LTD</t>
  </si>
  <si>
    <t>CONART ENGINEERS LTD</t>
  </si>
  <si>
    <t>CONCORD DRUGS LTD</t>
  </si>
  <si>
    <t>CONCRETE CREDIT LTD</t>
  </si>
  <si>
    <t>CONFIDENCE FINANCE AND TRADING LTD</t>
  </si>
  <si>
    <t>Confidence Futuristic Energetech Ltd</t>
  </si>
  <si>
    <t>CFEL</t>
  </si>
  <si>
    <t>CONFIDENCE PETROLEUM (INDIA) LTD</t>
  </si>
  <si>
    <t>Confidence Petroleum India LTD</t>
  </si>
  <si>
    <t>CONFIPET</t>
  </si>
  <si>
    <t>CONFIDENCE PETROLEUM INDIA LTD</t>
  </si>
  <si>
    <t>CONSECUTIVE INVESTMENT &amp; TRADING COMPANY LTD</t>
  </si>
  <si>
    <t>CONSOLIDATED CONSTRUCTION CONSORTIUM LTD</t>
  </si>
  <si>
    <t>CCCL</t>
  </si>
  <si>
    <t>CONSOLIDATED FINVEST &amp; HOLDINGS LTD</t>
  </si>
  <si>
    <t>CONSOFINVT</t>
  </si>
  <si>
    <t>CONTAINER CORPORATION OF (INDIA) LTD</t>
  </si>
  <si>
    <t>CONCOR</t>
  </si>
  <si>
    <t>CONTAINER CORPORATION OF INDIA LTD</t>
  </si>
  <si>
    <t>CONTAINERWAY INTERNATIONAL LTD</t>
  </si>
  <si>
    <t>CONTIL (INDIA) LTD</t>
  </si>
  <si>
    <t>CONTIL INDIA LTD</t>
  </si>
  <si>
    <t>CONTINENTAL CHEMICALS LTD</t>
  </si>
  <si>
    <t>CONTINENTAL CONTROLS LTD</t>
  </si>
  <si>
    <t>CONTINENTAL PETROLEUMS LTD</t>
  </si>
  <si>
    <t>CONTINENTAL SECURITIES LTD</t>
  </si>
  <si>
    <t>CONTINENTAL SEEDS AND CHEMICALS LTD</t>
  </si>
  <si>
    <t>CONTI</t>
  </si>
  <si>
    <t>CONTROL PRINT LTD</t>
  </si>
  <si>
    <t>CONTROLPR</t>
  </si>
  <si>
    <t>CORAL INDIA FINANCE &amp; HOUSING LTD</t>
  </si>
  <si>
    <t>CORALFINAC</t>
  </si>
  <si>
    <t>CORAL LABORATORIES LTD</t>
  </si>
  <si>
    <t>CORAL NEWSPRINTS LTD.</t>
  </si>
  <si>
    <t>CORNE</t>
  </si>
  <si>
    <t>Paper &amp;amp; Paper Products</t>
  </si>
  <si>
    <t>CORDS CABLE INDUSTRIES LTD</t>
  </si>
  <si>
    <t>CORDSCABLE</t>
  </si>
  <si>
    <t>COROMANDEL AGRO PRODUCTS &amp; OILS LTD</t>
  </si>
  <si>
    <t>COROMANDEL ENGINEERING COMPANY LTD</t>
  </si>
  <si>
    <t>COROMANDEL INTERNATIONAL LTD</t>
  </si>
  <si>
    <t>COROMANDEL</t>
  </si>
  <si>
    <t>CORPORATE COURIER AND CARGO LTD</t>
  </si>
  <si>
    <t>CORPORATE MERCHANT BANKERS LTD</t>
  </si>
  <si>
    <t>CORPORATION BANK</t>
  </si>
  <si>
    <t>CORPBANK</t>
  </si>
  <si>
    <t>COSBOARD INDUSTRIES LTD</t>
  </si>
  <si>
    <t>COSCO (INDIA) LTD</t>
  </si>
  <si>
    <t>COSCO INDIA LTD</t>
  </si>
  <si>
    <t>COSMO FERRITES LTD</t>
  </si>
  <si>
    <t>COSMO FILMS LTD</t>
  </si>
  <si>
    <t>COSMOFILMS</t>
  </si>
  <si>
    <t>COSYN LTD</t>
  </si>
  <si>
    <t>COUNTRY CLUB HOSPITALITY &amp; HOLIDAYS LTD</t>
  </si>
  <si>
    <t>CCHHL</t>
  </si>
  <si>
    <t>COUNTRY CONDO'S LTD</t>
  </si>
  <si>
    <t>COUNCODOS</t>
  </si>
  <si>
    <t>COVENTRY COIL-O-MATIC HARYANA LTD</t>
  </si>
  <si>
    <t>COVIDH TECHNOLOGIES LTD</t>
  </si>
  <si>
    <t>COX &amp; KINGS LTD</t>
  </si>
  <si>
    <t>COX&amp;KINGS</t>
  </si>
  <si>
    <t>Cox &amp;amp; Kings Financial Service Ltd</t>
  </si>
  <si>
    <t>CKFSL</t>
  </si>
  <si>
    <t>CRANE INFRASTRUCTURE LTD</t>
  </si>
  <si>
    <t>CRANES SOFTWARE INTERNATIONAL LTD</t>
  </si>
  <si>
    <t>CRANEX LTD</t>
  </si>
  <si>
    <t>CRAVATEX LTD</t>
  </si>
  <si>
    <t>CRAZY INFOTECH LTD</t>
  </si>
  <si>
    <t>CREATIVE CASTINGS LTD</t>
  </si>
  <si>
    <t>CREATIVE EYE LTD</t>
  </si>
  <si>
    <t>CREATIVEYE</t>
  </si>
  <si>
    <t>CREATIVE PERIPHERALS AND DISTRIBUTION LTD</t>
  </si>
  <si>
    <t>CREATIVE</t>
  </si>
  <si>
    <t>CREDITACCESS GRAMEEN LTD</t>
  </si>
  <si>
    <t>CREDITACC</t>
  </si>
  <si>
    <t>CRESCENT LEASING LTD</t>
  </si>
  <si>
    <t>CRESSANDA SOLUTIONS LTD</t>
  </si>
  <si>
    <t>CREST VENTURES LTD</t>
  </si>
  <si>
    <t>CREST</t>
  </si>
  <si>
    <t>CRESTCHEM LTD</t>
  </si>
  <si>
    <t>CRIMSON METAL ENGINEERING COMPANY LTD</t>
  </si>
  <si>
    <t>CRISIL LTD</t>
  </si>
  <si>
    <t>CRISIL</t>
  </si>
  <si>
    <t>CROMPTON GREAVES CONSUMER ELECTRICALS LTD</t>
  </si>
  <si>
    <t>CROMPTON</t>
  </si>
  <si>
    <t>CROWN LIFTERS LTD</t>
  </si>
  <si>
    <t>CROWN</t>
  </si>
  <si>
    <t>CROWN TOURS LTD</t>
  </si>
  <si>
    <t>CRP RISK MANAGEMENT LTD</t>
  </si>
  <si>
    <t>CSL FINANCE LTD</t>
  </si>
  <si>
    <t>CUBEX TUBINGS LTD</t>
  </si>
  <si>
    <t>CUBEXTUB</t>
  </si>
  <si>
    <t>CUBICAL FINANCIAL SERVICES LTD</t>
  </si>
  <si>
    <t>CUMMINS (INDIA) LTD</t>
  </si>
  <si>
    <t>CUMMINSIND</t>
  </si>
  <si>
    <t>CUMMINS INDIA LTD</t>
  </si>
  <si>
    <t>CUPID LTD</t>
  </si>
  <si>
    <t>CUPID</t>
  </si>
  <si>
    <t>CURA TECHNOLOGIES LTD</t>
  </si>
  <si>
    <t>CURATECH</t>
  </si>
  <si>
    <t>CYBELE INDUSTRIES LTD</t>
  </si>
  <si>
    <t>CYBER MEDIA (INDIA) LTD</t>
  </si>
  <si>
    <t>CYBERMEDIA</t>
  </si>
  <si>
    <t>CYBER MEDIA INDIA LTD</t>
  </si>
  <si>
    <t>CYBERMATE INFOTEK LTD</t>
  </si>
  <si>
    <t>CYBERTECH SYSTEMS AND SOFTWARE LTD</t>
  </si>
  <si>
    <t>CYBERTECH</t>
  </si>
  <si>
    <t>CYIENT LTD</t>
  </si>
  <si>
    <t>CYIENT</t>
  </si>
  <si>
    <t>D B CORP LTD</t>
  </si>
  <si>
    <t>DBCORP</t>
  </si>
  <si>
    <t>D B REALTY LTD</t>
  </si>
  <si>
    <t>DBREALTY</t>
  </si>
  <si>
    <t>D P ABHUSHAN LTD</t>
  </si>
  <si>
    <t>DPABHUSHAN</t>
  </si>
  <si>
    <t>D P WIRES LTD</t>
  </si>
  <si>
    <t>DPWIRES</t>
  </si>
  <si>
    <t>D&amp;H (INDIA) LTD</t>
  </si>
  <si>
    <t>D&amp;H INDIA LTD</t>
  </si>
  <si>
    <t>DABUR (INDIA) LTD</t>
  </si>
  <si>
    <t>DABUR</t>
  </si>
  <si>
    <t>DABUR INDIA LTD</t>
  </si>
  <si>
    <t>DAI-ICHI KARKARIA LTD</t>
  </si>
  <si>
    <t>DAIKAFFIL CHEMICALS (INDIA) LTD</t>
  </si>
  <si>
    <t>DAIKAFFIL CHEMICALS INDIA LTD</t>
  </si>
  <si>
    <t>DALAL STREET INVESTMENTS LTD</t>
  </si>
  <si>
    <t>Dalmia Bharat Ltd</t>
  </si>
  <si>
    <t>DALBHARAT</t>
  </si>
  <si>
    <t>Cement &amp;amp; Cement Products</t>
  </si>
  <si>
    <t>DALMIA BHARAT SUGAR AND INDUSTRIES LTD</t>
  </si>
  <si>
    <t>DALMIASUG</t>
  </si>
  <si>
    <t>DALMIA INDUSTRIAL DEVELOPMENT LTD</t>
  </si>
  <si>
    <t>DAMODAR INDUSTRIES LTD</t>
  </si>
  <si>
    <t>DAMODARIND</t>
  </si>
  <si>
    <t>DANGEE DUMS LTD</t>
  </si>
  <si>
    <t>DANGEE</t>
  </si>
  <si>
    <t>DANLAW TECHNOLOGIES (INDIA) LTD</t>
  </si>
  <si>
    <t>DANLAW TECHNOLOGIES INDIA LTD</t>
  </si>
  <si>
    <t>DANUBE INDUSTRIES LTD</t>
  </si>
  <si>
    <t>DARJEELING ROPEWAY COMPANY LTD</t>
  </si>
  <si>
    <t>DARSHAN ORNA LTD</t>
  </si>
  <si>
    <t>DATAMATICS GLOBAL SERVICES LTD</t>
  </si>
  <si>
    <t>DATAMATICS</t>
  </si>
  <si>
    <t>DAULAT SECURITIES LTD</t>
  </si>
  <si>
    <t>DB INTERNATIONAL STOCK BROKERS LTD</t>
  </si>
  <si>
    <t>DBSTOCKBRO</t>
  </si>
  <si>
    <t>DCB BANK LTD</t>
  </si>
  <si>
    <t>DCBBANK</t>
  </si>
  <si>
    <t>DCM FINANCIAL SERVICES LTD</t>
  </si>
  <si>
    <t>DCMFINSERV</t>
  </si>
  <si>
    <t>DCM LTD</t>
  </si>
  <si>
    <t>DCM</t>
  </si>
  <si>
    <t>DCM SHRIRAM INDUSTRIES LTD</t>
  </si>
  <si>
    <t>DCM SHRIRAM LTD</t>
  </si>
  <si>
    <t>DCMSHRIRAM</t>
  </si>
  <si>
    <t>DCW LTD</t>
  </si>
  <si>
    <t>DCW</t>
  </si>
  <si>
    <t>DE NORA (INDIA) LTD</t>
  </si>
  <si>
    <t>DENORA</t>
  </si>
  <si>
    <t>DE NORA INDIA LTD</t>
  </si>
  <si>
    <t>DEBOCK SALES AND MARKETING LTD</t>
  </si>
  <si>
    <t>DSML</t>
  </si>
  <si>
    <t>DECCAN BEARINGS LTD</t>
  </si>
  <si>
    <t>DECCAN CEMENTS LTD</t>
  </si>
  <si>
    <t>DECCANCE</t>
  </si>
  <si>
    <t>DECCAN GOLD MINES LTD</t>
  </si>
  <si>
    <t>Deccan Health Care Ltd</t>
  </si>
  <si>
    <t>DECCAN</t>
  </si>
  <si>
    <t>DECCAN POLYPACKS LTD</t>
  </si>
  <si>
    <t>DECILLION FINANCE LTD</t>
  </si>
  <si>
    <t>DECO-MICA LTD</t>
  </si>
  <si>
    <t>DECOROUS INVESTMENT &amp; TRADING CO LTD</t>
  </si>
  <si>
    <t>DEEP DIAMOND (INDIA) LTD</t>
  </si>
  <si>
    <t>DEEP DIAMOND INDIA LTD</t>
  </si>
  <si>
    <t>DEEP INDUSTRIES LTD</t>
  </si>
  <si>
    <t>DEEPIND</t>
  </si>
  <si>
    <t>DEEP POLYMERS LTD</t>
  </si>
  <si>
    <t>DEEPAK FERTILIZERS AND PETROCHEMICALS CORPORATION LTD</t>
  </si>
  <si>
    <t>DEEPAKFERT</t>
  </si>
  <si>
    <t>DEEPAK NITRITE LTD</t>
  </si>
  <si>
    <t>DEEPAKNTR</t>
  </si>
  <si>
    <t>DEEPAK SPINNERS LTD</t>
  </si>
  <si>
    <t>DEEPTI ALLOY STEEL LTD</t>
  </si>
  <si>
    <t>DEKSON CASTINGS LTD</t>
  </si>
  <si>
    <t>DELTA CORP LTD</t>
  </si>
  <si>
    <t>DELTACORP</t>
  </si>
  <si>
    <t>DELTA INDUSTRIAL RESOURCES LTD</t>
  </si>
  <si>
    <t>DELTA MAGNETS LTD</t>
  </si>
  <si>
    <t>DELTAMAGNT</t>
  </si>
  <si>
    <t>DELTON CABLES LTD</t>
  </si>
  <si>
    <t>DELTRON LTD</t>
  </si>
  <si>
    <t>DEN NETWORKS LTD</t>
  </si>
  <si>
    <t>DEN</t>
  </si>
  <si>
    <t>DENA BANK</t>
  </si>
  <si>
    <t>DENABANK</t>
  </si>
  <si>
    <t>DENIS CHEM LAB LTD</t>
  </si>
  <si>
    <t>DESH RAKSHAK AUSHDHALAYA LTD</t>
  </si>
  <si>
    <t>DEV INFORMATION TECHNOLOGY LTD</t>
  </si>
  <si>
    <t>DEVIT</t>
  </si>
  <si>
    <t>DEVHARI EXPORTS (INDIA) LTD</t>
  </si>
  <si>
    <t>DEVHARI EXPORTS INDIA LTD</t>
  </si>
  <si>
    <t>DEVINE IMPEX LTD</t>
  </si>
  <si>
    <t>DEVINSU TRADING LTD</t>
  </si>
  <si>
    <t>DEVKI LEASING &amp; FINANCE LTD</t>
  </si>
  <si>
    <t>DEVOTED CONSTRUCTION LTD</t>
  </si>
  <si>
    <t>DEWAN HOUSING FINANCE CORPORATION LTD</t>
  </si>
  <si>
    <t>DHFL</t>
  </si>
  <si>
    <t>DFM FOODS LTD</t>
  </si>
  <si>
    <t>DFMFOODS</t>
  </si>
  <si>
    <t>DHABRIYA POLYWOOD LTD</t>
  </si>
  <si>
    <t>DHAMPUR SUGAR MILLS LTD</t>
  </si>
  <si>
    <t>DHAMPURSUG</t>
  </si>
  <si>
    <t>DHAMPURE SPECIALITY SUGARS LTD</t>
  </si>
  <si>
    <t>DHANADA CORPORATION LTD</t>
  </si>
  <si>
    <t>DHANALAXMI ROTO SPINNERS LTD</t>
  </si>
  <si>
    <t>Dhanashree Electronics Ltd</t>
  </si>
  <si>
    <t>DEL</t>
  </si>
  <si>
    <t>DHANLAXMI BANK LTD</t>
  </si>
  <si>
    <t>DHANBANK</t>
  </si>
  <si>
    <t>DHANLAXMI COTEX LTD</t>
  </si>
  <si>
    <t>DHANLAXMI FABRICS LTD</t>
  </si>
  <si>
    <t>DHANLEELA INVESTMENTS &amp; TRADING COMPANY LTD</t>
  </si>
  <si>
    <t>DHANUKA AGRITECH LTD</t>
  </si>
  <si>
    <t>DHANUKA</t>
  </si>
  <si>
    <t>DHANUKA COMMERCIAL LTD</t>
  </si>
  <si>
    <t>DHANUKA REALTY LTD</t>
  </si>
  <si>
    <t>DRL</t>
  </si>
  <si>
    <t>DHANVANTRI JEEVAN REKHA LTD</t>
  </si>
  <si>
    <t>DHANVARSHA FINVEST LTD</t>
  </si>
  <si>
    <t>DHARAMSI MORARJI CHEMICAL CO LTD</t>
  </si>
  <si>
    <t>DHARANI FINANCE LTD</t>
  </si>
  <si>
    <t>DHARANI SUGARS &amp; CHEMICALS LTD</t>
  </si>
  <si>
    <t>DHARSUGAR</t>
  </si>
  <si>
    <t>DHENU BUILDCON INFRA LTD</t>
  </si>
  <si>
    <t>DHOOT INDUSTRIAL FINANCE LTD</t>
  </si>
  <si>
    <t>DHP (INDIA) LTD</t>
  </si>
  <si>
    <t>DHP INDIA LTD</t>
  </si>
  <si>
    <t>DHRUV CONSULTANCY SERVICES LTD</t>
  </si>
  <si>
    <t>DHRUV ESTATES LTD</t>
  </si>
  <si>
    <t>DHRUV WELLNESS LTD</t>
  </si>
  <si>
    <t>DHRUVA CAPITAL SERVICES LTD</t>
  </si>
  <si>
    <t>DHUNSERI INVESTMENTS LTD</t>
  </si>
  <si>
    <t>DHUNINV</t>
  </si>
  <si>
    <t>DHUNSERI PETROCHEM LTD</t>
  </si>
  <si>
    <t>DPL</t>
  </si>
  <si>
    <t>DHUNSERI TEA &amp; INDUSTRIES LTD</t>
  </si>
  <si>
    <t>DTIL</t>
  </si>
  <si>
    <t>Dhunseri Ventures LTD</t>
  </si>
  <si>
    <t>DVL</t>
  </si>
  <si>
    <t>DIAMANT INFRASTRUCTURE LTD</t>
  </si>
  <si>
    <t>DIAMINES &amp; CHEMICALS LTD</t>
  </si>
  <si>
    <t>DIAMOND POWER INFRA LTD</t>
  </si>
  <si>
    <t>DIAPOWER</t>
  </si>
  <si>
    <t>DIANA TEA CO LTD</t>
  </si>
  <si>
    <t>DIC (INDIA) LTD</t>
  </si>
  <si>
    <t>DICIND</t>
  </si>
  <si>
    <t>DIC INDIA LTD</t>
  </si>
  <si>
    <t>DIGGI MULTITRADE LTD</t>
  </si>
  <si>
    <t>Digicontent Ltd</t>
  </si>
  <si>
    <t>DGCONTENT</t>
  </si>
  <si>
    <t>DIGJAM LTD</t>
  </si>
  <si>
    <t>DIGJAMLTD</t>
  </si>
  <si>
    <t>DIKSAT TRANSWORLD LTD</t>
  </si>
  <si>
    <t>Diksha Greens Ltd</t>
  </si>
  <si>
    <t>DGL</t>
  </si>
  <si>
    <t>DIL LTD</t>
  </si>
  <si>
    <t>DILIGENT INDUSTRIES LTD</t>
  </si>
  <si>
    <t>DILIGENT MEDIA CORPORATION LTD</t>
  </si>
  <si>
    <t>DNAMEDIA</t>
  </si>
  <si>
    <t>Advertising &amp; Media</t>
  </si>
  <si>
    <t>DILIP BUILDCON LTD</t>
  </si>
  <si>
    <t>DBL</t>
  </si>
  <si>
    <t>DION GLOBAL SOLUTIONS LTD</t>
  </si>
  <si>
    <t>DISA (INDIA) LTD</t>
  </si>
  <si>
    <t>DISA INDIA LTD</t>
  </si>
  <si>
    <t>DISH TV (INDIA) LTD</t>
  </si>
  <si>
    <t>DISHTV</t>
  </si>
  <si>
    <t>DISH TV INDIA LTD</t>
  </si>
  <si>
    <t>DISHA RESOURCES LTD</t>
  </si>
  <si>
    <t>DISHMAN CARBOGEN AMCIS LTD</t>
  </si>
  <si>
    <t>DCAL</t>
  </si>
  <si>
    <t>DIVINUS FABRICS LTD</t>
  </si>
  <si>
    <t>DIVI'S LABORATORIES LTD</t>
  </si>
  <si>
    <t>DIVISLAB</t>
  </si>
  <si>
    <t>DIVYA JYOTI INDUSTRIES LTD</t>
  </si>
  <si>
    <t>DIVYASHAKTI GRANITES LTD</t>
  </si>
  <si>
    <t>DIXON TECHNOLOGIES (INDIA) LTD</t>
  </si>
  <si>
    <t>DIXON</t>
  </si>
  <si>
    <t>DIXON TECHNOLOGIES INDIA LTD</t>
  </si>
  <si>
    <t>DLF LTD</t>
  </si>
  <si>
    <t>DLF</t>
  </si>
  <si>
    <t>D-LINK (INDIA) LTD</t>
  </si>
  <si>
    <t>DLINK(INDIA)</t>
  </si>
  <si>
    <t>IT Networking Equipment</t>
  </si>
  <si>
    <t>D-LINK INDIA LTD</t>
  </si>
  <si>
    <t>DLINKINDIA</t>
  </si>
  <si>
    <t>DOLAT INVESTMENTS LTD</t>
  </si>
  <si>
    <t>DOLFIN RUBBERS LTD</t>
  </si>
  <si>
    <t>DOLLAR INDUSTRIES LTD</t>
  </si>
  <si>
    <t>DOLLAR</t>
  </si>
  <si>
    <t>DOLPHIN MEDICAL SERVICES LTD</t>
  </si>
  <si>
    <t>DOLPHIN OFFSHORE ENTERPRISES (INDIA) LTD</t>
  </si>
  <si>
    <t>DOLPHINOFF</t>
  </si>
  <si>
    <t>DOLPHIN OFFSHORE ENTERPRISES INDIA LTD</t>
  </si>
  <si>
    <t>DONEAR INDUSTRIES LTD</t>
  </si>
  <si>
    <t>DONEAR</t>
  </si>
  <si>
    <t>DPSC LTD</t>
  </si>
  <si>
    <t>DPSCLTD</t>
  </si>
  <si>
    <t>DQ ENTERTAINMENT INTERNATIONAL LTD</t>
  </si>
  <si>
    <t>DQE</t>
  </si>
  <si>
    <t>DR AGARWALS EYE HOSPITAL LTD</t>
  </si>
  <si>
    <t>DR HABEEBULLAH LIFE SCIENCES LTD</t>
  </si>
  <si>
    <t>DR LAL PATH LABS LTD</t>
  </si>
  <si>
    <t>LALPATHLAB</t>
  </si>
  <si>
    <t>DR LALCHANDANI LABS LTD</t>
  </si>
  <si>
    <t>DR REDDY'S LABORATORIES LTD</t>
  </si>
  <si>
    <t>DRREDDY</t>
  </si>
  <si>
    <t>DRA CONSULTANTS LTD</t>
  </si>
  <si>
    <t>DREDGING CORPORATION OF (INDIA) LTD</t>
  </si>
  <si>
    <t>DREDGECORP</t>
  </si>
  <si>
    <t>DREDGING CORPORATION OF INDIA LTD</t>
  </si>
  <si>
    <t>DUCON INFRATECHNOLOGIES LTD</t>
  </si>
  <si>
    <t>DUCON</t>
  </si>
  <si>
    <t>DUGAR HOUSING DEVELOPMENTS LTD</t>
  </si>
  <si>
    <t>DUKE OFFSHORE LTD</t>
  </si>
  <si>
    <t>DUNCAN ENGINEERING LTD</t>
  </si>
  <si>
    <t>DUROPACK LTD</t>
  </si>
  <si>
    <t>DUTRON POLYMERS LTD</t>
  </si>
  <si>
    <t>DWARIKESH SUGAR INDUSTRIES LTD</t>
  </si>
  <si>
    <t>DWARKESH</t>
  </si>
  <si>
    <t>Dwitiya Trading Ltd</t>
  </si>
  <si>
    <t>DWITIYA</t>
  </si>
  <si>
    <t>DYNACONS SYSTEMS &amp; SOLUTIONS LTD</t>
  </si>
  <si>
    <t>DSSL</t>
  </si>
  <si>
    <t>DYNAMATIC TECHNOLOGIES LTD</t>
  </si>
  <si>
    <t>DYNAMATECH</t>
  </si>
  <si>
    <t>DYNAMIC ARCHISTRUCTURES LTD</t>
  </si>
  <si>
    <t>DYNAMIC CABLES LTD</t>
  </si>
  <si>
    <t>DYNAMIC INDUSTRIES LTD</t>
  </si>
  <si>
    <t>DYNAMIC PORTFOLIO MANAGEMENT &amp; SERVICES LTD</t>
  </si>
  <si>
    <t>DYNAVISION LTD</t>
  </si>
  <si>
    <t>DYNEMIC PRODUCTS LTD</t>
  </si>
  <si>
    <t>DYNPRO</t>
  </si>
  <si>
    <t>E COM INFOTECH I LTD</t>
  </si>
  <si>
    <t>E2E NETWORKS LTD</t>
  </si>
  <si>
    <t>E2E</t>
  </si>
  <si>
    <t>EAST BUILDTECH LTD</t>
  </si>
  <si>
    <t>EAST COAST STEEL LTD</t>
  </si>
  <si>
    <t>EAST INDIA SECURITIES LTD</t>
  </si>
  <si>
    <t>EASTERN SILK INDUSTRIES LTD</t>
  </si>
  <si>
    <t>EASTSILK</t>
  </si>
  <si>
    <t>EASTERN TREADS LTD</t>
  </si>
  <si>
    <t>EASUN REYROLLE LTD</t>
  </si>
  <si>
    <t>EASUNREYRL</t>
  </si>
  <si>
    <t>ECE INDUSTRIES LTD</t>
  </si>
  <si>
    <t>ECEIND</t>
  </si>
  <si>
    <t>ECLERX SERVICES LTD</t>
  </si>
  <si>
    <t>ECLERX</t>
  </si>
  <si>
    <t>ECO FRIENDLY FOOD PROCESSING PARK LTD</t>
  </si>
  <si>
    <t>ECO RECYCLING LTD</t>
  </si>
  <si>
    <t>ECOBOARD INDUSTRIES LTD</t>
  </si>
  <si>
    <t>ECONO TRADE (INDIA) LTD</t>
  </si>
  <si>
    <t>ECONO TRADE INDIA LTD</t>
  </si>
  <si>
    <t>ECOPLAST LTD</t>
  </si>
  <si>
    <t>ECS BIZTECH LTD</t>
  </si>
  <si>
    <t>EDELWEISS FINANCIAL SERVICES LTD</t>
  </si>
  <si>
    <t>EDELWEISS</t>
  </si>
  <si>
    <t>EDUCOMP SOLUTIONS LTD</t>
  </si>
  <si>
    <t>EDUCOMP</t>
  </si>
  <si>
    <t>EDUEXEL INFOTAINMENT LTD</t>
  </si>
  <si>
    <t>EDYNAMICS SOLUTIONS LTD</t>
  </si>
  <si>
    <t>EICHER MOTORS LTD</t>
  </si>
  <si>
    <t>EICHERMOT</t>
  </si>
  <si>
    <t>EID PARRY (INDIA) LTD</t>
  </si>
  <si>
    <t>EIDPARRY</t>
  </si>
  <si>
    <t>EID PARRY INDIA LTD</t>
  </si>
  <si>
    <t>EIH ASSOCIATED HOTELS LTD</t>
  </si>
  <si>
    <t>EIHAHOTELS</t>
  </si>
  <si>
    <t>EIH LTD</t>
  </si>
  <si>
    <t>EIHOTEL</t>
  </si>
  <si>
    <t>EIMCO ELECON (INDIA) LTD</t>
  </si>
  <si>
    <t>EIMCOELECO</t>
  </si>
  <si>
    <t>EIMCO ELECON INDIA LTD</t>
  </si>
  <si>
    <t>Ejecta Marketing Ltd</t>
  </si>
  <si>
    <t>EML</t>
  </si>
  <si>
    <t>EKAM LEASING &amp; FINANCE CO LTD</t>
  </si>
  <si>
    <t>E-LAND APPAREL LTD</t>
  </si>
  <si>
    <t>ELAND</t>
  </si>
  <si>
    <t>ELANGO INDUSTRIES LTD</t>
  </si>
  <si>
    <t>ELANTAS BECK (INDIA) LTD</t>
  </si>
  <si>
    <t>ELANTAS BECK INDIA LTD</t>
  </si>
  <si>
    <t>ELCID INVESTMENTS LTD</t>
  </si>
  <si>
    <t>ELDECO HOUSING &amp; INDUSTRIES LTD</t>
  </si>
  <si>
    <t>ELECON ENGINEERING COMPANY LTD</t>
  </si>
  <si>
    <t>ELECON</t>
  </si>
  <si>
    <t>ELECTROSTEEL CASTINGS LTD</t>
  </si>
  <si>
    <t>ELECTCAST</t>
  </si>
  <si>
    <t>ELECTROSTEEL STEELS LTD</t>
  </si>
  <si>
    <t>ELECTROSL</t>
  </si>
  <si>
    <t>ELECTROTHERM (INDIA) LTD</t>
  </si>
  <si>
    <t>ELECTHERM</t>
  </si>
  <si>
    <t>ELECTROTHERM INDIA LTD</t>
  </si>
  <si>
    <t>ELEGANT FLORICULTURE &amp; AGROTECH (INDIA) LTD</t>
  </si>
  <si>
    <t>ELEGANT FLORICULTURE &amp; AGROTECH INDIA LTD</t>
  </si>
  <si>
    <t>ELEGANT MARBLES &amp; GRANI INDUSTRIES LTD</t>
  </si>
  <si>
    <t>ELGI EQUIPMENTS LTD</t>
  </si>
  <si>
    <t>ELGIEQUIP</t>
  </si>
  <si>
    <t>ELGI RUBBER COMPANY LTD</t>
  </si>
  <si>
    <t>ELGIRUBCO</t>
  </si>
  <si>
    <t>ELIXIR CAPITAL LTD</t>
  </si>
  <si>
    <t>ELNET TECHNOLOGIES LTD</t>
  </si>
  <si>
    <t>ELPRO INTERNATIONAL LTD</t>
  </si>
  <si>
    <t>EMA (INDIA) LTD</t>
  </si>
  <si>
    <t>EMA INDIA LTD</t>
  </si>
  <si>
    <t>EMAMI LTD</t>
  </si>
  <si>
    <t>EMAMILTD</t>
  </si>
  <si>
    <t>Emami Paper Mills LTD</t>
  </si>
  <si>
    <t>EMAMIPAP</t>
  </si>
  <si>
    <t>EMAMI PAPER MILLS LTD</t>
  </si>
  <si>
    <t>EMAMI REALTY LTD</t>
  </si>
  <si>
    <t>EMAMIREAL</t>
  </si>
  <si>
    <t>Embassy Office Parks REIT</t>
  </si>
  <si>
    <t>EMBASSY</t>
  </si>
  <si>
    <t>EMCO LTD</t>
  </si>
  <si>
    <t>EMCO</t>
  </si>
  <si>
    <t>EMERALD LEASING FINANCE &amp; INVESTMENT COMPANY LTD</t>
  </si>
  <si>
    <t>EMERALD LEISURES LTD</t>
  </si>
  <si>
    <t>EMGEE CABLES &amp; COMMUNICATIONS LTD</t>
  </si>
  <si>
    <t>EMKAY GLOBAL FINANCIAL SERVICES LTD</t>
  </si>
  <si>
    <t>EMKAY</t>
  </si>
  <si>
    <t>EMKAY TAPS AND CUTTING TOOLS LTD</t>
  </si>
  <si>
    <t>EMKAYTOOLS</t>
  </si>
  <si>
    <t>EMMBI INDUSTRIES LTD</t>
  </si>
  <si>
    <t>EMMBI</t>
  </si>
  <si>
    <t>EMMESSAR BIOTECH &amp; NUTRITION LTD</t>
  </si>
  <si>
    <t>EMMSONS INTERNATIONAL LTD</t>
  </si>
  <si>
    <t>EMPEE DISTILLERIES LTD</t>
  </si>
  <si>
    <t>EDL</t>
  </si>
  <si>
    <t>EMPEE SUGARS &amp; CHEMICALS LTD</t>
  </si>
  <si>
    <t>EMPIRE INDUSTRIES LTD</t>
  </si>
  <si>
    <t>EMPOWER (INDIA) LTD</t>
  </si>
  <si>
    <t>EMPOWER INDIA LTD</t>
  </si>
  <si>
    <t>ENBEE TRADE &amp; FINANCE LTD</t>
  </si>
  <si>
    <t>ENCASH ENTERTAINMENT LTD</t>
  </si>
  <si>
    <t>ENDURANCE TECHNOLOGIES LTD</t>
  </si>
  <si>
    <t>ENDURANCE</t>
  </si>
  <si>
    <t>ENERGY DEVELOPMENT COMPANY LTD</t>
  </si>
  <si>
    <t>ENERGYDEV</t>
  </si>
  <si>
    <t>ENGINEERS (INDIA) LTD</t>
  </si>
  <si>
    <t>ENGINERSIN</t>
  </si>
  <si>
    <t>ENGINEERS INDIA LTD</t>
  </si>
  <si>
    <t>ENKEI WHEELS (INDIA) LTD</t>
  </si>
  <si>
    <t>ENKEI WHEELS INDIA LTD</t>
  </si>
  <si>
    <t>ENTERPRISE INTERNATIONAL LTD</t>
  </si>
  <si>
    <t>ENTERTAINMENT NETWORK (INDIA) LTD</t>
  </si>
  <si>
    <t>ENIL</t>
  </si>
  <si>
    <t>ENTERTAINMENT NETWORK INDIA LTD</t>
  </si>
  <si>
    <t>ENVAIR ELECTRODYNE LTD</t>
  </si>
  <si>
    <t>EON ELECTRIC LTD</t>
  </si>
  <si>
    <t>EON</t>
  </si>
  <si>
    <t>EPC INDUSTRIE LTD</t>
  </si>
  <si>
    <t>EPIC ENERGY LTD</t>
  </si>
  <si>
    <t>EPSOM PROPERTIES LTD</t>
  </si>
  <si>
    <t>EQUITAS HOLDINGS LTD</t>
  </si>
  <si>
    <t>EQUITAS</t>
  </si>
  <si>
    <t>ERIS LIFESCIENCES LTD</t>
  </si>
  <si>
    <t>ERIS</t>
  </si>
  <si>
    <t>EROS INTERNATIONAL MEDIA LTD</t>
  </si>
  <si>
    <t>EROSMEDIA</t>
  </si>
  <si>
    <t>ERP SOFT SYSTEMS LTD</t>
  </si>
  <si>
    <t>ESAAR (INDIA) LTD</t>
  </si>
  <si>
    <t>ESAAR INDIA LTD</t>
  </si>
  <si>
    <t>ESAB (INDIA) LTD</t>
  </si>
  <si>
    <t>ESAB(INDIA)</t>
  </si>
  <si>
    <t>ESAB INDIA LTD</t>
  </si>
  <si>
    <t>ESABINDIA</t>
  </si>
  <si>
    <t>ESCORP ASSET MANAGEMENT LTD</t>
  </si>
  <si>
    <t>ESCORTS FINANCE LTD</t>
  </si>
  <si>
    <t>ESCORTS LTD</t>
  </si>
  <si>
    <t>ESCORTS</t>
  </si>
  <si>
    <t>ESHA MEDIA RESEARCH LTD</t>
  </si>
  <si>
    <t>ESKAY K'N'IT (INDIA) LTD</t>
  </si>
  <si>
    <t>ESKAY K'N'IT INDIA LTD</t>
  </si>
  <si>
    <t>ESS DEE ALUMINIUM LTD</t>
  </si>
  <si>
    <t>ESSDEE</t>
  </si>
  <si>
    <t>Household Products</t>
  </si>
  <si>
    <t>ESSAR SECURITIES LTD</t>
  </si>
  <si>
    <t>ESSAR SHIPPING LTD</t>
  </si>
  <si>
    <t>ESSARSHPNG</t>
  </si>
  <si>
    <t>ESSEL PROPACK LTD</t>
  </si>
  <si>
    <t>ESSELPACK</t>
  </si>
  <si>
    <t>ESTEEM BIO ORGANIC FOOD PROCESSING  LTD</t>
  </si>
  <si>
    <t>ESTER INDUSTRIES LTD</t>
  </si>
  <si>
    <t>ESTER</t>
  </si>
  <si>
    <t>ETT LTD</t>
  </si>
  <si>
    <t>EUREKA INDUSTRIES LTD</t>
  </si>
  <si>
    <t>EURO ASIA EXPORTS LTD</t>
  </si>
  <si>
    <t>EURO CERAMICS LTD</t>
  </si>
  <si>
    <t>EUROCERA</t>
  </si>
  <si>
    <t>EURO INDIA FRESH FOODS LTD</t>
  </si>
  <si>
    <t>EIFFL</t>
  </si>
  <si>
    <t>EURO MULTIVISION LTD</t>
  </si>
  <si>
    <t>EUROMULTI</t>
  </si>
  <si>
    <t>EUROTEX INDUSTRIES &amp; EXPORTS LTD</t>
  </si>
  <si>
    <t>Eurotex Industries and Exports LTD</t>
  </si>
  <si>
    <t>EUROTEXIND</t>
  </si>
  <si>
    <t>Evans Electric Ltd</t>
  </si>
  <si>
    <t>EVANS</t>
  </si>
  <si>
    <t>EVEREADY INDUSTRIES (INDIA) LTD</t>
  </si>
  <si>
    <t>EVEREADY</t>
  </si>
  <si>
    <t>EVEREADY INDUSTRIES INDIA LTD</t>
  </si>
  <si>
    <t>EVEREST INDUSTRIES LTD</t>
  </si>
  <si>
    <t>EVERESTIND</t>
  </si>
  <si>
    <t>EVEREST KANTO CYLINDER LTD</t>
  </si>
  <si>
    <t>EKC</t>
  </si>
  <si>
    <t>EVEREST ORGANICS LTD</t>
  </si>
  <si>
    <t>EVERGREEN TEXTILES LTD</t>
  </si>
  <si>
    <t>EVERLON SYNTHETICS LTD</t>
  </si>
  <si>
    <t>EXCEL CROP CARE LTD</t>
  </si>
  <si>
    <t>EXCELCROP</t>
  </si>
  <si>
    <t>EXCEL INDUSTRIES LTD</t>
  </si>
  <si>
    <t>EXCELINDUS</t>
  </si>
  <si>
    <t>EXCEL REALTY N INFRA LTD</t>
  </si>
  <si>
    <t>EXCEL</t>
  </si>
  <si>
    <t>EXIDE INDUSTRIES LTD</t>
  </si>
  <si>
    <t>EXIDEIND</t>
  </si>
  <si>
    <t>Expleo Solutions LTD</t>
  </si>
  <si>
    <t>EXPLEOSOL</t>
  </si>
  <si>
    <t>EXPLICIT FINANCE LTD</t>
  </si>
  <si>
    <t>EXPO GAS CONTAINERS LTD</t>
  </si>
  <si>
    <t>F MEC INTERNATIONAL FINANCIAL SERVICES LTD</t>
  </si>
  <si>
    <t>FACOR ALLOYS LTD</t>
  </si>
  <si>
    <t>FAIR DEAL FILAMENTS LTD</t>
  </si>
  <si>
    <t>FAIRCHEM SPECIALITY LTD</t>
  </si>
  <si>
    <t>FAIRCHEM</t>
  </si>
  <si>
    <t>FAZE THREE LTD</t>
  </si>
  <si>
    <t>FCS SOFTWARE SOLUTIONS LTD</t>
  </si>
  <si>
    <t>FCSSOFT</t>
  </si>
  <si>
    <t>FDC LTD</t>
  </si>
  <si>
    <t>FDC</t>
  </si>
  <si>
    <t>FEDERAL-MOGUL GOETZE (INDIA) LTD</t>
  </si>
  <si>
    <t>FMGOETZE</t>
  </si>
  <si>
    <t>FEDERAL-MOGUL GOETZE INDIA LTD</t>
  </si>
  <si>
    <t>FELIX INDUSTRIES LTD</t>
  </si>
  <si>
    <t>FELIX</t>
  </si>
  <si>
    <t>FENOPLAST LTD</t>
  </si>
  <si>
    <t>FERRO ALLOYS CORPORATION LTD</t>
  </si>
  <si>
    <t>FERTILIZERS AND CHEMICALS TRAVANCORE LTD</t>
  </si>
  <si>
    <t>FACT</t>
  </si>
  <si>
    <t>FERVENT SYNERGIES LTD</t>
  </si>
  <si>
    <t>FGP LTD</t>
  </si>
  <si>
    <t>FIBERWEB (INDIA) LTD</t>
  </si>
  <si>
    <t>FIBERWEB INDIA LTD</t>
  </si>
  <si>
    <t>FIEM INDUSTRIES LTD</t>
  </si>
  <si>
    <t>FIEMIND</t>
  </si>
  <si>
    <t>FILATEX (INDIA) LTD</t>
  </si>
  <si>
    <t>FILATEX</t>
  </si>
  <si>
    <t>FILATEX FASHIONS LTD</t>
  </si>
  <si>
    <t>FILATEX INDIA LTD</t>
  </si>
  <si>
    <t>FILTRA CONSULTANTS AND ENGINEERS LTD</t>
  </si>
  <si>
    <t>FINE ORGANIC INDUSTRIES LTD</t>
  </si>
  <si>
    <t>FINEORG</t>
  </si>
  <si>
    <t>FINE-LINE CIRCUITS LTD.</t>
  </si>
  <si>
    <t>FINELINE</t>
  </si>
  <si>
    <t>FINEOTEX CHEMICAL LTD</t>
  </si>
  <si>
    <t>FCL</t>
  </si>
  <si>
    <t>FINKURVE FINANCIAL SERVICES LTD</t>
  </si>
  <si>
    <t>FINOLEX CABLES LTD</t>
  </si>
  <si>
    <t>FINCABLES</t>
  </si>
  <si>
    <t>FINOLEX INDUSTRIES LTD</t>
  </si>
  <si>
    <t>FINPIPE</t>
  </si>
  <si>
    <t>FIRST CUSTODIAN FUND (INDIA) LTD</t>
  </si>
  <si>
    <t>FIRST CUSTODIAN FUND INDIA LTD</t>
  </si>
  <si>
    <t>FIRSTOBJECT TECHNOLOGIES LTD</t>
  </si>
  <si>
    <t>FIRSTSOURCE SOLUTIONS LTD</t>
  </si>
  <si>
    <t>FSL</t>
  </si>
  <si>
    <t>FISCHER CHEMIC LTD</t>
  </si>
  <si>
    <t>FIVE CORE ELECTRONICS LTD</t>
  </si>
  <si>
    <t>FIVECORE</t>
  </si>
  <si>
    <t>FIVE CORE EXIM LTD</t>
  </si>
  <si>
    <t>FIVE X TRADECOM LTD</t>
  </si>
  <si>
    <t>FLEX FOODS LTD</t>
  </si>
  <si>
    <t>FLEXITUFF VENTURES INTERNATIONAL LTD</t>
  </si>
  <si>
    <t>FLEXITUFF</t>
  </si>
  <si>
    <t>FLORA CORPORATION LTD</t>
  </si>
  <si>
    <t>FLORA TEXTILES LTD</t>
  </si>
  <si>
    <t>FLORENCE INVESTECH LTD</t>
  </si>
  <si>
    <t>FLUIDOMAT LTD</t>
  </si>
  <si>
    <t>FOCUS INDUSTRIAL RESOURCES LTD</t>
  </si>
  <si>
    <t>FOCUS LIGHTING AND FIXTURES LTD</t>
  </si>
  <si>
    <t>FOCUS</t>
  </si>
  <si>
    <t>FOCUS SUITES SOLUTIONS &amp; SERVICES LTD</t>
  </si>
  <si>
    <t>FOMENTO RESORTS &amp; HOTELS LTD</t>
  </si>
  <si>
    <t>FOODS &amp; INNS LTD</t>
  </si>
  <si>
    <t>FORBES &amp; COMPANY LTD</t>
  </si>
  <si>
    <t>FORCE MOTORS LTD</t>
  </si>
  <si>
    <t>Cars &amp; Utility Vehicles</t>
  </si>
  <si>
    <t>FORTIS HEALTHCARE LTD</t>
  </si>
  <si>
    <t>FORTIS</t>
  </si>
  <si>
    <t>FORTIS MALAR HOSPITALS LTD</t>
  </si>
  <si>
    <t>FORTUNE INTERNATIONAL LTD</t>
  </si>
  <si>
    <t>FOSECO (INDIA) LTD</t>
  </si>
  <si>
    <t>FOSECOIND</t>
  </si>
  <si>
    <t>FOSECO INDIA LTD</t>
  </si>
  <si>
    <t>FOUNDRY FUEL PRODUCTS LTD</t>
  </si>
  <si>
    <t>FOURTH DIMENSION SOLUTIONS LTD</t>
  </si>
  <si>
    <t>FOURTHDIM</t>
  </si>
  <si>
    <t>FOURTH GENERATION INFORMATION SYSTEMS LTD</t>
  </si>
  <si>
    <t>FRANKLIN INDUSTRIES LTD</t>
  </si>
  <si>
    <t>FRANKLIN LEASING AND FINANCE LTD</t>
  </si>
  <si>
    <t>Fraser and Company Ltd</t>
  </si>
  <si>
    <t>FRASER</t>
  </si>
  <si>
    <t>FREDUN PHARMACEUTICALS LTD</t>
  </si>
  <si>
    <t>FRESHTROP FRUITS LTD</t>
  </si>
  <si>
    <t>FRONTIER CAPITAL LTD</t>
  </si>
  <si>
    <t>FRONTIER SPRINGS LTD</t>
  </si>
  <si>
    <t>FRONTLINE BUSINESS SOLUTIONS LTD.</t>
  </si>
  <si>
    <t>FRONTBUSS</t>
  </si>
  <si>
    <t>FRONTLINE CORPORATION LTD</t>
  </si>
  <si>
    <t>FRONTLINE SECURITIES LTD</t>
  </si>
  <si>
    <t>FRUITION VENTURE LTD</t>
  </si>
  <si>
    <t>FUNNY SOFTWARE LTD</t>
  </si>
  <si>
    <t>FUTURE CONSUMER LTD</t>
  </si>
  <si>
    <t>FCONSUMER</t>
  </si>
  <si>
    <t>FUTURE ENTERPRISES LTD</t>
  </si>
  <si>
    <t>FEL</t>
  </si>
  <si>
    <t>FELDVR</t>
  </si>
  <si>
    <t>FUTURE LIFESTYLE FASHIONS LTD</t>
  </si>
  <si>
    <t>FLFL</t>
  </si>
  <si>
    <t>FUTURE MARKET NETWORKS LTD</t>
  </si>
  <si>
    <t>FMNL</t>
  </si>
  <si>
    <t>FUTURE RETAIL LTD</t>
  </si>
  <si>
    <t>FRETAIL</t>
  </si>
  <si>
    <t>FUTURE SUPPLY CHAIN SOLUTIONS LTD</t>
  </si>
  <si>
    <t>FSC</t>
  </si>
  <si>
    <t>FUTURISTIC SECURITIES LTD</t>
  </si>
  <si>
    <t>FUTURISTIC SOLUTIONS LTD</t>
  </si>
  <si>
    <t>G D TRADING &amp; AGENCIES LTD</t>
  </si>
  <si>
    <t>G G DANDEKAR MACHINE WORKS LTD</t>
  </si>
  <si>
    <t>G G ENGINEERING LTD</t>
  </si>
  <si>
    <t>G K CONSULTANTS LTD</t>
  </si>
  <si>
    <t>G S AUTO INTERNATIONAL LTD</t>
  </si>
  <si>
    <t>G. K. P. Printing &amp;amp; Packaging Ltd</t>
  </si>
  <si>
    <t>GKP</t>
  </si>
  <si>
    <t>Containers &amp;amp; Packaging</t>
  </si>
  <si>
    <t>GABRIEL (INDIA) LTD</t>
  </si>
  <si>
    <t>GABRIEL</t>
  </si>
  <si>
    <t>GABRIEL INDIA LTD</t>
  </si>
  <si>
    <t>GAGAN GASES LTD.</t>
  </si>
  <si>
    <t>GAGAN</t>
  </si>
  <si>
    <t>Integrated Oil &amp;amp; Gas</t>
  </si>
  <si>
    <t>GAGAN POLYCOT (INDIA) LTD</t>
  </si>
  <si>
    <t>GAGAN POLYCOT INDIA LTD</t>
  </si>
  <si>
    <t>GAIL (INDIA) LTD</t>
  </si>
  <si>
    <t>GAIL</t>
  </si>
  <si>
    <t>GAIL INDIA LTD</t>
  </si>
  <si>
    <t>GAJANAN SECURITIES SERVICES LTD</t>
  </si>
  <si>
    <t>GAJRA BEVEL GEARS LTD</t>
  </si>
  <si>
    <t>GALA GLOBAL PRODUCTS LTD</t>
  </si>
  <si>
    <t>Comm.Printing/Stationery</t>
  </si>
  <si>
    <t>GALADA FINANCE LTD</t>
  </si>
  <si>
    <t>GALADA POWER &amp; TELECOMMUNICATION LTD</t>
  </si>
  <si>
    <t>GALAXY AGRICO EXPORTS LTD</t>
  </si>
  <si>
    <t>GALAXY BEARINGS LTD</t>
  </si>
  <si>
    <t>GALAXY ENTERTAINMENT CORPORATION LTD</t>
  </si>
  <si>
    <t>GALAXY SURFACTANTS LTD</t>
  </si>
  <si>
    <t>GALAXYSURF</t>
  </si>
  <si>
    <t>GALLANTT ISPAT LTD</t>
  </si>
  <si>
    <t>GALLISPAT</t>
  </si>
  <si>
    <t>GALLANTT METAL LTD</t>
  </si>
  <si>
    <t>GALLANTT</t>
  </si>
  <si>
    <t>GALLOPS ENTERPRISE LTD.</t>
  </si>
  <si>
    <t>GALLOPENT</t>
  </si>
  <si>
    <t>GAMMON INFRASTRUCTURE PROJECTS LTD</t>
  </si>
  <si>
    <t>GAMMNINFRA</t>
  </si>
  <si>
    <t>GANDHI SPECIAL TUBES LTD</t>
  </si>
  <si>
    <t>GANDHITUBE</t>
  </si>
  <si>
    <t>GANESH BENZOPLAST LTD</t>
  </si>
  <si>
    <t>GANESH FILMS (INDIA) LTD</t>
  </si>
  <si>
    <t>GANESH FILMS INDIA LTD</t>
  </si>
  <si>
    <t>GANESH HOLDINGS LTD</t>
  </si>
  <si>
    <t>GANESH HOUSING CORPORATION LTD</t>
  </si>
  <si>
    <t>GANESHHOUC</t>
  </si>
  <si>
    <t>GANESHA ECOSPHERE LTD</t>
  </si>
  <si>
    <t>GANECOS</t>
  </si>
  <si>
    <t>GANGA FORGING LTD</t>
  </si>
  <si>
    <t>GANGAFORGE</t>
  </si>
  <si>
    <t>GANGA PAPERS (INDIA) LTD</t>
  </si>
  <si>
    <t>GANGA PAPERS INDIA LTD</t>
  </si>
  <si>
    <t>GANGA PHARMACEUTICALS LTD</t>
  </si>
  <si>
    <t>GANGES SECURITIES LTD</t>
  </si>
  <si>
    <t>GANGESSECU</t>
  </si>
  <si>
    <t>GANGOTRI TEXTILES LTD</t>
  </si>
  <si>
    <t>GANGOTRI</t>
  </si>
  <si>
    <t>GANON PRODUCTS LTD</t>
  </si>
  <si>
    <t>GARBI FINVEST LTD</t>
  </si>
  <si>
    <t>GARDEN REACH SHIPBUILDERS &amp; ENGINEERS LTD</t>
  </si>
  <si>
    <t>GRSE</t>
  </si>
  <si>
    <t>GARDEN SILK MILLS LTD</t>
  </si>
  <si>
    <t>GARDENSILK</t>
  </si>
  <si>
    <t>GARG FURNACE LTD</t>
  </si>
  <si>
    <t>GARNET CONSTRUCTION LTD</t>
  </si>
  <si>
    <t>GARNET INTERNATIONAL LTD</t>
  </si>
  <si>
    <t>GARODIA CHEMICALS LTD</t>
  </si>
  <si>
    <t>GARV INDUSTRIES LTD</t>
  </si>
  <si>
    <t>GARWARE MARINE INDUSTRIES LTD</t>
  </si>
  <si>
    <t>GARWARE POLYESTER LTD</t>
  </si>
  <si>
    <t>GARWARE SYNTHETICS LTD</t>
  </si>
  <si>
    <t>GARWARE TECHNICAL FIBRES LTD</t>
  </si>
  <si>
    <t>GARFIBRES</t>
  </si>
  <si>
    <t>GATEWAY DISTRIPARKS LTD</t>
  </si>
  <si>
    <t>GDL</t>
  </si>
  <si>
    <t>GATI LTD</t>
  </si>
  <si>
    <t>GATI</t>
  </si>
  <si>
    <t>GAURAV MERCANTILES LTD</t>
  </si>
  <si>
    <t>GAUTAM EXIM LTD</t>
  </si>
  <si>
    <t>GAUTAM GEMS LTD</t>
  </si>
  <si>
    <t>GAYATRI BIOORGANICS LTD</t>
  </si>
  <si>
    <t>GAYATRI HIGHWAYS LTD</t>
  </si>
  <si>
    <t>GAYAHWS</t>
  </si>
  <si>
    <t>GAYATRI PROJECTS LTD</t>
  </si>
  <si>
    <t>GAYAPROJ</t>
  </si>
  <si>
    <t>GAYATRI SUGARS LTD</t>
  </si>
  <si>
    <t>GBL INDUSTRIES LTD</t>
  </si>
  <si>
    <t>GCM CAPITAL ADVISORS LTD</t>
  </si>
  <si>
    <t>GCM COMMODITY &amp; DERIVATIVES LTD</t>
  </si>
  <si>
    <t>GCM SECURITIES LTD</t>
  </si>
  <si>
    <t>GDL LEASING &amp; FINANCE LTD</t>
  </si>
  <si>
    <t>GE POWER (INDIA) LTD</t>
  </si>
  <si>
    <t>GEPIL</t>
  </si>
  <si>
    <t>GE POWER INDIA LTD</t>
  </si>
  <si>
    <t>GE T&amp;D (INDIA) LTD</t>
  </si>
  <si>
    <t>GET&amp;D</t>
  </si>
  <si>
    <t>GE T&amp;D INDIA LTD</t>
  </si>
  <si>
    <t>GEE LTD</t>
  </si>
  <si>
    <t>GEECEE VENTURES LTD</t>
  </si>
  <si>
    <t>GEECEE</t>
  </si>
  <si>
    <t>GEEFCEE FINANCE LTD</t>
  </si>
  <si>
    <t>GEEKAY WIRES LTD</t>
  </si>
  <si>
    <t>GEEKAYWIRE</t>
  </si>
  <si>
    <t>GEETANJALI CREDIT AND CAPITAL LTD</t>
  </si>
  <si>
    <t>GEM SPINNERS (INDIA) LTD</t>
  </si>
  <si>
    <t>GEM SPINNERS INDIA LTD</t>
  </si>
  <si>
    <t>GEMINI COMMUNICATION LTD</t>
  </si>
  <si>
    <t>GEMINI</t>
  </si>
  <si>
    <t>GEMSTONE INVESTMENTS LTD</t>
  </si>
  <si>
    <t>GENERA AGRI CORP LTD</t>
  </si>
  <si>
    <t>GENERAL INSURANCE CORPORATION OF INDIA</t>
  </si>
  <si>
    <t>GICRE</t>
  </si>
  <si>
    <t>General Insurance</t>
  </si>
  <si>
    <t>GENERIC ENGINEERING CONSTRUCTION AND PROJECTS LTD</t>
  </si>
  <si>
    <t>GENESIS IBRC (INDIA) LTD</t>
  </si>
  <si>
    <t>GENESIS IBRC INDIA LTD</t>
  </si>
  <si>
    <t>GENESYS INTERNATIONAL CORPORATION LTD</t>
  </si>
  <si>
    <t>GENESYS</t>
  </si>
  <si>
    <t>GENNEX LABORATORIES LTD</t>
  </si>
  <si>
    <t>GENOMIC VALLEY BIOTECH LTD</t>
  </si>
  <si>
    <t>GENUS PAPER &amp; BOARDS LTD</t>
  </si>
  <si>
    <t>GENUSPAPER</t>
  </si>
  <si>
    <t>GENUS POWER INFRASTRUCTURES LTD</t>
  </si>
  <si>
    <t>GENUSPOWER</t>
  </si>
  <si>
    <t>GEOJIT FINANCIAL SERVICES LTD</t>
  </si>
  <si>
    <t>GEOJITFSL</t>
  </si>
  <si>
    <t>GHCL LTD</t>
  </si>
  <si>
    <t>GHCL</t>
  </si>
  <si>
    <t>GI ENGINEERING SOLUTIONS LTD</t>
  </si>
  <si>
    <t>GISOLUTION</t>
  </si>
  <si>
    <t>GIC HOUSING FINANCE LTD</t>
  </si>
  <si>
    <t>GICHSGFIN</t>
  </si>
  <si>
    <t>GILADA FINANCE &amp; INVESTMENTS LTD</t>
  </si>
  <si>
    <t>GILLANDERS ARBUTHNOT &amp; COMPANY LTD</t>
  </si>
  <si>
    <t>GILLANDERS</t>
  </si>
  <si>
    <t>GILLETTE (INDIA) LTD</t>
  </si>
  <si>
    <t>GILLETTE</t>
  </si>
  <si>
    <t>GILLETTE INDIA LTD</t>
  </si>
  <si>
    <t>GINI SILK MILLS LTD</t>
  </si>
  <si>
    <t>GINNI FILAMENTS LTD</t>
  </si>
  <si>
    <t>GINNIFILA</t>
  </si>
  <si>
    <t>GIRDHARILAL SUGAR &amp; ALLIED INDUSTRIES LTD</t>
  </si>
  <si>
    <t>GIRIRAJ CIVIL DEVELOPERS LTD</t>
  </si>
  <si>
    <t>GIRIRAJ</t>
  </si>
  <si>
    <t>GITA RENEWABLE ENERGY LTD</t>
  </si>
  <si>
    <t>GKB OPHTHALMICS LTD</t>
  </si>
  <si>
    <t>GKW LTD</t>
  </si>
  <si>
    <t>GKWLIMITED</t>
  </si>
  <si>
    <t>GLANCE FINANCE LTD</t>
  </si>
  <si>
    <t>GLAXOSMITHKLINE CONSUMER HEALTHCARE LTD</t>
  </si>
  <si>
    <t>GSKCONS</t>
  </si>
  <si>
    <t>GLAXOSMITHKLINE PHARMACEUTICALS LTD</t>
  </si>
  <si>
    <t>GLAXO</t>
  </si>
  <si>
    <t>Gleam Fabmat Ltd</t>
  </si>
  <si>
    <t>GLEAM</t>
  </si>
  <si>
    <t>GLENMARK PHARMACEUTICALS LTD</t>
  </si>
  <si>
    <t>GLENMARK</t>
  </si>
  <si>
    <t>GLITTEK GRANITES LTD</t>
  </si>
  <si>
    <t>GLOBAL CAPITAL MARKETS LTD</t>
  </si>
  <si>
    <t>GLOBAL EDUCATION LTD</t>
  </si>
  <si>
    <t>GLOBAL</t>
  </si>
  <si>
    <t>GLOBAL INFRATECH &amp; FINANCE LTD</t>
  </si>
  <si>
    <t>GLOBAL LAND MASTERS CORPORATION LTD</t>
  </si>
  <si>
    <t>GLOBAL OFFSHORE SERVICES LTD</t>
  </si>
  <si>
    <t>GLOBOFFS</t>
  </si>
  <si>
    <t>GLOBAL VECTRA HELICORP LTD</t>
  </si>
  <si>
    <t>GLOBALVECT</t>
  </si>
  <si>
    <t>Airlines</t>
  </si>
  <si>
    <t>GLOBALSPACE TECHNOLOGIES LTD</t>
  </si>
  <si>
    <t>GLOBE COMMERCIALS LTD</t>
  </si>
  <si>
    <t>GLOBE INTERNATIONAL CARRIERS LTD</t>
  </si>
  <si>
    <t>GICL</t>
  </si>
  <si>
    <t>GLOBE TEXTILES (INDIA) LTD</t>
  </si>
  <si>
    <t>GLOBE</t>
  </si>
  <si>
    <t>GLOBE TEXTILES INDIA LTD</t>
  </si>
  <si>
    <t>GLOBUS CONSTRUCTORS &amp; DEVELOPERS LTD</t>
  </si>
  <si>
    <t>GLOBUS CORPORATION LTD.-$</t>
  </si>
  <si>
    <t>GLOBUSCOR</t>
  </si>
  <si>
    <t>GLOBUS SPIRITS LTD</t>
  </si>
  <si>
    <t>GLOBUSSPR</t>
  </si>
  <si>
    <t>Gloster Ltd</t>
  </si>
  <si>
    <t>GLOSTERLTD</t>
  </si>
  <si>
    <t>Jute &amp;amp; Jute Products</t>
  </si>
  <si>
    <t>GM BREWERIES LTD</t>
  </si>
  <si>
    <t>GMBREW</t>
  </si>
  <si>
    <t>GMM PFAUDLER LTD</t>
  </si>
  <si>
    <t>GMMPFAUDLR</t>
  </si>
  <si>
    <t>GMR INFRASTRUCTURE LTD</t>
  </si>
  <si>
    <t>GMRINFRA</t>
  </si>
  <si>
    <t>GNA AXLES LTD</t>
  </si>
  <si>
    <t>GNA</t>
  </si>
  <si>
    <t>GOA CARBON LTD</t>
  </si>
  <si>
    <t>GOACARBON</t>
  </si>
  <si>
    <t>GOCL CORPORATION LTD</t>
  </si>
  <si>
    <t>GOCLCORP</t>
  </si>
  <si>
    <t>GODAVARI DRUGS LTD</t>
  </si>
  <si>
    <t>GODAWARI POWER AND ISPAT LTD</t>
  </si>
  <si>
    <t>GPIL</t>
  </si>
  <si>
    <t>GODFREY PHILLIPS (INDIA) LTD</t>
  </si>
  <si>
    <t>Cigarettes-Tobacco Products</t>
  </si>
  <si>
    <t>GODHA CABCON &amp; INSULATION LTD</t>
  </si>
  <si>
    <t>GODHA</t>
  </si>
  <si>
    <t>GODREJ AGROVET LTD</t>
  </si>
  <si>
    <t>GODREJAGRO</t>
  </si>
  <si>
    <t>GODREJ CONSUMER PRODUCTS LTD</t>
  </si>
  <si>
    <t>GODREJCP</t>
  </si>
  <si>
    <t>GODREJ INDUSTRIES LTD</t>
  </si>
  <si>
    <t>GODREJIND</t>
  </si>
  <si>
    <t>GODREJ PROPERTIES LTD</t>
  </si>
  <si>
    <t>GODREJPROP</t>
  </si>
  <si>
    <t>GOENKA BUSINESS &amp; FINANCE LTD</t>
  </si>
  <si>
    <t>GOENKA DIAMOND AND JEWELS LTD</t>
  </si>
  <si>
    <t>GOENKA</t>
  </si>
  <si>
    <t>GOGIA CAPITAL SERVICES LTD</t>
  </si>
  <si>
    <t>GOKAK TEXTILES LTD</t>
  </si>
  <si>
    <t>GOKALDAS EXPORTS LTD</t>
  </si>
  <si>
    <t>GOKEX</t>
  </si>
  <si>
    <t>GOKUL AGRO RESOURCES LTD</t>
  </si>
  <si>
    <t>GOKULAGRO</t>
  </si>
  <si>
    <t>GOKUL REFOILS AND SOLVENT LTD</t>
  </si>
  <si>
    <t>GOKUL</t>
  </si>
  <si>
    <t>GOKUL SOLUTIONS LTD</t>
  </si>
  <si>
    <t>GOLD COIN HEALTH FOODS LTD</t>
  </si>
  <si>
    <t>Gold Line International Finvest Ltd</t>
  </si>
  <si>
    <t>GOLDLINE</t>
  </si>
  <si>
    <t>GOLDCREST CORPORATION LTD</t>
  </si>
  <si>
    <t>GOLDEN CARPETS LTD</t>
  </si>
  <si>
    <t>GOLDEN CREST EDUCATION &amp; SERVICES LTD</t>
  </si>
  <si>
    <t>GOLDEN GOENKA FINCORP LTD</t>
  </si>
  <si>
    <t>GOLDEN TOBACCO LTD</t>
  </si>
  <si>
    <t>GOLDENTOBC</t>
  </si>
  <si>
    <t>GOLDIAM INTERNATIONAL LTD</t>
  </si>
  <si>
    <t>GOLDIAM</t>
  </si>
  <si>
    <t>GOLDSTAR POWER LTD</t>
  </si>
  <si>
    <t>GOLDSTAR</t>
  </si>
  <si>
    <t>GOLDSTONE TECHNOLOGIES LTD</t>
  </si>
  <si>
    <t>GOLDTECH</t>
  </si>
  <si>
    <t>GOLECHHA GLOBAL FINANCE LTD</t>
  </si>
  <si>
    <t>GOLKONDA ALUMINIUM EXTRUSIONS LTD</t>
  </si>
  <si>
    <t>GOLKUNDA DIAMONDS &amp; JEWELLERY LTD</t>
  </si>
  <si>
    <t>GOODLUCK (INDIA) LTD</t>
  </si>
  <si>
    <t>GOODLUCK</t>
  </si>
  <si>
    <t>GOODLUCK INDIA LTD</t>
  </si>
  <si>
    <t>GOODRICKE GROUP LTD</t>
  </si>
  <si>
    <t>GOODYEAR (INDIA) LTD</t>
  </si>
  <si>
    <t>GOODYEAR INDIA LTD</t>
  </si>
  <si>
    <t>GOPAL IRON &amp; STEELS CO GUJARAT LTD</t>
  </si>
  <si>
    <t>GOPALA POLYPLAST LTD</t>
  </si>
  <si>
    <t>GORANI INDUSTRIES LTD</t>
  </si>
  <si>
    <t>GOTHI PLASCON (INDIA) LTD</t>
  </si>
  <si>
    <t>GOTHI PLASCON INDIA LTD</t>
  </si>
  <si>
    <t>GOVIND RUBBER LTD</t>
  </si>
  <si>
    <t>GOWRA LEASING &amp; FINANCE LTD</t>
  </si>
  <si>
    <t>GOYAL ASSOCIATES LTD</t>
  </si>
  <si>
    <t>GP PETROLEUMS LTD</t>
  </si>
  <si>
    <t>GULFPETRO</t>
  </si>
  <si>
    <t>GPT INFRAPROJECTS LTD</t>
  </si>
  <si>
    <t>GPTINFRA</t>
  </si>
  <si>
    <t>GRACIOUS SOFTWARE LTD</t>
  </si>
  <si>
    <t>GRADIENTE INFOTAINMENT LTD</t>
  </si>
  <si>
    <t>GRANDEUR PRODUCTS LTD</t>
  </si>
  <si>
    <t>GRANULES (INDIA) LTD</t>
  </si>
  <si>
    <t>GRANULES</t>
  </si>
  <si>
    <t>GRANULES INDIA LTD</t>
  </si>
  <si>
    <t>GRAPHITE (INDIA) LTD</t>
  </si>
  <si>
    <t>GRAPHITE</t>
  </si>
  <si>
    <t>GRAPHITE INDIA LTD</t>
  </si>
  <si>
    <t>GRASIM INDUSTRIES LTD</t>
  </si>
  <si>
    <t>GRASIM</t>
  </si>
  <si>
    <t>GRATEX INDUSTRIES LTD</t>
  </si>
  <si>
    <t>GRAUER &amp; WEIL (INDIA) LTD</t>
  </si>
  <si>
    <t>GRAUER &amp; WEIL INDIA LTD</t>
  </si>
  <si>
    <t>GRAVISS HOSPITALITY LTD</t>
  </si>
  <si>
    <t>GRAVITA (INDIA) LTD</t>
  </si>
  <si>
    <t>GRAVITA</t>
  </si>
  <si>
    <t>Other Non-Ferrous Metals</t>
  </si>
  <si>
    <t>GRAVITA INDIA LTD</t>
  </si>
  <si>
    <t>GRAVITY (INDIA) LTD</t>
  </si>
  <si>
    <t>GRAVITY INDIA LTD</t>
  </si>
  <si>
    <t>GREAVES COTTON LTD</t>
  </si>
  <si>
    <t>GREAVESCOT</t>
  </si>
  <si>
    <t>GREENCREST FINANCIAL SERVICES LTD</t>
  </si>
  <si>
    <t>GREENLAM INDUSTRIES LTD</t>
  </si>
  <si>
    <t>GREENLAM</t>
  </si>
  <si>
    <t>GREENPLY INDUSTRIES LTD</t>
  </si>
  <si>
    <t>GREENPLY</t>
  </si>
  <si>
    <t>GRETEX INDUSTRIES LTD</t>
  </si>
  <si>
    <t>GRETEX</t>
  </si>
  <si>
    <t>GREYCELLS EDUCATION LTD</t>
  </si>
  <si>
    <t>GRINDWELL NORTON LTD</t>
  </si>
  <si>
    <t>GRINDWELL</t>
  </si>
  <si>
    <t>GRM OVERSEAS LTD</t>
  </si>
  <si>
    <t>GROMO TRADE &amp; CONSULTANCY LTD</t>
  </si>
  <si>
    <t>GROVY (INDIA) LTD</t>
  </si>
  <si>
    <t>GROVY INDIA LTD</t>
  </si>
  <si>
    <t>GRP LTD</t>
  </si>
  <si>
    <t>GRPLTD</t>
  </si>
  <si>
    <t>GRUH FINANCE LTD</t>
  </si>
  <si>
    <t>GRUH</t>
  </si>
  <si>
    <t>GSB FINANCE LTD</t>
  </si>
  <si>
    <t>GSL NOVA PETROCHEMICALS LTD</t>
  </si>
  <si>
    <t>GSL SECURITIES LTD</t>
  </si>
  <si>
    <t>GSS INFOTECH LTD</t>
  </si>
  <si>
    <t>GSS</t>
  </si>
  <si>
    <t>G-TECH INFO-TRAINING LTD</t>
  </si>
  <si>
    <t>GTL INFRASTRUCTURE LTD</t>
  </si>
  <si>
    <t>GTLINFRA</t>
  </si>
  <si>
    <t>GTL LTD</t>
  </si>
  <si>
    <t>GTL</t>
  </si>
  <si>
    <t>GTN INDUSTRIES LTD</t>
  </si>
  <si>
    <t>GTNIND</t>
  </si>
  <si>
    <t>GTN TEXTILES LTD</t>
  </si>
  <si>
    <t>GTNTEX</t>
  </si>
  <si>
    <t>GTPL HATHWAY LTD</t>
  </si>
  <si>
    <t>GTPL</t>
  </si>
  <si>
    <t>GTV ENGINEERING LTD</t>
  </si>
  <si>
    <t>GUFIC BIOSCIENCES LTD</t>
  </si>
  <si>
    <t>GUFICBIO</t>
  </si>
  <si>
    <t>GUJARAT ALKALIES AND CHEMICALS LTD</t>
  </si>
  <si>
    <t>GUJALKALI</t>
  </si>
  <si>
    <t>GUJARAT AMBUJA EXPORTS LTD</t>
  </si>
  <si>
    <t>GAEL</t>
  </si>
  <si>
    <t>GUJARAT APOLLO INDUSTRIES LTD</t>
  </si>
  <si>
    <t>GUJAPOLLO</t>
  </si>
  <si>
    <t>GUJARAT BOROSIL LTD</t>
  </si>
  <si>
    <t>GUJARAT CONTAINERS LTD</t>
  </si>
  <si>
    <t>GUJARAT COTEX LTD</t>
  </si>
  <si>
    <t>GUJARAT CRAFT INDUSTRIES LTD</t>
  </si>
  <si>
    <t>GUJARAT CREDIT CORPORATION LTD</t>
  </si>
  <si>
    <t>GUJARAT FLUOROCHEMICALS LTD</t>
  </si>
  <si>
    <t>GUJFLUORO</t>
  </si>
  <si>
    <t>GUJARAT FOILS LTD</t>
  </si>
  <si>
    <t>GUJARAT GAS LTD</t>
  </si>
  <si>
    <t>GUJGASLTD</t>
  </si>
  <si>
    <t>GUJARAT HOTELS LTD</t>
  </si>
  <si>
    <t>GUJARAT HY-SPIN LTD</t>
  </si>
  <si>
    <t>GUJARAT INDUSTRIES POWER COMPANY LTD</t>
  </si>
  <si>
    <t>GIPCL</t>
  </si>
  <si>
    <t>GUJARAT INTRUX LTD</t>
  </si>
  <si>
    <t>GUJARAT INVESTA LTD</t>
  </si>
  <si>
    <t>GUJARAT LEASE FINANCING LTD</t>
  </si>
  <si>
    <t>GLFL</t>
  </si>
  <si>
    <t>GUJARAT MEDITECH LTD</t>
  </si>
  <si>
    <t>GUJARAT METALLIC COAL &amp; COKE LTD</t>
  </si>
  <si>
    <t>GUJARAT MINERAL DEVELOPMENT CORPORATION LTD</t>
  </si>
  <si>
    <t>GMDCLTD</t>
  </si>
  <si>
    <t>GUJARAT NARMADA VALLEY FERTILIZERS AND CHEMICALS LTD</t>
  </si>
  <si>
    <t>GNFC</t>
  </si>
  <si>
    <t>GUJARAT NATURAL RESOURCES LTD</t>
  </si>
  <si>
    <t>GUJARAT PETROSYNTHESE LTD</t>
  </si>
  <si>
    <t>GUJARAT PIPAVAV PORT LTD</t>
  </si>
  <si>
    <t>GPPL</t>
  </si>
  <si>
    <t>GUJARAT POLY ELECTRONICS LTD</t>
  </si>
  <si>
    <t>GUJARAT RAFFIA INDUSTRIES LTD</t>
  </si>
  <si>
    <t>GUJRAFFIA</t>
  </si>
  <si>
    <t>GUJARAT SIDHEE CEMENT LTD</t>
  </si>
  <si>
    <t>GSCLCEMENT</t>
  </si>
  <si>
    <t>GUJARAT STATE FERTILIZERS &amp; CHEMICALS LTD</t>
  </si>
  <si>
    <t>GSFC</t>
  </si>
  <si>
    <t>GUJARAT STATE FINANCIAL CORPORATION LTD</t>
  </si>
  <si>
    <t>Financial Institutions</t>
  </si>
  <si>
    <t>GUJARAT STATE PETRONET LTD</t>
  </si>
  <si>
    <t>GSPL</t>
  </si>
  <si>
    <t>GUJARAT TERCE LABORATORIES LTD</t>
  </si>
  <si>
    <t>GUJARAT THEMIS BIOSYN LTD</t>
  </si>
  <si>
    <t>GUJARAT TOOLROOM LTD</t>
  </si>
  <si>
    <t>GUJCHEM DISTILLERS (INDIA) LTD</t>
  </si>
  <si>
    <t>GUJCHEM DISTILLERS INDIA LTD</t>
  </si>
  <si>
    <t>GULF OIL LUBRICANTS (INDIA) LTD</t>
  </si>
  <si>
    <t>GULFOILLUB</t>
  </si>
  <si>
    <t>GULF OIL LUBRICANTS INDIA LTD</t>
  </si>
  <si>
    <t>GULSHAN CHEMFILL LTD</t>
  </si>
  <si>
    <t>GULSHAN POLYOLS LTD</t>
  </si>
  <si>
    <t>GULPOLY</t>
  </si>
  <si>
    <t>GV FILMS LTD</t>
  </si>
  <si>
    <t>GVK POWER &amp; INFRASTRUCTURE LTD</t>
  </si>
  <si>
    <t>GVKPIL</t>
  </si>
  <si>
    <t>GYAN DEVELOPERS &amp; BUILDERS LTD</t>
  </si>
  <si>
    <t>GYSCOAL ALLOYS LTD</t>
  </si>
  <si>
    <t>GAL</t>
  </si>
  <si>
    <t>H G INFRA ENGINEERING LTD</t>
  </si>
  <si>
    <t>HGINFRA</t>
  </si>
  <si>
    <t>H K  TRADE INTERNATIONAL LTD</t>
  </si>
  <si>
    <t>H P COTTON TEXTILE MILLS LTD</t>
  </si>
  <si>
    <t>H S (INDIA) LTD</t>
  </si>
  <si>
    <t>H S INDIA LTD</t>
  </si>
  <si>
    <t>HALDER VENTURE LTD</t>
  </si>
  <si>
    <t>HALDYN GLASS LTD</t>
  </si>
  <si>
    <t>HARDCASTLE &amp; WAUD MFG CO LTD</t>
  </si>
  <si>
    <t>HARI GOVIND INTERNATIONAL LTD</t>
  </si>
  <si>
    <t>HARIA APPARELS LTD</t>
  </si>
  <si>
    <t>HARIA EXPORTS LTD</t>
  </si>
  <si>
    <t>Harish Textile Engineers Ltd</t>
  </si>
  <si>
    <t>HARISH</t>
  </si>
  <si>
    <t>HARITA SEATING SYSTEMS LTD</t>
  </si>
  <si>
    <t>HARITASEAT</t>
  </si>
  <si>
    <t>HARIYANA METALS LTD</t>
  </si>
  <si>
    <t>HARIYANA SHIP BREAKERS LTD</t>
  </si>
  <si>
    <t>HARMONY CAPITAL SERVICES LTD</t>
  </si>
  <si>
    <t>HARRISONS MALAYALAM LTD</t>
  </si>
  <si>
    <t>HARRMALAYA</t>
  </si>
  <si>
    <t>HARYANA CAPFIN LTD</t>
  </si>
  <si>
    <t>HARYANA FINANCIAL CORPORATION LTD</t>
  </si>
  <si>
    <t>HARYANA LEATHER CHEMICALS LTD</t>
  </si>
  <si>
    <t>HAS LIFESTYLE LTD</t>
  </si>
  <si>
    <t>HASTI FINANCE LTD</t>
  </si>
  <si>
    <t>HATHWAY BHAWANI CABLETEL &amp;amp; DATACOM LTD.</t>
  </si>
  <si>
    <t>HATHWAYB</t>
  </si>
  <si>
    <t>Broadcasting &amp;amp; Cable TV</t>
  </si>
  <si>
    <t>HATHWAY CABLE &amp; DATACOM LTD</t>
  </si>
  <si>
    <t>HATHWAY</t>
  </si>
  <si>
    <t>HATSUN AGRO PRODUCT LTD</t>
  </si>
  <si>
    <t>HATSUN</t>
  </si>
  <si>
    <t>HAVELLS (INDIA) LTD</t>
  </si>
  <si>
    <t>HAVELLS</t>
  </si>
  <si>
    <t>HAVELLS INDIA LTD</t>
  </si>
  <si>
    <t>HAWA ENGINEERS LTD</t>
  </si>
  <si>
    <t>HAWKINS COOKERS LTD</t>
  </si>
  <si>
    <t>HAZOOR MULTI PROJECTS LTD</t>
  </si>
  <si>
    <t>HB ESTATE DEVELOPERS LTD</t>
  </si>
  <si>
    <t>HB LEASING &amp; FINANCE CO LTD</t>
  </si>
  <si>
    <t>HB PORTFOLIO LTD</t>
  </si>
  <si>
    <t>HB STOCKHOLDINGS LTD</t>
  </si>
  <si>
    <t>HBSL</t>
  </si>
  <si>
    <t>HBL POWER SYSTEMS LTD</t>
  </si>
  <si>
    <t>HBLPOWER</t>
  </si>
  <si>
    <t>HCKK VENTURES LTD</t>
  </si>
  <si>
    <t>HCL INFOSYSTEMS LTD</t>
  </si>
  <si>
    <t>HCL-INSYS</t>
  </si>
  <si>
    <t>HCL TECHNOLOGIES LTD</t>
  </si>
  <si>
    <t>HCLTECH</t>
  </si>
  <si>
    <t>HDFC ASSET MANAGEMENT COMPANY LTD</t>
  </si>
  <si>
    <t>HDFCAMC</t>
  </si>
  <si>
    <t>Asset Management Cos.</t>
  </si>
  <si>
    <t>HDFC BANK LTD</t>
  </si>
  <si>
    <t>HDFCBANK</t>
  </si>
  <si>
    <t>HDFC Mutual Fund - HDFC Gold Exchange Traded Fund</t>
  </si>
  <si>
    <t>HDFCMFGETF</t>
  </si>
  <si>
    <t>HDFC STANDARD LIFE INSURANCE COMPANY LTD</t>
  </si>
  <si>
    <t>HDFCLIFE</t>
  </si>
  <si>
    <t>Life Insurance</t>
  </si>
  <si>
    <t>HEALTHCARE GLOBAL ENTERPRISES LTD</t>
  </si>
  <si>
    <t>HCG</t>
  </si>
  <si>
    <t>HEALTHY INVESTMENTS LTD</t>
  </si>
  <si>
    <t>HEC INFRA PROJECTS LTD</t>
  </si>
  <si>
    <t>HECPROJECT</t>
  </si>
  <si>
    <t>HEERA ISPAT LTD</t>
  </si>
  <si>
    <t>HEG LTD</t>
  </si>
  <si>
    <t>HEG</t>
  </si>
  <si>
    <t>HEIDELBERGCEMENT (INDIA) LTD</t>
  </si>
  <si>
    <t>HEIDELBERG</t>
  </si>
  <si>
    <t>HEIDELBERGCEMENT INDIA LTD</t>
  </si>
  <si>
    <t>Helpage Finlease Ltd</t>
  </si>
  <si>
    <t>HELPAGE</t>
  </si>
  <si>
    <t>HEM HOLDINGS &amp; TRADING LTD</t>
  </si>
  <si>
    <t>HEMANG RESOURCES LTD</t>
  </si>
  <si>
    <t>HEMO ORGANIC LTD</t>
  </si>
  <si>
    <t>HERCULES HOISTS LTD</t>
  </si>
  <si>
    <t>HERCULES</t>
  </si>
  <si>
    <t>HERITAGE FOODS LTD</t>
  </si>
  <si>
    <t>HERITGFOOD</t>
  </si>
  <si>
    <t>HERO MOTOCORP LTD</t>
  </si>
  <si>
    <t>HEROMOTOCO</t>
  </si>
  <si>
    <t>HESTER BIOSCIENCES LTD</t>
  </si>
  <si>
    <t>HESTERBIO</t>
  </si>
  <si>
    <t>HEXA TRADEX LTD</t>
  </si>
  <si>
    <t>HEXATRADEX</t>
  </si>
  <si>
    <t>HEXAWARE TECHNOLOGIES LTD</t>
  </si>
  <si>
    <t>HEXAWARE</t>
  </si>
  <si>
    <t>HIGH ENERGY BATTERIES (INDIA) LTD</t>
  </si>
  <si>
    <t>HIGH ENERGY BATTERIES INDIA LTD</t>
  </si>
  <si>
    <t>HIGH GROUND ENTERPRISE LTD</t>
  </si>
  <si>
    <t>HIGHGROUND</t>
  </si>
  <si>
    <t>HIGH STREET FILATEX LTD</t>
  </si>
  <si>
    <t>HIKAL LTD</t>
  </si>
  <si>
    <t>HIKAL</t>
  </si>
  <si>
    <t>Hi-Klass Trading and Investment Ltd</t>
  </si>
  <si>
    <t>HIKLASS</t>
  </si>
  <si>
    <t>HIL LTD</t>
  </si>
  <si>
    <t>HIL</t>
  </si>
  <si>
    <t>HILTON METAL FORGING LTD</t>
  </si>
  <si>
    <t>HILTON</t>
  </si>
  <si>
    <t>HIM TEKNOFORGE LTD</t>
  </si>
  <si>
    <t>HIMACHAL FIBRES LTD</t>
  </si>
  <si>
    <t>HIMACHAL FUTURISTIC COMMUNICATIONS LTD</t>
  </si>
  <si>
    <t>HFCL</t>
  </si>
  <si>
    <t>HIMADRI SPECIALITY CHEMICAL LTD</t>
  </si>
  <si>
    <t>HSCL</t>
  </si>
  <si>
    <t>HIMALAYA FOOD INTERNATIONAL LTD</t>
  </si>
  <si>
    <t>HIMALAYA GRANITES LTD</t>
  </si>
  <si>
    <t>HIMALCHULI FOOD PRODUCTS LTD</t>
  </si>
  <si>
    <t>HIMATSINGKA SEIDE LTD</t>
  </si>
  <si>
    <t>HIMATSEIDE</t>
  </si>
  <si>
    <t>HIND ALUMINIUM INDUSTRIES LTD</t>
  </si>
  <si>
    <t>HIND COMMERCE LTD</t>
  </si>
  <si>
    <t>HIND RECTIFIERS LTD</t>
  </si>
  <si>
    <t>HIRECT</t>
  </si>
  <si>
    <t>HIND SECURITIES &amp; CREDITS LTD</t>
  </si>
  <si>
    <t>HIND SYNTEX LTD</t>
  </si>
  <si>
    <t>HINDSYNTEX</t>
  </si>
  <si>
    <t>HINDALCO INDUSTRIES LTD</t>
  </si>
  <si>
    <t>HINDALCO</t>
  </si>
  <si>
    <t>HINDCON CHEMICALS LTD</t>
  </si>
  <si>
    <t>HINDCON</t>
  </si>
  <si>
    <t>HINDOOSTAN MILLS LTD</t>
  </si>
  <si>
    <t>HINDUJA GLOBAL SOLUTIONS LTD</t>
  </si>
  <si>
    <t>HGS</t>
  </si>
  <si>
    <t>HINDUJA VENTURES LTD</t>
  </si>
  <si>
    <t>HINDUJAVEN</t>
  </si>
  <si>
    <t>HINDUSTAN ADHESIVES LTD</t>
  </si>
  <si>
    <t>HINDUSTAN AERONAUTICS LTD</t>
  </si>
  <si>
    <t>HAL</t>
  </si>
  <si>
    <t>Aerospace</t>
  </si>
  <si>
    <t>HINDUSTAN APPLIANCES LTD</t>
  </si>
  <si>
    <t>HINDUSTAN BIO SCIENCES LTD.</t>
  </si>
  <si>
    <t>HINDBIO</t>
  </si>
  <si>
    <t>HINDUSTAN COMPOSITES LTD</t>
  </si>
  <si>
    <t>HINDCOMPOS</t>
  </si>
  <si>
    <t>HINDUSTAN CONSTRUCTION COMPANY LTD</t>
  </si>
  <si>
    <t>HCC</t>
  </si>
  <si>
    <t>HINDUSTAN COPPER LTD</t>
  </si>
  <si>
    <t>HINDCOPPER</t>
  </si>
  <si>
    <t>HINDUSTAN EVEREST TOOLS LTD.</t>
  </si>
  <si>
    <t>HINDEVER</t>
  </si>
  <si>
    <t>HINDUSTAN FLUOROCARBONS LTD</t>
  </si>
  <si>
    <t>HINDUSTAN FOODS LTD</t>
  </si>
  <si>
    <t>HINDUSTAN HARDY SPICER LTD</t>
  </si>
  <si>
    <t>HINDUSTAN HOUSING CO LTD</t>
  </si>
  <si>
    <t>HINDUSTAN MEDIA VENTURES LTD</t>
  </si>
  <si>
    <t>HMVL</t>
  </si>
  <si>
    <t>HINDUSTAN MOTORS LTD</t>
  </si>
  <si>
    <t>HINDMOTORS</t>
  </si>
  <si>
    <t>HINDUSTAN OIL EXPLORATION COMPANY LTD</t>
  </si>
  <si>
    <t>HINDOILEXP</t>
  </si>
  <si>
    <t>HINDUSTAN ORGANIC CHEMICALS LTD</t>
  </si>
  <si>
    <t>HINDUSTAN PETROLEUM CORPORATION LTD</t>
  </si>
  <si>
    <t>HINDPETRO</t>
  </si>
  <si>
    <t>HINDUSTAN TIN WORKS LTD</t>
  </si>
  <si>
    <t>HINDUSTAN UNILEVER LTD</t>
  </si>
  <si>
    <t>HINDUNILVR</t>
  </si>
  <si>
    <t>HINDUSTAN WIRES LTD</t>
  </si>
  <si>
    <t>HINDUSTAN ZINC LTD</t>
  </si>
  <si>
    <t>HINDZINC</t>
  </si>
  <si>
    <t>Zinc</t>
  </si>
  <si>
    <t>HINDUSTHAN NATIONAL GLASS &amp; INDUSTRIES LTD</t>
  </si>
  <si>
    <t>HINDNATGLS</t>
  </si>
  <si>
    <t>HINDUSTHAN UDYOG LTD</t>
  </si>
  <si>
    <t>HINDUSTHAN URBAN INFRASTRUCTURE LTD</t>
  </si>
  <si>
    <t>HIPOLIN LTD</t>
  </si>
  <si>
    <t>HIRA AUTOMOBILES LTD</t>
  </si>
  <si>
    <t>HISAR METAL INDUSTRIES LTD</t>
  </si>
  <si>
    <t>HISARMETAL</t>
  </si>
  <si>
    <t>HISAR SPINNING MILLS LTD</t>
  </si>
  <si>
    <t>HIT KIT GLOBAL SOLUTIONS LTD</t>
  </si>
  <si>
    <t>HITECH CORPORATION LTD</t>
  </si>
  <si>
    <t>HITECHCORP</t>
  </si>
  <si>
    <t>HI-TECH PIPES LTD</t>
  </si>
  <si>
    <t>HITECH</t>
  </si>
  <si>
    <t>Hi-Tech Winding Systems Ltd</t>
  </si>
  <si>
    <t>HITECHWIND</t>
  </si>
  <si>
    <t>HITTCO TOOLS LTD</t>
  </si>
  <si>
    <t>HMT LTD</t>
  </si>
  <si>
    <t>HMT</t>
  </si>
  <si>
    <t>HONDA SIEL POWER PRODUCTS LTD</t>
  </si>
  <si>
    <t>HONDAPOWER</t>
  </si>
  <si>
    <t>HONEYWELL AUTOMATION (INDIA) LTD</t>
  </si>
  <si>
    <t>HONAUT</t>
  </si>
  <si>
    <t>HONEYWELL AUTOMATION INDIA LTD</t>
  </si>
  <si>
    <t>HOTEL LEELA VENTURE LTD</t>
  </si>
  <si>
    <t>HOTELEELA</t>
  </si>
  <si>
    <t>HOTEL RUGBY LTD</t>
  </si>
  <si>
    <t>HOTELRUGBY</t>
  </si>
  <si>
    <t>HOUSING &amp; URBAN DEVELOPMENT CORPORATION LTD</t>
  </si>
  <si>
    <t>HUDCO</t>
  </si>
  <si>
    <t>HOUSING DEVELOPMENT AND INFRASTRUCTURE LTD</t>
  </si>
  <si>
    <t>HDIL</t>
  </si>
  <si>
    <t>HOUSING DEVELOPMENT FINANCE CORPORATION LTD</t>
  </si>
  <si>
    <t>HDFC</t>
  </si>
  <si>
    <t>HOV SERVICES LTD</t>
  </si>
  <si>
    <t>HOVS</t>
  </si>
  <si>
    <t>HOWARD HOTELS LTD</t>
  </si>
  <si>
    <t>HPC BIOSCIENCES LTD</t>
  </si>
  <si>
    <t>HPL ELECTRIC &amp; POWER LTD</t>
  </si>
  <si>
    <t>HPL</t>
  </si>
  <si>
    <t>HRB FLORICULTURE LTD</t>
  </si>
  <si>
    <t>HSIL LTD</t>
  </si>
  <si>
    <t>HSIL</t>
  </si>
  <si>
    <t>HT MEDIA LTD</t>
  </si>
  <si>
    <t>HTMEDIA</t>
  </si>
  <si>
    <t>HUBTOWN LTD</t>
  </si>
  <si>
    <t>HUBTOWN</t>
  </si>
  <si>
    <t>HUHTAMAKI PPL LTD</t>
  </si>
  <si>
    <t>PAPERPROD</t>
  </si>
  <si>
    <t>Humming Bird Education Ltd</t>
  </si>
  <si>
    <t>HBEL</t>
  </si>
  <si>
    <t>HUSYS CONSULTING LTD</t>
  </si>
  <si>
    <t>HUSYSLTD</t>
  </si>
  <si>
    <t>HYPERSOFT TECHNOLOGIES LTD</t>
  </si>
  <si>
    <t>IB INFOTECH ENTERPRISES LTD</t>
  </si>
  <si>
    <t>ICE MAKE REFRIGERATION LTD</t>
  </si>
  <si>
    <t>ICEMAKE</t>
  </si>
  <si>
    <t>ICICI BANK LTD</t>
  </si>
  <si>
    <t>ICICIBANK</t>
  </si>
  <si>
    <t>ICICI LOMBARD GENERAL INSURANCE COMPANY LTD</t>
  </si>
  <si>
    <t>ICICIGI</t>
  </si>
  <si>
    <t>ICICI Prudential Gold ETF</t>
  </si>
  <si>
    <t>ICICIGOLD</t>
  </si>
  <si>
    <t>ICICI PRUDENTIAL LIFE INSURANCE COMPANY LTD</t>
  </si>
  <si>
    <t>ICICIPRULI</t>
  </si>
  <si>
    <t>ICICI Prudential Sensex ETF</t>
  </si>
  <si>
    <t>ICICISENSX</t>
  </si>
  <si>
    <t>ICICI SECURITIES LTD</t>
  </si>
  <si>
    <t>ISEC</t>
  </si>
  <si>
    <t>ICRA LTD</t>
  </si>
  <si>
    <t>ICRA</t>
  </si>
  <si>
    <t>ICSA (INDIA) LTD</t>
  </si>
  <si>
    <t>ICSA</t>
  </si>
  <si>
    <t>ICSA INDIA LTD</t>
  </si>
  <si>
    <t>IDBI BANK LTD</t>
  </si>
  <si>
    <t>IDBI</t>
  </si>
  <si>
    <t>IDFC BANK LTD</t>
  </si>
  <si>
    <t>IDFCBANK</t>
  </si>
  <si>
    <t>IDFC First Bank LTD</t>
  </si>
  <si>
    <t>IDFCFIRSTB</t>
  </si>
  <si>
    <t>IDFC LTD</t>
  </si>
  <si>
    <t>IDFC</t>
  </si>
  <si>
    <t>IFB AGRO INDUSTRIES LTD</t>
  </si>
  <si>
    <t>IFBAGRO</t>
  </si>
  <si>
    <t>IFB INDUSTRIES LTD</t>
  </si>
  <si>
    <t>IFBIND</t>
  </si>
  <si>
    <t>IFCI LTD</t>
  </si>
  <si>
    <t>IFCI</t>
  </si>
  <si>
    <t>IFGL REFRACTORIES LTD</t>
  </si>
  <si>
    <t>IFGLEXPOR</t>
  </si>
  <si>
    <t>IFL ENTERPRISES LTD</t>
  </si>
  <si>
    <t>IFM IMPEX GLOBAL LTD</t>
  </si>
  <si>
    <t>IG PETROCHEMICALS LTD</t>
  </si>
  <si>
    <t>IGPL</t>
  </si>
  <si>
    <t>IGARASHI MOTORS (INDIA) LTD</t>
  </si>
  <si>
    <t>IGARASHI</t>
  </si>
  <si>
    <t>IGARASHI MOTORS INDIA LTD</t>
  </si>
  <si>
    <t>IGC INDUSTRIES LTD</t>
  </si>
  <si>
    <t>IIFL HOLDINGS LTD</t>
  </si>
  <si>
    <t>IIFL</t>
  </si>
  <si>
    <t>IITL PROJECTS LTD</t>
  </si>
  <si>
    <t>IITLPROJ</t>
  </si>
  <si>
    <t>IKAB SECURITIES &amp; INVESTMENT LTD</t>
  </si>
  <si>
    <t>IKF TECHNOLOGIES LTD</t>
  </si>
  <si>
    <t>IL&amp;FS ENGINEERING AND CONSTRUCTION COMPANY LTD</t>
  </si>
  <si>
    <t>IL&amp;FSENGG</t>
  </si>
  <si>
    <t>IL&amp;FS INVESTMENT MANAGERS LTD</t>
  </si>
  <si>
    <t>IVC</t>
  </si>
  <si>
    <t>IL&amp;FS TRANSPORTATION NETWORKS LTD</t>
  </si>
  <si>
    <t>IL&amp;FSTRANS</t>
  </si>
  <si>
    <t>IM+ CAPITALS LTD</t>
  </si>
  <si>
    <t>IMC FINANCE LTD</t>
  </si>
  <si>
    <t>IMEC SERVICES LTD</t>
  </si>
  <si>
    <t>IMP POWERS LTD</t>
  </si>
  <si>
    <t>INDLMETER</t>
  </si>
  <si>
    <t>IMPEX FERRO TECH LTD</t>
  </si>
  <si>
    <t>IMPEXFERRO</t>
  </si>
  <si>
    <t>INANI MARBLES &amp; INDUSTRIES LTD</t>
  </si>
  <si>
    <t>INANI SECURITIES LTD</t>
  </si>
  <si>
    <t>INCAP LTD</t>
  </si>
  <si>
    <t>INCEPTUM ENTERPRISES LTD</t>
  </si>
  <si>
    <t>INCON ENGINEERS LTD</t>
  </si>
  <si>
    <t>IND BANK HOUSING LTD</t>
  </si>
  <si>
    <t>IND RENEWABLE ENERGY LTD</t>
  </si>
  <si>
    <t>INDAG RUBBER LTD</t>
  </si>
  <si>
    <t>IND-AGIV COMMERCE LTD</t>
  </si>
  <si>
    <t>INDBANK MERCHANT BANKING SERVICES LTD</t>
  </si>
  <si>
    <t>INDBANK</t>
  </si>
  <si>
    <t>INDERGIRI FINANCE LTD</t>
  </si>
  <si>
    <t>INDIA CEMENTS CAPITAL LTD</t>
  </si>
  <si>
    <t>INDIA FINSEC LTD</t>
  </si>
  <si>
    <t>INDIA GELATINE &amp; CHEMICALS LTD</t>
  </si>
  <si>
    <t>INDIA GLYCOLS LTD</t>
  </si>
  <si>
    <t>INDIAGLYCO</t>
  </si>
  <si>
    <t>INDIA GREEN REALITY LTD</t>
  </si>
  <si>
    <t>India Grid Trust</t>
  </si>
  <si>
    <t>INDIGRID</t>
  </si>
  <si>
    <t>INDIA HOME LOAN LTD</t>
  </si>
  <si>
    <t>INDIA INFRASPACE LTD</t>
  </si>
  <si>
    <t>INDIA MOTOR PARTS AND ACCESSORIES LTD</t>
  </si>
  <si>
    <t>IMPAL</t>
  </si>
  <si>
    <t>INDIA NIPPON ELECTRICALS LTD</t>
  </si>
  <si>
    <t>INDNIPPON</t>
  </si>
  <si>
    <t>INDIA STEEL WORKS LTD</t>
  </si>
  <si>
    <t>INDIA TOURISM DEVELOPMENT CORPORATION LTD</t>
  </si>
  <si>
    <t>ITDC</t>
  </si>
  <si>
    <t>INDIABULLS HOUSING FINANCE LTD</t>
  </si>
  <si>
    <t>IBULHSGFIN</t>
  </si>
  <si>
    <t>INDIABULLS INTEGRATED SERVICES LTD</t>
  </si>
  <si>
    <t>IBULISL</t>
  </si>
  <si>
    <t>INDIABULLS REAL ESTATE LTD</t>
  </si>
  <si>
    <t>IBREALEST</t>
  </si>
  <si>
    <t>INDIABULLS VENTURES LTD</t>
  </si>
  <si>
    <t>IBVENTURES</t>
  </si>
  <si>
    <t>INDIAN ACRYLICS LTD</t>
  </si>
  <si>
    <t>INDIAN BANK</t>
  </si>
  <si>
    <t>INDIANB</t>
  </si>
  <si>
    <t>INDIAN BRIGHT STEEL CO LTD</t>
  </si>
  <si>
    <t>INDIAN CARD CLOTHING COMPANY LTD</t>
  </si>
  <si>
    <t>INDIANCARD</t>
  </si>
  <si>
    <t>INDIAN ENERGY EXCHANGE LTD</t>
  </si>
  <si>
    <t>IEX</t>
  </si>
  <si>
    <t>INDIAN EXTRACTIONS LTD</t>
  </si>
  <si>
    <t>INDIAN HUME PIPE COMPANY LTD</t>
  </si>
  <si>
    <t>INDIANHUME</t>
  </si>
  <si>
    <t>INDIAN INFOTECH &amp; SOFTWARE LTD</t>
  </si>
  <si>
    <t>INDIAN LINK CHAIN MANUFACTURES LTD</t>
  </si>
  <si>
    <t>INDIAN METALS &amp; FERRO ALLOYS LTD</t>
  </si>
  <si>
    <t>IMFA</t>
  </si>
  <si>
    <t>INDIAN OIL CORPORATION LTD</t>
  </si>
  <si>
    <t>IOC</t>
  </si>
  <si>
    <t>INDIAN OVERSEAS BANK</t>
  </si>
  <si>
    <t>IOB</t>
  </si>
  <si>
    <t>INDIAN SUCROSE LTD</t>
  </si>
  <si>
    <t>INDIAN TERRAIN FASHIONS LTD</t>
  </si>
  <si>
    <t>INDTERRAIN</t>
  </si>
  <si>
    <t>INDIAN TONERS &amp; DEVELOPERS LTD</t>
  </si>
  <si>
    <t>INDIANIVESH LTD</t>
  </si>
  <si>
    <t>INDITRADE CAPITAL LTD</t>
  </si>
  <si>
    <t>INDO AMINES LTD</t>
  </si>
  <si>
    <t>INDO ASIAN FINANCE LTD</t>
  </si>
  <si>
    <t>INDO BORAX &amp; CHEMICALS LTD</t>
  </si>
  <si>
    <t>INDO COTSPIN LTD</t>
  </si>
  <si>
    <t>INDO COUNT INDUSTRIES LTD</t>
  </si>
  <si>
    <t>ICIL</t>
  </si>
  <si>
    <t>INDO CREDIT CAPITAL LTD</t>
  </si>
  <si>
    <t>INDO EURO INDCHEM LTD</t>
  </si>
  <si>
    <t>INDO GULF INDUSTRIES LTD</t>
  </si>
  <si>
    <t>INDO PACIFIC PROJECTS LTD</t>
  </si>
  <si>
    <t>INDO RAMA SYNTHETICS (INDIA) LTD</t>
  </si>
  <si>
    <t>INDORAMA</t>
  </si>
  <si>
    <t>INDO RAMA SYNTHETICS INDIA LTD</t>
  </si>
  <si>
    <t>INDO TECH TRANSFORMERS LTD</t>
  </si>
  <si>
    <t>INDOTECH</t>
  </si>
  <si>
    <t>INDO THAI SECURITIES LTD</t>
  </si>
  <si>
    <t>INDOTHAI</t>
  </si>
  <si>
    <t>INDO US BIO-TECH LTD</t>
  </si>
  <si>
    <t>INDO-CITY INFOTECH LTD</t>
  </si>
  <si>
    <t>INDOCO REMEDIES LTD</t>
  </si>
  <si>
    <t>INDOCO</t>
  </si>
  <si>
    <t>INDO-GLOBAL ENTERPRISES LTD</t>
  </si>
  <si>
    <t>INDOKEM LTD</t>
  </si>
  <si>
    <t>INDO-NATIONAL LTD</t>
  </si>
  <si>
    <t>NIPPOBATRY</t>
  </si>
  <si>
    <t>INDOSOLAR LTD</t>
  </si>
  <si>
    <t>INDOSOLAR</t>
  </si>
  <si>
    <t>INDOSTAR CAPITAL FINANCE LTD</t>
  </si>
  <si>
    <t>INDOSTAR</t>
  </si>
  <si>
    <t>INDOVATION TECHNOLOGIES LTD</t>
  </si>
  <si>
    <t>INDOWIND ENERGY LTD</t>
  </si>
  <si>
    <t>INDOWIND</t>
  </si>
  <si>
    <t>INDRA INDUSTRIES LTD</t>
  </si>
  <si>
    <t>INDRAPRASTHA GAS LTD</t>
  </si>
  <si>
    <t>IGL</t>
  </si>
  <si>
    <t>INDRAPRASTHA MEDICAL CORPORATION LTD</t>
  </si>
  <si>
    <t>INDRAMEDCO</t>
  </si>
  <si>
    <t>INDRAYANI BIOTECH LTD.</t>
  </si>
  <si>
    <t>INDRANIB</t>
  </si>
  <si>
    <t>INDSIL HYDRO POWER AND MANGANESE LTD</t>
  </si>
  <si>
    <t>INDSOYA LTD</t>
  </si>
  <si>
    <t>IND-SWIFT LABORATORIES LTD</t>
  </si>
  <si>
    <t>INDSWFTLAB</t>
  </si>
  <si>
    <t>IND-SWIFT LTD</t>
  </si>
  <si>
    <t>INDSWFTLTD</t>
  </si>
  <si>
    <t>INDUCTO STEEL LTD</t>
  </si>
  <si>
    <t>INDUS FINANCE LTD</t>
  </si>
  <si>
    <t>INDUSIND BANK LTD</t>
  </si>
  <si>
    <t>INDUSINDBK</t>
  </si>
  <si>
    <t>INDUSTRIAL &amp; PRUDENTIAL INVESTMENTS CO LTD</t>
  </si>
  <si>
    <t>INDUSTRIAL INVESTMENT TRUST LTD</t>
  </si>
  <si>
    <t>IITL</t>
  </si>
  <si>
    <t>INEOS STYROLUTION (INDIA) LTD</t>
  </si>
  <si>
    <t>INEOSSTYRO</t>
  </si>
  <si>
    <t>INEOS STYROLUTION INDIA LTD</t>
  </si>
  <si>
    <t>INERTIA STEEL LTD</t>
  </si>
  <si>
    <t>INFIBEAM AVENUES LTD</t>
  </si>
  <si>
    <t>INFIBEAM</t>
  </si>
  <si>
    <t>INFINITE COMPUTER SOLUTIONS (INDIA) LTD</t>
  </si>
  <si>
    <t>INFINITE</t>
  </si>
  <si>
    <t>INFINITE COMPUTER SOLUTIONS INDIA LTD</t>
  </si>
  <si>
    <t>INFLAME APPLIANCES LTD</t>
  </si>
  <si>
    <t>INFO EDGE (INDIA) LTD</t>
  </si>
  <si>
    <t>NAUKRI</t>
  </si>
  <si>
    <t>Internet &amp; Catalogue Retail</t>
  </si>
  <si>
    <t>INFO EDGE INDIA LTD</t>
  </si>
  <si>
    <t>INFOBEANS TECHNOLOGIES LTD</t>
  </si>
  <si>
    <t>INFOBEAN</t>
  </si>
  <si>
    <t>INFORMED TECHNOLOGIES (INDIA) LTD</t>
  </si>
  <si>
    <t>INFORMED TECHNOLOGIES INDIA LTD</t>
  </si>
  <si>
    <t>INFOSYS LTD</t>
  </si>
  <si>
    <t>INFY</t>
  </si>
  <si>
    <t>INFRA INDUSTRIES LTD</t>
  </si>
  <si>
    <t>INFRONICS SYSTEMS LTD</t>
  </si>
  <si>
    <t>INGERSOLL RAND (INDIA) LTD</t>
  </si>
  <si>
    <t>INGERRAND</t>
  </si>
  <si>
    <t>INGERSOLL RAND INDIA LTD</t>
  </si>
  <si>
    <t>INLAND PRINTERS LTD</t>
  </si>
  <si>
    <t>INNOCORP LTD.</t>
  </si>
  <si>
    <t>INNOCORP</t>
  </si>
  <si>
    <t>INNOVANA THINKLABS LTD</t>
  </si>
  <si>
    <t>INNOVANA</t>
  </si>
  <si>
    <t>INNOVASSYNTH INVESTMENTS LTD</t>
  </si>
  <si>
    <t>INNOVATION SOFTWARE EXPORTS LTD</t>
  </si>
  <si>
    <t>INNOVATIVE IDEALS AND SERVICES (INDIA) LTD</t>
  </si>
  <si>
    <t>Sp.Consumer Services</t>
  </si>
  <si>
    <t>INNOVATIVE IDEALS AND SERVICES INDIA LTD</t>
  </si>
  <si>
    <t>INNOVATIVE TECH PACK LTD</t>
  </si>
  <si>
    <t>INNOVATIVE TYRES AND TUBES LTD</t>
  </si>
  <si>
    <t>INNOVATIVE</t>
  </si>
  <si>
    <t>INNOVATORS FACADE SYSTEMS LTD</t>
  </si>
  <si>
    <t>INOX LEISURE LTD</t>
  </si>
  <si>
    <t>INOXLEISUR</t>
  </si>
  <si>
    <t>INOX WIND LTD</t>
  </si>
  <si>
    <t>INOXWIND</t>
  </si>
  <si>
    <t>INSECTICIDES (INDIA) LTD</t>
  </si>
  <si>
    <t>INSECTICID</t>
  </si>
  <si>
    <t>INSECTICIDES INDIA LTD</t>
  </si>
  <si>
    <t>INSILCO LTD</t>
  </si>
  <si>
    <t>INSPIRISYS SOLUTIONS LTD</t>
  </si>
  <si>
    <t>INSPIRISYS</t>
  </si>
  <si>
    <t>INTEC CAPITAL LTD</t>
  </si>
  <si>
    <t>INTEGRA CAPITAL MANAGEMENT LTD.</t>
  </si>
  <si>
    <t>INTCAPM</t>
  </si>
  <si>
    <t>INTEGRA ENGINEERING (INDIA) LTD</t>
  </si>
  <si>
    <t>INTEGRA ENGINEERING INDIA LTD</t>
  </si>
  <si>
    <t>INTEGRA GARMENTS AND TEXTILES LTD</t>
  </si>
  <si>
    <t>INTEGRA</t>
  </si>
  <si>
    <t>INTEGRA SWITCHGEAR LTD</t>
  </si>
  <si>
    <t>INTEGRA TELECOMMUNICATION &amp; SOFTWARE LTD</t>
  </si>
  <si>
    <t>INTEGRATED CAPITAL SERVICES LTD</t>
  </si>
  <si>
    <t>INTEGRATED FINANCIAL SERVICES LTD</t>
  </si>
  <si>
    <t>INTEGRATED PROTEINS LTD</t>
  </si>
  <si>
    <t>INTEGRATED TECHNOLOGIES LTD</t>
  </si>
  <si>
    <t>INTEGRATED THERMOPLASTICS LTD</t>
  </si>
  <si>
    <t>INTELLECT DESIGN ARENA LTD</t>
  </si>
  <si>
    <t>INTELLECT</t>
  </si>
  <si>
    <t>INTELLIVATE CAPITAL ADVISORS LTD</t>
  </si>
  <si>
    <t>INTELLIVATE CAPITAL VENTURES LTD</t>
  </si>
  <si>
    <t>INTENSE TECHNOLOGIES LTD</t>
  </si>
  <si>
    <t>INTENTECH</t>
  </si>
  <si>
    <t>INTER GLOBE FINANCE LTD</t>
  </si>
  <si>
    <t>INTER STATE OIL CARRIER LTD</t>
  </si>
  <si>
    <t>INTERACTIVE FINANCIAL SERVICES LTD</t>
  </si>
  <si>
    <t>INTERGLOBE AVIATION LTD</t>
  </si>
  <si>
    <t>INDIGO</t>
  </si>
  <si>
    <t>INTERLINK PETROLEUM LTD</t>
  </si>
  <si>
    <t>INTERNATIONAL COMBUSTION (INDIA) LTD</t>
  </si>
  <si>
    <t>INTERNATIONAL COMBUSTION INDIA LTD</t>
  </si>
  <si>
    <t>INTERNATIONAL CONSTRUCTIONS LTD</t>
  </si>
  <si>
    <t>SUBCAPCITY</t>
  </si>
  <si>
    <t>INTERNATIONAL CONVEYORS LTD</t>
  </si>
  <si>
    <t>INTERNATIONAL DATA MANAGEMENT LTD</t>
  </si>
  <si>
    <t>INTERNATIONAL HOUSING FINANCE CORPORATION LTD</t>
  </si>
  <si>
    <t>INTERNATIONAL PAPER APPM LTD</t>
  </si>
  <si>
    <t>IPAPPM</t>
  </si>
  <si>
    <t>INTERNATIONAL TRAVEL HOUSE LTD</t>
  </si>
  <si>
    <t>INTERWORLD DIGITAL LTD</t>
  </si>
  <si>
    <t>INTRASOFT TECHNOLOGIES LTD</t>
  </si>
  <si>
    <t>ISFT</t>
  </si>
  <si>
    <t>INVENTURE GROWTH &amp; SECURITIES LTD</t>
  </si>
  <si>
    <t>INVENTURE</t>
  </si>
  <si>
    <t>Invesco India Gold Exchange Traded Fund</t>
  </si>
  <si>
    <t>IVZINGOLD</t>
  </si>
  <si>
    <t>INVESTMENT &amp; PRECISION CASTINGS LTD</t>
  </si>
  <si>
    <t>INVICTA MEDITEK LTD</t>
  </si>
  <si>
    <t>IO SYSTEM LTD</t>
  </si>
  <si>
    <t>IOL CHEMICALS AND PHARMACEUTICALS LTD</t>
  </si>
  <si>
    <t>IOLCP</t>
  </si>
  <si>
    <t>ION EXCHANGE (INDIA) LTD</t>
  </si>
  <si>
    <t>ION EXCHANGE INDIA LTD</t>
  </si>
  <si>
    <t>IP RINGS LTD</t>
  </si>
  <si>
    <t>IPCA LABORATORIES LTD</t>
  </si>
  <si>
    <t>IPCALAB</t>
  </si>
  <si>
    <t>I-POWER SOLUTIONS (INDIA) LTD</t>
  </si>
  <si>
    <t>I-POWER SOLUTIONS INDIA LTD</t>
  </si>
  <si>
    <t>IRB INFRASTRUCTURE DEVELOPERS LTD</t>
  </si>
  <si>
    <t>IRB</t>
  </si>
  <si>
    <t>IRB InvIT Fund</t>
  </si>
  <si>
    <t>IRBINVIT</t>
  </si>
  <si>
    <t>IRCON INTERNATIONAL LTD</t>
  </si>
  <si>
    <t>IRCON</t>
  </si>
  <si>
    <t>IRIS BUSINESS SERVICES LTD</t>
  </si>
  <si>
    <t>IRIS CLOTHINGS LTD</t>
  </si>
  <si>
    <t>IRISDOREME</t>
  </si>
  <si>
    <t>IRIS MEDIAWORKS LTD</t>
  </si>
  <si>
    <t>ISF LTD</t>
  </si>
  <si>
    <t>ISGEC HEAVY ENGINEERING LTD</t>
  </si>
  <si>
    <t>ISHAAN INFRASTRUCTURES AND SHELTERS LTD</t>
  </si>
  <si>
    <t>ISHAN DYES &amp; CHEMICALS LTD</t>
  </si>
  <si>
    <t>ISHITA DRUGS &amp; INDUSTRIES LTD</t>
  </si>
  <si>
    <t>ISHWARSHAKTI HOLDINGS &amp; TRADERS LTD</t>
  </si>
  <si>
    <t>ISL CONSULTING LTD</t>
  </si>
  <si>
    <t>ISMT LTD</t>
  </si>
  <si>
    <t>ISMTLTD</t>
  </si>
  <si>
    <t>IST LTD</t>
  </si>
  <si>
    <t>ISTREET NETWORK LTD</t>
  </si>
  <si>
    <t>ITD CEMENTATION (INDIA) LTD</t>
  </si>
  <si>
    <t>ITDCEM</t>
  </si>
  <si>
    <t>ITD CEMENTATION INDIA LTD</t>
  </si>
  <si>
    <t>ITI LTD</t>
  </si>
  <si>
    <t>ITI</t>
  </si>
  <si>
    <t>ITL INDUSTRIES LTD</t>
  </si>
  <si>
    <t>IVP LTD</t>
  </si>
  <si>
    <t>IVP</t>
  </si>
  <si>
    <t>IVRCL LTD</t>
  </si>
  <si>
    <t>IVRCLINFRA</t>
  </si>
  <si>
    <t>IYKOT HITECH TOOLROOM LTD</t>
  </si>
  <si>
    <t>IZMO LTD</t>
  </si>
  <si>
    <t>IZMO</t>
  </si>
  <si>
    <t>J  TAPARIA PROJECTS LTD</t>
  </si>
  <si>
    <t>J J EXPORTERS LTD</t>
  </si>
  <si>
    <t>J J FINANCE CORPORATION LTD</t>
  </si>
  <si>
    <t>J KUMAR INFRAPROJECTS LTD</t>
  </si>
  <si>
    <t>JKIL</t>
  </si>
  <si>
    <t>J L MORISON (INDIA) LTD</t>
  </si>
  <si>
    <t>J L MORISON INDIA LTD</t>
  </si>
  <si>
    <t>J R FOODS LTD</t>
  </si>
  <si>
    <t>JACKSON INVESTMENTS LTD</t>
  </si>
  <si>
    <t>JAGAN LAMPS LTD</t>
  </si>
  <si>
    <t>JAGATJIT INDUSTRIES LTD</t>
  </si>
  <si>
    <t>JAGJANANI TEXTILES LTD</t>
  </si>
  <si>
    <t>JAGRAN PRAKASHAN LTD</t>
  </si>
  <si>
    <t>JAGRAN</t>
  </si>
  <si>
    <t>JAGSON AIRLINES LTD</t>
  </si>
  <si>
    <t>JAGSONPAL FINANCE &amp; LEASING LTD</t>
  </si>
  <si>
    <t>JAGSONPAL PHARMACEUTICALS LTD</t>
  </si>
  <si>
    <t>JAGSNPHARM</t>
  </si>
  <si>
    <t>JAI BALAJI INDUSTRIES LTD</t>
  </si>
  <si>
    <t>JAIBALAJI</t>
  </si>
  <si>
    <t>JAI CORP LTD</t>
  </si>
  <si>
    <t>JAICORPLTD</t>
  </si>
  <si>
    <t>JAI MATA GLASS LTD</t>
  </si>
  <si>
    <t>JAIHIND PROJECTS LTD</t>
  </si>
  <si>
    <t>JAIHINDPRO</t>
  </si>
  <si>
    <t>JAIHIND SYNTHETICS LTD</t>
  </si>
  <si>
    <t>JAIN IRRIGATION SYSTEMS LTD</t>
  </si>
  <si>
    <t>JISLJALEQS</t>
  </si>
  <si>
    <t>JISLDVREQS</t>
  </si>
  <si>
    <t>JAIN MARMO INDUSTRIES LTD</t>
  </si>
  <si>
    <t>JAIN STUDIOS LTD</t>
  </si>
  <si>
    <t>JAINSTUDIO</t>
  </si>
  <si>
    <t>JAINCO PROJECTS (INDIA) LTD</t>
  </si>
  <si>
    <t>JAINCO PROJECTS INDIA LTD</t>
  </si>
  <si>
    <t>JAINEX AAMCOL LTD</t>
  </si>
  <si>
    <t>JAIPAN INDUSTRIES LTD</t>
  </si>
  <si>
    <t>JAIPRAKASH ASSOCIATES LTD</t>
  </si>
  <si>
    <t>JPASSOCIAT</t>
  </si>
  <si>
    <t>JAIPRAKASH POWER VENTURES LTD</t>
  </si>
  <si>
    <t>JPPOWER</t>
  </si>
  <si>
    <t>JAISUKH DEALERS LTD</t>
  </si>
  <si>
    <t>JAKHARIA FABRIC LTD</t>
  </si>
  <si>
    <t>JAKHARIA</t>
  </si>
  <si>
    <t>JALAN TRANSOLUTIONS (INDIA) LTD</t>
  </si>
  <si>
    <t>JALAN</t>
  </si>
  <si>
    <t>JALAN TRANSOLUTIONS INDIA LTD</t>
  </si>
  <si>
    <t>JAMES WARREN TEA LTD</t>
  </si>
  <si>
    <t>JAMNA AUTO INDUSTRIES LTD</t>
  </si>
  <si>
    <t>JAMNAAUTO</t>
  </si>
  <si>
    <t>JAMSHRI RANJITSINGHJI SPG  &amp; WVG  MILLS CO LTD</t>
  </si>
  <si>
    <t>JASCH INDUSTRIES LTD</t>
  </si>
  <si>
    <t>JASH DEALMARK LTD</t>
  </si>
  <si>
    <t>JASH ENGINEERING LTD</t>
  </si>
  <si>
    <t>JASH</t>
  </si>
  <si>
    <t>JATTASHANKAR INDUSTIES LTD</t>
  </si>
  <si>
    <t>JAUSS POLYMERS LTD</t>
  </si>
  <si>
    <t>JAY BHARAT MARUTI LTD</t>
  </si>
  <si>
    <t>JAYBARMARU</t>
  </si>
  <si>
    <t>JAY SHREE TEA &amp; INDUSTRIES LTD</t>
  </si>
  <si>
    <t>JAY USHIN LTD</t>
  </si>
  <si>
    <t>JAYANT AGRO ORGANICS LTD</t>
  </si>
  <si>
    <t>JAYAGROGN</t>
  </si>
  <si>
    <t>JAYASWAL NECO INDUSTRIES LTD</t>
  </si>
  <si>
    <t>JAYNECOIND</t>
  </si>
  <si>
    <t>JAYATMA ENTERPRISES LTD</t>
  </si>
  <si>
    <t>JAYATMA INDUSTRIES LTD</t>
  </si>
  <si>
    <t>JAYBHARAT TEXTILES &amp; REAL ESTATE LTD</t>
  </si>
  <si>
    <t>JAYKAY ENTERPRISES LTD</t>
  </si>
  <si>
    <t>JAYPEE INFRATECH LTD</t>
  </si>
  <si>
    <t>JPINFRATEC</t>
  </si>
  <si>
    <t>JAYSHREE CHEMICALS LTD</t>
  </si>
  <si>
    <t>JAYSHREE TEA &amp; INDUSTRIES LTD</t>
  </si>
  <si>
    <t>JAYSREETEA</t>
  </si>
  <si>
    <t>JAYSYNTH DYESTUFF (INDIA) LTD</t>
  </si>
  <si>
    <t>JAYSYNTH DYESTUFF INDIA LTD</t>
  </si>
  <si>
    <t>JB CHEMICALS &amp; PHARMACEUTICALS LTD</t>
  </si>
  <si>
    <t>JBCHEPHARM</t>
  </si>
  <si>
    <t>JBF INDUSTRIES LTD</t>
  </si>
  <si>
    <t>JBFIND</t>
  </si>
  <si>
    <t>JBM AUTO LTD</t>
  </si>
  <si>
    <t>JBMA</t>
  </si>
  <si>
    <t>JCT LTD</t>
  </si>
  <si>
    <t>JD ORGOCHEM LTD</t>
  </si>
  <si>
    <t>JEEVAN SCIENTIFIC TECHNOLOGY LTD</t>
  </si>
  <si>
    <t>JENBURKT PHARMACEUTICALS LTD</t>
  </si>
  <si>
    <t>JET AIRWAYS (INDIA) LTD</t>
  </si>
  <si>
    <t>JETAIRWAYS</t>
  </si>
  <si>
    <t>JET AIRWAYS INDIA LTD</t>
  </si>
  <si>
    <t>JET FREIGHT LOGISTICS LTD</t>
  </si>
  <si>
    <t>JETFREIGHT</t>
  </si>
  <si>
    <t>JET INFRAVENTURE LTD</t>
  </si>
  <si>
    <t>JET KNITWEARS LTD</t>
  </si>
  <si>
    <t>JETKNIT</t>
  </si>
  <si>
    <t>JETKING INFOTRAIN LTD</t>
  </si>
  <si>
    <t>JHANDEWALAS FOODS LTD</t>
  </si>
  <si>
    <t>JHAVERI CREDITS &amp; CAPITAL LTD</t>
  </si>
  <si>
    <t>JHS SVENDGAARD LABORATORIES LTD</t>
  </si>
  <si>
    <t>JHS</t>
  </si>
  <si>
    <t>JIGAR CABLES LTD</t>
  </si>
  <si>
    <t>JIGYASA INFRASTRUCTURE LTD</t>
  </si>
  <si>
    <t>JIK INDUSTRIES LTD</t>
  </si>
  <si>
    <t>JIKIND</t>
  </si>
  <si>
    <t>Jinaams Dress Ltd</t>
  </si>
  <si>
    <t>JINAAM</t>
  </si>
  <si>
    <t>JINDAL CAPITAL LTD</t>
  </si>
  <si>
    <t>JINDAL COTEX LTD</t>
  </si>
  <si>
    <t>JINDCOT</t>
  </si>
  <si>
    <t>JINDAL DRILLING AND INDUSTRIES LTD</t>
  </si>
  <si>
    <t>JINDRILL</t>
  </si>
  <si>
    <t>JINDAL HOTELS LTD</t>
  </si>
  <si>
    <t>JINDAL LEASEFIN LTD</t>
  </si>
  <si>
    <t>JINDAL PHOTO LTD</t>
  </si>
  <si>
    <t>JINDALPHOT</t>
  </si>
  <si>
    <t>JINDAL POLY FILMS LTD</t>
  </si>
  <si>
    <t>JINDALPOLY</t>
  </si>
  <si>
    <t>JINDAL POLY INVESTMENT AND FINANCE COMPANY LTD</t>
  </si>
  <si>
    <t>JPOLYINVST</t>
  </si>
  <si>
    <t>JINDAL SAW LTD</t>
  </si>
  <si>
    <t>JINDALSAW</t>
  </si>
  <si>
    <t>JINDAL STAINLESS HISAR LTD</t>
  </si>
  <si>
    <t>JSLHISAR</t>
  </si>
  <si>
    <t>JINDAL STAINLESS LTD</t>
  </si>
  <si>
    <t>JSL</t>
  </si>
  <si>
    <t>JINDAL STEEL &amp; POWER LTD</t>
  </si>
  <si>
    <t>JINDALSTEL</t>
  </si>
  <si>
    <t>JINDAL WORLDWIDE LTD</t>
  </si>
  <si>
    <t>JINDWORLD</t>
  </si>
  <si>
    <t>JITF INFRALOGISTICS LTD</t>
  </si>
  <si>
    <t>JITFINFRA</t>
  </si>
  <si>
    <t>JIYA ECO-PRODUCTS LTD</t>
  </si>
  <si>
    <t>JK AGRI GENETICS LTD</t>
  </si>
  <si>
    <t>JK CEMENT LTD</t>
  </si>
  <si>
    <t>JKCEMENT</t>
  </si>
  <si>
    <t>JK LAKSHMI CEMENT LTD</t>
  </si>
  <si>
    <t>JKLAKSHMI</t>
  </si>
  <si>
    <t>JK PAPER LTD</t>
  </si>
  <si>
    <t>JKPAPER</t>
  </si>
  <si>
    <t>JK TYRE &amp; INDUSTRIES LTD</t>
  </si>
  <si>
    <t>JKTYRE</t>
  </si>
  <si>
    <t>JLA INFRAVILLE SHOPPERS LTD</t>
  </si>
  <si>
    <t>JM FINANCIAL LTD</t>
  </si>
  <si>
    <t>JMFINANCIL</t>
  </si>
  <si>
    <t>JMC PROJECTS (INDIA) LTD</t>
  </si>
  <si>
    <t>JMCPROJECT</t>
  </si>
  <si>
    <t>JMC PROJECTS INDIA LTD</t>
  </si>
  <si>
    <t>JMD VENTURES LTD</t>
  </si>
  <si>
    <t>JMG CORPORATION LTD</t>
  </si>
  <si>
    <t>JMT AUTO LTD</t>
  </si>
  <si>
    <t>JMTAUTOLTD</t>
  </si>
  <si>
    <t>JOCIL LTD</t>
  </si>
  <si>
    <t>JOCIL</t>
  </si>
  <si>
    <t>JOHNSON CONTROLS – HITACHI AIR CONDITIONING (INDIA) LTD</t>
  </si>
  <si>
    <t>JCHAC</t>
  </si>
  <si>
    <t>JOHNSON CONTROLS – HITACHI AIR CONDITIONING INDIA LTD</t>
  </si>
  <si>
    <t>JOINDRE CAPITAL SERVICES LTD</t>
  </si>
  <si>
    <t>JOINTECA EDUCATION SOLUTIONS LTD</t>
  </si>
  <si>
    <t>Jonjua Overseas Ltd</t>
  </si>
  <si>
    <t>JONJUA</t>
  </si>
  <si>
    <t>JOONKTOLLEE TEA &amp; INDUSTRIES LTD</t>
  </si>
  <si>
    <t>JOST'S ENGINEERING CO LTD</t>
  </si>
  <si>
    <t>JOY REALTY LTD</t>
  </si>
  <si>
    <t>JPT SECURITIES LTD</t>
  </si>
  <si>
    <t>JRI INDUSTRIES &amp; INFRASTRUCTURE LTD</t>
  </si>
  <si>
    <t>JSL INDUSTRIES LTD</t>
  </si>
  <si>
    <t>JSW ENERGY LTD</t>
  </si>
  <si>
    <t>JSWENERGY</t>
  </si>
  <si>
    <t>JSW HOLDINGS LTD</t>
  </si>
  <si>
    <t>JSWHL</t>
  </si>
  <si>
    <t>JSW STEEL LTD</t>
  </si>
  <si>
    <t>JSWSTEEL</t>
  </si>
  <si>
    <t>JTEKT (INDIA) LTD</t>
  </si>
  <si>
    <t>JTEKT(INDIA)</t>
  </si>
  <si>
    <t>JTEKT INDIA LTD</t>
  </si>
  <si>
    <t>JTEKTINDIA</t>
  </si>
  <si>
    <t>JTL INFRA LTD</t>
  </si>
  <si>
    <t>JUBILANT FOODWORKS LTD</t>
  </si>
  <si>
    <t>JUBLFOOD</t>
  </si>
  <si>
    <t>JUBILANT INDUSTRIES LTD</t>
  </si>
  <si>
    <t>JUBLINDS</t>
  </si>
  <si>
    <t>JUBILANT LIFE SCIENCES LTD</t>
  </si>
  <si>
    <t>JUBILANT</t>
  </si>
  <si>
    <t>JULLUNDUR MOTOR AGENCY DELHI LTD</t>
  </si>
  <si>
    <t>JMA</t>
  </si>
  <si>
    <t>JUMBO BAG LTD</t>
  </si>
  <si>
    <t>JUMBO FINANCE LTD</t>
  </si>
  <si>
    <t>JUNCTION FABRICS AND APPARELS LTD</t>
  </si>
  <si>
    <t>JUPITER INDUSTRIES &amp; LEASING LTD</t>
  </si>
  <si>
    <t>JUPITER INFOMEDIA LTD</t>
  </si>
  <si>
    <t>JUST DIAL LTD</t>
  </si>
  <si>
    <t>JUSTDIAL</t>
  </si>
  <si>
    <t>JUSTRIDE ENTERPRISES LTD</t>
  </si>
  <si>
    <t>JVL AGRO INDUSTRIES LTD</t>
  </si>
  <si>
    <t>JVLAGRO</t>
  </si>
  <si>
    <t>Jyot International Marketing Ltd</t>
  </si>
  <si>
    <t>JYOTIN</t>
  </si>
  <si>
    <t>JYOTHY LABORATORIES LTD</t>
  </si>
  <si>
    <t>JYOTHYLAB</t>
  </si>
  <si>
    <t>JYOTI LTD</t>
  </si>
  <si>
    <t>JYOTI RESINS &amp; ADHESIVES LTD</t>
  </si>
  <si>
    <t>JYOTI STRUCTURES LTD</t>
  </si>
  <si>
    <t>JYOTISTRUC</t>
  </si>
  <si>
    <t>JYOTIRGAMYA ENTERPRISES LTD</t>
  </si>
  <si>
    <t>K M SUGAR MILLS LTD</t>
  </si>
  <si>
    <t>KMSUGAR</t>
  </si>
  <si>
    <t>K P  ENERGY LTD</t>
  </si>
  <si>
    <t>K P R MILL LTD</t>
  </si>
  <si>
    <t>KPRMILL</t>
  </si>
  <si>
    <t>K Z LEASING &amp; FINANCE LTD</t>
  </si>
  <si>
    <t>K&amp;R RAIL ENGINEERING LTD</t>
  </si>
  <si>
    <t>K.P.I. Global Infrastructure Ltd</t>
  </si>
  <si>
    <t>KPIGLOBAL</t>
  </si>
  <si>
    <t>KAARYA FACILITIES AND SERVICES LTD</t>
  </si>
  <si>
    <t>KABRA COMMERCIAL LTD</t>
  </si>
  <si>
    <t>KABRA DRUGS LTD</t>
  </si>
  <si>
    <t>KABRA EXTRUSION TECHNIK LTD</t>
  </si>
  <si>
    <t>KABRAEXTRU</t>
  </si>
  <si>
    <t>KABSONS INDUSTRIES LTD</t>
  </si>
  <si>
    <t>KACHCHH MINERALS LTD</t>
  </si>
  <si>
    <t>KAIRA CAN CO LTD</t>
  </si>
  <si>
    <t>KAISER CORPORATION LTD</t>
  </si>
  <si>
    <t>KAJARIA CERAMICS LTD</t>
  </si>
  <si>
    <t>KAJARIACER</t>
  </si>
  <si>
    <t>KAKATIYA CEMENT SUGAR &amp; INDUSTRIES LTD</t>
  </si>
  <si>
    <t>KAKATCEM</t>
  </si>
  <si>
    <t>KAKATIYA TEXTILES LTD</t>
  </si>
  <si>
    <t>KALLAM TEXTILES LTD</t>
  </si>
  <si>
    <t>KALPA COMMERCIAL LTD</t>
  </si>
  <si>
    <t>KALPATARU POWER TRANSMISSION LTD</t>
  </si>
  <si>
    <t>KALPATPOWR</t>
  </si>
  <si>
    <t>KALYANI COMMERCIALS LTD</t>
  </si>
  <si>
    <t>KALYANI</t>
  </si>
  <si>
    <t>KALYANI FORGE LTD</t>
  </si>
  <si>
    <t>KALYANIFRG</t>
  </si>
  <si>
    <t>KALYANI INVESTMENT COMPANY LTD</t>
  </si>
  <si>
    <t>KICL</t>
  </si>
  <si>
    <t>KALYANI STEELS LTD</t>
  </si>
  <si>
    <t>KSL</t>
  </si>
  <si>
    <t>KAMA HOLDINGS LTD</t>
  </si>
  <si>
    <t>KAMADGIRI FASHION LTD</t>
  </si>
  <si>
    <t>KAMANWALA HOUSING CONSTRUCTION LTD</t>
  </si>
  <si>
    <t>KAMAT HOTELS I LTD</t>
  </si>
  <si>
    <t>KAMATHOTEL</t>
  </si>
  <si>
    <t>KAMDHENU LTD</t>
  </si>
  <si>
    <t>KAMDHENU</t>
  </si>
  <si>
    <t>KAMRON LABORATORIES LTD</t>
  </si>
  <si>
    <t>KANAK KRISHI IMPLEMENTS LTD</t>
  </si>
  <si>
    <t>KANANI INDUSTRIES LTD</t>
  </si>
  <si>
    <t>KANANIIND</t>
  </si>
  <si>
    <t>KANCHI KARPOORAM LTD</t>
  </si>
  <si>
    <t>KANCO TEA &amp; INDUSTRIES LTD</t>
  </si>
  <si>
    <t>KANDAGIRI SPINNING MILLS LTD</t>
  </si>
  <si>
    <t>Kanel Industries LTD</t>
  </si>
  <si>
    <t>KANELIND</t>
  </si>
  <si>
    <t>KANISHK STEEL INDUSTRIES LTD</t>
  </si>
  <si>
    <t>KANORIA CHEMICALS &amp; INDUSTRIES LTD</t>
  </si>
  <si>
    <t>KANORICHEM</t>
  </si>
  <si>
    <t>KANPUR PLASTIPACK LTD</t>
  </si>
  <si>
    <t>KANSAI NEROLAC PAINTS LTD</t>
  </si>
  <si>
    <t>KANSAINER</t>
  </si>
  <si>
    <t>KANUNGO FINANCIERS LTD</t>
  </si>
  <si>
    <t>KAPASHI COMMERCIALS LTD</t>
  </si>
  <si>
    <t>KAPIL COTEX LTD</t>
  </si>
  <si>
    <t>KAPIL RAJ FINANCE LTD</t>
  </si>
  <si>
    <t>KAPSTON FACILITIES MANAGEMENT LTD</t>
  </si>
  <si>
    <t>KAPSTON</t>
  </si>
  <si>
    <t>KARAN WOO-SIN LTD</t>
  </si>
  <si>
    <t>KARDA CONSTRUCTIONS LTD</t>
  </si>
  <si>
    <t>KARDA</t>
  </si>
  <si>
    <t>KARMA ENERGY LTD</t>
  </si>
  <si>
    <t>KARMAENG</t>
  </si>
  <si>
    <t>KARNAVATI FINANCE LTD</t>
  </si>
  <si>
    <t>KARNIMATA COLD STORAGE LTD</t>
  </si>
  <si>
    <t>KARUR VYSYA BANK LTD</t>
  </si>
  <si>
    <t>KARURVYSYA</t>
  </si>
  <si>
    <t>KARUTURI GLOBAL LTD</t>
  </si>
  <si>
    <t>KGL</t>
  </si>
  <si>
    <t>KASHIRAM JAIN AND COMPANY LTD</t>
  </si>
  <si>
    <t>KATARE SPINNING MILLS LTD</t>
  </si>
  <si>
    <t>KAUSHALYA INFRASTRUCTURE DEVELOPMENT CORPORATION LTD</t>
  </si>
  <si>
    <t>KAUSHALYA</t>
  </si>
  <si>
    <t>KAVERI SEED COMPANY LTD</t>
  </si>
  <si>
    <t>KSCL</t>
  </si>
  <si>
    <t>KAVIT INDUSTRIES LTD</t>
  </si>
  <si>
    <t>KAVITA FABRICS LTD</t>
  </si>
  <si>
    <t>KAVVERI TELECOM PRODUCTS LTD</t>
  </si>
  <si>
    <t>KAVVERITEL</t>
  </si>
  <si>
    <t>KAY POWER AND PAPER LTD</t>
  </si>
  <si>
    <t>KAYA LTD</t>
  </si>
  <si>
    <t>KAYA</t>
  </si>
  <si>
    <t>KAYCEE INDUSTRIES LTD</t>
  </si>
  <si>
    <t>KAYEL SECURITIES LTD</t>
  </si>
  <si>
    <t>KBS (INDIA) LTD</t>
  </si>
  <si>
    <t>KBS INDIA LTD</t>
  </si>
  <si>
    <t>KCCL PLASTIC LTD</t>
  </si>
  <si>
    <t>KCL INFRA PROJECTS LTD</t>
  </si>
  <si>
    <t>KCP LTD</t>
  </si>
  <si>
    <t>KCP</t>
  </si>
  <si>
    <t>KCP SUGAR AND INDUSTRIES CORPORATION LTD</t>
  </si>
  <si>
    <t>KCPSUGIND</t>
  </si>
  <si>
    <t>KD LEISURES LTD</t>
  </si>
  <si>
    <t>KDDL LTD</t>
  </si>
  <si>
    <t>KDDL</t>
  </si>
  <si>
    <t>KEC INTERNATIONAL LTD</t>
  </si>
  <si>
    <t>KEC</t>
  </si>
  <si>
    <t>KEDIA CONSTRUCTION CO LTD</t>
  </si>
  <si>
    <t>KEERTHI INDUSTRIES LTD</t>
  </si>
  <si>
    <t>KEERTI KNOWLEDGE AND SKILLS LTD</t>
  </si>
  <si>
    <t>KEERTI</t>
  </si>
  <si>
    <t>KEI INDUSTRIES LTD</t>
  </si>
  <si>
    <t>KEI</t>
  </si>
  <si>
    <t>KELLTON TECH SOLUTIONS LTD</t>
  </si>
  <si>
    <t>KELLTONTEC</t>
  </si>
  <si>
    <t>KELTECH ENERGIES LTD</t>
  </si>
  <si>
    <t>Kemistar Corporation LTD</t>
  </si>
  <si>
    <t>KEMISTAR</t>
  </si>
  <si>
    <t>KEMP &amp; COMPANY LTD</t>
  </si>
  <si>
    <t>KENNAMETAL (INDIA) LTD</t>
  </si>
  <si>
    <t>KENNAMETAL INDIA LTD</t>
  </si>
  <si>
    <t>KENVI JEWELS LTD</t>
  </si>
  <si>
    <t>KERALA AYURVEDA LTD</t>
  </si>
  <si>
    <t>KERNEX MICROSYSTEMS (INDIA) LTD</t>
  </si>
  <si>
    <t>KERNEX</t>
  </si>
  <si>
    <t>KERNEX MICROSYSTEMS INDIA LTD</t>
  </si>
  <si>
    <t>KESAR ENTERPRISES LTD</t>
  </si>
  <si>
    <t>KESARENT</t>
  </si>
  <si>
    <t>KESAR PETROPRODUCTS LTD</t>
  </si>
  <si>
    <t>KESAR TERMINALS &amp; INFRASTRUCTURE LTD</t>
  </si>
  <si>
    <t>KTIL</t>
  </si>
  <si>
    <t>KESORAM INDUSTRIES LTD</t>
  </si>
  <si>
    <t>KESORAMIND</t>
  </si>
  <si>
    <t>KEWAL KIRAN CLOTHING LTD</t>
  </si>
  <si>
    <t>KKCL</t>
  </si>
  <si>
    <t>KEY CORP LTD</t>
  </si>
  <si>
    <t>KEYNOTE CORPORATE SERVICES LTD</t>
  </si>
  <si>
    <t>KEYCORPSER</t>
  </si>
  <si>
    <t>Keynote Financial Services LTD</t>
  </si>
  <si>
    <t>KEYFINSERV</t>
  </si>
  <si>
    <t>KG DENIM LTD</t>
  </si>
  <si>
    <t>KG PETROCHEM LTD</t>
  </si>
  <si>
    <t>KHADIM (INDIA) LTD</t>
  </si>
  <si>
    <t>KHADIM</t>
  </si>
  <si>
    <t>KHADIM INDIA LTD</t>
  </si>
  <si>
    <t>KHAITAN (INDIA) LTD</t>
  </si>
  <si>
    <t>KHAITANLTD</t>
  </si>
  <si>
    <t>KHAITAN CHEMICALS &amp; FERTILIZERS LTD</t>
  </si>
  <si>
    <t>KHAITAN ELECTRICALS LTD.</t>
  </si>
  <si>
    <t>KHAITANELE</t>
  </si>
  <si>
    <t>KHAITAN INDIA LTD</t>
  </si>
  <si>
    <t>KHANDELWAL EXTRACTION LTD</t>
  </si>
  <si>
    <t>KHANDWALA SECURITIES LTD</t>
  </si>
  <si>
    <t>KHANDSE</t>
  </si>
  <si>
    <t>KHATAU EXIM LTD</t>
  </si>
  <si>
    <t>KHATOR FIBRE &amp; FABRICS LTD</t>
  </si>
  <si>
    <t>KHEMANI DISTRIBUTORS &amp; MARKETING LTD</t>
  </si>
  <si>
    <t>KHODAY (INDIA) LTD</t>
  </si>
  <si>
    <t>KHODAY INDIA LTD</t>
  </si>
  <si>
    <t>KHOOBSURAT LTD</t>
  </si>
  <si>
    <t>KHYATI MULTIMEDIA-ENTERTAINMENT LTD</t>
  </si>
  <si>
    <t>KIC METALIKS LTD</t>
  </si>
  <si>
    <t>KIDS MEDICAL SYSTEMS LTD</t>
  </si>
  <si>
    <t>KIDUJA (INDIA) LTD</t>
  </si>
  <si>
    <t>KIDUJA INDIA LTD</t>
  </si>
  <si>
    <t>KIFS FINANCIAL SERVICES LTD</t>
  </si>
  <si>
    <t>KILBURN CHEMICALS LTD</t>
  </si>
  <si>
    <t>KILBURN ENGINEERING LTD</t>
  </si>
  <si>
    <t>KILBURN OFFICE AUTOMATION LTD.</t>
  </si>
  <si>
    <t>KILBURN</t>
  </si>
  <si>
    <t>KILITCH DRUGS (INDIA) LTD</t>
  </si>
  <si>
    <t>KILITCH</t>
  </si>
  <si>
    <t>KILITCH DRUGS INDIA LTD</t>
  </si>
  <si>
    <t>KILPEST (INDIA) LTD</t>
  </si>
  <si>
    <t>KILPEST INDIA LTD</t>
  </si>
  <si>
    <t>Kimia Biosciences Ltd</t>
  </si>
  <si>
    <t>KIMIABL</t>
  </si>
  <si>
    <t>KINETIC ENGINEERING LTD</t>
  </si>
  <si>
    <t>KINETIC TRUST LTD</t>
  </si>
  <si>
    <t>KINGFA SCIENCE &amp; TECHNOLOGY (INDIA) LTD</t>
  </si>
  <si>
    <t>KINGFA</t>
  </si>
  <si>
    <t>KINGFA SCIENCE &amp; TECHNOLOGY INDIA LTD</t>
  </si>
  <si>
    <t>KINGS INFRA VENTURES LTD</t>
  </si>
  <si>
    <t>KINTECH RENEWABLES LTD</t>
  </si>
  <si>
    <t>KIOCL LTD</t>
  </si>
  <si>
    <t>KIOCL</t>
  </si>
  <si>
    <t>KIRAN PRINT-PACK LTD</t>
  </si>
  <si>
    <t>KIRAN VYAPAR LTD</t>
  </si>
  <si>
    <t>KIRI INDUSTRIES LTD</t>
  </si>
  <si>
    <t>KIRIINDUS</t>
  </si>
  <si>
    <t>KIRLOSKAR BROTHERS LTD</t>
  </si>
  <si>
    <t>KIRLOSBROS</t>
  </si>
  <si>
    <t>KIRLOSKAR ELECTRIC COMPANY LTD</t>
  </si>
  <si>
    <t>KECL</t>
  </si>
  <si>
    <t>KIRLOSKAR FERROUS INDUSTRIES LTD</t>
  </si>
  <si>
    <t>KIRLOSKAR INDUSTRIES LTD</t>
  </si>
  <si>
    <t>KIRLOSIND</t>
  </si>
  <si>
    <t>KIRLOSKAR OIL ENGINES LTD</t>
  </si>
  <si>
    <t>KIRLOSENG</t>
  </si>
  <si>
    <t>KIRLOSKAR PNEUMATIC CO LTD</t>
  </si>
  <si>
    <t>KISAN MOULDINGS LTD</t>
  </si>
  <si>
    <t>KITEX GARMENTS LTD</t>
  </si>
  <si>
    <t>KITEX</t>
  </si>
  <si>
    <t>KJMC CORPORATE ADVISORS (INDIA) LTD</t>
  </si>
  <si>
    <t>KJMC CORPORATE ADVISORS INDIA LTD</t>
  </si>
  <si>
    <t>KJMC FINANCIAL SERVICES LTD</t>
  </si>
  <si>
    <t>KKALPANA INDUSTRIES (INDIA) LTD</t>
  </si>
  <si>
    <t>KKALPANA INDUSTRIES INDIA LTD</t>
  </si>
  <si>
    <t>KKALPANA PLASTICK LTD</t>
  </si>
  <si>
    <t>KKRRAFTON DEVELOPERS LTD</t>
  </si>
  <si>
    <t>KKV AGRO POWERS LTD</t>
  </si>
  <si>
    <t>KKVAPOW</t>
  </si>
  <si>
    <t>KLG CAPITAL SERVICES LTD</t>
  </si>
  <si>
    <t>K-LIFESTYLE &amp; INDUSTRIES LTD</t>
  </si>
  <si>
    <t>KLK Electrical Ltd</t>
  </si>
  <si>
    <t>KLKELEC</t>
  </si>
  <si>
    <t>KMC SPECIALITY HOSPITALS (INDIA) LTD</t>
  </si>
  <si>
    <t>KMC SPECIALITY HOSPITALS INDIA LTD</t>
  </si>
  <si>
    <t>KMF BUILDERS &amp; DEVELOPERS LTD</t>
  </si>
  <si>
    <t>KMG MILK FOOD LTD</t>
  </si>
  <si>
    <t>KMS MEDISURGI LTD</t>
  </si>
  <si>
    <t>KNR CONSTRUCTIONS LTD</t>
  </si>
  <si>
    <t>KNRCON</t>
  </si>
  <si>
    <t>KOHINOOR FOODS LTD</t>
  </si>
  <si>
    <t>KOHINOOR</t>
  </si>
  <si>
    <t>KOKUYO CAMLIN LTD</t>
  </si>
  <si>
    <t>KOKUYOCMLN</t>
  </si>
  <si>
    <t>KOLTE - PATIL DEVELOPERS LTD</t>
  </si>
  <si>
    <t>KOLTEPATIL</t>
  </si>
  <si>
    <t>KOME-ON COMMUNICATION LTD</t>
  </si>
  <si>
    <t>KONARK SYNTHETIC LTD</t>
  </si>
  <si>
    <t>KOPRAN LTD</t>
  </si>
  <si>
    <t>KOPRAN</t>
  </si>
  <si>
    <t>KOTAK MAHINDRA BANK LTD</t>
  </si>
  <si>
    <t>KOTAKBANK</t>
  </si>
  <si>
    <t>KOTAK MAHINDRA MUTUAL FUND - KOTAK GOLD EXCHANGE TRADED FUND</t>
  </si>
  <si>
    <t>KOTAKGOLD</t>
  </si>
  <si>
    <t>KOTAK MAHINDRA MUTUAL FUND - KOTAK PSU BANK ETF</t>
  </si>
  <si>
    <t>KOTAKPSUBK</t>
  </si>
  <si>
    <t>KOTAK SENSEX ETF</t>
  </si>
  <si>
    <t>KTKSENSEX</t>
  </si>
  <si>
    <t>KOTHARI FERMENTATION &amp; BIOCHEM LTD</t>
  </si>
  <si>
    <t>KOTHARI PETROCHEMICALS LTD</t>
  </si>
  <si>
    <t>KOTHARIPET</t>
  </si>
  <si>
    <t>KOTHARI PRODUCTS LTD</t>
  </si>
  <si>
    <t>KOTHARIPRO</t>
  </si>
  <si>
    <t>KOTHARI SUGARS AND CHEMICALS LTD</t>
  </si>
  <si>
    <t>KOTARISUG</t>
  </si>
  <si>
    <t>KOTHARI WORLD FINANCE LTD</t>
  </si>
  <si>
    <t>KOTIA ENTERPRISES LTD</t>
  </si>
  <si>
    <t>KOVAI MEDICAL CENTER &amp; HOSPITAL LTD</t>
  </si>
  <si>
    <t>KOVALAM INVESTMENT &amp; TRADING CO LTD</t>
  </si>
  <si>
    <t>KOVILPATTI LAKSHMI ROLLER FLOUR MILLS LTD</t>
  </si>
  <si>
    <t>KPIT TECHNOLOGIES LTD</t>
  </si>
  <si>
    <t>KPIT</t>
  </si>
  <si>
    <t>KPIT Technologies Ltd</t>
  </si>
  <si>
    <t>KPITTECH</t>
  </si>
  <si>
    <t>Auto Parts &amp;amp; Equipment</t>
  </si>
  <si>
    <t>Kranti Industries Ltd</t>
  </si>
  <si>
    <t>KRANTI</t>
  </si>
  <si>
    <t>KRATOS ENERGY &amp; INFRASTRUCTURE LTD</t>
  </si>
  <si>
    <t>KRBL LTD</t>
  </si>
  <si>
    <t>KRBL</t>
  </si>
  <si>
    <t>KREBS BIOCHEMICALS AND INDUSTRIES LTD</t>
  </si>
  <si>
    <t>KREBSBIO</t>
  </si>
  <si>
    <t>KREON FINNANCIAL SERVICES LTD</t>
  </si>
  <si>
    <t>KRETTO SYSCON LTD</t>
  </si>
  <si>
    <t>KRIDHAN INFRA LTD</t>
  </si>
  <si>
    <t>KRIDHANINF</t>
  </si>
  <si>
    <t>KRISHANA PHOSCHEM LTD</t>
  </si>
  <si>
    <t>KRISHANA</t>
  </si>
  <si>
    <t>KRISHNA CAPITAL AND SECURITIES LTD</t>
  </si>
  <si>
    <t>KRISHNA VENTURES LTD</t>
  </si>
  <si>
    <t>KRITI INDUSTRIES (INDIA) LTD</t>
  </si>
  <si>
    <t>KRITI INDUSTRIES INDIA LTD</t>
  </si>
  <si>
    <t>KRITI NUTRIENTS LTD</t>
  </si>
  <si>
    <t>KRITIKA WIRES LTD</t>
  </si>
  <si>
    <t>KRITIKA</t>
  </si>
  <si>
    <t>KRYPTON INDUSTRIES LTD</t>
  </si>
  <si>
    <t>KSB LTD</t>
  </si>
  <si>
    <t>KSB</t>
  </si>
  <si>
    <t>KSE LTD</t>
  </si>
  <si>
    <t>KSHITIJ POLYLINE LTD</t>
  </si>
  <si>
    <t>KSHITIJPOL</t>
  </si>
  <si>
    <t>KSHITIZ INVESTMENT LTD</t>
  </si>
  <si>
    <t>KSK ENERGY VENTURES LTD</t>
  </si>
  <si>
    <t>KSK</t>
  </si>
  <si>
    <t>KSL AND INDUSTRIES LTD</t>
  </si>
  <si>
    <t>KSS LTD</t>
  </si>
  <si>
    <t>KSERASERA</t>
  </si>
  <si>
    <t>KUANTUM PAPERS LTD</t>
  </si>
  <si>
    <t>KUBER UDYOG LTD</t>
  </si>
  <si>
    <t>KULKARNI POWER &amp; TOOLS LTD</t>
  </si>
  <si>
    <t>KUMAR WIRE CLOTH MANUFACTURING COMPANY LTD</t>
  </si>
  <si>
    <t>KUNSTSTOFFE INDUSTRIES LTD</t>
  </si>
  <si>
    <t>KUSAM ELECTRICAL INDUSTRIES LTD</t>
  </si>
  <si>
    <t>KUSH INDUSTRIES LTD</t>
  </si>
  <si>
    <t>KUSHAL LTD</t>
  </si>
  <si>
    <t>KUWER INDUSTRIES LTD</t>
  </si>
  <si>
    <t>KWALITY CREDIT &amp; LEASING LTD</t>
  </si>
  <si>
    <t>KWALITY LTD</t>
  </si>
  <si>
    <t>KWALITY</t>
  </si>
  <si>
    <t>KWALITY PHARMACEUTICALS LTD</t>
  </si>
  <si>
    <t>L  P  NAVAL AND ENGINEERING LTD</t>
  </si>
  <si>
    <t>L&amp;T FINANCE HOLDINGS LTD</t>
  </si>
  <si>
    <t>L&amp;TFH</t>
  </si>
  <si>
    <t>L&amp;T TECHNOLOGY SERVICES LTD</t>
  </si>
  <si>
    <t>LTTS</t>
  </si>
  <si>
    <t>LA OPALA RG LTD</t>
  </si>
  <si>
    <t>LAOPALA</t>
  </si>
  <si>
    <t>La Tim Metal &amp;amp; Industries Ltd</t>
  </si>
  <si>
    <t>LATIMMETAL</t>
  </si>
  <si>
    <t>LACTOSE (INDIA) LTD</t>
  </si>
  <si>
    <t>LACTOSE INDIA LTD</t>
  </si>
  <si>
    <t>LADAM AFFORDABLE HOUSING LTD</t>
  </si>
  <si>
    <t>LADDERUP FINANCE LTD</t>
  </si>
  <si>
    <t>LAFFANS PETROCHEMICALS LTD</t>
  </si>
  <si>
    <t>LAGNAM SPINTEX LTD</t>
  </si>
  <si>
    <t>LAGNAM</t>
  </si>
  <si>
    <t>LAHOTI OVERSEAS LTD</t>
  </si>
  <si>
    <t>LAKHOTIA POLYESTERS (INDIA) LTD</t>
  </si>
  <si>
    <t>LAKHOTIA POLYESTERS INDIA LTD</t>
  </si>
  <si>
    <t>LAKSHMI AUTOMATIC LOOM WORKS LTD</t>
  </si>
  <si>
    <t>LAKSHMI ELECTRICAL CONTROL SYSTEMS LTD</t>
  </si>
  <si>
    <t>LAKSHMI FINANCE &amp; INDUSTRIAL CORPORATION LTD</t>
  </si>
  <si>
    <t>LFIC</t>
  </si>
  <si>
    <t>LAKSHMI MACHINE WORKS LTD</t>
  </si>
  <si>
    <t>LAXMIMACH</t>
  </si>
  <si>
    <t>LAKSHMI MILLS COMPANY LTD</t>
  </si>
  <si>
    <t>LAKSHMI PRECISION SCREWS LTD</t>
  </si>
  <si>
    <t>LAKPRE</t>
  </si>
  <si>
    <t>LAKSHMI VILAS BANK LTD</t>
  </si>
  <si>
    <t>LAKSHVILAS</t>
  </si>
  <si>
    <t>LAMBODHARA TEXTILES LTD</t>
  </si>
  <si>
    <t>LAMBODHARA</t>
  </si>
  <si>
    <t>LANCER CONTAINER LINES LTD</t>
  </si>
  <si>
    <t>LANCOR HOLDINGS LTD</t>
  </si>
  <si>
    <t>LANDMARC LEISURE CORPORATION LTD</t>
  </si>
  <si>
    <t>LANDMARK PROPERTY DEVELOPMENT COMPANY LTD</t>
  </si>
  <si>
    <t>LPDC</t>
  </si>
  <si>
    <t>LARSEN &amp; TOUBRO INFOTECH LTD</t>
  </si>
  <si>
    <t>LTI</t>
  </si>
  <si>
    <t>LARSEN &amp; TOUBRO LTD</t>
  </si>
  <si>
    <t>LT</t>
  </si>
  <si>
    <t>LASA SUPERGENERICS LTD</t>
  </si>
  <si>
    <t>LASA</t>
  </si>
  <si>
    <t>LASER DIAMONDS LTD</t>
  </si>
  <si>
    <t>LATENT LIGHT FINANCE LTD</t>
  </si>
  <si>
    <t>LATTEYS INDUSTRIES LTD</t>
  </si>
  <si>
    <t>LATTEYS</t>
  </si>
  <si>
    <t>LAURUS LABS LTD</t>
  </si>
  <si>
    <t>LAURUSLABS</t>
  </si>
  <si>
    <t>LAWRESHWAR POLYMERS LTD</t>
  </si>
  <si>
    <t>LAXMI COTSPIN LTD</t>
  </si>
  <si>
    <t>LAXMICOT</t>
  </si>
  <si>
    <t>LEAD FINANCIAL SERVICES LTD</t>
  </si>
  <si>
    <t>LEADING LEASING FINANCE AND INVESTMENT COMPANY LTD</t>
  </si>
  <si>
    <t>LEDO TEA CO LTD</t>
  </si>
  <si>
    <t>LEE &amp; NEE SOFTWARES EXPORTS LTD</t>
  </si>
  <si>
    <t>LEEL ELECTRICALS LTD</t>
  </si>
  <si>
    <t>LEEL</t>
  </si>
  <si>
    <t>LEENA CONSULTANCY LTD</t>
  </si>
  <si>
    <t>LEGACY MERCANTILE LTD</t>
  </si>
  <si>
    <t>LEMON TREE HOTELS LTD</t>
  </si>
  <si>
    <t>LEMONTREE</t>
  </si>
  <si>
    <t>LESHA INDUSTRIES LTD</t>
  </si>
  <si>
    <t>LEX NIMBLE SOLUTIONS LTD</t>
  </si>
  <si>
    <t>LEXUS GRANITO (INDIA) LTD</t>
  </si>
  <si>
    <t>LEXUS</t>
  </si>
  <si>
    <t>LEXUS GRANITO INDIA LTD</t>
  </si>
  <si>
    <t>LG BALAKRISHNAN &amp; BROS LTD</t>
  </si>
  <si>
    <t>LGBBROSLTD</t>
  </si>
  <si>
    <t>LGB FORGE LTD.</t>
  </si>
  <si>
    <t>LGBFORGE</t>
  </si>
  <si>
    <t>LIBAS DESIGNS LTD</t>
  </si>
  <si>
    <t>LIBAS</t>
  </si>
  <si>
    <t>LIBERTY SHOES LTD</t>
  </si>
  <si>
    <t>LIBERTSHOE</t>
  </si>
  <si>
    <t>LIBORD FINANCE LTD</t>
  </si>
  <si>
    <t>LIBORD SECURITIES LTD</t>
  </si>
  <si>
    <t>LIC HOUSING FINANCE LTD</t>
  </si>
  <si>
    <t>LICHSGFIN</t>
  </si>
  <si>
    <t>LIKHAMI CONSULTING LTD</t>
  </si>
  <si>
    <t>LIME CHEMICALS LTD</t>
  </si>
  <si>
    <t>LINAKS MICROELECTRONICS LTD.</t>
  </si>
  <si>
    <t>LINAKS</t>
  </si>
  <si>
    <t>LINC PEN &amp; PLASTICS LTD</t>
  </si>
  <si>
    <t>LINCPEN</t>
  </si>
  <si>
    <t>LINCOLN PHARMACEUTICALS LTD</t>
  </si>
  <si>
    <t>LINCOLN</t>
  </si>
  <si>
    <t>LINDE (INDIA) LTD</t>
  </si>
  <si>
    <t>LINDE(INDIA)</t>
  </si>
  <si>
    <t>LINDE INDIA LTD</t>
  </si>
  <si>
    <t>LINDEINDIA</t>
  </si>
  <si>
    <t>LINK PHARMA CHEM LTD</t>
  </si>
  <si>
    <t>LIPPI SYSTEMS LTD</t>
  </si>
  <si>
    <t>LKP FINANCE LTD</t>
  </si>
  <si>
    <t>LKP SECURITIES LTD</t>
  </si>
  <si>
    <t>LLOYDS METALS AND ENERGY LTD</t>
  </si>
  <si>
    <t>LLOYDS STEELS INDUSTRIES LTD</t>
  </si>
  <si>
    <t>LSIL</t>
  </si>
  <si>
    <t>LOHIA SECURITIES LTD</t>
  </si>
  <si>
    <t>LOKESH MACHINES LTD</t>
  </si>
  <si>
    <t>LOKESHMACH</t>
  </si>
  <si>
    <t>LONGVIEW TEA COMPANY LTD</t>
  </si>
  <si>
    <t>LOOKS HEALTH SERVICES LTD</t>
  </si>
  <si>
    <t>LORDS CHLORO ALKALI LTD</t>
  </si>
  <si>
    <t>LORDS ISHWAR HOTELS LTD</t>
  </si>
  <si>
    <t>LORENZINI APPARELS LTD</t>
  </si>
  <si>
    <t>LOTUS CHOCOLATE CO LTD</t>
  </si>
  <si>
    <t>LOTUS EYE HOSPITAL AND INSTITUTE LTD</t>
  </si>
  <si>
    <t>LOTUSEYE</t>
  </si>
  <si>
    <t>LOVABLE LINGERIE LTD</t>
  </si>
  <si>
    <t>LOVABLE</t>
  </si>
  <si>
    <t>LOYAL EQUIPMENTS LTD</t>
  </si>
  <si>
    <t>LOYAL TEXTILE MILLS LTD</t>
  </si>
  <si>
    <t>LT FOODS LTD</t>
  </si>
  <si>
    <t>DAAWAT</t>
  </si>
  <si>
    <t>LUDLOW JUTE &amp; SPECIALITIES LTD</t>
  </si>
  <si>
    <t>LUHARUKA MEDIA &amp; INFRA LTD</t>
  </si>
  <si>
    <t>LUMAX AUTO TECHNOLOGIES LTD</t>
  </si>
  <si>
    <t>LUMAXTECH</t>
  </si>
  <si>
    <t>LUMAX INDUSTRIES LTD</t>
  </si>
  <si>
    <t>LUMAXIND</t>
  </si>
  <si>
    <t>LUPIN LTD</t>
  </si>
  <si>
    <t>LUPIN</t>
  </si>
  <si>
    <t>LUX INDUSTRIES LTD</t>
  </si>
  <si>
    <t>LUXIND</t>
  </si>
  <si>
    <t>LWS KNITWEAR LTD</t>
  </si>
  <si>
    <t>LYKA LABS LTD</t>
  </si>
  <si>
    <t>LYKALABS</t>
  </si>
  <si>
    <t>LYKIS LTD</t>
  </si>
  <si>
    <t>LYNX MACHINERY &amp; COMMERCIALS LTD</t>
  </si>
  <si>
    <t>LYPSA GEMS &amp; JEWELLERY LTD</t>
  </si>
  <si>
    <t>LYPSAGEMS</t>
  </si>
  <si>
    <t>M B PARIKH FINSTOCKS LTD</t>
  </si>
  <si>
    <t>M K  EXIM (INDIA) LTD</t>
  </si>
  <si>
    <t>M K  EXIM INDIA LTD</t>
  </si>
  <si>
    <t>M K PROTEINS LTD</t>
  </si>
  <si>
    <t>MKPL</t>
  </si>
  <si>
    <t>M P AGRO INDUSTRIES LTD</t>
  </si>
  <si>
    <t>MAAN ALUMINIUM LTD</t>
  </si>
  <si>
    <t>MAANALU</t>
  </si>
  <si>
    <t>MAC CHARLES (INDIA) LTD</t>
  </si>
  <si>
    <t>MAC CHARLES INDIA LTD</t>
  </si>
  <si>
    <t>MAC HOTELS LTD</t>
  </si>
  <si>
    <t>MACHINO PLASTICS LTD</t>
  </si>
  <si>
    <t>MACK TRADING CO LTD</t>
  </si>
  <si>
    <t>MACPOWER CNC MACHINES LTD</t>
  </si>
  <si>
    <t>MACPOWER</t>
  </si>
  <si>
    <t>MACRO INTERNATIONAL EXPORTS LTD</t>
  </si>
  <si>
    <t>MADHAV COPPER LTD</t>
  </si>
  <si>
    <t>MCL</t>
  </si>
  <si>
    <t>MADHAV INFRA PROJECTS LTD</t>
  </si>
  <si>
    <t>MADHAV MARBLES AND GRANITES LTD</t>
  </si>
  <si>
    <t>MADHAV</t>
  </si>
  <si>
    <t>MADHUBAN CONSTRUCTIONS LTD</t>
  </si>
  <si>
    <t>MADHUCON PROJECTS LTD</t>
  </si>
  <si>
    <t>MADHUCON</t>
  </si>
  <si>
    <t>MADHUR INDUSTRIES LTD</t>
  </si>
  <si>
    <t>MADHUSUDAN INDUSTRIES LTD</t>
  </si>
  <si>
    <t>MADHUSUDAN SECURITIES LTD</t>
  </si>
  <si>
    <t>MADHUVEER COM 18 NETWORK LTD</t>
  </si>
  <si>
    <t>MADHYA BHARAT AGRO PRODUCTS LTD</t>
  </si>
  <si>
    <t>MBAPL</t>
  </si>
  <si>
    <t>MADHYA PRADESH TODAY MEDIA LTD</t>
  </si>
  <si>
    <t>MPTODAY</t>
  </si>
  <si>
    <t>MADRAS FERTILIZERS LTD</t>
  </si>
  <si>
    <t>MADRASFERT</t>
  </si>
  <si>
    <t>MAESTROS ELECTRONICS &amp; TELECOMMUNICATIONS SYSTEMS LTD</t>
  </si>
  <si>
    <t>MAFATLAL INDUSTRIES LTD</t>
  </si>
  <si>
    <t>MAGADH SUGAR &amp; ENERGY LTD</t>
  </si>
  <si>
    <t>MAGADSUGAR</t>
  </si>
  <si>
    <t>MAGMA FINCORP LTD</t>
  </si>
  <si>
    <t>MAGMA</t>
  </si>
  <si>
    <t>MAGNA ELECTRO CASTINGS LTD</t>
  </si>
  <si>
    <t>MAGNANIMOUS TRADE &amp; FINANCE LTD</t>
  </si>
  <si>
    <t>MAGNUM VENTURES LTD</t>
  </si>
  <si>
    <t>MAGNUM</t>
  </si>
  <si>
    <t>MAHA RASHTRA APEX CORPORATION LTD</t>
  </si>
  <si>
    <t>MAHAPEXLTD</t>
  </si>
  <si>
    <t>MAHAAN FOODS LTD</t>
  </si>
  <si>
    <t>MAHALAXMI RUBTECH LTD</t>
  </si>
  <si>
    <t>MAHALAXMI SEAMLESS LTD</t>
  </si>
  <si>
    <t>MAHAMAYA STEEL INDUSTRIES LTD</t>
  </si>
  <si>
    <t>MAHASTEEL</t>
  </si>
  <si>
    <t>MAHAN INDUSTRIES LTD</t>
  </si>
  <si>
    <t>MAHANAGAR GAS LTD</t>
  </si>
  <si>
    <t>MGL</t>
  </si>
  <si>
    <t>MAHANAGAR TELEPHONE NIGAM LTD</t>
  </si>
  <si>
    <t>MTNL</t>
  </si>
  <si>
    <t>MAHANIVESH (INDIA) LTD</t>
  </si>
  <si>
    <t>MAHANIVESH INDIA LTD</t>
  </si>
  <si>
    <t>MAHARASHTRA CORPORATION LTD</t>
  </si>
  <si>
    <t>MAHARASHTRA SCOOTERS LTD</t>
  </si>
  <si>
    <t>MAHSCOOTER</t>
  </si>
  <si>
    <t>MAHARASHTRA SEAMLESS LTD</t>
  </si>
  <si>
    <t>MAHSEAMLES</t>
  </si>
  <si>
    <t>MAHASAGAR TRAVELS LTD</t>
  </si>
  <si>
    <t>MAHASHREE TRADING LTD</t>
  </si>
  <si>
    <t>MAHAVEER INFOWAY LTD</t>
  </si>
  <si>
    <t>MAHAVIR INDUSTRIES LTD</t>
  </si>
  <si>
    <t>Mahesh Developers Ltd</t>
  </si>
  <si>
    <t>MAHESH</t>
  </si>
  <si>
    <t>MAHESHWARI LOGISTICS LTD</t>
  </si>
  <si>
    <t>MAHESHWARI</t>
  </si>
  <si>
    <t>MAHICKRA CHEMICALS LTD</t>
  </si>
  <si>
    <t>MAHICKRA</t>
  </si>
  <si>
    <t>MAHINDRA &amp; MAHINDRA FINANCIAL SERVICES LTD</t>
  </si>
  <si>
    <t>M&amp;MFIN</t>
  </si>
  <si>
    <t>MAHINDRA &amp; MAHINDRA LTD</t>
  </si>
  <si>
    <t>M&amp;M</t>
  </si>
  <si>
    <t>MAHINDRA CIE AUTOMOTIVE LTD</t>
  </si>
  <si>
    <t>MAHINDCIE</t>
  </si>
  <si>
    <t>MAHINDRA HOLIDAYS &amp; RESORTS (INDIA) LTD</t>
  </si>
  <si>
    <t>MHRIL</t>
  </si>
  <si>
    <t>MAHINDRA HOLIDAYS &amp; RESORTS INDIA LTD</t>
  </si>
  <si>
    <t>MAHINDRA LIFESPACE DEVELOPERS LTD</t>
  </si>
  <si>
    <t>MAHLIFE</t>
  </si>
  <si>
    <t>MAHINDRA LOGISTICS LTD</t>
  </si>
  <si>
    <t>MAHLOG</t>
  </si>
  <si>
    <t>Mahip Industries Ltd</t>
  </si>
  <si>
    <t>MAHIP</t>
  </si>
  <si>
    <t>MAITHAN ALLOYS LTD</t>
  </si>
  <si>
    <t>MAITHANALL</t>
  </si>
  <si>
    <t>MAITRI ENTERPRISES LTD</t>
  </si>
  <si>
    <t>MAJESCO LTD</t>
  </si>
  <si>
    <t>MAJESCO</t>
  </si>
  <si>
    <t>MAJESTIC AUTO LTD</t>
  </si>
  <si>
    <t>MAJESTIC RESEARCH SERVICES AND SOLUTIONS LTD</t>
  </si>
  <si>
    <t>MAKERS LABORATORIES LTD</t>
  </si>
  <si>
    <t>MALLCOM (INDIA) LTD</t>
  </si>
  <si>
    <t>MALLCOM INDIA LTD</t>
  </si>
  <si>
    <t>MALU PAPER MILLS LTD</t>
  </si>
  <si>
    <t>MALUPAPER</t>
  </si>
  <si>
    <t>MAN INDUSTRIES (INDIA) LTD</t>
  </si>
  <si>
    <t>MANINDS</t>
  </si>
  <si>
    <t>MAN INDUSTRIES INDIA LTD</t>
  </si>
  <si>
    <t>MAN INFRACONSTRUCTION LTD</t>
  </si>
  <si>
    <t>MANINFRA</t>
  </si>
  <si>
    <t>MANAKSIA ALUMINIUM COMPANY LTD</t>
  </si>
  <si>
    <t>MANAKALUCO</t>
  </si>
  <si>
    <t>MANAKSIA COATED METALS &amp; INDUSTRIES LTD</t>
  </si>
  <si>
    <t>MANAKCOAT</t>
  </si>
  <si>
    <t>MANAKSIA LTD</t>
  </si>
  <si>
    <t>MANAKSIA</t>
  </si>
  <si>
    <t>MANAKSIA STEELS LTD</t>
  </si>
  <si>
    <t>MANAKSTEEL</t>
  </si>
  <si>
    <t>MANALI PETROCHEMICALS LTD</t>
  </si>
  <si>
    <t>MANALIPETC</t>
  </si>
  <si>
    <t>MANAPPURAM FINANCE LTD</t>
  </si>
  <si>
    <t>MANAPPURAM</t>
  </si>
  <si>
    <t>MANAS PROPERTIES LTD</t>
  </si>
  <si>
    <t>MANAV INFRA PROJECTS LTD</t>
  </si>
  <si>
    <t>MANAV</t>
  </si>
  <si>
    <t>MANDHANA INDUSTRIES LTD</t>
  </si>
  <si>
    <t>MANDHANA</t>
  </si>
  <si>
    <t>MANGAL CREDIT AND FINCORP LTD.</t>
  </si>
  <si>
    <t>MANCREDIT</t>
  </si>
  <si>
    <t>MANGALAM CEMENT LTD</t>
  </si>
  <si>
    <t>MANGLMCEM</t>
  </si>
  <si>
    <t>MANGALAM DRUGS AND ORGANICS LTD</t>
  </si>
  <si>
    <t>MANGALAM</t>
  </si>
  <si>
    <t>MANGALAM INDUSTRIAL FINANCE LTD</t>
  </si>
  <si>
    <t>MANGALAM ORGANICS LTD</t>
  </si>
  <si>
    <t>MANGALAM SEEDS LTD</t>
  </si>
  <si>
    <t>MANGALAM TIMBER PRODUCTS LTD</t>
  </si>
  <si>
    <t>MANGTIMBER</t>
  </si>
  <si>
    <t>MANGALORE CHEMICALS &amp; FERTILIZERS LTD</t>
  </si>
  <si>
    <t>MANGCHEFER</t>
  </si>
  <si>
    <t>MANGALORE REFINERY AND PETROCHEMICALS LTD</t>
  </si>
  <si>
    <t>MRPL</t>
  </si>
  <si>
    <t>MANGALYA SOFT-TECH LTD</t>
  </si>
  <si>
    <t>MANIPAL FINANCE CORPORATION LTD</t>
  </si>
  <si>
    <t>MANJEERA CONSTRUCTIONS LTD</t>
  </si>
  <si>
    <t>MANOMAY TEX (INDIA) LTD</t>
  </si>
  <si>
    <t>MANOMAY TEX INDIA LTD</t>
  </si>
  <si>
    <t>MANORAMA INDUSTRIES LTD</t>
  </si>
  <si>
    <t>MANPASAND BEVERAGES LTD</t>
  </si>
  <si>
    <t>MANPASAND</t>
  </si>
  <si>
    <t>MANRAJ HOUSING FINANCE LTD</t>
  </si>
  <si>
    <t>MANSI FINANCE CHENNAI LTD</t>
  </si>
  <si>
    <t>MANSOON TRADING CO LTD</t>
  </si>
  <si>
    <t>MANUGRAPH (INDIA) LTD</t>
  </si>
  <si>
    <t>MANUGRAPH</t>
  </si>
  <si>
    <t>MANUGRAPH INDIA LTD</t>
  </si>
  <si>
    <t>MANVIJAY DEVELOPMENT COMPANY LTD</t>
  </si>
  <si>
    <t>MARAL OVERSEAS LTD</t>
  </si>
  <si>
    <t>MARALOVER</t>
  </si>
  <si>
    <t>MARATHON NEXTGEN REALTY LTD</t>
  </si>
  <si>
    <t>MARATHON</t>
  </si>
  <si>
    <t>MARATHWADA REFRACTORIES LTD</t>
  </si>
  <si>
    <t>MARDIA SAMYOUNG CAPILLARY TUBES COMPANY LTD</t>
  </si>
  <si>
    <t>MARG LTD</t>
  </si>
  <si>
    <t>MARG TECHNO PROJECTS LTD</t>
  </si>
  <si>
    <t>MARGO FINANCE LTD</t>
  </si>
  <si>
    <t>MARICO LTD</t>
  </si>
  <si>
    <t>MARICO</t>
  </si>
  <si>
    <t>MARINE ELECTRICALS (INDIA) LTD</t>
  </si>
  <si>
    <t>MARINE</t>
  </si>
  <si>
    <t>MARINE ELECTRICALS INDIA LTD</t>
  </si>
  <si>
    <t>MARIS SPINNERS LTD</t>
  </si>
  <si>
    <t>MARKET CREATORS LTD</t>
  </si>
  <si>
    <t>MARKSANS PHARMA LTD</t>
  </si>
  <si>
    <t>MARKSANS</t>
  </si>
  <si>
    <t>MARSHALL MACHINES LTD</t>
  </si>
  <si>
    <t>MARSHALL</t>
  </si>
  <si>
    <t>MARSONS LTD</t>
  </si>
  <si>
    <t>MARTIN BURN LTD</t>
  </si>
  <si>
    <t>MARUTI INFRASTRUCTURE LTD</t>
  </si>
  <si>
    <t>MARUTI SECURITIES LTD</t>
  </si>
  <si>
    <t>MARUTI SUZUKI (INDIA) LTD</t>
  </si>
  <si>
    <t>MARUTI</t>
  </si>
  <si>
    <t>MARUTI SUZUKI INDIA LTD</t>
  </si>
  <si>
    <t>MARVEL DECOR LTD</t>
  </si>
  <si>
    <t>MDL</t>
  </si>
  <si>
    <t>MAS FINANCIAL SERVICES LTD</t>
  </si>
  <si>
    <t>MASFIN</t>
  </si>
  <si>
    <t>MASK INVESTMENTS LTD</t>
  </si>
  <si>
    <t>MASKINVEST</t>
  </si>
  <si>
    <t>MASTEK LTD</t>
  </si>
  <si>
    <t>MASTEK</t>
  </si>
  <si>
    <t>MASTER CHEMICALS LTD</t>
  </si>
  <si>
    <t>MASTER TRUST LTD</t>
  </si>
  <si>
    <t>MATHEW EASOW RESEARCH SECURITIES LTD</t>
  </si>
  <si>
    <t>MATRIMONY COM LTD</t>
  </si>
  <si>
    <t>MATRIMONY</t>
  </si>
  <si>
    <t>MAURIA UDYOG LTD</t>
  </si>
  <si>
    <t>MAVI INDUSTRIES LTD</t>
  </si>
  <si>
    <t>MAWANA SUGARS LTD</t>
  </si>
  <si>
    <t>MAWANASUG</t>
  </si>
  <si>
    <t>MAX (INDIA) LTD</t>
  </si>
  <si>
    <t>MAX(INDIA)</t>
  </si>
  <si>
    <t>MAX ALERT SYSTEMS LTD.</t>
  </si>
  <si>
    <t>MASL</t>
  </si>
  <si>
    <t>MAX FINANCIAL SERVICES LTD</t>
  </si>
  <si>
    <t>MFSL</t>
  </si>
  <si>
    <t>MAX INDIA LTD</t>
  </si>
  <si>
    <t>MAXINDIA</t>
  </si>
  <si>
    <t>MAX VENTURES AND INDUSTRIES LTD</t>
  </si>
  <si>
    <t>MAXVIL</t>
  </si>
  <si>
    <t>MAXHEIGHTS INFRASTRUCTURE LTD</t>
  </si>
  <si>
    <t>MAXIMAA SYSTEMS LTD</t>
  </si>
  <si>
    <t>MAXIMUS INTERNATIONAL LTD</t>
  </si>
  <si>
    <t>MAYUKH DEALTRADE LTD</t>
  </si>
  <si>
    <t>MAYUR FLOORINGS LTD</t>
  </si>
  <si>
    <t>MAYUR LEATHER PRODUCTS LTD</t>
  </si>
  <si>
    <t>MAYUR UNIQUOTERS LTD</t>
  </si>
  <si>
    <t>MAYURUNIQ</t>
  </si>
  <si>
    <t>MAZDA LTD</t>
  </si>
  <si>
    <t>MAZDA</t>
  </si>
  <si>
    <t>MBL INFRASTRUCTURES LTD</t>
  </si>
  <si>
    <t>MBLINFRA</t>
  </si>
  <si>
    <t>MCDOWELL HOLDINGS LTD</t>
  </si>
  <si>
    <t>MCDHOLDING</t>
  </si>
  <si>
    <t>MCLEOD RUSSEL (INDIA) LTD</t>
  </si>
  <si>
    <t>MCLEODRUSS</t>
  </si>
  <si>
    <t>MCLEOD RUSSEL INDIA LTD</t>
  </si>
  <si>
    <t>MCNALLY BHARAT ENGINEERING COMPANY LTD</t>
  </si>
  <si>
    <t>MBECL</t>
  </si>
  <si>
    <t>MEDIA MATRIX WORLDWIDE LTD</t>
  </si>
  <si>
    <t>MEDICAMEN BIOTECH LTD</t>
  </si>
  <si>
    <t>MEDI-CAPS LTD</t>
  </si>
  <si>
    <t>Medico Intercontinental Ltd</t>
  </si>
  <si>
    <t>MIL</t>
  </si>
  <si>
    <t>MEDICO REMEDIES LTD</t>
  </si>
  <si>
    <t>MEDINOVA DIAGNOSTIC SERVICES LTD</t>
  </si>
  <si>
    <t>MEENAKSHI ENTERPRISES LTD</t>
  </si>
  <si>
    <t>MEENAKSHI STEEL INDUSTRIES LTD</t>
  </si>
  <si>
    <t>MEERA INDUSTRIES LTD</t>
  </si>
  <si>
    <t>MEFCOM AGRO INDUSTRIES LTD</t>
  </si>
  <si>
    <t>MEFCOM CAPITAL MARKETS LTD</t>
  </si>
  <si>
    <t>MEGA CORPORATION LTD</t>
  </si>
  <si>
    <t>MEGA FIN (INDIA) LTD</t>
  </si>
  <si>
    <t>MEGA FIN INDIA LTD</t>
  </si>
  <si>
    <t>MEGA NIRMAN AND INDUSTRIES LTD</t>
  </si>
  <si>
    <t>MEGASOFT LTD</t>
  </si>
  <si>
    <t>MEGASOFT</t>
  </si>
  <si>
    <t>MEGASTAR FOODS LTD</t>
  </si>
  <si>
    <t>MEGHMANI ORGANICS LTD</t>
  </si>
  <si>
    <t>MEGH</t>
  </si>
  <si>
    <t>MEGLON INFRA-REAL (INDIA) LTD</t>
  </si>
  <si>
    <t>MEGLON INFRA-REAL INDIA LTD</t>
  </si>
  <si>
    <t>MEGRI SOFT LTD</t>
  </si>
  <si>
    <t>MEHAI TECHNOLOGY LTD</t>
  </si>
  <si>
    <t>MEHTA HOUSING FINANCE LTD</t>
  </si>
  <si>
    <t>MEHTA INTEGRATED FINANCE LTD</t>
  </si>
  <si>
    <t>MEHTA SECURITIES LTD</t>
  </si>
  <si>
    <t>MELSTAR INFORMATION TECHNOLOGIES LTD</t>
  </si>
  <si>
    <t>MELSTAR</t>
  </si>
  <si>
    <t>MENA MANI INDUSTRIES LTD</t>
  </si>
  <si>
    <t>MENON BEARINGS LTD</t>
  </si>
  <si>
    <t>MENONBE</t>
  </si>
  <si>
    <t>MENON PISTONS LTD</t>
  </si>
  <si>
    <t>MEP INFRASTRUCTURE DEVELOPERS LTD</t>
  </si>
  <si>
    <t>MEP</t>
  </si>
  <si>
    <t>MERCANTILE VENTURES LTD</t>
  </si>
  <si>
    <t>MERCATOR LTD</t>
  </si>
  <si>
    <t>MERCATOR</t>
  </si>
  <si>
    <t>MERCK LTD</t>
  </si>
  <si>
    <t>MERCK</t>
  </si>
  <si>
    <t>MERCURY LABORATORIES LTD</t>
  </si>
  <si>
    <t>MERCURY METALS LTD</t>
  </si>
  <si>
    <t>MERCURY TRADE LINKS LTD</t>
  </si>
  <si>
    <t>MESCO PHARMACEUTICALS LTD</t>
  </si>
  <si>
    <t>METAL COATINGS (INDIA) LTD</t>
  </si>
  <si>
    <t>METAL COATINGS INDIA LTD</t>
  </si>
  <si>
    <t>METALYST FORGINGS LTD</t>
  </si>
  <si>
    <t>METALFORGE</t>
  </si>
  <si>
    <t>METKORE ALLOYS &amp; INDUSTRIES LTD</t>
  </si>
  <si>
    <t>METKORE</t>
  </si>
  <si>
    <t>METROGLOBAL LTD</t>
  </si>
  <si>
    <t>Metropolis Healthcare Ltd</t>
  </si>
  <si>
    <t>METROPOLIS</t>
  </si>
  <si>
    <t>MEWAR HI-TECH ENGINEERING LTD</t>
  </si>
  <si>
    <t>MEWAT ZINC LTD</t>
  </si>
  <si>
    <t>Meyer Apparel Ltd</t>
  </si>
  <si>
    <t>MAL</t>
  </si>
  <si>
    <t>MFL (INDIA) LTD</t>
  </si>
  <si>
    <t>MFL INDIA LTD</t>
  </si>
  <si>
    <t>MFS INTERCORP LTD</t>
  </si>
  <si>
    <t>MIC ELECTRONICS LTD</t>
  </si>
  <si>
    <t>MIC</t>
  </si>
  <si>
    <t>MICROSE (INDIA) LTD</t>
  </si>
  <si>
    <t>MICROSE INDIA LTD</t>
  </si>
  <si>
    <t>MID EAST PORTFOLIO MANAGEMENT LTD</t>
  </si>
  <si>
    <t>MID INDIA INDUSTRIES LTD</t>
  </si>
  <si>
    <t>MIDAS INFRA TRADE LTD</t>
  </si>
  <si>
    <t>MIDEAST INTEGRATED STEELS LTD</t>
  </si>
  <si>
    <t>MIDVALLEY ENTERTAINMENT LTD.</t>
  </si>
  <si>
    <t>MIDVAL</t>
  </si>
  <si>
    <t>Movies &amp;amp; Entertainment</t>
  </si>
  <si>
    <t>MIDWEST GOLD LTD</t>
  </si>
  <si>
    <t>MIHIKA INDUSTRIES LTD</t>
  </si>
  <si>
    <t>MILESTONE FURNITURE LTD</t>
  </si>
  <si>
    <t>MILESTONE GLOBAL LTD</t>
  </si>
  <si>
    <t>MILGREY FINANCE &amp; INVESTMENTS LTD</t>
  </si>
  <si>
    <t>MILKFOOD LTD</t>
  </si>
  <si>
    <t>MILLENNIUM ONLINE SOLUTIONS  INDIA  LTD</t>
  </si>
  <si>
    <t>MILTON INDUSTRIES LTD</t>
  </si>
  <si>
    <t>MILTON</t>
  </si>
  <si>
    <t>MINAXI TEXTILES LTD</t>
  </si>
  <si>
    <t>MINDA CORPORATION LTD</t>
  </si>
  <si>
    <t>MINDACORP</t>
  </si>
  <si>
    <t>MINDA FINANCE LTD</t>
  </si>
  <si>
    <t>MINDA INDUSTRIES LTD</t>
  </si>
  <si>
    <t>MINDAIND</t>
  </si>
  <si>
    <t>MINDTECK (INDIA) LTD</t>
  </si>
  <si>
    <t>MINDTECK</t>
  </si>
  <si>
    <t>MINDTECK INDIA LTD</t>
  </si>
  <si>
    <t>MINDTREE LTD</t>
  </si>
  <si>
    <t>MINDTREE</t>
  </si>
  <si>
    <t>MINI DIAMONDS (INDIA) LTD</t>
  </si>
  <si>
    <t>MINI DIAMONDS INDIA LTD</t>
  </si>
  <si>
    <t>MINOLTA FINANCE LTD</t>
  </si>
  <si>
    <t>MIPCO SEAMLESS RINGS GUJARAT LTD</t>
  </si>
  <si>
    <t>MIRC ELECTRONICS LTD</t>
  </si>
  <si>
    <t>MIRCELECTR</t>
  </si>
  <si>
    <t>MIRCH TECHNOLOGIES (INDIA) LTD</t>
  </si>
  <si>
    <t>MIRCH TECHNOLOGIES INDIA LTD</t>
  </si>
  <si>
    <t>MIRZA INTERNATIONAL LTD</t>
  </si>
  <si>
    <t>MIRZAINT</t>
  </si>
  <si>
    <t>MISHKA EXIM LTD</t>
  </si>
  <si>
    <t>MISHRA DHATU NIGAM LTD</t>
  </si>
  <si>
    <t>MIDHANI</t>
  </si>
  <si>
    <t>MISHTANN FOODS LTD</t>
  </si>
  <si>
    <t>MITCON CONSULTANCY &amp; ENGINEERING SERVICES LTD</t>
  </si>
  <si>
    <t>MITCON</t>
  </si>
  <si>
    <t>MITSHI (INDIA) LTD</t>
  </si>
  <si>
    <t>MITSHI INDIA LTD</t>
  </si>
  <si>
    <t>MITSU CHEM PLAST LTD</t>
  </si>
  <si>
    <t>MITTAL LIFE STYLE LTD</t>
  </si>
  <si>
    <t>MITTAL</t>
  </si>
  <si>
    <t>MIVEN MACHINE TOOLS LTD.</t>
  </si>
  <si>
    <t>MIVENMACH</t>
  </si>
  <si>
    <t>MM FORGINGS LTD</t>
  </si>
  <si>
    <t>MMFL</t>
  </si>
  <si>
    <t>MM RUBBER COMPANY LTD.</t>
  </si>
  <si>
    <t>MMRUBBR-B</t>
  </si>
  <si>
    <t>Auto Tyres &amp;amp; Rubber Products</t>
  </si>
  <si>
    <t>MMP INDUSTRIES LTD</t>
  </si>
  <si>
    <t>MMP</t>
  </si>
  <si>
    <t>MMTC LTD</t>
  </si>
  <si>
    <t>MMTC</t>
  </si>
  <si>
    <t>MODELLA WOOLLENS LTD</t>
  </si>
  <si>
    <t>MODERN (INDIA) LTD</t>
  </si>
  <si>
    <t>MODERN CONVERTERS LTD</t>
  </si>
  <si>
    <t>MODERN DAIRIES LTD</t>
  </si>
  <si>
    <t>MODERN INDIA LTD</t>
  </si>
  <si>
    <t>MODERN SHARES &amp; STOCKBROKERS LTD</t>
  </si>
  <si>
    <t>MODERN STEELS LTD.-$</t>
  </si>
  <si>
    <t>MDRNSTL</t>
  </si>
  <si>
    <t>Iron &amp;amp; Steel/Interm.Products</t>
  </si>
  <si>
    <t>MODEX INTERNATIONAL SECURITIES LTD</t>
  </si>
  <si>
    <t>MODI NATURALS LTD</t>
  </si>
  <si>
    <t>MODI RUBBER LTD</t>
  </si>
  <si>
    <t>MODIRUBBER</t>
  </si>
  <si>
    <t>MODIPON LTD</t>
  </si>
  <si>
    <t>MODISON METALS LTD</t>
  </si>
  <si>
    <t>MOHINI HEALTH &amp; HYGIENE LTD</t>
  </si>
  <si>
    <t>MHHL</t>
  </si>
  <si>
    <t>MOHIT INDUSTRIES LTD</t>
  </si>
  <si>
    <t>MOHITIND</t>
  </si>
  <si>
    <t>MOHIT PAPER MILLS LTD</t>
  </si>
  <si>
    <t>MOHITE INDUSTRIES LTD</t>
  </si>
  <si>
    <t>MOHOTA INDUSTRIES LTD</t>
  </si>
  <si>
    <t>MOHOTAIND</t>
  </si>
  <si>
    <t>MOIL LTD</t>
  </si>
  <si>
    <t>MOIL</t>
  </si>
  <si>
    <t>MOKSH ORNAMENTS LTD</t>
  </si>
  <si>
    <t>MOKSH</t>
  </si>
  <si>
    <t>MOLD-TEK PACKAGING LTD</t>
  </si>
  <si>
    <t>MOLDTKPAC</t>
  </si>
  <si>
    <t>MOLD-TEK TECHNOLOGIES LTD</t>
  </si>
  <si>
    <t>MOLDTECH</t>
  </si>
  <si>
    <t>MONARCH NETWORTH CAPITAL LTD</t>
  </si>
  <si>
    <t>MONEY MASTERS LEASING &amp; FINANCE LTD</t>
  </si>
  <si>
    <t>MONNET INDUSTRIES LTD</t>
  </si>
  <si>
    <t>MONNET ISPAT &amp; ENERGY LTD</t>
  </si>
  <si>
    <t>AIONJSW</t>
  </si>
  <si>
    <t>MONNET PROJECT DEVELOPERS LTD</t>
  </si>
  <si>
    <t>MONOTYPE (INDIA) LTD</t>
  </si>
  <si>
    <t>MONOTYPE INDIA LTD</t>
  </si>
  <si>
    <t>MONSANTO (INDIA) LTD</t>
  </si>
  <si>
    <t>MONSANTO</t>
  </si>
  <si>
    <t>MONSANTO INDIA LTD</t>
  </si>
  <si>
    <t>MONTE CARLO FASHIONS LTD</t>
  </si>
  <si>
    <t>MONTECARLO</t>
  </si>
  <si>
    <t>MOONGIPA CAPITAL FINANCE LTD</t>
  </si>
  <si>
    <t>MOONGIPA SECURITIES LTD</t>
  </si>
  <si>
    <t>MORARJEE TEXTILES LTD</t>
  </si>
  <si>
    <t>MORARJEE</t>
  </si>
  <si>
    <t>MORARKA FINANCE LTD</t>
  </si>
  <si>
    <t>MOREPEN LABORATORIES LTD</t>
  </si>
  <si>
    <t>MOREPENLAB</t>
  </si>
  <si>
    <t>MORGAN VENTURES LTD</t>
  </si>
  <si>
    <t>MORGANITE CRUCIBLE (INDIA) LTD</t>
  </si>
  <si>
    <t>MORGANITE CRUCIBLE INDIA LTD</t>
  </si>
  <si>
    <t>MORYO INDUSTRIES LTD.</t>
  </si>
  <si>
    <t>MORYOIND</t>
  </si>
  <si>
    <t>MOSCHIP SEMICONDUCTOR TECHNOLOGY LTD</t>
  </si>
  <si>
    <t>MOSER-BAER I LTD</t>
  </si>
  <si>
    <t>MOSERBAER</t>
  </si>
  <si>
    <t>MOTHERSON SUMI SYSTEMS LTD</t>
  </si>
  <si>
    <t>MOTHERSUMI</t>
  </si>
  <si>
    <t>MOTILAL OSWAL FINANCIAL SERVICES LTD</t>
  </si>
  <si>
    <t>MOTILALOFS</t>
  </si>
  <si>
    <t>Motilal Oswal MOSt Shares M50 ETF</t>
  </si>
  <si>
    <t>M50</t>
  </si>
  <si>
    <t>Motilal Oswal MOSt Shares NASDAQ-100 ETF</t>
  </si>
  <si>
    <t>N100</t>
  </si>
  <si>
    <t>MOUNT SHIVALIK INDUSTRIES LTD</t>
  </si>
  <si>
    <t>MPHASIS LTD</t>
  </si>
  <si>
    <t>MPHASIS</t>
  </si>
  <si>
    <t>MPIL CORPORATION LTD</t>
  </si>
  <si>
    <t>MPL PLASTICS LTD</t>
  </si>
  <si>
    <t>MPS LTD</t>
  </si>
  <si>
    <t>MPSLTD</t>
  </si>
  <si>
    <t>MRC EXIM LTD</t>
  </si>
  <si>
    <t>MRF LTD</t>
  </si>
  <si>
    <t>MRF</t>
  </si>
  <si>
    <t>MRO-TEK REALTY LTD</t>
  </si>
  <si>
    <t>MRO-TEK</t>
  </si>
  <si>
    <t>MRUGESH TRADING LTD</t>
  </si>
  <si>
    <t>MSP STEEL &amp; POWER LTD</t>
  </si>
  <si>
    <t>MSPL</t>
  </si>
  <si>
    <t>MSR (INDIA) LTD</t>
  </si>
  <si>
    <t>MSR INDIA LTD</t>
  </si>
  <si>
    <t>Mstc LTD</t>
  </si>
  <si>
    <t>MSTCLTD</t>
  </si>
  <si>
    <t>MSTC Ltd</t>
  </si>
  <si>
    <t>MSTC</t>
  </si>
  <si>
    <t>MT EDUCARE LTD</t>
  </si>
  <si>
    <t>MTEDUCARE</t>
  </si>
  <si>
    <t>MUDIT FINLEASE LTD</t>
  </si>
  <si>
    <t>MUDRA FINANCIAL SERVICES LTD</t>
  </si>
  <si>
    <t>MUDUNURU LTD</t>
  </si>
  <si>
    <t>MUKAND ENGINEERS LTD</t>
  </si>
  <si>
    <t>MUKANDENGG</t>
  </si>
  <si>
    <t>MUKAND LTD</t>
  </si>
  <si>
    <t>MUKANDLTD</t>
  </si>
  <si>
    <t>MUKAT PIPES LTD.-$</t>
  </si>
  <si>
    <t>MUKATPIP</t>
  </si>
  <si>
    <t>MUKESH BABU FINANCIAL SERVICES LTD</t>
  </si>
  <si>
    <t>MUKTA AGRICULTURE LTD</t>
  </si>
  <si>
    <t>MUKTA ARTS LTD</t>
  </si>
  <si>
    <t>MUKTAARTS</t>
  </si>
  <si>
    <t>MULLER &amp; PHIPPS (INDIA) LTD</t>
  </si>
  <si>
    <t>MULLER &amp; PHIPPS INDIA LTD</t>
  </si>
  <si>
    <t>MULTI COMMODITY EXCHANGE OF (INDIA) LTD</t>
  </si>
  <si>
    <t>MCX</t>
  </si>
  <si>
    <t>MULTI COMMODITY EXCHANGE OF INDIA LTD</t>
  </si>
  <si>
    <t>MULTIBASE (INDIA) LTD</t>
  </si>
  <si>
    <t>MULTIBASE INDIA LTD</t>
  </si>
  <si>
    <t>MULTIPLUS HOLDINGS LTD</t>
  </si>
  <si>
    <t>MULTIPURPOSE TRADING &amp; AGENCIES LTD</t>
  </si>
  <si>
    <t>MUNJAL AUTO INDUSTRIES LTD</t>
  </si>
  <si>
    <t>MUNJALAU</t>
  </si>
  <si>
    <t>MUNJAL SHOWA LTD</t>
  </si>
  <si>
    <t>MUNJALSHOW</t>
  </si>
  <si>
    <t>MUNOTH CAPITAL MARKET LTD</t>
  </si>
  <si>
    <t>Munoth Communication Ltd</t>
  </si>
  <si>
    <t>MCLTD</t>
  </si>
  <si>
    <t>MUNOTH FINANCIAL SERVICES LTD</t>
  </si>
  <si>
    <t>MURUDESHWAR CERAMICS LTD</t>
  </si>
  <si>
    <t>MURUDCERA</t>
  </si>
  <si>
    <t>MUSIC BROADCAST LTD</t>
  </si>
  <si>
    <t>RADIOCITY</t>
  </si>
  <si>
    <t>MUTHOOT CAPITAL SERVICES LTD</t>
  </si>
  <si>
    <t>MUTHOOTCAP</t>
  </si>
  <si>
    <t>MUTHOOT FINANCE LTD</t>
  </si>
  <si>
    <t>MUTHOOTFIN</t>
  </si>
  <si>
    <t>MVL LTD</t>
  </si>
  <si>
    <t>MVL</t>
  </si>
  <si>
    <t>MY MONEY SECURITIES LTD</t>
  </si>
  <si>
    <t>MYSORE PETRO CHEMICALS LTD</t>
  </si>
  <si>
    <t>MYSTIC ELECTRONICS LTD</t>
  </si>
  <si>
    <t>N B I INDUSTRIAL FINANCE COMPANY LTD</t>
  </si>
  <si>
    <t>NBIFIN</t>
  </si>
  <si>
    <t>N D METAL INDUSTRIES LTD</t>
  </si>
  <si>
    <t>N G INDUSTRIES LTD</t>
  </si>
  <si>
    <t>N R AGARWAL INDUSTRIES LTD</t>
  </si>
  <si>
    <t>NRAIL</t>
  </si>
  <si>
    <t>N R INTERNATIONAL LTD</t>
  </si>
  <si>
    <t>N2N TECHNOLOGIES LTD</t>
  </si>
  <si>
    <t>NACL INDUSTRIES LTD</t>
  </si>
  <si>
    <t>NACLIND</t>
  </si>
  <si>
    <t>NAGA DHUNSERI GROUP LTD</t>
  </si>
  <si>
    <t>NDGL</t>
  </si>
  <si>
    <t>NAGARJUNA AGRI TECH LTD</t>
  </si>
  <si>
    <t>NAGARJUNA FERTILIZERS AND CHEMICALS LTD</t>
  </si>
  <si>
    <t>NAGAFERT</t>
  </si>
  <si>
    <t>NAGARJUNA OIL REFINERY LTD</t>
  </si>
  <si>
    <t>NAGAROIL</t>
  </si>
  <si>
    <t>NAGPUR POWER &amp; INDUSTRIES LTD</t>
  </si>
  <si>
    <t>NAGREEKA CAPITAL &amp; INFRASTRUCTURE LTD</t>
  </si>
  <si>
    <t>NAGREEKCAP</t>
  </si>
  <si>
    <t>NAGREEKA EXPORTS LTD</t>
  </si>
  <si>
    <t>NAGREEKEXP</t>
  </si>
  <si>
    <t>NAHAR CAPITAL AND FINANCIAL SERVICES LTD</t>
  </si>
  <si>
    <t>NAHARCAP</t>
  </si>
  <si>
    <t>NAHAR INDUSTRIAL ENTERPRISES LTD</t>
  </si>
  <si>
    <t>NAHARINDUS</t>
  </si>
  <si>
    <t>NAHAR POLY FILMS LTD</t>
  </si>
  <si>
    <t>NAHARPOLY</t>
  </si>
  <si>
    <t>NAHAR SPINNING MILLS LTD</t>
  </si>
  <si>
    <t>NAHARSPING</t>
  </si>
  <si>
    <t>NAKODA GROUP OF INDUSTRIES LTD</t>
  </si>
  <si>
    <t>NALIN LEASE FINANCE LTD</t>
  </si>
  <si>
    <t>NALWA SONS INVESTMENTS LTD</t>
  </si>
  <si>
    <t>NSIL</t>
  </si>
  <si>
    <t>NAM SECURITIES LTD</t>
  </si>
  <si>
    <t>NANDAN DENIM LTD</t>
  </si>
  <si>
    <t>NDL</t>
  </si>
  <si>
    <t>NANDANI CREATION LTD</t>
  </si>
  <si>
    <t>NANDANI</t>
  </si>
  <si>
    <t>NARAYANA HRUDAYALAYA LTD</t>
  </si>
  <si>
    <t>NH</t>
  </si>
  <si>
    <t>NARAYANI STEELS LTD</t>
  </si>
  <si>
    <t>NARBADA GEMS AND JEWELLERY LTD</t>
  </si>
  <si>
    <t>Narendra Investments (Delhi) Ltd</t>
  </si>
  <si>
    <t>NIDL</t>
  </si>
  <si>
    <t>NARENDRA PROPERTIES LTD</t>
  </si>
  <si>
    <t>NARMADA AGROBASE LTD</t>
  </si>
  <si>
    <t>NARMADA</t>
  </si>
  <si>
    <t>NARMADA GELATINES LTD</t>
  </si>
  <si>
    <t>NARMADA MACPLAST DRIP IRRIGATION SYSTEMS LTD.</t>
  </si>
  <si>
    <t>NARMP</t>
  </si>
  <si>
    <t>NATCO ECONOMICALS LTD</t>
  </si>
  <si>
    <t>NATCO PHARMA LTD</t>
  </si>
  <si>
    <t>NATCOPHARM</t>
  </si>
  <si>
    <t>NATH BIO-GENES (INDIA) LTD</t>
  </si>
  <si>
    <t>NATHBIOGEN</t>
  </si>
  <si>
    <t>NATH BIO-GENES INDIA LTD</t>
  </si>
  <si>
    <t>NATH PULP &amp; PAPER MILLS LTD</t>
  </si>
  <si>
    <t>NATIONAL ALUMINIUM COMPANY LTD</t>
  </si>
  <si>
    <t>NATIONALUM</t>
  </si>
  <si>
    <t>NATIONAL FERTILIZERS LTD</t>
  </si>
  <si>
    <t>NFL</t>
  </si>
  <si>
    <t>NATIONAL FITTINGS LTD</t>
  </si>
  <si>
    <t>NATIONAL GENERAL INDUSTRIES LTD</t>
  </si>
  <si>
    <t>NATIONAL OXYGEN LTD</t>
  </si>
  <si>
    <t>NATIONAL PEROXIDE LTD</t>
  </si>
  <si>
    <t>NATIONAL PLASTIC INDUSTRIES LTD</t>
  </si>
  <si>
    <t>NATIONAL PLASTIC TECHNOLOGIES LTD</t>
  </si>
  <si>
    <t>NATIONAL PLYWOOD INDUSTRIES LTD</t>
  </si>
  <si>
    <t>NATIONAL STANDARD (INDIA) LTD</t>
  </si>
  <si>
    <t>NATIONAL STANDARD INDIA LTD</t>
  </si>
  <si>
    <t>NATIONAL STEEL AND AGRO INDUSTRIES LTD</t>
  </si>
  <si>
    <t>NATNLSTEEL</t>
  </si>
  <si>
    <t>NATRAJ PROTEINS LTD</t>
  </si>
  <si>
    <t>NATURA HUE CHEM LTD</t>
  </si>
  <si>
    <t>NATURAL CAPSULES LTD</t>
  </si>
  <si>
    <t>NATURITE AGRO PRODUCTS LTD</t>
  </si>
  <si>
    <t>NAVA BHARAT VENTURES LTD</t>
  </si>
  <si>
    <t>NBVENTURES</t>
  </si>
  <si>
    <t>NAVIGANT CORPORATE ADVISORS LTD</t>
  </si>
  <si>
    <t>NAVIN FLUORINE INTERNATIONAL LTD</t>
  </si>
  <si>
    <t>NAVINFLUOR</t>
  </si>
  <si>
    <t>NAVKAR BUILDERS LTD</t>
  </si>
  <si>
    <t>NAVKAR CORPORATION LTD</t>
  </si>
  <si>
    <t>NAVKARCORP</t>
  </si>
  <si>
    <t>NAVKETAN MERCHANTS LTD</t>
  </si>
  <si>
    <t>NAVNEET EDUCATION LTD</t>
  </si>
  <si>
    <t>NAVNETEDUL</t>
  </si>
  <si>
    <t>NAYSAA SECURITIES LTD</t>
  </si>
  <si>
    <t>NB FOOTWEAR LTD</t>
  </si>
  <si>
    <t>NBCC (INDIA) LTD</t>
  </si>
  <si>
    <t>NBCC</t>
  </si>
  <si>
    <t>NBCC INDIA LTD</t>
  </si>
  <si>
    <t>NCC BLUE WATER PRODUCTS LTD</t>
  </si>
  <si>
    <t>NCC FINANCE LTD</t>
  </si>
  <si>
    <t>NCC LTD</t>
  </si>
  <si>
    <t>NCC</t>
  </si>
  <si>
    <t>NCL INDUSTRIES LTD</t>
  </si>
  <si>
    <t>NCLIND</t>
  </si>
  <si>
    <t>NCL RESEARCH &amp; FINANCIAL SERVICES LTD</t>
  </si>
  <si>
    <t>NDA SECURITIES LTD</t>
  </si>
  <si>
    <t>NECTAR LIFESCIENCES LTD</t>
  </si>
  <si>
    <t>NECLIFE</t>
  </si>
  <si>
    <t>NEELAMALAI AGRO INDUSTRIES LTD</t>
  </si>
  <si>
    <t>NEELKANTH ROCKMINERALS LTD</t>
  </si>
  <si>
    <t>NEERAJ PAPER MARKETING LTD</t>
  </si>
  <si>
    <t>NEGOTIUM INTERNATIONAL TRADE LTD</t>
  </si>
  <si>
    <t>NEHA INTERNATIONAL LTD</t>
  </si>
  <si>
    <t>NEIL INDUSTRIES LTD</t>
  </si>
  <si>
    <t>NELCAST LTD</t>
  </si>
  <si>
    <t>NELCAST</t>
  </si>
  <si>
    <t>NELCO LTD</t>
  </si>
  <si>
    <t>NELCO</t>
  </si>
  <si>
    <t>NEO INFRACON LTD</t>
  </si>
  <si>
    <t>NEOGEM (INDIA) LTD</t>
  </si>
  <si>
    <t>NEOGEM INDIA LTD</t>
  </si>
  <si>
    <t>Neogen Chemicals Ltd</t>
  </si>
  <si>
    <t>NEOGEN</t>
  </si>
  <si>
    <t>NEPTUNE EXPORTS LTD</t>
  </si>
  <si>
    <t>NESCO LTD</t>
  </si>
  <si>
    <t>NESCO</t>
  </si>
  <si>
    <t>NESTLE (INDIA) LTD</t>
  </si>
  <si>
    <t>NESTLEIND</t>
  </si>
  <si>
    <t>NESTLE INDIA LTD</t>
  </si>
  <si>
    <t>NETLINK SOLUTIONS (INDIA) LTD</t>
  </si>
  <si>
    <t>NETLINK SOLUTIONS INDIA LTD</t>
  </si>
  <si>
    <t>NETRIPPLES SOFTWARE LTD</t>
  </si>
  <si>
    <t>NETTLINX LTD</t>
  </si>
  <si>
    <t>NETWORK LTD</t>
  </si>
  <si>
    <t>NETWORK18 MEDIA &amp; INVESTMENTS LTD</t>
  </si>
  <si>
    <t>NETWORK18</t>
  </si>
  <si>
    <t>NEUEON TOWERS LTD</t>
  </si>
  <si>
    <t>NTL</t>
  </si>
  <si>
    <t>NEULAND LABORATORIES LTD</t>
  </si>
  <si>
    <t>NEULANDLAB</t>
  </si>
  <si>
    <t>NEW DELHI TELEVISION LTD</t>
  </si>
  <si>
    <t>NDTV</t>
  </si>
  <si>
    <t>NEW LIGHT APPARELS LTD</t>
  </si>
  <si>
    <t>NEW MARKETS ADVISORY LTD</t>
  </si>
  <si>
    <t>NEW SAGAR TRADING CO LTD</t>
  </si>
  <si>
    <t>NEWEVER TRADE WINGS LTD</t>
  </si>
  <si>
    <t>NEWGEN SOFTWARE TECHNOLOGIES LTD</t>
  </si>
  <si>
    <t>NEWGEN</t>
  </si>
  <si>
    <t>NEXT MEDIAWORKS LTD</t>
  </si>
  <si>
    <t>NEXTMEDIA</t>
  </si>
  <si>
    <t>NEXUS COMMODITIES AND TECHNOLOGIES LTD</t>
  </si>
  <si>
    <t>NGL FINE-CHEM LTD</t>
  </si>
  <si>
    <t>NHC FOODS LTD</t>
  </si>
  <si>
    <t>NHPC LTD</t>
  </si>
  <si>
    <t>NHPC</t>
  </si>
  <si>
    <t>NICCO PARKS &amp; RESORTS LTD</t>
  </si>
  <si>
    <t>NICCO UCO ALLIANCE CREDIT LTD</t>
  </si>
  <si>
    <t>NIDHI GRANITES LTD</t>
  </si>
  <si>
    <t>NIHAR INFO GLOBAL LTD</t>
  </si>
  <si>
    <t>NIIT LTD</t>
  </si>
  <si>
    <t>NIITLTD</t>
  </si>
  <si>
    <t>NIIT TECHNOLOGIES LTD</t>
  </si>
  <si>
    <t>NIITTECH</t>
  </si>
  <si>
    <t>NIKHIL ADHESIVES LTD</t>
  </si>
  <si>
    <t>NIKKI GLOBAL FINANCE LTD</t>
  </si>
  <si>
    <t>NILA INFRASTRUCTURES LTD</t>
  </si>
  <si>
    <t>NILAINFRA</t>
  </si>
  <si>
    <t>Nila Spaces Ltd</t>
  </si>
  <si>
    <t>NILASPACES</t>
  </si>
  <si>
    <t>NILACHAL REFRACTORIES LTD</t>
  </si>
  <si>
    <t>NILE LTD</t>
  </si>
  <si>
    <t>NILKAMAL LTD</t>
  </si>
  <si>
    <t>NILKAMAL</t>
  </si>
  <si>
    <t>NILKANTH ENGINEERING LTD</t>
  </si>
  <si>
    <t>NIMBUS FOODS INDUSTRIES LTD</t>
  </si>
  <si>
    <t>NIMBUS INDUSTRIES LTD</t>
  </si>
  <si>
    <t>NIMBUS PROJECTS LTD</t>
  </si>
  <si>
    <t>NINTEC SYSTEMS LTD</t>
  </si>
  <si>
    <t>NIRAJ CEMENT STRUCTURALS LTD</t>
  </si>
  <si>
    <t>NIRAJ ISPAT INDUSTRIES LTD</t>
  </si>
  <si>
    <t>NIRAJISPAT</t>
  </si>
  <si>
    <t>NIRAV COMMERCIALS LTD</t>
  </si>
  <si>
    <t>NIRLON LTD</t>
  </si>
  <si>
    <t>NISHTHA FINANCE AND INVESTMENT (INDIA) LTD</t>
  </si>
  <si>
    <t>NISHTHA FINANCE AND INVESTMENT INDIA LTD</t>
  </si>
  <si>
    <t>NITCO LTD</t>
  </si>
  <si>
    <t>NITCO</t>
  </si>
  <si>
    <t>NITESH ESTATES LTD</t>
  </si>
  <si>
    <t>NITESHEST</t>
  </si>
  <si>
    <t>NITIN CASTINGS LTD</t>
  </si>
  <si>
    <t>NITIN FIRE PROTECTION INDUSTRIES LTD</t>
  </si>
  <si>
    <t>NITINFIRE</t>
  </si>
  <si>
    <t>NITIN SPINNERS LTD</t>
  </si>
  <si>
    <t>NITINSPIN</t>
  </si>
  <si>
    <t>NITIRAJ ENGINEERS LTD</t>
  </si>
  <si>
    <t>NITIRAJ</t>
  </si>
  <si>
    <t>NITTA GELATIN (INDIA) LTD</t>
  </si>
  <si>
    <t>NITTA GELATIN INDIA LTD</t>
  </si>
  <si>
    <t>NIVEDITA MERCANTILE &amp; FINANCING LTD</t>
  </si>
  <si>
    <t>NIVI TRADING LTD</t>
  </si>
  <si>
    <t>NIYOGIN FINTECH LTD</t>
  </si>
  <si>
    <t>NK INDUSTRIES LTD</t>
  </si>
  <si>
    <t>NKIND</t>
  </si>
  <si>
    <t>NLC (INDIA) LTD</t>
  </si>
  <si>
    <t>NLC(INDIA)</t>
  </si>
  <si>
    <t>NLC INDIA LTD</t>
  </si>
  <si>
    <t>NLCINDIA</t>
  </si>
  <si>
    <t>NMDC LTD</t>
  </si>
  <si>
    <t>NMDC</t>
  </si>
  <si>
    <t>NOCIL LTD</t>
  </si>
  <si>
    <t>NOCIL</t>
  </si>
  <si>
    <t>NOIDA TOLL BRIDGE COMPANY LTD</t>
  </si>
  <si>
    <t>NOIDATOLL</t>
  </si>
  <si>
    <t>NORBEN TEA &amp; EXPORTS LTD</t>
  </si>
  <si>
    <t>NORBTEAEXP</t>
  </si>
  <si>
    <t>NORRIS MEDICINES LTD</t>
  </si>
  <si>
    <t>NORTH EASTERN CARRYING CORPORATION LTD</t>
  </si>
  <si>
    <t>NECCLTD</t>
  </si>
  <si>
    <t>Northern Spirits Ltd</t>
  </si>
  <si>
    <t>NSL</t>
  </si>
  <si>
    <t>NORTHLINK FISCAL AND CAPITAL SERVICES LTD</t>
  </si>
  <si>
    <t>NOURITRANS EXIM LTD</t>
  </si>
  <si>
    <t>NOUVEAU GLOBAL VENTURES LTD</t>
  </si>
  <si>
    <t>NOVA IRON &amp; STEEL LTD</t>
  </si>
  <si>
    <t>NOVA PUBLICATIONS (INDIA) LTD</t>
  </si>
  <si>
    <t>NOVA PUBLICATIONS INDIA LTD</t>
  </si>
  <si>
    <t>NOVARTIS (INDIA) LTD</t>
  </si>
  <si>
    <t>NOVARTIS INDIA LTD</t>
  </si>
  <si>
    <t>NPR FINANCE LTD</t>
  </si>
  <si>
    <t>NRB BEARING LTD</t>
  </si>
  <si>
    <t>NRBBEARING</t>
  </si>
  <si>
    <t>NRB INDUSTRIAL BEARINGS LTD</t>
  </si>
  <si>
    <t>NIBL</t>
  </si>
  <si>
    <t>NTC INDUSTRIES LTD</t>
  </si>
  <si>
    <t>NTPC LTD</t>
  </si>
  <si>
    <t>NTPC</t>
  </si>
  <si>
    <t>NU TEK (INDIA) LTD</t>
  </si>
  <si>
    <t>NUTEK</t>
  </si>
  <si>
    <t>NU TEK INDIA LTD</t>
  </si>
  <si>
    <t>NUCLEUS SOFTWARE EXPORTS LTD</t>
  </si>
  <si>
    <t>NUCLEUS</t>
  </si>
  <si>
    <t>NUTECH GLOBAL LTD</t>
  </si>
  <si>
    <t>NUTRAPLUS (INDIA) LTD</t>
  </si>
  <si>
    <t>NUTRAPLUS INDIA LTD</t>
  </si>
  <si>
    <t>NUTRICIRCLE LTD</t>
  </si>
  <si>
    <t>NUWAY ORGANIC NATURALS (INDIA) LTD</t>
  </si>
  <si>
    <t>NUWAY ORGANIC NATURALS INDIA LTD</t>
  </si>
  <si>
    <t>NYSSA CORPORATION LTD</t>
  </si>
  <si>
    <t>O  P  CHAINS LTD</t>
  </si>
  <si>
    <t>OASIS SECURITIES LTD</t>
  </si>
  <si>
    <t>OASIS TRADELINK LTD</t>
  </si>
  <si>
    <t>OBEROI REALTY LTD</t>
  </si>
  <si>
    <t>OBEROIRLTY</t>
  </si>
  <si>
    <t>OBJECTONE INFORMATION SYSTEMS LTD</t>
  </si>
  <si>
    <t>OCEAN AGRO (INDIA) LTD</t>
  </si>
  <si>
    <t>OCEAN AGRO INDIA LTD</t>
  </si>
  <si>
    <t>OCEANAA BIOTEK INDUSTRIES LTD</t>
  </si>
  <si>
    <t>OCEANIC FOODS LTD</t>
  </si>
  <si>
    <t>OCL IRON AND STEEL LTD</t>
  </si>
  <si>
    <t>OISL</t>
  </si>
  <si>
    <t>OCTAL CREDIT CAPITAL LTD</t>
  </si>
  <si>
    <t>OCTAWARE TECHNOLOGIES LTD</t>
  </si>
  <si>
    <t>ODYSSEY CORPORATION LTD</t>
  </si>
  <si>
    <t>ODYSSEY TECHNOLOGIES LTD</t>
  </si>
  <si>
    <t>OFS TECHNOLOGIES LTD</t>
  </si>
  <si>
    <t>OIL &amp; NATURAL GAS CORPORATION LTD</t>
  </si>
  <si>
    <t>ONGC</t>
  </si>
  <si>
    <t>OIL (INDIA) LTD</t>
  </si>
  <si>
    <t>OIL</t>
  </si>
  <si>
    <t>OIL COUNTRY TUBULAR LTD</t>
  </si>
  <si>
    <t>OILCOUNTUB</t>
  </si>
  <si>
    <t>OIL INDIA LTD</t>
  </si>
  <si>
    <t>OK PLAY (INDIA) LTD</t>
  </si>
  <si>
    <t>OK PLAY INDIA LTD</t>
  </si>
  <si>
    <t>OLECTRA GREENTECH LTD</t>
  </si>
  <si>
    <t>OLECTRA</t>
  </si>
  <si>
    <t>OLYMPIA INDUSTRIES LTD</t>
  </si>
  <si>
    <t>OLYMPIC CARDS LTD</t>
  </si>
  <si>
    <t>OLYMPIC OIL INDUSTRIES LTD</t>
  </si>
  <si>
    <t>OM METALS INFRAPROJECTS LTD</t>
  </si>
  <si>
    <t>OMMETALS</t>
  </si>
  <si>
    <t>OMANSH ENTERPRISES LTD</t>
  </si>
  <si>
    <t>OMAX AUTOS LTD</t>
  </si>
  <si>
    <t>OMAXAUTO</t>
  </si>
  <si>
    <t>OMAXE LTD</t>
  </si>
  <si>
    <t>OMAXE</t>
  </si>
  <si>
    <t>OMFURN (INDIA) LTD</t>
  </si>
  <si>
    <t>OMFURN</t>
  </si>
  <si>
    <t>OMFURN INDIA LTD</t>
  </si>
  <si>
    <t>OMKAR OVERSEAS LTD</t>
  </si>
  <si>
    <t>OMKAR PHARMACHEM LTD</t>
  </si>
  <si>
    <t>OMKAR SPECIALITY CHEMICALS LTD</t>
  </si>
  <si>
    <t>OMKARCHEM</t>
  </si>
  <si>
    <t>OMNI AXS SOFTWARE LTD</t>
  </si>
  <si>
    <t>OMNITEX INDUSTRIES (INDIA) LTD</t>
  </si>
  <si>
    <t>OMNITEX INDUSTRIES INDIA LTD</t>
  </si>
  <si>
    <t>ONE POINT ONE SOLUTIONS LTD</t>
  </si>
  <si>
    <t>ONEPOINT</t>
  </si>
  <si>
    <t>ONELIFE CAPITAL ADVISORS LTD</t>
  </si>
  <si>
    <t>ONELIFECAP</t>
  </si>
  <si>
    <t>ONESOURCE IDEAS VENTURE LTD</t>
  </si>
  <si>
    <t>ONESOURCE TECHMEDIA LTD</t>
  </si>
  <si>
    <t>ONMOBILE GLOBAL LTD</t>
  </si>
  <si>
    <t>ONMOBILE</t>
  </si>
  <si>
    <t>ONTIC FINSERVE LTD</t>
  </si>
  <si>
    <t>ONWARD TECHNOLOGIES LTD</t>
  </si>
  <si>
    <t>ONWARDTEC</t>
  </si>
  <si>
    <t>OPAL LUXURY TIME PRODUCTS LTD</t>
  </si>
  <si>
    <t>OPAL</t>
  </si>
  <si>
    <t>OPTIEMUS INFRACOM LTD</t>
  </si>
  <si>
    <t>OPTIEMUS</t>
  </si>
  <si>
    <t>OPTIMUS FINANCE LTD</t>
  </si>
  <si>
    <t>OPTO CIRCUITS (INDIA) LTD</t>
  </si>
  <si>
    <t>OPTOCIRCUI</t>
  </si>
  <si>
    <t>OPTO CIRCUITS INDIA LTD</t>
  </si>
  <si>
    <t>ORACLE CREDIT LTD</t>
  </si>
  <si>
    <t>ORACLE FINANCIAL SERVICES SOFTWARE LTD</t>
  </si>
  <si>
    <t>OFSS</t>
  </si>
  <si>
    <t>ORBIT EXPORTS LTD</t>
  </si>
  <si>
    <t>ORBTEXP</t>
  </si>
  <si>
    <t>ORCHID PHARMA LTD</t>
  </si>
  <si>
    <t>ORCHIDPHAR</t>
  </si>
  <si>
    <t>ORGANIC COATINGS LTD</t>
  </si>
  <si>
    <t>ORICON ENTERPRISES LTD</t>
  </si>
  <si>
    <t>ORICONENT</t>
  </si>
  <si>
    <t>ORIENT ABRASIVES LTD</t>
  </si>
  <si>
    <t>ORIENTABRA</t>
  </si>
  <si>
    <t>ORIENT BELL LTD</t>
  </si>
  <si>
    <t>ORIENTBELL</t>
  </si>
  <si>
    <t>ORIENT BEVERAGES LTD</t>
  </si>
  <si>
    <t>ORIENT CEMENT LTD</t>
  </si>
  <si>
    <t>ORIENTCEM</t>
  </si>
  <si>
    <t>ORIENT ELECTRIC LTD</t>
  </si>
  <si>
    <t>ORIENTELEC</t>
  </si>
  <si>
    <t>ORIENT GREEN POWER COMPANY LTD</t>
  </si>
  <si>
    <t>GREENPOWER</t>
  </si>
  <si>
    <t>ORIENT PAPER &amp; INDUSTRIES LTD</t>
  </si>
  <si>
    <t>ORIENTPPR</t>
  </si>
  <si>
    <t>ORIENT PRESS LTD</t>
  </si>
  <si>
    <t>ORIENTLTD</t>
  </si>
  <si>
    <t>ORIENT REFRACTORIES LTD</t>
  </si>
  <si>
    <t>ORIENTREF</t>
  </si>
  <si>
    <t>ORIENT TRADELINK LTD</t>
  </si>
  <si>
    <t>ORIENTAL AROMATICS LTD</t>
  </si>
  <si>
    <t>ORIENTAL BANK OF COMMERCE</t>
  </si>
  <si>
    <t>ORIENTBANK</t>
  </si>
  <si>
    <t>ORIENTAL CARBON &amp; CHEMICALS LTD</t>
  </si>
  <si>
    <t>OCCL</t>
  </si>
  <si>
    <t>ORIENTAL HOTELS LTD</t>
  </si>
  <si>
    <t>ORIENTHOT</t>
  </si>
  <si>
    <t>ORIENTAL TRIMEX LTD</t>
  </si>
  <si>
    <t>ORIENTALTL</t>
  </si>
  <si>
    <t>ORIENTAL VENEER PRODUCTS LTD</t>
  </si>
  <si>
    <t>ORISSA BENGAL CARRIER LTD</t>
  </si>
  <si>
    <t>OROSIL SMITHS (INDIA) LTD</t>
  </si>
  <si>
    <t>OROSIL SMITHS INDIA LTD</t>
  </si>
  <si>
    <t>ORTEL COMMUNICATIONS LTD</t>
  </si>
  <si>
    <t>ORTEL</t>
  </si>
  <si>
    <t>ORTIN LABORATORIES LTD</t>
  </si>
  <si>
    <t>ORTINLABSS</t>
  </si>
  <si>
    <t>OSCAR GLOBAL LTD</t>
  </si>
  <si>
    <t>OSCAR INVESTMENTS LTD</t>
  </si>
  <si>
    <t>OSEASPRE CONSULTANTS LTD</t>
  </si>
  <si>
    <t>OSIAJEE TEXFAB LTD</t>
  </si>
  <si>
    <t>OSWAL AGRO MILLS LTD</t>
  </si>
  <si>
    <t>OSWALAGRO</t>
  </si>
  <si>
    <t>OSWAL CHEMICALS &amp; FERTILIZERS LTD</t>
  </si>
  <si>
    <t>BINDALAGRO</t>
  </si>
  <si>
    <t>OSWAL LEASING LTD</t>
  </si>
  <si>
    <t>OSWAL OVERSEAS LTD</t>
  </si>
  <si>
    <t>OSWAL YARNS LTD</t>
  </si>
  <si>
    <t>OTCO INTERNATIONAL LTD</t>
  </si>
  <si>
    <t>OVERSEAS SYNTHETICS LTD</t>
  </si>
  <si>
    <t>OVOBEL FOODS LTD</t>
  </si>
  <si>
    <t>OZONE WORLD LTD</t>
  </si>
  <si>
    <t>P  B  FILMS LTD</t>
  </si>
  <si>
    <t>P M TELELINNKS LTD</t>
  </si>
  <si>
    <t>PACHELI INDUSTRIAL FINANCE LTD</t>
  </si>
  <si>
    <t>PACIFIC INDUSTRIES LTD</t>
  </si>
  <si>
    <t>PACT INDUSTRIES LTD</t>
  </si>
  <si>
    <t>PADAM COTTON YARNS LTD</t>
  </si>
  <si>
    <t>PADMALAYA TELEFILMS LTD</t>
  </si>
  <si>
    <t>PADMANABH INDUSTRIES LTD</t>
  </si>
  <si>
    <t>PAE LTD</t>
  </si>
  <si>
    <t>PAEL</t>
  </si>
  <si>
    <t>PAGE INDUSTRIES LTD</t>
  </si>
  <si>
    <t>PAGEIND</t>
  </si>
  <si>
    <t>PAISALO DIGITAL LTD</t>
  </si>
  <si>
    <t>PAISALO</t>
  </si>
  <si>
    <t>PALASH SECURITIES LTD</t>
  </si>
  <si>
    <t>PALASHSECU</t>
  </si>
  <si>
    <t>PALCO METALS LTD</t>
  </si>
  <si>
    <t>PALM JEWELS LTD</t>
  </si>
  <si>
    <t>PALRED TECHNOLOGIES LTD</t>
  </si>
  <si>
    <t>PALREDTEC</t>
  </si>
  <si>
    <t>PALSOFT INFOSYSTEMS LTD</t>
  </si>
  <si>
    <t>PAN ELECTRONICS (INDIA) LTD</t>
  </si>
  <si>
    <t>PAN ELECTRONICS INDIA LTD</t>
  </si>
  <si>
    <t>PAN INDIA CORPORATION LTD</t>
  </si>
  <si>
    <t>PANACEA BIOTEC LTD</t>
  </si>
  <si>
    <t>PANACEABIO</t>
  </si>
  <si>
    <t>PANACHE DIGILIFE LTD</t>
  </si>
  <si>
    <t>PANACHE</t>
  </si>
  <si>
    <t>PANACHE INNOVATIONS LTD</t>
  </si>
  <si>
    <t>PANAFIC INDUSTRIALS LTD</t>
  </si>
  <si>
    <t>PANAMA PETROCHEM LTD</t>
  </si>
  <si>
    <t>PANAMAPET</t>
  </si>
  <si>
    <t>PANASONIC CARBON INDIA CO LTD</t>
  </si>
  <si>
    <t>PANASONIC ENERGY INDIA COMPANY LTD</t>
  </si>
  <si>
    <t>PANCHMAHAL STEEL LTD</t>
  </si>
  <si>
    <t>PANCHSHEEL ORGANICS LTD</t>
  </si>
  <si>
    <t>PANKAJ PIYUSH TRADE &amp; INVESTMENT LTD</t>
  </si>
  <si>
    <t>PANKAJ POLYMERS LTD</t>
  </si>
  <si>
    <t>PANKAJ POLYPACK LTD</t>
  </si>
  <si>
    <t>PANSARI DEVELOPERS LTD</t>
  </si>
  <si>
    <t>PANSARI</t>
  </si>
  <si>
    <t>PANTH INFINITY LTD</t>
  </si>
  <si>
    <t>PANYAM CEMENTS &amp; MINERAL INDUSTRIES LTD</t>
  </si>
  <si>
    <t>Parab Infra Ltd</t>
  </si>
  <si>
    <t>PARINFRA</t>
  </si>
  <si>
    <t>PARABOLIC DRUGS LTD</t>
  </si>
  <si>
    <t>PARABDRUGS</t>
  </si>
  <si>
    <t>PARAG MILK FOODS LTD</t>
  </si>
  <si>
    <t>PARAGMILK</t>
  </si>
  <si>
    <t>PARAGON FINANCE LTD</t>
  </si>
  <si>
    <t>PARAMOUNT COMMUNICATIONS LTD</t>
  </si>
  <si>
    <t>PARACABLES</t>
  </si>
  <si>
    <t>PARAMOUNT COSMETICS (INDIA) LTD</t>
  </si>
  <si>
    <t>PARAMOUNT COSMETICS INDIA LTD</t>
  </si>
  <si>
    <t>PARENTERAL DRUGS (INDIA) LTD</t>
  </si>
  <si>
    <t>PDPL</t>
  </si>
  <si>
    <t>PARENTERAL DRUGS INDIA LTD</t>
  </si>
  <si>
    <t>PARIKSHA FIN- INVEST- LEASE LTD</t>
  </si>
  <si>
    <t>PARIN FURNITURE LTD</t>
  </si>
  <si>
    <t>PARIN</t>
  </si>
  <si>
    <t>PARKER AGROCHEM EXPORTS LTD</t>
  </si>
  <si>
    <t>PARLE SOFTWARE LTD</t>
  </si>
  <si>
    <t>PARMAX PHARMA LTD</t>
  </si>
  <si>
    <t>PARMESHWARI SILK MILLS LTD</t>
  </si>
  <si>
    <t>PARNAV SPORTS ACADEMY LTD</t>
  </si>
  <si>
    <t>PARNAX LAB LTD</t>
  </si>
  <si>
    <t>PARSHARTI INVESTMENT LTD</t>
  </si>
  <si>
    <t>PARSHWANATH CORPORATION LTD</t>
  </si>
  <si>
    <t>PARSVNATH DEVELOPERS LTD</t>
  </si>
  <si>
    <t>PARSVNATH</t>
  </si>
  <si>
    <t>PARTH INDUSTRIES LTD</t>
  </si>
  <si>
    <t>PARVATI SWEETNERS AND POWER LTD</t>
  </si>
  <si>
    <t>PASARI SPINNING MILLS LTD</t>
  </si>
  <si>
    <t>PASHUPATI COTSPIN LTD</t>
  </si>
  <si>
    <t>PASHUPATI</t>
  </si>
  <si>
    <t>PASUPATI ACRYLON LTD</t>
  </si>
  <si>
    <t>PASUPATI FINCAP LTD</t>
  </si>
  <si>
    <t>PASUPATI SPG &amp; WVG MILLS LTD</t>
  </si>
  <si>
    <t>PATDIAM JEWELLERY LTD</t>
  </si>
  <si>
    <t>PATEL ENGINEERING LTD</t>
  </si>
  <si>
    <t>PATELENG</t>
  </si>
  <si>
    <t>PATEL INTEGRATED LOGISTICS LTD</t>
  </si>
  <si>
    <t>PATINTLOG</t>
  </si>
  <si>
    <t>PATELS AIRTEMP (INDIA) LTD</t>
  </si>
  <si>
    <t>PATELS AIRTEMP INDIA LTD</t>
  </si>
  <si>
    <t>PATIDAR BUILDCON LTD</t>
  </si>
  <si>
    <t>PATSPIN (INDIA) LTD</t>
  </si>
  <si>
    <t>PATSPINLTD</t>
  </si>
  <si>
    <t>PATSPIN INDIA LTD</t>
  </si>
  <si>
    <t>PAUL MERCHANTS LTD</t>
  </si>
  <si>
    <t>PAUSHAK LTD</t>
  </si>
  <si>
    <t>PAWANSUT HOLDINGS LTD</t>
  </si>
  <si>
    <t>PBA INFRASTRUCTURE LTD</t>
  </si>
  <si>
    <t>PBAINFRA</t>
  </si>
  <si>
    <t>PBM POLYTEX LTD</t>
  </si>
  <si>
    <t>PC JEWELLER LTD</t>
  </si>
  <si>
    <t>PCJEWELLER</t>
  </si>
  <si>
    <t>PCS TECHNOLOGY LTD</t>
  </si>
  <si>
    <t>PDS MULTINATIONAL FASHIONS LTD</t>
  </si>
  <si>
    <t>PDSMFL</t>
  </si>
  <si>
    <t>PEARL GLOBAL INDUSTRIES LTD</t>
  </si>
  <si>
    <t>PGIL</t>
  </si>
  <si>
    <t>PEARL POLYMERS LTD</t>
  </si>
  <si>
    <t>PEARLPOLY</t>
  </si>
  <si>
    <t>PECOS HOTELS AND PUBS LTD</t>
  </si>
  <si>
    <t>PEE CEE COSMA SOPE LTD</t>
  </si>
  <si>
    <t>PEETI SECURITIES LTD</t>
  </si>
  <si>
    <t>PENINSULA LAND LTD</t>
  </si>
  <si>
    <t>PENINLAND</t>
  </si>
  <si>
    <t>PENNAR ENGINEERED BUILDING SYSTEMS LTD</t>
  </si>
  <si>
    <t>PENPEBS</t>
  </si>
  <si>
    <t>PENNAR INDUSTRIES LTD</t>
  </si>
  <si>
    <t>PENIND</t>
  </si>
  <si>
    <t>PENTA GOLD LTD</t>
  </si>
  <si>
    <t>PENTAGOLD</t>
  </si>
  <si>
    <t>PENTAMEDIA GRAPHICS LTD</t>
  </si>
  <si>
    <t>PENTOKEY ORGANY (INDIA) LTD</t>
  </si>
  <si>
    <t>PENTOKEY ORGANY INDIA LTD</t>
  </si>
  <si>
    <t>PEOPLES INVESTMENTS LTD</t>
  </si>
  <si>
    <t>PERFECT INFRAENGINEERS LTD</t>
  </si>
  <si>
    <t>PERFECT</t>
  </si>
  <si>
    <t>PERFECT-OCTAVE MEDIA PROJECTS LTD</t>
  </si>
  <si>
    <t>PERFECTPAC LTD</t>
  </si>
  <si>
    <t>PERMANENT MAGNETS LTD</t>
  </si>
  <si>
    <t>PERSISTENT SYSTEMS LTD</t>
  </si>
  <si>
    <t>PERSISTENT</t>
  </si>
  <si>
    <t>PERVASIVE COMMODITIES LTD</t>
  </si>
  <si>
    <t>PETRON ENGINEERING CONSTRUCTION LTD</t>
  </si>
  <si>
    <t>PETRONENGG</t>
  </si>
  <si>
    <t>PETRONET LNG LTD</t>
  </si>
  <si>
    <t>PETRONET</t>
  </si>
  <si>
    <t>PFIZER LTD</t>
  </si>
  <si>
    <t>PFIZER</t>
  </si>
  <si>
    <t>PFL INFOTECH LTD</t>
  </si>
  <si>
    <t>PG ELECTROPLAST LTD</t>
  </si>
  <si>
    <t>PGEL</t>
  </si>
  <si>
    <t>PG FOILS LTD</t>
  </si>
  <si>
    <t>PG INDUSTRY LTD</t>
  </si>
  <si>
    <t>PH CAPITAL LTD</t>
  </si>
  <si>
    <t>PH TRADING LTD</t>
  </si>
  <si>
    <t>PHAARMASIA LTD</t>
  </si>
  <si>
    <t>PHILLIPS CARBON BLACK LTD</t>
  </si>
  <si>
    <t>PHILIPCARB</t>
  </si>
  <si>
    <t>Carbon Black</t>
  </si>
  <si>
    <t>PHOENIX INTERNATIONAL LTD</t>
  </si>
  <si>
    <t>PHOENIX TOWNSHIP LTD</t>
  </si>
  <si>
    <t>PHOTON CAPITAL ADVISORS LTD</t>
  </si>
  <si>
    <t>PHOTOQUIP (INDIA) LTD</t>
  </si>
  <si>
    <t>PHOTOQUIP INDIA LTD</t>
  </si>
  <si>
    <t>PHYTO CHEM (INDIA) LTD</t>
  </si>
  <si>
    <t>PHYTO CHEM INDIA LTD</t>
  </si>
  <si>
    <t>PI INDUSTRIES LTD</t>
  </si>
  <si>
    <t>PIIND</t>
  </si>
  <si>
    <t>PICCADILY AGRO INDUSTRIES LTD</t>
  </si>
  <si>
    <t>PICCADILY SUGAR &amp; ALLIED INDUSTRIES LTD</t>
  </si>
  <si>
    <t>PICTUREHOUSE MEDIA LTD</t>
  </si>
  <si>
    <t>PIDILITE INDUSTRIES LTD</t>
  </si>
  <si>
    <t>PIDILITIND</t>
  </si>
  <si>
    <t>PIL ITALICA LIFESTYLE LTD</t>
  </si>
  <si>
    <t>PILITA</t>
  </si>
  <si>
    <t>PILANI INVESTMENT AND INDUSTRIES CORPORATION LTD</t>
  </si>
  <si>
    <t>PILANIINVS</t>
  </si>
  <si>
    <t>PIONEER AGRO EXTRACTS LTD</t>
  </si>
  <si>
    <t>PIONEER DISTILLERIES LTD</t>
  </si>
  <si>
    <t>PIONDIST</t>
  </si>
  <si>
    <t>PIONEER EMBROIDERIES LTD</t>
  </si>
  <si>
    <t>PIONEEREMB</t>
  </si>
  <si>
    <t>PIONEER INVESTCORP LTD</t>
  </si>
  <si>
    <t>PIRAMAL ENTERPRISES LTD</t>
  </si>
  <si>
    <t>PEL</t>
  </si>
  <si>
    <t>PIRAMAL PHYTOCARE LTD</t>
  </si>
  <si>
    <t>PIRPHYTO</t>
  </si>
  <si>
    <t>PITHAMPUR POLY PRODUCTS LTD</t>
  </si>
  <si>
    <t>PITTI ENGINEERING LTD</t>
  </si>
  <si>
    <t>PITTIENG</t>
  </si>
  <si>
    <t>PIX TRANSMISSIONS LTD</t>
  </si>
  <si>
    <t>PLANTER POLYSACKS LTD</t>
  </si>
  <si>
    <t>PLASTIBLENDS (INDIA) LTD</t>
  </si>
  <si>
    <t>PLASTIBLEN</t>
  </si>
  <si>
    <t>PLASTIBLENDS INDIA LTD</t>
  </si>
  <si>
    <t>PMC FINCORP LTD</t>
  </si>
  <si>
    <t>PNB GILTS LTD</t>
  </si>
  <si>
    <t>PNBGILTS</t>
  </si>
  <si>
    <t>PNB HOUSING FINANCE LTD</t>
  </si>
  <si>
    <t>PNBHOUSING</t>
  </si>
  <si>
    <t>PNC INFRATECH LTD</t>
  </si>
  <si>
    <t>PNCINFRA</t>
  </si>
  <si>
    <t>POCHIRAJU INDUSTRIES LTD</t>
  </si>
  <si>
    <t>POCHIRAJU</t>
  </si>
  <si>
    <t>POCL ENTERPRISES LTD</t>
  </si>
  <si>
    <t>PODDAR HOUSING AND DEVELOPMENT LTD</t>
  </si>
  <si>
    <t>PODDARHOUS</t>
  </si>
  <si>
    <t>PODDAR PIGMENTS LTD</t>
  </si>
  <si>
    <t>PODDARMENT</t>
  </si>
  <si>
    <t>POKARNA LTD</t>
  </si>
  <si>
    <t>POKARNA</t>
  </si>
  <si>
    <t>POLO HOTELS LTD</t>
  </si>
  <si>
    <t>POLO QUEEN INDUSTRIAL AND FINTECH LTD</t>
  </si>
  <si>
    <t>POLSON LTD</t>
  </si>
  <si>
    <t>POLY MEDICURE LTD</t>
  </si>
  <si>
    <t>POLYMED</t>
  </si>
  <si>
    <t>Polycab India Ltd</t>
  </si>
  <si>
    <t>POLYCAB</t>
  </si>
  <si>
    <t>POLYCHEM LTD</t>
  </si>
  <si>
    <t>POLYCON INTERNATIONAL LTD</t>
  </si>
  <si>
    <t>POLYGENTA TECHNOLOGIES LTD</t>
  </si>
  <si>
    <t>POLYLINK POLYMERS (INDIA) LTD</t>
  </si>
  <si>
    <t>POLYLINK POLYMERS INDIA LTD</t>
  </si>
  <si>
    <t>POLYMAC THERMOFORMERS LTD</t>
  </si>
  <si>
    <t>POLYMECHPLAST MACHINES LTD</t>
  </si>
  <si>
    <t>POLYPLEX CORPORATION LTD</t>
  </si>
  <si>
    <t>POLYPLEX</t>
  </si>
  <si>
    <t>POLYSPIN EXPORTS LTD</t>
  </si>
  <si>
    <t>POLYTEX (INDIA) LTD</t>
  </si>
  <si>
    <t>POLYTEX INDIA LTD</t>
  </si>
  <si>
    <t>PONDY OXIDES &amp; CHEMICALS LTD</t>
  </si>
  <si>
    <t>PONNI SUGARS ERODE LTD</t>
  </si>
  <si>
    <t>PONNIERODE</t>
  </si>
  <si>
    <t>POOJA ENTERTAINMENT AND FILMS LTD</t>
  </si>
  <si>
    <t>POOJAWESTERN METALIKS LTD</t>
  </si>
  <si>
    <t>POONA DAL &amp; OIL INDUSTRIES LTD</t>
  </si>
  <si>
    <t>POPULAR ESTATE MANAGEMENT LTD</t>
  </si>
  <si>
    <t>PORWAL AUTO COMPONENTS LTD</t>
  </si>
  <si>
    <t>POWER &amp; INSTRUMENTATION GUJARAT LTD</t>
  </si>
  <si>
    <t>PIGL</t>
  </si>
  <si>
    <t>POWER FINANCE CORPORATION LTD</t>
  </si>
  <si>
    <t>PFC</t>
  </si>
  <si>
    <t>POWER GRID CORPORATION OF (INDIA) LTD</t>
  </si>
  <si>
    <t>POWERGRID</t>
  </si>
  <si>
    <t>POWER GRID CORPORATION OF INDIA LTD</t>
  </si>
  <si>
    <t>POWER MECH PROJECTS LTD</t>
  </si>
  <si>
    <t>POWERMECH</t>
  </si>
  <si>
    <t>POWERFUL TECHNOLOGIES LTD</t>
  </si>
  <si>
    <t>POWERFUL</t>
  </si>
  <si>
    <t>POWERHOUSE GYM &amp; WELLNESS LTD</t>
  </si>
  <si>
    <t>PPAP AUTOMOTIVE LTD</t>
  </si>
  <si>
    <t>PPAP</t>
  </si>
  <si>
    <t>PRABHAT DAIRY LTD</t>
  </si>
  <si>
    <t>PRABHAT</t>
  </si>
  <si>
    <t>PRABHAT TELECOMS (INDIA) LTD</t>
  </si>
  <si>
    <t>PRABHAT TELECOMS INDIA LTD</t>
  </si>
  <si>
    <t>PRABHAV INDUSTRIES LTD</t>
  </si>
  <si>
    <t>PRABHU STEEL INDUSTRIES LTD</t>
  </si>
  <si>
    <t>PRADEEP METALS LTD</t>
  </si>
  <si>
    <t>PRADHIN LTD</t>
  </si>
  <si>
    <t>PRADIP OVERSEAS LTD</t>
  </si>
  <si>
    <t>PRADIP</t>
  </si>
  <si>
    <t>PRAG BOSIMI SYNTHETICS LTD</t>
  </si>
  <si>
    <t>PRAJ INDUSTRIES LTD</t>
  </si>
  <si>
    <t>PRAJIND</t>
  </si>
  <si>
    <t>PRAJAY ENGINEERS SYNDICATE LTD</t>
  </si>
  <si>
    <t>PRAENG</t>
  </si>
  <si>
    <t>PRAKASH CONSTROWELL LTD</t>
  </si>
  <si>
    <t>PRAKASHCON</t>
  </si>
  <si>
    <t>PRAKASH INDUSTRIES LTD</t>
  </si>
  <si>
    <t>PRAKASH</t>
  </si>
  <si>
    <t>Prakash Pipes Ltd</t>
  </si>
  <si>
    <t>PPL</t>
  </si>
  <si>
    <t>PRAKASH STEELAGE LTD</t>
  </si>
  <si>
    <t>PRAKASHSTL</t>
  </si>
  <si>
    <t>PRAKASH WOOLLEN &amp; SYNTHETIC MILLS LTD</t>
  </si>
  <si>
    <t>PRANAVADITYA SPINNING MILLS LTD</t>
  </si>
  <si>
    <t>PRASHANT (INDIA) LTD</t>
  </si>
  <si>
    <t>PRASHANT INDIA LTD</t>
  </si>
  <si>
    <t>PRATAAP SNACKS LTD</t>
  </si>
  <si>
    <t>DIAMONDYD</t>
  </si>
  <si>
    <t>PRATIK PANELS LTD</t>
  </si>
  <si>
    <t>PRATIKSHA CHEMICALS LTD</t>
  </si>
  <si>
    <t>PRAXIS HOME RETAIL LTD</t>
  </si>
  <si>
    <t>PRAXIS</t>
  </si>
  <si>
    <t>PRECIOUS TRADING &amp; INVESTMENTS LTD</t>
  </si>
  <si>
    <t>PRECISION CAMSHAFTS LTD</t>
  </si>
  <si>
    <t>PRECAM</t>
  </si>
  <si>
    <t>PRECISION CONTAINEURS LTD</t>
  </si>
  <si>
    <t>PRECISION ELECTRONICS LTD</t>
  </si>
  <si>
    <t>PRECISION WIRES (INDIA) LTD</t>
  </si>
  <si>
    <t>PRECWIRE</t>
  </si>
  <si>
    <t>PRECISION WIRES INDIA LTD</t>
  </si>
  <si>
    <t>PRECOT MERIDIAN LTD</t>
  </si>
  <si>
    <t>PRECOT</t>
  </si>
  <si>
    <t>PREM SOMANI FINANCIAL SERVICES LTD</t>
  </si>
  <si>
    <t>PREMCO GLOBAL LTD</t>
  </si>
  <si>
    <t>PREMIER CHENNAI PROPERTIES LTD</t>
  </si>
  <si>
    <t>PREMIER EXPLOSIVES LTD</t>
  </si>
  <si>
    <t>PREMEXPLN</t>
  </si>
  <si>
    <t>PREMIER LTD</t>
  </si>
  <si>
    <t>PREMIER</t>
  </si>
  <si>
    <t>PREMIER PIPES LTD</t>
  </si>
  <si>
    <t>PREMIER POLYFILM LTD</t>
  </si>
  <si>
    <t>PREMIERPOL</t>
  </si>
  <si>
    <t>PREMIER SYNTHETICS LTD</t>
  </si>
  <si>
    <t>PRERNA INFRABUILD LTD</t>
  </si>
  <si>
    <t>PRESSMAN ADVERTISING LTD</t>
  </si>
  <si>
    <t>PRESSMN</t>
  </si>
  <si>
    <t>PRESTIGE ESTATES PROJECTS LTD</t>
  </si>
  <si>
    <t>PRESTIGE</t>
  </si>
  <si>
    <t>PRICOL LTD</t>
  </si>
  <si>
    <t>PRICOLLTD</t>
  </si>
  <si>
    <t>PRIMA AGRO LTD</t>
  </si>
  <si>
    <t>PRIMA INDUSTRIES LTD</t>
  </si>
  <si>
    <t>PRIMA PLASTICS LTD</t>
  </si>
  <si>
    <t>PRIME CAPITAL MARKET LTD</t>
  </si>
  <si>
    <t>PRIME CUSTOMER SERVICES LTD</t>
  </si>
  <si>
    <t>PRIME FOCUS LTD</t>
  </si>
  <si>
    <t>PFOCUS</t>
  </si>
  <si>
    <t>PRIME INDUSTRIES LTD</t>
  </si>
  <si>
    <t>PRIME PROPERTY DEVELOPMENT CORPORATION LTD</t>
  </si>
  <si>
    <t>PRIME SECURITIES LTD</t>
  </si>
  <si>
    <t>PRIMESECU</t>
  </si>
  <si>
    <t>PRIME URBAN DEVELOPMENT (INDIA) LTD</t>
  </si>
  <si>
    <t>PRIME URBAN DEVELOPMENT INDIA LTD</t>
  </si>
  <si>
    <t>PRISM FINANCE LTD</t>
  </si>
  <si>
    <t>PRISM JOHNSON LTD</t>
  </si>
  <si>
    <t>PRSMJOHNSN</t>
  </si>
  <si>
    <t>PRISM MEDICO AND PHARMACY LTD</t>
  </si>
  <si>
    <t>PRITHVI EXCHANGE (INDIA) LTD</t>
  </si>
  <si>
    <t>PRITHVI EXCHANGE INDIA LTD</t>
  </si>
  <si>
    <t>PRITI INTERNATIONAL LTD</t>
  </si>
  <si>
    <t>PRITI</t>
  </si>
  <si>
    <t>PRITIKA AUTO INDUSTRIES LTD</t>
  </si>
  <si>
    <t>PRITISH NANDY COMMUNICATIONS LTD</t>
  </si>
  <si>
    <t>PNC</t>
  </si>
  <si>
    <t>PRIYA LTD</t>
  </si>
  <si>
    <t>PRO FIN CAPITAL SERVICES LTD</t>
  </si>
  <si>
    <t>PROAIM ENTERPRISES LTD</t>
  </si>
  <si>
    <t>PROCAL ELECTRONICS (INDIA) LTD</t>
  </si>
  <si>
    <t>PROCAL ELECTRONICS INDIA LTD</t>
  </si>
  <si>
    <t>Procter &amp; Gamble Health LTD</t>
  </si>
  <si>
    <t>PGHL</t>
  </si>
  <si>
    <t>PROCTER &amp; GAMBLE HYGIENE AND HEALTH CARE LTD</t>
  </si>
  <si>
    <t>PGHH</t>
  </si>
  <si>
    <t>PROGRESSIVE EXTRACTIONS &amp; EXPORTS LTD</t>
  </si>
  <si>
    <t>PROLIFE INDUSTRIES LTD</t>
  </si>
  <si>
    <t>PROLIFE</t>
  </si>
  <si>
    <t>PROMACT IMPEX LTD</t>
  </si>
  <si>
    <t>PROSEED (INDIA) LTD</t>
  </si>
  <si>
    <t>PROSEED</t>
  </si>
  <si>
    <t>PROSEED INDIA LTD</t>
  </si>
  <si>
    <t>PROVESTMENT SERVICES LTD</t>
  </si>
  <si>
    <t>PROVOGUE (INDIA) LTD</t>
  </si>
  <si>
    <t>PROVOGE</t>
  </si>
  <si>
    <t>PROVOGUE INDIA LTD</t>
  </si>
  <si>
    <t>PROZONE INTU PROPERTIES LTD</t>
  </si>
  <si>
    <t>PROZONINTU</t>
  </si>
  <si>
    <t>PS IT INFRASTRUCTURE &amp; SERVICES LTD</t>
  </si>
  <si>
    <t>PSL LTD</t>
  </si>
  <si>
    <t>PSL</t>
  </si>
  <si>
    <t>PSP PROJECTS LTD</t>
  </si>
  <si>
    <t>PSPPROJECT</t>
  </si>
  <si>
    <t>PTC (INDIA) LTD</t>
  </si>
  <si>
    <t>PTC</t>
  </si>
  <si>
    <t>PTC INDIA FINANCIAL SERVICES LTD</t>
  </si>
  <si>
    <t>PFS</t>
  </si>
  <si>
    <t>PTC INDIA LTD</t>
  </si>
  <si>
    <t>PTC INDUSTRIES LTD</t>
  </si>
  <si>
    <t>PTL ENTERPRISES LTD</t>
  </si>
  <si>
    <t>PTL</t>
  </si>
  <si>
    <t>PUDUMJEE PAPER PRODUCTS LTD</t>
  </si>
  <si>
    <t>PDMJEPAPER</t>
  </si>
  <si>
    <t>PULSAR INTERNATIONAL LTD</t>
  </si>
  <si>
    <t>PULZ ELECTRONICS LTD</t>
  </si>
  <si>
    <t>PULZ</t>
  </si>
  <si>
    <t>PUNCTUAL TRADING LTD</t>
  </si>
  <si>
    <t>PUNIT COMMERCIALS LTD</t>
  </si>
  <si>
    <t>PUNJ LLOYD LTD</t>
  </si>
  <si>
    <t>PUNJLLOYD</t>
  </si>
  <si>
    <t>PUNJAB &amp; SIND BANK</t>
  </si>
  <si>
    <t>PSB</t>
  </si>
  <si>
    <t>PUNJAB ALKALIES &amp; CHEMICALS LTD</t>
  </si>
  <si>
    <t>PUNJAB CHEMICALS &amp; CROP PROTECTION LTD</t>
  </si>
  <si>
    <t>PUNJABCHEM</t>
  </si>
  <si>
    <t>PUNJAB COMMUNICATIONS LTD</t>
  </si>
  <si>
    <t>PUNJAB NATIONAL BANK</t>
  </si>
  <si>
    <t>PNB</t>
  </si>
  <si>
    <t>PURAVANKARA LTD</t>
  </si>
  <si>
    <t>PURVA</t>
  </si>
  <si>
    <t>PURE GIFTCARAT LTD</t>
  </si>
  <si>
    <t>PURITY FLEX PACK LTD</t>
  </si>
  <si>
    <t>PUROHIT CONSTRUCTION LTD</t>
  </si>
  <si>
    <t>PURPLE ENTERTAINMENT LTD</t>
  </si>
  <si>
    <t>PURSHOTTAM INVESTOFIN LTD</t>
  </si>
  <si>
    <t>PUSHPANJALI REALMS AND INFRATECH LTD</t>
  </si>
  <si>
    <t>PUSHPREALM</t>
  </si>
  <si>
    <t>PUSHPSONS INDUSTRIES LTD</t>
  </si>
  <si>
    <t>PVP VENTURES LTD</t>
  </si>
  <si>
    <t>PVP</t>
  </si>
  <si>
    <t>PVR LTD</t>
  </si>
  <si>
    <t>PVR</t>
  </si>
  <si>
    <t>PVV INFRA LTD</t>
  </si>
  <si>
    <t>PYXIS FINVEST LTD</t>
  </si>
  <si>
    <t>QUADRANT TELEVENTURES LTD</t>
  </si>
  <si>
    <t>QUANTUM BUILD-TECH LTD</t>
  </si>
  <si>
    <t>QUANTUM DIGITAL VISION (INDIA) LTD</t>
  </si>
  <si>
    <t>QUANTUM DIGITAL VISION INDIA LTD</t>
  </si>
  <si>
    <t>QUANTUM GOLD FUND - EXCHANGE TRADED FUND (ETF)</t>
  </si>
  <si>
    <t>QGOLDHALF</t>
  </si>
  <si>
    <t>QUANTUM MUTUAL FUND - QUANTUM INDEX FUND ETF</t>
  </si>
  <si>
    <t>QNIFTY</t>
  </si>
  <si>
    <t>QUESS CORP LTD</t>
  </si>
  <si>
    <t>QUESS</t>
  </si>
  <si>
    <t>QUEST FINANCIAL SERVICES LTD</t>
  </si>
  <si>
    <t>QUEST SOFTECH (INDIA) LTD</t>
  </si>
  <si>
    <t>QUEST SOFTECH INDIA LTD</t>
  </si>
  <si>
    <t>QUICK HEAL TECHNOLOGIES LTD</t>
  </si>
  <si>
    <t>QUICKHEAL</t>
  </si>
  <si>
    <t>QUINTEGRA SOLUTIONS LTD</t>
  </si>
  <si>
    <t>QUINTEGRA</t>
  </si>
  <si>
    <t>R B GUPTA FINANCIALS LTD</t>
  </si>
  <si>
    <t>R J BIO-TECH LTD</t>
  </si>
  <si>
    <t>R J SHAH &amp; CO LTD</t>
  </si>
  <si>
    <t>R M DRIP AND SPRINKLERS SYSTEMS LTD</t>
  </si>
  <si>
    <t>RMDRIP</t>
  </si>
  <si>
    <t>R P P INFRA PROJECTS LTD</t>
  </si>
  <si>
    <t>RPPINFRA</t>
  </si>
  <si>
    <t>R R SECURITIES LTD</t>
  </si>
  <si>
    <t>R S SOFTWARE (INDIA) LTD</t>
  </si>
  <si>
    <t>RSSOFTWARE</t>
  </si>
  <si>
    <t>R S SOFTWARE INDIA LTD</t>
  </si>
  <si>
    <t>R SYSTEMS INTERNATIONAL LTD</t>
  </si>
  <si>
    <t>RSYSTEMS</t>
  </si>
  <si>
    <t>R T EXPORTS LTD</t>
  </si>
  <si>
    <t>R&amp;B DENIMS LTD</t>
  </si>
  <si>
    <t>RAAJ MEDISAFE (INDIA) LTD</t>
  </si>
  <si>
    <t>RAAJ MEDISAFE INDIA LTD</t>
  </si>
  <si>
    <t>RAASI REFRACTORIES LTD</t>
  </si>
  <si>
    <t>RACL GEARTECH LTD</t>
  </si>
  <si>
    <t>RADAAN MEDIAWORKS (INDIA) LTD</t>
  </si>
  <si>
    <t>RADAAN</t>
  </si>
  <si>
    <t>RADAAN MEDIAWORKS INDIA LTD</t>
  </si>
  <si>
    <t>RADHA MADHAV CORPORATION LTD</t>
  </si>
  <si>
    <t>RMCL</t>
  </si>
  <si>
    <t>RADHAGOBIND COMMERCIAL LTD</t>
  </si>
  <si>
    <t>RADHE DEVELOPERS (INDIA) LTD</t>
  </si>
  <si>
    <t>RADHE DEVELOPERS INDIA LTD</t>
  </si>
  <si>
    <t>RADHEY TRADE HOLDING LTD</t>
  </si>
  <si>
    <t>RADHIKA JEWELTECH LTD</t>
  </si>
  <si>
    <t>RADICO KHAITAN LTD</t>
  </si>
  <si>
    <t>RADICO</t>
  </si>
  <si>
    <t>RADIX INDUSTRIES (INDIA) LTD</t>
  </si>
  <si>
    <t>RADIX INDUSTRIES INDIA LTD</t>
  </si>
  <si>
    <t>RAGHAV PRODUCTIVITY ENHANCERS LTD</t>
  </si>
  <si>
    <t>RAGHUNATH INTERNATIONAL LTD</t>
  </si>
  <si>
    <t>RAGHUNATH TOBACCO CO LTD</t>
  </si>
  <si>
    <t>RAGHUVANSH AGROFARMS LTD</t>
  </si>
  <si>
    <t>RAGHUVIR SYNTHETICS LTD</t>
  </si>
  <si>
    <t>RAHUL MERCHANDISING LTD</t>
  </si>
  <si>
    <t>RAIDEEP INDUSTRIES LTD</t>
  </si>
  <si>
    <t>Rail Vikas Nigam Ltd</t>
  </si>
  <si>
    <t>RVNL</t>
  </si>
  <si>
    <t>Construction &amp;amp; Engineering</t>
  </si>
  <si>
    <t>RAIN INDUSTRIES LTD</t>
  </si>
  <si>
    <t>RAIN</t>
  </si>
  <si>
    <t>RAINBOW DENIM LTD</t>
  </si>
  <si>
    <t>RAINBOW FOUNDATIONS LTD</t>
  </si>
  <si>
    <t>RAINBOW PAPERS LTD</t>
  </si>
  <si>
    <t>RAINBOWPAP</t>
  </si>
  <si>
    <t>RAJ PACKAGING INDUSTRIES LTD</t>
  </si>
  <si>
    <t>RAJ RAYON INDUSTRIES LTD</t>
  </si>
  <si>
    <t>RAJRAYON</t>
  </si>
  <si>
    <t>RAJ TELEVISION NETWORK LTD</t>
  </si>
  <si>
    <t>RAJTV</t>
  </si>
  <si>
    <t>RAJA BAHADUR INTERNATIONAL LTD</t>
  </si>
  <si>
    <t>RAJAPALAYAM MILLS LTD</t>
  </si>
  <si>
    <t>RAJASTHAN CYLINDERS &amp; CONTAINERS LTD</t>
  </si>
  <si>
    <t>RAJASTHAN GASES LTD</t>
  </si>
  <si>
    <t>RAJASTHAN TUBE MANUFACTURING CO LTD</t>
  </si>
  <si>
    <t>RAJATH FINANCE LTD</t>
  </si>
  <si>
    <t>RAJDARSHAN INDUSTRIES LTD</t>
  </si>
  <si>
    <t>ARENTERP</t>
  </si>
  <si>
    <t>RAJESH EXPORTS LTD</t>
  </si>
  <si>
    <t>RAJESHEXPO</t>
  </si>
  <si>
    <t>RAJESWARI INFRASTRUCTURE LTD</t>
  </si>
  <si>
    <t>RAJKAMAL SYNTHETICS LTD</t>
  </si>
  <si>
    <t>RAJKOT INVESTMENT TRUST LTD</t>
  </si>
  <si>
    <t>RAJKUMAR FORGE LTD</t>
  </si>
  <si>
    <t>RAJNANDINI METAL LTD</t>
  </si>
  <si>
    <t>RAJMET</t>
  </si>
  <si>
    <t>RAJNISH WELLNESS LTD</t>
  </si>
  <si>
    <t>RAJOO ENGINEERS LTD</t>
  </si>
  <si>
    <t>RAJRATAN GLOBAL WIRE LTD</t>
  </si>
  <si>
    <t>RAJSANKET REALTY LTD</t>
  </si>
  <si>
    <t>RAJSHREE POLYPACK LTD</t>
  </si>
  <si>
    <t>RPPL</t>
  </si>
  <si>
    <t>RAJSHREE SUGARS &amp; CHEMICALS LTD</t>
  </si>
  <si>
    <t>RAJSREESUG</t>
  </si>
  <si>
    <t>RAJVIR INDUSTRIES LTD</t>
  </si>
  <si>
    <t>RAJVIR</t>
  </si>
  <si>
    <t>RALLIS (INDIA) LTD</t>
  </si>
  <si>
    <t>RALLIS</t>
  </si>
  <si>
    <t>RALLIS INDIA LTD</t>
  </si>
  <si>
    <t>RAM MINERALS AND CHEMICALS LTD</t>
  </si>
  <si>
    <t>RAM RATNA WIRES LTD</t>
  </si>
  <si>
    <t>RAMA PAPER MILLS LTD</t>
  </si>
  <si>
    <t>RAMA PETROCHEMICALS LTD</t>
  </si>
  <si>
    <t>RAMA PHOSPHATES LTD</t>
  </si>
  <si>
    <t>RAMA PULP &amp; PAPERS LTD</t>
  </si>
  <si>
    <t>RAMA STEEL TUBES LTD</t>
  </si>
  <si>
    <t>RAMASTEEL</t>
  </si>
  <si>
    <t>RAMA VISION LTD</t>
  </si>
  <si>
    <t>RAMASIGNS INDUSTRIES LTD</t>
  </si>
  <si>
    <t>RAMCHANDRA LEASING &amp; FINANCE LTD</t>
  </si>
  <si>
    <t>RAMCO INDUSTRIES LTD</t>
  </si>
  <si>
    <t>RAMCOIND</t>
  </si>
  <si>
    <t>RAMCO SYSTEMS LTD</t>
  </si>
  <si>
    <t>RAMCOSYS</t>
  </si>
  <si>
    <t>RAMGOPAL POLYTEX LTD</t>
  </si>
  <si>
    <t>RAMGOPOLY</t>
  </si>
  <si>
    <t>RAMINFO LTD</t>
  </si>
  <si>
    <t>RAMKRISHNA FORGINGS LTD</t>
  </si>
  <si>
    <t>RKFORGE</t>
  </si>
  <si>
    <t>RAMKY INFRASTRUCTURE LTD</t>
  </si>
  <si>
    <t>RAMKY</t>
  </si>
  <si>
    <t>RAMSARUP INDUSTRIES LTD</t>
  </si>
  <si>
    <t>RAMSARUP</t>
  </si>
  <si>
    <t>RAMSONS PROJECTS LTD</t>
  </si>
  <si>
    <t>RANA SUGARS LTD</t>
  </si>
  <si>
    <t>RANASUG</t>
  </si>
  <si>
    <t>RANDER CORPORATION LTD</t>
  </si>
  <si>
    <t>RANE BRAKE LINING LTD</t>
  </si>
  <si>
    <t>RBL</t>
  </si>
  <si>
    <t>RANE ENGINE VALVE LTD</t>
  </si>
  <si>
    <t>RANEENGINE</t>
  </si>
  <si>
    <t>RANE HOLDINGS LTD</t>
  </si>
  <si>
    <t>RANEHOLDIN</t>
  </si>
  <si>
    <t>RANE MADRAS LTD</t>
  </si>
  <si>
    <t>RML</t>
  </si>
  <si>
    <t>RANJEET MECHATRONICS LTD</t>
  </si>
  <si>
    <t>RAP MEDIA LTD</t>
  </si>
  <si>
    <t>RAPICUT CARBIDES LTD</t>
  </si>
  <si>
    <t>RAPID INVESTMENTS LTD</t>
  </si>
  <si>
    <t>RAS RESORTS &amp; APART HOTELS LTD</t>
  </si>
  <si>
    <t>RASANDIK ENGINEERING INDUSTRIES (INDIA) LTD</t>
  </si>
  <si>
    <t>RASANDIK ENGINEERING INDUSTRIES INDIA LTD</t>
  </si>
  <si>
    <t>RASHTRIYA CHEMICALS AND FERTILIZERS LTD</t>
  </si>
  <si>
    <t>RCF</t>
  </si>
  <si>
    <t>RASI ELECTRODES LTD</t>
  </si>
  <si>
    <t>RASOI LTD</t>
  </si>
  <si>
    <t>RATHI BARS LTD</t>
  </si>
  <si>
    <t>RATHI GRAPHIC TECHNOLOGIES LTD</t>
  </si>
  <si>
    <t>RATNABHUMI DEVELOPERS LTD</t>
  </si>
  <si>
    <t>RATNAMANI METALS &amp; TUBES LTD</t>
  </si>
  <si>
    <t>RATNAMANI</t>
  </si>
  <si>
    <t>RATTANINDIA INFRASTRUCTURE LTD</t>
  </si>
  <si>
    <t>RTNINFRA</t>
  </si>
  <si>
    <t>RATTANINDIA POWER LTD</t>
  </si>
  <si>
    <t>RTNPOWER</t>
  </si>
  <si>
    <t>RAUNAQ EPC INTERNATIONAL LTD</t>
  </si>
  <si>
    <t>RAVALGAON SUGAR FARM LTD</t>
  </si>
  <si>
    <t>RAVI KUMAR DISTILLERIES LTD</t>
  </si>
  <si>
    <t>RKDL</t>
  </si>
  <si>
    <t>RAVILEELA GRANITES LTD</t>
  </si>
  <si>
    <t>RAVINDRA ENERGY LTD</t>
  </si>
  <si>
    <t>RAW EDGE INDUSTRIAL SOLUTIONS LTD</t>
  </si>
  <si>
    <t>RAYMED LABS LTD</t>
  </si>
  <si>
    <t>RAYMOND LTD</t>
  </si>
  <si>
    <t>RAYMOND</t>
  </si>
  <si>
    <t>RBL BANK LTD</t>
  </si>
  <si>
    <t>RBLBANK</t>
  </si>
  <si>
    <t>RCC CEMENTS LTD</t>
  </si>
  <si>
    <t>RCI INDUSTRIES &amp; TECHNOLOGIES LTD</t>
  </si>
  <si>
    <t>RCL RETAIL LTD</t>
  </si>
  <si>
    <t>RDB RASAYANS LTD</t>
  </si>
  <si>
    <t>RDB REALTY &amp; INFRASTRUCTURE LTD</t>
  </si>
  <si>
    <t>REAL GROWTH COMMERCIAL ENTERPRISES LTD</t>
  </si>
  <si>
    <t>REAL NEWS &amp; VIEWS LTD</t>
  </si>
  <si>
    <t>REAL STRIPS LTD</t>
  </si>
  <si>
    <t>REAL TOUCH FINANCE LTD</t>
  </si>
  <si>
    <t>REC LTD</t>
  </si>
  <si>
    <t>RECLTD</t>
  </si>
  <si>
    <t>REDEX PROTECH LTD</t>
  </si>
  <si>
    <t>REDINGTON (INDIA) LTD</t>
  </si>
  <si>
    <t>REDINGTON</t>
  </si>
  <si>
    <t>REDINGTON INDIA LTD</t>
  </si>
  <si>
    <t>REFEX INDUSTRIES LTD</t>
  </si>
  <si>
    <t>REFEX</t>
  </si>
  <si>
    <t>REFNOL RESINS &amp; CHEMICALS LTD</t>
  </si>
  <si>
    <t>REGAL ENTERTAINMENT &amp; CONSULTANTS LTD</t>
  </si>
  <si>
    <t>REGALIAA REALTY LTD</t>
  </si>
  <si>
    <t>REGENCY CERAMICS LTD</t>
  </si>
  <si>
    <t>REGENCERAM</t>
  </si>
  <si>
    <t>REGENCY INVESTMENTS LTD</t>
  </si>
  <si>
    <t>REGENCY TRUST LTD</t>
  </si>
  <si>
    <t>REGENT ENTERPRISES LTD</t>
  </si>
  <si>
    <t>REIL ELECTRICALS (INDIA) LTD</t>
  </si>
  <si>
    <t>REIL ELECTRICALS INDIA LTD</t>
  </si>
  <si>
    <t>REKVINA LABORATORIES LTD</t>
  </si>
  <si>
    <t>RELAXO FOOTWEARS LTD</t>
  </si>
  <si>
    <t>RELAXO</t>
  </si>
  <si>
    <t>RELIABLE DATA SERVICES LTD</t>
  </si>
  <si>
    <t>RELIABLE</t>
  </si>
  <si>
    <t>RELIABLE VENTURES (INDIA) LTD</t>
  </si>
  <si>
    <t>RELIABLE VENTURES INDIA LTD</t>
  </si>
  <si>
    <t>RELIANCE CAPITAL LTD</t>
  </si>
  <si>
    <t>RELCAPITAL</t>
  </si>
  <si>
    <t>RELIANCE CHEMOTEX INDUSTRIES LTD</t>
  </si>
  <si>
    <t>RELIANCE COMMUNICATIONS LTD</t>
  </si>
  <si>
    <t>RCOM</t>
  </si>
  <si>
    <t>Reliance ETF Bank BeES</t>
  </si>
  <si>
    <t>BANKBEES</t>
  </si>
  <si>
    <t>Reliance ETF Gold BeES</t>
  </si>
  <si>
    <t>GOLDBEES</t>
  </si>
  <si>
    <t>Reliance ETF Hang Seng BeES</t>
  </si>
  <si>
    <t>HNGSNGBEES</t>
  </si>
  <si>
    <t>Reliance ETF Junior BeES</t>
  </si>
  <si>
    <t>JUNIORBEES</t>
  </si>
  <si>
    <t>Reliance ETF Nifty BeES</t>
  </si>
  <si>
    <t>NIFTYBEES</t>
  </si>
  <si>
    <t>Reliance ETF PSU Bank BeES</t>
  </si>
  <si>
    <t>PSUBNKBEES</t>
  </si>
  <si>
    <t>Reliance ETF Shariah BeES</t>
  </si>
  <si>
    <t>SHARIABEES</t>
  </si>
  <si>
    <t>RELIANCE HOME FINANCE LTD</t>
  </si>
  <si>
    <t>RHFL</t>
  </si>
  <si>
    <t>RELIANCE INDUSTRIAL INFRASTRUCTURE LTD</t>
  </si>
  <si>
    <t>RIIL</t>
  </si>
  <si>
    <t>RELIANCE INDUSTRIES LTD</t>
  </si>
  <si>
    <t>RELIANCE</t>
  </si>
  <si>
    <t>RELIANCE INFRASTRUCTURE LTD</t>
  </si>
  <si>
    <t>RELINFRA</t>
  </si>
  <si>
    <t>RELIANCE NAVAL AND ENGINEERING LTD</t>
  </si>
  <si>
    <t>RNAVAL</t>
  </si>
  <si>
    <t>RELIANCE NIPPON LIFE ASSET MANAGEMENT LTD</t>
  </si>
  <si>
    <t>RNAM</t>
  </si>
  <si>
    <t>RELIANCE POWER LTD</t>
  </si>
  <si>
    <t>RPOWER</t>
  </si>
  <si>
    <t>RELIC TECHNOLOGIES LTD</t>
  </si>
  <si>
    <t>RELICAB CABLE MANUFACTURING LTD</t>
  </si>
  <si>
    <t>RELIGARE ENTERPRISES LTD</t>
  </si>
  <si>
    <t>RELIGARE</t>
  </si>
  <si>
    <t>RELSTRUCT BUILDCON LTD</t>
  </si>
  <si>
    <t>REMI EDELSTAHL TUBULARS LTD</t>
  </si>
  <si>
    <t>REMI ELEKTROTECHNIK LTD</t>
  </si>
  <si>
    <t>REMI PROCESS PLANT &amp; MACHINERY LTD</t>
  </si>
  <si>
    <t>REMI SALES &amp; ENGINEERING LTD</t>
  </si>
  <si>
    <t>REMI SECURITIES LTD</t>
  </si>
  <si>
    <t>REMSONS INDUSTRIES LTD.</t>
  </si>
  <si>
    <t>REMSONSIND</t>
  </si>
  <si>
    <t>Renaissance Global LTD</t>
  </si>
  <si>
    <t>RGL</t>
  </si>
  <si>
    <t>RENAISSANCE JEWELLERY LTD</t>
  </si>
  <si>
    <t>RJL</t>
  </si>
  <si>
    <t>REPCO HOME FINANCE LTD</t>
  </si>
  <si>
    <t>REPCOHOME</t>
  </si>
  <si>
    <t>REPRO (INDIA) LTD</t>
  </si>
  <si>
    <t>REPRO</t>
  </si>
  <si>
    <t>REPRO INDIA LTD</t>
  </si>
  <si>
    <t>RESONANCE SPECIALTIES LTD</t>
  </si>
  <si>
    <t>RESPONSIVE INDUSTRIES LTD</t>
  </si>
  <si>
    <t>RESPONIND</t>
  </si>
  <si>
    <t>RESTILE CERAMICS LTD</t>
  </si>
  <si>
    <t>Retro Green Revolution Ltd</t>
  </si>
  <si>
    <t>RGRL</t>
  </si>
  <si>
    <t>Tea &amp;amp; Coffee</t>
  </si>
  <si>
    <t>REVATHI EQUIPMENT LTD</t>
  </si>
  <si>
    <t>REVATHI</t>
  </si>
  <si>
    <t>REXNORD ELECTRONICS &amp; CONTROLS LTD</t>
  </si>
  <si>
    <t>RGF CAPITAL MARKETS LTD</t>
  </si>
  <si>
    <t>RIBA TEXTILES LTD</t>
  </si>
  <si>
    <t>RICH UNIVERSE NETWORK LTD</t>
  </si>
  <si>
    <t>RICHA INDUSTRIES LTD</t>
  </si>
  <si>
    <t>RICHFIELD FINANCIAL SERVICES LTD</t>
  </si>
  <si>
    <t>RICHIRICH INVENTURES LTD</t>
  </si>
  <si>
    <t>RICO AUTO INDUSTRIES LTD</t>
  </si>
  <si>
    <t>RICOAUTO</t>
  </si>
  <si>
    <t>RIDDHI CORPORATE SERVICES LTD</t>
  </si>
  <si>
    <t>RIDDHI SIDDHI GLUCO BIOLS LTD</t>
  </si>
  <si>
    <t>RIDDHI STEEL AND TUBE LTD</t>
  </si>
  <si>
    <t>RIDHI SYNTHETICS LTD</t>
  </si>
  <si>
    <t>RIDINGS CONSULTING ENGINEERS (INDIA) LTD</t>
  </si>
  <si>
    <t>RIDINGS CONSULTING ENGINEERS INDIA LTD</t>
  </si>
  <si>
    <t>RIGA SUGAR COMPANY LTD</t>
  </si>
  <si>
    <t>RISA INTERNATIONAL LTD</t>
  </si>
  <si>
    <t>RISHAB SPECIAL YARNS LTD</t>
  </si>
  <si>
    <t>RISHABH DIGHA STEEL &amp; ALLIED PRODUCTS LTD</t>
  </si>
  <si>
    <t>RISHI LASER LTD</t>
  </si>
  <si>
    <t>RISHI TECHTEX LTD</t>
  </si>
  <si>
    <t>RISHIROOP LTD</t>
  </si>
  <si>
    <t>Ritco Logistics Ltd</t>
  </si>
  <si>
    <t>RITCO</t>
  </si>
  <si>
    <t>RITES LTD</t>
  </si>
  <si>
    <t>RITES</t>
  </si>
  <si>
    <t>RITESH INTERNATIONAL LTD</t>
  </si>
  <si>
    <t>RITESH PROPERTIES &amp; INDUSTRIES LTD</t>
  </si>
  <si>
    <t>RITHWIK FACILITY MANAGEMENT SERVICES LTD</t>
  </si>
  <si>
    <t>RKEC PROJECTS LTD</t>
  </si>
  <si>
    <t>RKEC</t>
  </si>
  <si>
    <t>RLF LTD</t>
  </si>
  <si>
    <t>RMC SWITCHGEARS LTD</t>
  </si>
  <si>
    <t>RMG ALLOY STEEL LTD</t>
  </si>
  <si>
    <t>ROCKON ENTERPRISES LTD</t>
  </si>
  <si>
    <t>RODIUM REALTY LTD</t>
  </si>
  <si>
    <t>ROHIT FERRO-TECH LTD</t>
  </si>
  <si>
    <t>ROHITFERRO</t>
  </si>
  <si>
    <t>ROLCON ENGINEERING CO LTD</t>
  </si>
  <si>
    <t>ROLLATAINERS LTD</t>
  </si>
  <si>
    <t>ROLLT</t>
  </si>
  <si>
    <t>ROLTA (INDIA) LTD</t>
  </si>
  <si>
    <t>ROLTA</t>
  </si>
  <si>
    <t>ROLTA INDIA LTD</t>
  </si>
  <si>
    <t>RONI HOUSEHOLDS LTD</t>
  </si>
  <si>
    <t>ROOPA INDUSTRIES LTD</t>
  </si>
  <si>
    <t>Roopshri Resorts Ltd</t>
  </si>
  <si>
    <t>ROOPSHRI</t>
  </si>
  <si>
    <t>ROSELABS FINANCE LTD</t>
  </si>
  <si>
    <t>ROSSELL (INDIA) LTD</t>
  </si>
  <si>
    <t>ROSSELLIND</t>
  </si>
  <si>
    <t>ROSSELL INDIA LTD</t>
  </si>
  <si>
    <t>ROTO PUMPS LTD</t>
  </si>
  <si>
    <t>ROTOGRAPHICS (INDIA) LTD</t>
  </si>
  <si>
    <t>ROTOGRAPHICS INDIA LTD</t>
  </si>
  <si>
    <t>ROYAL CUSHION VINYL PRODUCTS LTD</t>
  </si>
  <si>
    <t>ROYAL INDIA CORPORATION LTD</t>
  </si>
  <si>
    <t>ROYAL ORCHID HOTELS LTD</t>
  </si>
  <si>
    <t>ROHLTD</t>
  </si>
  <si>
    <t>ROYALE MANOR HOTELS &amp; INDUSTRIES LTD</t>
  </si>
  <si>
    <t>RPG LIFE SCIENCES LTD</t>
  </si>
  <si>
    <t>RPGLIFE</t>
  </si>
  <si>
    <t>RR FINANCIAL CONSULTANTS LTD</t>
  </si>
  <si>
    <t>RSC INTERNATIONAL LTD</t>
  </si>
  <si>
    <t>RSD FINANCE LTD</t>
  </si>
  <si>
    <t>RSWM LTD</t>
  </si>
  <si>
    <t>RSWM</t>
  </si>
  <si>
    <t>RTS POWER CORPORATION LTD</t>
  </si>
  <si>
    <t>RUBFILA INTERNATIONAL LTD</t>
  </si>
  <si>
    <t>RUBRA MEDICAMENTS LTD</t>
  </si>
  <si>
    <t>RUCHI INFRASTRUCTURE LTD</t>
  </si>
  <si>
    <t>RUCHINFRA</t>
  </si>
  <si>
    <t>RUCHI SOYA INDUSTRIES LTD</t>
  </si>
  <si>
    <t>RUCHISOYA</t>
  </si>
  <si>
    <t>RUCHIKA INDUSTRIES (INDIA) LTD</t>
  </si>
  <si>
    <t>RUCHIKA INDUSTRIES INDIA LTD</t>
  </si>
  <si>
    <t>RUCHIRA PAPERS LTD</t>
  </si>
  <si>
    <t>RUCHIRA</t>
  </si>
  <si>
    <t>RUDRA GLOBAL INFRA PRODUCTS LTD</t>
  </si>
  <si>
    <t>RUDRABHISHEK ENTERPRISES LTD</t>
  </si>
  <si>
    <t>REPL</t>
  </si>
  <si>
    <t>RUIA AQUACULTURE FARMS LTD</t>
  </si>
  <si>
    <t>RUNGTA IRRIGATION LTD</t>
  </si>
  <si>
    <t>RUPA &amp; COMPANY LTD</t>
  </si>
  <si>
    <t>RUPA</t>
  </si>
  <si>
    <t>RUSHIL DECOR LTD</t>
  </si>
  <si>
    <t>RUSHIL</t>
  </si>
  <si>
    <t>RUTRON INTERNATIONAL LTD</t>
  </si>
  <si>
    <t>RUTTONSHA INTERNATIONAL RECTIFIER LTD</t>
  </si>
  <si>
    <t>S  M  GOLD LTD</t>
  </si>
  <si>
    <t>S A L STEEL LTD</t>
  </si>
  <si>
    <t>SALSTEEL</t>
  </si>
  <si>
    <t>S CHAND AND COMPANY LTD</t>
  </si>
  <si>
    <t>SCHAND</t>
  </si>
  <si>
    <t>S E POWER LTD</t>
  </si>
  <si>
    <t>SEPOWER</t>
  </si>
  <si>
    <t>S H KELKAR AND COMPANY LTD</t>
  </si>
  <si>
    <t>SHK</t>
  </si>
  <si>
    <t>S KUMARS.COM LTD.</t>
  </si>
  <si>
    <t>SKUMAR</t>
  </si>
  <si>
    <t>Internet Software &amp;amp; Services</t>
  </si>
  <si>
    <t>S P APPARELS LTD</t>
  </si>
  <si>
    <t>SPAL</t>
  </si>
  <si>
    <t>S R G SECURITIES FINANCE LTD</t>
  </si>
  <si>
    <t>S R INDUSTRIES LTD</t>
  </si>
  <si>
    <t>S R K INDUSTRIES LTD</t>
  </si>
  <si>
    <t>S S INFRASTRUCTURE DEVELOPMENT CONSULTANTS LTD</t>
  </si>
  <si>
    <t>SSINFRA</t>
  </si>
  <si>
    <t>S T SERVICES LTD</t>
  </si>
  <si>
    <t>S V GLOBAL MILL LTD</t>
  </si>
  <si>
    <t>S V TRADING &amp; AGENCIES LTD</t>
  </si>
  <si>
    <t>S&amp;T CORPORATION LTD</t>
  </si>
  <si>
    <t>SAB EVENTS &amp; GOVERNANCE NOW MEDIA LTD</t>
  </si>
  <si>
    <t>SABEVENTS</t>
  </si>
  <si>
    <t>SAB INDUSTRIES LTD</t>
  </si>
  <si>
    <t>SABOO BROTHERS LTD</t>
  </si>
  <si>
    <t>SABOO SODIUM CHLORO LTD</t>
  </si>
  <si>
    <t>SABRIMALA INDUSTRIES (INDIA) LTD</t>
  </si>
  <si>
    <t>SABRIMALA INDUSTRIES INDIA LTD</t>
  </si>
  <si>
    <t>SACHETA METALS LTD</t>
  </si>
  <si>
    <t>SADBHAV ENGINEERING LTD</t>
  </si>
  <si>
    <t>SADBHAV</t>
  </si>
  <si>
    <t>SADBHAV INFRASTRUCTURE PROJECT LTD</t>
  </si>
  <si>
    <t>SADBHIN</t>
  </si>
  <si>
    <t>SADHANA NITROCHEM LTD</t>
  </si>
  <si>
    <t>SADHNA BROADCAST LTD</t>
  </si>
  <si>
    <t>SAFAL HERBS LTD</t>
  </si>
  <si>
    <t>SAFAL SECURITIES LTD</t>
  </si>
  <si>
    <t>SAFARI INDUSTRIES (INDIA) LTD</t>
  </si>
  <si>
    <t>SAFARI INDUSTRIES INDIA LTD</t>
  </si>
  <si>
    <t>SAGAR CEMENTS LTD</t>
  </si>
  <si>
    <t>SAGCEM</t>
  </si>
  <si>
    <t>SAGAR DIAMONDS LTD</t>
  </si>
  <si>
    <t>SAGAR PRODUCTIONS LTD</t>
  </si>
  <si>
    <t>SAGAR SOYA PRODUCTS LTD</t>
  </si>
  <si>
    <t>SAGAR SYSTECH LTD</t>
  </si>
  <si>
    <t>SAGAR TOURIST RESORTS LTD</t>
  </si>
  <si>
    <t>SAGARDEEP ALLOYS LTD</t>
  </si>
  <si>
    <t>SAGARDEEP</t>
  </si>
  <si>
    <t>SAGARSOFT (INDIA) LTD</t>
  </si>
  <si>
    <t>SAGARSOFT INDIA LTD</t>
  </si>
  <si>
    <t>SAHARA HOUSINGFINA CORPORATION LTD</t>
  </si>
  <si>
    <t>SAHARA ONE MEDIA &amp; ENTERTAINMENT LTD</t>
  </si>
  <si>
    <t>SAHYADRI INDUSTRIES LTD</t>
  </si>
  <si>
    <t>SAHYOG MULTIBASE LTD</t>
  </si>
  <si>
    <t>SAI BABA INVESTMENT AND COMMERCIAL ENTERPRISES LTD</t>
  </si>
  <si>
    <t>SAI CAPITAL LTD</t>
  </si>
  <si>
    <t>SAI INDUSTRIES LTD</t>
  </si>
  <si>
    <t>SAI MOH AUTO LINKS LTD</t>
  </si>
  <si>
    <t>SAINIK FINANCE &amp; INDUSTRIES LTD</t>
  </si>
  <si>
    <t>SAINT-GOBAIN SEKURIT (INDIA) LTD</t>
  </si>
  <si>
    <t>SAINT-GOBAIN SEKURIT INDIA LTD</t>
  </si>
  <si>
    <t>SAKAR HEALTHCARE LTD</t>
  </si>
  <si>
    <t>SAKAR</t>
  </si>
  <si>
    <t>SAKETH EXIM LTD</t>
  </si>
  <si>
    <t>SAKETH</t>
  </si>
  <si>
    <t>SAKSOFT LTD</t>
  </si>
  <si>
    <t>SAKSOFT</t>
  </si>
  <si>
    <t>SAKTHI FINANCE LTD</t>
  </si>
  <si>
    <t>SAKTHI SUGARS LTD</t>
  </si>
  <si>
    <t>SAKHTISUG</t>
  </si>
  <si>
    <t>SAKUMA EXPORTS LTD</t>
  </si>
  <si>
    <t>SAKUMA</t>
  </si>
  <si>
    <t>SALASAR TECHNO ENGINEERING LTD</t>
  </si>
  <si>
    <t>SALASAR</t>
  </si>
  <si>
    <t>SALEM ERODE INVESTMENTS LTD</t>
  </si>
  <si>
    <t>SALGUTI INDUSTRIES LTD</t>
  </si>
  <si>
    <t>SALONA COTSPIN LTD</t>
  </si>
  <si>
    <t>SALONA</t>
  </si>
  <si>
    <t>SALORA INTERNATIONAL LTD</t>
  </si>
  <si>
    <t>SALORAINTL</t>
  </si>
  <si>
    <t>SALZER ELECTRONICS LTD</t>
  </si>
  <si>
    <t>SALZERELEC</t>
  </si>
  <si>
    <t>SAM INDUSTRIES LTD</t>
  </si>
  <si>
    <t>SAMBANDAM SPINNING MILLS LTD</t>
  </si>
  <si>
    <t>SAMBHAAV MEDIA LTD</t>
  </si>
  <si>
    <t>SAMBHAAV</t>
  </si>
  <si>
    <t>SAMKRG PISTONS &amp; RINGS LTD</t>
  </si>
  <si>
    <t>SAMPRE NUTRITIONS LTD</t>
  </si>
  <si>
    <t>SAMRAT PHARMACHEM LTD</t>
  </si>
  <si>
    <t>SAMTEL (INDIA) LTD</t>
  </si>
  <si>
    <t>SAMTEL INDIA LTD</t>
  </si>
  <si>
    <t>SAMTEX FASHIONS LTD</t>
  </si>
  <si>
    <t>SAMYAK INTERNATIONAL LTD</t>
  </si>
  <si>
    <t>SANASA TECH FEB LTD</t>
  </si>
  <si>
    <t>SANATHNAGAR ENTERPRISES LTD</t>
  </si>
  <si>
    <t>SANBLUE CORPORATION LTD</t>
  </si>
  <si>
    <t>SANCO INDUSTRIES LTD</t>
  </si>
  <si>
    <t>SANCO</t>
  </si>
  <si>
    <t>SANCO TRANS LTD</t>
  </si>
  <si>
    <t>SANDHAR TECHNOLOGIES LTD</t>
  </si>
  <si>
    <t>SANDHAR</t>
  </si>
  <si>
    <t>SANDU PHARMACEUTICALS LTD</t>
  </si>
  <si>
    <t>SANDUR MANGANESE &amp; IRON ORES LTD</t>
  </si>
  <si>
    <t>SANG FROID LABS (INDIA) LTD</t>
  </si>
  <si>
    <t>SANG FROID LABS INDIA LTD</t>
  </si>
  <si>
    <t>SANGAL PAPERS LTD</t>
  </si>
  <si>
    <t>SANGAM (INDIA) LTD</t>
  </si>
  <si>
    <t>SANGAMIND</t>
  </si>
  <si>
    <t>SANGAM INDIA LTD</t>
  </si>
  <si>
    <t>SANGAM RENEWABLES LTD</t>
  </si>
  <si>
    <t>SANGHI CORPORATE SERVICES LTD</t>
  </si>
  <si>
    <t>SANGHI INDUSTRIES LTD</t>
  </si>
  <si>
    <t>SANGHIIND</t>
  </si>
  <si>
    <t>SANGHVI BRANDS LTD</t>
  </si>
  <si>
    <t>SANGHVI FORGING AND ENGINEERING LTD</t>
  </si>
  <si>
    <t>SANGHVIFOR</t>
  </si>
  <si>
    <t>SANGHVI MOVERS LTD</t>
  </si>
  <si>
    <t>SANGHVIMOV</t>
  </si>
  <si>
    <t>SANGINITA CHEMICALS LTD</t>
  </si>
  <si>
    <t>SANGINITA</t>
  </si>
  <si>
    <t>SANGUINE MEDIA LTD</t>
  </si>
  <si>
    <t>SANJIVANI PARANTERAL LTD</t>
  </si>
  <si>
    <t>SANKHYA INFOTECH LTD</t>
  </si>
  <si>
    <t>SANMIT INFRA LTD</t>
  </si>
  <si>
    <t>SANMITRA COMMERCIAL LTD</t>
  </si>
  <si>
    <t>SANOFI (INDIA) LTD</t>
  </si>
  <si>
    <t>SANOFI</t>
  </si>
  <si>
    <t>SANOFI INDIA LTD</t>
  </si>
  <si>
    <t>SANRHEA TECHNICAL TEXTILES LTD</t>
  </si>
  <si>
    <t>SANTOSH FINE-FAB LTD</t>
  </si>
  <si>
    <t>SANTOSH INDUSTRIES LTD</t>
  </si>
  <si>
    <t>SANWARIA CONSUMER LTD</t>
  </si>
  <si>
    <t>SANWARIA</t>
  </si>
  <si>
    <t>SAPTAK CHEM AND BUSINESS LTD</t>
  </si>
  <si>
    <t>SAPTARISHI AGRO INDUSTRIES LTD</t>
  </si>
  <si>
    <t>SAR AUTO PRODUCTS LTD</t>
  </si>
  <si>
    <t>SARASWATI COMMERCIAL (INDIA) LTD</t>
  </si>
  <si>
    <t>SARASWATI COMMERCIAL INDIA LTD</t>
  </si>
  <si>
    <t>SARDA ENERGY &amp; MINERALS LTD</t>
  </si>
  <si>
    <t>SARDAEN</t>
  </si>
  <si>
    <t>SARDA PAPERS LTD</t>
  </si>
  <si>
    <t>SARDA PLYWOOD INDUSTRIES LTD</t>
  </si>
  <si>
    <t>SARDA PROTEINS LTD</t>
  </si>
  <si>
    <t>SAREGAMA (INDIA) LTD</t>
  </si>
  <si>
    <t>SAREGAMA</t>
  </si>
  <si>
    <t>SAREGAMA INDIA LTD</t>
  </si>
  <si>
    <t>SARLA PERFORMANCE FIBERS LTD</t>
  </si>
  <si>
    <t>SARLAPOLY</t>
  </si>
  <si>
    <t>SARTHAK GLOBAL LTD</t>
  </si>
  <si>
    <t>SARTHAK INDUSTRIES LTD</t>
  </si>
  <si>
    <t>SARTHAK METALS LTD</t>
  </si>
  <si>
    <t>SARUP INDUSTRIES LTD</t>
  </si>
  <si>
    <t>SARVAMANGAL MERCANTILE CO LTD</t>
  </si>
  <si>
    <t>SARVESHWAR FOODS LTD</t>
  </si>
  <si>
    <t>SARVESHWAR</t>
  </si>
  <si>
    <t>SARVOTTAM FINVEST LTD</t>
  </si>
  <si>
    <t>SASHWAT TECHNOCRATS LTD</t>
  </si>
  <si>
    <t>SASKEN TECHNOLOGIES LTD</t>
  </si>
  <si>
    <t>SASKEN</t>
  </si>
  <si>
    <t>SASTASUNDAR VENTURES LTD</t>
  </si>
  <si>
    <t>SASTASUNDR</t>
  </si>
  <si>
    <t>SAT INDUSTRIES LTD</t>
  </si>
  <si>
    <t>SATHAVAHANA ISPAT LTD</t>
  </si>
  <si>
    <t>SATHAISPAT</t>
  </si>
  <si>
    <t>SATIA INDUSTRIES LTD</t>
  </si>
  <si>
    <t>SATIN CREDITCARE NETWORK LTD</t>
  </si>
  <si>
    <t>SATIN</t>
  </si>
  <si>
    <t>SATKAR FINLEASE LTD</t>
  </si>
  <si>
    <t>SATRA PROPERTIES (INDIA) LTD.</t>
  </si>
  <si>
    <t>SATRAPROP</t>
  </si>
  <si>
    <t>SATYAM SILK MILLS LTD</t>
  </si>
  <si>
    <t>SAUMYA CONSULTANTS LTD</t>
  </si>
  <si>
    <t>SAURASHTRA CEMENT LTD</t>
  </si>
  <si>
    <t>SAVANI FINANCIALS LTD</t>
  </si>
  <si>
    <t>SAVANT INFOCOMM LTD</t>
  </si>
  <si>
    <t>SAVEN TECHNOLOGIES LTD</t>
  </si>
  <si>
    <t>SAVERA INDUSTRIES LTD</t>
  </si>
  <si>
    <t>SAVITA OIL TECHNOLOGIES LTD</t>
  </si>
  <si>
    <t>SOTL</t>
  </si>
  <si>
    <t>SAWACA BUSINESS MACHINES LTD</t>
  </si>
  <si>
    <t>SAYAJI HOTELS LTD</t>
  </si>
  <si>
    <t>SAYAJI INDUSTRIES LTD</t>
  </si>
  <si>
    <t>SBEC SUGAR LTD</t>
  </si>
  <si>
    <t>SBI LIFE INSURANCE COMPANY LTD</t>
  </si>
  <si>
    <t>SBILIFE</t>
  </si>
  <si>
    <t>SBI MUTUAL FUND - SBI GOLD EXCHANGE TRADED SCHEME - GROWTH OPTION</t>
  </si>
  <si>
    <t>SBIGETS</t>
  </si>
  <si>
    <t>SC Agrotech Ltd</t>
  </si>
  <si>
    <t>SCAGRO</t>
  </si>
  <si>
    <t>SCAN PROJECTS LTD</t>
  </si>
  <si>
    <t>SCAN STEELS LTD</t>
  </si>
  <si>
    <t>Scandent Imaging LTD</t>
  </si>
  <si>
    <t>SCANDENT</t>
  </si>
  <si>
    <t>SCANPOINT GEOMATICS LTD</t>
  </si>
  <si>
    <t>SCHABLONA (INDIA) LTD</t>
  </si>
  <si>
    <t>SCHABLONA INDIA LTD</t>
  </si>
  <si>
    <t>SCHAEFFLER (INDIA) LTD</t>
  </si>
  <si>
    <t>SCHAEFFLER</t>
  </si>
  <si>
    <t>SCHAEFFLER INDIA LTD</t>
  </si>
  <si>
    <t>SCHNEIDER ELECTRIC INFRASTRUCTURE LTD</t>
  </si>
  <si>
    <t>SCHNEIDER</t>
  </si>
  <si>
    <t>SCINTILLA COMMERCIAL &amp; CREDIT LTD</t>
  </si>
  <si>
    <t>SCOOTERS (INDIA) LTD</t>
  </si>
  <si>
    <t>SCOOTERS INDIA LTD</t>
  </si>
  <si>
    <t>SEA GOLD AQUA FARMS LTD</t>
  </si>
  <si>
    <t>SEA TV NETWORK LTD</t>
  </si>
  <si>
    <t>SEAMEC LTD</t>
  </si>
  <si>
    <t>SEAMECLTD</t>
  </si>
  <si>
    <t>SEASONS FURNISHINGS LTD</t>
  </si>
  <si>
    <t>SEASONS TEXTILES LTD</t>
  </si>
  <si>
    <t>SECUR CREDENTIALS LTD</t>
  </si>
  <si>
    <t>SECURCRED</t>
  </si>
  <si>
    <t>SECURITY AND INTELLIGENCE SERVICES (INDIA) LTD</t>
  </si>
  <si>
    <t>SIS</t>
  </si>
  <si>
    <t>SECURITY AND INTELLIGENCE SERVICES INDIA LTD</t>
  </si>
  <si>
    <t>SEL MANUFACTURING COMPANY LTD</t>
  </si>
  <si>
    <t>SELMCL</t>
  </si>
  <si>
    <t>SELAN EXPLORATION TECHNOLOGY LTD</t>
  </si>
  <si>
    <t>SELAN</t>
  </si>
  <si>
    <t>SELLWIN TRADERS LTD</t>
  </si>
  <si>
    <t>SENBO INDUSTRIES LTD</t>
  </si>
  <si>
    <t>SENTHIL INFOTEK LTD</t>
  </si>
  <si>
    <t>SEQUENT SCIENTIFIC LTD</t>
  </si>
  <si>
    <t>SEQUENT</t>
  </si>
  <si>
    <t>SERVOTECH POWER SYSTEMS LTD</t>
  </si>
  <si>
    <t>SERVOTECH</t>
  </si>
  <si>
    <t>SESHASAYEE PAPER AND BOARDS LTD</t>
  </si>
  <si>
    <t>SESHAPAPER</t>
  </si>
  <si>
    <t>SETCO AUTOMOTIVE LTD</t>
  </si>
  <si>
    <t>SETCO</t>
  </si>
  <si>
    <t>SEVEN HILL INDUSTRIES LTD</t>
  </si>
  <si>
    <t>SEYA INDUSTRIES LTD</t>
  </si>
  <si>
    <t>SEZAL GLASS LTD</t>
  </si>
  <si>
    <t>SEZAL</t>
  </si>
  <si>
    <t>SFL INTERNATIONAL LTD</t>
  </si>
  <si>
    <t>SHABA CHEMICALS LTD</t>
  </si>
  <si>
    <t>SHAH ALLOYS LTD</t>
  </si>
  <si>
    <t>SHAHALLOYS</t>
  </si>
  <si>
    <t>SHAH CONSTRUCTION CO LTD</t>
  </si>
  <si>
    <t>SHAH FOODS LTD</t>
  </si>
  <si>
    <t>SHAHI SHIPPING LTD</t>
  </si>
  <si>
    <t>SHAILJA COMMERCIAL TRADE FRENZY LTD</t>
  </si>
  <si>
    <t>SHAILY ENGINEERING PLASTICS LTD</t>
  </si>
  <si>
    <t>SHAIVAL REALITY LTD</t>
  </si>
  <si>
    <t>SHAIVAL</t>
  </si>
  <si>
    <t>SHAKTI PUMPS (INDIA) LTD</t>
  </si>
  <si>
    <t>SHAKTIPUMP</t>
  </si>
  <si>
    <t>SHAKTI PUMPS INDIA LTD</t>
  </si>
  <si>
    <t>SHALBY LTD</t>
  </si>
  <si>
    <t>SHALBY</t>
  </si>
  <si>
    <t>SHALIBHADRA FINANCE LTD</t>
  </si>
  <si>
    <t>SHALIMAR AGENCIES LTD</t>
  </si>
  <si>
    <t>SHALIMAR PAINTS LTD</t>
  </si>
  <si>
    <t>SHALPAINTS</t>
  </si>
  <si>
    <t>SHALIMAR PRODUCTIONS LTD</t>
  </si>
  <si>
    <t>SHALIMAR WIRES INDUSTRIES LTD</t>
  </si>
  <si>
    <t>SHANGAR DECOR LTD</t>
  </si>
  <si>
    <t>Shankar Lal Rampal Dye-Chem Ltd</t>
  </si>
  <si>
    <t>SRD</t>
  </si>
  <si>
    <t>SHANKARA BUILDING PRODUCTS LTD</t>
  </si>
  <si>
    <t>SHANKARA</t>
  </si>
  <si>
    <t>SHANTAI INDUSTRIES LTD</t>
  </si>
  <si>
    <t>SHANTANU SHEOREY AQUAKULT LTD</t>
  </si>
  <si>
    <t>SHANTHI GEARS LTD</t>
  </si>
  <si>
    <t>SHANTIGEAR</t>
  </si>
  <si>
    <t>SHANTI EDUCATIONAL INITIATIVES LTD</t>
  </si>
  <si>
    <t>SHANTI OVERSEAS (INDIA) LTD</t>
  </si>
  <si>
    <t>SHANTI</t>
  </si>
  <si>
    <t>SHANTI OVERSEAS INDIA LTD</t>
  </si>
  <si>
    <t>SHARAD FIBRES &amp; YARN PROCESSORS LTD</t>
  </si>
  <si>
    <t>SHARANAM INFRAPROJECT AND TRADING LTD</t>
  </si>
  <si>
    <t>SHARDA CROPCHEM LTD</t>
  </si>
  <si>
    <t>SHARDACROP</t>
  </si>
  <si>
    <t>SHARDA ISPAT LTD</t>
  </si>
  <si>
    <t>SHARDA MOTOR INDUSTRIES LTD</t>
  </si>
  <si>
    <t>SHARDAMOTR</t>
  </si>
  <si>
    <t>SHARDUL SECURITIES LTD</t>
  </si>
  <si>
    <t>SHARE INDIA SECURITIES LTD</t>
  </si>
  <si>
    <t>SHARIKA ENTERPRISES LTD</t>
  </si>
  <si>
    <t>SHARON BIO-MEDICINE LTD</t>
  </si>
  <si>
    <t>SHARONBIO</t>
  </si>
  <si>
    <t>SHARP (INDIA) LTD</t>
  </si>
  <si>
    <t>SHARP INDIA LTD</t>
  </si>
  <si>
    <t>SHARP INVESTMENTS LTD</t>
  </si>
  <si>
    <t>SHASHANK TRADERS LTD</t>
  </si>
  <si>
    <t>SHASHIJIT INFRAPROJECTS LTD</t>
  </si>
  <si>
    <t>SHEELA FOAM LTD</t>
  </si>
  <si>
    <t>SFL</t>
  </si>
  <si>
    <t>SHEETAL COOL PRODUCTS LTD</t>
  </si>
  <si>
    <t>SHEETAL DIAMONDS LTD</t>
  </si>
  <si>
    <t>SHEKHAWATI POLY-YARN LTD</t>
  </si>
  <si>
    <t>SPYL</t>
  </si>
  <si>
    <t>SHELTER INFRA PROJECTS LTD</t>
  </si>
  <si>
    <t>SHEMAROO ENTERTAINMENT LTD</t>
  </si>
  <si>
    <t>SHEMAROO</t>
  </si>
  <si>
    <t>SHERATON PROPERTIES &amp; FINANCE LTD</t>
  </si>
  <si>
    <t>SHERVANI INDUSTRIAL SYNDICATE LTD</t>
  </si>
  <si>
    <t>SHESHADRI INDUSTRIES LTD</t>
  </si>
  <si>
    <t>SHETRON LTD</t>
  </si>
  <si>
    <t>SHIKHAR LEASING &amp; TRADING LTD</t>
  </si>
  <si>
    <t>SHILCHAR TECHNOLOGIES LTD</t>
  </si>
  <si>
    <t>SHILP GRAVURES LTD</t>
  </si>
  <si>
    <t>SHILPA MEDICARE LTD</t>
  </si>
  <si>
    <t>SHILPAMED</t>
  </si>
  <si>
    <t>SHILPI CABLE TECHNOLOGIES LTD</t>
  </si>
  <si>
    <t>SHILPI</t>
  </si>
  <si>
    <t>SHIPPING CORPORATION OF (INDIA) LTD</t>
  </si>
  <si>
    <t>SCI</t>
  </si>
  <si>
    <t>SHIPPING CORPORATION OF INDIA LTD</t>
  </si>
  <si>
    <t>SHIRPUR GOLD REFINERY LTD</t>
  </si>
  <si>
    <t>SHIRPUR-G</t>
  </si>
  <si>
    <t>SHISH INDUSTRIES LTD</t>
  </si>
  <si>
    <t>SHIVA CEMENT LTD</t>
  </si>
  <si>
    <t>SHIVA GLOBAL AGRO INDUSTRIES LTD</t>
  </si>
  <si>
    <t>SHIVA GRANITO EXPORT LTD</t>
  </si>
  <si>
    <t>SHIVA MEDICARE LTD.</t>
  </si>
  <si>
    <t>SHIVMED</t>
  </si>
  <si>
    <t>SHIVA MILLS LTD</t>
  </si>
  <si>
    <t>SHIVAMILLS</t>
  </si>
  <si>
    <t>SHIVA SUITINGS LTD</t>
  </si>
  <si>
    <t>SHIVA TEXYARN LTD</t>
  </si>
  <si>
    <t>SHIVATEX</t>
  </si>
  <si>
    <t>SHIVAGRICO IMPLEMENTS LTD</t>
  </si>
  <si>
    <t>SHIVALIK BIMETAL CONTROLS LTD</t>
  </si>
  <si>
    <t>SHIVALIK RASAYAN LTD</t>
  </si>
  <si>
    <t>SHIVAM AUTOTECH LTD</t>
  </si>
  <si>
    <t>SHIVAMAUTO</t>
  </si>
  <si>
    <t>SHIVANSH FINSERVE LTD</t>
  </si>
  <si>
    <t>SHIVKAMAL IMPEX LTD</t>
  </si>
  <si>
    <t>SHIVOM INVESTMENT &amp; CONSULTANCY LTD</t>
  </si>
  <si>
    <t>SHOPPERS STOP LTD</t>
  </si>
  <si>
    <t>SHOPERSTOP</t>
  </si>
  <si>
    <t>SHRADHA INFRAPROJECTS NAGPUR LTD</t>
  </si>
  <si>
    <t>SHRADHA</t>
  </si>
  <si>
    <t>SHREE AJIT PULP AND PAPER LTD</t>
  </si>
  <si>
    <t>SHREE BHAVYA FABRICS LTD</t>
  </si>
  <si>
    <t>SHREE BHAWANI PAPER MILLS LTD</t>
  </si>
  <si>
    <t>SHREE CEMENT LTD</t>
  </si>
  <si>
    <t>SHREECEM</t>
  </si>
  <si>
    <t>SHREE DIGVIJAY CEMENT CO LTD</t>
  </si>
  <si>
    <t>SHREE GANESH BIOTECH (INDIA) LTD</t>
  </si>
  <si>
    <t>SHREE GANESH BIOTECH INDIA LTD</t>
  </si>
  <si>
    <t>SHREE GANESH ELASTOPLAST LTD</t>
  </si>
  <si>
    <t>SHREE GANESH FORGINGS LTD</t>
  </si>
  <si>
    <t>SGFL</t>
  </si>
  <si>
    <t>SHREE GANESH REMEDIES LTD</t>
  </si>
  <si>
    <t>SHREE GLOBAL TRADEFIN LTD</t>
  </si>
  <si>
    <t>SHREE HARI CHEMICALS EXPORT LTD</t>
  </si>
  <si>
    <t>SHREE KARTHIK PAPERS LTD</t>
  </si>
  <si>
    <t>SHREE KRISHNA INFRASTRUCTURE LTD</t>
  </si>
  <si>
    <t>SHREE KRISHNA PAPER MILLS &amp; INDUSTRIES LTD</t>
  </si>
  <si>
    <t>SHREE MANUFACTURING CO LTD</t>
  </si>
  <si>
    <t>SHREE METALLOYS LTD</t>
  </si>
  <si>
    <t>SHREE NIDHI TRADING CO  LTD</t>
  </si>
  <si>
    <t>SHREE OM TRADES LTD</t>
  </si>
  <si>
    <t>SHREE PACETRONIX LTD</t>
  </si>
  <si>
    <t>SHREE PRECOATED STEELS LTD</t>
  </si>
  <si>
    <t>SHREE PUSHKAR CHEMICALS &amp; FERTILISERS LTD</t>
  </si>
  <si>
    <t>SHREEPUSHK</t>
  </si>
  <si>
    <t>SHREE RAJASTHAN SYNTEX LTD</t>
  </si>
  <si>
    <t>SHREE RAJESHWARANAND PAPER MILLS LTD</t>
  </si>
  <si>
    <t>SHREE RAM PROTEINS LTD</t>
  </si>
  <si>
    <t>SRPL</t>
  </si>
  <si>
    <t>SHREE RAMA MULTI-TECH LTD</t>
  </si>
  <si>
    <t>SHREERAMA</t>
  </si>
  <si>
    <t>SHREE RAMA NEWSPRINT LTD</t>
  </si>
  <si>
    <t>RAMANEWS</t>
  </si>
  <si>
    <t>SHREE RENUKA SUGARS LTD</t>
  </si>
  <si>
    <t>RENUKA</t>
  </si>
  <si>
    <t>SHREE SALASAR INVESTMENT LTD</t>
  </si>
  <si>
    <t>SHREE SECURITIES LTD</t>
  </si>
  <si>
    <t>SHREE STEEL WIRE ROPES LTD</t>
  </si>
  <si>
    <t>SHREE SURGOVIND TRADELINK LTD</t>
  </si>
  <si>
    <t>SHREE TIRUPATI BALAJEE FIBC LTD</t>
  </si>
  <si>
    <t>TIRUPATI</t>
  </si>
  <si>
    <t>SHREE TULSI ONLINE COM LTD</t>
  </si>
  <si>
    <t>SHREE VASU LOGISTICS LTD</t>
  </si>
  <si>
    <t>SVLL</t>
  </si>
  <si>
    <t>SHREE WORSTEX LTD</t>
  </si>
  <si>
    <t>SHREEJI TRANSLOGISTICS LTD</t>
  </si>
  <si>
    <t>SHREENATH INVESTMENTS CO LTD</t>
  </si>
  <si>
    <t>SHREEOSWAL SEEDS AND CHEMICALS LTD</t>
  </si>
  <si>
    <t>OSWALSEEDS</t>
  </si>
  <si>
    <t>SHREESHAY ENGINEERS LTD</t>
  </si>
  <si>
    <t>SHREEVATSAA FINANCE &amp; LEASING LTD</t>
  </si>
  <si>
    <t>SHRENIK LTD</t>
  </si>
  <si>
    <t>SHRENIK</t>
  </si>
  <si>
    <t>SHREYANS INDUSTRIES LTD</t>
  </si>
  <si>
    <t>SHREYANIND</t>
  </si>
  <si>
    <t>SHREYAS INTERMEDIATES LTD</t>
  </si>
  <si>
    <t>SHREYAS SHIPPING &amp; LOGISTICS LTD</t>
  </si>
  <si>
    <t>SHREYAS</t>
  </si>
  <si>
    <t>SHRI BAJRANG ALLOYS LTD</t>
  </si>
  <si>
    <t>SHRI BHOLANATH CARPETS LTD</t>
  </si>
  <si>
    <t>SHRI DINESH MILLS LTD</t>
  </si>
  <si>
    <t>SHRI JAGDAMBA POLYMERS LTD</t>
  </si>
  <si>
    <t>SHRI KALYAN HOLDINGS LTD</t>
  </si>
  <si>
    <t>SHRI KESHAV CEMENTS AND INFRA LTD</t>
  </si>
  <si>
    <t>SHRI KRISHNA DEVCON LTD</t>
  </si>
  <si>
    <t>SHRI NIWAS LEASING AND FINANCE LTD</t>
  </si>
  <si>
    <t>SHRI RAM SWITCHGEARS LTD</t>
  </si>
  <si>
    <t>SRIRAM</t>
  </si>
  <si>
    <t>SHRICON INDUSTRIES LTD</t>
  </si>
  <si>
    <t>SHRIRAM ASSET MANAGEMENT CO LTD</t>
  </si>
  <si>
    <t>SHRIRAM CITY UNION FINANCE LTD</t>
  </si>
  <si>
    <t>SHRIRAMCIT</t>
  </si>
  <si>
    <t>SHRIRAM EPC LTD</t>
  </si>
  <si>
    <t>SHRIRAMEPC</t>
  </si>
  <si>
    <t>SHRIRAM PISTONS &amp; RINGS LTD</t>
  </si>
  <si>
    <t>SHRIPISTON</t>
  </si>
  <si>
    <t>SHRIRAM TRANSPORT FINANCE COMPANY LTD</t>
  </si>
  <si>
    <t>SRTRANSFIN</t>
  </si>
  <si>
    <t>SHRISTI INFRASTRUCTURE DEVELOPMENT CORPORATION LTD</t>
  </si>
  <si>
    <t>SHUBHAM POLYSPIN LTD</t>
  </si>
  <si>
    <t>SHUBHLAXMI JEWEL ART LTD</t>
  </si>
  <si>
    <t>SHUBHLAXMI</t>
  </si>
  <si>
    <t>SHUKRA BULLIONS LTD.</t>
  </si>
  <si>
    <t>SKRABUL</t>
  </si>
  <si>
    <t>SHUKRA JEWELLERS LTD</t>
  </si>
  <si>
    <t>SHUKRA PHARMACEUTICALS LTD</t>
  </si>
  <si>
    <t>SHYAM CENTURY FERROUS LTD</t>
  </si>
  <si>
    <t>SHYAMCENT</t>
  </si>
  <si>
    <t>SHYAM TELECOM LTD</t>
  </si>
  <si>
    <t>SHYAMTEL</t>
  </si>
  <si>
    <t>SHYAMA INFOSYS LTD</t>
  </si>
  <si>
    <t>SHYAMKAMAL INVESTMENTS LTD</t>
  </si>
  <si>
    <t>SI CAPITAL &amp; FINANCIAL SERVICES LTD</t>
  </si>
  <si>
    <t>SIBAR AUTO PARTS LTD</t>
  </si>
  <si>
    <t>SICAGEN (INDIA) LTD</t>
  </si>
  <si>
    <t>SICAGEN</t>
  </si>
  <si>
    <t>SICAGEN INDIA LTD</t>
  </si>
  <si>
    <t>SICAL LOGISTICS LTD</t>
  </si>
  <si>
    <t>SICAL</t>
  </si>
  <si>
    <t>SIDDHARTH EDUCATION SERVICES LTD</t>
  </si>
  <si>
    <t>SIDH AUTOMOBILES LTD</t>
  </si>
  <si>
    <t>SIEL FINANCIAL SERVICES LTD</t>
  </si>
  <si>
    <t>SIEMENS LTD</t>
  </si>
  <si>
    <t>SIEMENS</t>
  </si>
  <si>
    <t>SIGNET INDUSTRIES LTD</t>
  </si>
  <si>
    <t>SIGIND</t>
  </si>
  <si>
    <t>SIKA INTERPLANT SYSTEMS LTD</t>
  </si>
  <si>
    <t>SIKKO INDUSTRIES LTD</t>
  </si>
  <si>
    <t>SIKKO</t>
  </si>
  <si>
    <t>SIKOZY REALTORS LTD</t>
  </si>
  <si>
    <t>SIL INVESTMENTS LTD</t>
  </si>
  <si>
    <t>SILINV</t>
  </si>
  <si>
    <t>SILGO RETAIL LTD</t>
  </si>
  <si>
    <t>SILGO</t>
  </si>
  <si>
    <t>SILLY MONKS ENTERTAINMENT LTD</t>
  </si>
  <si>
    <t>SILLYMONKS</t>
  </si>
  <si>
    <t>SILVER OAK (INDIA) LTD</t>
  </si>
  <si>
    <t>SILVER OAK COMMERCIAL LTD</t>
  </si>
  <si>
    <t>SILVER OAK INDIA LTD</t>
  </si>
  <si>
    <t>SILVER TOUCH TECHNOLOGIES LTD</t>
  </si>
  <si>
    <t>SILVERTUC</t>
  </si>
  <si>
    <t>SILVERPOINT INFRATECH LTD</t>
  </si>
  <si>
    <t>SIMBHAOLI SUGARS LTD</t>
  </si>
  <si>
    <t>SIMBHALS</t>
  </si>
  <si>
    <t>SIMMONDS MARSHALL LTD</t>
  </si>
  <si>
    <t>SIMPLEX CASTINGS LTD</t>
  </si>
  <si>
    <t>SIMPLEX INFRASTRUCTURES LTD</t>
  </si>
  <si>
    <t>SIMPLEXINF</t>
  </si>
  <si>
    <t>SIMPLEX MILLS COMPANY LTD</t>
  </si>
  <si>
    <t>SIMPLEX PAPERS LTD</t>
  </si>
  <si>
    <t>SIMPLEX REALTY LTD</t>
  </si>
  <si>
    <t>SIMRAN FARMS LTD</t>
  </si>
  <si>
    <t>SINCLAIRS HOTELS LTD</t>
  </si>
  <si>
    <t>SINDHU TRADE LINKS LTD</t>
  </si>
  <si>
    <t>SINDU VALLEY TECHNOLOGIES LTD</t>
  </si>
  <si>
    <t>SINGER (INDIA) LTD</t>
  </si>
  <si>
    <t>SINGER INDIA LTD</t>
  </si>
  <si>
    <t>SINNAR BIDI UDYOG LTD</t>
  </si>
  <si>
    <t>SINNER ENERGY (INDIA) LTD</t>
  </si>
  <si>
    <t>SINNER ENERGY INDIA LTD</t>
  </si>
  <si>
    <t>SINTERCOM (INDIA) LTD</t>
  </si>
  <si>
    <t>SINTERCOM</t>
  </si>
  <si>
    <t>SINTERCOM INDIA LTD</t>
  </si>
  <si>
    <t>SINTEX INDUSTRIES LTD</t>
  </si>
  <si>
    <t>SINTEX</t>
  </si>
  <si>
    <t>SINTEX PLASTICS TECHNOLOGY LTD</t>
  </si>
  <si>
    <t>SPTL</t>
  </si>
  <si>
    <t>SIP INDUSTRIES LTD</t>
  </si>
  <si>
    <t>SIR SHADI LAL ENTERPRISES LTD</t>
  </si>
  <si>
    <t>SIRCA PAINTS (INDIA) LTD</t>
  </si>
  <si>
    <t>SIRCA</t>
  </si>
  <si>
    <t>SIRCA PAINTS INDIA LTD</t>
  </si>
  <si>
    <t>SIROHIA &amp; SONS LTD</t>
  </si>
  <si>
    <t>SITA ENTERPRISES LTD</t>
  </si>
  <si>
    <t>SITA SHREE FOOD PRODUCTS LTD</t>
  </si>
  <si>
    <t>SITASHREE</t>
  </si>
  <si>
    <t>SITI NETWORKS LTD</t>
  </si>
  <si>
    <t>SITINET</t>
  </si>
  <si>
    <t>SIYARAM SILK MILLS LTD</t>
  </si>
  <si>
    <t>SIYSIL</t>
  </si>
  <si>
    <t>SJ CORPORATION LTD</t>
  </si>
  <si>
    <t>SJVN LTD</t>
  </si>
  <si>
    <t>SJVN</t>
  </si>
  <si>
    <t>SKF (INDIA) LTD</t>
  </si>
  <si>
    <t>SKF(INDIA)</t>
  </si>
  <si>
    <t>SKF INDIA LTD</t>
  </si>
  <si>
    <t>SKFINDIA</t>
  </si>
  <si>
    <t>SKIL INFRASTRUCTURE LTD</t>
  </si>
  <si>
    <t>SKIL</t>
  </si>
  <si>
    <t>SKIPPER LTD</t>
  </si>
  <si>
    <t>SKIPPER</t>
  </si>
  <si>
    <t>SKM EGG PRODUCTS EXPORT (INDIA) LTD</t>
  </si>
  <si>
    <t>SKMEGGPROD</t>
  </si>
  <si>
    <t>SKM EGG PRODUCTS EXPORT INDIA LTD</t>
  </si>
  <si>
    <t>SKP SECURITIES LTD</t>
  </si>
  <si>
    <t>SKS TEXTILES LTD</t>
  </si>
  <si>
    <t>SKSTEXTILE</t>
  </si>
  <si>
    <t>SKY GOLD LTD</t>
  </si>
  <si>
    <t>SKY INDUSTRIES LTD</t>
  </si>
  <si>
    <t>SKYLINE MILLARS LTD</t>
  </si>
  <si>
    <t>SKYLINE VENTURES (INDIA) LTD</t>
  </si>
  <si>
    <t>SKYLINE VENTURES INDIA LTD</t>
  </si>
  <si>
    <t>SMART FINSEC LTD</t>
  </si>
  <si>
    <t>SMARTLINK HOLDINGS LTD</t>
  </si>
  <si>
    <t>SMARTLINK</t>
  </si>
  <si>
    <t>SMIFS CAPITAL MARKETS LTD</t>
  </si>
  <si>
    <t>SML ISUZU LTD</t>
  </si>
  <si>
    <t>SMLISUZU</t>
  </si>
  <si>
    <t>SMRUTHI ORGANICS LTD</t>
  </si>
  <si>
    <t>SMS LIFESCIENCES (INDIA) LTD</t>
  </si>
  <si>
    <t>SMSLIFE</t>
  </si>
  <si>
    <t>SMS LIFESCIENCES INDIA LTD</t>
  </si>
  <si>
    <t>SMS PHARMACEUTICALS LTD</t>
  </si>
  <si>
    <t>SMSPHARMA</t>
  </si>
  <si>
    <t>SMVD POLY PACK LTD</t>
  </si>
  <si>
    <t>SMVD</t>
  </si>
  <si>
    <t>SNL BEARINGS LTD</t>
  </si>
  <si>
    <t>SNOWMAN LOGISTICS LTD</t>
  </si>
  <si>
    <t>SNOWMAN</t>
  </si>
  <si>
    <t>SOBHA LTD</t>
  </si>
  <si>
    <t>SOBHA</t>
  </si>
  <si>
    <t>SOBHAGYA MERCHANTILE LTD</t>
  </si>
  <si>
    <t>SOFCOM SYSTEMS LTD</t>
  </si>
  <si>
    <t>SOFTBPO GLOBAL SERVICES LTD</t>
  </si>
  <si>
    <t>SOFTSOL (INDIA) LTD</t>
  </si>
  <si>
    <t>SOFTSOL INDIA LTD</t>
  </si>
  <si>
    <t>SOFTTECH ENGINEERS LTD</t>
  </si>
  <si>
    <t>SOFTTECH</t>
  </si>
  <si>
    <t>SOLAR INDUSTRIES (INDIA) LTD</t>
  </si>
  <si>
    <t>SOLARINDS</t>
  </si>
  <si>
    <t>SOLAR INDUSTRIES INDIA LTD</t>
  </si>
  <si>
    <t>SOLARA ACTIVE PHARMA SCIENCES LTD</t>
  </si>
  <si>
    <t>SOLARA</t>
  </si>
  <si>
    <t>SOLEX ENERGY LTD</t>
  </si>
  <si>
    <t>SOLEX</t>
  </si>
  <si>
    <t>SOLID CARBIDE TOOLS LTD</t>
  </si>
  <si>
    <t>SOLID CONTAINERS LTD</t>
  </si>
  <si>
    <t>SOLID STONE COMPANY LTD</t>
  </si>
  <si>
    <t>SOLIS MARKETING LTD</t>
  </si>
  <si>
    <t>SOLITAIRE MACHINE TOOLS LTD</t>
  </si>
  <si>
    <t>SOM DATT FINANCE CORPORATION LTD</t>
  </si>
  <si>
    <t>SOM DISTILLERIES &amp; BREWERIES LTD</t>
  </si>
  <si>
    <t>SDBL</t>
  </si>
  <si>
    <t>SOMA TEXTILES &amp; INDUSTRIES LTD</t>
  </si>
  <si>
    <t>SOMATEX</t>
  </si>
  <si>
    <t>SOMANY CERAMICS LTD</t>
  </si>
  <si>
    <t>SOMANYCERA</t>
  </si>
  <si>
    <t>SOMI CONVEYOR BELTINGS LTD</t>
  </si>
  <si>
    <t>SOMICONVEY</t>
  </si>
  <si>
    <t>SONAL ADHESIVES LTD</t>
  </si>
  <si>
    <t>SONAL MERCANTILE LTD</t>
  </si>
  <si>
    <t>SONAM CLOCK LTD</t>
  </si>
  <si>
    <t>SONAMCLOCK</t>
  </si>
  <si>
    <t>SONATA SOFTWARE LTD</t>
  </si>
  <si>
    <t>SONATSOFTW</t>
  </si>
  <si>
    <t>SONI MEDICARE LTD</t>
  </si>
  <si>
    <t>SONI SOYA PRODUCTS LTD</t>
  </si>
  <si>
    <t>SONISOYA</t>
  </si>
  <si>
    <t>SOPHIA TRAEXPO LTD</t>
  </si>
  <si>
    <t>SORIL INFRA RESOURCES LTD</t>
  </si>
  <si>
    <t>SORILINFRA</t>
  </si>
  <si>
    <t>SOURCE INDUSTRIES (INDIA) LTD</t>
  </si>
  <si>
    <t>SOURCE INDUSTRIES INDIA LTD</t>
  </si>
  <si>
    <t>SOURCE NATURAL FOODS &amp; HERBAL SUPPL LTD</t>
  </si>
  <si>
    <t>SOUTH ASIAN ENTERPRISES LTD</t>
  </si>
  <si>
    <t>SOUTH INDIA PAPER MILLS LTD</t>
  </si>
  <si>
    <t>SOUTH INDIA PROJECTS LTD</t>
  </si>
  <si>
    <t>SOUTH WEST PINNACLE EXPLORATION LTD</t>
  </si>
  <si>
    <t>SOUTHWEST</t>
  </si>
  <si>
    <t>SOUTHERN GAS LTD</t>
  </si>
  <si>
    <t>SOUTHERN INFOSYS LTD</t>
  </si>
  <si>
    <t>SOUTHERN LATEX LTD</t>
  </si>
  <si>
    <t>SOUTHERN MAGNESIUM &amp; CHEMICALS LTD</t>
  </si>
  <si>
    <t>SOUTHERN ONLINE BIO TECHNOLOGIES LTD</t>
  </si>
  <si>
    <t>SOUTHERN PETROCHEMICALS INDUSTRIES CORPORATION LTD</t>
  </si>
  <si>
    <t>SPIC</t>
  </si>
  <si>
    <t>SOVEREIGN DIAMONDS LTD</t>
  </si>
  <si>
    <t>SOWBHAGYA MEDIA LTD</t>
  </si>
  <si>
    <t>SP CAPITAL FINANCING LTD</t>
  </si>
  <si>
    <t>SPA Capital Services Ltd</t>
  </si>
  <si>
    <t>SPACAPS</t>
  </si>
  <si>
    <t>SPACE INCUBATRICS TECHNOLOGIES LTD</t>
  </si>
  <si>
    <t>SPACEAGE PRODUCTS LTD</t>
  </si>
  <si>
    <t>SPACENET ENTERPRISES (INDIA) LTD</t>
  </si>
  <si>
    <t>SPCENET</t>
  </si>
  <si>
    <t>SPACENET ENTERPRISES INDIA LTD</t>
  </si>
  <si>
    <t>SPAN DIVERGENT LTD</t>
  </si>
  <si>
    <t>SPARC SYSTEMS LTD</t>
  </si>
  <si>
    <t>SPARKLING INDIA FINSHARES LTD</t>
  </si>
  <si>
    <t>SPECIALITY RESTAURANTS LTD</t>
  </si>
  <si>
    <t>SPECIALITY</t>
  </si>
  <si>
    <t>SPECTRA INDUSTRIES LTD</t>
  </si>
  <si>
    <t>SPECTRUM ELECTRICAL INDUSTRIES LTD</t>
  </si>
  <si>
    <t>SPECTRUM</t>
  </si>
  <si>
    <t>SPECTRUM FOODS LTD</t>
  </si>
  <si>
    <t>SPECULAR MARKETING &amp; FINANCING LTD</t>
  </si>
  <si>
    <t>SPEEDAGE COMMERCIALS LTD</t>
  </si>
  <si>
    <t>SPEL SEMICONDUCTOR LTD</t>
  </si>
  <si>
    <t>Spencers Retail Ltd</t>
  </si>
  <si>
    <t>SPENCER</t>
  </si>
  <si>
    <t>Spencer's Retail LTD</t>
  </si>
  <si>
    <t>SPENCERS</t>
  </si>
  <si>
    <t>SPENTA INTERNATIONAL LTD</t>
  </si>
  <si>
    <t>SPENTEX INDUSTRIES LTD</t>
  </si>
  <si>
    <t>SPENTEX</t>
  </si>
  <si>
    <t>SPICE ISLANDS APPARELS LTD</t>
  </si>
  <si>
    <t>SPICE MOBILITY LTD</t>
  </si>
  <si>
    <t>SPICEMOBI</t>
  </si>
  <si>
    <t>SPICEJET LTD</t>
  </si>
  <si>
    <t>SPICY ENTERTAINMENT AND MEDIA LTD</t>
  </si>
  <si>
    <t>SPL INDUSTRIES LTD</t>
  </si>
  <si>
    <t>SPLIL</t>
  </si>
  <si>
    <t>SPLENDID METAL PRODUCTS LTD</t>
  </si>
  <si>
    <t>SMPL</t>
  </si>
  <si>
    <t>SPML INFRA LTD</t>
  </si>
  <si>
    <t>SPMLINFRA</t>
  </si>
  <si>
    <t>SPORTKING (INDIA) LTD</t>
  </si>
  <si>
    <t>SPORTKING INDIA LTD</t>
  </si>
  <si>
    <t>SPRAYKING AGRO EQUIPMENT LTD</t>
  </si>
  <si>
    <t>Spring Fields Infraventure Ltd</t>
  </si>
  <si>
    <t>SFIVL</t>
  </si>
  <si>
    <t>SPS FINQUEST LTD</t>
  </si>
  <si>
    <t>SPS INTERNATIONAL LTD</t>
  </si>
  <si>
    <t>SQS INDIA BFSI LTD</t>
  </si>
  <si>
    <t>SQSBFSI</t>
  </si>
  <si>
    <t>SQUARE FOUR PROJECTS (INDIA) LTD</t>
  </si>
  <si>
    <t>SQUARE FOUR PROJECTS INDIA LTD</t>
  </si>
  <si>
    <t>SREE JAYALAKSHMI AUTOSPIN LTD</t>
  </si>
  <si>
    <t>SREE RAYALASEEMA HI-STRENGTH HYPO LTD</t>
  </si>
  <si>
    <t>SRHHYPOLTD</t>
  </si>
  <si>
    <t>SREECHEM RESINS LTD</t>
  </si>
  <si>
    <t>SREELEATHERS LTD</t>
  </si>
  <si>
    <t>SREEL</t>
  </si>
  <si>
    <t>SREI INFRASTRUCTURE FINANCE LTD</t>
  </si>
  <si>
    <t>SREINFRA</t>
  </si>
  <si>
    <t>SRESTHA FINVEST LTD</t>
  </si>
  <si>
    <t>SRF LTD</t>
  </si>
  <si>
    <t>SRF</t>
  </si>
  <si>
    <t>SRG HOUSING FINANCE LTD</t>
  </si>
  <si>
    <t>SRI ADHIKARI BROTHERS TELEVISION NETWORK LTD</t>
  </si>
  <si>
    <t>SABTN</t>
  </si>
  <si>
    <t>SRI AMARNATH FINANCE LTD</t>
  </si>
  <si>
    <t>SRI HAVISHA HOSPITALITY AND INFRASTRUCTURE LTD</t>
  </si>
  <si>
    <t>HAVISHA</t>
  </si>
  <si>
    <t>SRI KPR INDUSTRIES LTD</t>
  </si>
  <si>
    <t>SRI KRISHNA CONSTRUCTIONS (INDIA) LTD</t>
  </si>
  <si>
    <t>SRI KRISHNA CONSTRUCTIONS INDIA LTD</t>
  </si>
  <si>
    <t>SRI KRISHNA METCOM LTD</t>
  </si>
  <si>
    <t>SKML</t>
  </si>
  <si>
    <t>SRI LAKSHMI SARASWATHI TEXTILES ARNI LTD</t>
  </si>
  <si>
    <t>SRI NACHAMMAI COTTON MILLS LTD</t>
  </si>
  <si>
    <t>SRI RAMAKRISHNA MILLS COIMBATORE LTD</t>
  </si>
  <si>
    <t>SRI VAJRA GRANITES LTD</t>
  </si>
  <si>
    <t>SRIKALAHASTHI PIPES LTD</t>
  </si>
  <si>
    <t>SRIPIPES</t>
  </si>
  <si>
    <t>SRM ENERGY LTD</t>
  </si>
  <si>
    <t>SRS FINANCE LTD</t>
  </si>
  <si>
    <t>SRS LTD</t>
  </si>
  <si>
    <t>SRSLTD</t>
  </si>
  <si>
    <t>SRU STEELS LTD</t>
  </si>
  <si>
    <t>SS ORGANICS LTD</t>
  </si>
  <si>
    <t>SSPDL LTD</t>
  </si>
  <si>
    <t>SSPN FINANCE LTD</t>
  </si>
  <si>
    <t>STAMPEDE CAPITAL LTD</t>
  </si>
  <si>
    <t>STAMPEDE</t>
  </si>
  <si>
    <t>SCAPDVR</t>
  </si>
  <si>
    <t>STANDARD BATTERIES LTD</t>
  </si>
  <si>
    <t>STANDARD CAPITAL MARKETS LTD</t>
  </si>
  <si>
    <t>STANDARD CHARTERED PLC</t>
  </si>
  <si>
    <t>STANDARD INDUSTRIES LTD</t>
  </si>
  <si>
    <t>SIL</t>
  </si>
  <si>
    <t>STANDARD SHOE SOLE AND MOULD (INDIA) LTD</t>
  </si>
  <si>
    <t>STANDARD SHOE SOLE AND MOULD INDIA LTD</t>
  </si>
  <si>
    <t>STANDARD SURFACTANTS LTD</t>
  </si>
  <si>
    <t>STANPACKS (INDIA) LTD</t>
  </si>
  <si>
    <t>STANPACKS INDIA LTD</t>
  </si>
  <si>
    <t>STANROSE MAFATLAL INVESTMENTS AND FINANCE LTD</t>
  </si>
  <si>
    <t>STAR CEMENT LTD</t>
  </si>
  <si>
    <t>STARCEMENT</t>
  </si>
  <si>
    <t>STAR DELTA TRANSFORMERS LTD</t>
  </si>
  <si>
    <t>STAR PAPER MILLS LTD</t>
  </si>
  <si>
    <t>STARPAPER</t>
  </si>
  <si>
    <t>STARCOM INFORMATION TECHNOLOGY LTD</t>
  </si>
  <si>
    <t>STARLIT POWER SYSTEMS LTD</t>
  </si>
  <si>
    <t>STARLITE COMPONENTS LTD</t>
  </si>
  <si>
    <t>STARLOG ENTERPRISES LTD</t>
  </si>
  <si>
    <t>STATE BANK OF INDIA</t>
  </si>
  <si>
    <t>SBIN</t>
  </si>
  <si>
    <t>STEEL AUTHORITY OF (INDIA) LTD</t>
  </si>
  <si>
    <t>SAIL</t>
  </si>
  <si>
    <t>STEEL AUTHORITY OF INDIA LTD</t>
  </si>
  <si>
    <t>STEEL CITY SECURITIES LTD</t>
  </si>
  <si>
    <t>STEELCITY</t>
  </si>
  <si>
    <t>STEEL EXCHANGE (INDIA) LTD</t>
  </si>
  <si>
    <t>STEELXIND</t>
  </si>
  <si>
    <t>STEEL EXCHANGE INDIA LTD</t>
  </si>
  <si>
    <t>STEEL STRIPS INFRASTRUCTURES LTD</t>
  </si>
  <si>
    <t>STEEL STRIPS LTD.</t>
  </si>
  <si>
    <t>STRIPMT</t>
  </si>
  <si>
    <t>STEEL STRIPS WHEELS LTD</t>
  </si>
  <si>
    <t>SSWL</t>
  </si>
  <si>
    <t>STEELCAST LTD</t>
  </si>
  <si>
    <t>STEELCO GUJARAT LTD</t>
  </si>
  <si>
    <t>STEL HOLDINGS LTD</t>
  </si>
  <si>
    <t>STEL</t>
  </si>
  <si>
    <t>STELLANT SECURITIES (INDIA) LTD</t>
  </si>
  <si>
    <t>STELLANT SECURITIES INDIA LTD</t>
  </si>
  <si>
    <t>STELLAR CAPITAL SERVICES LTD</t>
  </si>
  <si>
    <t>STEP TWO CORPORATION LTD</t>
  </si>
  <si>
    <t>STERLING GREEN WOODS LTD</t>
  </si>
  <si>
    <t>STERLING GUARANTY &amp;amp; FINANCE LTD.</t>
  </si>
  <si>
    <t>STRLGUA</t>
  </si>
  <si>
    <t>STERLING SPINNERS LTD</t>
  </si>
  <si>
    <t>STERLING TOOLS LTD</t>
  </si>
  <si>
    <t>STERTOOLS</t>
  </si>
  <si>
    <t>STERLITE TECHNOLOGIES LTD</t>
  </si>
  <si>
    <t>STRTECH</t>
  </si>
  <si>
    <t>STI (INDIA) LTD</t>
  </si>
  <si>
    <t>ST(INDIA)</t>
  </si>
  <si>
    <t>STI INDIA LTD</t>
  </si>
  <si>
    <t>STINDIA</t>
  </si>
  <si>
    <t>STL GLOBAL LTD</t>
  </si>
  <si>
    <t>SGL</t>
  </si>
  <si>
    <t>STOVEC INDUSTRIES LTD</t>
  </si>
  <si>
    <t>STRATMONT INDUSTRIES LTD</t>
  </si>
  <si>
    <t>STRIDES PHARMA SCIENCE LTD</t>
  </si>
  <si>
    <t>STAR</t>
  </si>
  <si>
    <t>STURDY INDUSTRIES LTD</t>
  </si>
  <si>
    <t>STYLAM INDUSTRIES LTD</t>
  </si>
  <si>
    <t>Subex LTD</t>
  </si>
  <si>
    <t>SUBEX</t>
  </si>
  <si>
    <t>SUBEX LTD</t>
  </si>
  <si>
    <t>SUBHASH SILK MILLS LTD</t>
  </si>
  <si>
    <t>SUBROS LTD</t>
  </si>
  <si>
    <t>SUBROS</t>
  </si>
  <si>
    <t>SUBWAY FINANCE &amp; INVESTMENT CO LTD</t>
  </si>
  <si>
    <t>SUCHITRA FINANCE &amp; TRADING COMPANY LTD</t>
  </si>
  <si>
    <t>SUDAL INDUSTRIES LTD</t>
  </si>
  <si>
    <t>SUDARSHAN CHEMICAL INDUSTRIES LTD</t>
  </si>
  <si>
    <t>SUDARSCHEM</t>
  </si>
  <si>
    <t>SUDITI INDUSTRIES LTD</t>
  </si>
  <si>
    <t>SUERYAA KNITWEAR LTD</t>
  </si>
  <si>
    <t>SUGAL &amp; DAMANI SHARE BROKERS LTD</t>
  </si>
  <si>
    <t>Suich Industries Ltd</t>
  </si>
  <si>
    <t>SUICH</t>
  </si>
  <si>
    <t>SUJALA TRADING &amp; HOLDINGS LTD</t>
  </si>
  <si>
    <t>SUJANA UNIVERSAL INDUSTRIES LTD</t>
  </si>
  <si>
    <t>SUJANAUNI</t>
  </si>
  <si>
    <t>SUKHJIT STARCH &amp; CHEMICALS LTD</t>
  </si>
  <si>
    <t>SULABH ENGINEERS &amp; SERVICES LTD</t>
  </si>
  <si>
    <t>SUMEDHA FISCAL SERVICES LTD</t>
  </si>
  <si>
    <t>SUMEET INDUSTRIES LTD</t>
  </si>
  <si>
    <t>SUMEETINDS</t>
  </si>
  <si>
    <t>SUMERU INDUSTRIES LTD</t>
  </si>
  <si>
    <t>SUMIT WOODS LTD</t>
  </si>
  <si>
    <t>SUMIT</t>
  </si>
  <si>
    <t>SUMMIT SECURITIES LTD</t>
  </si>
  <si>
    <t>SUMMITSEC</t>
  </si>
  <si>
    <t>SUN AND SHINE WORLDWIDE LTD</t>
  </si>
  <si>
    <t>SUN PHARMA ADVANCED RESEARCH COMPANY LTD</t>
  </si>
  <si>
    <t>SPARC</t>
  </si>
  <si>
    <t>SUN PHARMACEUTICAL INDUSTRIES LTD</t>
  </si>
  <si>
    <t>SUNPHARMA</t>
  </si>
  <si>
    <t>SUN RETAIL LTD</t>
  </si>
  <si>
    <t>SUN SOURCE (INDIA) LTD</t>
  </si>
  <si>
    <t>SUN SOURCE INDIA LTD</t>
  </si>
  <si>
    <t>SUN TECHNO OVERSEAS LTD</t>
  </si>
  <si>
    <t>SUN TV NETWORK LTD</t>
  </si>
  <si>
    <t>SUNTV</t>
  </si>
  <si>
    <t>SUNCARE TRADERS LTD</t>
  </si>
  <si>
    <t>SUNCITY SYNTHETICS LTD</t>
  </si>
  <si>
    <t>SUNDARAM BRAKE LININGS LTD</t>
  </si>
  <si>
    <t>SUNDRMBRAK</t>
  </si>
  <si>
    <t>SUNDARAM CLAYTON LTD</t>
  </si>
  <si>
    <t>SUNCLAYLTD</t>
  </si>
  <si>
    <t>SUNDARAM FINANCE HOLDINGS LTD</t>
  </si>
  <si>
    <t>SUNDARMHLD</t>
  </si>
  <si>
    <t>SUNDARAM FINANCE LTD</t>
  </si>
  <si>
    <t>SUNDARMFIN</t>
  </si>
  <si>
    <t>SUNDARAM MULTI PAP LTD</t>
  </si>
  <si>
    <t>SUNDARAM</t>
  </si>
  <si>
    <t>SUNDRAM FASTENERS LTD</t>
  </si>
  <si>
    <t>SUNDRMFAST</t>
  </si>
  <si>
    <t>SUNFLAG IRON AND STEEL COMPANY LTD</t>
  </si>
  <si>
    <t>SUNFLAG</t>
  </si>
  <si>
    <t>SUNGOLD CAPITAL LTD</t>
  </si>
  <si>
    <t>SUNGOLD MEDIA AND ENTERTAINMENT LTD</t>
  </si>
  <si>
    <t>SUNIL AGRO FOODS LTD</t>
  </si>
  <si>
    <t>SUNIL HEALTHCARE LTD</t>
  </si>
  <si>
    <t>SUNIL HITECH ENGINEERS LTD</t>
  </si>
  <si>
    <t>SUNILHITEC</t>
  </si>
  <si>
    <t>SUNIL INDUSTRIES LTD</t>
  </si>
  <si>
    <t>SUNRAJ DIAMOND EXPORTS LTD.</t>
  </si>
  <si>
    <t>SUNRAJDI</t>
  </si>
  <si>
    <t>SUNRISE INDUSTRIAL TRADERS LTD</t>
  </si>
  <si>
    <t>SUNSHIELD CHEMICALS LTD</t>
  </si>
  <si>
    <t>SUNSHINE CAPITAL LTD</t>
  </si>
  <si>
    <t>SUNSTAR REALTY DEVELOPMENT LTD</t>
  </si>
  <si>
    <t>SUNTECK REALTY LTD</t>
  </si>
  <si>
    <t>SUNTECK</t>
  </si>
  <si>
    <t>SUPER BAKERS (INDIA) LTD</t>
  </si>
  <si>
    <t>SUPER BAKERS INDIA LTD</t>
  </si>
  <si>
    <t>SUPER CROP SAFE LTD</t>
  </si>
  <si>
    <t>SUPER DOMESTIC MACHINES LTD</t>
  </si>
  <si>
    <t>SUPER FINE KNITTERS LTD</t>
  </si>
  <si>
    <t>SUPER SALES (INDIA) LTD</t>
  </si>
  <si>
    <t>SUPER SALES INDIA LTD</t>
  </si>
  <si>
    <t>SUPER SPINNING MILLS LTD</t>
  </si>
  <si>
    <t>SUPERSPIN</t>
  </si>
  <si>
    <t>SUPER TANNERY LTD</t>
  </si>
  <si>
    <t>SUPERB PAPERS LTD</t>
  </si>
  <si>
    <t>SUPERHOUSE LTD</t>
  </si>
  <si>
    <t>SUPERHOUSE</t>
  </si>
  <si>
    <t>SUPERIOR FINLEASE LTD</t>
  </si>
  <si>
    <t>Superior Industrial Enterprises LTD</t>
  </si>
  <si>
    <t>SIEL</t>
  </si>
  <si>
    <t>SUPERNOVA ADVERTISING LTD</t>
  </si>
  <si>
    <t>SUPERSHAKTI METALIKS LTD</t>
  </si>
  <si>
    <t>SUPERTEX INDUSTRIES LTD</t>
  </si>
  <si>
    <t>SUPRA PACIFIC MANAGEMENT CONSULTANCY LTD</t>
  </si>
  <si>
    <t>SUPRA TRENDS LTD</t>
  </si>
  <si>
    <t>SUPRAJIT ENGINEERING LTD</t>
  </si>
  <si>
    <t>SUPRAJIT</t>
  </si>
  <si>
    <t>SUPREME ENGINEERING LTD</t>
  </si>
  <si>
    <t>SUPREMEENG</t>
  </si>
  <si>
    <t>SUPREME HOLDINGS &amp; HOSPITALITY (INDIA) LTD</t>
  </si>
  <si>
    <t>SUPREME HOLDINGS &amp; HOSPITALITY INDIA LTD</t>
  </si>
  <si>
    <t>SUPREME INDIA IMPEX LTD</t>
  </si>
  <si>
    <t>SIIL</t>
  </si>
  <si>
    <t>SUPREME INDUSTRIES LTD</t>
  </si>
  <si>
    <t>SUPREMEIND</t>
  </si>
  <si>
    <t>SUPREME INFRASTRUCTURE (INDIA) LTD</t>
  </si>
  <si>
    <t>SUPREMEINF</t>
  </si>
  <si>
    <t>SUPREME INFRASTRUCTURE INDIA LTD</t>
  </si>
  <si>
    <t>SUPREME PETROCHEM LTD</t>
  </si>
  <si>
    <t>SUPPETRO</t>
  </si>
  <si>
    <t>SUPREMEX SHINE STEELS LTD</t>
  </si>
  <si>
    <t>SURAJ LTD</t>
  </si>
  <si>
    <t>SURAJ PRODUCTS LTD</t>
  </si>
  <si>
    <t>SURANA SOLAR LTD</t>
  </si>
  <si>
    <t>SURANASOL</t>
  </si>
  <si>
    <t>SURANA TELECOM AND POWER LTD</t>
  </si>
  <si>
    <t>SURANAT&amp;P</t>
  </si>
  <si>
    <t>SURAT TEXTILE MILLS LTD</t>
  </si>
  <si>
    <t>SUREVIN BPO SERVICES LTD</t>
  </si>
  <si>
    <t>SUREVIN</t>
  </si>
  <si>
    <t>SURYA (INDIA) LTD</t>
  </si>
  <si>
    <t>SURYA INDIA LTD</t>
  </si>
  <si>
    <t>SURYA ROSHNI LTD</t>
  </si>
  <si>
    <t>SURYAROSNI</t>
  </si>
  <si>
    <t>SURYAAMBA SPINNING MILLS LTD</t>
  </si>
  <si>
    <t>SURYACHAKRA POWER CORPORATION LTD</t>
  </si>
  <si>
    <t>SURYAKRIPA FINANCE LTD</t>
  </si>
  <si>
    <t>SURYALAKSHMI COTTON MILLS LTD</t>
  </si>
  <si>
    <t>SURYALAXMI</t>
  </si>
  <si>
    <t>SURYALATA SPINNING MILLS LTD</t>
  </si>
  <si>
    <t>SURYAVANSHI SPINNING MILLS LTD</t>
  </si>
  <si>
    <t>SURYO FOODS &amp;amp; INDUSTRIES LTD.</t>
  </si>
  <si>
    <t>SURFI</t>
  </si>
  <si>
    <t>SUTLEJ TEXTILES AND INDUSTRIES LTD</t>
  </si>
  <si>
    <t>SUTLEJTEX</t>
  </si>
  <si>
    <t>SUUMAYA LIFESTYLE LTD</t>
  </si>
  <si>
    <t>SUULD</t>
  </si>
  <si>
    <t>SUVEN LIFE SCIENCES LTD</t>
  </si>
  <si>
    <t>SUVEN</t>
  </si>
  <si>
    <t>SUVIDHA INFRAESTATE CORPORATION LTD</t>
  </si>
  <si>
    <t>SUYOG TELEMATICS LTD</t>
  </si>
  <si>
    <t>SUZLON ENERGY LTD</t>
  </si>
  <si>
    <t>SUZLON</t>
  </si>
  <si>
    <t>SVA (INDIA) LTD</t>
  </si>
  <si>
    <t>SVA INDIA LTD</t>
  </si>
  <si>
    <t>SVAM SOFTWARE LTD</t>
  </si>
  <si>
    <t>SVARAJ TRADING &amp; AGENCIES LTD</t>
  </si>
  <si>
    <t>SVARNIM TRADE UDYOG LTD</t>
  </si>
  <si>
    <t>SVC INDUSTRIES Ltd</t>
  </si>
  <si>
    <t>SVCIND</t>
  </si>
  <si>
    <t>SVC RESOURCES LTD</t>
  </si>
  <si>
    <t>SVP GLOBAL VENTURES LTD</t>
  </si>
  <si>
    <t>SVP HOUSING LTD</t>
  </si>
  <si>
    <t>SW INVESTMENTS LTD</t>
  </si>
  <si>
    <t>SWADESHI INDUSTRIES LEASING CO LTD</t>
  </si>
  <si>
    <t>SWADESHI POLYTEX LTD</t>
  </si>
  <si>
    <t>SWAGRUHA INFRASTRUCTURE LTD</t>
  </si>
  <si>
    <t>SWAGTAM TRADING &amp; SERVICES LTD</t>
  </si>
  <si>
    <t>SWAN ENERGY LTD</t>
  </si>
  <si>
    <t>SWANENERGY</t>
  </si>
  <si>
    <t>SWARAJ AUTOMOTIVES LTD</t>
  </si>
  <si>
    <t>SWARAJ ENGINES LTD</t>
  </si>
  <si>
    <t>SWARAJENG</t>
  </si>
  <si>
    <t>SWARNA SECURITIES LTD</t>
  </si>
  <si>
    <t>SWARNSARITA GEMS LTD</t>
  </si>
  <si>
    <t>SWASTI VINAYAKA ART AND HERITAGE CORPORATION LTD</t>
  </si>
  <si>
    <t>SWASTI VINAYAKA SYNTHETICS LTD</t>
  </si>
  <si>
    <t>SWASTIK SAFE DEPOSIT &amp; INVESTMENTS LTD</t>
  </si>
  <si>
    <t>SWASTIKA INVESTMART LTD</t>
  </si>
  <si>
    <t>SWELECT ENERGY SYSTEMS LTD</t>
  </si>
  <si>
    <t>SWELECTES</t>
  </si>
  <si>
    <t>SWISS GLASCOAT EQUIPMENTS LTD</t>
  </si>
  <si>
    <t>SWITCHING TECHNOLOGIES GUNTHER LTD</t>
  </si>
  <si>
    <t>SWORD &amp; SHIELD PHARMA LTD</t>
  </si>
  <si>
    <t>SWORD-EDGE COMMERCIALS LTD</t>
  </si>
  <si>
    <t>SYBLY INDUSTRIES LTD</t>
  </si>
  <si>
    <t>SYLPH EDUCATION SOLUTIONS LTD</t>
  </si>
  <si>
    <t>SYLPH TECHNOLOGIES LTD</t>
  </si>
  <si>
    <t>SYMBIOX INVESTMENT &amp; TRADING COMPANY LTD</t>
  </si>
  <si>
    <t>SYMPHONY LTD</t>
  </si>
  <si>
    <t>SYMPHONY</t>
  </si>
  <si>
    <t>SYNCOM FORMULATIONS (INDIA) LTD</t>
  </si>
  <si>
    <t>SYNCOM FORMULATIONS INDIA LTD</t>
  </si>
  <si>
    <t>SYNCOM HEALTHCARE LTD</t>
  </si>
  <si>
    <t>SYNCOM</t>
  </si>
  <si>
    <t>SYNDICATE BANK</t>
  </si>
  <si>
    <t>SYNDIBANK</t>
  </si>
  <si>
    <t>SYNERGY GREEN INDUSTRIES LTD</t>
  </si>
  <si>
    <t>SYNGENE INTERNATIONAL LTD</t>
  </si>
  <si>
    <t>SYNGENE</t>
  </si>
  <si>
    <t>SYNTHIKO FOILS LTD</t>
  </si>
  <si>
    <t>SYSCHEM (INDIA) LTD</t>
  </si>
  <si>
    <t>SYSCHEM INDIA LTD</t>
  </si>
  <si>
    <t>SYSCO INDUSTRIES LTD</t>
  </si>
  <si>
    <t>SYSTEMATIX CORPORATE SERVICES LTD</t>
  </si>
  <si>
    <t>SYSTEMATIX SECURITIES LTD</t>
  </si>
  <si>
    <t>T &amp; I GLOBAL LTD</t>
  </si>
  <si>
    <t>T D POWER SYSTEMS LTD</t>
  </si>
  <si>
    <t>T SPIRITUAL WORLD LTD</t>
  </si>
  <si>
    <t>T T LTD</t>
  </si>
  <si>
    <t>TTL</t>
  </si>
  <si>
    <t>TAAL ENTERPRISES LTD</t>
  </si>
  <si>
    <t>TAAZA INTERNATIONAL LTD</t>
  </si>
  <si>
    <t>TAI INDUSTRIES LTD</t>
  </si>
  <si>
    <t>TAINWALA CHEMICAL AND PLASTIC I LTD</t>
  </si>
  <si>
    <t>TAINWALCHM</t>
  </si>
  <si>
    <t>TAJ GVK HOTELS &amp; RESORTS LTD</t>
  </si>
  <si>
    <t>TAJGVK</t>
  </si>
  <si>
    <t>TAKE SOLUTIONS LTD</t>
  </si>
  <si>
    <t>TAKE</t>
  </si>
  <si>
    <t>TALBROS AUTOMOTIVE COMPONENTS LTD</t>
  </si>
  <si>
    <t>TALBROAUTO</t>
  </si>
  <si>
    <t>TALBROS ENGINEERING LTD</t>
  </si>
  <si>
    <t>TALWALKARS BETTER VALUE FITNESS LTD</t>
  </si>
  <si>
    <t>TALWALKARS</t>
  </si>
  <si>
    <t>TALWALKARS LIFESTYLES LTD</t>
  </si>
  <si>
    <t>TALWGYM</t>
  </si>
  <si>
    <t>TAMBOLI CAPITAL LTD</t>
  </si>
  <si>
    <t>TAMIL NADU NEWSPRINT &amp; PAPERS LTD</t>
  </si>
  <si>
    <t>TNPL</t>
  </si>
  <si>
    <t>TAMILNADU JAIBHARAT MILLS LTD</t>
  </si>
  <si>
    <t>TAMILNADU PETROPRODUCTS LTD</t>
  </si>
  <si>
    <t>TNPETRO</t>
  </si>
  <si>
    <t>TAMILNADU STEEL TUBES LTD</t>
  </si>
  <si>
    <t>TAMILNADU TELECOMMUNICATION LTD</t>
  </si>
  <si>
    <t>TNTELE</t>
  </si>
  <si>
    <t>TANEJA AEROSPACE &amp; AVIATION LTD</t>
  </si>
  <si>
    <t>TANFAC INDUSTRIES LTD</t>
  </si>
  <si>
    <t>TANLA SOLUTIONS LTD</t>
  </si>
  <si>
    <t>TANLA</t>
  </si>
  <si>
    <t>TANTIA CONSTRUCTIONS LTD</t>
  </si>
  <si>
    <t>TANTIACONS</t>
  </si>
  <si>
    <t>TANVI FOODS (INDIA) LTD</t>
  </si>
  <si>
    <t>TANVI FOODS INDIA LTD</t>
  </si>
  <si>
    <t>TAPARIA TOOLS LTD</t>
  </si>
  <si>
    <t>TARA CHAND LOGISTIC SOLUTIONS LTD</t>
  </si>
  <si>
    <t>TARACHAND</t>
  </si>
  <si>
    <t>TARA JEWELS LTD</t>
  </si>
  <si>
    <t>TARAJEWELS</t>
  </si>
  <si>
    <t>TARAI FOODS LTD</t>
  </si>
  <si>
    <t>TARAPUR TRANSFORMERS LTD</t>
  </si>
  <si>
    <t>TARAPUR</t>
  </si>
  <si>
    <t>TARINI INTERNATIONAL LTD</t>
  </si>
  <si>
    <t>TARMAT LTD</t>
  </si>
  <si>
    <t>TARMAT</t>
  </si>
  <si>
    <t>TASHI (INDIA) LTD</t>
  </si>
  <si>
    <t>TASHI INDIA LTD</t>
  </si>
  <si>
    <t>TASTY BITE EATABLES LTD</t>
  </si>
  <si>
    <t>TASTYBITE</t>
  </si>
  <si>
    <t>TASTY DAIRY SPECIALITIES LTD</t>
  </si>
  <si>
    <t>TATA CHEMICALS LTD</t>
  </si>
  <si>
    <t>TATACHEM</t>
  </si>
  <si>
    <t>TATA COFFEE LTD</t>
  </si>
  <si>
    <t>TATACOFFEE</t>
  </si>
  <si>
    <t>TATA COMMUNICATIONS LTD</t>
  </si>
  <si>
    <t>TATACOMM</t>
  </si>
  <si>
    <t>Telecom - Alternate Carriers</t>
  </si>
  <si>
    <t>TATA CONSULTANCY SERVICES LTD</t>
  </si>
  <si>
    <t>TCS</t>
  </si>
  <si>
    <t>TATA ELXSI LTD</t>
  </si>
  <si>
    <t>TATAELXSI</t>
  </si>
  <si>
    <t>TATA GLOBAL BEVERAGES LTD</t>
  </si>
  <si>
    <t>TATAGLOBAL</t>
  </si>
  <si>
    <t>TATA INVESTMENT CORPORATION LTD</t>
  </si>
  <si>
    <t>TATAINVEST</t>
  </si>
  <si>
    <t>TATA METALIKS LTD</t>
  </si>
  <si>
    <t>TATAMETALI</t>
  </si>
  <si>
    <t>TATA MOTORS LTD</t>
  </si>
  <si>
    <t>TATAMOTORS</t>
  </si>
  <si>
    <t>TATAMTRDVR</t>
  </si>
  <si>
    <t>TATA POWER COMPANY LTD</t>
  </si>
  <si>
    <t>TATAPOWER</t>
  </si>
  <si>
    <t>TATA SPONGE IRON LTD</t>
  </si>
  <si>
    <t>TATASPONGE</t>
  </si>
  <si>
    <t>Tata Steel Bsl LTD</t>
  </si>
  <si>
    <t>TATASTLBSL</t>
  </si>
  <si>
    <t>TATA STEEL LTD</t>
  </si>
  <si>
    <t>TATASTEEL</t>
  </si>
  <si>
    <t>TATA TELESERVICES MAHARASHTRA LTD</t>
  </si>
  <si>
    <t>TTML</t>
  </si>
  <si>
    <t>TATIA GLOBAL VENNTURE LTD</t>
  </si>
  <si>
    <t>TAVERNIER RESOURCES LTD</t>
  </si>
  <si>
    <t>TAYLORMADE RENEWABLES LTD</t>
  </si>
  <si>
    <t>TAYO ROLLS LTD</t>
  </si>
  <si>
    <t>TCFC FINANCE LTD</t>
  </si>
  <si>
    <t>TCI DEVELOPERS LTD</t>
  </si>
  <si>
    <t>TCIDEVELOP</t>
  </si>
  <si>
    <t>TCI EXPRESS LTD</t>
  </si>
  <si>
    <t>TCIEXP</t>
  </si>
  <si>
    <t>TCI FINANCE LTD</t>
  </si>
  <si>
    <t>TCIFINANCE</t>
  </si>
  <si>
    <t>TCI INDUSTRIES LTD</t>
  </si>
  <si>
    <t>TCM LTD</t>
  </si>
  <si>
    <t>TCNS CLOTHING CO LTD</t>
  </si>
  <si>
    <t>TCNSBRANDS</t>
  </si>
  <si>
    <t>TCPL PACKAGING LTD</t>
  </si>
  <si>
    <t>TCPLPACK</t>
  </si>
  <si>
    <t>TD POWER SYSTEMS LTD</t>
  </si>
  <si>
    <t>TDPOWERSYS</t>
  </si>
  <si>
    <t>TEA TIME LTD</t>
  </si>
  <si>
    <t>TEAMLEASE SERVICES LTD</t>
  </si>
  <si>
    <t>TEAMLEASE</t>
  </si>
  <si>
    <t>TECH MAHINDRA LTD</t>
  </si>
  <si>
    <t>TECHM</t>
  </si>
  <si>
    <t>TECHINDIA NIRMAN LTD</t>
  </si>
  <si>
    <t>TECHIN</t>
  </si>
  <si>
    <t>TECHNO ELECTRIC &amp; ENGINEERING COMPANY LTD</t>
  </si>
  <si>
    <t>TECHNOE</t>
  </si>
  <si>
    <t>TECHNOCRAFT INDUSTRIES (INDIA) LTD</t>
  </si>
  <si>
    <t>TIIL</t>
  </si>
  <si>
    <t>TECHNOCRAFT INDUSTRIES INDIA LTD</t>
  </si>
  <si>
    <t>TECHNOFAB ENGINEERING LTD</t>
  </si>
  <si>
    <t>TECHNOFAB</t>
  </si>
  <si>
    <t>TECHNOJET CONSULTANTS LTD</t>
  </si>
  <si>
    <t>TECHNVISION VENTURES LTD</t>
  </si>
  <si>
    <t>TEESTA AGRO INDUSTRIES LTD</t>
  </si>
  <si>
    <t>TEJAS NETWORKS LTD</t>
  </si>
  <si>
    <t>TEJASNET</t>
  </si>
  <si>
    <t>TEJNAKSH HEALTHCARE LTD</t>
  </si>
  <si>
    <t>TELECANOR GLOBAL LTD</t>
  </si>
  <si>
    <t>TERA SOFTWARE LTD</t>
  </si>
  <si>
    <t>TERASOFT</t>
  </si>
  <si>
    <t>TERAI TEA CO LTD</t>
  </si>
  <si>
    <t>TERRAFORM MAGNUM LTD</t>
  </si>
  <si>
    <t>TERRAFORM REALSTATE LTD</t>
  </si>
  <si>
    <t>TEXMACO INFRASTRUCTURE &amp; HOLDINGS LTD</t>
  </si>
  <si>
    <t>TEXINFRA</t>
  </si>
  <si>
    <t>TEXMACO RAIL &amp; ENGINEERING LTD</t>
  </si>
  <si>
    <t>TEXRAIL</t>
  </si>
  <si>
    <t>TEXMO PIPES AND PRODUCTS LTD</t>
  </si>
  <si>
    <t>TEXMOPIPES</t>
  </si>
  <si>
    <t>TGB BANQUETS AND HOTELS LTD</t>
  </si>
  <si>
    <t>TGBHOTELS</t>
  </si>
  <si>
    <t>TGV SRAAC LTD</t>
  </si>
  <si>
    <t>THACKER &amp; CO LTD</t>
  </si>
  <si>
    <t>THAKKERS DEVELOPERS LTD</t>
  </si>
  <si>
    <t>THAKRAL SERVICES (INDIA) LTD</t>
  </si>
  <si>
    <t>THAKRAL SERVICES INDIA LTD</t>
  </si>
  <si>
    <t>THAMBBI MODERN SPINNING MILLS LTD</t>
  </si>
  <si>
    <t>THANGAMAYIL JEWELLERY LTD</t>
  </si>
  <si>
    <t>THANGAMAYL</t>
  </si>
  <si>
    <t>THE ANDHRA SUGARS LTD</t>
  </si>
  <si>
    <t>ANDHRSUGAR</t>
  </si>
  <si>
    <t>The Anup Engineering Ltd</t>
  </si>
  <si>
    <t>ANUP</t>
  </si>
  <si>
    <t>THE BYKE HOSPITALITY LTD</t>
  </si>
  <si>
    <t>BYKE</t>
  </si>
  <si>
    <t>THE FEDERAL BANK LTD</t>
  </si>
  <si>
    <t>FEDERALBNK</t>
  </si>
  <si>
    <t>THE GREAT EASTERN SHIPPING COMPANY LTD</t>
  </si>
  <si>
    <t>GESHIP</t>
  </si>
  <si>
    <t>THE GROB TEA COMPANY LTD</t>
  </si>
  <si>
    <t>GROBTEA</t>
  </si>
  <si>
    <t>THE HI-TECH GEARS LTD</t>
  </si>
  <si>
    <t>HITECHGEAR</t>
  </si>
  <si>
    <t>THE INDIA CEMENTS LTD</t>
  </si>
  <si>
    <t>INDIACEM</t>
  </si>
  <si>
    <t>THE INDIAN HOTELS COMPANY LTD</t>
  </si>
  <si>
    <t>INDHOTEL</t>
  </si>
  <si>
    <t>THE INDIAN WOOD PRODUCTS COMPANY LTD</t>
  </si>
  <si>
    <t>THE INVESTMENT TRUST OF (INDIA) LTD</t>
  </si>
  <si>
    <t>THEINVEST</t>
  </si>
  <si>
    <t>THE INVESTMENT TRUST OF INDIA LTD</t>
  </si>
  <si>
    <t>THE JAMMU &amp; KASHMIR BANK LTD</t>
  </si>
  <si>
    <t>J&amp;KBANK</t>
  </si>
  <si>
    <t>THE KARNATAKA BANK LTD</t>
  </si>
  <si>
    <t>KTKBANK</t>
  </si>
  <si>
    <t>THE MANDHANA RETAIL VENTURES LTD</t>
  </si>
  <si>
    <t>TMRVL</t>
  </si>
  <si>
    <t>THE MOTOR &amp; GENERAL FINANCE LTD</t>
  </si>
  <si>
    <t>MOTOGENFIN</t>
  </si>
  <si>
    <t>THE NEW INDIA ASSURANCE COMPANY LTD</t>
  </si>
  <si>
    <t>NIACL</t>
  </si>
  <si>
    <t>THE ORISSA MINERALS DEVELOPMENT COMPANY LTD</t>
  </si>
  <si>
    <t>ORISSAMINE</t>
  </si>
  <si>
    <t>THE PERIA KARAMALAI TEA &amp; PRODUCE COMPANY LTD</t>
  </si>
  <si>
    <t>PKTEA</t>
  </si>
  <si>
    <t>THE PHOENIX MILLS LTD</t>
  </si>
  <si>
    <t>PHOENIXLTD</t>
  </si>
  <si>
    <t>THE PHOSPHATE COMPANY LTD</t>
  </si>
  <si>
    <t>THE RAMCO CEMENTS LTD</t>
  </si>
  <si>
    <t>RAMCOCEM</t>
  </si>
  <si>
    <t>THE RUBY MILLS LTD</t>
  </si>
  <si>
    <t>RUBYMILLS</t>
  </si>
  <si>
    <t>THE SANDESH LTD</t>
  </si>
  <si>
    <t>SANDESH</t>
  </si>
  <si>
    <t>THE SOUTH INDIAN BANK LTD</t>
  </si>
  <si>
    <t>SOUTHBANK</t>
  </si>
  <si>
    <t>THE STATE TRADING CORPORATION OF (INDIA) LTD</t>
  </si>
  <si>
    <t>STC(INDIA)</t>
  </si>
  <si>
    <t>THE STATE TRADING CORPORATION OF INDIA LTD</t>
  </si>
  <si>
    <t>STCINDIA</t>
  </si>
  <si>
    <t>THE TINPLATE COMPANY OF (INDIA) LTD</t>
  </si>
  <si>
    <t>TINPLATE</t>
  </si>
  <si>
    <t>THE TINPLATE COMPANY OF INDIA LTD</t>
  </si>
  <si>
    <t>THE UGAR SUGAR WORKS LTD</t>
  </si>
  <si>
    <t>UGARSUGAR</t>
  </si>
  <si>
    <t>THE UNITED NILGIRI TEA ESTATES COMPANY LTD</t>
  </si>
  <si>
    <t>UNITEDTEA</t>
  </si>
  <si>
    <t>THE WESTERN INDIA PLYWOODS LTD</t>
  </si>
  <si>
    <t>WIPL</t>
  </si>
  <si>
    <t>THE YAMUNA SYNDICATE LTD</t>
  </si>
  <si>
    <t>THEJO ENGINEERING LTD</t>
  </si>
  <si>
    <t>THEJO</t>
  </si>
  <si>
    <t>THEMIS MEDICARE LTD</t>
  </si>
  <si>
    <t>THEMISMED</t>
  </si>
  <si>
    <t>THERMAX LTD</t>
  </si>
  <si>
    <t>THERMAX</t>
  </si>
  <si>
    <t>THINK INK STUDIO LTD</t>
  </si>
  <si>
    <t>THIRANI PROJECTS LTD</t>
  </si>
  <si>
    <t>THIRDWAVE FINANCIAL INTERMEDIARIES LTD</t>
  </si>
  <si>
    <t>THIRU AROORAN SUGARS LTD</t>
  </si>
  <si>
    <t>THIRUSUGAR</t>
  </si>
  <si>
    <t>THIRUMALAI CHEMICALS LTD</t>
  </si>
  <si>
    <t>TIRUMALCHM</t>
  </si>
  <si>
    <t>THOMAS COOK (INDIA) LTD</t>
  </si>
  <si>
    <t>THOMASCOOK</t>
  </si>
  <si>
    <t>THOMAS COOK INDIA LTD</t>
  </si>
  <si>
    <t>THOMAS SCOTT (INDIA) LTD</t>
  </si>
  <si>
    <t>THOMASCOTT</t>
  </si>
  <si>
    <t>THOMAS SCOTT INDIA LTD</t>
  </si>
  <si>
    <t>THYROCARE TECHNOLOGIES LTD</t>
  </si>
  <si>
    <t>THYROCARE</t>
  </si>
  <si>
    <t>TI FINANCIAL HOLDINGS LTD</t>
  </si>
  <si>
    <t>TIFIN</t>
  </si>
  <si>
    <t>TIAAN AYURVEDIC &amp; HERBS LTD</t>
  </si>
  <si>
    <t>TIDE WATER OIL COMPANY (INDIA) LTD</t>
  </si>
  <si>
    <t>TIDEWATER</t>
  </si>
  <si>
    <t>TIDE WATER OIL COMPANY INDIA LTD</t>
  </si>
  <si>
    <t>TIGER LOGISTICS (INDIA) LTD</t>
  </si>
  <si>
    <t>TIGER LOGISTICS INDIA LTD</t>
  </si>
  <si>
    <t>TIJARIA POLYPIPES LTD</t>
  </si>
  <si>
    <t>TIJARIA</t>
  </si>
  <si>
    <t>TIL LTD</t>
  </si>
  <si>
    <t>TIL</t>
  </si>
  <si>
    <t>Tilak Ventures Ltd</t>
  </si>
  <si>
    <t>TILAK</t>
  </si>
  <si>
    <t>TILAKNAGAR INDUSTRIES LTD</t>
  </si>
  <si>
    <t>TI</t>
  </si>
  <si>
    <t>TIME TECHNOPLAST LTD</t>
  </si>
  <si>
    <t>TIMETECHNO</t>
  </si>
  <si>
    <t>TIMES GUARANTY LTD</t>
  </si>
  <si>
    <t>TIMESGTY</t>
  </si>
  <si>
    <t>TIMEX GROUP (INDIA) LTD</t>
  </si>
  <si>
    <t>TIMEX GROUP INDIA LTD</t>
  </si>
  <si>
    <t>TIMKEN (INDIA) LTD</t>
  </si>
  <si>
    <t>TIMKEN</t>
  </si>
  <si>
    <t>TIMKEN INDIA LTD</t>
  </si>
  <si>
    <t>TINNA RUBBER AND INFRASTRUCTURE LTD</t>
  </si>
  <si>
    <t>TINNA TRADE LTD</t>
  </si>
  <si>
    <t>TIPS INDUSTRIES LTD</t>
  </si>
  <si>
    <t>TIPSINDLTD</t>
  </si>
  <si>
    <t>TIRUPATI FINLEASE LTD</t>
  </si>
  <si>
    <t>TIRUPATI FOAM LTD</t>
  </si>
  <si>
    <t>TIRUPATI FORGE LTD</t>
  </si>
  <si>
    <t>TIRUPATIFL</t>
  </si>
  <si>
    <t>TIRUPATI INDUSTRIES (INDIA) LTD</t>
  </si>
  <si>
    <t>TIRUPATI INDUSTRIES INDIA LTD</t>
  </si>
  <si>
    <t>TIRUPATI SARJAN LTD</t>
  </si>
  <si>
    <t>TIRUPATI STARCH &amp; CHEMICALS LTD</t>
  </si>
  <si>
    <t>TIRUPATI TYRES LTD</t>
  </si>
  <si>
    <t>TITAANIUM TEN ENTERPRISE LTD</t>
  </si>
  <si>
    <t>TITAGARH WAGONS LTD</t>
  </si>
  <si>
    <t>TWL</t>
  </si>
  <si>
    <t>TITAN BIOTECH LTD</t>
  </si>
  <si>
    <t>TITAN COMPANY LTD</t>
  </si>
  <si>
    <t>TITAN</t>
  </si>
  <si>
    <t>TITAN SECURITIES LTD</t>
  </si>
  <si>
    <t>TIVOLI CONSTRUCTION LTD</t>
  </si>
  <si>
    <t>TODAYS WRITING INSTRUMENTS LTD</t>
  </si>
  <si>
    <t>TODAYS</t>
  </si>
  <si>
    <t>TOKYO FINANCE LTD</t>
  </si>
  <si>
    <t>TOKYO PLAST INTERNATIONAL LTD</t>
  </si>
  <si>
    <t>TOKYOPLAST</t>
  </si>
  <si>
    <t>TORRENT PHARMACEUTICALS LTD</t>
  </si>
  <si>
    <t>TORNTPHARM</t>
  </si>
  <si>
    <t>TORRENT POWER LTD</t>
  </si>
  <si>
    <t>TORNTPOWER</t>
  </si>
  <si>
    <t>TOTAL EXPORTS LTD</t>
  </si>
  <si>
    <t>TOTAL TRANSPORT SYSTEMS LTD</t>
  </si>
  <si>
    <t>TOTAL</t>
  </si>
  <si>
    <t>TOUCHWOOD ENTERTAINMENT LTD</t>
  </si>
  <si>
    <t>TOUCHWOOD</t>
  </si>
  <si>
    <t>TOURISM FINANCE CORPORATION OF (INDIA) LTD</t>
  </si>
  <si>
    <t>TFCILTD</t>
  </si>
  <si>
    <t>TOURISM FINANCE CORPORATION OF INDIA LTD</t>
  </si>
  <si>
    <t>TOWA SOKKI LTD</t>
  </si>
  <si>
    <t>TOYAM INDUSTRIES LTD</t>
  </si>
  <si>
    <t>TPI (INDIA) LTD</t>
  </si>
  <si>
    <t>TPI INDIA LTD</t>
  </si>
  <si>
    <t>TPL PLASTECH LTD</t>
  </si>
  <si>
    <t>TPLPLASTEH</t>
  </si>
  <si>
    <t>TRADE WINGS LTD</t>
  </si>
  <si>
    <t>TRANS ASIA CORPORATION LTD</t>
  </si>
  <si>
    <t>TRANS FINANCIAL RESOURCES LTD.</t>
  </si>
  <si>
    <t>TRANSFIN</t>
  </si>
  <si>
    <t>TRANSCHEM LTD</t>
  </si>
  <si>
    <t>TRANSCORP INTERNATIONAL LTD</t>
  </si>
  <si>
    <t>TRANSFORMERS AND RECTIFIERS (INDIA) LTD</t>
  </si>
  <si>
    <t>TRIL</t>
  </si>
  <si>
    <t>TRANSFORMERS AND RECTIFIERS INDIA LTD</t>
  </si>
  <si>
    <t>TRANS-FREIGHT CONTAINERS LTD</t>
  </si>
  <si>
    <t>TRANSGENE BIOTEK LTD</t>
  </si>
  <si>
    <t>TRANSGLOBE FOODS LTD</t>
  </si>
  <si>
    <t>TRANSOCEANIC PROPERTIES LTD</t>
  </si>
  <si>
    <t>TRANSPEK INDUSTRY LTD</t>
  </si>
  <si>
    <t>TRANSPORT CORPORATION OF (INDIA) LTD</t>
  </si>
  <si>
    <t>TCI</t>
  </si>
  <si>
    <t>TRANSPORT CORPORATION OF INDIA LTD</t>
  </si>
  <si>
    <t>TRANSWARRANTY FINANCE LTD</t>
  </si>
  <si>
    <t>TFL</t>
  </si>
  <si>
    <t>TRANSWIND INFRASTRUCTURES LTD</t>
  </si>
  <si>
    <t>TRANSWIND</t>
  </si>
  <si>
    <t>TREE HOUSE EDUCATION &amp; ACCESSORIES LTD</t>
  </si>
  <si>
    <t>TREEHOUSE</t>
  </si>
  <si>
    <t>Trejhara Solutions Ltd</t>
  </si>
  <si>
    <t>TREJHARA</t>
  </si>
  <si>
    <t>TRENT LTD</t>
  </si>
  <si>
    <t>TRENT</t>
  </si>
  <si>
    <t>TRESCON LTD</t>
  </si>
  <si>
    <t>TRF LTD</t>
  </si>
  <si>
    <t>TRF</t>
  </si>
  <si>
    <t>TRIBHOVANDAS BHIMJI ZAVERI LTD</t>
  </si>
  <si>
    <t>TBZ</t>
  </si>
  <si>
    <t>TRICOM FRUIT PRODUCTS LTD</t>
  </si>
  <si>
    <t>TRIDENT LTD</t>
  </si>
  <si>
    <t>TRIDENT</t>
  </si>
  <si>
    <t>TRIDENT TEXOFAB LTD</t>
  </si>
  <si>
    <t>TRIDENT TOOLS LTD</t>
  </si>
  <si>
    <t>TRIGYN TECHNOLOGIES LTD</t>
  </si>
  <si>
    <t>TRIGYN</t>
  </si>
  <si>
    <t>TRIJAL INDUSTRIES LTD</t>
  </si>
  <si>
    <t>TRIMURTHI LTD</t>
  </si>
  <si>
    <t>Food &amp; Drugs Retailing</t>
  </si>
  <si>
    <t>TRINITY LEAGUE (INDIA) LTD</t>
  </si>
  <si>
    <t>TRINITY LEAGUE INDIA LTD</t>
  </si>
  <si>
    <t>TRIO MERCANTILE &amp;amp; TRADING LTD.</t>
  </si>
  <si>
    <t>TRIOMERC</t>
  </si>
  <si>
    <t>TRIOCHEM PRODUCTS LTD</t>
  </si>
  <si>
    <t>TRISHAKTI ELECTRONICS &amp; INDUSTRIES LTD</t>
  </si>
  <si>
    <t>TRITON CORP LTD</t>
  </si>
  <si>
    <t>TRITON VALVES LTD</t>
  </si>
  <si>
    <t>TRIVENI ENGINEERING &amp; INDUSTRIES LTD</t>
  </si>
  <si>
    <t>TRIVENI</t>
  </si>
  <si>
    <t>Triveni Enterprises Ltd</t>
  </si>
  <si>
    <t>TRIVENIENT</t>
  </si>
  <si>
    <t>TRIVENI GLASS LTD</t>
  </si>
  <si>
    <t>TRIVENI TURBINE LTD</t>
  </si>
  <si>
    <t>TRITURBINE</t>
  </si>
  <si>
    <t>TRIVIKRAMA INDUSTRIES LTD</t>
  </si>
  <si>
    <t>TROMBO EXTRACTIONS LTD</t>
  </si>
  <si>
    <t>TTI ENTERPRISE LTD</t>
  </si>
  <si>
    <t>TTK HEALTHCARE LTD</t>
  </si>
  <si>
    <t>TTKHLTCARE</t>
  </si>
  <si>
    <t>TTK PRESTIGE LTD</t>
  </si>
  <si>
    <t>TTKPRESTIG</t>
  </si>
  <si>
    <t>TTL Enterprises Ltd</t>
  </si>
  <si>
    <t>TTLEL</t>
  </si>
  <si>
    <t>TUBE INVESTMENTS OF (INDIA) LTD</t>
  </si>
  <si>
    <t>TI(INDIA)</t>
  </si>
  <si>
    <t>TUBE INVESTMENTS OF INDIA LTD</t>
  </si>
  <si>
    <t>TIINDIA</t>
  </si>
  <si>
    <t>TULASEE BIO-ETHANOL LTD</t>
  </si>
  <si>
    <t>TULIP STAR HOTELS LTD</t>
  </si>
  <si>
    <t>TULIVE DEVELOPERS LTD</t>
  </si>
  <si>
    <t>TULSI EXTRUSIONS LTD</t>
  </si>
  <si>
    <t>TULSI</t>
  </si>
  <si>
    <t>TUMUS ELECTRIC CORPORATION LTD</t>
  </si>
  <si>
    <t>TUNI TEXTILE MILLS LTD</t>
  </si>
  <si>
    <t>TUTICORIN ALKALI CHEMICALS &amp; FERTILISERS LTD</t>
  </si>
  <si>
    <t>TV TODAY NETWORK LTD</t>
  </si>
  <si>
    <t>TVTODAY</t>
  </si>
  <si>
    <t>TV VISION LTD</t>
  </si>
  <si>
    <t>TVVISION</t>
  </si>
  <si>
    <t>TV18 BROADCAST LTD</t>
  </si>
  <si>
    <t>TV18BRDCST</t>
  </si>
  <si>
    <t>TVS ELECTRONICS LTD</t>
  </si>
  <si>
    <t>TVSELECT</t>
  </si>
  <si>
    <t>TVS MOTOR COMPANY LTD</t>
  </si>
  <si>
    <t>TVSMOTOR</t>
  </si>
  <si>
    <t>TVS SRICHAKRA LTD</t>
  </si>
  <si>
    <t>TVSSRICHAK</t>
  </si>
  <si>
    <t>TWIN ROSES TRADES &amp; AGENCIES LTD</t>
  </si>
  <si>
    <t>TWINSTAR INDUSTRIES LTD</t>
  </si>
  <si>
    <t>TYCHE INDUSTRIES LTD</t>
  </si>
  <si>
    <t>TYPHOON FINANCIAL SERVICES LTD</t>
  </si>
  <si>
    <t>TYPHOON HOLDINGS LTD</t>
  </si>
  <si>
    <t>TYROON TEA CO LTD</t>
  </si>
  <si>
    <t>U  H  ZAVERI LTD</t>
  </si>
  <si>
    <t>UCAL FUEL SYSTEMS LTD</t>
  </si>
  <si>
    <t>UCALFUEL</t>
  </si>
  <si>
    <t>UCO BANK</t>
  </si>
  <si>
    <t>UCOBANK</t>
  </si>
  <si>
    <t>UDAIPUR CEMENT WORKS LTD</t>
  </si>
  <si>
    <t>UDAY JEWELLERY INDUSTRIES LTD</t>
  </si>
  <si>
    <t>UFLEX LTD</t>
  </si>
  <si>
    <t>UFLEX</t>
  </si>
  <si>
    <t>UFO MOVIEZ (INDIA) LTD</t>
  </si>
  <si>
    <t>UFO</t>
  </si>
  <si>
    <t>UFO MOVIEZ INDIA LTD</t>
  </si>
  <si>
    <t>UGRO CAPITAL LTD</t>
  </si>
  <si>
    <t>UJAAS ENERGY LTD</t>
  </si>
  <si>
    <t>UJAAS</t>
  </si>
  <si>
    <t>UJJIVAN FINANCIAL SERVICES LTD</t>
  </si>
  <si>
    <t>UJJIVAN</t>
  </si>
  <si>
    <t>ULTRA WIRING CONNECTIVITY SYSTEM LTD</t>
  </si>
  <si>
    <t>UWCSL</t>
  </si>
  <si>
    <t>ULTRACAB (INDIA) LTD</t>
  </si>
  <si>
    <t>ULTRACAB INDIA LTD</t>
  </si>
  <si>
    <t>ULTRAMARINE &amp; PIGMENTS LTD</t>
  </si>
  <si>
    <t>ULTRATECH CEMENT LTD</t>
  </si>
  <si>
    <t>ULTRACEMCO</t>
  </si>
  <si>
    <t>UMANG DAIRIES LTD</t>
  </si>
  <si>
    <t>UMANGDAIRY</t>
  </si>
  <si>
    <t>UMIYA TUBES LTD</t>
  </si>
  <si>
    <t>UNI ABEX ALLOY PRODUCTS LTD</t>
  </si>
  <si>
    <t>UNICHEM LABORATORIES LTD</t>
  </si>
  <si>
    <t>UNICHEMLAB</t>
  </si>
  <si>
    <t>UNICK FIX-A-FORM AND PRINTERS LTD</t>
  </si>
  <si>
    <t>UNIINFO TELECOM SERVICES LTD</t>
  </si>
  <si>
    <t>UNIINFO</t>
  </si>
  <si>
    <t>UNIJOLLY INVESTMENTS CO LTD</t>
  </si>
  <si>
    <t>UNIMODE OVERSEAS LTD.</t>
  </si>
  <si>
    <t>UNIMOVR</t>
  </si>
  <si>
    <t>UNION BANK OF INDIA</t>
  </si>
  <si>
    <t>UNIONBANK</t>
  </si>
  <si>
    <t>UNION QUALITY PLASTICS LTD</t>
  </si>
  <si>
    <t>UNIPHOS ENTERPRISES LTD</t>
  </si>
  <si>
    <t>UNIENTER</t>
  </si>
  <si>
    <t>UNIPLY DECOR LTD</t>
  </si>
  <si>
    <t>UNIPLY INDUSTRIES LTD</t>
  </si>
  <si>
    <t>UNIPLY</t>
  </si>
  <si>
    <t>UNIQUE ORGANICS LTD</t>
  </si>
  <si>
    <t>UNIROYAL INDUSTRIES LTD</t>
  </si>
  <si>
    <t>UNIROYAL MARINE EXPORTS LTD</t>
  </si>
  <si>
    <t>UNISHIRE URBAN INFRA LTD</t>
  </si>
  <si>
    <t>UNISON METALS LTD</t>
  </si>
  <si>
    <t>UNISTAR MULTIMEDIA LTD</t>
  </si>
  <si>
    <t>UNISYS SOFTWARES &amp; HOLDING INDUSTRIES LTD</t>
  </si>
  <si>
    <t>UNITECH INTERNATIONAL LTD</t>
  </si>
  <si>
    <t>UNITECH LTD</t>
  </si>
  <si>
    <t>UNITECH</t>
  </si>
  <si>
    <t>UNITED BANK OF INDIA</t>
  </si>
  <si>
    <t>UNITEDBNK</t>
  </si>
  <si>
    <t>UNITED BREWERIES LTD</t>
  </si>
  <si>
    <t>UBL</t>
  </si>
  <si>
    <t>UNITED CREDIT LTD</t>
  </si>
  <si>
    <t>UNITED DRILLING TOOLS LTD</t>
  </si>
  <si>
    <t>UNITED INTERACTIVE LTD</t>
  </si>
  <si>
    <t>UNITED LEASING &amp; INDUSTRIES LTD</t>
  </si>
  <si>
    <t>UNITED POLYFAB GUJARAT LTD</t>
  </si>
  <si>
    <t>UNITEDPOLY</t>
  </si>
  <si>
    <t>UNITED SPIRITS LTD</t>
  </si>
  <si>
    <t>MCDOWELL-N</t>
  </si>
  <si>
    <t>UNITED TEXTILES LTD</t>
  </si>
  <si>
    <t>UNITED VAN DER HORST LTD</t>
  </si>
  <si>
    <t>UNITY INFRAPROJECTS LTD</t>
  </si>
  <si>
    <t>UNITY</t>
  </si>
  <si>
    <t>UNIVASTU (INDIA) LTD</t>
  </si>
  <si>
    <t>UNIVASTU</t>
  </si>
  <si>
    <t>UNIVASTU INDIA LTD</t>
  </si>
  <si>
    <t>UNIVERSAL ARTS LTD</t>
  </si>
  <si>
    <t>UNIVERSAL AUTOFOUNDRY LTD</t>
  </si>
  <si>
    <t>UNIVERSAL CABLES LTD</t>
  </si>
  <si>
    <t>UNIVCABLES</t>
  </si>
  <si>
    <t>UNIVERSAL CREDIT &amp; SECURITIES LTD</t>
  </si>
  <si>
    <t>UNIVERSAL OFFICE AUTOMATION LTD</t>
  </si>
  <si>
    <t>UNIVERSAL PRIME ALUMINIUM LTD</t>
  </si>
  <si>
    <t>UNIVERSAL STARCH-CHEM ALLIED LTD</t>
  </si>
  <si>
    <t>UNIWORTH LTD</t>
  </si>
  <si>
    <t>UNIWORTH SECURITIES LTD</t>
  </si>
  <si>
    <t>UNJHA FORMULATIONS LTD</t>
  </si>
  <si>
    <t>UPASANA FINANCE LTD</t>
  </si>
  <si>
    <t>UPL LTD</t>
  </si>
  <si>
    <t>UPL</t>
  </si>
  <si>
    <t>UPSURGE INVESTMENT &amp; FINANCE LTD</t>
  </si>
  <si>
    <t>URAVI T AND WEDGE LAMPS LTD</t>
  </si>
  <si>
    <t>URAVI</t>
  </si>
  <si>
    <t>URJA GLOBAL LTD</t>
  </si>
  <si>
    <t>URJA</t>
  </si>
  <si>
    <t>USG TECH SOLUTIONS LTD</t>
  </si>
  <si>
    <t>USHA MARTIN EDUCATION &amp; SOLUTIONS LTD</t>
  </si>
  <si>
    <t>UMESLTD</t>
  </si>
  <si>
    <t>USHA MARTIN LTD</t>
  </si>
  <si>
    <t>USHAMART</t>
  </si>
  <si>
    <t>USHAKIRAN FINANCE LTD</t>
  </si>
  <si>
    <t>USHANTI COLOUR CHEM LTD</t>
  </si>
  <si>
    <t>UCL</t>
  </si>
  <si>
    <t>USHDEV INTERNATIONAL LTD</t>
  </si>
  <si>
    <t>USHER AGRO LTD</t>
  </si>
  <si>
    <t>USHERAGRO</t>
  </si>
  <si>
    <t>UTI MUTUAL FUND - UTI GOLD EXCHANGE TRADED FUND</t>
  </si>
  <si>
    <t>GOLDSHARE</t>
  </si>
  <si>
    <t>UTL INDUSTRIES LTD</t>
  </si>
  <si>
    <t>UTTAM GALVA STEELS LTD</t>
  </si>
  <si>
    <t>UTTAMSTL</t>
  </si>
  <si>
    <t>UTTAM SUGAR MILLS LTD</t>
  </si>
  <si>
    <t>UTTAMSUGAR</t>
  </si>
  <si>
    <t>UTTAM VALUE STEELS LTD</t>
  </si>
  <si>
    <t>UVSL</t>
  </si>
  <si>
    <t>V B DESAI FINANCIAL SERVICES LTD</t>
  </si>
  <si>
    <t>V B INDUSTRIES LTD</t>
  </si>
  <si>
    <t>V R Films &amp;amp; Studios Ltd</t>
  </si>
  <si>
    <t>VRFILMS</t>
  </si>
  <si>
    <t>V R WOODART LTD</t>
  </si>
  <si>
    <t>V S T TILLERS TRACTORS LTD</t>
  </si>
  <si>
    <t>VSTTILLERS</t>
  </si>
  <si>
    <t>V2 RETAIL LTD</t>
  </si>
  <si>
    <t>V2RETAIL</t>
  </si>
  <si>
    <t>VA TECH WABAG LTD</t>
  </si>
  <si>
    <t>WABAG</t>
  </si>
  <si>
    <t>VAARAD VENTURES LTD</t>
  </si>
  <si>
    <t>VADILAL ENTERPRISES LTD</t>
  </si>
  <si>
    <t>VADILAL INDUSTRIES LTD</t>
  </si>
  <si>
    <t>VADILALIND</t>
  </si>
  <si>
    <t>VADIVARHE SPECIALITY CHEMICALS LTD</t>
  </si>
  <si>
    <t>VSCL</t>
  </si>
  <si>
    <t>VAGHANI TECHNO-BUILD LTD</t>
  </si>
  <si>
    <t>VAIBHAV GLOBAL LTD</t>
  </si>
  <si>
    <t>VAIBHAVGBL</t>
  </si>
  <si>
    <t>VAISHALI PHARMA LTD</t>
  </si>
  <si>
    <t>VAISHALI</t>
  </si>
  <si>
    <t>VAKRANGEE LTD</t>
  </si>
  <si>
    <t>VAKRANGEE</t>
  </si>
  <si>
    <t>VAKSONS AUTOMOBILES LTD</t>
  </si>
  <si>
    <t>VALIANT COMMUNICATIONS LTD</t>
  </si>
  <si>
    <t>VALIANT ORGANICS LTD</t>
  </si>
  <si>
    <t>VALLABH POLY-PLAST INTERNATIONAL LTD</t>
  </si>
  <si>
    <t>VALLABH STEELS LTD</t>
  </si>
  <si>
    <t>VALLEY MAGNESITE COMPANY LTD</t>
  </si>
  <si>
    <t>VALSON INDUSTRIES LTD</t>
  </si>
  <si>
    <t>VAMA INDUSTRIES LTD</t>
  </si>
  <si>
    <t>VAMSHI RUBBER LTD</t>
  </si>
  <si>
    <t>VANDANA KNITWEAR LTD</t>
  </si>
  <si>
    <t>VANI COMMERCIALS LTD</t>
  </si>
  <si>
    <t>VANTA BIOSCIENCE LTD</t>
  </si>
  <si>
    <t>VANTAGE KNOWLEDGE ACADEMY LTD</t>
  </si>
  <si>
    <t>VAPI PAPER MILLS LTD</t>
  </si>
  <si>
    <t>VARDHAMAN LABORATORIES LTD</t>
  </si>
  <si>
    <t>VARDHMAN ACRYLICS LTD</t>
  </si>
  <si>
    <t>VARDHACRLC</t>
  </si>
  <si>
    <t>VARDHMAN CONCRETE LTD</t>
  </si>
  <si>
    <t>VARDHMAN HOLDINGS LTD</t>
  </si>
  <si>
    <t>VHL</t>
  </si>
  <si>
    <t>VARDHMAN INDUSTRIES LTD</t>
  </si>
  <si>
    <t>VARDHMAN POLYTEX LTD</t>
  </si>
  <si>
    <t>VARDMNPOLY</t>
  </si>
  <si>
    <t>VARDHMAN SPECIAL STEELS LTD</t>
  </si>
  <si>
    <t>VSSL</t>
  </si>
  <si>
    <t>VARDHMAN TEXTILES LTD</t>
  </si>
  <si>
    <t>VTL</t>
  </si>
  <si>
    <t>VARROC ENGINEERING LTD</t>
  </si>
  <si>
    <t>VARROC</t>
  </si>
  <si>
    <t>VARUN BEVERAGES LTD</t>
  </si>
  <si>
    <t>VBL</t>
  </si>
  <si>
    <t>VARUN MERCANTILE LTD</t>
  </si>
  <si>
    <t>VAS INFRASTRUCTURE LTD</t>
  </si>
  <si>
    <t>VASA RETAIL AND OVERSEAS LTD</t>
  </si>
  <si>
    <t>VASA</t>
  </si>
  <si>
    <t>VASCON ENGINEERS LTD</t>
  </si>
  <si>
    <t>VASCONEQ</t>
  </si>
  <si>
    <t>VASUNDHARA RASAYANS LTD</t>
  </si>
  <si>
    <t>VASWANI INDUSTRIES LTD</t>
  </si>
  <si>
    <t>VASWANI</t>
  </si>
  <si>
    <t>VAX HOUSING FINANCE CORPORATION LTD</t>
  </si>
  <si>
    <t>VBC FERRO ALLOYS LTD</t>
  </si>
  <si>
    <t>VCK CAPITAL MARKET SERVICES LTD</t>
  </si>
  <si>
    <t>VCU DATA MANAGEMENT LTD</t>
  </si>
  <si>
    <t>VEDANTA LTD</t>
  </si>
  <si>
    <t>VEDL</t>
  </si>
  <si>
    <t>VEDAVAAG SYSTEMS LTD</t>
  </si>
  <si>
    <t>VEEJAY LAKSHMI ENGINEERING WORKS LTD</t>
  </si>
  <si>
    <t>VEER ENERGY &amp; INFRASTRUCTURE LTD</t>
  </si>
  <si>
    <t>VEERAM INFRA ENGINEERING LTD</t>
  </si>
  <si>
    <t>VEERAM ORNAMENTS LTD</t>
  </si>
  <si>
    <t>VEERHEALTH CARE LTD</t>
  </si>
  <si>
    <t>VEGETABLE PRODUCTS LTD</t>
  </si>
  <si>
    <t>VELAN HOTELS LTD</t>
  </si>
  <si>
    <t>VELJAN DENISON LTD</t>
  </si>
  <si>
    <t>VENKY'S (INDIA) LTD</t>
  </si>
  <si>
    <t>VENKEYS</t>
  </si>
  <si>
    <t>VENKY'S INDIA LTD</t>
  </si>
  <si>
    <t>VENLON ENTERPRISES LTD</t>
  </si>
  <si>
    <t>VENTURA GUARANTY LTD.</t>
  </si>
  <si>
    <t>SHYAM</t>
  </si>
  <si>
    <t>VENTURA TEXTILES LTD</t>
  </si>
  <si>
    <t>VENUS REMEDIES LTD</t>
  </si>
  <si>
    <t>VENUSREM</t>
  </si>
  <si>
    <t>VERA SYNTHETIC LTD</t>
  </si>
  <si>
    <t>VERA</t>
  </si>
  <si>
    <t>VERITAS (INDIA) LTD</t>
  </si>
  <si>
    <t>VERITAS INDIA LTD</t>
  </si>
  <si>
    <t>VERONICA PRODUCTION LTD</t>
  </si>
  <si>
    <t>VERTEX SECURITIES LTD</t>
  </si>
  <si>
    <t>VERTICAL INDUSTRIES LTD</t>
  </si>
  <si>
    <t>VERTOZ ADVERTISING LTD</t>
  </si>
  <si>
    <t>VERTOZ</t>
  </si>
  <si>
    <t>VESUVIUS (INDIA) LTD</t>
  </si>
  <si>
    <t>VESUVIUS</t>
  </si>
  <si>
    <t>VESUVIUS INDIA LTD</t>
  </si>
  <si>
    <t>VETO SWITCHGEARS AND CABLES LTD</t>
  </si>
  <si>
    <t>VETO</t>
  </si>
  <si>
    <t>V-GUARD INDUSTRIES LTD</t>
  </si>
  <si>
    <t>VGUARD</t>
  </si>
  <si>
    <t>VIAAN INDUSTRIES LTD</t>
  </si>
  <si>
    <t>VIBRANT GLOBAL CAPITAL LTD</t>
  </si>
  <si>
    <t>VICEROY HOTELS LTD</t>
  </si>
  <si>
    <t>VICEROY</t>
  </si>
  <si>
    <t>VICTORIA MILLS LTD</t>
  </si>
  <si>
    <t>VICTORY PAPER &amp; BOARDS (INDIA) LTD</t>
  </si>
  <si>
    <t>VICTORY PAPER &amp; BOARDS INDIA LTD</t>
  </si>
  <si>
    <t>VIDEOCON INDUSTRIES LTD</t>
  </si>
  <si>
    <t>VIDEOIND</t>
  </si>
  <si>
    <t>VIDHI SPECIALTY FOOD INGREDIENTS LTD</t>
  </si>
  <si>
    <t>VIDHIING</t>
  </si>
  <si>
    <t>VIDLI RESTAURANTS LTD</t>
  </si>
  <si>
    <t>VIJAY SHANTHI BUILDERS LTD</t>
  </si>
  <si>
    <t>VIJSHAN</t>
  </si>
  <si>
    <t>VIJAY SOLVEX LTD</t>
  </si>
  <si>
    <t>VIJAY TEXTILES LTD</t>
  </si>
  <si>
    <t>VIJAYA BANK</t>
  </si>
  <si>
    <t>VIJAYABANK</t>
  </si>
  <si>
    <t>VIJI FINANCE LTD</t>
  </si>
  <si>
    <t>VIJIFIN</t>
  </si>
  <si>
    <t>VIKALP SECURITIES LTD</t>
  </si>
  <si>
    <t>VIKAS ECOTECH LTD</t>
  </si>
  <si>
    <t>VIKASECO</t>
  </si>
  <si>
    <t>Vikas Multicorp Ltd</t>
  </si>
  <si>
    <t>VIKASMCORP</t>
  </si>
  <si>
    <t>VIKAS PROPPANT &amp; GRANITE LTD</t>
  </si>
  <si>
    <t>VIKAS WSP LTD</t>
  </si>
  <si>
    <t>VIKRAM THERMO (INDIA) LTD</t>
  </si>
  <si>
    <t>VIKRAM THERMO INDIA LTD</t>
  </si>
  <si>
    <t>VIKSIT ENGINEERING LTD</t>
  </si>
  <si>
    <t>VIMAL OIL &amp; FOODS LTD</t>
  </si>
  <si>
    <t>VIMALOIL</t>
  </si>
  <si>
    <t>VIMTA LABS LTD</t>
  </si>
  <si>
    <t>VIMTALABS</t>
  </si>
  <si>
    <t>VINADITYA TRADING CO LTD</t>
  </si>
  <si>
    <t>VINATI ORGANICS LTD</t>
  </si>
  <si>
    <t>VINATIORGA</t>
  </si>
  <si>
    <t>VINAYAK POLYCON INTERNATIONAL LTD</t>
  </si>
  <si>
    <t>VINDHYA TELELINKS LTD</t>
  </si>
  <si>
    <t>VINDHYATEL</t>
  </si>
  <si>
    <t>VINNY OVERSEAS LTD</t>
  </si>
  <si>
    <t>VINNY</t>
  </si>
  <si>
    <t>VINTAGE SECURITIES LTD</t>
  </si>
  <si>
    <t>VINYL CHEMICALS (INDIA) LTD</t>
  </si>
  <si>
    <t>VINYL(INDIA)</t>
  </si>
  <si>
    <t>VINYL CHEMICALS INDIA LTD</t>
  </si>
  <si>
    <t>VINYLINDIA</t>
  </si>
  <si>
    <t>VINYOFLEX LTD</t>
  </si>
  <si>
    <t>VIP CLOTHING LTD</t>
  </si>
  <si>
    <t>VIPCLOTHNG</t>
  </si>
  <si>
    <t>VIP INDUSTRIES LTD</t>
  </si>
  <si>
    <t>VIPIND</t>
  </si>
  <si>
    <t>VIPPY SPINPRO LTD</t>
  </si>
  <si>
    <t>VIPUL LTD</t>
  </si>
  <si>
    <t>VIPULLTD</t>
  </si>
  <si>
    <t>VIPUL ORGANICS LTD</t>
  </si>
  <si>
    <t>VIRAT CRANE INDUSTRIES LTD</t>
  </si>
  <si>
    <t>VIRAT INDUSTRIES LTD</t>
  </si>
  <si>
    <t>VIRAT LEASING LTD</t>
  </si>
  <si>
    <t>VIRGO GLOBAL LTD</t>
  </si>
  <si>
    <t>VIRINCHI LTD</t>
  </si>
  <si>
    <t>VIRTUAL GLOBAL EDUCATION LTD</t>
  </si>
  <si>
    <t>VIRTUALSOFT SYSTEMS LTD</t>
  </si>
  <si>
    <t>VISA STEEL LTD</t>
  </si>
  <si>
    <t>VISASTEEL</t>
  </si>
  <si>
    <t>VISAGAR FINANCIAL SERVICES LTD</t>
  </si>
  <si>
    <t>VISAGAR POLYTEX LTD</t>
  </si>
  <si>
    <t>VIVIDHA</t>
  </si>
  <si>
    <t>VISAKA INDUSTRIES LTD</t>
  </si>
  <si>
    <t>VISAKAIND</t>
  </si>
  <si>
    <t>VISCO TRADE ASSOCIATES LTD</t>
  </si>
  <si>
    <t>VISESH INFOTECNICS LTD</t>
  </si>
  <si>
    <t>VISESHINFO</t>
  </si>
  <si>
    <t>VISHAL BEARINGS LTD</t>
  </si>
  <si>
    <t>VISHAL FABRICS LTD</t>
  </si>
  <si>
    <t>VISHNU CHEMICALS LTD</t>
  </si>
  <si>
    <t>VISHNU</t>
  </si>
  <si>
    <t>Vishvprabha Ventures Ltd</t>
  </si>
  <si>
    <t>VISVEN</t>
  </si>
  <si>
    <t>VISION CINEMAS LTD</t>
  </si>
  <si>
    <t>VISION CORPORATION LTD</t>
  </si>
  <si>
    <t>VISTA PHARMACEUTICALS LTD</t>
  </si>
  <si>
    <t>VISTAR AMAR LTD</t>
  </si>
  <si>
    <t>VITESSE AGRO LTD</t>
  </si>
  <si>
    <t>VIVANTA INDUSTRIES LTD</t>
  </si>
  <si>
    <t>VIVANZA BIOSCIENCES LTD</t>
  </si>
  <si>
    <t>VIVID GLOBAL INDUSTRIES LTD</t>
  </si>
  <si>
    <t>VIVIMED LABS LTD</t>
  </si>
  <si>
    <t>VIVIMEDLAB</t>
  </si>
  <si>
    <t>VIVO BIO TECH LTD</t>
  </si>
  <si>
    <t>VJTF EDUSERVICES LTD</t>
  </si>
  <si>
    <t>VKJ INFRADEVELOPERS LTD</t>
  </si>
  <si>
    <t>VLS FINANCE LTD</t>
  </si>
  <si>
    <t>VLSFINANCE</t>
  </si>
  <si>
    <t>V-MART RETAIL LTD</t>
  </si>
  <si>
    <t>VMART</t>
  </si>
  <si>
    <t>VMS INDUSTRIES LTD</t>
  </si>
  <si>
    <t>VMV HOLIDAYS LTD</t>
  </si>
  <si>
    <t>VODAFONE IDEA LTD</t>
  </si>
  <si>
    <t>IDEA</t>
  </si>
  <si>
    <t>VOITH PAPER FABRICS (INDIA) LTD</t>
  </si>
  <si>
    <t>VOITH PAPER FABRICS INDIA LTD</t>
  </si>
  <si>
    <t>VOLTAIRE LEASING &amp; FINANCE LTD</t>
  </si>
  <si>
    <t>VOLTAMP TRANSFORMERS LTD</t>
  </si>
  <si>
    <t>VOLTAMP</t>
  </si>
  <si>
    <t>VOLTAS LTD</t>
  </si>
  <si>
    <t>VOLTAS</t>
  </si>
  <si>
    <t>VORA CONSTRUCTIONS LTD</t>
  </si>
  <si>
    <t>VRL LOGISTICS LTD</t>
  </si>
  <si>
    <t>VRLLOG</t>
  </si>
  <si>
    <t>VSF PROJECTS LTD</t>
  </si>
  <si>
    <t>VST INDUSTRIES LTD</t>
  </si>
  <si>
    <t>VTM LTD</t>
  </si>
  <si>
    <t>VXL INSTRUMENTS LTD.</t>
  </si>
  <si>
    <t>VXLINSTR</t>
  </si>
  <si>
    <t>VYAPAR INDUSTRIES LTD</t>
  </si>
  <si>
    <t>W H BRADY &amp; CO LTD</t>
  </si>
  <si>
    <t>W S INDUSTRIES (INDIA) LTD</t>
  </si>
  <si>
    <t>W S INDUSTRIES I LTD</t>
  </si>
  <si>
    <t>WSI</t>
  </si>
  <si>
    <t>W S INDUSTRIES INDIA LTD</t>
  </si>
  <si>
    <t>W W TECHNOLOGY HOLDINGS LTD</t>
  </si>
  <si>
    <t>WAA SOLAR LTD</t>
  </si>
  <si>
    <t>WABCO (INDIA) LTD</t>
  </si>
  <si>
    <t>WABCO(INDIA)</t>
  </si>
  <si>
    <t>WABCO INDIA LTD</t>
  </si>
  <si>
    <t>WABCOINDIA</t>
  </si>
  <si>
    <t>WAGEND INFRA VENTURE LTD</t>
  </si>
  <si>
    <t>WALCHAND PEOPLEFIRST LTD</t>
  </si>
  <si>
    <t>WALCHANDNAGAR INDUSTRIES LTD</t>
  </si>
  <si>
    <t>WALCHANNAG</t>
  </si>
  <si>
    <t>WALL STREET FINANCE LTD</t>
  </si>
  <si>
    <t>WALLFORT FINANCIAL SERVICES LTD</t>
  </si>
  <si>
    <t>WANBURY LTD</t>
  </si>
  <si>
    <t>WANBURY</t>
  </si>
  <si>
    <t>WARNER MULTIMEDIA LTD</t>
  </si>
  <si>
    <t>WARREN TEA LTD</t>
  </si>
  <si>
    <t>WATERBASE LTD</t>
  </si>
  <si>
    <t>WEALTH FIRST PORTFOLIO MANAGERS LTD</t>
  </si>
  <si>
    <t>WEALTH</t>
  </si>
  <si>
    <t>WEB ELEMENT SOLUTIONS LTD</t>
  </si>
  <si>
    <t>WEBSOL ENERGY SYSTEM LTD</t>
  </si>
  <si>
    <t>WEBELSOLAR</t>
  </si>
  <si>
    <t>WEIZMANN FINCORP LTD</t>
  </si>
  <si>
    <t>WEIZMANN FOREX LTD</t>
  </si>
  <si>
    <t>WEIZFOREX</t>
  </si>
  <si>
    <t>WEIZMANN LTD</t>
  </si>
  <si>
    <t>WEIZMANIND</t>
  </si>
  <si>
    <t>WELCAST STEELS LTD</t>
  </si>
  <si>
    <t>WELCURE DRUGS &amp; PHARMACEUTICALS LTD</t>
  </si>
  <si>
    <t>WELLESLEY CORPORATION LTD</t>
  </si>
  <si>
    <t>WELLNESS NONI LTD</t>
  </si>
  <si>
    <t>WELSPUN (INDIA) LTD</t>
  </si>
  <si>
    <t>WELSPUNIND</t>
  </si>
  <si>
    <t>WELSPUN CORP LTD</t>
  </si>
  <si>
    <t>WELCORP</t>
  </si>
  <si>
    <t>WELSPUN ENTERPRISES LTD</t>
  </si>
  <si>
    <t>WELENT</t>
  </si>
  <si>
    <t>WELSPUN INDIA LTD</t>
  </si>
  <si>
    <t>WELSPUN INVESTMENTS AND COMMERCIALS LTD</t>
  </si>
  <si>
    <t>WELINV</t>
  </si>
  <si>
    <t>WELTERMAN INTERNATIONAL LTD</t>
  </si>
  <si>
    <t>WENDT (INDIA) LTD</t>
  </si>
  <si>
    <t>WENDT</t>
  </si>
  <si>
    <t>WENDT INDIA LTD</t>
  </si>
  <si>
    <t>WEP SOLUTIONS LTD</t>
  </si>
  <si>
    <t>WEST COAST PAPER MILLS LTD</t>
  </si>
  <si>
    <t>WSTCSTPAPR</t>
  </si>
  <si>
    <t>WEST LEISURE RESORTS LTD</t>
  </si>
  <si>
    <t>WESTERN MINISTIL LTD</t>
  </si>
  <si>
    <t>WESTLIFE DEVELOPMENT LTD</t>
  </si>
  <si>
    <t>WHEELS (INDIA) LTD</t>
  </si>
  <si>
    <t>WHEELS</t>
  </si>
  <si>
    <t>WHEELS INDIA LTD</t>
  </si>
  <si>
    <t>WHIRLPOOL OF (INDIA) LTD</t>
  </si>
  <si>
    <t>WHIRLPOOL</t>
  </si>
  <si>
    <t>WHIRLPOOL OF INDIA LTD</t>
  </si>
  <si>
    <t>WHITE ORGANIC AGRO LTD</t>
  </si>
  <si>
    <t>White Organic Retail Ltd</t>
  </si>
  <si>
    <t>WORL</t>
  </si>
  <si>
    <t>WILLIAMSON FINANCIAL SERVICES LTD</t>
  </si>
  <si>
    <t>WILLIAMSON MAGOR &amp; COMPANY LTD</t>
  </si>
  <si>
    <t>WILLAMAGOR</t>
  </si>
  <si>
    <t>WIM PLAST LTD</t>
  </si>
  <si>
    <t>WINDSOR MACHINES LTD</t>
  </si>
  <si>
    <t>WINDMACHIN</t>
  </si>
  <si>
    <t>WINRO COMMERCIAL (INDIA) LTD</t>
  </si>
  <si>
    <t>WINRO COMMERCIAL INDIA LTD</t>
  </si>
  <si>
    <t>WINSOME BREWERIES LTD</t>
  </si>
  <si>
    <t>WINSOME TEXTILE INDUSTRIES LTD</t>
  </si>
  <si>
    <t>WINSOME YARNS LTD</t>
  </si>
  <si>
    <t>WINSOME</t>
  </si>
  <si>
    <t>WINTAC LTD</t>
  </si>
  <si>
    <t>WINY COMMERCIAL &amp; FISCAL SERVICES LTD</t>
  </si>
  <si>
    <t>WIPRO LTD</t>
  </si>
  <si>
    <t>WIPRO</t>
  </si>
  <si>
    <t>WIRES &amp; FABRIKS SA LTD</t>
  </si>
  <si>
    <t>WISEC GLOBAL LTD</t>
  </si>
  <si>
    <t>WOCKHARDT LTD</t>
  </si>
  <si>
    <t>WOCKPHARMA</t>
  </si>
  <si>
    <t>WOMEN NETWORKS LTD</t>
  </si>
  <si>
    <t>WOMENS NEXT LOUNGERIES LTD</t>
  </si>
  <si>
    <t>WONDERLA HOLIDAYS LTD</t>
  </si>
  <si>
    <t>WONDERLA</t>
  </si>
  <si>
    <t>WOODSVILLA LTD</t>
  </si>
  <si>
    <t>WORLDWIDE LEATHER EXPORTS LTD</t>
  </si>
  <si>
    <t>WORTH INVESTMENT &amp; TRADING CO LTD</t>
  </si>
  <si>
    <t>WORTH PERIPHERALS LTD</t>
  </si>
  <si>
    <t>WORTH</t>
  </si>
  <si>
    <t>WPIL LTD</t>
  </si>
  <si>
    <t>XCHANGING SOLUTIONS LTD</t>
  </si>
  <si>
    <t>XCHANGING</t>
  </si>
  <si>
    <t>Xelpmoc Design and Tech Ltd</t>
  </si>
  <si>
    <t>XELPMOC</t>
  </si>
  <si>
    <t>XL ENERGY LTD</t>
  </si>
  <si>
    <t>XLENERGY</t>
  </si>
  <si>
    <t>XPRO (INDIA) LTD</t>
  </si>
  <si>
    <t>XPRO(INDIA)</t>
  </si>
  <si>
    <t>XPRO INDIA LTD</t>
  </si>
  <si>
    <t>XPROINDIA</t>
  </si>
  <si>
    <t>YAMINI INVESTMENTS COMPANY LTD</t>
  </si>
  <si>
    <t>YARN SYNDICATE LTD</t>
  </si>
  <si>
    <t>YASH CHEMEX LTD</t>
  </si>
  <si>
    <t>YASH MANAGEMENT &amp; SATELLITE LTD</t>
  </si>
  <si>
    <t>YASH PAPERS LTD</t>
  </si>
  <si>
    <t>YASHO INDUSTRIES LTD</t>
  </si>
  <si>
    <t>YASHRAJ CONTAINEURS LTD</t>
  </si>
  <si>
    <t>YES BANK LTD</t>
  </si>
  <si>
    <t>YESBANK</t>
  </si>
  <si>
    <t>YKM INDUSTRIES LTD</t>
  </si>
  <si>
    <t>YOGI SUNG-WON (INDIA) LTD</t>
  </si>
  <si>
    <t>YOGI SUNG-WON INDIA LTD</t>
  </si>
  <si>
    <t>YOGYA ENTERPRISES LTD</t>
  </si>
  <si>
    <t>YORK EXPORTS LTD</t>
  </si>
  <si>
    <t>YUG DECOR LTD</t>
  </si>
  <si>
    <t>YUKEN (INDIA) LTD</t>
  </si>
  <si>
    <t>YUKEN INDIA LTD</t>
  </si>
  <si>
    <t>YURANUS INFRASTRUCTURE LTD</t>
  </si>
  <si>
    <t>YUVRAAJ HYGIENE PRODUCTS LTD.</t>
  </si>
  <si>
    <t>YUVRAAJHPL</t>
  </si>
  <si>
    <t>Z F STEERING GEAR (INDIA) LTD</t>
  </si>
  <si>
    <t>Z F STEERING GEAR INDIA LTD</t>
  </si>
  <si>
    <t>ZEAL AQUA LTD</t>
  </si>
  <si>
    <t>ZEE ENTERTAINMENT ENTERPRISES LTD</t>
  </si>
  <si>
    <t>ZEEL</t>
  </si>
  <si>
    <t>ZEE LEARN LTD</t>
  </si>
  <si>
    <t>ZEELEARN</t>
  </si>
  <si>
    <t>ZEE MEDIA CORPORATION LTD</t>
  </si>
  <si>
    <t>ZEEMEDIA</t>
  </si>
  <si>
    <t>ZEN TECHNOLOGIES LTD</t>
  </si>
  <si>
    <t>ZENTEC</t>
  </si>
  <si>
    <t>ZENITH BIRLA (INDIA) LTD</t>
  </si>
  <si>
    <t>ZENITHBIR</t>
  </si>
  <si>
    <t>ZENITH BIRLA INDIA LTD</t>
  </si>
  <si>
    <t>ZENITH EXPORTS LTD</t>
  </si>
  <si>
    <t>ZENITHEXPO</t>
  </si>
  <si>
    <t>ZENITH FIBRES LTD</t>
  </si>
  <si>
    <t>ZENITH HEALTH CARE LTD</t>
  </si>
  <si>
    <t>ZENLABS ETHICA LTD</t>
  </si>
  <si>
    <t>ZENOTECH LABORATORIES LTD</t>
  </si>
  <si>
    <t>ZENSAR TECHNOLOGIES LTD</t>
  </si>
  <si>
    <t>ZENSARTECH</t>
  </si>
  <si>
    <t>ZICOM ELECTRONIC SECURITY SYSTEMS LTD</t>
  </si>
  <si>
    <t>ZICOM</t>
  </si>
  <si>
    <t>ZIM LABORATORIES LTD</t>
  </si>
  <si>
    <t>ZODIAC CLOTHING COMPANY LTD</t>
  </si>
  <si>
    <t>ZODIACLOTH</t>
  </si>
  <si>
    <t>ZODIAC ENERGY LTD</t>
  </si>
  <si>
    <t>ZODIAC</t>
  </si>
  <si>
    <t>ZODIAC JRD- MKJ LTD</t>
  </si>
  <si>
    <t>ZODJRDMKJ</t>
  </si>
  <si>
    <t>Zodiac Ventures LTD</t>
  </si>
  <si>
    <t>ZODIACVEN</t>
  </si>
  <si>
    <t>ZOTA HEALTH CARE LTD</t>
  </si>
  <si>
    <t>ZOTA</t>
  </si>
  <si>
    <t>ZUARI AGRO CHEMICALS LTD</t>
  </si>
  <si>
    <t>ZUARI</t>
  </si>
  <si>
    <t>ZUARI GLOBAL LTD</t>
  </si>
  <si>
    <t>ZUARIGLOB</t>
  </si>
  <si>
    <t>ZYDUS WELLNESS LTD</t>
  </si>
  <si>
    <t>ZYDUSWELL</t>
  </si>
  <si>
    <t>ZYLOG SYSTEMS LTD</t>
  </si>
  <si>
    <t>ZYLOG</t>
  </si>
  <si>
    <t>INDIA LEASE DEVELOPMENT Ltd</t>
  </si>
  <si>
    <t>INDLEASE</t>
  </si>
  <si>
    <t>Kore Foods Ltd</t>
  </si>
  <si>
    <t>KORE</t>
  </si>
  <si>
    <t>GOLD ROCK INVESTMENTS Ltd</t>
  </si>
  <si>
    <t>ZGOLDINV</t>
  </si>
  <si>
    <t>KARTIK INVESTMENTS TRUST Ltd</t>
  </si>
  <si>
    <t>KARTKIN</t>
  </si>
  <si>
    <t>JAYABHARAT CREDIT Ltd</t>
  </si>
  <si>
    <t>JAYBHCR</t>
  </si>
  <si>
    <t>AMALGAMATED ELECTRICITY CO.Ltd</t>
  </si>
  <si>
    <t>AMALGAM</t>
  </si>
  <si>
    <t>Diversified Commercial Services</t>
  </si>
  <si>
    <t>GAEKWAR MILLS Ltd</t>
  </si>
  <si>
    <t>ZGAEKWAR</t>
  </si>
  <si>
    <t>K K Fincorp Limited</t>
  </si>
  <si>
    <t>KKFIN</t>
  </si>
  <si>
    <t>RAJASTHAN PETRO SYNTHETICS Ltd</t>
  </si>
  <si>
    <t>RAJSPTR</t>
  </si>
  <si>
    <t>NORTHERN PROJECTS Ltd</t>
  </si>
  <si>
    <t>NORTHPR</t>
  </si>
  <si>
    <t>ID Info Business Services Ltd</t>
  </si>
  <si>
    <t>IDINFO</t>
  </si>
  <si>
    <t>TRC FINANCIAL SERVICES Ltd</t>
  </si>
  <si>
    <t>TRCFIN</t>
  </si>
  <si>
    <t>SPV Global Trading Ltd</t>
  </si>
  <si>
    <t>SPVGLOBAL</t>
  </si>
  <si>
    <t>ARAVALI SECURITIES &amp; FINANCE Ltd</t>
  </si>
  <si>
    <t>ARAVALIS</t>
  </si>
  <si>
    <t>YASH TRADING &amp; FINANCE Ltd</t>
  </si>
  <si>
    <t>YASTF</t>
  </si>
  <si>
    <t>GAYATRI TISSUE &amp; PAPERS Ltd</t>
  </si>
  <si>
    <t>GYTRIPA</t>
  </si>
  <si>
    <t>GRAND FOUNDRY Ltd</t>
  </si>
  <si>
    <t>GRANDFONRY</t>
  </si>
  <si>
    <t>Smiths &amp; Founders (India) Limited</t>
  </si>
  <si>
    <t>SMFIL</t>
  </si>
  <si>
    <t>MODERN INSULATORS Ltd</t>
  </si>
  <si>
    <t>MODINSU</t>
  </si>
  <si>
    <t>S&amp;S POWER SWITCHGEAR Ltd</t>
  </si>
  <si>
    <t>S&amp;SPOWER</t>
  </si>
  <si>
    <t>SBEC SYSTEMS (INDIA) Ltd</t>
  </si>
  <si>
    <t>SBECSYS</t>
  </si>
  <si>
    <t>VINTRON INFORMATICS Ltd</t>
  </si>
  <si>
    <t>VINTRON</t>
  </si>
  <si>
    <t>SHARAT INDUSTRIES Ltd</t>
  </si>
  <si>
    <t>SHINDL</t>
  </si>
  <si>
    <t>BKV INDUSTRIES Ltd</t>
  </si>
  <si>
    <t>BKV</t>
  </si>
  <si>
    <t>TMT (INDIA) Ltd</t>
  </si>
  <si>
    <t>TMTIND-B1</t>
  </si>
  <si>
    <t>PHARMAIDS PHARMACEUTICALS Ltd</t>
  </si>
  <si>
    <t>PHARMAID</t>
  </si>
  <si>
    <t>SURAJ INDUSTRIES Ltd</t>
  </si>
  <si>
    <t>SURJIND</t>
  </si>
  <si>
    <t>TEXEL INDUSTRIES Ltd</t>
  </si>
  <si>
    <t>TEXELIN</t>
  </si>
  <si>
    <t>Paos Industries Ltd</t>
  </si>
  <si>
    <t>PAOS</t>
  </si>
  <si>
    <t>SIDDHA VENTURES Ltd</t>
  </si>
  <si>
    <t>SIDDHA</t>
  </si>
  <si>
    <t>KIRAN SYNTEX Ltd</t>
  </si>
  <si>
    <t>KIRANSY-B</t>
  </si>
  <si>
    <t>KANSAL FIBRES Ltd</t>
  </si>
  <si>
    <t>KANSAFB</t>
  </si>
  <si>
    <t>Xtglobal Infotech Ltd</t>
  </si>
  <si>
    <t>XTGLOBAL</t>
  </si>
  <si>
    <t>Saffron Industries Limited</t>
  </si>
  <si>
    <t>SAFFRON</t>
  </si>
  <si>
    <t>CENTERAC TECHNOLOGIES Ltd</t>
  </si>
  <si>
    <t>CENTERAC</t>
  </si>
  <si>
    <t>Servoteach Industries Ltd</t>
  </si>
  <si>
    <t>SERVOTEACH</t>
  </si>
  <si>
    <t>SMC CREDITS Ltd</t>
  </si>
  <si>
    <t>SMCREDT</t>
  </si>
  <si>
    <t>RAJ OIL MILLS Ltd</t>
  </si>
  <si>
    <t>RAJOIL</t>
  </si>
  <si>
    <t>Axis Mutual Fund - Axis Gold Exchange Traded Fund</t>
  </si>
  <si>
    <t>AXISGOLD</t>
  </si>
  <si>
    <t>IDBI Mutual Fund - IDBI Gold ETF</t>
  </si>
  <si>
    <t>IDBIGOLD</t>
  </si>
  <si>
    <t>SBI Mutual Fund - SBI Sensex ETF</t>
  </si>
  <si>
    <t>SBISENSEX</t>
  </si>
  <si>
    <t>Motilal Oswal Mutual Fund - Motilal Oswal MOSt Shares Midcap 100 ETF- Growth option</t>
  </si>
  <si>
    <t>M100</t>
  </si>
  <si>
    <t>ICICI Prudential Nifty ETF</t>
  </si>
  <si>
    <t>ICICINIFTY</t>
  </si>
  <si>
    <t>ICICI Prudential Nifty 100 ETF</t>
  </si>
  <si>
    <t>ICICINF100</t>
  </si>
  <si>
    <t>NIPPON INDIA ETF NIFTY 100</t>
  </si>
  <si>
    <t>NETFNIF100</t>
  </si>
  <si>
    <t>Kotak Mahindra Mutual Fund - Kotak Nifty ETF</t>
  </si>
  <si>
    <t>KOTAKNIFTY</t>
  </si>
  <si>
    <t>CPSE ETF</t>
  </si>
  <si>
    <t>CPSEETF</t>
  </si>
  <si>
    <t>Response Informatics Ltd</t>
  </si>
  <si>
    <t>RESPONSINF</t>
  </si>
  <si>
    <t>Quasar India Ltd</t>
  </si>
  <si>
    <t>QUASAR</t>
  </si>
  <si>
    <t>ICICI Prudential Growth Fund Series 1 (Regular Dividend Payout)</t>
  </si>
  <si>
    <t>IPRU2401</t>
  </si>
  <si>
    <t>ICICI Prudential Growth Fund Series 1 (Direct Dividend Option)</t>
  </si>
  <si>
    <t>IPRU8601</t>
  </si>
  <si>
    <t>ICICI Prudential Growth Fund Series 2 (Regular Plan - Dividend Payout Option)</t>
  </si>
  <si>
    <t>IPRU2428</t>
  </si>
  <si>
    <t>ICICI Prudential Growth Fund Series 2 (Direct Plan - Dividend Payout Option)</t>
  </si>
  <si>
    <t>IPRU8628</t>
  </si>
  <si>
    <t>QGO Finance Ltd</t>
  </si>
  <si>
    <t>QGO</t>
  </si>
  <si>
    <t>NIPPON INDIA ETF SENSEX</t>
  </si>
  <si>
    <t>NETFSENSEX</t>
  </si>
  <si>
    <t>ICICI Prudential Growth Fund Series 3 (Regular Plan - Dividend Payout Option)</t>
  </si>
  <si>
    <t>IPRU2511</t>
  </si>
  <si>
    <t>ICICI Prudential Growth Fund Series 3 (Direct Plan - Dividend Payout Option)</t>
  </si>
  <si>
    <t>IPRU8711</t>
  </si>
  <si>
    <t>DSP BlackRock 3 Years Close Ended Equity Fund-Regular- Growth</t>
  </si>
  <si>
    <t>D3YRCEERG</t>
  </si>
  <si>
    <t>DSP BlackRock 3 Years Close Ended Equity Fund-Regular- Dividend Payout</t>
  </si>
  <si>
    <t>D3YRCEERDP</t>
  </si>
  <si>
    <t>DSP BlackRock 3 Years Close Ended Equity Fund- Direct Plan - Growth</t>
  </si>
  <si>
    <t>D3YRCEEDG</t>
  </si>
  <si>
    <t>DSP BlackRock 3 Years Close Ended Equity Fund-Direct Plan - Dividend Payout</t>
  </si>
  <si>
    <t>D3YRCEEDDP</t>
  </si>
  <si>
    <t>SBI Mutual Fund - SBI - ETF BSE 100</t>
  </si>
  <si>
    <t>SETFBSE100</t>
  </si>
  <si>
    <t>Rajputana Investment and Finance Ltd</t>
  </si>
  <si>
    <t>RAJPUTANA</t>
  </si>
  <si>
    <t>Edelweiss Mutual Fund - Edelweiss Exchange Traded Scheme - Nifty ( Nifty EES )</t>
  </si>
  <si>
    <t>NIFTYEES</t>
  </si>
  <si>
    <t>Boston Leasing and Finance Ltd</t>
  </si>
  <si>
    <t>BLFL</t>
  </si>
  <si>
    <t>UTI- SENSEX ETF</t>
  </si>
  <si>
    <t>UTISENSETF</t>
  </si>
  <si>
    <t>UTI NIFTY ETF</t>
  </si>
  <si>
    <t>UTINIFTETF</t>
  </si>
  <si>
    <t>LIC MF EXCHANGE TRADED FUND- NIFTY 50</t>
  </si>
  <si>
    <t>LICNETFN50</t>
  </si>
  <si>
    <t>LIC MF EXCHANGE TRADED FUND- SENSEX</t>
  </si>
  <si>
    <t>LICNETFSEN</t>
  </si>
  <si>
    <t>HDFC Nifty ETF</t>
  </si>
  <si>
    <t>HDFCNIFETF</t>
  </si>
  <si>
    <t>HDFC Sensex ETF - Open Ended Traded Fund</t>
  </si>
  <si>
    <t>SXETF</t>
  </si>
  <si>
    <t>Roxy Exports Ltd</t>
  </si>
  <si>
    <t>ROXY</t>
  </si>
  <si>
    <t>LIC MF Exchange Traded Fund- NIFTY 100</t>
  </si>
  <si>
    <t>LICNFNHGP</t>
  </si>
  <si>
    <t>ICICI Prudential NV20 ETF</t>
  </si>
  <si>
    <t>ICICINV20</t>
  </si>
  <si>
    <t>ICICI Prudential Midcap Select ETF</t>
  </si>
  <si>
    <t>ICICIMCAP</t>
  </si>
  <si>
    <t>BIRLA SUN LIFE SENSEX ETF</t>
  </si>
  <si>
    <t>BSLSENETFG</t>
  </si>
  <si>
    <t>IDFC SENSEX ETF</t>
  </si>
  <si>
    <t>IDFSENSEXE</t>
  </si>
  <si>
    <t>Axis Emerging Opportunities Fund-SR 2 (1400 D)-Direct Plan-Dividend Payout</t>
  </si>
  <si>
    <t>AXISE2D1D</t>
  </si>
  <si>
    <t>Axis Emerging Opportunities Fund-SR 2 (1400 D)-Direct Plan-Growth</t>
  </si>
  <si>
    <t>AXISE2DGG</t>
  </si>
  <si>
    <t>Axis Emerging Opportunities Fund-SR 2 (1400 D)-Regular Plan-Dividend Payout</t>
  </si>
  <si>
    <t>AXISE2DPD</t>
  </si>
  <si>
    <t>Axis Emerging Opportunities Fund-SR 2 (1400 D)-Regular Plan-Growth</t>
  </si>
  <si>
    <t>AXISE2GPG</t>
  </si>
  <si>
    <t>ICICI Prudential Value Fund Series 12 - Dividend Payout Option</t>
  </si>
  <si>
    <t>IPRU2933</t>
  </si>
  <si>
    <t>ICICI Prudential Value Fund Series 12 - Direct Plan Dividend Payout Option</t>
  </si>
  <si>
    <t>IPRU9135</t>
  </si>
  <si>
    <t>ICICI Prudential Value Fund- Series 13- Dividend Payout Option</t>
  </si>
  <si>
    <t>IPRU2955</t>
  </si>
  <si>
    <t>ICICI Prudential Value Fund Series- 13- Direct Plan Dividend Payout Option</t>
  </si>
  <si>
    <t>IPRU9157</t>
  </si>
  <si>
    <t>Axis Equity Advantage Fund- Series 1 Direct Plan- Growth</t>
  </si>
  <si>
    <t>AXISAEDGG</t>
  </si>
  <si>
    <t>Axis Equity Advantage Fund- Series 1 Regular Plan- Growth</t>
  </si>
  <si>
    <t>AXISAEGPG</t>
  </si>
  <si>
    <t>ICICI Prudential Value Fund Series 14 - Cumulative</t>
  </si>
  <si>
    <t>IPRU2969</t>
  </si>
  <si>
    <t>ICICI Prudential Value Fund Series 14 - Dividend Payout</t>
  </si>
  <si>
    <t>IPRU2970</t>
  </si>
  <si>
    <t>ICICI Prudential Value Fund Series 14 - Direct Plan Cumulative</t>
  </si>
  <si>
    <t>IPRU9171</t>
  </si>
  <si>
    <t>ICICI Prudential Value Fund Series 14 - Direct Plan Dividend Payout</t>
  </si>
  <si>
    <t>IPRU9172</t>
  </si>
  <si>
    <t>HDFC EOF- II- 1126D May 2017(1)  plan under HDFC Equity Opportunities Fund- Series 2- Direct</t>
  </si>
  <si>
    <t>HEOFDG1126</t>
  </si>
  <si>
    <t>HDFC EOF - II - 1126D May 2017(1)  plan under HDFC Equity Opportunities Fund - Series 2 - Direct</t>
  </si>
  <si>
    <t>HEOFDD1126</t>
  </si>
  <si>
    <t>HDFC EOF- II - 1126D May 2017(1) plan under HDFC Equity Opportunities Fund - Series2 - Regular</t>
  </si>
  <si>
    <t>HEOFRG1126</t>
  </si>
  <si>
    <t>HDFC EOF - II - 1126D May 2017(1)  plan under HDFC Equity Opportunities Fund - Series 2 - Regular</t>
  </si>
  <si>
    <t>HEOFRD1126</t>
  </si>
  <si>
    <t>ICICI Prudential Nifty Low Vol 30 ETF</t>
  </si>
  <si>
    <t>ICICILOVOL</t>
  </si>
  <si>
    <t>Aditya Birla Sun Life RESURGENT INDIA FUND â€“ SERIES 4 REGULAR GROWTH</t>
  </si>
  <si>
    <t>BSLRIFS4RG</t>
  </si>
  <si>
    <t>Aditya Birla Sun Life RESURGENT INDIA FUND â€“ SERIES 4 REGULAR DIVIDEND</t>
  </si>
  <si>
    <t>BSLRIFS4RD</t>
  </si>
  <si>
    <t>Aditya Birla Sun Life RESURGENT INDIA FUND â€“ SERIES 4 DIRECT GROWTH</t>
  </si>
  <si>
    <t>BSLRIFS4DG</t>
  </si>
  <si>
    <t>Aditya Birla Sun Life RESURGENT INDIA FUND â€“ SERIES 4 DIRECT DIVIDEND</t>
  </si>
  <si>
    <t>BSLRIFS4DD</t>
  </si>
  <si>
    <t>ICICI PRUDENTIAL VALUE FUND-SERIES 15-CUMULATIVE</t>
  </si>
  <si>
    <t>IPRU2987</t>
  </si>
  <si>
    <t>ICICI PRUDENTIAL VALUE FUND-SERIES 15-DIVIDEND PAYOUT</t>
  </si>
  <si>
    <t>IPRU2988</t>
  </si>
  <si>
    <t>ICICI PRUDENTIAL VALUE FUND-SERIES 15-DIRECT PLAN CUMULATIVE</t>
  </si>
  <si>
    <t>IPRU9189</t>
  </si>
  <si>
    <t>ICICI PRUDENTIAL VALUE FUND-SERIES 15-DIRECT PLAN DIVIDEND PAYOUT</t>
  </si>
  <si>
    <t>IPRU9190</t>
  </si>
  <si>
    <t>HDFC EQUITY OPPORTUNITIES FUND-II-1100D JUNE 2017(1) SERIES 2-DIRECT OPTION-GROWTH OPTION</t>
  </si>
  <si>
    <t>HEOFDG1100</t>
  </si>
  <si>
    <t>HDFC EQUITY OPPORTUNITIES FUND-II-1100D JUNE 2017(1) SERIES 2-DIRECT OPTION-DIVIDEND PAYOUT OPTION</t>
  </si>
  <si>
    <t>HEOFDD1100</t>
  </si>
  <si>
    <t>HDFC EQUITY OPPORTUNITIES FUND-II-1100D JUNE 2017(1) SERIES 2-REGULAR OPTION-GROWTH OPTION</t>
  </si>
  <si>
    <t>HEOFRG1100</t>
  </si>
  <si>
    <t>HDFC EQUITY OPPORTUNITIES FUND-II-1100D JUNE 2017(1) SERIES 2-REGULAR OPTION-DIVIDEND PAYOUT OPTION</t>
  </si>
  <si>
    <t>HEOFRD1100</t>
  </si>
  <si>
    <t>UTI Nifty Next 50 ETF</t>
  </si>
  <si>
    <t>UTINEXT50</t>
  </si>
  <si>
    <t>Axis Equity Advantage Fund - Series 2 Direct Plan - Growth</t>
  </si>
  <si>
    <t>AXISAHDGG</t>
  </si>
  <si>
    <t>Axis Equity Advantage Fund - Series 2 Regular Plan - Growth</t>
  </si>
  <si>
    <t>AXISAHGPG</t>
  </si>
  <si>
    <t>ICICI Prudential Value Fund - Series 16 - Cumulative Option</t>
  </si>
  <si>
    <t>IPRU2991</t>
  </si>
  <si>
    <t>ICICI Prudential Value Fund - Series 16 - Dividend Payout Option</t>
  </si>
  <si>
    <t>IPRU2992</t>
  </si>
  <si>
    <t>ICICI Prudential Value Fund - Series 16 - Direct Plan Cumulative Option</t>
  </si>
  <si>
    <t>IPRU9193</t>
  </si>
  <si>
    <t>ICICI Prudential Value Fund - Series 16 - Direct Plan Dividend Payout Option</t>
  </si>
  <si>
    <t>IPRU9194</t>
  </si>
  <si>
    <t>ICICI PRUDENTIAL VALUE FUND SERIES 17 - CUMULATIVE OPTION</t>
  </si>
  <si>
    <t>IPRU3003</t>
  </si>
  <si>
    <t>ICICI PRUDENTIAL VALUE FUND SERIES 17 - DIVIDEND OPTION</t>
  </si>
  <si>
    <t>IPRU3004</t>
  </si>
  <si>
    <t>ICICI PRUDENTIAL VALUE FUND SERIES 17 - DIRECT PLAN CUMULATIVE OPTION</t>
  </si>
  <si>
    <t>IPRU9205</t>
  </si>
  <si>
    <t>ICICI PRUDENTIAL VALUE FUND SERIES 17 - DIRECT PLAN DIVIDEND OPTION</t>
  </si>
  <si>
    <t>IPRU9206</t>
  </si>
  <si>
    <t>Aditya Birla Sun Life Resurgent India Fund - Series 5 - Regular Plan Growth</t>
  </si>
  <si>
    <t>ABSLRIF5RG</t>
  </si>
  <si>
    <t>Aditya Birla Sun Life Resurgent India Fund - Series 5 - Regular Plan Dividend Payout</t>
  </si>
  <si>
    <t>ABSLRIF5RD</t>
  </si>
  <si>
    <t>Aditya Birla Sun Life Resurgent India Fund - Series 5 - Direct Plan Growth</t>
  </si>
  <si>
    <t>ABSLRIF5DG</t>
  </si>
  <si>
    <t>Aditya Birla Sun Life Resurgent India Fund - Series 5 - Direct Plan Dividend Payout</t>
  </si>
  <si>
    <t>ABSLRIF5DD</t>
  </si>
  <si>
    <t>ICICI Prudential Value Fund Series 18 - Cumulative Option</t>
  </si>
  <si>
    <t>IPRU3013</t>
  </si>
  <si>
    <t>ICICI Prudential Value Fund Series 18 - Dividend Payout Option</t>
  </si>
  <si>
    <t>IPRU3014</t>
  </si>
  <si>
    <t>ICICI Prudential Value Fund Series 18 - Direct Plan Cumulative Option</t>
  </si>
  <si>
    <t>IPRU9215</t>
  </si>
  <si>
    <t>ICICI Prudential Value Fund Series 18 - Direct Plan Dividend Payout Option</t>
  </si>
  <si>
    <t>IPRU9216</t>
  </si>
  <si>
    <t>NIPPON INDIA MUTUAL FUND  CAPITAL BUILDER FD SR B DR DVP 06JN21</t>
  </si>
  <si>
    <t>NCBFIVBDD</t>
  </si>
  <si>
    <t>NIPPON INDIA MUTUAL FUND  CAPITAL BUILDER FD SR B DR GWTH 06JN21</t>
  </si>
  <si>
    <t>NCBFIVBDG</t>
  </si>
  <si>
    <t>NIPPON INDIA MUTUAL FUND  CAPITAL BUILDER FD SR B RG DVP 06JN21</t>
  </si>
  <si>
    <t>NCBFIVBD</t>
  </si>
  <si>
    <t>NIPPON INDIA MUTUAL FUND  CAPITAL BUILDER FD SR B RG GWTH 06JN21</t>
  </si>
  <si>
    <t>NCBFIVBG</t>
  </si>
  <si>
    <t>BHARAT 22 ETF - ICICI Prudential AMC</t>
  </si>
  <si>
    <t>ICICIB22</t>
  </si>
  <si>
    <t>HDFC HOF-I-1140D November 2017(1) - Direct Option - Growth Option</t>
  </si>
  <si>
    <t>HHOF1140DG</t>
  </si>
  <si>
    <t>HDFC HOF-I-1140D November 2017(1) - Direct Option - Dividend Payout Option</t>
  </si>
  <si>
    <t>HHOF1140DD</t>
  </si>
  <si>
    <t>HDFC HOF-I-1140D November 2017(1) - Regular Option - Growth Option</t>
  </si>
  <si>
    <t>HHOF1140RG</t>
  </si>
  <si>
    <t>HDFC HOF-I-1140D November 2017(1) - Regular  Option - Dividend Payout Option</t>
  </si>
  <si>
    <t>HHOF1140RD</t>
  </si>
  <si>
    <t>DSP BLACKROCK A.C.E. Fund Series 1 - Regular Growth</t>
  </si>
  <si>
    <t>DACEFRG</t>
  </si>
  <si>
    <t>DSP BLACKROCK A.C.E. Fund Series 1 - Regular-Dividend Payout</t>
  </si>
  <si>
    <t>DACEFRDP</t>
  </si>
  <si>
    <t>DSP BLACKROCK A.C.E. Fund Series 1 - Direct Growth</t>
  </si>
  <si>
    <t>DACEFDG</t>
  </si>
  <si>
    <t>DSP BLACKROCK A.C.E. Fund Series 1 - Direct - Dividend Payout</t>
  </si>
  <si>
    <t>DACEFDDP</t>
  </si>
  <si>
    <t>NIPPON INDIA MUTUAL FUND  CAPITAL BUILDER FD IV SR C DR DVP 20MR21</t>
  </si>
  <si>
    <t>NCBFIVBCD</t>
  </si>
  <si>
    <t>NIPPON INDIA MUTUAL FUND  CAPITAL BUILDER FD IV SR C RG GWTH 20MR21</t>
  </si>
  <si>
    <t>NCBFIVCG</t>
  </si>
  <si>
    <t>NIPPON INDIA MUTUAL FUND  CAPITAL BUILDER FD IV SR C DR GWTH 20MR21</t>
  </si>
  <si>
    <t>NCBFIVBCG</t>
  </si>
  <si>
    <t>NIPPON INDIA MUTUAL FUND  CAPITAL BUILDER FD IV SR C RG DVP 20MR21</t>
  </si>
  <si>
    <t>NCBFIVCD</t>
  </si>
  <si>
    <t>ICICI PRUDENTIAL VALUE FUND - SERIES 19 - CUMULATIVE OPTION</t>
  </si>
  <si>
    <t>IPRU3018</t>
  </si>
  <si>
    <t>ICICI PRUDENTIAL VALUE FUND - SERIES 19  - DIVIDEND PAYOUT OPTION</t>
  </si>
  <si>
    <t>IPRU3019</t>
  </si>
  <si>
    <t>ICICI PRUDENTIAL VALUE FUND - SERIES 19  - DIRECT PLAN CUMULATIVE OPTION</t>
  </si>
  <si>
    <t>IPRU9220</t>
  </si>
  <si>
    <t>ICICI PRUDENTIAL VALUE FUND - SERIES 19  -DIRECT PLAN DIVIDEND PAYOUT OPTION</t>
  </si>
  <si>
    <t>IPRU9221</t>
  </si>
  <si>
    <t>NIPPON INDIA MUTUAL FUND  CAPITAL BUILDER FD IV SRD DR DVP 18JN21</t>
  </si>
  <si>
    <t>NCBFIVDDD</t>
  </si>
  <si>
    <t>NIPPON INDIA MUTUAL FUND  CAPITAL BUILDER FD IV SRD RG GWTH 18JN21</t>
  </si>
  <si>
    <t>NCBFIVDG</t>
  </si>
  <si>
    <t>NIPPON INDIA MUTUAL FUND  CAPITAL BUILDER FD IV SRD DR GWTH 18JN21</t>
  </si>
  <si>
    <t>NCBFIVDDG</t>
  </si>
  <si>
    <t>NIPPON INDIA MUTUAL FUND  CAPITAL BUILDER FD IV SRD RG DVP 18JN21</t>
  </si>
  <si>
    <t>NCBFIVDD</t>
  </si>
  <si>
    <t>ICICI Prudential Value Fund - Series 20 - Cumulative Option</t>
  </si>
  <si>
    <t>IPRU3034</t>
  </si>
  <si>
    <t>ICICI Prudential Value Fund - Series 20 - Dividend Option</t>
  </si>
  <si>
    <t>IPRU3035</t>
  </si>
  <si>
    <t>ICICI Prudential Value Fund - Series 20 - Direct Plan Cumulative Option</t>
  </si>
  <si>
    <t>IPRU9236</t>
  </si>
  <si>
    <t>ICICI Prudential Value Fund - Series 20 - Direct Plan Dividend Option</t>
  </si>
  <si>
    <t>IPRU9237</t>
  </si>
  <si>
    <t>Kotak India Growth Fund   Series 4 - Regular Plan Growth Option</t>
  </si>
  <si>
    <t>KTKIND4RG</t>
  </si>
  <si>
    <t>Kotak India Growth Fund   Series 4 - Regular Plan Dividend Option</t>
  </si>
  <si>
    <t>KTKIND4RD</t>
  </si>
  <si>
    <t>KOTAK INDIA GROWTH FUND SERIES 4 DIRECT PLAN DIVIDEND OPTION</t>
  </si>
  <si>
    <t>KTKIND4DD</t>
  </si>
  <si>
    <t>Kotak India Growth Fund   Series 4 - Direct Plan Growth Option</t>
  </si>
  <si>
    <t>KTKIND4DG</t>
  </si>
  <si>
    <t>Axis Capital Builder Fund - Series 1 (1540 Days) - Direct Plan  - Dividend Payout</t>
  </si>
  <si>
    <t>AXISCBD1D</t>
  </si>
  <si>
    <t>Axis Capital Builder Fund - Series 1 (1540 Days) - Direct Plan  - Growth</t>
  </si>
  <si>
    <t>AXISCBDGG</t>
  </si>
  <si>
    <t>Axis Capital Builder Fund - Series 1 (1540 Days) - Regular Plan  - Dividend Payout</t>
  </si>
  <si>
    <t>AXISCBDPD</t>
  </si>
  <si>
    <t>Axis Capital Builder Fund - Series 1 (1540 Days) - Regular Plan  - Growth</t>
  </si>
  <si>
    <t>AXISCBGPG</t>
  </si>
  <si>
    <t>DSP BlackRock A C E Fund - Series 2 - Regular Plan - Growth Option</t>
  </si>
  <si>
    <t>DACE2RG</t>
  </si>
  <si>
    <t>DSP BlackRock A C E Fund - Series 2 - Regular Plan - Dividend Payout Option</t>
  </si>
  <si>
    <t>DACE2RDP</t>
  </si>
  <si>
    <t>DSP BlackRock A C E Fund - Series 2 - Direct Plan - Growth Option</t>
  </si>
  <si>
    <t>DACE2DG</t>
  </si>
  <si>
    <t>DSP BlackRock A C E Fund - Series 2 - Direct Plan - Dividend Payout  Option</t>
  </si>
  <si>
    <t>DACE2DDP</t>
  </si>
  <si>
    <t>ADITYA BIRLA SUN LIFE RESURGENT INDIA FUND - SERIES 6- REGULAR PLAN- GROWTH</t>
  </si>
  <si>
    <t>ABSLRIF6RG</t>
  </si>
  <si>
    <t>ADITYA BIRLA SUN LIFE RESURGENT INDIA FUND - SERIES 6- REGULAR PLAN- DIVIDEND PAYOUT</t>
  </si>
  <si>
    <t>ABSLRIF6RD</t>
  </si>
  <si>
    <t>ADITYA BIRLA SUN LIFE RESURGENT INDIA FUND - SERIES 6- DIRECT PLAN- GROWTH</t>
  </si>
  <si>
    <t>ABSLRIF6DG</t>
  </si>
  <si>
    <t>ADITYA BIRLA SUN LIFE RESURGENT INDIA FUND - SERIES 6- DIRECT PLAN- DIVIDEND PAYOUT</t>
  </si>
  <si>
    <t>ABSLRIF6DD</t>
  </si>
  <si>
    <t>Aditya Birla Sun Life Resurgent India Fund - Series 7 - Regular Plan - Growth Option</t>
  </si>
  <si>
    <t>ABSLRIF7RG</t>
  </si>
  <si>
    <t>Aditya Birla Sun Life Resurgent India Fund - Series 7 - Regular Plan - Dividend Payout</t>
  </si>
  <si>
    <t>ABSLRIF7RD</t>
  </si>
  <si>
    <t>Aditya Birla Sun Life Resurgent India Fund - Series 7 - Direct Plan - Growth Option</t>
  </si>
  <si>
    <t>ABSLRIF7DG</t>
  </si>
  <si>
    <t>Aditya Birla Sun Life Resurgent India Fund - Series 7 - Direct Plan - Dividend Payout</t>
  </si>
  <si>
    <t>ABSLRIF7DD</t>
  </si>
  <si>
    <t>IndInfravit Trust</t>
  </si>
  <si>
    <t>INDINFR</t>
  </si>
  <si>
    <t>ICICI Prudential Bharat Consumption Fund - Series 2 - Cumulative Option</t>
  </si>
  <si>
    <t>IPRU3095</t>
  </si>
  <si>
    <t>ICICI Prudential Bharat Consumption Fund - Series 2 - Dividend Option</t>
  </si>
  <si>
    <t>IPRU3096</t>
  </si>
  <si>
    <t>ICICI Prudential Bharat Consumption Fund - Series 2 - Direct Plan Cumulative Option</t>
  </si>
  <si>
    <t>IPRU9297</t>
  </si>
  <si>
    <t>ICICI Prudential Bharat Consumption Fund - Series 2 - Direct Plan Dividend Option</t>
  </si>
  <si>
    <t>IPRU9298</t>
  </si>
  <si>
    <t>ICICI Prudential S&amp;P BSE 500 ETF</t>
  </si>
  <si>
    <t>ICICI500</t>
  </si>
  <si>
    <t>Kotak India Growth Fund Series 5 - Regular Plan - Growth Option</t>
  </si>
  <si>
    <t>KTKIND5RG</t>
  </si>
  <si>
    <t>Kotak India Growth Fund Series 5 - Regular Plan - Dividend Option</t>
  </si>
  <si>
    <t>KTKIND5RD</t>
  </si>
  <si>
    <t>Kotak India Growth Fund Series 5 - Direct Plan - Growth Option</t>
  </si>
  <si>
    <t>KTKIND5DG</t>
  </si>
  <si>
    <t>Kotak India Growth Fund Series 5 - Direct Plan - Dividend Option</t>
  </si>
  <si>
    <t>KTKIND5DD</t>
  </si>
  <si>
    <t>ICICI Prudential Bharat Consumption Fund  - Series 3 - Cumulative Option</t>
  </si>
  <si>
    <t>IPRU3143</t>
  </si>
  <si>
    <t>ICICI Prudential Bharat Consumption Fund  - Series 3 - Dividend Payout Option</t>
  </si>
  <si>
    <t>IPRU3144</t>
  </si>
  <si>
    <t>ICICI Prudential Bharat Consumption Fund  - Series 3 -  Direct Plan - Cumulative Option</t>
  </si>
  <si>
    <t>IPRU9345</t>
  </si>
  <si>
    <t>ICICI Prudential Bharat Consumption Fund  - Series 3 - Direct Plan - Dividend Payout Option</t>
  </si>
  <si>
    <t>IPRU9346</t>
  </si>
  <si>
    <t>Tata Vaue Fund Series 1 - Regular Plan - Dividend Payout Option</t>
  </si>
  <si>
    <t>TVF1D</t>
  </si>
  <si>
    <t>Tata Vaue Fund Series 1 - Direct Plan - Dividend Payout Option</t>
  </si>
  <si>
    <t>TVF1DZ</t>
  </si>
  <si>
    <t>Tata Vaue Fund Series 1 - Regular Plan - Growth Option</t>
  </si>
  <si>
    <t>TVF1G</t>
  </si>
  <si>
    <t>Tata Vaue Fund Series 1 - Direct Plan - Growth Option</t>
  </si>
  <si>
    <t>TVF1GZ</t>
  </si>
  <si>
    <t>IDFC Equity Opportunity - Series 6 - Regular Plan - Growth Option</t>
  </si>
  <si>
    <t>IDFCEOS6RG</t>
  </si>
  <si>
    <t>IDFC Equity Opportunity - Series 6 - Regular Plan - Dividend Payout  Option</t>
  </si>
  <si>
    <t>IDFCEOS6RD</t>
  </si>
  <si>
    <t>IDFC Equity Opportunity - Series 6 - Direct Plan - Growth Option</t>
  </si>
  <si>
    <t>IDFCEOS6DG</t>
  </si>
  <si>
    <t>IDFC Equity Opportunity - Series 6 - Direct Plan - Dividend Payout Option</t>
  </si>
  <si>
    <t>IDFCEOS6DD</t>
  </si>
  <si>
    <t>TATA Value Fund Series  2 - Regular Plan  - Dividend Payout Option</t>
  </si>
  <si>
    <t>TVF2D</t>
  </si>
  <si>
    <t>TATA Value Fund Series  2 - Direct Plan  - Dividend Payout Option</t>
  </si>
  <si>
    <t>TVF2DZ</t>
  </si>
  <si>
    <t>TATA Value Fund Series  2 - Regular  Plan  - Growth Option</t>
  </si>
  <si>
    <t>TVF2G</t>
  </si>
  <si>
    <t>TATA Value Fund Series  2 - Direct Plan  - Growth Option</t>
  </si>
  <si>
    <t>TVF2GZ</t>
  </si>
  <si>
    <t>ICICI PRU Bharat Consumption Fund - Sr 4 - Cumulative</t>
  </si>
  <si>
    <t>IPRU3168</t>
  </si>
  <si>
    <t>ICICI PRU Bharat Consumption Fund - Sr 4 - Dividend Payout Option</t>
  </si>
  <si>
    <t>IPRU3169</t>
  </si>
  <si>
    <t>ICICI PRU Bharat Consumption Fund - Sr 4 - Direct Plan Cumulative</t>
  </si>
  <si>
    <t>IPRU9370</t>
  </si>
  <si>
    <t>ICICI PRU Bharat Consumption Fund - Sr 4 - Direct Plan Dividend Payout</t>
  </si>
  <si>
    <t>IPRU9371</t>
  </si>
  <si>
    <t>ICICI Prudential Nifty Next 50 ETF</t>
  </si>
  <si>
    <t>ICICINXT50</t>
  </si>
  <si>
    <t>Kotak India Growth Fund Series 7 - Regular Plan - Growth Option</t>
  </si>
  <si>
    <t>KTKIND7RG</t>
  </si>
  <si>
    <t>Kotak India Growth Fund Series 7 - Regular Plan - Dividend Option</t>
  </si>
  <si>
    <t>KTKIND7RD</t>
  </si>
  <si>
    <t>Kotak India Growth Fund Series 7 - Direct Plan - Growth Option</t>
  </si>
  <si>
    <t>KTKIND7DG</t>
  </si>
  <si>
    <t>Kotak India Growth Fund Series 7 - Direct Plan - Dividend Option</t>
  </si>
  <si>
    <t>KTKIND7DD</t>
  </si>
  <si>
    <t>SBI - ETF - SENSEX NEXT 50</t>
  </si>
  <si>
    <t>SETFSN50</t>
  </si>
  <si>
    <t>NIPPON INDIA MUTUAL FUND  INDIA OPPT FD  SR A RG GWTH31JN22</t>
  </si>
  <si>
    <t>NIOSAG</t>
  </si>
  <si>
    <t>NIPPON INDIA MUTUAL FUND  INDIA OPPT FD  SR A RG DVP31JN22</t>
  </si>
  <si>
    <t>NIOSAD</t>
  </si>
  <si>
    <t>NIPPON INDIA MUTUAL FUND  INDIA OPPT FD  SR A DR GWTH31JN22</t>
  </si>
  <si>
    <t>NIOSADG</t>
  </si>
  <si>
    <t>NIPPON INDIA MUTUAL FUND  INDIA OPPT FD  SR A DR DVP31JN22</t>
  </si>
  <si>
    <t>NIOSADD</t>
  </si>
  <si>
    <t>MIRAE ASSET NIFTY 50 ETF (MAN50ETF)</t>
  </si>
  <si>
    <t>MAN50ETF</t>
  </si>
  <si>
    <t>ICICI Prudential Bharat Consumption Fund - Series 5 - Cumulative Option</t>
  </si>
  <si>
    <t>IPRU3218</t>
  </si>
  <si>
    <t>ICICI Prudential Bharat Consumption Fund - Series 5 - Dividend Payout Option</t>
  </si>
  <si>
    <t>IPRU3219</t>
  </si>
  <si>
    <t>ICICI Prudential Bharat Consumption Fund - Series 5 -  Direct Plan - Cumulative Option</t>
  </si>
  <si>
    <t>IPRU9420</t>
  </si>
  <si>
    <t>ICICI Prudential Bharat Consumption Fund - Series 5 -  Direct Plan - Dividend Payout  Option</t>
  </si>
  <si>
    <t>IPRU9421</t>
  </si>
  <si>
    <t>Aditya Birla Sun Life Nifty Next 50 ETF</t>
  </si>
  <si>
    <t>ABSLNN50ET</t>
  </si>
  <si>
    <t>Axis&amp;#160;Capital&amp;#160;Builder&amp;#160;Fund&amp;#160;-&amp;#160;Series&amp;#160;4&amp;#160;(1582&amp;#160;days)&amp;#160;-</t>
  </si>
  <si>
    <t>AXISCCDID</t>
  </si>
  <si>
    <t>Axis&amp;#160;Capital&amp;#160;Builder&amp;#160;Fund&amp;#160;-&amp;#160;Series&amp;#160;4&amp;#160;(1582&amp;#160;days)&amp;#160;-Direct&amp;#160;Plan&amp;#160;-&amp;#160;Growth&amp;#160;Option</t>
  </si>
  <si>
    <t>AXISCCDGG</t>
  </si>
  <si>
    <t>Axis&amp;#160;Capital&amp;#160;Builder&amp;#160;Fund&amp;#160;-&amp;#160;Series&amp;#160;4&amp;#160;(1582&amp;#160;days)&amp;#160;-Regular&amp;#160;Plan&amp;#160;-&amp;#160;Dividend&amp;#160;Payout&amp;#160;Option</t>
  </si>
  <si>
    <t>AXISCCDPD</t>
  </si>
  <si>
    <t>Axis&amp;#160;Capital&amp;#160;Builder&amp;#160;Fund&amp;#160;-&amp;#160;Series&amp;#160;4&amp;#160;(1582&amp;#160;days)&amp;#160;- Regular&amp;#160;Plan&amp;#160;-&amp;#160;Growth&amp;#160;Option</t>
  </si>
  <si>
    <t>AXISCCGPG</t>
  </si>
  <si>
    <t>UTI S&amp;P BSE Sensex Next 50 ETF</t>
  </si>
  <si>
    <t>UTISXN50</t>
  </si>
  <si>
    <t>India Infrastructure Trust</t>
  </si>
  <si>
    <t>INFRATRUST</t>
  </si>
  <si>
    <t>Parshva Enterprises Ltd</t>
  </si>
  <si>
    <t>PARSHVA</t>
  </si>
  <si>
    <t>Anand Rayons Ltd</t>
  </si>
  <si>
    <t>ARL</t>
  </si>
  <si>
    <t>Earum Pharmaceuticals Ltd</t>
  </si>
  <si>
    <t>EARUM</t>
  </si>
  <si>
    <t>SBC Exports Ltd</t>
  </si>
  <si>
    <t>SBC</t>
  </si>
  <si>
    <t>IndiaMART InterMESH Ltd</t>
  </si>
  <si>
    <t>INDIAMART</t>
  </si>
  <si>
    <t>City Pulse Multiplex Ltd</t>
  </si>
  <si>
    <t>CPML</t>
  </si>
  <si>
    <t>SK International Export Ltd</t>
  </si>
  <si>
    <t>SKIEL</t>
  </si>
  <si>
    <t>DCM Nouvelle Ltd</t>
  </si>
  <si>
    <t>DCMNVL</t>
  </si>
  <si>
    <t>ICICI Prudential Bank ETF</t>
  </si>
  <si>
    <t>ICICIBANKN</t>
  </si>
  <si>
    <t>NIPPON INDIA ETF SENSEX NEXT 50</t>
  </si>
  <si>
    <t>NETFSNX150</t>
  </si>
  <si>
    <t>Affle (India) Ltd</t>
  </si>
  <si>
    <t>AFFLE</t>
  </si>
  <si>
    <t>Seacoast Shipping Services Ltd</t>
  </si>
  <si>
    <t>SEACOAST</t>
  </si>
  <si>
    <t>ICICI Prudential Private Banks ETF</t>
  </si>
  <si>
    <t>ICICIBANKP</t>
  </si>
  <si>
    <t>Spandana Sphoorty Financial Ltd</t>
  </si>
  <si>
    <t>SPANDANA</t>
  </si>
  <si>
    <t>Sterling and Wilson Solar Ltd</t>
  </si>
  <si>
    <t>SWSOLAR</t>
  </si>
  <si>
    <t>Transpact Enterprises Ltd</t>
  </si>
  <si>
    <t>TRANSPACT</t>
  </si>
  <si>
    <t>Alphalogic Techsys Ltd</t>
  </si>
  <si>
    <t>ALPHALOGIC</t>
  </si>
  <si>
    <t>Novateor Research Laboratories Ltd</t>
  </si>
  <si>
    <t>NOVATEOR</t>
  </si>
  <si>
    <t>IIFL Wealth Management Ltd</t>
  </si>
  <si>
    <t>IIFLWAM</t>
  </si>
  <si>
    <t>IIFL Securities Ltd</t>
  </si>
  <si>
    <t>IIFLSEC</t>
  </si>
  <si>
    <t>APM Finvest Ltd</t>
  </si>
  <si>
    <t>APMFINVEST</t>
  </si>
  <si>
    <t>Misquita Engineering Ltd</t>
  </si>
  <si>
    <t>MISQUITA</t>
  </si>
  <si>
    <t>Galactico Corporate Services Ltd</t>
  </si>
  <si>
    <t>GALACTICO</t>
  </si>
  <si>
    <t>Ellora Trading Ltd</t>
  </si>
  <si>
    <t>ELLORATRAD</t>
  </si>
  <si>
    <t>NIPPON INDIA EQUITY SAVINGS FUND - SEGREGATED PORTFOLIO 1 - DIVIDEND PLANDIVIDEND PAYOUT</t>
  </si>
  <si>
    <t>NIESSPJ</t>
  </si>
  <si>
    <t>NIPPON INDIA EQUITY SAVINGS FUND - SEGREGATED PORTFOLIO 1 - DIRECT QUARTERLY DIVIDEND PLAN REINVESTMENT</t>
  </si>
  <si>
    <t>NIESSPI</t>
  </si>
  <si>
    <t>NIPPON INDIA EQUITY SAVINGS FUND - SEGREGATED PORTFOLIO 1 - DIRECT BONUS PLAN BONUS</t>
  </si>
  <si>
    <t>NIESSPB</t>
  </si>
  <si>
    <t>NIPPON INDIA EQUITY SAVINGS FUND - SEGREGATED PORTFOLIO 1 - QUARTERLY DIVIDEND PLANDIVIDEND PAYOUT</t>
  </si>
  <si>
    <t>NIESSPO</t>
  </si>
  <si>
    <t>NIPPON INDIA EQUITY SAVINGS FUND - SEGREGATED PORTFOLIO 1 - DIRECT DIVIDEND PLAN DIVIDEND PAYOUT</t>
  </si>
  <si>
    <t>NIESSPC</t>
  </si>
  <si>
    <t>NIPPON INDIA EQUITY SAVINGS FUND - SEGREGATED PORTFOLIO 1 - QUARTERLY DIVIDEND PLAN REINVESTMENT</t>
  </si>
  <si>
    <t>NIESSPP</t>
  </si>
  <si>
    <t>NIPPON INDIA EQUITY SAVINGS FUND - SEGREGATED PORTFOLIO 1 - BONUS PLANBONUS</t>
  </si>
  <si>
    <t>NIESSPA</t>
  </si>
  <si>
    <t>NIPPON INDIA EQUITY SAVINGS FUND - SEGREGATED PORTFOLIO 1 - DIRECT MONTHLY DIVIDEND PLAN REINVESTMENT</t>
  </si>
  <si>
    <t>NIESSPG</t>
  </si>
  <si>
    <t>Gujarat Fluorochemicals Ltd</t>
  </si>
  <si>
    <t>FLUOROCHEM</t>
  </si>
  <si>
    <t>NIPPON INDIA EQUITY HYBRID FUND -&amp;#160;SEGREGATED PORTFOLIO 1- DIRECT DIVIDEND PLAN REINVESTMENT</t>
  </si>
  <si>
    <t>NIEHSPA</t>
  </si>
  <si>
    <t>NIPPON INDIA EQUITY HYBRID FUND -&amp;#160;SEGREGATED PORTFOLIO 1 - DIRECT MONTHLY DIVIDEND PLAN DIVIDEND PAYOUT</t>
  </si>
  <si>
    <t>NIEHSPB</t>
  </si>
  <si>
    <t>NIPPON INDIA EQUITY HYBRID FUND -&amp;#160;SEGREGATED PORTFOLIO 1 - DIRECT MONTHLY DIVIDEND PLAN REINVESTMENT</t>
  </si>
  <si>
    <t>NIEHSPC</t>
  </si>
  <si>
    <t>NIPPON INDIA EQUITY HYBRID FUND -&amp;#160;SEGREGATED PORTFOLIO 1 - QUARTERLY DIVIDEND PLAN REINVESTMENT</t>
  </si>
  <si>
    <t>NIEHSPF</t>
  </si>
  <si>
    <t>NIPPON INDIA EQUITY HYBRID FUND -&amp;#160;SEGREGATED PORTFOLIO 1 - DIRECT QUARTERLY DIVIDEND PLAN DIVIDEND PAYOUT</t>
  </si>
  <si>
    <t>NIEHSPI</t>
  </si>
  <si>
    <t>NIPPON INDIA EQUITY HYBRID FUND -&amp;#160;SEGREGATED PORTFOLIO 1 - DIRECT QUARTERLY DIVIDEND PLAN REINVESTMENT</t>
  </si>
  <si>
    <t>NIEHSPK</t>
  </si>
  <si>
    <t>NIPPON INDIA EQUITY HYBRID FUND -&amp;#160;SEGREGATED PORTFOLIO 1 - DIRECT DIVIDEND PLAN DIVIDEND PAYOUT</t>
  </si>
  <si>
    <t>NIEHSPM</t>
  </si>
  <si>
    <t>NIPPON INDIA EQUITY HYBRID FUND -&amp;#160;SEGREGATED PORTFOLIO 1 - MONTHLY DIVIDEND PLAN REINVESTMENT</t>
  </si>
  <si>
    <t>NIEHSPN</t>
  </si>
  <si>
    <t>Indian Railway Catering and Tourism Corporation Ltd</t>
  </si>
  <si>
    <t>IRCTC</t>
  </si>
  <si>
    <t>NIPPON INDIA EQUITY SAVINGS FUND - SEGREGATED PORTFOLIO 1 - DIRECT DIVIDEND PLAN REINVESTMENT</t>
  </si>
  <si>
    <t>NIESSPD</t>
  </si>
  <si>
    <t>NIPPON INDIA EQUITY SAVINGS FUND - SEGREGATED PORTFOLIO 1 - DIRECT GROWTH PLAN GROWTH</t>
  </si>
  <si>
    <t>NIESSPE</t>
  </si>
  <si>
    <t>NIPPON INDIA EQUITY SAVINGS FUND - SEGREGATED PORTFOLIO 1 - DIRECT MONTHLY DIVIDEND PLAN DIVIDEND PAYOUT</t>
  </si>
  <si>
    <t>NIESSPF</t>
  </si>
  <si>
    <t>NIPPON INDIA EQUITY HYBRID FUND -&amp;#160;SEGREGATED PORTFOLIO 1 - GROWTH PLAN GROWTH</t>
  </si>
  <si>
    <t>NIEHSPD</t>
  </si>
  <si>
    <t>NIPPON INDIA EQUITY SAVINGS FUND - SEGREGATED PORTFOLIO 1 - DIRECT QUARTERLY DIVIDEND PLAN DIVIDEND PAYOUT</t>
  </si>
  <si>
    <t>NIESSPH</t>
  </si>
  <si>
    <t>NIPPON INDIA EQUITY HYBRID FUND -&amp;#160;SEGREGATED PORTFOLIO 1 - QUARTERLY DIVIDEND PLAN DIVIDEND PAYOUT</t>
  </si>
  <si>
    <t>NIEHSPE</t>
  </si>
  <si>
    <t>NIPPON INDIA EQUITY SAVINGS FUND - SEGREGATED PORTFOLIO 1 - DIVIDEND PLAN REINVESTMENT</t>
  </si>
  <si>
    <t>NIESSPK</t>
  </si>
  <si>
    <t>NIPPON INDIA EQUITY HYBRID FUND -&amp;#160;SEGREGATED PORTFOLIO 1 - DIRECT GROWTH PLAN GROWTH</t>
  </si>
  <si>
    <t>NIEHSPG</t>
  </si>
  <si>
    <t>NIPPON INDIA EQUITY HYBRID FUND -&amp;#160;SEGREGATED PORTFOLIO 1 - DIVIDEND PLAN DIVIDEND PAYOUT</t>
  </si>
  <si>
    <t>NIEHSPH</t>
  </si>
  <si>
    <t>NIPPON INDIA EQUITY HYBRID FUND -&amp;#160;SEGREGATED PORTFOLIO 1 - DIVIDEND PLAN REINVESTMENT</t>
  </si>
  <si>
    <t>NIEHSPJ</t>
  </si>
  <si>
    <t>NIPPON INDIA EQUITY HYBRID FUND -&amp;#160;SEGREGATED PORTFOLIO 1 - MONTHLY DIVIDEND PLAN DIVIDEND PAYOUT</t>
  </si>
  <si>
    <t>NIEHSPL</t>
  </si>
  <si>
    <t>NIPPON INDIA EQUITY SAVINGS FUND - SEGREGATED PORTFOLIO 1 - GROWTH PLAN GROWTH</t>
  </si>
  <si>
    <t>NIESSPL</t>
  </si>
  <si>
    <t>NIPPON INDIA EQUITY SAVINGS FUND - SEGREGATED PORTFOLIO 1 - MONTHLY DIVIDEND PLANDIVIDEND PAYOUT</t>
  </si>
  <si>
    <t>NIESSPM</t>
  </si>
  <si>
    <t>NIPPON INDIA EQUITY SAVINGS FUND - SEGREGATED PORTFOLIO 1 - MONTHLY DIVIDEND PLAN REINVESTMENT</t>
  </si>
  <si>
    <t>NIESSPN</t>
  </si>
  <si>
    <t>Goblin India Ltd</t>
  </si>
  <si>
    <t>GOBLIN</t>
  </si>
  <si>
    <t>Gensol Engineering Ltd</t>
  </si>
  <si>
    <t>GENSOL</t>
  </si>
  <si>
    <t>Vishwaraj Sugar Industries Ltd</t>
  </si>
  <si>
    <t>VISHWARAJ</t>
  </si>
  <si>
    <t>Greenpanel Industries Ltd</t>
  </si>
  <si>
    <t>GREENPANEL</t>
  </si>
  <si>
    <t>Shahlon Silk Industries Ltd</t>
  </si>
  <si>
    <t>SHAHLON</t>
  </si>
  <si>
    <t>ADITYA BIRLA SUN LIFE BANKING ETF</t>
  </si>
  <si>
    <t>ABSLBANETF</t>
  </si>
  <si>
    <t>Mount Housing and Infrastructure Ltd</t>
  </si>
  <si>
    <t>MOUNT</t>
  </si>
  <si>
    <t>Anuroop Packaging Ltd</t>
  </si>
  <si>
    <t>ANUROOP</t>
  </si>
  <si>
    <t>JSG Leasing Ltd</t>
  </si>
  <si>
    <t>JSGLEASING</t>
  </si>
  <si>
    <t>CSB Bank Ltd</t>
  </si>
  <si>
    <t>CSBBANK</t>
  </si>
  <si>
    <t>Ujjivan Small Finance Bank Ltd</t>
  </si>
  <si>
    <t>UJJIVANSFB</t>
  </si>
  <si>
    <t>Somany Home Innovation Ltd</t>
  </si>
  <si>
    <t>SHIL</t>
  </si>
  <si>
    <t>Easun Capital Markets Ltd</t>
  </si>
  <si>
    <t>EASUN</t>
  </si>
  <si>
    <t>Prince Pipes and Fittings Ltd</t>
  </si>
  <si>
    <t>PRINCEPIPE</t>
  </si>
  <si>
    <t>Valencia Nutrition Ltd</t>
  </si>
  <si>
    <t>VALENCIA</t>
  </si>
  <si>
    <t>Assam Entrade Ltd</t>
  </si>
  <si>
    <t>ASSAMENT</t>
  </si>
  <si>
    <t>Gian Life Care Ltd</t>
  </si>
  <si>
    <t>GIANLIFE</t>
  </si>
  <si>
    <t>Artemis Medicare Services Ltd</t>
  </si>
  <si>
    <t>ARTEMISMED</t>
  </si>
  <si>
    <t>Sumitomo Chemical India Ltd</t>
  </si>
  <si>
    <t>SUMICHEM</t>
  </si>
  <si>
    <t>ICICI Prudential Midcap 150 ETF</t>
  </si>
  <si>
    <t>ICICIM150</t>
  </si>
  <si>
    <t>Mirae Asset Nifty Next 50 ETF (MANXT50ETF)</t>
  </si>
  <si>
    <t>MANXT50ETF</t>
  </si>
  <si>
    <t>Tranway Technologies Ltd</t>
  </si>
  <si>
    <t>TRANWAY</t>
  </si>
  <si>
    <t>Janus Corporation Ltd</t>
  </si>
  <si>
    <t>JANUSCORP</t>
  </si>
  <si>
    <t>Vardhan Capital &amp; Finance Ltd</t>
  </si>
  <si>
    <t>VARDHANCFL</t>
  </si>
  <si>
    <t>Birla Tyres Ltd</t>
  </si>
  <si>
    <t>BIRLATYRES</t>
  </si>
  <si>
    <t>Universus Photo Imagings Ltd</t>
  </si>
  <si>
    <t>UNIVPHOTO</t>
  </si>
  <si>
    <t>Chandra Bhagat Pharma Ltd</t>
  </si>
  <si>
    <t>CBPL</t>
  </si>
  <si>
    <t>ICL Organic Dairy Products Ltd</t>
  </si>
  <si>
    <t>ICLORGANIC</t>
  </si>
  <si>
    <t>Octavius Plantations Ltd</t>
  </si>
  <si>
    <t>OCTAVIUSPL</t>
  </si>
  <si>
    <t>Suven Pharmaceuticals Ltd</t>
  </si>
  <si>
    <t>SUVENPHAR</t>
  </si>
  <si>
    <t>SM Auto Stamping Ltd</t>
  </si>
  <si>
    <t>SMAUTO</t>
  </si>
  <si>
    <t>SBI Cards and Payment Services Ltd</t>
  </si>
  <si>
    <t>SBICARD</t>
  </si>
  <si>
    <t>NIPPON INDIA EQUITY SAVINGS FUND -  SEGREGATED PORTFOLIO 2 - MONTHLY DIVIDEND PLAN(Issue Price: 0.01)</t>
  </si>
  <si>
    <t>08MPD</t>
  </si>
  <si>
    <t>NIPPON INDIA EQUITY SAVINGS FUND -  SEGREGATED PORTFOLIO 2 - DIRECT DIVIDEND PLAN(Issue Price: 0.01)</t>
  </si>
  <si>
    <t>08ADR</t>
  </si>
  <si>
    <t>08MPR</t>
  </si>
  <si>
    <t>NIPPON INDIA EQUITY SAVINGS FUND -  SEGREGATED PORTFOLIO 2 - DIRECT MONTHLY DIVIDEND PLAN(Issue Price: 0.01)</t>
  </si>
  <si>
    <t>08AMD</t>
  </si>
  <si>
    <t>08AMR</t>
  </si>
  <si>
    <t>NIPPON INDIA EQUITY SAVINGS FUND -  SEGREGATED PORTFOLIO 2 - BONUS PLAN(Issue Price: 0.01)</t>
  </si>
  <si>
    <t>08BPB</t>
  </si>
  <si>
    <t>NIPPON INDIA EQUITY SAVINGS FUND -  SEGREGATED PORTFOLIO 2 - GROWTH PLAN(Issue Price: 0.01)</t>
  </si>
  <si>
    <t>08GPG</t>
  </si>
  <si>
    <t>NIPPON INDIA EQUITY SAVINGS FUND -  SEGREGATED PORTFOLIO 2 - DIRECT BONUS PLAN(Issue Price: 0.01)</t>
  </si>
  <si>
    <t>08ABB</t>
  </si>
  <si>
    <t>NIPPON INDIA EQUITY SAVINGS FUND -  SEGREGATED PORTFOLIO 2 - QUARTERLY DIVIDEND PLAN(Issue Price: 0.01)</t>
  </si>
  <si>
    <t>08QPD</t>
  </si>
  <si>
    <t>NIPPON INDIA EQUITY SAVINGS FUND -  SEGREGATED PORTFOLIO 2 - DIRECT GROWTH PLAN(Issue Price: 0.01)</t>
  </si>
  <si>
    <t>08AGG</t>
  </si>
  <si>
    <t>08QPR</t>
  </si>
  <si>
    <t>NIPPON INDIA EQUITY SAVINGS FUND -  SEGREGATED PORTFOLIO 2 - DIRECT QUARTERLY DIVIDEND PLAN(Issue Price: 0.01)</t>
  </si>
  <si>
    <t>08AQD</t>
  </si>
  <si>
    <t>NIPPON INDIA EQUITY SAVINGS FUND -  SEGREGATED PORTFOLIO 2 - DIVIDEND PLAN(Issue Price: 0.01)</t>
  </si>
  <si>
    <t>08DPD</t>
  </si>
  <si>
    <t>08AQR</t>
  </si>
  <si>
    <t>08DPR</t>
  </si>
  <si>
    <t>08ADD</t>
  </si>
  <si>
    <t>RO Jewels Ltd</t>
  </si>
  <si>
    <t>ROJL</t>
  </si>
  <si>
    <t>Cospower Engineering Ltd</t>
  </si>
  <si>
    <t>COSPOWER</t>
  </si>
  <si>
    <t>NIPPON INDIA EQUITY HYBRID FUND -  SEGREGATED PORTFOLIO 2DIVIDEND PLANDIVIDEND REINVESTMENT</t>
  </si>
  <si>
    <t>11DPR</t>
  </si>
  <si>
    <t>NIPPON INDIA EQUITY HYBRID FUND -  SEGREGATED PORTFOLIO 2GROWTH PLAN GROWTH OPTIONGROWTH</t>
  </si>
  <si>
    <t>11GPG</t>
  </si>
  <si>
    <t>NIPPON INDIA EQUITY HYBRID FUND -  SEGREGATED PORTFOLIO 2MONTHLY DIVIDEND PLANDIVIDEND PAYOUT</t>
  </si>
  <si>
    <t>11MPD</t>
  </si>
  <si>
    <t>NIPPON INDIA EQUITY HYBRID FUND -  SEGREGATED PORTFOLIO 2MONTHLY DIVIDEND PLANREINVESTMENT</t>
  </si>
  <si>
    <t>11MPR</t>
  </si>
  <si>
    <t>NIPPON INDIA EQUITY HYBRID FUND -  SEGREGATED PORTFOLIO 2QUARTERLY DIVIDEND PLANDIVIDEND PAYOUT</t>
  </si>
  <si>
    <t>11QPD</t>
  </si>
  <si>
    <t>NIPPON INDIA EQUITY HYBRID FUND -  SEGREGATED PORTFOLIO 2QUARTERLY DIVIDEND PLANREINVESTMENT</t>
  </si>
  <si>
    <t>11QPR</t>
  </si>
  <si>
    <t>NIPPON INDIA EQUITY HYBRID FUND -  SEGREGATED PORTFOLIO 2DIRECT PLAN DIVIDEND PLANDIVIDEND PAYOUT</t>
  </si>
  <si>
    <t>11ADD</t>
  </si>
  <si>
    <t>NIPPON INDIA EQUITY HYBRID FUND -  SEGREGATED PORTFOLIO 2DIRECT PLAN DIVIDEND PLANDIVIDEND REINVESTMENT</t>
  </si>
  <si>
    <t>11ADR</t>
  </si>
  <si>
    <t>NIPPON INDIA EQUITY HYBRID FUND -  SEGREGATED PORTFOLIO 2DIRECT GROWTH PLAN GROWTH OPTIONGROWTH</t>
  </si>
  <si>
    <t>11AGG</t>
  </si>
  <si>
    <t>NIPPON INDIA EQUITY HYBRID FUND -  SEGREGATED PORTFOLIO 2DIRECT MONTHLY DIVIDEND PLANDIVIDEND PAYOUT</t>
  </si>
  <si>
    <t>11AMD</t>
  </si>
  <si>
    <t>NIPPON INDIA EQUITY HYBRID FUND -  SEGREGATED PORTFOLIO 2DIRECT MONTHLY DIVIDEND PLANREINVESTMENT</t>
  </si>
  <si>
    <t>11AMR</t>
  </si>
  <si>
    <t>NIPPON INDIA EQUITY HYBRID FUND -  SEGREGATED PORTFOLIO 2DIRECT QUARTERLY DIVIDEND PLANDIVIDEND PAYOUT</t>
  </si>
  <si>
    <t>11AQD</t>
  </si>
  <si>
    <t>NIPPON INDIA EQUITY HYBRID FUND -  SEGREGATED PORTFOLIO 2DIRECT QUARTERLY DIVIDEND PLANREINVESTMENT</t>
  </si>
  <si>
    <t>11AQR</t>
  </si>
  <si>
    <t>NIPPON INDIA EQUITY HYBRID FUND -  SEGREGATED PORTFOLIO 2DIVIDEND PLANDIVIDEND PAYOUT</t>
  </si>
  <si>
    <t>11DPD</t>
  </si>
  <si>
    <t>ABB Power Products and Systems India Ltd</t>
  </si>
  <si>
    <t>POWERINDIA</t>
  </si>
  <si>
    <t>DJ Mediaprint &amp; Logistics Ltd</t>
  </si>
  <si>
    <t>DJML</t>
  </si>
  <si>
    <t>Nirmitee Robotics India Ltd</t>
  </si>
  <si>
    <t>NIRMITEE</t>
  </si>
  <si>
    <t>Natural Biocon (India) Ltd</t>
  </si>
  <si>
    <t>NATURAL</t>
  </si>
  <si>
    <t>Bhartia Bachat Ltd</t>
  </si>
  <si>
    <t>BHARTIA</t>
  </si>
  <si>
    <t>Billwin Industries Ltd</t>
  </si>
  <si>
    <t>BILLWIN</t>
  </si>
  <si>
    <t>Aarti Surfactants Ltd</t>
  </si>
  <si>
    <t>AARTISURF</t>
  </si>
  <si>
    <t>Bonlon Industries Ltd</t>
  </si>
  <si>
    <t>BONLON</t>
  </si>
  <si>
    <t>Borosil Ltd</t>
  </si>
  <si>
    <t>BOROLTD</t>
  </si>
  <si>
    <t>Rossari Biotech Ltd</t>
  </si>
  <si>
    <t>ROSSARI</t>
  </si>
  <si>
    <t>NDR Auto Components Ltd</t>
  </si>
  <si>
    <t>NDRAUTO</t>
  </si>
  <si>
    <t>Mindspace Business Parks REIT</t>
  </si>
  <si>
    <t>MINDSPACE</t>
  </si>
  <si>
    <t>Suratwwala Business Group Ltd</t>
  </si>
  <si>
    <t>SBGLP</t>
  </si>
  <si>
    <t>&amp;#160;ICICI Prudential Alpha Low Vol 30 ETF&amp;#160;</t>
  </si>
  <si>
    <t>ICICIALPLV</t>
  </si>
  <si>
    <t>Max Healthcare Institute Ltd</t>
  </si>
  <si>
    <t>MAXHEALTH</t>
  </si>
  <si>
    <t>ICICI Prudential IT ETF</t>
  </si>
  <si>
    <t>ICICITECH</t>
  </si>
  <si>
    <t>Trekkingtoes.com Ltd</t>
  </si>
  <si>
    <t>HIPPOCABS</t>
  </si>
  <si>
    <t>Max India Ltd</t>
  </si>
  <si>
    <t>HDFC Banking ETF</t>
  </si>
  <si>
    <t>HBANKETF</t>
  </si>
  <si>
    <t>Tower Infrastructure Trust</t>
  </si>
  <si>
    <t>TOWERINFRA</t>
  </si>
  <si>
    <t>UTI Bank Exchange Traded Fund (UTI Bank ETF)</t>
  </si>
  <si>
    <t>UTIBANKETF</t>
  </si>
  <si>
    <t>Happiest Minds Technologies Ltd</t>
  </si>
  <si>
    <t>HAPPSTMNDS</t>
  </si>
  <si>
    <t>Route Mobile Ltd</t>
  </si>
  <si>
    <t>ROUTE</t>
  </si>
  <si>
    <t>Advait Infratech Ltd</t>
  </si>
  <si>
    <t>ADVAIT</t>
  </si>
  <si>
    <t>Archidply Decor Ltd</t>
  </si>
  <si>
    <t>ADL</t>
  </si>
  <si>
    <t>Computer Age Management Services Ltd</t>
  </si>
  <si>
    <t>CAMS</t>
  </si>
  <si>
    <t>Chemcon Speciality Chemicals Ltd</t>
  </si>
  <si>
    <t>CHEMCON</t>
  </si>
  <si>
    <t>SecMark Consultancy Ltd</t>
  </si>
  <si>
    <t>SECMARK</t>
  </si>
  <si>
    <t>Angel Broking Ltd</t>
  </si>
  <si>
    <t>ANGELBRKG</t>
  </si>
  <si>
    <t>Atam Valves Ltd</t>
  </si>
  <si>
    <t>ATAM</t>
  </si>
  <si>
    <t>Mazagon Dock Shipbuilders Ltd</t>
  </si>
  <si>
    <t>MAZDOCK</t>
  </si>
  <si>
    <t>UTI Asset Management Company Ltd</t>
  </si>
  <si>
    <t>UTIAMC</t>
  </si>
  <si>
    <t>G M Polyplast Ltd</t>
  </si>
  <si>
    <t>GMPL</t>
  </si>
  <si>
    <t>Likhitha Infrastructure Ltd</t>
  </si>
  <si>
    <t>LIKHITHA</t>
  </si>
  <si>
    <t>Veer Global Infraconstruction Ltd</t>
  </si>
  <si>
    <t>VGIL</t>
  </si>
  <si>
    <t>Hemisphere Properties India Ltd</t>
  </si>
  <si>
    <t>HEMIPROP</t>
  </si>
  <si>
    <t>Equitas Small Finance Bank Ltd</t>
  </si>
  <si>
    <t>EQUITASBNK</t>
  </si>
  <si>
    <t>Shine Fashions (India) Ltd</t>
  </si>
  <si>
    <t>SHINEFASH</t>
  </si>
  <si>
    <t>BARODA RAYON CORPORATION LTD</t>
  </si>
  <si>
    <t>BARODARY</t>
  </si>
  <si>
    <t>Other Textile Products</t>
  </si>
  <si>
    <t>MEDIAONE GLOBAL ENTERTAINMENT LTD</t>
  </si>
  <si>
    <t>MEDIAONE</t>
  </si>
  <si>
    <t>Film Production- Distribution &amp; Exhibition</t>
  </si>
  <si>
    <t>INDIA RADIATORS LTD</t>
  </si>
  <si>
    <t>INRADIA</t>
  </si>
  <si>
    <t>Auto Components &amp; Equipments</t>
  </si>
  <si>
    <t>PB Global Ltd</t>
  </si>
  <si>
    <t>PBGLOBAL</t>
  </si>
  <si>
    <t>Pesticides &amp; Agrochemicals</t>
  </si>
  <si>
    <t>INFOMEDIA PRESS LTD</t>
  </si>
  <si>
    <t>INFOMEDIA</t>
  </si>
  <si>
    <t>Printing &amp; Publication</t>
  </si>
  <si>
    <t>U.P.HOTELS LTD</t>
  </si>
  <si>
    <t>UPHOT</t>
  </si>
  <si>
    <t>Hotels &amp; Resorts</t>
  </si>
  <si>
    <t>PREMIER CAPITAL SERVICES LTD</t>
  </si>
  <si>
    <t>PREMCAP</t>
  </si>
  <si>
    <t>Other Electrical Equipment</t>
  </si>
  <si>
    <t>ICDS LTD</t>
  </si>
  <si>
    <t>ICDSLTD</t>
  </si>
  <si>
    <t>Saianand Commercial Limited</t>
  </si>
  <si>
    <t>SAICOM</t>
  </si>
  <si>
    <t>Trading &amp; Distributors</t>
  </si>
  <si>
    <t>ROSE MERC.LTD</t>
  </si>
  <si>
    <t>ROSEMER</t>
  </si>
  <si>
    <t>SURBHI INDUSTRIES LTD</t>
  </si>
  <si>
    <t>SURBHIN</t>
  </si>
  <si>
    <t>SHRI GANG INDUSTRIES AND ALLIED PRODUCTS LTD</t>
  </si>
  <si>
    <t>SHRIGANG</t>
  </si>
  <si>
    <t>Edible Oil</t>
  </si>
  <si>
    <t>UBE INDUSTRIES LTD</t>
  </si>
  <si>
    <t>UBEINDL</t>
  </si>
  <si>
    <t>PET PLASTICS LTD</t>
  </si>
  <si>
    <t>PETPLST</t>
  </si>
  <si>
    <t>Plastic Products - Industrial</t>
  </si>
  <si>
    <t>PANJON LTD</t>
  </si>
  <si>
    <t>PANJON</t>
  </si>
  <si>
    <t>EURO LEDER FASHION LTD</t>
  </si>
  <si>
    <t>EUROLED</t>
  </si>
  <si>
    <t>Gems- Jewellery And Watches</t>
  </si>
  <si>
    <t>DSJ keep Learning Ltd</t>
  </si>
  <si>
    <t>KEEPLEARN</t>
  </si>
  <si>
    <t>SIDDHESWARI GARMENTS LTD</t>
  </si>
  <si>
    <t>SIDDHEGA</t>
  </si>
  <si>
    <t>AADI INDUSTRIES LTD</t>
  </si>
  <si>
    <t>AADIIND</t>
  </si>
  <si>
    <t>SHAMROCK INDUSTRIAL CO.LTD</t>
  </si>
  <si>
    <t>SHAMROIN</t>
  </si>
  <si>
    <t>G.G.AUTOMOTIVE GEARS LTD</t>
  </si>
  <si>
    <t>GGAUTO</t>
  </si>
  <si>
    <t>SGN TELECOMS LTD</t>
  </si>
  <si>
    <t>SGNTE</t>
  </si>
  <si>
    <t>LCC INFOTECH LTD</t>
  </si>
  <si>
    <t>LCCINFOTEC</t>
  </si>
  <si>
    <t>E-Learning</t>
  </si>
  <si>
    <t>AMBICA AGARBATHIES &amp; AROMA INDUSTRIES LTD</t>
  </si>
  <si>
    <t>AMBICAAGAR</t>
  </si>
  <si>
    <t>Shree Hanuman Sugar &amp; Industries Ltd</t>
  </si>
  <si>
    <t>HANSUGAR</t>
  </si>
  <si>
    <t>Samrat Forgings Ltd</t>
  </si>
  <si>
    <t>SAMRATFORG</t>
  </si>
  <si>
    <t>Castings &amp; Forgings</t>
  </si>
  <si>
    <t>Gland Pharma Ltd</t>
  </si>
  <si>
    <t>GLAND</t>
  </si>
  <si>
    <t>Mirae Asset ESG Sector Leaders ETF</t>
  </si>
  <si>
    <t>MAESGETF</t>
  </si>
  <si>
    <t>Net Pix Shorts Digital Media Ltd</t>
  </si>
  <si>
    <t>NETPIX</t>
  </si>
  <si>
    <t>Restaurant Brands Asia Ltd</t>
  </si>
  <si>
    <t>RBA</t>
  </si>
  <si>
    <t>Tarc Ltd</t>
  </si>
  <si>
    <t>TARC</t>
  </si>
  <si>
    <t>Residential- Commercial Projects</t>
  </si>
  <si>
    <t>Ravinder Heights Ltd</t>
  </si>
  <si>
    <t>RVHL</t>
  </si>
  <si>
    <t>Fairchem Organics Ltd</t>
  </si>
  <si>
    <t>FAIRCHEMOR</t>
  </si>
  <si>
    <t>Mrs. Bectors Food Specialities Ltd</t>
  </si>
  <si>
    <t>BECTORFOOD</t>
  </si>
  <si>
    <t>Antony Waste Handling Cell Ltd</t>
  </si>
  <si>
    <t>AWHCL</t>
  </si>
  <si>
    <t>Waste Management</t>
  </si>
  <si>
    <t>NIPPON INDIA ETF INFRA BeES</t>
  </si>
  <si>
    <t>INFRABEES</t>
  </si>
  <si>
    <t>Rita Finance and Leasing Ltd</t>
  </si>
  <si>
    <t>RFLL</t>
  </si>
  <si>
    <t>Non Banking Financial Company (NBFC)</t>
  </si>
  <si>
    <t>Indian Railway Finance Corporation Ltd</t>
  </si>
  <si>
    <t>IRFC</t>
  </si>
  <si>
    <t>Financial Institution</t>
  </si>
  <si>
    <t>Indigo Paints Ltd</t>
  </si>
  <si>
    <t>INDIGOPNTS</t>
  </si>
  <si>
    <t>Paints</t>
  </si>
  <si>
    <t>Home First Finance Company India Ltd</t>
  </si>
  <si>
    <t>HOMEFIRST</t>
  </si>
  <si>
    <t>Housing Finance Company</t>
  </si>
  <si>
    <t>Stove Kraft Ltd</t>
  </si>
  <si>
    <t>STOVEKRAFT</t>
  </si>
  <si>
    <t>Brookfield India Real Estate Trust REIT</t>
  </si>
  <si>
    <t>BIRET</t>
  </si>
  <si>
    <t>Real Estate Investment Trusts (REITs)</t>
  </si>
  <si>
    <t>MRP Agro Ltd</t>
  </si>
  <si>
    <t>MRP</t>
  </si>
  <si>
    <t>SMC Global Securities Ltd</t>
  </si>
  <si>
    <t>SMCGLOBAL*</t>
  </si>
  <si>
    <t>Stockbroking &amp; Allied</t>
  </si>
  <si>
    <t>Nureca Ltd</t>
  </si>
  <si>
    <t>NURECA</t>
  </si>
  <si>
    <t>Medical Equipment &amp; Supplies</t>
  </si>
  <si>
    <t>RailTel Corporation of India Ltd</t>
  </si>
  <si>
    <t>RAILTEL</t>
  </si>
  <si>
    <t>Heranba Industries Ltd</t>
  </si>
  <si>
    <t>HERANBA</t>
  </si>
  <si>
    <t>Davangere Sugar Company Ltd</t>
  </si>
  <si>
    <t>DAVANGERE</t>
  </si>
  <si>
    <t>Adjia Technologies Ltd</t>
  </si>
  <si>
    <t>ADJIA</t>
  </si>
  <si>
    <t>Computers - Software &amp; Consulting</t>
  </si>
  <si>
    <t>MTAR Technologies Ltd</t>
  </si>
  <si>
    <t>MTARTECH</t>
  </si>
  <si>
    <t>Aerospace &amp; Defense</t>
  </si>
  <si>
    <t>Jubilant Ingrevia Ltd</t>
  </si>
  <si>
    <t>JUBLINGREA</t>
  </si>
  <si>
    <t>Easy Trip Planners Ltd</t>
  </si>
  <si>
    <t>EASEMYTRIP</t>
  </si>
  <si>
    <t>Tour- Travel Related Services</t>
  </si>
  <si>
    <t>Knowledge Marine &amp; Engineering Works Ltd</t>
  </si>
  <si>
    <t>KMEW</t>
  </si>
  <si>
    <t>Suumaya Corporation Ltd</t>
  </si>
  <si>
    <t>SUUMAYA</t>
  </si>
  <si>
    <t>Anupam Rasayan India Ltd</t>
  </si>
  <si>
    <t>ANURAS</t>
  </si>
  <si>
    <t>Craftsman Automation Ltd</t>
  </si>
  <si>
    <t>CRAFTSMAN</t>
  </si>
  <si>
    <t>Laxmi Organic Industries Ltd</t>
  </si>
  <si>
    <t>LXCHEM</t>
  </si>
  <si>
    <t>Kalyan Jewellers India Ltd</t>
  </si>
  <si>
    <t>KALYANKJIL</t>
  </si>
  <si>
    <t>Suryoday Small Finance Bank Ltd</t>
  </si>
  <si>
    <t>SURYODAY</t>
  </si>
  <si>
    <t>Other Bank</t>
  </si>
  <si>
    <t>Nazara Technologies Ltd</t>
  </si>
  <si>
    <t>NAZARA</t>
  </si>
  <si>
    <t>Digital Entertainment</t>
  </si>
  <si>
    <t>Suvidhaa Infoserve Ltd</t>
  </si>
  <si>
    <t>SUVIDHAA</t>
  </si>
  <si>
    <t>Financial Technology (Fintech)</t>
  </si>
  <si>
    <t>Niks Technology Ltd</t>
  </si>
  <si>
    <t>NIKSTECH</t>
  </si>
  <si>
    <t>Barbeque-Nation Hospitality Ltd</t>
  </si>
  <si>
    <t>BARBEQUE</t>
  </si>
  <si>
    <t>EKI Energy Services Ltd</t>
  </si>
  <si>
    <t>EKI</t>
  </si>
  <si>
    <t>Rajeshwari Cans Ltd</t>
  </si>
  <si>
    <t>RCAN</t>
  </si>
  <si>
    <t>Packaging</t>
  </si>
  <si>
    <t>Jetmall Spices and Masala Ltd</t>
  </si>
  <si>
    <t>JETMALL</t>
  </si>
  <si>
    <t>Macrotech Developers Ltd</t>
  </si>
  <si>
    <t>LODHA</t>
  </si>
  <si>
    <t>Deep Industries Ltd</t>
  </si>
  <si>
    <t>Offshore Support Solution Drilling</t>
  </si>
  <si>
    <t>Kuberan Global Edu Solutions Ltd</t>
  </si>
  <si>
    <t>KGES</t>
  </si>
  <si>
    <t>POWERGRID Infrastructure Investment Trust</t>
  </si>
  <si>
    <t>PGINVIT</t>
  </si>
  <si>
    <t>Power - Transmission</t>
  </si>
  <si>
    <t>Mirae Asset NYSE FANG+ ETF</t>
  </si>
  <si>
    <t>MAFANG</t>
  </si>
  <si>
    <t>ICICI Prudential Healthcare ETF</t>
  </si>
  <si>
    <t>ICICIPHARM</t>
  </si>
  <si>
    <t>Inox Wind Energy Ltd</t>
  </si>
  <si>
    <t>IWEL</t>
  </si>
  <si>
    <t>Vineet Laboratories Ltd</t>
  </si>
  <si>
    <t>VINEETLAB</t>
  </si>
  <si>
    <t>Shyam Metalics and Energy Ltd</t>
  </si>
  <si>
    <t>SHYAMMETL</t>
  </si>
  <si>
    <t>Iron &amp; Steel</t>
  </si>
  <si>
    <t>Sona BLW Precision Forgings Ltd</t>
  </si>
  <si>
    <t>SONACOMS</t>
  </si>
  <si>
    <t>Navoday Enterprises Ltd</t>
  </si>
  <si>
    <t>NAVODAYENT</t>
  </si>
  <si>
    <t>Dodla Dairy Ltd</t>
  </si>
  <si>
    <t>DODLA</t>
  </si>
  <si>
    <t>Dairy Products</t>
  </si>
  <si>
    <t>Krishna Institute of Medical Sciences Ltd</t>
  </si>
  <si>
    <t>KIMS</t>
  </si>
  <si>
    <t>Hospital</t>
  </si>
  <si>
    <t>Adeshwar Meditex Ltd</t>
  </si>
  <si>
    <t>ADESHWAR</t>
  </si>
  <si>
    <t>Healthcare Research- Analytics &amp; Technology</t>
  </si>
  <si>
    <t>Times Green Energy (India) Ltd</t>
  </si>
  <si>
    <t>TIMESGREEN</t>
  </si>
  <si>
    <t>India Pesticides Ltd</t>
  </si>
  <si>
    <t>IPL</t>
  </si>
  <si>
    <t>Focus Business Solution Ltd</t>
  </si>
  <si>
    <t>G R Infraprojects Ltd</t>
  </si>
  <si>
    <t>GRINFRA</t>
  </si>
  <si>
    <t>Civil Construction</t>
  </si>
  <si>
    <t>Clean Science and Technology Ltd</t>
  </si>
  <si>
    <t>CLEAN</t>
  </si>
  <si>
    <t>AA Plus Tradelink Ltd</t>
  </si>
  <si>
    <t>AAPLUSTRAD</t>
  </si>
  <si>
    <t>Zomato Ltd</t>
  </si>
  <si>
    <t>ZOMATO</t>
  </si>
  <si>
    <t>E-Retail/ E-Commerce</t>
  </si>
  <si>
    <t>Tatva Chintan Pharma Chem Ltd</t>
  </si>
  <si>
    <t>TATVA</t>
  </si>
  <si>
    <t>Glenmark Life Sciences Ltd</t>
  </si>
  <si>
    <t>GLS</t>
  </si>
  <si>
    <t>Mirae Asset Nifty Financial Services ETF</t>
  </si>
  <si>
    <t>MAFSETF</t>
  </si>
  <si>
    <t>Gretex Corporate Services Ltd</t>
  </si>
  <si>
    <t>GCSL</t>
  </si>
  <si>
    <t>Other Capital Market related Services</t>
  </si>
  <si>
    <t>Rolex Rings Ltd</t>
  </si>
  <si>
    <t>ROLEXRINGS</t>
  </si>
  <si>
    <t>ICICI Prudential FMCG ETF</t>
  </si>
  <si>
    <t>ICICIFMCG</t>
  </si>
  <si>
    <t>Exxaro Tiles Ltd</t>
  </si>
  <si>
    <t>EXXARO</t>
  </si>
  <si>
    <t>Furniture- Home Furnishing- Flooring</t>
  </si>
  <si>
    <t>Krsnaa Diagnostics Ltd</t>
  </si>
  <si>
    <t>KRSNAA</t>
  </si>
  <si>
    <t>Healthcare Service Provider</t>
  </si>
  <si>
    <t>Windlas Biotech Ltd</t>
  </si>
  <si>
    <t>WINDLAS</t>
  </si>
  <si>
    <t>Devyani International Ltd</t>
  </si>
  <si>
    <t>DEVYANI</t>
  </si>
  <si>
    <t>Meghmani Organics Ltd</t>
  </si>
  <si>
    <t>MOL</t>
  </si>
  <si>
    <t>Meghmani Finechem Ltd</t>
  </si>
  <si>
    <t>MFL</t>
  </si>
  <si>
    <t>CarTrade Tech Ltd</t>
  </si>
  <si>
    <t>CARTRADE</t>
  </si>
  <si>
    <t>Nuvoco Vistas Corporation Ltd</t>
  </si>
  <si>
    <t>NUVOCO</t>
  </si>
  <si>
    <t>Aptus Value Housing Finance India Ltd</t>
  </si>
  <si>
    <t>APTUS</t>
  </si>
  <si>
    <t>Chemplast Sanmar Ltd</t>
  </si>
  <si>
    <t>CHEMPLASTS</t>
  </si>
  <si>
    <t>Sharpline Broadcast Ltd</t>
  </si>
  <si>
    <t>SHARPLINE</t>
  </si>
  <si>
    <t>Advertising &amp; Media Agencies</t>
  </si>
  <si>
    <t>Aashka Hospitals Ltd</t>
  </si>
  <si>
    <t>AASHKA</t>
  </si>
  <si>
    <t>AXIS TECHNOLOGY ETF</t>
  </si>
  <si>
    <t>AXISTECETF</t>
  </si>
  <si>
    <t>AXIS HEALTHCARE ETF</t>
  </si>
  <si>
    <t>AXISHETF</t>
  </si>
  <si>
    <t>Ami Organics Ltd</t>
  </si>
  <si>
    <t>AMIORG</t>
  </si>
  <si>
    <t>Vijaya Diagnostic Centre Ltd</t>
  </si>
  <si>
    <t>VIJAYA</t>
  </si>
  <si>
    <t>Naapbooks Ltd</t>
  </si>
  <si>
    <t>NBL</t>
  </si>
  <si>
    <t>PlatinumOne Business Services Ltd</t>
  </si>
  <si>
    <t>POBS</t>
  </si>
  <si>
    <t>Business Process Outsourcing (BPO)/ Knowledge Process Outsourcing (KPO)</t>
  </si>
  <si>
    <t>AXIS CONSUMPTION ETF</t>
  </si>
  <si>
    <t>AXISCETF</t>
  </si>
  <si>
    <t>Sansera Engineering Ltd</t>
  </si>
  <si>
    <t>SANSERA</t>
  </si>
  <si>
    <t>Prevest Denpro Ltd</t>
  </si>
  <si>
    <t>PREVEST</t>
  </si>
  <si>
    <t>Markolines Traffic Controls Ltd</t>
  </si>
  <si>
    <t>MTCL</t>
  </si>
  <si>
    <t>Mirae Asset S&amp;P 500 Top 50 ETF</t>
  </si>
  <si>
    <t>MASPTOP50</t>
  </si>
  <si>
    <t>SBL Infratech Ltd</t>
  </si>
  <si>
    <t>SBLI</t>
  </si>
  <si>
    <t>Paras Defence and Space Technologies Ltd</t>
  </si>
  <si>
    <t>PARAS</t>
  </si>
  <si>
    <t>Getalong Enterprise Ltd</t>
  </si>
  <si>
    <t>GETALONG</t>
  </si>
  <si>
    <t>Trading - Textile Products</t>
  </si>
  <si>
    <t>Shri Venkatesh Refineries Ltd</t>
  </si>
  <si>
    <t>SVRL</t>
  </si>
  <si>
    <t>Aditya Birla Sun Life AMC Ltd</t>
  </si>
  <si>
    <t>ABSLAMC</t>
  </si>
  <si>
    <t>Asset Management Company</t>
  </si>
  <si>
    <t>Promax Power Ltd</t>
  </si>
  <si>
    <t>PROMAX</t>
  </si>
  <si>
    <t>Engineering- Designing &amp; Construction</t>
  </si>
  <si>
    <t>Samor Reality Ltd</t>
  </si>
  <si>
    <t>SAMOR</t>
  </si>
  <si>
    <t>Adishakti Loha and Ispat Ltd</t>
  </si>
  <si>
    <t>ADISHAKTI</t>
  </si>
  <si>
    <t>CWD Ltd</t>
  </si>
  <si>
    <t>CWD</t>
  </si>
  <si>
    <t>ICICI Prudential Consumption ETF</t>
  </si>
  <si>
    <t>ICICICONSU</t>
  </si>
  <si>
    <t>FSN E-Commerce Ventures Ltd</t>
  </si>
  <si>
    <t>NYKAA</t>
  </si>
  <si>
    <t>National Highways Infra Trust</t>
  </si>
  <si>
    <t>NHIT</t>
  </si>
  <si>
    <t>Fino Payments Bank Ltd</t>
  </si>
  <si>
    <t>FINOPB</t>
  </si>
  <si>
    <t>S.J.S. Enterprises Ltd</t>
  </si>
  <si>
    <t>SJS</t>
  </si>
  <si>
    <t>DSP Nifty 50 Equal Weight ETF</t>
  </si>
  <si>
    <t>DSPNEWETF</t>
  </si>
  <si>
    <t>Sigachi Industries Ltd</t>
  </si>
  <si>
    <t>SIGACHI</t>
  </si>
  <si>
    <t>PB Fintech Ltd</t>
  </si>
  <si>
    <t>POLICYBZR</t>
  </si>
  <si>
    <t>Suyog Gurbaxani Funicular Ropeways Ltd</t>
  </si>
  <si>
    <t>SGFRL</t>
  </si>
  <si>
    <t>One 97 Communications Ltd</t>
  </si>
  <si>
    <t>PAYTM</t>
  </si>
  <si>
    <t>Sapphire Foods India Ltd</t>
  </si>
  <si>
    <t>SAPPHIRE</t>
  </si>
  <si>
    <t>Latent View Analytics Ltd</t>
  </si>
  <si>
    <t>LATENTVIEW</t>
  </si>
  <si>
    <t>Tarsons Products Ltd</t>
  </si>
  <si>
    <t>TARSONS</t>
  </si>
  <si>
    <t>Omnipotent Industries Ltd</t>
  </si>
  <si>
    <t>OMNIPOTENT</t>
  </si>
  <si>
    <t>Refineries &amp; Marketing</t>
  </si>
  <si>
    <t>Go Fashion (India) Ltd</t>
  </si>
  <si>
    <t>GOCOLORS</t>
  </si>
  <si>
    <t>Speciality Retail</t>
  </si>
  <si>
    <t>DMR Hydroengineering &amp; Infrastructures Ltd</t>
  </si>
  <si>
    <t>DMR</t>
  </si>
  <si>
    <t>Hi-Tech Pipes Ltd</t>
  </si>
  <si>
    <t>Star Health and Allied Insurance Company Ltd</t>
  </si>
  <si>
    <t>STARHEALTH</t>
  </si>
  <si>
    <t>Tega Industries Ltd</t>
  </si>
  <si>
    <t>TEGA</t>
  </si>
  <si>
    <t>Industrial Equipments</t>
  </si>
  <si>
    <t>Mirae Asset Hang Seng TECH ETF</t>
  </si>
  <si>
    <t>MAHKTECH</t>
  </si>
  <si>
    <t>Anand Rathi Wealth Ltd</t>
  </si>
  <si>
    <t>ANANDRATHI</t>
  </si>
  <si>
    <t>Financial Products Distributor</t>
  </si>
  <si>
    <t>Zodiac Energy Ltd</t>
  </si>
  <si>
    <t>RateGain Travel Technologies Ltd</t>
  </si>
  <si>
    <t>RATEGAIN</t>
  </si>
  <si>
    <t>Shriram Properties Ltd</t>
  </si>
  <si>
    <t>SHRIRAMPPS</t>
  </si>
  <si>
    <t>Jet Freight Logistics Ltd</t>
  </si>
  <si>
    <t>Logistics Solution Provider</t>
  </si>
  <si>
    <t>C.E. Info Systems Ltd</t>
  </si>
  <si>
    <t>MAPMYINDIA</t>
  </si>
  <si>
    <t>Software Products</t>
  </si>
  <si>
    <t>Metro Brands Ltd</t>
  </si>
  <si>
    <t>METROBRAND</t>
  </si>
  <si>
    <t>Medplus Health Services Ltd</t>
  </si>
  <si>
    <t>MEDPLUS</t>
  </si>
  <si>
    <t>Pharmacy Retail</t>
  </si>
  <si>
    <t>Data Patterns (India) Ltd</t>
  </si>
  <si>
    <t>DATAPATTNS</t>
  </si>
  <si>
    <t>HP Adhesives Ltd</t>
  </si>
  <si>
    <t>HPAL</t>
  </si>
  <si>
    <t>Supriya Lifescience Ltd</t>
  </si>
  <si>
    <t>SUPRIYA</t>
  </si>
  <si>
    <t>Clara Industries Ltd</t>
  </si>
  <si>
    <t>CLARA</t>
  </si>
  <si>
    <t>Wherrelz IT Solutions Ltd</t>
  </si>
  <si>
    <t>WITS</t>
  </si>
  <si>
    <t>Motilal Oswal Nasdaq Q 50 ETF</t>
  </si>
  <si>
    <t>MONQ50</t>
  </si>
  <si>
    <t>DSP Nifty Midcap 150 Quality 50 ETF</t>
  </si>
  <si>
    <t>DSPQ50ETF</t>
  </si>
  <si>
    <t>Brandbucket Media &amp; Technology Ltd</t>
  </si>
  <si>
    <t>BRANDBUCKT</t>
  </si>
  <si>
    <t>DSP Nifty 50 ETF</t>
  </si>
  <si>
    <t>DSPN50ETF</t>
  </si>
  <si>
    <t>CMS Info Systems Ltd</t>
  </si>
  <si>
    <t>CMSINFO</t>
  </si>
  <si>
    <t>Brand Concepts Ltd</t>
  </si>
  <si>
    <t>Ascensive Educare Ltd</t>
  </si>
  <si>
    <t>ASCENSIVE</t>
  </si>
  <si>
    <t>Fabino Life Sciences Ltd</t>
  </si>
  <si>
    <t>FABINO</t>
  </si>
  <si>
    <t>Wonder Fibromats Ltd</t>
  </si>
  <si>
    <t>WFL</t>
  </si>
  <si>
    <t>ICICI Prudential Nifty Auto ETF</t>
  </si>
  <si>
    <t>ICICIAUTO</t>
  </si>
  <si>
    <t>AGS Transact Technologies Ltd</t>
  </si>
  <si>
    <t>AGSTRA</t>
  </si>
  <si>
    <t>ICICI Prudential Silver ETF</t>
  </si>
  <si>
    <t>ICICISILVE</t>
  </si>
  <si>
    <t>Alkosign Ltd</t>
  </si>
  <si>
    <t>ALKOSIGN</t>
  </si>
  <si>
    <t>Stationary</t>
  </si>
  <si>
    <t>Mirae Asset Nifty India Manufacturing ETF</t>
  </si>
  <si>
    <t>MAMFGETF</t>
  </si>
  <si>
    <t>Adani Wilmar Ltd</t>
  </si>
  <si>
    <t>AWL</t>
  </si>
  <si>
    <t>Quality RO Industries Ltd</t>
  </si>
  <si>
    <t>QRIL</t>
  </si>
  <si>
    <t>Safa Systems &amp; Technologies Ltd</t>
  </si>
  <si>
    <t>SSTL</t>
  </si>
  <si>
    <t>Dev Information Technology Ltd</t>
  </si>
  <si>
    <t>IT Enabled Services</t>
  </si>
  <si>
    <t>Vedant Fashions Ltd</t>
  </si>
  <si>
    <t>MANYAVAR</t>
  </si>
  <si>
    <t>Maruti Interior Products Ltd</t>
  </si>
  <si>
    <t>MARUTIIPL</t>
  </si>
  <si>
    <t>Motilal Oswal Nifty 200 Momentum 30 ETF</t>
  </si>
  <si>
    <t>MOMOMENTUM</t>
  </si>
  <si>
    <t>Softtech Engineers Ltd</t>
  </si>
  <si>
    <t>Aditya Birla Sun Life Silver ETF</t>
  </si>
  <si>
    <t>SILVER</t>
  </si>
  <si>
    <t>Aditya Birla Sunlife Nifty IT ETF</t>
  </si>
  <si>
    <t>TECH</t>
  </si>
  <si>
    <t>Aditya Birla Sun Life Nifty Healthcare ETF</t>
  </si>
  <si>
    <t>HEALTHY</t>
  </si>
  <si>
    <t>Aditya Birla Sun Life Nifty ETF</t>
  </si>
  <si>
    <t>BSLNIFTY</t>
  </si>
  <si>
    <t>Ekennis Software Service Ltd</t>
  </si>
  <si>
    <t>EKENNIS</t>
  </si>
  <si>
    <t>Mirae Asset Nifty Midcap 150 ETF</t>
  </si>
  <si>
    <t>MAM150ETF</t>
  </si>
  <si>
    <t>Eureka Forbes Ltd</t>
  </si>
  <si>
    <t>EUREKAFORBE</t>
  </si>
  <si>
    <t>Gateway Distriparks Ltd</t>
  </si>
  <si>
    <t>GATEWAY</t>
  </si>
  <si>
    <t>GMR Power and Urban Infra Ltd</t>
  </si>
  <si>
    <t>GMRP&amp;UI</t>
  </si>
  <si>
    <t>Bhatia Colour Chem Ltd</t>
  </si>
  <si>
    <t>BCCL</t>
  </si>
  <si>
    <t>Motherson Sumi Wiring India Ltd</t>
  </si>
  <si>
    <t>MSUMI</t>
  </si>
  <si>
    <t>Achyut Healthcare Ltd</t>
  </si>
  <si>
    <t>ACHYUT</t>
  </si>
  <si>
    <t>Evoq Remedies Ltd</t>
  </si>
  <si>
    <t>EVOQ</t>
  </si>
  <si>
    <t>Motilal Oswal S&amp;P BSE Low Volatility ETF</t>
  </si>
  <si>
    <t>MOLOWVOL</t>
  </si>
  <si>
    <t>Avro India Ltd</t>
  </si>
  <si>
    <t>AVROIND</t>
  </si>
  <si>
    <t>Plastic Products - Consumer</t>
  </si>
  <si>
    <t>Uma Exports Ltd</t>
  </si>
  <si>
    <t>UMAEXPORTS</t>
  </si>
  <si>
    <t>Veranda Learning Solutions Ltd</t>
  </si>
  <si>
    <t>VERANDA</t>
  </si>
  <si>
    <t>Sunrise Efficient Marketing Ltd</t>
  </si>
  <si>
    <t>SEML</t>
  </si>
  <si>
    <t>Dhyaani Tile and Marblez Ltd</t>
  </si>
  <si>
    <t>DHYAANI</t>
  </si>
  <si>
    <t>Hariom Pipe Industries Ltd</t>
  </si>
  <si>
    <t>HARIOMPIPE</t>
  </si>
  <si>
    <t>Eighty Jewellers Ltd</t>
  </si>
  <si>
    <t>EIGHTY</t>
  </si>
  <si>
    <t>Shashwat Furnishing Solutions Ltd</t>
  </si>
  <si>
    <t>SFSL</t>
  </si>
  <si>
    <t>Global Longlife Hospital and Research Ltd</t>
  </si>
  <si>
    <t>GLHRL</t>
  </si>
  <si>
    <t>Fone4 Communications (India) Ltd</t>
  </si>
  <si>
    <t>FONE4</t>
  </si>
  <si>
    <t>Nanavati Ventures Ltd</t>
  </si>
  <si>
    <t>NVENTURES</t>
  </si>
  <si>
    <t>Precious Metals</t>
  </si>
  <si>
    <t>Campus Activewear Ltd</t>
  </si>
  <si>
    <t>CAMPUS</t>
  </si>
  <si>
    <t>Rainbow Children's Medicare Ltd</t>
  </si>
  <si>
    <t>RAINBOW</t>
  </si>
  <si>
    <t>Silver Touch Technologies Ltd</t>
  </si>
  <si>
    <t>Life Insurance Corporation of India</t>
  </si>
  <si>
    <t>LICI</t>
  </si>
  <si>
    <t>Prudent Corporate Advisory Services Ltd</t>
  </si>
  <si>
    <t>PRUDENT</t>
  </si>
  <si>
    <t>Venus Pipes &amp; Tubes Ltd</t>
  </si>
  <si>
    <t>VENUSPIPES</t>
  </si>
  <si>
    <t>Delhivery Ltd</t>
  </si>
  <si>
    <t>DELHIVERY</t>
  </si>
  <si>
    <t>Paradeep Phosphates Ltd</t>
  </si>
  <si>
    <t>PARADEEP</t>
  </si>
  <si>
    <t>Tierra Agrotech Ltd</t>
  </si>
  <si>
    <t>TIERRA</t>
  </si>
  <si>
    <t>Ethos Ltd</t>
  </si>
  <si>
    <t>ETHOSLTD</t>
  </si>
  <si>
    <t>eMudhra Ltd</t>
  </si>
  <si>
    <t>EMUDHRA</t>
  </si>
  <si>
    <t>Aether Industries Ltd</t>
  </si>
  <si>
    <t>AETHER</t>
  </si>
  <si>
    <t>We Win Ltd</t>
  </si>
  <si>
    <t>WEWIN</t>
  </si>
  <si>
    <t>Silver Pearl Hospitality &amp; Luxury Spaces Ltd</t>
  </si>
  <si>
    <t>SILVERPRL</t>
  </si>
  <si>
    <t>Kotak Banking ETF - Dividend Payout Option</t>
  </si>
  <si>
    <t>KOTAKBKETF</t>
  </si>
  <si>
    <t>SBI-ETF NIFTY BANK</t>
  </si>
  <si>
    <t>SETFNIFBK</t>
  </si>
  <si>
    <t>SBI-ETF NIFTY 50</t>
  </si>
  <si>
    <t>SETFNIF50</t>
  </si>
  <si>
    <t>Average Shareholder Equity</t>
  </si>
  <si>
    <t>Return on Equity</t>
  </si>
  <si>
    <t>Return on Equity - DuPont Equation</t>
  </si>
  <si>
    <t>Net Profit Margin (A)</t>
  </si>
  <si>
    <t>Average Total Assets</t>
  </si>
  <si>
    <t>Asset Turnover Ratio (B)</t>
  </si>
  <si>
    <t>Equity Multiplier (C)</t>
  </si>
  <si>
    <t>Return on Equity (A*B*C)</t>
  </si>
  <si>
    <t>Return on Assets (ROA)</t>
  </si>
  <si>
    <t>Return on Assets</t>
  </si>
  <si>
    <t>Return on Assets - DuPont Equation</t>
  </si>
  <si>
    <t>Return on Assets (A*B)</t>
  </si>
  <si>
    <t>Working Capital/Total Assets</t>
  </si>
  <si>
    <t>Working Capital</t>
  </si>
  <si>
    <t>Retained Earnings/Total Assets</t>
  </si>
  <si>
    <t>EBIT/Total Assets</t>
  </si>
  <si>
    <t>EBIT</t>
  </si>
  <si>
    <t>\</t>
  </si>
  <si>
    <t>Market Cap/Long Term Liabilities</t>
  </si>
  <si>
    <t>Long Term Liabilities</t>
  </si>
  <si>
    <t>Sales/Total Assets</t>
  </si>
  <si>
    <t>Working Capital/Total Assets (A)</t>
  </si>
  <si>
    <t>Retained Earnings/Total Assets (B)</t>
  </si>
  <si>
    <t>EBIT/Total Assets (C)</t>
  </si>
  <si>
    <t>Market Cap/Long Term Liabilities (D)</t>
  </si>
  <si>
    <t>Sales/Total Assets (E)</t>
  </si>
  <si>
    <t>Altman's Z Score</t>
  </si>
  <si>
    <t>Final Score</t>
  </si>
  <si>
    <t>Financial Stability</t>
  </si>
  <si>
    <t>Close</t>
  </si>
  <si>
    <t>Return</t>
  </si>
  <si>
    <t>Sorted Returns</t>
  </si>
  <si>
    <t>Calcutaion of Value at Risk - Godfrey Phillips</t>
  </si>
  <si>
    <t>Std Deviation</t>
  </si>
  <si>
    <t>Min</t>
  </si>
  <si>
    <t>Max</t>
  </si>
  <si>
    <t>Percentile</t>
  </si>
  <si>
    <t>VaR</t>
  </si>
  <si>
    <t>CMP</t>
  </si>
  <si>
    <t>Stock Price</t>
  </si>
  <si>
    <t>VaR(INR)</t>
  </si>
  <si>
    <t>Confidence</t>
  </si>
  <si>
    <t>Replication</t>
  </si>
  <si>
    <t>Simulated Returns</t>
  </si>
  <si>
    <t>Historical Approach</t>
  </si>
  <si>
    <t>Monte Carlo Simulation</t>
  </si>
  <si>
    <t>Equity Capital</t>
  </si>
  <si>
    <t>Long term Borrowings</t>
  </si>
  <si>
    <t>Short term Borrowings</t>
  </si>
  <si>
    <t>Lease Liabilities</t>
  </si>
  <si>
    <t>Preference Capital</t>
  </si>
  <si>
    <t>Other Borrowings</t>
  </si>
  <si>
    <t>Non controlling int</t>
  </si>
  <si>
    <t>Trade Payables</t>
  </si>
  <si>
    <t>Advance from Customers</t>
  </si>
  <si>
    <t>Other liability items</t>
  </si>
  <si>
    <t>Land</t>
  </si>
  <si>
    <t>Building</t>
  </si>
  <si>
    <t>Plant Machinery</t>
  </si>
  <si>
    <t>Equipments</t>
  </si>
  <si>
    <t>Computers</t>
  </si>
  <si>
    <t>Furniture n fittings</t>
  </si>
  <si>
    <t>Vehicles</t>
  </si>
  <si>
    <t>Intangible Assets</t>
  </si>
  <si>
    <t>Other fixed assets</t>
  </si>
  <si>
    <t>Gross Block</t>
  </si>
  <si>
    <t>Accumulated Depreciation</t>
  </si>
  <si>
    <t>CWIP</t>
  </si>
  <si>
    <t>Inventories</t>
  </si>
  <si>
    <t>Trade receivables</t>
  </si>
  <si>
    <t>Cash Equivalents</t>
  </si>
  <si>
    <t>Loans n Advances</t>
  </si>
  <si>
    <t>Other asset items</t>
  </si>
  <si>
    <r>
      <t>Borrowings </t>
    </r>
    <r>
      <rPr>
        <sz val="11"/>
        <color rgb="FF665EFD"/>
        <rFont val="Calibri"/>
        <family val="2"/>
      </rPr>
      <t>-</t>
    </r>
  </si>
  <si>
    <r>
      <t>Other Liabilities </t>
    </r>
    <r>
      <rPr>
        <sz val="11"/>
        <color rgb="FF665EFD"/>
        <rFont val="Calibri"/>
        <family val="2"/>
      </rPr>
      <t>-</t>
    </r>
  </si>
  <si>
    <r>
      <t>Fixed Assets </t>
    </r>
    <r>
      <rPr>
        <sz val="11"/>
        <color rgb="FF665EFD"/>
        <rFont val="Calibri"/>
        <family val="2"/>
      </rPr>
      <t>-</t>
    </r>
  </si>
  <si>
    <r>
      <t>Other Assets </t>
    </r>
    <r>
      <rPr>
        <sz val="11"/>
        <color rgb="FF665EFD"/>
        <rFont val="Calibri"/>
        <family val="2"/>
      </rPr>
      <t>-</t>
    </r>
  </si>
  <si>
    <t>Calculation of ROIC</t>
  </si>
  <si>
    <t>Current Assets</t>
  </si>
  <si>
    <t>Current Liabilities</t>
  </si>
  <si>
    <t>Total Current Liabilities</t>
  </si>
  <si>
    <t>Net Working Capital</t>
  </si>
  <si>
    <t>Non Current Assets</t>
  </si>
  <si>
    <t>Net Non Current Assets</t>
  </si>
  <si>
    <t>Invested Capital</t>
  </si>
  <si>
    <t>ROIC</t>
  </si>
  <si>
    <t>Calculation of Reinvestment Rate</t>
  </si>
  <si>
    <t>Net Capex</t>
  </si>
  <si>
    <t>Change in Working Capital</t>
  </si>
  <si>
    <t>Marginal Tax Rate</t>
  </si>
  <si>
    <t>EBIT(1-T)</t>
  </si>
  <si>
    <t>Reinvestment</t>
  </si>
  <si>
    <t>Reinvestment Rate</t>
  </si>
  <si>
    <t>Calculation of Growth Rate</t>
  </si>
  <si>
    <t>Intrinsic Growth</t>
  </si>
  <si>
    <r>
      <t>Cash from Operating Activity </t>
    </r>
    <r>
      <rPr>
        <sz val="11"/>
        <color rgb="FF665EFD"/>
        <rFont val="Arial"/>
        <family val="2"/>
      </rPr>
      <t>-</t>
    </r>
  </si>
  <si>
    <t>Profit from operations</t>
  </si>
  <si>
    <t>Payables</t>
  </si>
  <si>
    <t>Operating investments</t>
  </si>
  <si>
    <t>Working capital changes</t>
  </si>
  <si>
    <t>Interest paid</t>
  </si>
  <si>
    <t>Direct taxes</t>
  </si>
  <si>
    <t>Other operating items</t>
  </si>
  <si>
    <r>
      <t>Cash from Investing Activity </t>
    </r>
    <r>
      <rPr>
        <sz val="11"/>
        <color rgb="FF665EFD"/>
        <rFont val="Arial"/>
        <family val="2"/>
      </rPr>
      <t>-</t>
    </r>
  </si>
  <si>
    <t>Fixed assets purchased</t>
  </si>
  <si>
    <t>Fixed assets sold</t>
  </si>
  <si>
    <t>Investments purchased</t>
  </si>
  <si>
    <t>Investments sold</t>
  </si>
  <si>
    <t>Interest received</t>
  </si>
  <si>
    <t>Dividends received</t>
  </si>
  <si>
    <t>Redemp n Canc of Shares</t>
  </si>
  <si>
    <t>Other investing items</t>
  </si>
  <si>
    <r>
      <t>Cash from Financing Activity </t>
    </r>
    <r>
      <rPr>
        <sz val="11"/>
        <color rgb="FF665EFD"/>
        <rFont val="Arial"/>
        <family val="2"/>
      </rPr>
      <t>-</t>
    </r>
  </si>
  <si>
    <t>Proceeds from borrowings</t>
  </si>
  <si>
    <t>Repayment of borrowings</t>
  </si>
  <si>
    <t>Interest paid fin</t>
  </si>
  <si>
    <t>Dividends paid</t>
  </si>
  <si>
    <t>Financial liabilities</t>
  </si>
  <si>
    <t>Other financing items</t>
  </si>
  <si>
    <t>5 Year Average</t>
  </si>
  <si>
    <t>5 Year Median</t>
  </si>
  <si>
    <t>Return on Markets</t>
  </si>
  <si>
    <t>Annual</t>
  </si>
  <si>
    <t>Average Return</t>
  </si>
  <si>
    <t>Dividend Yield</t>
  </si>
  <si>
    <t>Total Market Return</t>
  </si>
  <si>
    <t>Regression Beta - 1 Year Daily</t>
  </si>
  <si>
    <t>Godfrey Phillips Daily Returns</t>
  </si>
  <si>
    <t>Elitecon International Daily Returns</t>
  </si>
  <si>
    <t>VST Industries Daily Returns</t>
  </si>
  <si>
    <t>NTC Industries Daily Returns</t>
  </si>
  <si>
    <t>NIFTY Returns</t>
  </si>
  <si>
    <t>Beta Drifting</t>
  </si>
  <si>
    <t>Closing Price</t>
  </si>
  <si>
    <t>Levered Raw Beta</t>
  </si>
  <si>
    <t>Raw Beta Weight</t>
  </si>
  <si>
    <t xml:space="preserve">Market Beta </t>
  </si>
  <si>
    <t>Market Beta Weight</t>
  </si>
  <si>
    <t>Adjusted Beta</t>
  </si>
  <si>
    <t>Company Name</t>
  </si>
  <si>
    <t>Levered Beta</t>
  </si>
  <si>
    <t>Elitecon Internationals</t>
  </si>
  <si>
    <t>CMP Rs.</t>
  </si>
  <si>
    <t xml:space="preserve">Mar Cap Rs.Cr. </t>
  </si>
  <si>
    <t>Debt / Eq</t>
  </si>
  <si>
    <t>Weighted Average Cost of Capital</t>
  </si>
  <si>
    <t>All figures are in INR unless stated otherwise.</t>
  </si>
  <si>
    <t>Peer Comps</t>
  </si>
  <si>
    <t>Debt/</t>
  </si>
  <si>
    <t>Levered</t>
  </si>
  <si>
    <t>Unlevered</t>
  </si>
  <si>
    <t>Country</t>
  </si>
  <si>
    <t>Total Debt</t>
  </si>
  <si>
    <t>Total Equity</t>
  </si>
  <si>
    <t>Equity</t>
  </si>
  <si>
    <t>Capital</t>
  </si>
  <si>
    <t>Godfey Phillips</t>
  </si>
  <si>
    <t>India</t>
  </si>
  <si>
    <t>Elitecon International</t>
  </si>
  <si>
    <t>Cost of Debt</t>
  </si>
  <si>
    <t>Cost of Equity</t>
  </si>
  <si>
    <t>Pre-tax Cost of Debt</t>
  </si>
  <si>
    <t>Risk Free Rate</t>
  </si>
  <si>
    <t>Tax Rate</t>
  </si>
  <si>
    <t>Equity Risk Premium</t>
  </si>
  <si>
    <t>After Tax Cost of Debt</t>
  </si>
  <si>
    <r>
      <t xml:space="preserve">Levered Beta </t>
    </r>
    <r>
      <rPr>
        <vertAlign val="superscript"/>
        <sz val="11"/>
        <color theme="1"/>
        <rFont val="Calibri"/>
        <family val="2"/>
      </rPr>
      <t>4</t>
    </r>
  </si>
  <si>
    <t xml:space="preserve">Levered Beta </t>
  </si>
  <si>
    <t>Current</t>
  </si>
  <si>
    <t>Target</t>
  </si>
  <si>
    <t>Comps Median Unlevered Beta</t>
  </si>
  <si>
    <t xml:space="preserve">Target Debt/ Equity  </t>
  </si>
  <si>
    <t>Total Capitalization</t>
  </si>
  <si>
    <t>Debt / Equity</t>
  </si>
  <si>
    <t>1. Tax Rate considered as Marginal Tax Rate for the country</t>
  </si>
  <si>
    <t>2. Levered Beta is based on 5 year monthly data</t>
  </si>
  <si>
    <t>Equity Weight</t>
  </si>
  <si>
    <t>3. Unlevered Beta = Levered Beta/(1+(1-Tax Rate) x Debt/Equity)</t>
  </si>
  <si>
    <t>3. Levered Beta = Unlevered Beta/(1+(1-Tax Rate) x Debt/Equity)</t>
  </si>
  <si>
    <t>Debt Weight</t>
  </si>
  <si>
    <t>WACC</t>
  </si>
  <si>
    <r>
      <t xml:space="preserve">1.39% </t>
    </r>
    <r>
      <rPr>
        <vertAlign val="superscript"/>
        <sz val="11"/>
        <color theme="1"/>
        <rFont val="Calibri"/>
        <family val="2"/>
      </rPr>
      <t>1</t>
    </r>
  </si>
  <si>
    <t>Calculation of PV of FCFF</t>
  </si>
  <si>
    <t>EBIT (1-T)</t>
  </si>
  <si>
    <t>Less: Reinvestment Rate</t>
  </si>
  <si>
    <t>Free Cash Flow to Firm</t>
  </si>
  <si>
    <t>Discounting Factor</t>
  </si>
  <si>
    <t>PV of FCFF</t>
  </si>
  <si>
    <t>Expected Growth</t>
  </si>
  <si>
    <t>Terminal Growth</t>
  </si>
  <si>
    <t>FCFF (n+1)</t>
  </si>
  <si>
    <t>Terminal Growth Rate</t>
  </si>
  <si>
    <t>Terminal Value</t>
  </si>
  <si>
    <t>Calculation of Enterprise Value</t>
  </si>
  <si>
    <t>PV of Terminal Value</t>
  </si>
  <si>
    <t>Value of Operating Asset</t>
  </si>
  <si>
    <t>Add: Cash</t>
  </si>
  <si>
    <t>Less: Debt</t>
  </si>
  <si>
    <t>Value of Equity</t>
  </si>
  <si>
    <t>No. of Shares</t>
  </si>
  <si>
    <t>Value per Share</t>
  </si>
  <si>
    <t>Figures in $mn</t>
  </si>
  <si>
    <t>India - Sector Data</t>
  </si>
  <si>
    <t>Industry Name</t>
  </si>
  <si>
    <t>Number of Firms</t>
  </si>
  <si>
    <t>Capital Expenditures</t>
  </si>
  <si>
    <t>CapEx/Deprecn</t>
  </si>
  <si>
    <t>Acquisitions</t>
  </si>
  <si>
    <t>Net Cap Ex/Sales</t>
  </si>
  <si>
    <t>Net Cap Ex/ EBIT (1-t)</t>
  </si>
  <si>
    <t>Sales/ Invested Capital</t>
  </si>
  <si>
    <t>Expected EBIT Growth</t>
  </si>
  <si>
    <t>Advertising</t>
  </si>
  <si>
    <t>Aerospace/Defense</t>
  </si>
  <si>
    <t>Air Transport</t>
  </si>
  <si>
    <t>Apparel</t>
  </si>
  <si>
    <t>Auto &amp; Truck</t>
  </si>
  <si>
    <t>Auto Parts</t>
  </si>
  <si>
    <t>Bank (Money Center)</t>
  </si>
  <si>
    <t>NA</t>
  </si>
  <si>
    <t>Banks (Regional)</t>
  </si>
  <si>
    <t>Beverage (Alcoholic)</t>
  </si>
  <si>
    <t>Beverage (Soft)</t>
  </si>
  <si>
    <t>Broadcasting</t>
  </si>
  <si>
    <t>Brokerage &amp; Investment Banking</t>
  </si>
  <si>
    <t>Building Materials</t>
  </si>
  <si>
    <t>Business &amp; Consumer Services</t>
  </si>
  <si>
    <t>Cable TV</t>
  </si>
  <si>
    <t>Chemical (Basic)</t>
  </si>
  <si>
    <t>Chemical (Diversified)</t>
  </si>
  <si>
    <t>Chemical (Specialty)</t>
  </si>
  <si>
    <t>Coal &amp; Related Energy</t>
  </si>
  <si>
    <t>Computer Services</t>
  </si>
  <si>
    <t>Computers/Peripherals</t>
  </si>
  <si>
    <t>Construction Supplies</t>
  </si>
  <si>
    <t>Drugs (Biotechnology)</t>
  </si>
  <si>
    <t>Drugs (Pharmaceutical)</t>
  </si>
  <si>
    <t>Electrical Equipment</t>
  </si>
  <si>
    <t>Electronics (Consumer &amp; Office)</t>
  </si>
  <si>
    <t>Electronics (General)</t>
  </si>
  <si>
    <t>Engineering/Construction</t>
  </si>
  <si>
    <t>Entertainment</t>
  </si>
  <si>
    <t>Environmental &amp; Waste Services</t>
  </si>
  <si>
    <t>Farming/Agriculture</t>
  </si>
  <si>
    <t>Financial Svcs. (Non-bank &amp; Insurance)</t>
  </si>
  <si>
    <t>Food Processing</t>
  </si>
  <si>
    <t>Food Wholesalers</t>
  </si>
  <si>
    <t>Furn/Home Furnishings</t>
  </si>
  <si>
    <t>Green &amp; Renewable Energy</t>
  </si>
  <si>
    <t>Healthcare Products</t>
  </si>
  <si>
    <t>Healthcare Support Services</t>
  </si>
  <si>
    <t>Heathcare Information and Technology</t>
  </si>
  <si>
    <t>Homebuilding</t>
  </si>
  <si>
    <t>Hospitals/Healthcare Facilities</t>
  </si>
  <si>
    <t>Hotel/Gaming</t>
  </si>
  <si>
    <t>Information Services</t>
  </si>
  <si>
    <t>Insurance (General)</t>
  </si>
  <si>
    <t>Insurance (Life)</t>
  </si>
  <si>
    <t>Insurance (Prop/Cas.)</t>
  </si>
  <si>
    <t>Investments &amp; Asset Management</t>
  </si>
  <si>
    <t>Machinery</t>
  </si>
  <si>
    <t>Metals &amp; Mining</t>
  </si>
  <si>
    <t>Office Equipment &amp; Services</t>
  </si>
  <si>
    <t>Oil/Gas (Integrated)</t>
  </si>
  <si>
    <t>Oil/Gas (Production and Exploration)</t>
  </si>
  <si>
    <t>Oil/Gas Distribution</t>
  </si>
  <si>
    <t>Oilfield Svcs/Equip.</t>
  </si>
  <si>
    <t>Packaging &amp; Container</t>
  </si>
  <si>
    <t>Paper/Forest Products</t>
  </si>
  <si>
    <t>Power</t>
  </si>
  <si>
    <t>Publishing &amp; Newspapers</t>
  </si>
  <si>
    <t>R.E.I.T.</t>
  </si>
  <si>
    <t>Real Estate (Development)</t>
  </si>
  <si>
    <t>Real Estate (General/Diversified)</t>
  </si>
  <si>
    <t>Real Estate (Operations &amp; Services)</t>
  </si>
  <si>
    <t>Recreation</t>
  </si>
  <si>
    <t>Reinsurance</t>
  </si>
  <si>
    <t>Restaurant/Dining</t>
  </si>
  <si>
    <t>Retail (Automotive)</t>
  </si>
  <si>
    <t>Retail (Building Supply)</t>
  </si>
  <si>
    <t>Retail (Distributors)</t>
  </si>
  <si>
    <t>Retail (General)</t>
  </si>
  <si>
    <t>Retail (Grocery and Food)</t>
  </si>
  <si>
    <t>Retail (Online)</t>
  </si>
  <si>
    <t>Retail (Special Lines)</t>
  </si>
  <si>
    <t>Rubber&amp; Tires</t>
  </si>
  <si>
    <t>Semiconductor</t>
  </si>
  <si>
    <t>Semiconductor Equip</t>
  </si>
  <si>
    <t>Shipbuilding &amp; Marine</t>
  </si>
  <si>
    <t>Shoe</t>
  </si>
  <si>
    <t>Software (Entertainment)</t>
  </si>
  <si>
    <t>Software (Internet)</t>
  </si>
  <si>
    <t>Software (System &amp; Application)</t>
  </si>
  <si>
    <t>Steel</t>
  </si>
  <si>
    <t>Telecom (Wireless)</t>
  </si>
  <si>
    <t>Telecom. Equipment</t>
  </si>
  <si>
    <t>Telecom. Services</t>
  </si>
  <si>
    <t>Tobacco</t>
  </si>
  <si>
    <t>Transportation</t>
  </si>
  <si>
    <t>Transportation (Railroads)</t>
  </si>
  <si>
    <t>Trucking</t>
  </si>
  <si>
    <t>Utility (General)</t>
  </si>
  <si>
    <t>Utility (Water)</t>
  </si>
  <si>
    <t>Total Market</t>
  </si>
  <si>
    <t>Total Market (without financials)</t>
  </si>
  <si>
    <t xml:space="preserve">Depreciation &amp; Amort </t>
  </si>
  <si>
    <t xml:space="preserve">Net R&amp;D </t>
  </si>
  <si>
    <t>Mid Year Convention</t>
  </si>
  <si>
    <r>
      <t xml:space="preserve">Tax Rate </t>
    </r>
    <r>
      <rPr>
        <b/>
        <vertAlign val="superscript"/>
        <sz val="11"/>
        <color theme="1"/>
        <rFont val="Calibri"/>
        <family val="2"/>
      </rPr>
      <t>1</t>
    </r>
  </si>
  <si>
    <r>
      <t xml:space="preserve">Beta </t>
    </r>
    <r>
      <rPr>
        <b/>
        <vertAlign val="superscript"/>
        <sz val="11"/>
        <color theme="1"/>
        <rFont val="Calibri"/>
        <family val="2"/>
      </rPr>
      <t>2</t>
    </r>
  </si>
  <si>
    <r>
      <t xml:space="preserve">Beta </t>
    </r>
    <r>
      <rPr>
        <b/>
        <vertAlign val="superscript"/>
        <sz val="11"/>
        <color theme="1"/>
        <rFont val="Calibri"/>
        <family val="2"/>
      </rPr>
      <t>3</t>
    </r>
  </si>
  <si>
    <t>Sensitivity Analysis</t>
  </si>
  <si>
    <t>Comps</t>
  </si>
  <si>
    <t>DCF Bear</t>
  </si>
  <si>
    <t>DCF Base</t>
  </si>
  <si>
    <t>DCF Bull</t>
  </si>
  <si>
    <t>52W H/L</t>
  </si>
  <si>
    <t>OpenLow</t>
  </si>
  <si>
    <t>OpenHigh</t>
  </si>
  <si>
    <t>Football Field Analysis - Data</t>
  </si>
  <si>
    <t>Current Share Price</t>
  </si>
  <si>
    <t>Discount/Premium</t>
  </si>
  <si>
    <t>Volumes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</si>
</sst>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3">
    <numFmt numFmtId="43" formatCode="_ * #,##0.00_ ;_ * \-#,##0.00_ ;_ * &quot;-&quot;??_ ;_ @_ "/>
    <numFmt numFmtId="164" formatCode="[$-409]mmm\-yy;@"/>
    <numFmt numFmtId="165" formatCode="_(* #,##0.00_);_(* \(#,##0.00\);_(* &quot;-&quot;??_);_(@_)"/>
    <numFmt numFmtId="166" formatCode="&quot;₹&quot;\ #,##0.0;\(&quot;₹&quot;\ #,##0.0\);\-"/>
    <numFmt numFmtId="167" formatCode="&quot;₹&quot;\ #,##0.00"/>
    <numFmt numFmtId="168" formatCode="&quot;₹&quot;\ #,##0.00;\(&quot;₹&quot;\ #,##0.00\);\-"/>
    <numFmt numFmtId="169" formatCode="0.00&quot;x&quot;"/>
    <numFmt numFmtId="170" formatCode="yyyy&quot;A&quot;"/>
    <numFmt numFmtId="171" formatCode="yyyy&quot;F&quot;"/>
    <numFmt numFmtId="172" formatCode="0.0&quot;x&quot;"/>
    <numFmt numFmtId="173" formatCode="#,##0.00;\(#,##0.00\)"/>
    <numFmt numFmtId="174" formatCode="General&quot;x&quot;"/>
    <numFmt numFmtId="175" formatCode="#,##0.0"/>
    <numFmt numFmtId="176" formatCode="0.0"/>
    <numFmt numFmtId="177" formatCode="dd/mm/yyyy\ "/>
    <numFmt numFmtId="178" formatCode="0.0%"/>
    <numFmt numFmtId="179" formatCode="#,##0.0;\(#,##0.0\);&quot;-&quot;"/>
    <numFmt numFmtId="180" formatCode="#,##0.0;\(#,##0.0\);\-"/>
    <numFmt numFmtId="181" formatCode="0.0000"/>
    <numFmt numFmtId="182" formatCode="&quot;$&quot;#,##0.00"/>
    <numFmt numFmtId="183" formatCode="mmm/yy\ &quot;A&quot;"/>
    <numFmt numFmtId="184" formatCode="mmm/yy\ &quot;F&quot;"/>
    <numFmt numFmtId="185" formatCode="0.000"/>
  </numFmts>
  <fonts count="59">
    <font>
      <sz val="11"/>
      <color theme="1"/>
      <name val="Calibri"/>
      <family val="2"/>
    </font>
    <font>
      <sz val="11"/>
      <color theme="1"/>
      <name val="calibri"/>
      <family val="2"/>
    </font>
    <font>
      <b/>
      <sz val="11"/>
      <color theme="0"/>
      <name val="calibri"/>
      <family val="2"/>
    </font>
    <font>
      <b/>
      <sz val="11"/>
      <color theme="1"/>
      <name val="calibri"/>
      <family val="2"/>
    </font>
    <font>
      <u/>
      <sz val="11"/>
      <color theme="10"/>
      <name val="calibri"/>
      <family val="2"/>
    </font>
    <font>
      <sz val="11"/>
      <color theme="1"/>
      <name val="Calibri"/>
      <family val="2"/>
      <scheme val="minor"/>
    </font>
    <font>
      <b/>
      <sz val="10"/>
      <color theme="1"/>
      <name val="Arial"/>
      <family val="2"/>
    </font>
    <font>
      <u/>
      <sz val="10"/>
      <color theme="10"/>
      <name val="Arial"/>
      <family val="2"/>
    </font>
    <font>
      <sz val="10"/>
      <color theme="1"/>
      <name val="Arial"/>
      <family val="2"/>
    </font>
    <font>
      <sz val="11"/>
      <color theme="0"/>
      <name val="Calibri"/>
      <family val="2"/>
      <scheme val="minor"/>
    </font>
    <font>
      <b/>
      <sz val="10"/>
      <color theme="0"/>
      <name val="Arial"/>
      <family val="2"/>
    </font>
    <font>
      <sz val="10"/>
      <name val="Arial"/>
      <family val="2"/>
    </font>
    <font>
      <sz val="11"/>
      <color theme="1"/>
      <name val="Arial Narrow"/>
      <family val="2"/>
    </font>
    <font>
      <i/>
      <sz val="11"/>
      <color theme="1"/>
      <name val="calibri"/>
      <family val="2"/>
    </font>
    <font>
      <i/>
      <sz val="11"/>
      <color theme="0" tint="-0.499984740745262"/>
      <name val="calibri"/>
      <family val="2"/>
    </font>
    <font>
      <sz val="11"/>
      <color theme="0"/>
      <name val="Calibri"/>
      <family val="2"/>
    </font>
    <font>
      <b/>
      <sz val="12"/>
      <color theme="0"/>
      <name val="calibri"/>
      <family val="2"/>
    </font>
    <font>
      <sz val="11"/>
      <color rgb="FF606F7B"/>
      <name val="Arial"/>
      <family val="2"/>
    </font>
    <font>
      <sz val="11"/>
      <color rgb="FF737373"/>
      <name val="Arial"/>
      <family val="2"/>
    </font>
    <font>
      <sz val="11"/>
      <color rgb="FF22222F"/>
      <name val="Arial"/>
      <family val="2"/>
    </font>
    <font>
      <sz val="11"/>
      <color rgb="FF22222F"/>
      <name val="Arial"/>
      <family val="2"/>
    </font>
    <font>
      <b/>
      <sz val="10"/>
      <color rgb="FF202122"/>
      <name val="Arial"/>
      <family val="2"/>
    </font>
    <font>
      <sz val="10"/>
      <color rgb="FF202122"/>
      <name val="Arial"/>
      <family val="2"/>
    </font>
    <font>
      <sz val="10"/>
      <color rgb="FF3366CC"/>
      <name val="Arial"/>
      <family val="2"/>
    </font>
    <font>
      <b/>
      <sz val="14"/>
      <color theme="0"/>
      <name val="Calibri"/>
      <family val="2"/>
    </font>
    <font>
      <i/>
      <sz val="8"/>
      <color theme="1"/>
      <name val="Calibri"/>
      <family val="2"/>
    </font>
    <font>
      <b/>
      <sz val="8"/>
      <color rgb="FF000000"/>
      <name val="Inherit"/>
    </font>
    <font>
      <sz val="8"/>
      <color rgb="FF000000"/>
      <name val="Arial"/>
      <family val="2"/>
    </font>
    <font>
      <b/>
      <sz val="22"/>
      <color theme="0"/>
      <name val="calibri"/>
      <family val="2"/>
    </font>
    <font>
      <sz val="12"/>
      <color theme="0"/>
      <name val="Calibri"/>
      <family val="2"/>
    </font>
    <font>
      <sz val="12"/>
      <color theme="1"/>
      <name val="Calibri"/>
      <family val="2"/>
    </font>
    <font>
      <b/>
      <sz val="12"/>
      <color theme="1"/>
      <name val="Calibri"/>
      <family val="2"/>
    </font>
    <font>
      <b/>
      <i/>
      <sz val="11"/>
      <color theme="1"/>
      <name val="calibri"/>
      <family val="2"/>
    </font>
    <font>
      <sz val="11"/>
      <color theme="1"/>
      <name val="Calibri"/>
      <family val="2"/>
    </font>
    <font>
      <sz val="11"/>
      <color rgb="FF665EFD"/>
      <name val="Calibri"/>
      <family val="2"/>
    </font>
    <font>
      <b/>
      <sz val="11"/>
      <color rgb="FF606F7B"/>
      <name val="Calibri"/>
      <family val="2"/>
    </font>
    <font>
      <sz val="11"/>
      <name val="calibri"/>
      <family val="2"/>
    </font>
    <font>
      <b/>
      <sz val="11"/>
      <name val="calibri"/>
      <family val="2"/>
    </font>
    <font>
      <sz val="11"/>
      <color rgb="FF606F7B"/>
      <name val="Arial"/>
      <family val="2"/>
    </font>
    <font>
      <sz val="11"/>
      <color rgb="FF22222F"/>
      <name val="Arial"/>
      <family val="2"/>
    </font>
    <font>
      <sz val="11"/>
      <color rgb="FF665EFD"/>
      <name val="Arial"/>
      <family val="2"/>
    </font>
    <font>
      <sz val="11"/>
      <color rgb="FF002060"/>
      <name val="Calibri"/>
      <family val="2"/>
    </font>
    <font>
      <b/>
      <sz val="14"/>
      <name val="calibri"/>
      <family val="2"/>
    </font>
    <font>
      <b/>
      <sz val="14"/>
      <color theme="1"/>
      <name val="calibri"/>
      <family val="2"/>
    </font>
    <font>
      <i/>
      <sz val="10"/>
      <color theme="1"/>
      <name val="calibri"/>
      <family val="2"/>
    </font>
    <font>
      <vertAlign val="superscript"/>
      <sz val="11"/>
      <color theme="1"/>
      <name val="Calibri"/>
      <family val="2"/>
    </font>
    <font>
      <sz val="11"/>
      <color rgb="FF3333FF"/>
      <name val="calibri"/>
      <family val="2"/>
    </font>
    <font>
      <i/>
      <sz val="9"/>
      <color theme="1"/>
      <name val="calibri"/>
      <family val="2"/>
    </font>
    <font>
      <b/>
      <sz val="11"/>
      <color theme="1"/>
      <name val="Calibri"/>
      <family val="2"/>
      <scheme val="minor"/>
    </font>
    <font>
      <b/>
      <sz val="16"/>
      <color theme="1"/>
      <name val="calibri"/>
      <family val="2"/>
    </font>
    <font>
      <sz val="12"/>
      <color theme="1"/>
      <name val="Calibri"/>
      <family val="2"/>
      <scheme val="minor"/>
    </font>
    <font>
      <sz val="11"/>
      <color theme="1"/>
      <name val="Calibri "/>
    </font>
    <font>
      <sz val="11"/>
      <name val="Calibri "/>
    </font>
    <font>
      <b/>
      <sz val="11"/>
      <color theme="0"/>
      <name val="Calibri "/>
    </font>
    <font>
      <b/>
      <sz val="11"/>
      <name val="Calibri "/>
    </font>
    <font>
      <b/>
      <sz val="11"/>
      <color theme="1"/>
      <name val="Calibri "/>
    </font>
    <font>
      <sz val="14"/>
      <color theme="0"/>
      <name val="calibri"/>
      <family val="2"/>
    </font>
    <font>
      <i/>
      <sz val="11"/>
      <color theme="1" tint="0.249977111117893"/>
      <name val="calibri"/>
      <family val="2"/>
    </font>
    <font>
      <b/>
      <vertAlign val="superscript"/>
      <sz val="11"/>
      <color theme="1"/>
      <name val="Calibri"/>
      <family val="2"/>
    </font>
  </fonts>
  <fills count="14">
    <fill>
      <patternFill patternType="none"/>
    </fill>
    <fill>
      <patternFill patternType="gray125"/>
    </fill>
    <fill>
      <patternFill patternType="solid">
        <fgColor theme="9"/>
      </patternFill>
    </fill>
    <fill>
      <patternFill patternType="solid">
        <fgColor rgb="FF0275D8"/>
        <bgColor indexed="64"/>
      </patternFill>
    </fill>
    <fill>
      <patternFill patternType="solid">
        <fgColor rgb="FF002060"/>
        <bgColor indexed="64"/>
      </patternFill>
    </fill>
    <fill>
      <patternFill patternType="solid">
        <fgColor theme="0" tint="-0.14999847407452621"/>
        <bgColor indexed="64"/>
      </patternFill>
    </fill>
    <fill>
      <patternFill patternType="solid">
        <fgColor rgb="FFFFFFFF"/>
        <bgColor indexed="64"/>
      </patternFill>
    </fill>
    <fill>
      <patternFill patternType="solid">
        <fgColor rgb="FFF8F8FC"/>
        <bgColor indexed="64"/>
      </patternFill>
    </fill>
    <fill>
      <patternFill patternType="solid">
        <fgColor rgb="FFEEEEEE"/>
        <bgColor indexed="64"/>
      </patternFill>
    </fill>
    <fill>
      <patternFill patternType="solid">
        <fgColor theme="1" tint="0.14999847407452621"/>
        <bgColor indexed="64"/>
      </patternFill>
    </fill>
    <fill>
      <patternFill patternType="solid">
        <fgColor theme="1" tint="0.499984740745262"/>
        <bgColor indexed="64"/>
      </patternFill>
    </fill>
    <fill>
      <patternFill patternType="solid">
        <fgColor theme="0" tint="-4.9989318521683403E-2"/>
        <bgColor indexed="64"/>
      </patternFill>
    </fill>
    <fill>
      <patternFill patternType="solid">
        <fgColor theme="1" tint="0.249977111117893"/>
        <bgColor indexed="64"/>
      </patternFill>
    </fill>
    <fill>
      <patternFill patternType="solid">
        <fgColor theme="0"/>
        <bgColor indexed="64"/>
      </patternFill>
    </fill>
  </fills>
  <borders count="46">
    <border>
      <left/>
      <right/>
      <top/>
      <bottom/>
      <diagonal/>
    </border>
    <border>
      <left/>
      <right/>
      <top style="hair">
        <color rgb="FF002060"/>
      </top>
      <bottom style="hair">
        <color rgb="FF002060"/>
      </bottom>
      <diagonal/>
    </border>
    <border>
      <left/>
      <right/>
      <top/>
      <bottom style="hair">
        <color rgb="FF002060"/>
      </bottom>
      <diagonal/>
    </border>
    <border>
      <left/>
      <right/>
      <top/>
      <bottom style="thin">
        <color rgb="FF002060"/>
      </bottom>
      <diagonal/>
    </border>
    <border>
      <left/>
      <right/>
      <top style="hair">
        <color rgb="FF002060"/>
      </top>
      <bottom style="medium">
        <color rgb="FF002060"/>
      </bottom>
      <diagonal/>
    </border>
    <border>
      <left/>
      <right/>
      <top/>
      <bottom style="medium">
        <color rgb="FFDBE4F0"/>
      </bottom>
      <diagonal/>
    </border>
    <border>
      <left/>
      <right/>
      <top style="thin">
        <color rgb="FF002060"/>
      </top>
      <bottom/>
      <diagonal/>
    </border>
    <border>
      <left/>
      <right/>
      <top/>
      <bottom style="medium">
        <color theme="0"/>
      </bottom>
      <diagonal/>
    </border>
    <border>
      <left/>
      <right/>
      <top style="thin">
        <color auto="1"/>
      </top>
      <bottom style="thick">
        <color auto="1"/>
      </bottom>
      <diagonal/>
    </border>
    <border>
      <left/>
      <right/>
      <top/>
      <bottom style="hair">
        <color theme="0" tint="-0.24994659260841701"/>
      </bottom>
      <diagonal/>
    </border>
    <border>
      <left style="medium">
        <color rgb="FFDDDDDD"/>
      </left>
      <right/>
      <top style="medium">
        <color rgb="FFDDDDDD"/>
      </top>
      <bottom style="medium">
        <color rgb="FFDDDDDD"/>
      </bottom>
      <diagonal/>
    </border>
    <border>
      <left style="medium">
        <color rgb="FFDDDDDD"/>
      </left>
      <right/>
      <top/>
      <bottom style="medium">
        <color rgb="FFDDDDDD"/>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
      <left/>
      <right/>
      <top style="hair">
        <color theme="1" tint="0.14993743705557422"/>
      </top>
      <bottom style="hair">
        <color theme="1" tint="0.14993743705557422"/>
      </bottom>
      <diagonal/>
    </border>
    <border>
      <left/>
      <right/>
      <top style="hair">
        <color auto="1"/>
      </top>
      <bottom style="hair">
        <color auto="1"/>
      </bottom>
      <diagonal/>
    </border>
    <border>
      <left/>
      <right/>
      <top style="thin">
        <color auto="1"/>
      </top>
      <bottom style="medium">
        <color auto="1"/>
      </bottom>
      <diagonal/>
    </border>
    <border>
      <left/>
      <right/>
      <top style="hair">
        <color auto="1"/>
      </top>
      <bottom/>
      <diagonal/>
    </border>
    <border>
      <left/>
      <right/>
      <top style="thin">
        <color auto="1"/>
      </top>
      <bottom style="thin">
        <color auto="1"/>
      </bottom>
      <diagonal/>
    </border>
    <border>
      <left/>
      <right/>
      <top/>
      <bottom style="hair">
        <color auto="1"/>
      </bottom>
      <diagonal/>
    </border>
    <border>
      <left/>
      <right/>
      <top style="medium">
        <color rgb="FFDBE4F0"/>
      </top>
      <bottom/>
      <diagonal/>
    </border>
    <border>
      <left/>
      <right/>
      <top style="hair">
        <color theme="1" tint="4.9989318521683403E-2"/>
      </top>
      <bottom style="hair">
        <color theme="1" tint="4.9989318521683403E-2"/>
      </bottom>
      <diagonal/>
    </border>
    <border>
      <left/>
      <right/>
      <top style="thin">
        <color theme="1" tint="4.9989318521683403E-2"/>
      </top>
      <bottom style="medium">
        <color theme="1" tint="4.9989318521683403E-2"/>
      </bottom>
      <diagonal/>
    </border>
    <border>
      <left/>
      <right/>
      <top style="hair">
        <color theme="1" tint="4.9989318521683403E-2"/>
      </top>
      <bottom/>
      <diagonal/>
    </border>
    <border>
      <left/>
      <right/>
      <top style="thin">
        <color theme="1" tint="4.9989318521683403E-2"/>
      </top>
      <bottom style="hair">
        <color theme="1" tint="4.9989318521683403E-2"/>
      </bottom>
      <diagonal/>
    </border>
    <border>
      <left/>
      <right/>
      <top style="hair">
        <color theme="1"/>
      </top>
      <bottom style="hair">
        <color theme="1"/>
      </bottom>
      <diagonal/>
    </border>
    <border>
      <left/>
      <right/>
      <top/>
      <bottom style="thin">
        <color theme="1" tint="4.9989318521683403E-2"/>
      </bottom>
      <diagonal/>
    </border>
    <border>
      <left/>
      <right/>
      <top style="thin">
        <color theme="1" tint="4.9989318521683403E-2"/>
      </top>
      <bottom/>
      <diagonal/>
    </border>
    <border>
      <left/>
      <right/>
      <top style="thin">
        <color theme="1"/>
      </top>
      <bottom style="medium">
        <color theme="1"/>
      </bottom>
      <diagonal/>
    </border>
    <border>
      <left/>
      <right/>
      <top style="thin">
        <color theme="1"/>
      </top>
      <bottom style="thin">
        <color theme="1"/>
      </bottom>
      <diagonal/>
    </border>
    <border>
      <left/>
      <right/>
      <top style="hair">
        <color theme="1"/>
      </top>
      <bottom/>
      <diagonal/>
    </border>
    <border>
      <left/>
      <right/>
      <top style="thin">
        <color theme="1"/>
      </top>
      <bottom/>
      <diagonal/>
    </border>
    <border>
      <left/>
      <right/>
      <top/>
      <bottom style="thin">
        <color auto="1"/>
      </bottom>
      <diagonal/>
    </border>
    <border>
      <left/>
      <right/>
      <top style="thin">
        <color auto="1"/>
      </top>
      <bottom/>
      <diagonal/>
    </border>
    <border>
      <left/>
      <right/>
      <top style="hair">
        <color rgb="FF002060"/>
      </top>
      <bottom/>
      <diagonal/>
    </border>
    <border>
      <left/>
      <right/>
      <top style="medium">
        <color rgb="FF002060"/>
      </top>
      <bottom style="hair">
        <color rgb="FF002060"/>
      </bottom>
      <diagonal/>
    </border>
    <border>
      <left/>
      <right/>
      <top style="hair">
        <color theme="1"/>
      </top>
      <bottom style="hair">
        <color rgb="FF002060"/>
      </bottom>
      <diagonal/>
    </border>
    <border>
      <left/>
      <right/>
      <top style="hair">
        <color theme="1"/>
      </top>
      <bottom style="dotted">
        <color theme="1"/>
      </bottom>
      <diagonal/>
    </border>
    <border>
      <left/>
      <right/>
      <top style="dotted">
        <color theme="1"/>
      </top>
      <bottom style="hair">
        <color rgb="FF002060"/>
      </bottom>
      <diagonal/>
    </border>
    <border>
      <left/>
      <right/>
      <top style="hair">
        <color theme="1"/>
      </top>
      <bottom style="hair">
        <color auto="1"/>
      </bottom>
      <diagonal/>
    </border>
    <border>
      <left/>
      <right/>
      <top style="hair">
        <color rgb="FF002060"/>
      </top>
      <bottom style="thin">
        <color theme="1"/>
      </bottom>
      <diagonal/>
    </border>
    <border>
      <left/>
      <right/>
      <top/>
      <bottom style="thin">
        <color theme="1"/>
      </bottom>
      <diagonal/>
    </border>
    <border>
      <left/>
      <right/>
      <top style="hair">
        <color rgb="FF002060"/>
      </top>
      <bottom style="medium">
        <color theme="1"/>
      </bottom>
      <diagonal/>
    </border>
    <border>
      <left/>
      <right/>
      <top style="thin">
        <color theme="1"/>
      </top>
      <bottom style="hair">
        <color theme="1"/>
      </bottom>
      <diagonal/>
    </border>
    <border>
      <left/>
      <right/>
      <top style="thin">
        <color auto="1"/>
      </top>
      <bottom style="hair">
        <color theme="1"/>
      </bottom>
      <diagonal/>
    </border>
    <border>
      <left/>
      <right/>
      <top/>
      <bottom style="thick">
        <color theme="1"/>
      </bottom>
      <diagonal/>
    </border>
  </borders>
  <cellStyleXfs count="10">
    <xf numFmtId="0" fontId="0" fillId="0" borderId="0"/>
    <xf numFmtId="9" fontId="1" fillId="0" borderId="0" applyFont="0" applyFill="0" applyBorder="0" applyAlignment="0" applyProtection="0"/>
    <xf numFmtId="43" fontId="5" fillId="0" borderId="0" applyFont="0" applyFill="0" applyBorder="0" applyAlignment="0" applyProtection="0"/>
    <xf numFmtId="0" fontId="4" fillId="0" borderId="0" applyNumberFormat="0" applyFill="0" applyBorder="0" applyAlignment="0" applyProtection="0">
      <alignment vertical="top"/>
      <protection locked="0"/>
    </xf>
    <xf numFmtId="0" fontId="9" fillId="2" borderId="0" applyNumberFormat="0" applyBorder="0" applyAlignment="0" applyProtection="0"/>
    <xf numFmtId="0" fontId="5" fillId="0" borderId="0"/>
    <xf numFmtId="9" fontId="5" fillId="0" borderId="0" applyFont="0" applyFill="0" applyBorder="0" applyAlignment="0" applyProtection="0"/>
    <xf numFmtId="0" fontId="12" fillId="0" borderId="0"/>
    <xf numFmtId="0" fontId="4" fillId="0" borderId="0" applyNumberFormat="0" applyFill="0" applyBorder="0" applyAlignment="0" applyProtection="0"/>
    <xf numFmtId="0" fontId="50" fillId="0" borderId="0"/>
  </cellStyleXfs>
  <cellXfs count="424">
    <xf numFmtId="0" fontId="0" fillId="0" borderId="0" xfId="0"/>
    <xf numFmtId="43" fontId="6" fillId="0" borderId="0" xfId="2" applyFont="1" applyBorder="1"/>
    <xf numFmtId="43" fontId="8" fillId="0" borderId="0" xfId="2" applyFont="1" applyBorder="1"/>
    <xf numFmtId="0" fontId="8" fillId="0" borderId="0" xfId="5" applyFont="1"/>
    <xf numFmtId="164" fontId="10" fillId="3" borderId="0" xfId="2" applyNumberFormat="1" applyFont="1" applyFill="1" applyBorder="1"/>
    <xf numFmtId="164" fontId="10" fillId="3" borderId="0" xfId="5" applyNumberFormat="1" applyFont="1" applyFill="1" applyAlignment="1">
      <alignment horizontal="center"/>
    </xf>
    <xf numFmtId="164" fontId="11" fillId="0" borderId="0" xfId="2" applyNumberFormat="1" applyFont="1" applyFill="1" applyBorder="1"/>
    <xf numFmtId="0" fontId="5" fillId="0" borderId="0" xfId="5"/>
    <xf numFmtId="9" fontId="8" fillId="0" borderId="0" xfId="6" applyFont="1" applyBorder="1"/>
    <xf numFmtId="0" fontId="12" fillId="0" borderId="0" xfId="7"/>
    <xf numFmtId="0" fontId="3" fillId="0" borderId="0" xfId="0" applyFont="1"/>
    <xf numFmtId="166" fontId="0" fillId="0" borderId="0" xfId="0" applyNumberFormat="1"/>
    <xf numFmtId="10" fontId="0" fillId="0" borderId="0" xfId="1" applyNumberFormat="1" applyFont="1"/>
    <xf numFmtId="0" fontId="13" fillId="0" borderId="0" xfId="0" applyFont="1"/>
    <xf numFmtId="0" fontId="14" fillId="0" borderId="0" xfId="0" applyFont="1" applyAlignment="1">
      <alignment horizontal="right"/>
    </xf>
    <xf numFmtId="167" fontId="0" fillId="0" borderId="0" xfId="0" applyNumberFormat="1"/>
    <xf numFmtId="0" fontId="2" fillId="0" borderId="0" xfId="0" applyFont="1"/>
    <xf numFmtId="17" fontId="2" fillId="0" borderId="0" xfId="0" applyNumberFormat="1" applyFont="1"/>
    <xf numFmtId="168" fontId="0" fillId="0" borderId="0" xfId="0" applyNumberFormat="1"/>
    <xf numFmtId="0" fontId="3" fillId="0" borderId="3" xfId="0" applyFont="1" applyBorder="1"/>
    <xf numFmtId="17" fontId="3" fillId="0" borderId="3" xfId="0" applyNumberFormat="1" applyFont="1" applyBorder="1"/>
    <xf numFmtId="9" fontId="3" fillId="0" borderId="0" xfId="1" applyFont="1"/>
    <xf numFmtId="0" fontId="0" fillId="0" borderId="1" xfId="0" applyBorder="1"/>
    <xf numFmtId="170" fontId="0" fillId="0" borderId="0" xfId="0" applyNumberFormat="1"/>
    <xf numFmtId="0" fontId="0" fillId="5" borderId="0" xfId="0" applyFill="1"/>
    <xf numFmtId="171" fontId="0" fillId="5" borderId="0" xfId="0" applyNumberFormat="1" applyFill="1"/>
    <xf numFmtId="10" fontId="0" fillId="5" borderId="0" xfId="1" applyNumberFormat="1" applyFont="1" applyFill="1"/>
    <xf numFmtId="2" fontId="0" fillId="0" borderId="0" xfId="0" applyNumberFormat="1"/>
    <xf numFmtId="169" fontId="0" fillId="0" borderId="1" xfId="0" applyNumberFormat="1" applyBorder="1"/>
    <xf numFmtId="0" fontId="0" fillId="6" borderId="0" xfId="0" applyFill="1"/>
    <xf numFmtId="0" fontId="17" fillId="6" borderId="5" xfId="0" applyFont="1" applyFill="1" applyBorder="1" applyAlignment="1">
      <alignment horizontal="left" vertical="center" indent="2"/>
    </xf>
    <xf numFmtId="0" fontId="17" fillId="6" borderId="5" xfId="0" applyFont="1" applyFill="1" applyBorder="1" applyAlignment="1">
      <alignment horizontal="left" vertical="center"/>
    </xf>
    <xf numFmtId="0" fontId="17" fillId="6" borderId="5" xfId="0" applyFont="1" applyFill="1" applyBorder="1" applyAlignment="1">
      <alignment horizontal="right" vertical="center" wrapText="1"/>
    </xf>
    <xf numFmtId="0" fontId="19" fillId="7" borderId="0" xfId="0" applyFont="1" applyFill="1" applyAlignment="1">
      <alignment horizontal="left" vertical="center" indent="2"/>
    </xf>
    <xf numFmtId="0" fontId="4" fillId="7" borderId="0" xfId="8" applyFill="1" applyAlignment="1">
      <alignment horizontal="left" vertical="center"/>
    </xf>
    <xf numFmtId="0" fontId="19" fillId="7" borderId="0" xfId="0" applyFont="1" applyFill="1" applyAlignment="1">
      <alignment horizontal="right" vertical="center" wrapText="1"/>
    </xf>
    <xf numFmtId="0" fontId="20" fillId="6" borderId="0" xfId="0" applyFont="1" applyFill="1" applyAlignment="1">
      <alignment horizontal="left" vertical="center" indent="2"/>
    </xf>
    <xf numFmtId="0" fontId="4" fillId="6" borderId="0" xfId="8" applyFill="1" applyAlignment="1">
      <alignment horizontal="left" vertical="center"/>
    </xf>
    <xf numFmtId="0" fontId="20" fillId="6" borderId="0" xfId="0" applyFont="1" applyFill="1" applyAlignment="1">
      <alignment horizontal="right" vertical="center" wrapText="1"/>
    </xf>
    <xf numFmtId="0" fontId="20" fillId="7" borderId="0" xfId="0" applyFont="1" applyFill="1" applyAlignment="1">
      <alignment horizontal="left" vertical="center" indent="2"/>
    </xf>
    <xf numFmtId="0" fontId="20" fillId="7" borderId="0" xfId="0" applyFont="1" applyFill="1" applyAlignment="1">
      <alignment horizontal="right" vertical="center" wrapText="1"/>
    </xf>
    <xf numFmtId="0" fontId="19" fillId="6" borderId="0" xfId="0" applyFont="1" applyFill="1" applyAlignment="1">
      <alignment horizontal="right" vertical="center" wrapText="1" indent="2"/>
    </xf>
    <xf numFmtId="0" fontId="19" fillId="6" borderId="0" xfId="0" applyFont="1" applyFill="1" applyAlignment="1">
      <alignment horizontal="left" vertical="center"/>
    </xf>
    <xf numFmtId="0" fontId="19" fillId="6" borderId="0" xfId="0" applyFont="1" applyFill="1" applyAlignment="1">
      <alignment horizontal="right" vertical="center" wrapText="1"/>
    </xf>
    <xf numFmtId="4" fontId="17" fillId="6" borderId="5" xfId="0" applyNumberFormat="1" applyFont="1" applyFill="1" applyBorder="1" applyAlignment="1">
      <alignment horizontal="right" vertical="center" wrapText="1"/>
    </xf>
    <xf numFmtId="4" fontId="19" fillId="7" borderId="0" xfId="0" applyNumberFormat="1" applyFont="1" applyFill="1" applyAlignment="1">
      <alignment horizontal="right" vertical="center" wrapText="1"/>
    </xf>
    <xf numFmtId="4" fontId="19" fillId="6" borderId="0" xfId="0" applyNumberFormat="1" applyFont="1" applyFill="1" applyAlignment="1">
      <alignment horizontal="right" vertical="center" wrapText="1"/>
    </xf>
    <xf numFmtId="4" fontId="0" fillId="0" borderId="0" xfId="0" applyNumberFormat="1"/>
    <xf numFmtId="169" fontId="0" fillId="5" borderId="0" xfId="0" applyNumberFormat="1" applyFill="1"/>
    <xf numFmtId="4" fontId="0" fillId="0" borderId="1" xfId="0" applyNumberFormat="1" applyBorder="1"/>
    <xf numFmtId="0" fontId="3" fillId="5" borderId="8" xfId="0" applyFont="1" applyFill="1" applyBorder="1"/>
    <xf numFmtId="0" fontId="0" fillId="5" borderId="8" xfId="0" applyFill="1" applyBorder="1"/>
    <xf numFmtId="0" fontId="21" fillId="0" borderId="0" xfId="0" applyFont="1" applyAlignment="1">
      <alignment wrapText="1"/>
    </xf>
    <xf numFmtId="0" fontId="15" fillId="0" borderId="0" xfId="0" applyFont="1"/>
    <xf numFmtId="0" fontId="0" fillId="0" borderId="9" xfId="0" applyBorder="1"/>
    <xf numFmtId="0" fontId="25" fillId="0" borderId="0" xfId="0" applyFont="1"/>
    <xf numFmtId="10" fontId="0" fillId="0" borderId="0" xfId="0" applyNumberFormat="1"/>
    <xf numFmtId="14" fontId="0" fillId="0" borderId="0" xfId="0" applyNumberFormat="1"/>
    <xf numFmtId="0" fontId="26" fillId="8" borderId="10" xfId="0" applyFont="1" applyFill="1" applyBorder="1" applyAlignment="1">
      <alignment horizontal="left" vertical="center" wrapText="1" indent="1"/>
    </xf>
    <xf numFmtId="0" fontId="26" fillId="8" borderId="10" xfId="0" applyFont="1" applyFill="1" applyBorder="1" applyAlignment="1">
      <alignment horizontal="right" vertical="center" wrapText="1" indent="1"/>
    </xf>
    <xf numFmtId="0" fontId="27" fillId="6" borderId="11" xfId="0" applyFont="1" applyFill="1" applyBorder="1" applyAlignment="1">
      <alignment horizontal="left" vertical="center" wrapText="1" indent="1"/>
    </xf>
    <xf numFmtId="0" fontId="26" fillId="8" borderId="12" xfId="0" applyFont="1" applyFill="1" applyBorder="1" applyAlignment="1">
      <alignment horizontal="right" vertical="center" wrapText="1" indent="1"/>
    </xf>
    <xf numFmtId="2" fontId="27" fillId="6" borderId="13" xfId="0" applyNumberFormat="1" applyFont="1" applyFill="1" applyBorder="1" applyAlignment="1">
      <alignment horizontal="right" vertical="center" wrapText="1" indent="1"/>
    </xf>
    <xf numFmtId="0" fontId="0" fillId="0" borderId="0" xfId="0" applyAlignment="1">
      <alignment wrapText="1"/>
    </xf>
    <xf numFmtId="0" fontId="0" fillId="5" borderId="0" xfId="0" applyFill="1" applyAlignment="1">
      <alignment wrapText="1"/>
    </xf>
    <xf numFmtId="0" fontId="0" fillId="0" borderId="14" xfId="0" applyBorder="1" applyAlignment="1">
      <alignment wrapText="1"/>
    </xf>
    <xf numFmtId="0" fontId="0" fillId="0" borderId="14" xfId="0" applyBorder="1"/>
    <xf numFmtId="0" fontId="13" fillId="0" borderId="14" xfId="0" applyFont="1" applyBorder="1"/>
    <xf numFmtId="10" fontId="13" fillId="0" borderId="14" xfId="0" applyNumberFormat="1" applyFont="1" applyBorder="1"/>
    <xf numFmtId="10" fontId="0" fillId="0" borderId="14" xfId="0" applyNumberFormat="1" applyBorder="1"/>
    <xf numFmtId="2" fontId="0" fillId="0" borderId="14" xfId="0" applyNumberFormat="1" applyBorder="1"/>
    <xf numFmtId="172" fontId="0" fillId="0" borderId="14" xfId="0" applyNumberFormat="1" applyBorder="1"/>
    <xf numFmtId="4" fontId="0" fillId="0" borderId="14" xfId="0" applyNumberFormat="1" applyBorder="1"/>
    <xf numFmtId="0" fontId="27" fillId="6" borderId="0" xfId="0" applyFont="1" applyFill="1" applyAlignment="1">
      <alignment horizontal="left" vertical="center" wrapText="1" indent="1"/>
    </xf>
    <xf numFmtId="10" fontId="0" fillId="0" borderId="14" xfId="1" applyNumberFormat="1" applyFont="1" applyBorder="1" applyAlignment="1">
      <alignment horizontal="right"/>
    </xf>
    <xf numFmtId="173" fontId="0" fillId="0" borderId="0" xfId="0" applyNumberFormat="1"/>
    <xf numFmtId="0" fontId="0" fillId="0" borderId="15" xfId="0" applyBorder="1"/>
    <xf numFmtId="43" fontId="0" fillId="0" borderId="17" xfId="0" applyNumberFormat="1" applyBorder="1"/>
    <xf numFmtId="43" fontId="3" fillId="0" borderId="16" xfId="0" applyNumberFormat="1" applyFont="1" applyBorder="1"/>
    <xf numFmtId="0" fontId="0" fillId="0" borderId="0" xfId="0" applyAlignment="1">
      <alignment horizontal="left"/>
    </xf>
    <xf numFmtId="0" fontId="0" fillId="0" borderId="0" xfId="0" applyAlignment="1">
      <alignment horizontal="center"/>
    </xf>
    <xf numFmtId="0" fontId="15" fillId="9" borderId="0" xfId="0" applyFont="1" applyFill="1"/>
    <xf numFmtId="0" fontId="28" fillId="9" borderId="0" xfId="0" applyFont="1" applyFill="1"/>
    <xf numFmtId="0" fontId="15" fillId="9" borderId="0" xfId="0" applyFont="1" applyFill="1" applyAlignment="1">
      <alignment horizontal="center"/>
    </xf>
    <xf numFmtId="2" fontId="15" fillId="0" borderId="0" xfId="0" applyNumberFormat="1" applyFont="1" applyAlignment="1">
      <alignment horizontal="center"/>
    </xf>
    <xf numFmtId="2" fontId="0" fillId="0" borderId="0" xfId="0" applyNumberFormat="1" applyAlignment="1">
      <alignment horizontal="center"/>
    </xf>
    <xf numFmtId="17" fontId="3" fillId="0" borderId="0" xfId="0" applyNumberFormat="1" applyFont="1"/>
    <xf numFmtId="0" fontId="15" fillId="0" borderId="0" xfId="0" applyFont="1" applyAlignment="1">
      <alignment horizontal="left"/>
    </xf>
    <xf numFmtId="0" fontId="0" fillId="9" borderId="0" xfId="0" applyFill="1" applyAlignment="1">
      <alignment horizontal="center"/>
    </xf>
    <xf numFmtId="0" fontId="15" fillId="0" borderId="0" xfId="0" applyFont="1" applyAlignment="1">
      <alignment horizontal="center"/>
    </xf>
    <xf numFmtId="0" fontId="16" fillId="0" borderId="0" xfId="0" applyFont="1" applyAlignment="1">
      <alignment horizontal="center"/>
    </xf>
    <xf numFmtId="0" fontId="31" fillId="0" borderId="0" xfId="0" applyFont="1" applyAlignment="1">
      <alignment horizontal="center"/>
    </xf>
    <xf numFmtId="0" fontId="32" fillId="0" borderId="0" xfId="0" applyFont="1" applyAlignment="1">
      <alignment horizontal="right"/>
    </xf>
    <xf numFmtId="0" fontId="0" fillId="0" borderId="0" xfId="0" applyAlignment="1">
      <alignment horizontal="right"/>
    </xf>
    <xf numFmtId="0" fontId="6" fillId="0" borderId="0" xfId="0" applyFont="1" applyAlignment="1">
      <alignment horizontal="left" wrapText="1"/>
    </xf>
    <xf numFmtId="10" fontId="0" fillId="0" borderId="15" xfId="1" applyNumberFormat="1" applyFont="1" applyBorder="1"/>
    <xf numFmtId="2" fontId="0" fillId="0" borderId="15" xfId="1" applyNumberFormat="1" applyFont="1" applyBorder="1"/>
    <xf numFmtId="9" fontId="0" fillId="0" borderId="15" xfId="0" applyNumberFormat="1" applyBorder="1"/>
    <xf numFmtId="0" fontId="0" fillId="0" borderId="15" xfId="0" applyBorder="1" applyAlignment="1">
      <alignment horizontal="right"/>
    </xf>
    <xf numFmtId="2" fontId="0" fillId="0" borderId="15" xfId="0" applyNumberFormat="1" applyBorder="1" applyAlignment="1">
      <alignment horizontal="right"/>
    </xf>
    <xf numFmtId="178" fontId="0" fillId="0" borderId="15" xfId="0" applyNumberFormat="1" applyBorder="1" applyAlignment="1">
      <alignment horizontal="left"/>
    </xf>
    <xf numFmtId="10" fontId="0" fillId="0" borderId="15" xfId="1" applyNumberFormat="1" applyFont="1" applyBorder="1" applyAlignment="1">
      <alignment horizontal="right"/>
    </xf>
    <xf numFmtId="178" fontId="0" fillId="0" borderId="15" xfId="0" applyNumberFormat="1" applyBorder="1"/>
    <xf numFmtId="9" fontId="0" fillId="0" borderId="19" xfId="0" applyNumberFormat="1" applyBorder="1" applyAlignment="1">
      <alignment horizontal="left"/>
    </xf>
    <xf numFmtId="9" fontId="0" fillId="0" borderId="19" xfId="0" applyNumberFormat="1" applyBorder="1"/>
    <xf numFmtId="10" fontId="1" fillId="0" borderId="19" xfId="1" applyNumberFormat="1" applyFont="1" applyBorder="1" applyAlignment="1">
      <alignment horizontal="right"/>
    </xf>
    <xf numFmtId="0" fontId="0" fillId="0" borderId="19" xfId="0" applyBorder="1" applyAlignment="1">
      <alignment horizontal="right"/>
    </xf>
    <xf numFmtId="2" fontId="0" fillId="0" borderId="19" xfId="0" applyNumberFormat="1" applyBorder="1" applyAlignment="1">
      <alignment horizontal="right"/>
    </xf>
    <xf numFmtId="0" fontId="3" fillId="0" borderId="18" xfId="0" applyFont="1" applyBorder="1"/>
    <xf numFmtId="0" fontId="3" fillId="0" borderId="18" xfId="0" applyFont="1" applyBorder="1" applyAlignment="1">
      <alignment horizontal="center"/>
    </xf>
    <xf numFmtId="0" fontId="0" fillId="0" borderId="19" xfId="0" applyBorder="1"/>
    <xf numFmtId="10" fontId="0" fillId="0" borderId="19" xfId="1" applyNumberFormat="1" applyFont="1" applyBorder="1"/>
    <xf numFmtId="0" fontId="0" fillId="0" borderId="18" xfId="0" applyBorder="1"/>
    <xf numFmtId="2" fontId="0" fillId="0" borderId="0" xfId="1" applyNumberFormat="1" applyFont="1" applyBorder="1"/>
    <xf numFmtId="0" fontId="6" fillId="0" borderId="0" xfId="0" applyFont="1" applyAlignment="1">
      <alignment horizontal="right" vertical="center" wrapText="1"/>
    </xf>
    <xf numFmtId="0" fontId="3" fillId="0" borderId="0" xfId="0" applyFont="1" applyAlignment="1">
      <alignment horizontal="right"/>
    </xf>
    <xf numFmtId="3" fontId="0" fillId="0" borderId="0" xfId="0" applyNumberFormat="1"/>
    <xf numFmtId="17" fontId="35" fillId="0" borderId="0" xfId="0" applyNumberFormat="1" applyFont="1" applyAlignment="1">
      <alignment horizontal="right" vertical="center" wrapText="1"/>
    </xf>
    <xf numFmtId="0" fontId="33" fillId="0" borderId="0" xfId="0" applyFont="1" applyAlignment="1">
      <alignment horizontal="left" vertical="center" indent="2"/>
    </xf>
    <xf numFmtId="0" fontId="0" fillId="0" borderId="21" xfId="0" applyBorder="1" applyAlignment="1">
      <alignment horizontal="left" vertical="center" indent="2"/>
    </xf>
    <xf numFmtId="0" fontId="33" fillId="0" borderId="21" xfId="0" applyFont="1" applyBorder="1" applyAlignment="1">
      <alignment horizontal="left" vertical="center" indent="2"/>
    </xf>
    <xf numFmtId="0" fontId="0" fillId="0" borderId="21" xfId="0" applyBorder="1" applyAlignment="1">
      <alignment horizontal="left" vertical="center"/>
    </xf>
    <xf numFmtId="179" fontId="0" fillId="0" borderId="21" xfId="0" applyNumberFormat="1" applyBorder="1" applyAlignment="1">
      <alignment horizontal="right" vertical="center" wrapText="1"/>
    </xf>
    <xf numFmtId="179" fontId="33" fillId="0" borderId="21" xfId="0" applyNumberFormat="1" applyFont="1" applyBorder="1" applyAlignment="1">
      <alignment horizontal="right" vertical="center" wrapText="1"/>
    </xf>
    <xf numFmtId="179" fontId="33" fillId="0" borderId="0" xfId="0" applyNumberFormat="1" applyFont="1" applyAlignment="1">
      <alignment horizontal="right" vertical="center" wrapText="1"/>
    </xf>
    <xf numFmtId="179" fontId="3" fillId="0" borderId="21" xfId="0" applyNumberFormat="1" applyFont="1" applyBorder="1" applyAlignment="1">
      <alignment horizontal="right" vertical="center" wrapText="1"/>
    </xf>
    <xf numFmtId="0" fontId="3" fillId="0" borderId="21" xfId="0" applyFont="1" applyBorder="1" applyAlignment="1">
      <alignment horizontal="left" vertical="center"/>
    </xf>
    <xf numFmtId="0" fontId="3" fillId="0" borderId="21" xfId="0" applyFont="1" applyBorder="1" applyAlignment="1">
      <alignment horizontal="left" vertical="center" indent="2"/>
    </xf>
    <xf numFmtId="0" fontId="0" fillId="0" borderId="23" xfId="0" applyBorder="1" applyAlignment="1">
      <alignment horizontal="left" vertical="center"/>
    </xf>
    <xf numFmtId="179" fontId="0" fillId="0" borderId="23" xfId="0" applyNumberFormat="1" applyBorder="1" applyAlignment="1">
      <alignment horizontal="right" vertical="center" wrapText="1"/>
    </xf>
    <xf numFmtId="0" fontId="33" fillId="0" borderId="22" xfId="0" applyFont="1" applyBorder="1" applyAlignment="1">
      <alignment horizontal="left" vertical="center" indent="2"/>
    </xf>
    <xf numFmtId="179" fontId="33" fillId="0" borderId="22" xfId="0" applyNumberFormat="1" applyFont="1" applyBorder="1" applyAlignment="1">
      <alignment horizontal="right" vertical="center" wrapText="1"/>
    </xf>
    <xf numFmtId="0" fontId="3" fillId="0" borderId="0" xfId="0" applyFont="1" applyAlignment="1">
      <alignment horizontal="left" vertical="center" indent="2"/>
    </xf>
    <xf numFmtId="179" fontId="0" fillId="0" borderId="0" xfId="0" applyNumberFormat="1" applyAlignment="1">
      <alignment horizontal="right" vertical="center" wrapText="1"/>
    </xf>
    <xf numFmtId="0" fontId="3" fillId="0" borderId="24" xfId="0" applyFont="1" applyBorder="1" applyAlignment="1">
      <alignment horizontal="left" vertical="center"/>
    </xf>
    <xf numFmtId="179" fontId="3" fillId="0" borderId="24" xfId="0" applyNumberFormat="1" applyFont="1" applyBorder="1" applyAlignment="1">
      <alignment horizontal="right" vertical="center" wrapText="1"/>
    </xf>
    <xf numFmtId="180" fontId="0" fillId="0" borderId="0" xfId="0" applyNumberFormat="1"/>
    <xf numFmtId="0" fontId="3" fillId="5" borderId="0" xfId="0" applyFont="1" applyFill="1"/>
    <xf numFmtId="10" fontId="3" fillId="5" borderId="0" xfId="0" applyNumberFormat="1" applyFont="1" applyFill="1"/>
    <xf numFmtId="10" fontId="0" fillId="0" borderId="1" xfId="0" applyNumberFormat="1" applyBorder="1"/>
    <xf numFmtId="17" fontId="38" fillId="6" borderId="5" xfId="0" applyNumberFormat="1" applyFont="1" applyFill="1" applyBorder="1" applyAlignment="1">
      <alignment horizontal="right" vertical="center" wrapText="1"/>
    </xf>
    <xf numFmtId="0" fontId="39" fillId="7" borderId="20" xfId="0" applyFont="1" applyFill="1" applyBorder="1" applyAlignment="1">
      <alignment horizontal="left" vertical="center" indent="2"/>
    </xf>
    <xf numFmtId="0" fontId="39" fillId="7" borderId="20" xfId="0" applyFont="1" applyFill="1" applyBorder="1" applyAlignment="1">
      <alignment horizontal="right" vertical="center" wrapText="1"/>
    </xf>
    <xf numFmtId="0" fontId="39" fillId="7" borderId="20" xfId="0" applyFont="1" applyFill="1" applyBorder="1" applyAlignment="1">
      <alignment horizontal="left" vertical="center"/>
    </xf>
    <xf numFmtId="3" fontId="39" fillId="7" borderId="20" xfId="0" applyNumberFormat="1" applyFont="1" applyFill="1" applyBorder="1" applyAlignment="1">
      <alignment horizontal="right" vertical="center" wrapText="1"/>
    </xf>
    <xf numFmtId="0" fontId="19" fillId="7" borderId="0" xfId="0" applyFont="1" applyFill="1" applyAlignment="1">
      <alignment horizontal="left" vertical="center"/>
    </xf>
    <xf numFmtId="0" fontId="39" fillId="6" borderId="20" xfId="0" applyFont="1" applyFill="1" applyBorder="1" applyAlignment="1">
      <alignment horizontal="left" vertical="center" indent="2"/>
    </xf>
    <xf numFmtId="0" fontId="39" fillId="6" borderId="20" xfId="0" applyFont="1" applyFill="1" applyBorder="1" applyAlignment="1">
      <alignment horizontal="right" vertical="center" wrapText="1"/>
    </xf>
    <xf numFmtId="3" fontId="19" fillId="6" borderId="0" xfId="0" applyNumberFormat="1" applyFont="1" applyFill="1" applyAlignment="1">
      <alignment horizontal="right" vertical="center" wrapText="1"/>
    </xf>
    <xf numFmtId="0" fontId="0" fillId="0" borderId="25" xfId="0" applyBorder="1"/>
    <xf numFmtId="180" fontId="0" fillId="0" borderId="25" xfId="0" applyNumberFormat="1" applyBorder="1"/>
    <xf numFmtId="180" fontId="36" fillId="0" borderId="25" xfId="0" applyNumberFormat="1" applyFont="1" applyBorder="1"/>
    <xf numFmtId="0" fontId="0" fillId="0" borderId="26" xfId="0" applyBorder="1"/>
    <xf numFmtId="180" fontId="0" fillId="0" borderId="26" xfId="0" applyNumberFormat="1" applyBorder="1"/>
    <xf numFmtId="0" fontId="3" fillId="0" borderId="27" xfId="0" applyFont="1" applyBorder="1"/>
    <xf numFmtId="0" fontId="0" fillId="0" borderId="27" xfId="0" applyBorder="1"/>
    <xf numFmtId="180" fontId="0" fillId="0" borderId="27" xfId="0" applyNumberFormat="1" applyBorder="1"/>
    <xf numFmtId="0" fontId="3" fillId="0" borderId="25" xfId="0" applyFont="1" applyBorder="1"/>
    <xf numFmtId="175" fontId="3" fillId="0" borderId="25" xfId="0" applyNumberFormat="1" applyFont="1" applyBorder="1"/>
    <xf numFmtId="180" fontId="3" fillId="0" borderId="25" xfId="0" applyNumberFormat="1" applyFont="1" applyBorder="1"/>
    <xf numFmtId="9" fontId="41" fillId="0" borderId="25" xfId="0" applyNumberFormat="1" applyFont="1" applyBorder="1"/>
    <xf numFmtId="0" fontId="3" fillId="0" borderId="28" xfId="0" applyFont="1" applyBorder="1"/>
    <xf numFmtId="10" fontId="3" fillId="0" borderId="28" xfId="1" applyNumberFormat="1" applyFont="1" applyBorder="1"/>
    <xf numFmtId="10" fontId="3" fillId="0" borderId="28" xfId="0" applyNumberFormat="1" applyFont="1" applyBorder="1"/>
    <xf numFmtId="0" fontId="0" fillId="0" borderId="30" xfId="0" applyBorder="1"/>
    <xf numFmtId="180" fontId="0" fillId="0" borderId="30" xfId="0" applyNumberFormat="1" applyBorder="1"/>
    <xf numFmtId="0" fontId="3" fillId="0" borderId="29" xfId="0" applyFont="1" applyBorder="1"/>
    <xf numFmtId="180" fontId="3" fillId="0" borderId="29" xfId="0" applyNumberFormat="1" applyFont="1" applyBorder="1"/>
    <xf numFmtId="0" fontId="0" fillId="0" borderId="29" xfId="0" applyBorder="1"/>
    <xf numFmtId="10" fontId="3" fillId="0" borderId="29" xfId="1" applyNumberFormat="1" applyFont="1" applyBorder="1"/>
    <xf numFmtId="175" fontId="3" fillId="0" borderId="29" xfId="0" applyNumberFormat="1" applyFont="1" applyBorder="1"/>
    <xf numFmtId="0" fontId="3" fillId="0" borderId="31" xfId="0" applyFont="1" applyBorder="1"/>
    <xf numFmtId="0" fontId="0" fillId="0" borderId="31" xfId="0" applyBorder="1"/>
    <xf numFmtId="180" fontId="0" fillId="0" borderId="31" xfId="0" applyNumberFormat="1" applyBorder="1"/>
    <xf numFmtId="0" fontId="0" fillId="9" borderId="0" xfId="0" applyFill="1"/>
    <xf numFmtId="0" fontId="2" fillId="0" borderId="0" xfId="0" applyFont="1" applyAlignment="1">
      <alignment horizontal="center"/>
    </xf>
    <xf numFmtId="0" fontId="37" fillId="0" borderId="0" xfId="0" applyFont="1" applyAlignment="1">
      <alignment horizontal="center"/>
    </xf>
    <xf numFmtId="0" fontId="3" fillId="0" borderId="32" xfId="0" applyFont="1" applyBorder="1" applyAlignment="1">
      <alignment horizontal="left"/>
    </xf>
    <xf numFmtId="0" fontId="3" fillId="0" borderId="32" xfId="0" applyFont="1" applyBorder="1" applyAlignment="1">
      <alignment horizontal="right"/>
    </xf>
    <xf numFmtId="2" fontId="0" fillId="5" borderId="0" xfId="0" applyNumberFormat="1" applyFill="1"/>
    <xf numFmtId="0" fontId="19" fillId="6" borderId="0" xfId="0" applyFont="1" applyFill="1" applyAlignment="1">
      <alignment horizontal="left" vertical="center" indent="2"/>
    </xf>
    <xf numFmtId="0" fontId="44" fillId="0" borderId="0" xfId="0" applyFont="1"/>
    <xf numFmtId="0" fontId="0" fillId="0" borderId="0" xfId="0" applyAlignment="1">
      <alignment vertical="top"/>
    </xf>
    <xf numFmtId="175" fontId="46" fillId="0" borderId="0" xfId="0" applyNumberFormat="1" applyFont="1"/>
    <xf numFmtId="0" fontId="3" fillId="0" borderId="33" xfId="0" applyFont="1" applyBorder="1"/>
    <xf numFmtId="10" fontId="0" fillId="0" borderId="33" xfId="1" applyNumberFormat="1" applyFont="1" applyBorder="1"/>
    <xf numFmtId="2" fontId="0" fillId="0" borderId="33" xfId="0" applyNumberFormat="1" applyBorder="1"/>
    <xf numFmtId="0" fontId="3" fillId="0" borderId="32" xfId="0" applyFont="1" applyBorder="1"/>
    <xf numFmtId="10" fontId="0" fillId="0" borderId="32" xfId="1" applyNumberFormat="1" applyFont="1" applyBorder="1"/>
    <xf numFmtId="2" fontId="0" fillId="0" borderId="32" xfId="0" applyNumberFormat="1" applyBorder="1"/>
    <xf numFmtId="0" fontId="0" fillId="0" borderId="32" xfId="0" applyBorder="1"/>
    <xf numFmtId="10" fontId="46" fillId="0" borderId="0" xfId="0" applyNumberFormat="1" applyFont="1"/>
    <xf numFmtId="10" fontId="0" fillId="0" borderId="0" xfId="1" applyNumberFormat="1" applyFont="1" applyBorder="1"/>
    <xf numFmtId="10" fontId="0" fillId="11" borderId="0" xfId="0" applyNumberFormat="1" applyFill="1"/>
    <xf numFmtId="0" fontId="47" fillId="0" borderId="0" xfId="0" applyFont="1"/>
    <xf numFmtId="0" fontId="3" fillId="5" borderId="16" xfId="0" applyFont="1" applyFill="1" applyBorder="1"/>
    <xf numFmtId="10" fontId="3" fillId="5" borderId="16" xfId="0" applyNumberFormat="1" applyFont="1" applyFill="1" applyBorder="1"/>
    <xf numFmtId="43" fontId="0" fillId="0" borderId="0" xfId="0" applyNumberFormat="1"/>
    <xf numFmtId="10" fontId="0" fillId="5" borderId="0" xfId="0" applyNumberFormat="1" applyFill="1"/>
    <xf numFmtId="176" fontId="0" fillId="0" borderId="0" xfId="0" applyNumberFormat="1"/>
    <xf numFmtId="0" fontId="2" fillId="12" borderId="0" xfId="0" applyFont="1" applyFill="1"/>
    <xf numFmtId="0" fontId="15" fillId="12" borderId="0" xfId="0" applyFont="1" applyFill="1"/>
    <xf numFmtId="0" fontId="48" fillId="0" borderId="0" xfId="5" applyFont="1"/>
    <xf numFmtId="0" fontId="49" fillId="0" borderId="0" xfId="0" applyFont="1"/>
    <xf numFmtId="0" fontId="49" fillId="0" borderId="0" xfId="0" applyFont="1" applyAlignment="1">
      <alignment wrapText="1"/>
    </xf>
    <xf numFmtId="183" fontId="2" fillId="12" borderId="0" xfId="0" applyNumberFormat="1" applyFont="1" applyFill="1"/>
    <xf numFmtId="184" fontId="2" fillId="12" borderId="0" xfId="0" applyNumberFormat="1" applyFont="1" applyFill="1"/>
    <xf numFmtId="0" fontId="53" fillId="4" borderId="0" xfId="9" applyFont="1" applyFill="1" applyAlignment="1">
      <alignment horizontal="left" wrapText="1"/>
    </xf>
    <xf numFmtId="0" fontId="53" fillId="4" borderId="0" xfId="0" applyFont="1" applyFill="1" applyAlignment="1">
      <alignment horizontal="left" wrapText="1"/>
    </xf>
    <xf numFmtId="0" fontId="52" fillId="0" borderId="1" xfId="9" applyFont="1" applyBorder="1"/>
    <xf numFmtId="0" fontId="52" fillId="0" borderId="1" xfId="9" applyFont="1" applyBorder="1" applyAlignment="1">
      <alignment horizontal="center"/>
    </xf>
    <xf numFmtId="182" fontId="52" fillId="0" borderId="1" xfId="9" applyNumberFormat="1" applyFont="1" applyBorder="1" applyAlignment="1">
      <alignment horizontal="left"/>
    </xf>
    <xf numFmtId="10" fontId="52" fillId="0" borderId="1" xfId="9" applyNumberFormat="1" applyFont="1" applyBorder="1" applyAlignment="1">
      <alignment horizontal="left"/>
    </xf>
    <xf numFmtId="2" fontId="52" fillId="0" borderId="1" xfId="9" applyNumberFormat="1" applyFont="1" applyBorder="1" applyAlignment="1">
      <alignment horizontal="left"/>
    </xf>
    <xf numFmtId="10" fontId="51" fillId="0" borderId="1" xfId="1" applyNumberFormat="1" applyFont="1" applyFill="1" applyBorder="1" applyAlignment="1">
      <alignment horizontal="left"/>
    </xf>
    <xf numFmtId="10" fontId="51" fillId="0" borderId="1" xfId="1" applyNumberFormat="1" applyFont="1" applyBorder="1" applyAlignment="1">
      <alignment horizontal="left"/>
    </xf>
    <xf numFmtId="0" fontId="52" fillId="0" borderId="34" xfId="9" applyFont="1" applyBorder="1"/>
    <xf numFmtId="0" fontId="52" fillId="0" borderId="34" xfId="9" applyFont="1" applyBorder="1" applyAlignment="1">
      <alignment horizontal="center"/>
    </xf>
    <xf numFmtId="182" fontId="52" fillId="0" borderId="34" xfId="9" applyNumberFormat="1" applyFont="1" applyBorder="1" applyAlignment="1">
      <alignment horizontal="left"/>
    </xf>
    <xf numFmtId="10" fontId="52" fillId="0" borderId="34" xfId="9" applyNumberFormat="1" applyFont="1" applyBorder="1" applyAlignment="1">
      <alignment horizontal="left"/>
    </xf>
    <xf numFmtId="2" fontId="52" fillId="0" borderId="34" xfId="9" applyNumberFormat="1" applyFont="1" applyBorder="1" applyAlignment="1">
      <alignment horizontal="left"/>
    </xf>
    <xf numFmtId="10" fontId="51" fillId="0" borderId="34" xfId="1" applyNumberFormat="1" applyFont="1" applyFill="1" applyBorder="1" applyAlignment="1">
      <alignment horizontal="left"/>
    </xf>
    <xf numFmtId="10" fontId="51" fillId="0" borderId="34" xfId="1" applyNumberFormat="1" applyFont="1" applyBorder="1" applyAlignment="1">
      <alignment horizontal="left"/>
    </xf>
    <xf numFmtId="0" fontId="54" fillId="0" borderId="35" xfId="9" applyFont="1" applyBorder="1"/>
    <xf numFmtId="0" fontId="54" fillId="0" borderId="35" xfId="9" applyFont="1" applyBorder="1" applyAlignment="1">
      <alignment horizontal="center"/>
    </xf>
    <xf numFmtId="182" fontId="54" fillId="0" borderId="35" xfId="9" applyNumberFormat="1" applyFont="1" applyBorder="1" applyAlignment="1">
      <alignment horizontal="left"/>
    </xf>
    <xf numFmtId="10" fontId="54" fillId="0" borderId="35" xfId="9" applyNumberFormat="1" applyFont="1" applyBorder="1" applyAlignment="1">
      <alignment horizontal="left"/>
    </xf>
    <xf numFmtId="2" fontId="54" fillId="0" borderId="35" xfId="9" applyNumberFormat="1" applyFont="1" applyBorder="1" applyAlignment="1">
      <alignment horizontal="left"/>
    </xf>
    <xf numFmtId="10" fontId="55" fillId="0" borderId="35" xfId="1" applyNumberFormat="1" applyFont="1" applyFill="1" applyBorder="1" applyAlignment="1">
      <alignment horizontal="left"/>
    </xf>
    <xf numFmtId="10" fontId="55" fillId="0" borderId="35" xfId="1" applyNumberFormat="1" applyFont="1" applyBorder="1" applyAlignment="1">
      <alignment horizontal="left"/>
    </xf>
    <xf numFmtId="0" fontId="54" fillId="0" borderId="4" xfId="9" applyFont="1" applyBorder="1"/>
    <xf numFmtId="0" fontId="54" fillId="0" borderId="4" xfId="9" applyFont="1" applyBorder="1" applyAlignment="1">
      <alignment horizontal="center"/>
    </xf>
    <xf numFmtId="182" fontId="54" fillId="0" borderId="4" xfId="9" applyNumberFormat="1" applyFont="1" applyBorder="1" applyAlignment="1">
      <alignment horizontal="left"/>
    </xf>
    <xf numFmtId="10" fontId="54" fillId="0" borderId="4" xfId="9" applyNumberFormat="1" applyFont="1" applyBorder="1" applyAlignment="1">
      <alignment horizontal="left"/>
    </xf>
    <xf numFmtId="2" fontId="54" fillId="0" borderId="4" xfId="9" applyNumberFormat="1" applyFont="1" applyBorder="1" applyAlignment="1">
      <alignment horizontal="left"/>
    </xf>
    <xf numFmtId="10" fontId="55" fillId="0" borderId="4" xfId="1" applyNumberFormat="1" applyFont="1" applyFill="1" applyBorder="1" applyAlignment="1">
      <alignment horizontal="left"/>
    </xf>
    <xf numFmtId="10" fontId="55" fillId="0" borderId="4" xfId="1" applyNumberFormat="1" applyFont="1" applyBorder="1" applyAlignment="1">
      <alignment horizontal="left"/>
    </xf>
    <xf numFmtId="43" fontId="3" fillId="0" borderId="29" xfId="0" applyNumberFormat="1" applyFont="1" applyBorder="1"/>
    <xf numFmtId="43" fontId="3" fillId="0" borderId="28" xfId="0" applyNumberFormat="1" applyFont="1" applyBorder="1"/>
    <xf numFmtId="0" fontId="16" fillId="12" borderId="0" xfId="0" applyFont="1" applyFill="1"/>
    <xf numFmtId="17" fontId="16" fillId="12" borderId="0" xfId="0" applyNumberFormat="1" applyFont="1" applyFill="1"/>
    <xf numFmtId="0" fontId="16" fillId="12" borderId="0" xfId="0" applyFont="1" applyFill="1" applyAlignment="1">
      <alignment horizontal="left"/>
    </xf>
    <xf numFmtId="0" fontId="16" fillId="12" borderId="0" xfId="0" applyFont="1" applyFill="1" applyAlignment="1">
      <alignment horizontal="right"/>
    </xf>
    <xf numFmtId="17" fontId="2" fillId="12" borderId="0" xfId="0" applyNumberFormat="1" applyFont="1" applyFill="1"/>
    <xf numFmtId="17" fontId="2" fillId="12" borderId="0" xfId="0" applyNumberFormat="1" applyFont="1" applyFill="1" applyAlignment="1">
      <alignment horizontal="right"/>
    </xf>
    <xf numFmtId="0" fontId="0" fillId="12" borderId="0" xfId="0" applyFill="1"/>
    <xf numFmtId="17" fontId="2" fillId="12" borderId="0" xfId="0" applyNumberFormat="1" applyFont="1" applyFill="1" applyAlignment="1">
      <alignment horizontal="center"/>
    </xf>
    <xf numFmtId="0" fontId="2" fillId="12" borderId="0" xfId="0" applyFont="1" applyFill="1" applyAlignment="1">
      <alignment horizontal="left"/>
    </xf>
    <xf numFmtId="0" fontId="2" fillId="12" borderId="0" xfId="0" applyFont="1" applyFill="1" applyAlignment="1">
      <alignment horizontal="right" wrapText="1"/>
    </xf>
    <xf numFmtId="0" fontId="2" fillId="12" borderId="0" xfId="0" applyFont="1" applyFill="1" applyAlignment="1">
      <alignment horizontal="right"/>
    </xf>
    <xf numFmtId="0" fontId="24" fillId="12" borderId="0" xfId="0" applyFont="1" applyFill="1"/>
    <xf numFmtId="0" fontId="56" fillId="12" borderId="0" xfId="0" applyFont="1" applyFill="1"/>
    <xf numFmtId="10" fontId="15" fillId="12" borderId="0" xfId="0" applyNumberFormat="1" applyFont="1" applyFill="1"/>
    <xf numFmtId="0" fontId="10" fillId="12" borderId="0" xfId="0" applyFont="1" applyFill="1" applyAlignment="1">
      <alignment horizontal="left" wrapText="1"/>
    </xf>
    <xf numFmtId="0" fontId="10" fillId="12" borderId="0" xfId="0" applyFont="1" applyFill="1" applyAlignment="1">
      <alignment horizontal="right" vertical="center" wrapText="1"/>
    </xf>
    <xf numFmtId="0" fontId="57" fillId="0" borderId="0" xfId="0" applyFont="1"/>
    <xf numFmtId="10" fontId="57" fillId="0" borderId="0" xfId="1" applyNumberFormat="1" applyFont="1"/>
    <xf numFmtId="0" fontId="3" fillId="0" borderId="16" xfId="0" applyFont="1" applyBorder="1"/>
    <xf numFmtId="166" fontId="3" fillId="0" borderId="16" xfId="0" applyNumberFormat="1" applyFont="1" applyBorder="1"/>
    <xf numFmtId="166" fontId="3" fillId="0" borderId="29" xfId="0" applyNumberFormat="1" applyFont="1" applyBorder="1"/>
    <xf numFmtId="0" fontId="3" fillId="0" borderId="36" xfId="0" applyFont="1" applyBorder="1"/>
    <xf numFmtId="166" fontId="3" fillId="0" borderId="36" xfId="0" applyNumberFormat="1" applyFont="1" applyBorder="1"/>
    <xf numFmtId="167" fontId="3" fillId="0" borderId="36" xfId="0" applyNumberFormat="1" applyFont="1" applyBorder="1"/>
    <xf numFmtId="0" fontId="0" fillId="0" borderId="36" xfId="0" applyBorder="1"/>
    <xf numFmtId="10" fontId="0" fillId="0" borderId="36" xfId="1" applyNumberFormat="1" applyFont="1" applyBorder="1"/>
    <xf numFmtId="0" fontId="0" fillId="0" borderId="37" xfId="0" applyBorder="1"/>
    <xf numFmtId="0" fontId="0" fillId="0" borderId="38" xfId="0" applyBorder="1"/>
    <xf numFmtId="4" fontId="0" fillId="5" borderId="0" xfId="0" applyNumberFormat="1" applyFill="1"/>
    <xf numFmtId="4" fontId="0" fillId="0" borderId="36" xfId="0" applyNumberFormat="1" applyBorder="1"/>
    <xf numFmtId="169" fontId="0" fillId="0" borderId="36" xfId="0" applyNumberFormat="1" applyBorder="1"/>
    <xf numFmtId="175" fontId="46" fillId="0" borderId="36" xfId="0" applyNumberFormat="1" applyFont="1" applyBorder="1"/>
    <xf numFmtId="10" fontId="0" fillId="0" borderId="36" xfId="0" applyNumberFormat="1" applyBorder="1"/>
    <xf numFmtId="0" fontId="3" fillId="0" borderId="37" xfId="0" applyFont="1" applyBorder="1"/>
    <xf numFmtId="10" fontId="0" fillId="0" borderId="37" xfId="0" applyNumberFormat="1" applyBorder="1"/>
    <xf numFmtId="0" fontId="3" fillId="0" borderId="38" xfId="0" applyFont="1" applyBorder="1"/>
    <xf numFmtId="10" fontId="0" fillId="0" borderId="38" xfId="0" applyNumberFormat="1" applyBorder="1" applyAlignment="1">
      <alignment horizontal="right"/>
    </xf>
    <xf numFmtId="0" fontId="3" fillId="0" borderId="6" xfId="0" applyFont="1" applyBorder="1"/>
    <xf numFmtId="0" fontId="10" fillId="0" borderId="0" xfId="0" applyFont="1" applyAlignment="1">
      <alignment horizontal="left" wrapText="1"/>
    </xf>
    <xf numFmtId="0" fontId="10" fillId="0" borderId="0" xfId="0" applyFont="1" applyAlignment="1">
      <alignment horizontal="right" vertical="center" wrapText="1"/>
    </xf>
    <xf numFmtId="0" fontId="2" fillId="0" borderId="0" xfId="0" applyFont="1" applyAlignment="1">
      <alignment horizontal="right"/>
    </xf>
    <xf numFmtId="177" fontId="8" fillId="0" borderId="39" xfId="0" applyNumberFormat="1" applyFont="1" applyBorder="1" applyAlignment="1">
      <alignment horizontal="left" wrapText="1"/>
    </xf>
    <xf numFmtId="2" fontId="8" fillId="0" borderId="39" xfId="0" applyNumberFormat="1" applyFont="1" applyBorder="1" applyAlignment="1">
      <alignment horizontal="right" wrapText="1"/>
    </xf>
    <xf numFmtId="0" fontId="0" fillId="0" borderId="39" xfId="0" applyBorder="1" applyAlignment="1">
      <alignment horizontal="right"/>
    </xf>
    <xf numFmtId="177" fontId="8" fillId="0" borderId="15" xfId="0" applyNumberFormat="1" applyFont="1" applyBorder="1" applyAlignment="1">
      <alignment horizontal="left" wrapText="1"/>
    </xf>
    <xf numFmtId="2" fontId="8" fillId="0" borderId="15" xfId="0" applyNumberFormat="1" applyFont="1" applyBorder="1" applyAlignment="1">
      <alignment horizontal="right" wrapText="1"/>
    </xf>
    <xf numFmtId="0" fontId="0" fillId="0" borderId="39" xfId="0" applyBorder="1"/>
    <xf numFmtId="10" fontId="0" fillId="0" borderId="31" xfId="1" applyNumberFormat="1" applyFont="1" applyBorder="1"/>
    <xf numFmtId="0" fontId="0" fillId="0" borderId="40" xfId="0" applyBorder="1"/>
    <xf numFmtId="10" fontId="0" fillId="0" borderId="40" xfId="1" applyNumberFormat="1" applyFont="1" applyBorder="1"/>
    <xf numFmtId="0" fontId="0" fillId="0" borderId="41" xfId="0" applyBorder="1"/>
    <xf numFmtId="10" fontId="0" fillId="0" borderId="41" xfId="1" applyNumberFormat="1" applyFont="1" applyBorder="1"/>
    <xf numFmtId="10" fontId="0" fillId="0" borderId="40" xfId="0" applyNumberFormat="1" applyBorder="1"/>
    <xf numFmtId="169" fontId="0" fillId="0" borderId="40" xfId="0" applyNumberFormat="1" applyBorder="1"/>
    <xf numFmtId="169" fontId="0" fillId="0" borderId="31" xfId="0" applyNumberFormat="1" applyBorder="1"/>
    <xf numFmtId="1" fontId="0" fillId="0" borderId="31" xfId="0" applyNumberFormat="1" applyBorder="1"/>
    <xf numFmtId="1" fontId="0" fillId="0" borderId="40" xfId="0" applyNumberFormat="1" applyBorder="1"/>
    <xf numFmtId="0" fontId="0" fillId="0" borderId="42" xfId="0" applyBorder="1"/>
    <xf numFmtId="10" fontId="0" fillId="0" borderId="42" xfId="1" applyNumberFormat="1" applyFont="1" applyBorder="1"/>
    <xf numFmtId="0" fontId="43" fillId="0" borderId="41" xfId="0" applyFont="1" applyBorder="1"/>
    <xf numFmtId="0" fontId="3" fillId="0" borderId="6" xfId="0" applyFont="1" applyBorder="1" applyAlignment="1">
      <alignment horizontal="right"/>
    </xf>
    <xf numFmtId="0" fontId="3" fillId="0" borderId="3" xfId="0" applyFont="1" applyBorder="1" applyAlignment="1">
      <alignment vertical="top"/>
    </xf>
    <xf numFmtId="0" fontId="3" fillId="0" borderId="3" xfId="0" applyFont="1" applyBorder="1" applyAlignment="1">
      <alignment horizontal="right" vertical="top"/>
    </xf>
    <xf numFmtId="0" fontId="3" fillId="0" borderId="43" xfId="0" applyFont="1" applyBorder="1"/>
    <xf numFmtId="43" fontId="3" fillId="0" borderId="43" xfId="0" applyNumberFormat="1" applyFont="1" applyBorder="1"/>
    <xf numFmtId="0" fontId="3" fillId="10" borderId="29" xfId="0" applyFont="1" applyFill="1" applyBorder="1"/>
    <xf numFmtId="10" fontId="3" fillId="10" borderId="29" xfId="1" applyNumberFormat="1" applyFont="1" applyFill="1" applyBorder="1"/>
    <xf numFmtId="172" fontId="3" fillId="10" borderId="29" xfId="1" applyNumberFormat="1" applyFont="1" applyFill="1" applyBorder="1"/>
    <xf numFmtId="165" fontId="0" fillId="0" borderId="0" xfId="2" applyNumberFormat="1" applyFont="1" applyBorder="1"/>
    <xf numFmtId="43" fontId="3" fillId="0" borderId="0" xfId="0" applyNumberFormat="1" applyFont="1"/>
    <xf numFmtId="176" fontId="3" fillId="0" borderId="0" xfId="0" applyNumberFormat="1" applyFont="1"/>
    <xf numFmtId="43" fontId="15" fillId="13" borderId="32" xfId="0" applyNumberFormat="1" applyFont="1" applyFill="1" applyBorder="1" applyAlignment="1">
      <alignment horizontal="left"/>
    </xf>
    <xf numFmtId="10" fontId="3" fillId="0" borderId="32" xfId="0" applyNumberFormat="1" applyFont="1" applyBorder="1" applyAlignment="1">
      <alignment horizontal="left"/>
    </xf>
    <xf numFmtId="10" fontId="3" fillId="0" borderId="18" xfId="0" applyNumberFormat="1" applyFont="1" applyBorder="1" applyAlignment="1">
      <alignment horizontal="left"/>
    </xf>
    <xf numFmtId="175" fontId="0" fillId="0" borderId="18" xfId="0" applyNumberFormat="1" applyBorder="1"/>
    <xf numFmtId="175" fontId="0" fillId="5" borderId="18" xfId="0" applyNumberFormat="1" applyFill="1" applyBorder="1"/>
    <xf numFmtId="0" fontId="0" fillId="0" borderId="44" xfId="0" applyBorder="1"/>
    <xf numFmtId="176" fontId="3" fillId="0" borderId="44" xfId="0" applyNumberFormat="1" applyFont="1" applyBorder="1"/>
    <xf numFmtId="0" fontId="0" fillId="0" borderId="45" xfId="0" applyBorder="1"/>
    <xf numFmtId="169" fontId="0" fillId="0" borderId="45" xfId="0" applyNumberFormat="1" applyBorder="1"/>
    <xf numFmtId="10" fontId="0" fillId="0" borderId="25" xfId="1" applyNumberFormat="1" applyFont="1" applyBorder="1"/>
    <xf numFmtId="169" fontId="0" fillId="0" borderId="25" xfId="0" applyNumberFormat="1" applyBorder="1"/>
    <xf numFmtId="1" fontId="0" fillId="0" borderId="25" xfId="0" applyNumberFormat="1" applyBorder="1"/>
    <xf numFmtId="1" fontId="0" fillId="0" borderId="36" xfId="0" applyNumberFormat="1" applyBorder="1"/>
    <xf numFmtId="170" fontId="0" fillId="0" borderId="25" xfId="0" applyNumberFormat="1" applyBorder="1"/>
    <xf numFmtId="0" fontId="0" fillId="5" borderId="25" xfId="0" applyFill="1" applyBorder="1"/>
    <xf numFmtId="171" fontId="0" fillId="5" borderId="25" xfId="0" applyNumberFormat="1" applyFill="1" applyBorder="1"/>
    <xf numFmtId="10" fontId="0" fillId="5" borderId="25" xfId="1" applyNumberFormat="1" applyFont="1" applyFill="1" applyBorder="1"/>
    <xf numFmtId="0" fontId="0" fillId="5" borderId="36" xfId="0" applyFill="1" applyBorder="1"/>
    <xf numFmtId="171" fontId="0" fillId="5" borderId="36" xfId="0" applyNumberFormat="1" applyFill="1" applyBorder="1"/>
    <xf numFmtId="10" fontId="0" fillId="5" borderId="36" xfId="1" applyNumberFormat="1" applyFont="1" applyFill="1" applyBorder="1"/>
    <xf numFmtId="2" fontId="0" fillId="0" borderId="25" xfId="0" applyNumberFormat="1" applyBorder="1"/>
    <xf numFmtId="0" fontId="3" fillId="5" borderId="25" xfId="0" applyFont="1" applyFill="1" applyBorder="1"/>
    <xf numFmtId="169" fontId="3" fillId="5" borderId="25" xfId="0" applyNumberFormat="1" applyFont="1" applyFill="1" applyBorder="1"/>
    <xf numFmtId="0" fontId="3" fillId="5" borderId="36" xfId="0" applyFont="1" applyFill="1" applyBorder="1"/>
    <xf numFmtId="169" fontId="3" fillId="5" borderId="36" xfId="0" applyNumberFormat="1" applyFont="1" applyFill="1" applyBorder="1"/>
    <xf numFmtId="4" fontId="0" fillId="0" borderId="25" xfId="0" applyNumberFormat="1" applyBorder="1"/>
    <xf numFmtId="0" fontId="46" fillId="0" borderId="30" xfId="0" applyFont="1" applyBorder="1"/>
    <xf numFmtId="175" fontId="46" fillId="0" borderId="30" xfId="0" applyNumberFormat="1" applyFont="1" applyBorder="1"/>
    <xf numFmtId="10" fontId="46" fillId="0" borderId="30" xfId="0" applyNumberFormat="1" applyFont="1" applyBorder="1" applyAlignment="1">
      <alignment vertical="top"/>
    </xf>
    <xf numFmtId="10" fontId="0" fillId="11" borderId="30" xfId="1" applyNumberFormat="1" applyFont="1" applyFill="1" applyBorder="1" applyAlignment="1"/>
    <xf numFmtId="181" fontId="36" fillId="0" borderId="30" xfId="0" applyNumberFormat="1" applyFont="1" applyBorder="1"/>
    <xf numFmtId="181" fontId="0" fillId="11" borderId="30" xfId="0" applyNumberFormat="1" applyFill="1" applyBorder="1"/>
    <xf numFmtId="0" fontId="46" fillId="0" borderId="2" xfId="0" applyFont="1" applyBorder="1"/>
    <xf numFmtId="175" fontId="46" fillId="0" borderId="2" xfId="0" applyNumberFormat="1" applyFont="1" applyBorder="1"/>
    <xf numFmtId="10" fontId="46" fillId="0" borderId="2" xfId="0" applyNumberFormat="1" applyFont="1" applyBorder="1" applyAlignment="1">
      <alignment vertical="top"/>
    </xf>
    <xf numFmtId="10" fontId="0" fillId="11" borderId="2" xfId="1" applyNumberFormat="1" applyFont="1" applyFill="1" applyBorder="1" applyAlignment="1"/>
    <xf numFmtId="181" fontId="36" fillId="0" borderId="2" xfId="0" applyNumberFormat="1" applyFont="1" applyBorder="1"/>
    <xf numFmtId="181" fontId="0" fillId="11" borderId="2" xfId="0" applyNumberFormat="1" applyFill="1" applyBorder="1"/>
    <xf numFmtId="0" fontId="46" fillId="0" borderId="25" xfId="0" applyFont="1" applyBorder="1"/>
    <xf numFmtId="175" fontId="46" fillId="0" borderId="25" xfId="0" applyNumberFormat="1" applyFont="1" applyBorder="1"/>
    <xf numFmtId="10" fontId="46" fillId="0" borderId="25" xfId="0" applyNumberFormat="1" applyFont="1" applyBorder="1" applyAlignment="1">
      <alignment vertical="top"/>
    </xf>
    <xf numFmtId="10" fontId="0" fillId="11" borderId="25" xfId="1" applyNumberFormat="1" applyFont="1" applyFill="1" applyBorder="1" applyAlignment="1"/>
    <xf numFmtId="181" fontId="36" fillId="0" borderId="25" xfId="0" applyNumberFormat="1" applyFont="1" applyBorder="1"/>
    <xf numFmtId="181" fontId="0" fillId="11" borderId="25" xfId="0" applyNumberFormat="1" applyFill="1" applyBorder="1"/>
    <xf numFmtId="0" fontId="46" fillId="0" borderId="36" xfId="0" applyFont="1" applyBorder="1"/>
    <xf numFmtId="10" fontId="46" fillId="0" borderId="36" xfId="0" applyNumberFormat="1" applyFont="1" applyBorder="1" applyAlignment="1">
      <alignment vertical="top"/>
    </xf>
    <xf numFmtId="10" fontId="0" fillId="11" borderId="36" xfId="1" applyNumberFormat="1" applyFont="1" applyFill="1" applyBorder="1" applyAlignment="1"/>
    <xf numFmtId="181" fontId="36" fillId="0" borderId="36" xfId="0" applyNumberFormat="1" applyFont="1" applyBorder="1"/>
    <xf numFmtId="181" fontId="0" fillId="11" borderId="36" xfId="0" applyNumberFormat="1" applyFill="1" applyBorder="1"/>
    <xf numFmtId="10" fontId="46" fillId="0" borderId="25" xfId="1" applyNumberFormat="1" applyFont="1" applyBorder="1"/>
    <xf numFmtId="10" fontId="0" fillId="0" borderId="25" xfId="0" applyNumberFormat="1" applyBorder="1"/>
    <xf numFmtId="10" fontId="0" fillId="11" borderId="36" xfId="1" applyNumberFormat="1" applyFont="1" applyFill="1" applyBorder="1"/>
    <xf numFmtId="10" fontId="46" fillId="0" borderId="25" xfId="0" applyNumberFormat="1" applyFont="1" applyBorder="1" applyAlignment="1">
      <alignment horizontal="right"/>
    </xf>
    <xf numFmtId="10" fontId="0" fillId="0" borderId="25" xfId="0" applyNumberFormat="1" applyBorder="1" applyAlignment="1">
      <alignment horizontal="right"/>
    </xf>
    <xf numFmtId="2" fontId="0" fillId="11" borderId="25" xfId="0" applyNumberFormat="1" applyFill="1" applyBorder="1" applyAlignment="1">
      <alignment horizontal="right"/>
    </xf>
    <xf numFmtId="10" fontId="0" fillId="11" borderId="36" xfId="0" applyNumberFormat="1" applyFill="1" applyBorder="1"/>
    <xf numFmtId="2" fontId="0" fillId="0" borderId="36" xfId="0" applyNumberFormat="1" applyBorder="1"/>
    <xf numFmtId="10" fontId="0" fillId="0" borderId="25" xfId="1" applyNumberFormat="1" applyFont="1" applyFill="1" applyBorder="1"/>
    <xf numFmtId="10" fontId="0" fillId="0" borderId="0" xfId="1" applyNumberFormat="1" applyFont="1" applyFill="1" applyBorder="1"/>
    <xf numFmtId="177" fontId="8" fillId="0" borderId="25" xfId="0" applyNumberFormat="1" applyFont="1" applyBorder="1" applyAlignment="1">
      <alignment horizontal="left" wrapText="1"/>
    </xf>
    <xf numFmtId="4" fontId="8" fillId="0" borderId="25" xfId="0" applyNumberFormat="1" applyFont="1" applyBorder="1" applyAlignment="1">
      <alignment horizontal="right" wrapText="1"/>
    </xf>
    <xf numFmtId="177" fontId="8" fillId="0" borderId="36" xfId="0" applyNumberFormat="1" applyFont="1" applyBorder="1" applyAlignment="1">
      <alignment horizontal="left" wrapText="1"/>
    </xf>
    <xf numFmtId="4" fontId="8" fillId="0" borderId="36" xfId="0" applyNumberFormat="1" applyFont="1" applyBorder="1" applyAlignment="1">
      <alignment horizontal="right" wrapText="1"/>
    </xf>
    <xf numFmtId="0" fontId="0" fillId="0" borderId="25" xfId="0" applyBorder="1" applyAlignment="1">
      <alignment horizontal="left"/>
    </xf>
    <xf numFmtId="2" fontId="0" fillId="0" borderId="30" xfId="0" applyNumberFormat="1" applyBorder="1"/>
    <xf numFmtId="10" fontId="0" fillId="0" borderId="25" xfId="1" applyNumberFormat="1" applyFont="1" applyBorder="1" applyAlignment="1">
      <alignment horizontal="right"/>
    </xf>
    <xf numFmtId="43" fontId="0" fillId="0" borderId="30" xfId="0" applyNumberFormat="1" applyBorder="1"/>
    <xf numFmtId="10" fontId="41" fillId="0" borderId="25" xfId="0" applyNumberFormat="1" applyFont="1" applyBorder="1"/>
    <xf numFmtId="43" fontId="0" fillId="0" borderId="25" xfId="0" applyNumberFormat="1" applyBorder="1"/>
    <xf numFmtId="0" fontId="41" fillId="0" borderId="25" xfId="0" applyFont="1" applyBorder="1"/>
    <xf numFmtId="185" fontId="0" fillId="0" borderId="25" xfId="0" applyNumberFormat="1" applyBorder="1"/>
    <xf numFmtId="43" fontId="3" fillId="0" borderId="25" xfId="0" applyNumberFormat="1" applyFont="1" applyBorder="1"/>
    <xf numFmtId="175" fontId="0" fillId="0" borderId="0" xfId="0" applyNumberFormat="1"/>
    <xf numFmtId="175" fontId="0" fillId="0" borderId="25" xfId="0" applyNumberFormat="1" applyBorder="1"/>
    <xf numFmtId="0" fontId="32" fillId="0" borderId="29" xfId="0" applyFont="1" applyBorder="1" applyAlignment="1">
      <alignment horizontal="right"/>
    </xf>
    <xf numFmtId="176" fontId="3" fillId="10" borderId="29" xfId="1" applyNumberFormat="1" applyFont="1" applyFill="1" applyBorder="1"/>
    <xf numFmtId="0" fontId="0" fillId="5" borderId="0" xfId="0" applyFill="1" applyAlignment="1">
      <alignment horizontal="left"/>
    </xf>
    <xf numFmtId="0" fontId="0" fillId="0" borderId="36" xfId="0" applyBorder="1" applyAlignment="1">
      <alignment horizontal="left"/>
    </xf>
    <xf numFmtId="0" fontId="0" fillId="0" borderId="1" xfId="0" applyBorder="1" applyAlignment="1">
      <alignment horizontal="left"/>
    </xf>
    <xf numFmtId="3" fontId="8" fillId="0" borderId="0" xfId="0" applyNumberFormat="1" applyFont="1" applyAlignment="1">
      <alignment horizontal="right" wrapText="1"/>
    </xf>
    <xf numFmtId="177" fontId="8" fillId="0" borderId="0" xfId="0" applyNumberFormat="1" applyFont="1" applyAlignment="1">
      <alignment horizontal="right" wrapText="1"/>
    </xf>
    <xf numFmtId="0" fontId="0" fillId="0" borderId="14" xfId="0" applyBorder="1" applyAlignment="1">
      <alignment horizontal="right"/>
    </xf>
    <xf numFmtId="4" fontId="0" fillId="0" borderId="14" xfId="0" applyNumberFormat="1" applyBorder="1" applyAlignment="1">
      <alignment horizontal="right"/>
    </xf>
    <xf numFmtId="0" fontId="24" fillId="12" borderId="0" xfId="0" applyFont="1" applyFill="1" applyAlignment="1">
      <alignment horizontal="center"/>
    </xf>
    <xf numFmtId="0" fontId="0" fillId="0" borderId="9" xfId="0" applyBorder="1" applyAlignment="1">
      <alignment horizontal="left" wrapText="1"/>
    </xf>
    <xf numFmtId="0" fontId="16" fillId="12" borderId="0" xfId="0" applyFont="1" applyFill="1" applyAlignment="1">
      <alignment horizontal="center"/>
    </xf>
    <xf numFmtId="0" fontId="16" fillId="12" borderId="0" xfId="0" applyFont="1" applyFill="1" applyAlignment="1">
      <alignment horizontal="right"/>
    </xf>
    <xf numFmtId="0" fontId="16" fillId="12" borderId="0" xfId="0" applyFont="1" applyFill="1" applyAlignment="1">
      <alignment horizontal="left"/>
    </xf>
    <xf numFmtId="0" fontId="0" fillId="0" borderId="15" xfId="0" applyBorder="1" applyAlignment="1">
      <alignment horizontal="left" indent="1"/>
    </xf>
    <xf numFmtId="0" fontId="0" fillId="0" borderId="0" xfId="0" applyAlignment="1">
      <alignment horizontal="left" indent="1"/>
    </xf>
    <xf numFmtId="0" fontId="3" fillId="0" borderId="16" xfId="0" applyFont="1" applyBorder="1" applyAlignment="1">
      <alignment horizontal="left"/>
    </xf>
    <xf numFmtId="0" fontId="0" fillId="0" borderId="0" xfId="0" applyAlignment="1">
      <alignment horizontal="center"/>
    </xf>
    <xf numFmtId="174" fontId="0" fillId="0" borderId="15" xfId="0" quotePrefix="1" applyNumberFormat="1" applyBorder="1" applyAlignment="1">
      <alignment horizontal="center"/>
    </xf>
    <xf numFmtId="174" fontId="0" fillId="0" borderId="15" xfId="0" applyNumberFormat="1" applyBorder="1" applyAlignment="1">
      <alignment horizontal="center"/>
    </xf>
    <xf numFmtId="0" fontId="0" fillId="0" borderId="15" xfId="0" applyBorder="1" applyAlignment="1">
      <alignment horizontal="left"/>
    </xf>
    <xf numFmtId="0" fontId="0" fillId="0" borderId="17" xfId="0" applyBorder="1" applyAlignment="1">
      <alignment horizontal="left"/>
    </xf>
    <xf numFmtId="0" fontId="0" fillId="0" borderId="0" xfId="0" applyAlignment="1">
      <alignment horizontal="left"/>
    </xf>
    <xf numFmtId="0" fontId="0" fillId="0" borderId="0" xfId="0"/>
    <xf numFmtId="0" fontId="2" fillId="12" borderId="0" xfId="0" applyFont="1" applyFill="1" applyAlignment="1">
      <alignment horizontal="center"/>
    </xf>
    <xf numFmtId="43" fontId="3" fillId="0" borderId="0" xfId="0" applyNumberFormat="1" applyFont="1" applyAlignment="1">
      <alignment horizontal="center"/>
    </xf>
    <xf numFmtId="0" fontId="3" fillId="0" borderId="0" xfId="0" applyFont="1" applyAlignment="1">
      <alignment horizontal="center"/>
    </xf>
    <xf numFmtId="0" fontId="2" fillId="12" borderId="7" xfId="0" applyFont="1" applyFill="1" applyBorder="1" applyAlignment="1">
      <alignment horizontal="center"/>
    </xf>
    <xf numFmtId="0" fontId="42" fillId="0" borderId="0" xfId="0" applyFont="1" applyAlignment="1">
      <alignment horizontal="center"/>
    </xf>
    <xf numFmtId="0" fontId="15" fillId="9" borderId="0" xfId="0" applyFont="1" applyFill="1" applyAlignment="1">
      <alignment horizontal="center"/>
    </xf>
    <xf numFmtId="0" fontId="0" fillId="9" borderId="0" xfId="0" applyFill="1" applyAlignment="1">
      <alignment horizontal="center"/>
    </xf>
    <xf numFmtId="2" fontId="15" fillId="0" borderId="0" xfId="0" applyNumberFormat="1" applyFont="1" applyAlignment="1">
      <alignment horizontal="center"/>
    </xf>
    <xf numFmtId="2" fontId="0" fillId="0" borderId="0" xfId="0" applyNumberFormat="1" applyAlignment="1">
      <alignment horizontal="center"/>
    </xf>
    <xf numFmtId="0" fontId="31" fillId="12" borderId="0" xfId="0" applyFont="1" applyFill="1" applyAlignment="1">
      <alignment horizontal="center"/>
    </xf>
    <xf numFmtId="0" fontId="29" fillId="0" borderId="0" xfId="0" applyFont="1" applyAlignment="1">
      <alignment horizontal="left"/>
    </xf>
    <xf numFmtId="0" fontId="30" fillId="0" borderId="0" xfId="0" applyFont="1" applyAlignment="1">
      <alignment horizontal="left"/>
    </xf>
    <xf numFmtId="0" fontId="29" fillId="12" borderId="0" xfId="0" applyFont="1" applyFill="1" applyAlignment="1">
      <alignment horizontal="center"/>
    </xf>
    <xf numFmtId="0" fontId="30" fillId="12" borderId="0" xfId="0" applyFont="1" applyFill="1" applyAlignment="1">
      <alignment horizontal="center"/>
    </xf>
    <xf numFmtId="43" fontId="7" fillId="0" borderId="0" xfId="3" applyNumberFormat="1" applyFont="1" applyBorder="1" applyAlignment="1" applyProtection="1">
      <alignment horizontal="center"/>
    </xf>
    <xf numFmtId="43" fontId="10" fillId="2" borderId="0" xfId="4" applyNumberFormat="1" applyFont="1" applyBorder="1" applyAlignment="1">
      <alignment horizontal="center"/>
    </xf>
  </cellXfs>
  <cellStyles count="10">
    <cellStyle name="Accent6 2" xfId="4" xr:uid="{BBDB2BF0-232B-4C01-AC19-E13AE7790424}"/>
    <cellStyle name="Comma 2" xfId="2" xr:uid="{177753BF-8FC0-47C2-A09D-659D00B32ED6}"/>
    <cellStyle name="Hyperlink" xfId="8" builtinId="8"/>
    <cellStyle name="Hyperlink 2" xfId="3" xr:uid="{7C8B96FE-EF46-46CA-837F-CBE11AA9368D}"/>
    <cellStyle name="Normal" xfId="0" builtinId="0"/>
    <cellStyle name="Normal 2" xfId="7" xr:uid="{2080FAEF-89A5-4CB3-B948-0E63B4C07C78}"/>
    <cellStyle name="Normal 2 2" xfId="9" xr:uid="{D74E937E-E90D-48DB-9021-11A657CA5C2E}"/>
    <cellStyle name="Normal 3" xfId="5" xr:uid="{D9D406C4-520E-4DB0-A06B-D346019C8727}"/>
    <cellStyle name="Percent" xfId="1" builtinId="5"/>
    <cellStyle name="Percent 3" xfId="6" xr:uid="{7B1B12B2-B1C6-4898-946F-9C0F047CCCB8}"/>
  </cellStyles>
  <dxfs count="1">
    <dxf>
      <font>
        <b/>
        <i val="0"/>
        <color theme="0"/>
      </font>
      <fill>
        <patternFill>
          <bgColor theme="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'Raw Data 2'!$C$2</c:f>
              <c:strCache>
                <c:ptCount val="1"/>
                <c:pt idx="0">
                  <c:v>Price</c:v>
                </c:pt>
              </c:strCache>
            </c:strRef>
          </c:tx>
          <c:spPr>
            <a:ln w="28575" cap="rnd">
              <a:solidFill>
                <a:schemeClr val="tx1">
                  <a:lumMod val="85000"/>
                  <a:lumOff val="15000"/>
                </a:schemeClr>
              </a:solidFill>
              <a:round/>
            </a:ln>
            <a:effectLst/>
          </c:spPr>
          <c:marker>
            <c:symbol val="none"/>
          </c:marker>
          <c:cat>
            <c:strRef>
              <c:f>'Raw Data 2'!$B$3:$B$1243</c:f>
              <c:strCache>
                <c:ptCount val="1241"/>
                <c:pt idx="0">
                  <c:v>09/14/2020</c:v>
                </c:pt>
                <c:pt idx="1">
                  <c:v>09/15/2020</c:v>
                </c:pt>
                <c:pt idx="2">
                  <c:v>09/16/2020</c:v>
                </c:pt>
                <c:pt idx="3">
                  <c:v>09/17/2020</c:v>
                </c:pt>
                <c:pt idx="4">
                  <c:v>09/18/2020</c:v>
                </c:pt>
                <c:pt idx="5">
                  <c:v>09/21/2020</c:v>
                </c:pt>
                <c:pt idx="6">
                  <c:v>09/22/2020</c:v>
                </c:pt>
                <c:pt idx="7">
                  <c:v>09/23/2020</c:v>
                </c:pt>
                <c:pt idx="8">
                  <c:v>09/24/2020</c:v>
                </c:pt>
                <c:pt idx="9">
                  <c:v>09/25/2020</c:v>
                </c:pt>
                <c:pt idx="10">
                  <c:v>09/28/2020</c:v>
                </c:pt>
                <c:pt idx="11">
                  <c:v>09/29/2020</c:v>
                </c:pt>
                <c:pt idx="12">
                  <c:v>09/30/2020</c:v>
                </c:pt>
                <c:pt idx="13">
                  <c:v>10-01-2020</c:v>
                </c:pt>
                <c:pt idx="14">
                  <c:v>10-05-2020</c:v>
                </c:pt>
                <c:pt idx="15">
                  <c:v>10-06-2020</c:v>
                </c:pt>
                <c:pt idx="16">
                  <c:v>10-07-2020</c:v>
                </c:pt>
                <c:pt idx="17">
                  <c:v>10-08-2020</c:v>
                </c:pt>
                <c:pt idx="18">
                  <c:v>10-09-2020</c:v>
                </c:pt>
                <c:pt idx="19">
                  <c:v>10-12-2020</c:v>
                </c:pt>
                <c:pt idx="20">
                  <c:v>10/13/2020</c:v>
                </c:pt>
                <c:pt idx="21">
                  <c:v>10/14/2020</c:v>
                </c:pt>
                <c:pt idx="22">
                  <c:v>10/15/2020</c:v>
                </c:pt>
                <c:pt idx="23">
                  <c:v>10/16/2020</c:v>
                </c:pt>
                <c:pt idx="24">
                  <c:v>10/19/2020</c:v>
                </c:pt>
                <c:pt idx="25">
                  <c:v>10/20/2020</c:v>
                </c:pt>
                <c:pt idx="26">
                  <c:v>10/21/2020</c:v>
                </c:pt>
                <c:pt idx="27">
                  <c:v>10/22/2020</c:v>
                </c:pt>
                <c:pt idx="28">
                  <c:v>10/23/2020</c:v>
                </c:pt>
                <c:pt idx="29">
                  <c:v>10/26/2020</c:v>
                </c:pt>
                <c:pt idx="30">
                  <c:v>10/27/2020</c:v>
                </c:pt>
                <c:pt idx="31">
                  <c:v>10/28/2020</c:v>
                </c:pt>
                <c:pt idx="32">
                  <c:v>10/29/2020</c:v>
                </c:pt>
                <c:pt idx="33">
                  <c:v>10/30/2020</c:v>
                </c:pt>
                <c:pt idx="34">
                  <c:v>11-02-2020</c:v>
                </c:pt>
                <c:pt idx="35">
                  <c:v>11-03-2020</c:v>
                </c:pt>
                <c:pt idx="36">
                  <c:v>11-04-2020</c:v>
                </c:pt>
                <c:pt idx="37">
                  <c:v>11-05-2020</c:v>
                </c:pt>
                <c:pt idx="38">
                  <c:v>11-06-2020</c:v>
                </c:pt>
                <c:pt idx="39">
                  <c:v>11-09-2020</c:v>
                </c:pt>
                <c:pt idx="40">
                  <c:v>11-10-2020</c:v>
                </c:pt>
                <c:pt idx="41">
                  <c:v>11-11-2020</c:v>
                </c:pt>
                <c:pt idx="42">
                  <c:v>11-12-2020</c:v>
                </c:pt>
                <c:pt idx="43">
                  <c:v>11/13/2020</c:v>
                </c:pt>
                <c:pt idx="44">
                  <c:v>11/17/2020</c:v>
                </c:pt>
                <c:pt idx="45">
                  <c:v>11/18/2020</c:v>
                </c:pt>
                <c:pt idx="46">
                  <c:v>11/19/2020</c:v>
                </c:pt>
                <c:pt idx="47">
                  <c:v>11/20/2020</c:v>
                </c:pt>
                <c:pt idx="48">
                  <c:v>11/23/2020</c:v>
                </c:pt>
                <c:pt idx="49">
                  <c:v>11/24/2020</c:v>
                </c:pt>
                <c:pt idx="50">
                  <c:v>11/25/2020</c:v>
                </c:pt>
                <c:pt idx="51">
                  <c:v>11/26/2020</c:v>
                </c:pt>
                <c:pt idx="52">
                  <c:v>11/27/2020</c:v>
                </c:pt>
                <c:pt idx="53">
                  <c:v>12-01-2020</c:v>
                </c:pt>
                <c:pt idx="54">
                  <c:v>12-02-2020</c:v>
                </c:pt>
                <c:pt idx="55">
                  <c:v>12-03-2020</c:v>
                </c:pt>
                <c:pt idx="56">
                  <c:v>12-04-2020</c:v>
                </c:pt>
                <c:pt idx="57">
                  <c:v>12-07-2020</c:v>
                </c:pt>
                <c:pt idx="58">
                  <c:v>12-08-2020</c:v>
                </c:pt>
                <c:pt idx="59">
                  <c:v>12-09-2020</c:v>
                </c:pt>
                <c:pt idx="60">
                  <c:v>12-10-2020</c:v>
                </c:pt>
                <c:pt idx="61">
                  <c:v>12-11-2020</c:v>
                </c:pt>
                <c:pt idx="62">
                  <c:v>12/14/2020</c:v>
                </c:pt>
                <c:pt idx="63">
                  <c:v>12/15/2020</c:v>
                </c:pt>
                <c:pt idx="64">
                  <c:v>12/16/2020</c:v>
                </c:pt>
                <c:pt idx="65">
                  <c:v>12/17/2020</c:v>
                </c:pt>
                <c:pt idx="66">
                  <c:v>12/18/2020</c:v>
                </c:pt>
                <c:pt idx="67">
                  <c:v>12/21/2020</c:v>
                </c:pt>
                <c:pt idx="68">
                  <c:v>12/22/2020</c:v>
                </c:pt>
                <c:pt idx="69">
                  <c:v>12/23/2020</c:v>
                </c:pt>
                <c:pt idx="70">
                  <c:v>12/24/2020</c:v>
                </c:pt>
                <c:pt idx="71">
                  <c:v>12/28/2020</c:v>
                </c:pt>
                <c:pt idx="72">
                  <c:v>12/29/2020</c:v>
                </c:pt>
                <c:pt idx="73">
                  <c:v>12/30/2020</c:v>
                </c:pt>
                <c:pt idx="74">
                  <c:v>12/31/2020</c:v>
                </c:pt>
                <c:pt idx="75">
                  <c:v>01-01-2021</c:v>
                </c:pt>
                <c:pt idx="76">
                  <c:v>01-04-2021</c:v>
                </c:pt>
                <c:pt idx="77">
                  <c:v>01-05-2021</c:v>
                </c:pt>
                <c:pt idx="78">
                  <c:v>01-06-2021</c:v>
                </c:pt>
                <c:pt idx="79">
                  <c:v>01-07-2021</c:v>
                </c:pt>
                <c:pt idx="80">
                  <c:v>01-08-2021</c:v>
                </c:pt>
                <c:pt idx="81">
                  <c:v>01-11-2021</c:v>
                </c:pt>
                <c:pt idx="82">
                  <c:v>01-12-2021</c:v>
                </c:pt>
                <c:pt idx="83">
                  <c:v>01/13/2021</c:v>
                </c:pt>
                <c:pt idx="84">
                  <c:v>01/14/2021</c:v>
                </c:pt>
                <c:pt idx="85">
                  <c:v>01/15/2021</c:v>
                </c:pt>
                <c:pt idx="86">
                  <c:v>01/18/2021</c:v>
                </c:pt>
                <c:pt idx="87">
                  <c:v>01/19/2021</c:v>
                </c:pt>
                <c:pt idx="88">
                  <c:v>01/20/2021</c:v>
                </c:pt>
                <c:pt idx="89">
                  <c:v>01/21/2021</c:v>
                </c:pt>
                <c:pt idx="90">
                  <c:v>01/22/2021</c:v>
                </c:pt>
                <c:pt idx="91">
                  <c:v>01/25/2021</c:v>
                </c:pt>
                <c:pt idx="92">
                  <c:v>01/27/2021</c:v>
                </c:pt>
                <c:pt idx="93">
                  <c:v>01/28/2021</c:v>
                </c:pt>
                <c:pt idx="94">
                  <c:v>01/29/2021</c:v>
                </c:pt>
                <c:pt idx="95">
                  <c:v>02-01-2021</c:v>
                </c:pt>
                <c:pt idx="96">
                  <c:v>02-02-2021</c:v>
                </c:pt>
                <c:pt idx="97">
                  <c:v>02-03-2021</c:v>
                </c:pt>
                <c:pt idx="98">
                  <c:v>02-04-2021</c:v>
                </c:pt>
                <c:pt idx="99">
                  <c:v>02-05-2021</c:v>
                </c:pt>
                <c:pt idx="100">
                  <c:v>02-08-2021</c:v>
                </c:pt>
                <c:pt idx="101">
                  <c:v>02-09-2021</c:v>
                </c:pt>
                <c:pt idx="102">
                  <c:v>02-10-2021</c:v>
                </c:pt>
                <c:pt idx="103">
                  <c:v>02-11-2021</c:v>
                </c:pt>
                <c:pt idx="104">
                  <c:v>02-12-2021</c:v>
                </c:pt>
                <c:pt idx="105">
                  <c:v>02/15/2021</c:v>
                </c:pt>
                <c:pt idx="106">
                  <c:v>02/16/2021</c:v>
                </c:pt>
                <c:pt idx="107">
                  <c:v>02/17/2021</c:v>
                </c:pt>
                <c:pt idx="108">
                  <c:v>02/18/2021</c:v>
                </c:pt>
                <c:pt idx="109">
                  <c:v>02/19/2021</c:v>
                </c:pt>
                <c:pt idx="110">
                  <c:v>02/22/2021</c:v>
                </c:pt>
                <c:pt idx="111">
                  <c:v>02/23/2021</c:v>
                </c:pt>
                <c:pt idx="112">
                  <c:v>02/24/2021</c:v>
                </c:pt>
                <c:pt idx="113">
                  <c:v>02/25/2021</c:v>
                </c:pt>
                <c:pt idx="114">
                  <c:v>02/26/2021</c:v>
                </c:pt>
                <c:pt idx="115">
                  <c:v>03-01-2021</c:v>
                </c:pt>
                <c:pt idx="116">
                  <c:v>03-02-2021</c:v>
                </c:pt>
                <c:pt idx="117">
                  <c:v>03-03-2021</c:v>
                </c:pt>
                <c:pt idx="118">
                  <c:v>03-04-2021</c:v>
                </c:pt>
                <c:pt idx="119">
                  <c:v>03-05-2021</c:v>
                </c:pt>
                <c:pt idx="120">
                  <c:v>03-08-2021</c:v>
                </c:pt>
                <c:pt idx="121">
                  <c:v>03-09-2021</c:v>
                </c:pt>
                <c:pt idx="122">
                  <c:v>03-10-2021</c:v>
                </c:pt>
                <c:pt idx="123">
                  <c:v>03-12-2021</c:v>
                </c:pt>
                <c:pt idx="124">
                  <c:v>03/15/2021</c:v>
                </c:pt>
                <c:pt idx="125">
                  <c:v>03/16/2021</c:v>
                </c:pt>
                <c:pt idx="126">
                  <c:v>03/17/2021</c:v>
                </c:pt>
                <c:pt idx="127">
                  <c:v>03/18/2021</c:v>
                </c:pt>
                <c:pt idx="128">
                  <c:v>03/19/2021</c:v>
                </c:pt>
                <c:pt idx="129">
                  <c:v>03/22/2021</c:v>
                </c:pt>
                <c:pt idx="130">
                  <c:v>03/23/2021</c:v>
                </c:pt>
                <c:pt idx="131">
                  <c:v>03/24/2021</c:v>
                </c:pt>
                <c:pt idx="132">
                  <c:v>03/25/2021</c:v>
                </c:pt>
                <c:pt idx="133">
                  <c:v>03/26/2021</c:v>
                </c:pt>
                <c:pt idx="134">
                  <c:v>03/30/2021</c:v>
                </c:pt>
                <c:pt idx="135">
                  <c:v>03/31/2021</c:v>
                </c:pt>
                <c:pt idx="136">
                  <c:v>04-01-2021</c:v>
                </c:pt>
                <c:pt idx="137">
                  <c:v>04-05-2021</c:v>
                </c:pt>
                <c:pt idx="138">
                  <c:v>04-06-2021</c:v>
                </c:pt>
                <c:pt idx="139">
                  <c:v>04-07-2021</c:v>
                </c:pt>
                <c:pt idx="140">
                  <c:v>04-08-2021</c:v>
                </c:pt>
                <c:pt idx="141">
                  <c:v>04-09-2021</c:v>
                </c:pt>
                <c:pt idx="142">
                  <c:v>04-12-2021</c:v>
                </c:pt>
                <c:pt idx="143">
                  <c:v>04/13/2021</c:v>
                </c:pt>
                <c:pt idx="144">
                  <c:v>04/15/2021</c:v>
                </c:pt>
                <c:pt idx="145">
                  <c:v>04/16/2021</c:v>
                </c:pt>
                <c:pt idx="146">
                  <c:v>04/19/2021</c:v>
                </c:pt>
                <c:pt idx="147">
                  <c:v>04/20/2021</c:v>
                </c:pt>
                <c:pt idx="148">
                  <c:v>04/22/2021</c:v>
                </c:pt>
                <c:pt idx="149">
                  <c:v>04/23/2021</c:v>
                </c:pt>
                <c:pt idx="150">
                  <c:v>04/26/2021</c:v>
                </c:pt>
                <c:pt idx="151">
                  <c:v>04/27/2021</c:v>
                </c:pt>
                <c:pt idx="152">
                  <c:v>04/28/2021</c:v>
                </c:pt>
                <c:pt idx="153">
                  <c:v>04/29/2021</c:v>
                </c:pt>
                <c:pt idx="154">
                  <c:v>04/30/2021</c:v>
                </c:pt>
                <c:pt idx="155">
                  <c:v>05-03-2021</c:v>
                </c:pt>
                <c:pt idx="156">
                  <c:v>05-04-2021</c:v>
                </c:pt>
                <c:pt idx="157">
                  <c:v>05-05-2021</c:v>
                </c:pt>
                <c:pt idx="158">
                  <c:v>05-06-2021</c:v>
                </c:pt>
                <c:pt idx="159">
                  <c:v>05-07-2021</c:v>
                </c:pt>
                <c:pt idx="160">
                  <c:v>05-10-2021</c:v>
                </c:pt>
                <c:pt idx="161">
                  <c:v>05-11-2021</c:v>
                </c:pt>
                <c:pt idx="162">
                  <c:v>05-12-2021</c:v>
                </c:pt>
                <c:pt idx="163">
                  <c:v>05/14/2021</c:v>
                </c:pt>
                <c:pt idx="164">
                  <c:v>05/17/2021</c:v>
                </c:pt>
                <c:pt idx="165">
                  <c:v>05/18/2021</c:v>
                </c:pt>
                <c:pt idx="166">
                  <c:v>05/19/2021</c:v>
                </c:pt>
                <c:pt idx="167">
                  <c:v>05/20/2021</c:v>
                </c:pt>
                <c:pt idx="168">
                  <c:v>05/21/2021</c:v>
                </c:pt>
                <c:pt idx="169">
                  <c:v>05/24/2021</c:v>
                </c:pt>
                <c:pt idx="170">
                  <c:v>05/25/2021</c:v>
                </c:pt>
                <c:pt idx="171">
                  <c:v>05/26/2021</c:v>
                </c:pt>
                <c:pt idx="172">
                  <c:v>05/27/2021</c:v>
                </c:pt>
                <c:pt idx="173">
                  <c:v>05/28/2021</c:v>
                </c:pt>
                <c:pt idx="174">
                  <c:v>05/31/2021</c:v>
                </c:pt>
                <c:pt idx="175">
                  <c:v>06-01-2021</c:v>
                </c:pt>
                <c:pt idx="176">
                  <c:v>06-02-2021</c:v>
                </c:pt>
                <c:pt idx="177">
                  <c:v>06-03-2021</c:v>
                </c:pt>
                <c:pt idx="178">
                  <c:v>06-04-2021</c:v>
                </c:pt>
                <c:pt idx="179">
                  <c:v>06-07-2021</c:v>
                </c:pt>
                <c:pt idx="180">
                  <c:v>06-08-2021</c:v>
                </c:pt>
                <c:pt idx="181">
                  <c:v>06-09-2021</c:v>
                </c:pt>
                <c:pt idx="182">
                  <c:v>06-10-2021</c:v>
                </c:pt>
                <c:pt idx="183">
                  <c:v>06-11-2021</c:v>
                </c:pt>
                <c:pt idx="184">
                  <c:v>06/14/2021</c:v>
                </c:pt>
                <c:pt idx="185">
                  <c:v>06/15/2021</c:v>
                </c:pt>
                <c:pt idx="186">
                  <c:v>06/16/2021</c:v>
                </c:pt>
                <c:pt idx="187">
                  <c:v>06/17/2021</c:v>
                </c:pt>
                <c:pt idx="188">
                  <c:v>06/18/2021</c:v>
                </c:pt>
                <c:pt idx="189">
                  <c:v>06/21/2021</c:v>
                </c:pt>
                <c:pt idx="190">
                  <c:v>06/22/2021</c:v>
                </c:pt>
                <c:pt idx="191">
                  <c:v>06/23/2021</c:v>
                </c:pt>
                <c:pt idx="192">
                  <c:v>06/24/2021</c:v>
                </c:pt>
                <c:pt idx="193">
                  <c:v>06/25/2021</c:v>
                </c:pt>
                <c:pt idx="194">
                  <c:v>06/28/2021</c:v>
                </c:pt>
                <c:pt idx="195">
                  <c:v>06/29/2021</c:v>
                </c:pt>
                <c:pt idx="196">
                  <c:v>06/30/2021</c:v>
                </c:pt>
                <c:pt idx="197">
                  <c:v>07-01-2021</c:v>
                </c:pt>
                <c:pt idx="198">
                  <c:v>07-02-2021</c:v>
                </c:pt>
                <c:pt idx="199">
                  <c:v>07-05-2021</c:v>
                </c:pt>
                <c:pt idx="200">
                  <c:v>07-06-2021</c:v>
                </c:pt>
                <c:pt idx="201">
                  <c:v>07-07-2021</c:v>
                </c:pt>
                <c:pt idx="202">
                  <c:v>07-08-2021</c:v>
                </c:pt>
                <c:pt idx="203">
                  <c:v>07-09-2021</c:v>
                </c:pt>
                <c:pt idx="204">
                  <c:v>07-12-2021</c:v>
                </c:pt>
                <c:pt idx="205">
                  <c:v>07/13/2021</c:v>
                </c:pt>
                <c:pt idx="206">
                  <c:v>07/14/2021</c:v>
                </c:pt>
                <c:pt idx="207">
                  <c:v>07/15/2021</c:v>
                </c:pt>
                <c:pt idx="208">
                  <c:v>07/16/2021</c:v>
                </c:pt>
                <c:pt idx="209">
                  <c:v>07/19/2021</c:v>
                </c:pt>
                <c:pt idx="210">
                  <c:v>07/20/2021</c:v>
                </c:pt>
                <c:pt idx="211">
                  <c:v>07/22/2021</c:v>
                </c:pt>
                <c:pt idx="212">
                  <c:v>07/23/2021</c:v>
                </c:pt>
                <c:pt idx="213">
                  <c:v>07/26/2021</c:v>
                </c:pt>
                <c:pt idx="214">
                  <c:v>07/27/2021</c:v>
                </c:pt>
                <c:pt idx="215">
                  <c:v>07/28/2021</c:v>
                </c:pt>
                <c:pt idx="216">
                  <c:v>07/29/2021</c:v>
                </c:pt>
                <c:pt idx="217">
                  <c:v>07/30/2021</c:v>
                </c:pt>
                <c:pt idx="218">
                  <c:v>08-02-2021</c:v>
                </c:pt>
                <c:pt idx="219">
                  <c:v>08-03-2021</c:v>
                </c:pt>
                <c:pt idx="220">
                  <c:v>08-04-2021</c:v>
                </c:pt>
                <c:pt idx="221">
                  <c:v>08-05-2021</c:v>
                </c:pt>
                <c:pt idx="222">
                  <c:v>08-06-2021</c:v>
                </c:pt>
                <c:pt idx="223">
                  <c:v>08-09-2021</c:v>
                </c:pt>
                <c:pt idx="224">
                  <c:v>08-10-2021</c:v>
                </c:pt>
                <c:pt idx="225">
                  <c:v>08-11-2021</c:v>
                </c:pt>
                <c:pt idx="226">
                  <c:v>08-12-2021</c:v>
                </c:pt>
                <c:pt idx="227">
                  <c:v>08/13/2021</c:v>
                </c:pt>
                <c:pt idx="228">
                  <c:v>08/16/2021</c:v>
                </c:pt>
                <c:pt idx="229">
                  <c:v>08/17/2021</c:v>
                </c:pt>
                <c:pt idx="230">
                  <c:v>08/18/2021</c:v>
                </c:pt>
                <c:pt idx="231">
                  <c:v>08/20/2021</c:v>
                </c:pt>
                <c:pt idx="232">
                  <c:v>08/23/2021</c:v>
                </c:pt>
                <c:pt idx="233">
                  <c:v>08/24/2021</c:v>
                </c:pt>
                <c:pt idx="234">
                  <c:v>08/25/2021</c:v>
                </c:pt>
                <c:pt idx="235">
                  <c:v>08/26/2021</c:v>
                </c:pt>
                <c:pt idx="236">
                  <c:v>08/27/2021</c:v>
                </c:pt>
                <c:pt idx="237">
                  <c:v>08/30/2021</c:v>
                </c:pt>
                <c:pt idx="238">
                  <c:v>08/31/2021</c:v>
                </c:pt>
                <c:pt idx="239">
                  <c:v>09-01-2021</c:v>
                </c:pt>
                <c:pt idx="240">
                  <c:v>09-02-2021</c:v>
                </c:pt>
                <c:pt idx="241">
                  <c:v>09-03-2021</c:v>
                </c:pt>
                <c:pt idx="242">
                  <c:v>09-06-2021</c:v>
                </c:pt>
                <c:pt idx="243">
                  <c:v>09-07-2021</c:v>
                </c:pt>
                <c:pt idx="244">
                  <c:v>09-08-2021</c:v>
                </c:pt>
                <c:pt idx="245">
                  <c:v>09-09-2021</c:v>
                </c:pt>
                <c:pt idx="246">
                  <c:v>09/13/2021</c:v>
                </c:pt>
                <c:pt idx="247">
                  <c:v>09/14/2021</c:v>
                </c:pt>
                <c:pt idx="248">
                  <c:v>09/15/2021</c:v>
                </c:pt>
                <c:pt idx="249">
                  <c:v>09/16/2021</c:v>
                </c:pt>
                <c:pt idx="250">
                  <c:v>09/17/2021</c:v>
                </c:pt>
                <c:pt idx="251">
                  <c:v>09/20/2021</c:v>
                </c:pt>
                <c:pt idx="252">
                  <c:v>09/21/2021</c:v>
                </c:pt>
                <c:pt idx="253">
                  <c:v>09/22/2021</c:v>
                </c:pt>
                <c:pt idx="254">
                  <c:v>09/23/2021</c:v>
                </c:pt>
                <c:pt idx="255">
                  <c:v>09/24/2021</c:v>
                </c:pt>
                <c:pt idx="256">
                  <c:v>09/27/2021</c:v>
                </c:pt>
                <c:pt idx="257">
                  <c:v>09/28/2021</c:v>
                </c:pt>
                <c:pt idx="258">
                  <c:v>09/29/2021</c:v>
                </c:pt>
                <c:pt idx="259">
                  <c:v>09/30/2021</c:v>
                </c:pt>
                <c:pt idx="260">
                  <c:v>10-01-2021</c:v>
                </c:pt>
                <c:pt idx="261">
                  <c:v>10-04-2021</c:v>
                </c:pt>
                <c:pt idx="262">
                  <c:v>10-05-2021</c:v>
                </c:pt>
                <c:pt idx="263">
                  <c:v>10-06-2021</c:v>
                </c:pt>
                <c:pt idx="264">
                  <c:v>10-07-2021</c:v>
                </c:pt>
                <c:pt idx="265">
                  <c:v>10-08-2021</c:v>
                </c:pt>
                <c:pt idx="266">
                  <c:v>10-11-2021</c:v>
                </c:pt>
                <c:pt idx="267">
                  <c:v>10-12-2021</c:v>
                </c:pt>
                <c:pt idx="268">
                  <c:v>10/13/2021</c:v>
                </c:pt>
                <c:pt idx="269">
                  <c:v>10/14/2021</c:v>
                </c:pt>
                <c:pt idx="270">
                  <c:v>10/18/2021</c:v>
                </c:pt>
                <c:pt idx="271">
                  <c:v>10/19/2021</c:v>
                </c:pt>
                <c:pt idx="272">
                  <c:v>10/20/2021</c:v>
                </c:pt>
                <c:pt idx="273">
                  <c:v>10/21/2021</c:v>
                </c:pt>
                <c:pt idx="274">
                  <c:v>10/22/2021</c:v>
                </c:pt>
                <c:pt idx="275">
                  <c:v>10/25/2021</c:v>
                </c:pt>
                <c:pt idx="276">
                  <c:v>10/26/2021</c:v>
                </c:pt>
                <c:pt idx="277">
                  <c:v>10/27/2021</c:v>
                </c:pt>
                <c:pt idx="278">
                  <c:v>10/28/2021</c:v>
                </c:pt>
                <c:pt idx="279">
                  <c:v>10/29/2021</c:v>
                </c:pt>
                <c:pt idx="280">
                  <c:v>11-01-2021</c:v>
                </c:pt>
                <c:pt idx="281">
                  <c:v>11-02-2021</c:v>
                </c:pt>
                <c:pt idx="282">
                  <c:v>11-03-2021</c:v>
                </c:pt>
                <c:pt idx="283">
                  <c:v>11-04-2021</c:v>
                </c:pt>
                <c:pt idx="284">
                  <c:v>11-08-2021</c:v>
                </c:pt>
                <c:pt idx="285">
                  <c:v>11-09-2021</c:v>
                </c:pt>
                <c:pt idx="286">
                  <c:v>11-10-2021</c:v>
                </c:pt>
                <c:pt idx="287">
                  <c:v>11-11-2021</c:v>
                </c:pt>
                <c:pt idx="288">
                  <c:v>11-12-2021</c:v>
                </c:pt>
                <c:pt idx="289">
                  <c:v>11/15/2021</c:v>
                </c:pt>
                <c:pt idx="290">
                  <c:v>11/16/2021</c:v>
                </c:pt>
                <c:pt idx="291">
                  <c:v>11/17/2021</c:v>
                </c:pt>
                <c:pt idx="292">
                  <c:v>11/18/2021</c:v>
                </c:pt>
                <c:pt idx="293">
                  <c:v>11/22/2021</c:v>
                </c:pt>
                <c:pt idx="294">
                  <c:v>11/23/2021</c:v>
                </c:pt>
                <c:pt idx="295">
                  <c:v>11/24/2021</c:v>
                </c:pt>
                <c:pt idx="296">
                  <c:v>11/25/2021</c:v>
                </c:pt>
                <c:pt idx="297">
                  <c:v>11/26/2021</c:v>
                </c:pt>
                <c:pt idx="298">
                  <c:v>11/29/2021</c:v>
                </c:pt>
                <c:pt idx="299">
                  <c:v>11/30/2021</c:v>
                </c:pt>
                <c:pt idx="300">
                  <c:v>12-01-2021</c:v>
                </c:pt>
                <c:pt idx="301">
                  <c:v>12-02-2021</c:v>
                </c:pt>
                <c:pt idx="302">
                  <c:v>12-03-2021</c:v>
                </c:pt>
                <c:pt idx="303">
                  <c:v>12-06-2021</c:v>
                </c:pt>
                <c:pt idx="304">
                  <c:v>12-07-2021</c:v>
                </c:pt>
                <c:pt idx="305">
                  <c:v>12-08-2021</c:v>
                </c:pt>
                <c:pt idx="306">
                  <c:v>12-09-2021</c:v>
                </c:pt>
                <c:pt idx="307">
                  <c:v>12-10-2021</c:v>
                </c:pt>
                <c:pt idx="308">
                  <c:v>12/13/2021</c:v>
                </c:pt>
                <c:pt idx="309">
                  <c:v>12/14/2021</c:v>
                </c:pt>
                <c:pt idx="310">
                  <c:v>12/15/2021</c:v>
                </c:pt>
                <c:pt idx="311">
                  <c:v>12/16/2021</c:v>
                </c:pt>
                <c:pt idx="312">
                  <c:v>12/17/2021</c:v>
                </c:pt>
                <c:pt idx="313">
                  <c:v>12/20/2021</c:v>
                </c:pt>
                <c:pt idx="314">
                  <c:v>12/21/2021</c:v>
                </c:pt>
                <c:pt idx="315">
                  <c:v>12/22/2021</c:v>
                </c:pt>
                <c:pt idx="316">
                  <c:v>12/23/2021</c:v>
                </c:pt>
                <c:pt idx="317">
                  <c:v>12/24/2021</c:v>
                </c:pt>
                <c:pt idx="318">
                  <c:v>12/27/2021</c:v>
                </c:pt>
                <c:pt idx="319">
                  <c:v>12/28/2021</c:v>
                </c:pt>
                <c:pt idx="320">
                  <c:v>12/29/2021</c:v>
                </c:pt>
                <c:pt idx="321">
                  <c:v>12/30/2021</c:v>
                </c:pt>
                <c:pt idx="322">
                  <c:v>12/31/2021</c:v>
                </c:pt>
                <c:pt idx="323">
                  <c:v>01-03-2022</c:v>
                </c:pt>
                <c:pt idx="324">
                  <c:v>01-04-2022</c:v>
                </c:pt>
                <c:pt idx="325">
                  <c:v>01-05-2022</c:v>
                </c:pt>
                <c:pt idx="326">
                  <c:v>01-06-2022</c:v>
                </c:pt>
                <c:pt idx="327">
                  <c:v>01-07-2022</c:v>
                </c:pt>
                <c:pt idx="328">
                  <c:v>01-10-2022</c:v>
                </c:pt>
                <c:pt idx="329">
                  <c:v>01-11-2022</c:v>
                </c:pt>
                <c:pt idx="330">
                  <c:v>01-12-2022</c:v>
                </c:pt>
                <c:pt idx="331">
                  <c:v>01/13/2022</c:v>
                </c:pt>
                <c:pt idx="332">
                  <c:v>01/14/2022</c:v>
                </c:pt>
                <c:pt idx="333">
                  <c:v>01/17/2022</c:v>
                </c:pt>
                <c:pt idx="334">
                  <c:v>01/18/2022</c:v>
                </c:pt>
                <c:pt idx="335">
                  <c:v>01/19/2022</c:v>
                </c:pt>
                <c:pt idx="336">
                  <c:v>01/20/2022</c:v>
                </c:pt>
                <c:pt idx="337">
                  <c:v>01/21/2022</c:v>
                </c:pt>
                <c:pt idx="338">
                  <c:v>01/24/2022</c:v>
                </c:pt>
                <c:pt idx="339">
                  <c:v>01/25/2022</c:v>
                </c:pt>
                <c:pt idx="340">
                  <c:v>01/27/2022</c:v>
                </c:pt>
                <c:pt idx="341">
                  <c:v>01/28/2022</c:v>
                </c:pt>
                <c:pt idx="342">
                  <c:v>01/31/2022</c:v>
                </c:pt>
                <c:pt idx="343">
                  <c:v>02-01-2022</c:v>
                </c:pt>
                <c:pt idx="344">
                  <c:v>02-02-2022</c:v>
                </c:pt>
                <c:pt idx="345">
                  <c:v>02-03-2022</c:v>
                </c:pt>
                <c:pt idx="346">
                  <c:v>02-04-2022</c:v>
                </c:pt>
                <c:pt idx="347">
                  <c:v>02-07-2022</c:v>
                </c:pt>
                <c:pt idx="348">
                  <c:v>02-08-2022</c:v>
                </c:pt>
                <c:pt idx="349">
                  <c:v>02-09-2022</c:v>
                </c:pt>
                <c:pt idx="350">
                  <c:v>02-10-2022</c:v>
                </c:pt>
                <c:pt idx="351">
                  <c:v>02-11-2022</c:v>
                </c:pt>
                <c:pt idx="352">
                  <c:v>02/14/2022</c:v>
                </c:pt>
                <c:pt idx="353">
                  <c:v>02/15/2022</c:v>
                </c:pt>
                <c:pt idx="354">
                  <c:v>02/16/2022</c:v>
                </c:pt>
                <c:pt idx="355">
                  <c:v>02/17/2022</c:v>
                </c:pt>
                <c:pt idx="356">
                  <c:v>02/18/2022</c:v>
                </c:pt>
                <c:pt idx="357">
                  <c:v>02/21/2022</c:v>
                </c:pt>
                <c:pt idx="358">
                  <c:v>02/22/2022</c:v>
                </c:pt>
                <c:pt idx="359">
                  <c:v>02/23/2022</c:v>
                </c:pt>
                <c:pt idx="360">
                  <c:v>02/24/2022</c:v>
                </c:pt>
                <c:pt idx="361">
                  <c:v>02/25/2022</c:v>
                </c:pt>
                <c:pt idx="362">
                  <c:v>02/28/2022</c:v>
                </c:pt>
                <c:pt idx="363">
                  <c:v>03-02-2022</c:v>
                </c:pt>
                <c:pt idx="364">
                  <c:v>03-03-2022</c:v>
                </c:pt>
                <c:pt idx="365">
                  <c:v>03-04-2022</c:v>
                </c:pt>
                <c:pt idx="366">
                  <c:v>03-07-2022</c:v>
                </c:pt>
                <c:pt idx="367">
                  <c:v>03-08-2022</c:v>
                </c:pt>
                <c:pt idx="368">
                  <c:v>03-09-2022</c:v>
                </c:pt>
                <c:pt idx="369">
                  <c:v>03-10-2022</c:v>
                </c:pt>
                <c:pt idx="370">
                  <c:v>03-11-2022</c:v>
                </c:pt>
                <c:pt idx="371">
                  <c:v>03/14/2022</c:v>
                </c:pt>
                <c:pt idx="372">
                  <c:v>03/15/2022</c:v>
                </c:pt>
                <c:pt idx="373">
                  <c:v>03/16/2022</c:v>
                </c:pt>
                <c:pt idx="374">
                  <c:v>03/17/2022</c:v>
                </c:pt>
                <c:pt idx="375">
                  <c:v>03/21/2022</c:v>
                </c:pt>
                <c:pt idx="376">
                  <c:v>03/22/2022</c:v>
                </c:pt>
                <c:pt idx="377">
                  <c:v>03/23/2022</c:v>
                </c:pt>
                <c:pt idx="378">
                  <c:v>03/24/2022</c:v>
                </c:pt>
                <c:pt idx="379">
                  <c:v>03/25/2022</c:v>
                </c:pt>
                <c:pt idx="380">
                  <c:v>03/28/2022</c:v>
                </c:pt>
                <c:pt idx="381">
                  <c:v>03/29/2022</c:v>
                </c:pt>
                <c:pt idx="382">
                  <c:v>03/30/2022</c:v>
                </c:pt>
                <c:pt idx="383">
                  <c:v>03/31/2022</c:v>
                </c:pt>
                <c:pt idx="384">
                  <c:v>04-01-2022</c:v>
                </c:pt>
                <c:pt idx="385">
                  <c:v>04-04-2022</c:v>
                </c:pt>
                <c:pt idx="386">
                  <c:v>04-05-2022</c:v>
                </c:pt>
                <c:pt idx="387">
                  <c:v>04-06-2022</c:v>
                </c:pt>
                <c:pt idx="388">
                  <c:v>04-07-2022</c:v>
                </c:pt>
                <c:pt idx="389">
                  <c:v>04-08-2022</c:v>
                </c:pt>
                <c:pt idx="390">
                  <c:v>04-11-2022</c:v>
                </c:pt>
                <c:pt idx="391">
                  <c:v>04-12-2022</c:v>
                </c:pt>
                <c:pt idx="392">
                  <c:v>04/13/2022</c:v>
                </c:pt>
                <c:pt idx="393">
                  <c:v>04/18/2022</c:v>
                </c:pt>
                <c:pt idx="394">
                  <c:v>04/19/2022</c:v>
                </c:pt>
                <c:pt idx="395">
                  <c:v>04/20/2022</c:v>
                </c:pt>
                <c:pt idx="396">
                  <c:v>04/21/2022</c:v>
                </c:pt>
                <c:pt idx="397">
                  <c:v>04/22/2022</c:v>
                </c:pt>
                <c:pt idx="398">
                  <c:v>04/25/2022</c:v>
                </c:pt>
                <c:pt idx="399">
                  <c:v>04/26/2022</c:v>
                </c:pt>
                <c:pt idx="400">
                  <c:v>04/27/2022</c:v>
                </c:pt>
                <c:pt idx="401">
                  <c:v>04/28/2022</c:v>
                </c:pt>
                <c:pt idx="402">
                  <c:v>04/29/2022</c:v>
                </c:pt>
                <c:pt idx="403">
                  <c:v>05-02-2022</c:v>
                </c:pt>
                <c:pt idx="404">
                  <c:v>05-04-2022</c:v>
                </c:pt>
                <c:pt idx="405">
                  <c:v>05-05-2022</c:v>
                </c:pt>
                <c:pt idx="406">
                  <c:v>05-06-2022</c:v>
                </c:pt>
                <c:pt idx="407">
                  <c:v>05-09-2022</c:v>
                </c:pt>
                <c:pt idx="408">
                  <c:v>05-10-2022</c:v>
                </c:pt>
                <c:pt idx="409">
                  <c:v>05-11-2022</c:v>
                </c:pt>
                <c:pt idx="410">
                  <c:v>05-12-2022</c:v>
                </c:pt>
                <c:pt idx="411">
                  <c:v>05/13/2022</c:v>
                </c:pt>
                <c:pt idx="412">
                  <c:v>05/16/2022</c:v>
                </c:pt>
                <c:pt idx="413">
                  <c:v>05/17/2022</c:v>
                </c:pt>
                <c:pt idx="414">
                  <c:v>05/18/2022</c:v>
                </c:pt>
                <c:pt idx="415">
                  <c:v>05/19/2022</c:v>
                </c:pt>
                <c:pt idx="416">
                  <c:v>05/20/2022</c:v>
                </c:pt>
                <c:pt idx="417">
                  <c:v>05/23/2022</c:v>
                </c:pt>
                <c:pt idx="418">
                  <c:v>05/24/2022</c:v>
                </c:pt>
                <c:pt idx="419">
                  <c:v>05/25/2022</c:v>
                </c:pt>
                <c:pt idx="420">
                  <c:v>05/26/2022</c:v>
                </c:pt>
                <c:pt idx="421">
                  <c:v>05/27/2022</c:v>
                </c:pt>
                <c:pt idx="422">
                  <c:v>05/30/2022</c:v>
                </c:pt>
                <c:pt idx="423">
                  <c:v>05/31/2022</c:v>
                </c:pt>
                <c:pt idx="424">
                  <c:v>06-01-2022</c:v>
                </c:pt>
                <c:pt idx="425">
                  <c:v>06-02-2022</c:v>
                </c:pt>
                <c:pt idx="426">
                  <c:v>06-03-2022</c:v>
                </c:pt>
                <c:pt idx="427">
                  <c:v>06-06-2022</c:v>
                </c:pt>
                <c:pt idx="428">
                  <c:v>06-07-2022</c:v>
                </c:pt>
                <c:pt idx="429">
                  <c:v>06-08-2022</c:v>
                </c:pt>
                <c:pt idx="430">
                  <c:v>06-09-2022</c:v>
                </c:pt>
                <c:pt idx="431">
                  <c:v>06-10-2022</c:v>
                </c:pt>
                <c:pt idx="432">
                  <c:v>06/13/2022</c:v>
                </c:pt>
                <c:pt idx="433">
                  <c:v>06/14/2022</c:v>
                </c:pt>
                <c:pt idx="434">
                  <c:v>06/15/2022</c:v>
                </c:pt>
                <c:pt idx="435">
                  <c:v>06/16/2022</c:v>
                </c:pt>
                <c:pt idx="436">
                  <c:v>06/17/2022</c:v>
                </c:pt>
                <c:pt idx="437">
                  <c:v>06/20/2022</c:v>
                </c:pt>
                <c:pt idx="438">
                  <c:v>06/21/2022</c:v>
                </c:pt>
                <c:pt idx="439">
                  <c:v>06/22/2022</c:v>
                </c:pt>
                <c:pt idx="440">
                  <c:v>06/23/2022</c:v>
                </c:pt>
                <c:pt idx="441">
                  <c:v>06/24/2022</c:v>
                </c:pt>
                <c:pt idx="442">
                  <c:v>06/27/2022</c:v>
                </c:pt>
                <c:pt idx="443">
                  <c:v>06/28/2022</c:v>
                </c:pt>
                <c:pt idx="444">
                  <c:v>06/29/2022</c:v>
                </c:pt>
                <c:pt idx="445">
                  <c:v>06/30/2022</c:v>
                </c:pt>
                <c:pt idx="446">
                  <c:v>07-01-2022</c:v>
                </c:pt>
                <c:pt idx="447">
                  <c:v>07-04-2022</c:v>
                </c:pt>
                <c:pt idx="448">
                  <c:v>07-05-2022</c:v>
                </c:pt>
                <c:pt idx="449">
                  <c:v>07-06-2022</c:v>
                </c:pt>
                <c:pt idx="450">
                  <c:v>07-07-2022</c:v>
                </c:pt>
                <c:pt idx="451">
                  <c:v>07-08-2022</c:v>
                </c:pt>
                <c:pt idx="452">
                  <c:v>07-11-2022</c:v>
                </c:pt>
                <c:pt idx="453">
                  <c:v>07-12-2022</c:v>
                </c:pt>
                <c:pt idx="454">
                  <c:v>07/13/2022</c:v>
                </c:pt>
                <c:pt idx="455">
                  <c:v>07/14/2022</c:v>
                </c:pt>
                <c:pt idx="456">
                  <c:v>07/15/2022</c:v>
                </c:pt>
                <c:pt idx="457">
                  <c:v>07/18/2022</c:v>
                </c:pt>
                <c:pt idx="458">
                  <c:v>07/19/2022</c:v>
                </c:pt>
                <c:pt idx="459">
                  <c:v>07/20/2022</c:v>
                </c:pt>
                <c:pt idx="460">
                  <c:v>07/21/2022</c:v>
                </c:pt>
                <c:pt idx="461">
                  <c:v>07/22/2022</c:v>
                </c:pt>
                <c:pt idx="462">
                  <c:v>07/25/2022</c:v>
                </c:pt>
                <c:pt idx="463">
                  <c:v>07/26/2022</c:v>
                </c:pt>
                <c:pt idx="464">
                  <c:v>07/27/2022</c:v>
                </c:pt>
                <c:pt idx="465">
                  <c:v>07/28/2022</c:v>
                </c:pt>
                <c:pt idx="466">
                  <c:v>07/29/2022</c:v>
                </c:pt>
                <c:pt idx="467">
                  <c:v>08-01-2022</c:v>
                </c:pt>
                <c:pt idx="468">
                  <c:v>08-02-2022</c:v>
                </c:pt>
                <c:pt idx="469">
                  <c:v>08-03-2022</c:v>
                </c:pt>
                <c:pt idx="470">
                  <c:v>08-04-2022</c:v>
                </c:pt>
                <c:pt idx="471">
                  <c:v>08-05-2022</c:v>
                </c:pt>
                <c:pt idx="472">
                  <c:v>08-08-2022</c:v>
                </c:pt>
                <c:pt idx="473">
                  <c:v>08-10-2022</c:v>
                </c:pt>
                <c:pt idx="474">
                  <c:v>08-11-2022</c:v>
                </c:pt>
                <c:pt idx="475">
                  <c:v>08-12-2022</c:v>
                </c:pt>
                <c:pt idx="476">
                  <c:v>08/16/2022</c:v>
                </c:pt>
                <c:pt idx="477">
                  <c:v>08/17/2022</c:v>
                </c:pt>
                <c:pt idx="478">
                  <c:v>08/18/2022</c:v>
                </c:pt>
                <c:pt idx="479">
                  <c:v>08/19/2022</c:v>
                </c:pt>
                <c:pt idx="480">
                  <c:v>08/22/2022</c:v>
                </c:pt>
                <c:pt idx="481">
                  <c:v>08/23/2022</c:v>
                </c:pt>
                <c:pt idx="482">
                  <c:v>08/24/2022</c:v>
                </c:pt>
                <c:pt idx="483">
                  <c:v>08/25/2022</c:v>
                </c:pt>
                <c:pt idx="484">
                  <c:v>08/26/2022</c:v>
                </c:pt>
                <c:pt idx="485">
                  <c:v>08/29/2022</c:v>
                </c:pt>
                <c:pt idx="486">
                  <c:v>08/30/2022</c:v>
                </c:pt>
                <c:pt idx="487">
                  <c:v>09-01-2022</c:v>
                </c:pt>
                <c:pt idx="488">
                  <c:v>09-02-2022</c:v>
                </c:pt>
                <c:pt idx="489">
                  <c:v>09-05-2022</c:v>
                </c:pt>
                <c:pt idx="490">
                  <c:v>09-06-2022</c:v>
                </c:pt>
                <c:pt idx="491">
                  <c:v>09-07-2022</c:v>
                </c:pt>
                <c:pt idx="492">
                  <c:v>09-08-2022</c:v>
                </c:pt>
                <c:pt idx="493">
                  <c:v>09-09-2022</c:v>
                </c:pt>
                <c:pt idx="494">
                  <c:v>09-12-2022</c:v>
                </c:pt>
                <c:pt idx="495">
                  <c:v>09/13/2022</c:v>
                </c:pt>
                <c:pt idx="496">
                  <c:v>09/14/2022</c:v>
                </c:pt>
                <c:pt idx="497">
                  <c:v>09/15/2022</c:v>
                </c:pt>
                <c:pt idx="498">
                  <c:v>09/16/2022</c:v>
                </c:pt>
                <c:pt idx="499">
                  <c:v>09/19/2022</c:v>
                </c:pt>
                <c:pt idx="500">
                  <c:v>09/20/2022</c:v>
                </c:pt>
                <c:pt idx="501">
                  <c:v>09/21/2022</c:v>
                </c:pt>
                <c:pt idx="502">
                  <c:v>09/22/2022</c:v>
                </c:pt>
                <c:pt idx="503">
                  <c:v>09/23/2022</c:v>
                </c:pt>
                <c:pt idx="504">
                  <c:v>09/26/2022</c:v>
                </c:pt>
                <c:pt idx="505">
                  <c:v>09/27/2022</c:v>
                </c:pt>
                <c:pt idx="506">
                  <c:v>09/28/2022</c:v>
                </c:pt>
                <c:pt idx="507">
                  <c:v>09/29/2022</c:v>
                </c:pt>
                <c:pt idx="508">
                  <c:v>09/30/2022</c:v>
                </c:pt>
                <c:pt idx="509">
                  <c:v>10-03-2022</c:v>
                </c:pt>
                <c:pt idx="510">
                  <c:v>10-04-2022</c:v>
                </c:pt>
                <c:pt idx="511">
                  <c:v>10-06-2022</c:v>
                </c:pt>
                <c:pt idx="512">
                  <c:v>10-07-2022</c:v>
                </c:pt>
                <c:pt idx="513">
                  <c:v>10-10-2022</c:v>
                </c:pt>
                <c:pt idx="514">
                  <c:v>10-11-2022</c:v>
                </c:pt>
                <c:pt idx="515">
                  <c:v>10-12-2022</c:v>
                </c:pt>
                <c:pt idx="516">
                  <c:v>10/13/2022</c:v>
                </c:pt>
                <c:pt idx="517">
                  <c:v>10/14/2022</c:v>
                </c:pt>
                <c:pt idx="518">
                  <c:v>10/17/2022</c:v>
                </c:pt>
                <c:pt idx="519">
                  <c:v>10/18/2022</c:v>
                </c:pt>
                <c:pt idx="520">
                  <c:v>10/19/2022</c:v>
                </c:pt>
                <c:pt idx="521">
                  <c:v>10/20/2022</c:v>
                </c:pt>
                <c:pt idx="522">
                  <c:v>10/21/2022</c:v>
                </c:pt>
                <c:pt idx="523">
                  <c:v>10/24/2022</c:v>
                </c:pt>
                <c:pt idx="524">
                  <c:v>10/25/2022</c:v>
                </c:pt>
                <c:pt idx="525">
                  <c:v>10/27/2022</c:v>
                </c:pt>
                <c:pt idx="526">
                  <c:v>10/28/2022</c:v>
                </c:pt>
                <c:pt idx="527">
                  <c:v>10/31/2022</c:v>
                </c:pt>
                <c:pt idx="528">
                  <c:v>11-01-2022</c:v>
                </c:pt>
                <c:pt idx="529">
                  <c:v>11-02-2022</c:v>
                </c:pt>
                <c:pt idx="530">
                  <c:v>11-03-2022</c:v>
                </c:pt>
                <c:pt idx="531">
                  <c:v>11-04-2022</c:v>
                </c:pt>
                <c:pt idx="532">
                  <c:v>11-07-2022</c:v>
                </c:pt>
                <c:pt idx="533">
                  <c:v>11-09-2022</c:v>
                </c:pt>
                <c:pt idx="534">
                  <c:v>11-10-2022</c:v>
                </c:pt>
                <c:pt idx="535">
                  <c:v>11-11-2022</c:v>
                </c:pt>
                <c:pt idx="536">
                  <c:v>11/14/2022</c:v>
                </c:pt>
                <c:pt idx="537">
                  <c:v>11/15/2022</c:v>
                </c:pt>
                <c:pt idx="538">
                  <c:v>11/16/2022</c:v>
                </c:pt>
                <c:pt idx="539">
                  <c:v>11/17/2022</c:v>
                </c:pt>
                <c:pt idx="540">
                  <c:v>11/18/2022</c:v>
                </c:pt>
                <c:pt idx="541">
                  <c:v>11/21/2022</c:v>
                </c:pt>
                <c:pt idx="542">
                  <c:v>11/22/2022</c:v>
                </c:pt>
                <c:pt idx="543">
                  <c:v>11/23/2022</c:v>
                </c:pt>
                <c:pt idx="544">
                  <c:v>11/24/2022</c:v>
                </c:pt>
                <c:pt idx="545">
                  <c:v>11/25/2022</c:v>
                </c:pt>
                <c:pt idx="546">
                  <c:v>11/28/2022</c:v>
                </c:pt>
                <c:pt idx="547">
                  <c:v>11/29/2022</c:v>
                </c:pt>
                <c:pt idx="548">
                  <c:v>11/30/2022</c:v>
                </c:pt>
                <c:pt idx="549">
                  <c:v>12-01-2022</c:v>
                </c:pt>
                <c:pt idx="550">
                  <c:v>12-02-2022</c:v>
                </c:pt>
                <c:pt idx="551">
                  <c:v>12-05-2022</c:v>
                </c:pt>
                <c:pt idx="552">
                  <c:v>12-06-2022</c:v>
                </c:pt>
                <c:pt idx="553">
                  <c:v>12-07-2022</c:v>
                </c:pt>
                <c:pt idx="554">
                  <c:v>12-08-2022</c:v>
                </c:pt>
                <c:pt idx="555">
                  <c:v>12-09-2022</c:v>
                </c:pt>
                <c:pt idx="556">
                  <c:v>12-12-2022</c:v>
                </c:pt>
                <c:pt idx="557">
                  <c:v>12/13/2022</c:v>
                </c:pt>
                <c:pt idx="558">
                  <c:v>12/14/2022</c:v>
                </c:pt>
                <c:pt idx="559">
                  <c:v>12/15/2022</c:v>
                </c:pt>
                <c:pt idx="560">
                  <c:v>12/16/2022</c:v>
                </c:pt>
                <c:pt idx="561">
                  <c:v>12/19/2022</c:v>
                </c:pt>
                <c:pt idx="562">
                  <c:v>12/20/2022</c:v>
                </c:pt>
                <c:pt idx="563">
                  <c:v>12/21/2022</c:v>
                </c:pt>
                <c:pt idx="564">
                  <c:v>12/22/2022</c:v>
                </c:pt>
                <c:pt idx="565">
                  <c:v>12/23/2022</c:v>
                </c:pt>
                <c:pt idx="566">
                  <c:v>12/26/2022</c:v>
                </c:pt>
                <c:pt idx="567">
                  <c:v>12/27/2022</c:v>
                </c:pt>
                <c:pt idx="568">
                  <c:v>12/28/2022</c:v>
                </c:pt>
                <c:pt idx="569">
                  <c:v>12/29/2022</c:v>
                </c:pt>
                <c:pt idx="570">
                  <c:v>12/30/2022</c:v>
                </c:pt>
                <c:pt idx="571">
                  <c:v>01-02-2023</c:v>
                </c:pt>
                <c:pt idx="572">
                  <c:v>01-03-2023</c:v>
                </c:pt>
                <c:pt idx="573">
                  <c:v>01-04-2023</c:v>
                </c:pt>
                <c:pt idx="574">
                  <c:v>01-05-2023</c:v>
                </c:pt>
                <c:pt idx="575">
                  <c:v>01-06-2023</c:v>
                </c:pt>
                <c:pt idx="576">
                  <c:v>01-09-2023</c:v>
                </c:pt>
                <c:pt idx="577">
                  <c:v>01-10-2023</c:v>
                </c:pt>
                <c:pt idx="578">
                  <c:v>01-11-2023</c:v>
                </c:pt>
                <c:pt idx="579">
                  <c:v>01-12-2023</c:v>
                </c:pt>
                <c:pt idx="580">
                  <c:v>01/13/2023</c:v>
                </c:pt>
                <c:pt idx="581">
                  <c:v>01/16/2023</c:v>
                </c:pt>
                <c:pt idx="582">
                  <c:v>01/17/2023</c:v>
                </c:pt>
                <c:pt idx="583">
                  <c:v>01/18/2023</c:v>
                </c:pt>
                <c:pt idx="584">
                  <c:v>01/19/2023</c:v>
                </c:pt>
                <c:pt idx="585">
                  <c:v>01/20/2023</c:v>
                </c:pt>
                <c:pt idx="586">
                  <c:v>01/23/2023</c:v>
                </c:pt>
                <c:pt idx="587">
                  <c:v>01/24/2023</c:v>
                </c:pt>
                <c:pt idx="588">
                  <c:v>01/25/2023</c:v>
                </c:pt>
                <c:pt idx="589">
                  <c:v>01/27/2023</c:v>
                </c:pt>
                <c:pt idx="590">
                  <c:v>01/30/2023</c:v>
                </c:pt>
                <c:pt idx="591">
                  <c:v>01/31/2023</c:v>
                </c:pt>
                <c:pt idx="592">
                  <c:v>02-01-2023</c:v>
                </c:pt>
                <c:pt idx="593">
                  <c:v>02-02-2023</c:v>
                </c:pt>
                <c:pt idx="594">
                  <c:v>02-03-2023</c:v>
                </c:pt>
                <c:pt idx="595">
                  <c:v>02-06-2023</c:v>
                </c:pt>
                <c:pt idx="596">
                  <c:v>02-07-2023</c:v>
                </c:pt>
                <c:pt idx="597">
                  <c:v>02-08-2023</c:v>
                </c:pt>
                <c:pt idx="598">
                  <c:v>02-09-2023</c:v>
                </c:pt>
                <c:pt idx="599">
                  <c:v>02-10-2023</c:v>
                </c:pt>
                <c:pt idx="600">
                  <c:v>02/13/2023</c:v>
                </c:pt>
                <c:pt idx="601">
                  <c:v>02/14/2023</c:v>
                </c:pt>
                <c:pt idx="602">
                  <c:v>02/15/2023</c:v>
                </c:pt>
                <c:pt idx="603">
                  <c:v>02/16/2023</c:v>
                </c:pt>
                <c:pt idx="604">
                  <c:v>02/17/2023</c:v>
                </c:pt>
                <c:pt idx="605">
                  <c:v>02/20/2023</c:v>
                </c:pt>
                <c:pt idx="606">
                  <c:v>02/21/2023</c:v>
                </c:pt>
                <c:pt idx="607">
                  <c:v>02/22/2023</c:v>
                </c:pt>
                <c:pt idx="608">
                  <c:v>02/23/2023</c:v>
                </c:pt>
                <c:pt idx="609">
                  <c:v>02/24/2023</c:v>
                </c:pt>
                <c:pt idx="610">
                  <c:v>02/27/2023</c:v>
                </c:pt>
                <c:pt idx="611">
                  <c:v>02/28/2023</c:v>
                </c:pt>
                <c:pt idx="612">
                  <c:v>03-01-2023</c:v>
                </c:pt>
                <c:pt idx="613">
                  <c:v>03-02-2023</c:v>
                </c:pt>
                <c:pt idx="614">
                  <c:v>03-03-2023</c:v>
                </c:pt>
                <c:pt idx="615">
                  <c:v>03-06-2023</c:v>
                </c:pt>
                <c:pt idx="616">
                  <c:v>03-08-2023</c:v>
                </c:pt>
                <c:pt idx="617">
                  <c:v>03-09-2023</c:v>
                </c:pt>
                <c:pt idx="618">
                  <c:v>03-10-2023</c:v>
                </c:pt>
                <c:pt idx="619">
                  <c:v>03/13/2023</c:v>
                </c:pt>
                <c:pt idx="620">
                  <c:v>03/14/2023</c:v>
                </c:pt>
                <c:pt idx="621">
                  <c:v>03/15/2023</c:v>
                </c:pt>
                <c:pt idx="622">
                  <c:v>03/16/2023</c:v>
                </c:pt>
                <c:pt idx="623">
                  <c:v>03/17/2023</c:v>
                </c:pt>
                <c:pt idx="624">
                  <c:v>03/20/2023</c:v>
                </c:pt>
                <c:pt idx="625">
                  <c:v>03/21/2023</c:v>
                </c:pt>
                <c:pt idx="626">
                  <c:v>03/22/2023</c:v>
                </c:pt>
                <c:pt idx="627">
                  <c:v>03/23/2023</c:v>
                </c:pt>
                <c:pt idx="628">
                  <c:v>03/24/2023</c:v>
                </c:pt>
                <c:pt idx="629">
                  <c:v>03/27/2023</c:v>
                </c:pt>
                <c:pt idx="630">
                  <c:v>03/28/2023</c:v>
                </c:pt>
                <c:pt idx="631">
                  <c:v>03/29/2023</c:v>
                </c:pt>
                <c:pt idx="632">
                  <c:v>03/31/2023</c:v>
                </c:pt>
                <c:pt idx="633">
                  <c:v>04-03-2023</c:v>
                </c:pt>
                <c:pt idx="634">
                  <c:v>04-05-2023</c:v>
                </c:pt>
                <c:pt idx="635">
                  <c:v>04-06-2023</c:v>
                </c:pt>
                <c:pt idx="636">
                  <c:v>04-10-2023</c:v>
                </c:pt>
                <c:pt idx="637">
                  <c:v>04-11-2023</c:v>
                </c:pt>
                <c:pt idx="638">
                  <c:v>04-12-2023</c:v>
                </c:pt>
                <c:pt idx="639">
                  <c:v>04/13/2023</c:v>
                </c:pt>
                <c:pt idx="640">
                  <c:v>04/17/2023</c:v>
                </c:pt>
                <c:pt idx="641">
                  <c:v>04/18/2023</c:v>
                </c:pt>
                <c:pt idx="642">
                  <c:v>04/19/2023</c:v>
                </c:pt>
                <c:pt idx="643">
                  <c:v>04/20/2023</c:v>
                </c:pt>
                <c:pt idx="644">
                  <c:v>04/21/2023</c:v>
                </c:pt>
                <c:pt idx="645">
                  <c:v>04/24/2023</c:v>
                </c:pt>
                <c:pt idx="646">
                  <c:v>04/25/2023</c:v>
                </c:pt>
                <c:pt idx="647">
                  <c:v>04/26/2023</c:v>
                </c:pt>
                <c:pt idx="648">
                  <c:v>04/27/2023</c:v>
                </c:pt>
                <c:pt idx="649">
                  <c:v>04/28/2023</c:v>
                </c:pt>
                <c:pt idx="650">
                  <c:v>05-02-2023</c:v>
                </c:pt>
                <c:pt idx="651">
                  <c:v>05-03-2023</c:v>
                </c:pt>
                <c:pt idx="652">
                  <c:v>05-04-2023</c:v>
                </c:pt>
                <c:pt idx="653">
                  <c:v>05-05-2023</c:v>
                </c:pt>
                <c:pt idx="654">
                  <c:v>05-08-2023</c:v>
                </c:pt>
                <c:pt idx="655">
                  <c:v>05-09-2023</c:v>
                </c:pt>
                <c:pt idx="656">
                  <c:v>05-10-2023</c:v>
                </c:pt>
                <c:pt idx="657">
                  <c:v>05-11-2023</c:v>
                </c:pt>
                <c:pt idx="658">
                  <c:v>05-12-2023</c:v>
                </c:pt>
                <c:pt idx="659">
                  <c:v>05/15/2023</c:v>
                </c:pt>
                <c:pt idx="660">
                  <c:v>05/16/2023</c:v>
                </c:pt>
                <c:pt idx="661">
                  <c:v>05/17/2023</c:v>
                </c:pt>
                <c:pt idx="662">
                  <c:v>05/18/2023</c:v>
                </c:pt>
                <c:pt idx="663">
                  <c:v>05/19/2023</c:v>
                </c:pt>
                <c:pt idx="664">
                  <c:v>05/22/2023</c:v>
                </c:pt>
                <c:pt idx="665">
                  <c:v>05/23/2023</c:v>
                </c:pt>
                <c:pt idx="666">
                  <c:v>05/24/2023</c:v>
                </c:pt>
                <c:pt idx="667">
                  <c:v>05/25/2023</c:v>
                </c:pt>
                <c:pt idx="668">
                  <c:v>05/26/2023</c:v>
                </c:pt>
                <c:pt idx="669">
                  <c:v>05/29/2023</c:v>
                </c:pt>
                <c:pt idx="670">
                  <c:v>05/30/2023</c:v>
                </c:pt>
                <c:pt idx="671">
                  <c:v>05/31/2023</c:v>
                </c:pt>
                <c:pt idx="672">
                  <c:v>06-01-2023</c:v>
                </c:pt>
                <c:pt idx="673">
                  <c:v>06-02-2023</c:v>
                </c:pt>
                <c:pt idx="674">
                  <c:v>06-05-2023</c:v>
                </c:pt>
                <c:pt idx="675">
                  <c:v>06-06-2023</c:v>
                </c:pt>
                <c:pt idx="676">
                  <c:v>06-07-2023</c:v>
                </c:pt>
                <c:pt idx="677">
                  <c:v>06-08-2023</c:v>
                </c:pt>
                <c:pt idx="678">
                  <c:v>06-09-2023</c:v>
                </c:pt>
                <c:pt idx="679">
                  <c:v>06-12-2023</c:v>
                </c:pt>
                <c:pt idx="680">
                  <c:v>06/13/2023</c:v>
                </c:pt>
                <c:pt idx="681">
                  <c:v>06/14/2023</c:v>
                </c:pt>
                <c:pt idx="682">
                  <c:v>06/15/2023</c:v>
                </c:pt>
                <c:pt idx="683">
                  <c:v>06/16/2023</c:v>
                </c:pt>
                <c:pt idx="684">
                  <c:v>06/19/2023</c:v>
                </c:pt>
                <c:pt idx="685">
                  <c:v>06/20/2023</c:v>
                </c:pt>
                <c:pt idx="686">
                  <c:v>06/21/2023</c:v>
                </c:pt>
                <c:pt idx="687">
                  <c:v>06/22/2023</c:v>
                </c:pt>
                <c:pt idx="688">
                  <c:v>06/23/2023</c:v>
                </c:pt>
                <c:pt idx="689">
                  <c:v>06/26/2023</c:v>
                </c:pt>
                <c:pt idx="690">
                  <c:v>06/27/2023</c:v>
                </c:pt>
                <c:pt idx="691">
                  <c:v>06/28/2023</c:v>
                </c:pt>
                <c:pt idx="692">
                  <c:v>06/30/2023</c:v>
                </c:pt>
                <c:pt idx="693">
                  <c:v>07-03-2023</c:v>
                </c:pt>
                <c:pt idx="694">
                  <c:v>07-04-2023</c:v>
                </c:pt>
                <c:pt idx="695">
                  <c:v>07-05-2023</c:v>
                </c:pt>
                <c:pt idx="696">
                  <c:v>07-06-2023</c:v>
                </c:pt>
                <c:pt idx="697">
                  <c:v>07-07-2023</c:v>
                </c:pt>
                <c:pt idx="698">
                  <c:v>07-10-2023</c:v>
                </c:pt>
                <c:pt idx="699">
                  <c:v>07-11-2023</c:v>
                </c:pt>
                <c:pt idx="700">
                  <c:v>07-12-2023</c:v>
                </c:pt>
                <c:pt idx="701">
                  <c:v>07/13/2023</c:v>
                </c:pt>
                <c:pt idx="702">
                  <c:v>07/14/2023</c:v>
                </c:pt>
                <c:pt idx="703">
                  <c:v>07/17/2023</c:v>
                </c:pt>
                <c:pt idx="704">
                  <c:v>07/18/2023</c:v>
                </c:pt>
                <c:pt idx="705">
                  <c:v>07/19/2023</c:v>
                </c:pt>
                <c:pt idx="706">
                  <c:v>07/20/2023</c:v>
                </c:pt>
                <c:pt idx="707">
                  <c:v>07/21/2023</c:v>
                </c:pt>
                <c:pt idx="708">
                  <c:v>07/24/2023</c:v>
                </c:pt>
                <c:pt idx="709">
                  <c:v>07/25/2023</c:v>
                </c:pt>
                <c:pt idx="710">
                  <c:v>07/26/2023</c:v>
                </c:pt>
                <c:pt idx="711">
                  <c:v>07/27/2023</c:v>
                </c:pt>
                <c:pt idx="712">
                  <c:v>07/28/2023</c:v>
                </c:pt>
                <c:pt idx="713">
                  <c:v>07/31/2023</c:v>
                </c:pt>
                <c:pt idx="714">
                  <c:v>08-01-2023</c:v>
                </c:pt>
                <c:pt idx="715">
                  <c:v>08-02-2023</c:v>
                </c:pt>
                <c:pt idx="716">
                  <c:v>08-03-2023</c:v>
                </c:pt>
                <c:pt idx="717">
                  <c:v>08-04-2023</c:v>
                </c:pt>
                <c:pt idx="718">
                  <c:v>08-07-2023</c:v>
                </c:pt>
                <c:pt idx="719">
                  <c:v>08-08-2023</c:v>
                </c:pt>
                <c:pt idx="720">
                  <c:v>08-09-2023</c:v>
                </c:pt>
                <c:pt idx="721">
                  <c:v>08-10-2023</c:v>
                </c:pt>
                <c:pt idx="722">
                  <c:v>08-11-2023</c:v>
                </c:pt>
                <c:pt idx="723">
                  <c:v>08/14/2023</c:v>
                </c:pt>
                <c:pt idx="724">
                  <c:v>08/16/2023</c:v>
                </c:pt>
                <c:pt idx="725">
                  <c:v>08/17/2023</c:v>
                </c:pt>
                <c:pt idx="726">
                  <c:v>08/18/2023</c:v>
                </c:pt>
                <c:pt idx="727">
                  <c:v>08/21/2023</c:v>
                </c:pt>
                <c:pt idx="728">
                  <c:v>08/22/2023</c:v>
                </c:pt>
                <c:pt idx="729">
                  <c:v>08/23/2023</c:v>
                </c:pt>
                <c:pt idx="730">
                  <c:v>08/24/2023</c:v>
                </c:pt>
                <c:pt idx="731">
                  <c:v>08/25/2023</c:v>
                </c:pt>
                <c:pt idx="732">
                  <c:v>08/28/2023</c:v>
                </c:pt>
                <c:pt idx="733">
                  <c:v>08/29/2023</c:v>
                </c:pt>
                <c:pt idx="734">
                  <c:v>08/30/2023</c:v>
                </c:pt>
                <c:pt idx="735">
                  <c:v>08/31/2023</c:v>
                </c:pt>
                <c:pt idx="736">
                  <c:v>09-01-2023</c:v>
                </c:pt>
                <c:pt idx="737">
                  <c:v>09-04-2023</c:v>
                </c:pt>
                <c:pt idx="738">
                  <c:v>09-05-2023</c:v>
                </c:pt>
                <c:pt idx="739">
                  <c:v>09-06-2023</c:v>
                </c:pt>
                <c:pt idx="740">
                  <c:v>09-07-2023</c:v>
                </c:pt>
                <c:pt idx="741">
                  <c:v>09-08-2023</c:v>
                </c:pt>
                <c:pt idx="742">
                  <c:v>09-11-2023</c:v>
                </c:pt>
                <c:pt idx="743">
                  <c:v>09-12-2023</c:v>
                </c:pt>
                <c:pt idx="744">
                  <c:v>09/13/2023</c:v>
                </c:pt>
                <c:pt idx="745">
                  <c:v>09/14/2023</c:v>
                </c:pt>
                <c:pt idx="746">
                  <c:v>09/15/2023</c:v>
                </c:pt>
                <c:pt idx="747">
                  <c:v>09/18/2023</c:v>
                </c:pt>
                <c:pt idx="748">
                  <c:v>09/20/2023</c:v>
                </c:pt>
                <c:pt idx="749">
                  <c:v>09/21/2023</c:v>
                </c:pt>
                <c:pt idx="750">
                  <c:v>09/22/2023</c:v>
                </c:pt>
                <c:pt idx="751">
                  <c:v>09/25/2023</c:v>
                </c:pt>
                <c:pt idx="752">
                  <c:v>09/26/2023</c:v>
                </c:pt>
                <c:pt idx="753">
                  <c:v>09/27/2023</c:v>
                </c:pt>
                <c:pt idx="754">
                  <c:v>09/28/2023</c:v>
                </c:pt>
                <c:pt idx="755">
                  <c:v>09/29/2023</c:v>
                </c:pt>
                <c:pt idx="756">
                  <c:v>10-03-2023</c:v>
                </c:pt>
                <c:pt idx="757">
                  <c:v>10-04-2023</c:v>
                </c:pt>
                <c:pt idx="758">
                  <c:v>10-05-2023</c:v>
                </c:pt>
                <c:pt idx="759">
                  <c:v>10-06-2023</c:v>
                </c:pt>
                <c:pt idx="760">
                  <c:v>10-09-2023</c:v>
                </c:pt>
                <c:pt idx="761">
                  <c:v>10-10-2023</c:v>
                </c:pt>
                <c:pt idx="762">
                  <c:v>10-11-2023</c:v>
                </c:pt>
                <c:pt idx="763">
                  <c:v>10-12-2023</c:v>
                </c:pt>
                <c:pt idx="764">
                  <c:v>10/13/2023</c:v>
                </c:pt>
                <c:pt idx="765">
                  <c:v>10/16/2023</c:v>
                </c:pt>
                <c:pt idx="766">
                  <c:v>10/17/2023</c:v>
                </c:pt>
                <c:pt idx="767">
                  <c:v>10/18/2023</c:v>
                </c:pt>
                <c:pt idx="768">
                  <c:v>10/19/2023</c:v>
                </c:pt>
                <c:pt idx="769">
                  <c:v>10/20/2023</c:v>
                </c:pt>
                <c:pt idx="770">
                  <c:v>10/23/2023</c:v>
                </c:pt>
                <c:pt idx="771">
                  <c:v>10/25/2023</c:v>
                </c:pt>
                <c:pt idx="772">
                  <c:v>10/26/2023</c:v>
                </c:pt>
                <c:pt idx="773">
                  <c:v>10/27/2023</c:v>
                </c:pt>
                <c:pt idx="774">
                  <c:v>10/30/2023</c:v>
                </c:pt>
                <c:pt idx="775">
                  <c:v>10/31/2023</c:v>
                </c:pt>
                <c:pt idx="776">
                  <c:v>11-01-2023</c:v>
                </c:pt>
                <c:pt idx="777">
                  <c:v>11-02-2023</c:v>
                </c:pt>
                <c:pt idx="778">
                  <c:v>11-03-2023</c:v>
                </c:pt>
                <c:pt idx="779">
                  <c:v>11-06-2023</c:v>
                </c:pt>
                <c:pt idx="780">
                  <c:v>11-07-2023</c:v>
                </c:pt>
                <c:pt idx="781">
                  <c:v>11-08-2023</c:v>
                </c:pt>
                <c:pt idx="782">
                  <c:v>11-09-2023</c:v>
                </c:pt>
                <c:pt idx="783">
                  <c:v>11-10-2023</c:v>
                </c:pt>
                <c:pt idx="784">
                  <c:v>11-12-2023</c:v>
                </c:pt>
                <c:pt idx="785">
                  <c:v>11/13/2023</c:v>
                </c:pt>
                <c:pt idx="786">
                  <c:v>11/15/2023</c:v>
                </c:pt>
                <c:pt idx="787">
                  <c:v>11/16/2023</c:v>
                </c:pt>
                <c:pt idx="788">
                  <c:v>11/17/2023</c:v>
                </c:pt>
                <c:pt idx="789">
                  <c:v>11/20/2023</c:v>
                </c:pt>
                <c:pt idx="790">
                  <c:v>11/21/2023</c:v>
                </c:pt>
                <c:pt idx="791">
                  <c:v>11/22/2023</c:v>
                </c:pt>
                <c:pt idx="792">
                  <c:v>11/23/2023</c:v>
                </c:pt>
                <c:pt idx="793">
                  <c:v>11/24/2023</c:v>
                </c:pt>
                <c:pt idx="794">
                  <c:v>11/28/2023</c:v>
                </c:pt>
                <c:pt idx="795">
                  <c:v>11/29/2023</c:v>
                </c:pt>
                <c:pt idx="796">
                  <c:v>11/30/2023</c:v>
                </c:pt>
                <c:pt idx="797">
                  <c:v>12-01-2023</c:v>
                </c:pt>
                <c:pt idx="798">
                  <c:v>12-04-2023</c:v>
                </c:pt>
                <c:pt idx="799">
                  <c:v>12-05-2023</c:v>
                </c:pt>
                <c:pt idx="800">
                  <c:v>12-06-2023</c:v>
                </c:pt>
                <c:pt idx="801">
                  <c:v>12-07-2023</c:v>
                </c:pt>
                <c:pt idx="802">
                  <c:v>12-08-2023</c:v>
                </c:pt>
                <c:pt idx="803">
                  <c:v>12-11-2023</c:v>
                </c:pt>
                <c:pt idx="804">
                  <c:v>12-12-2023</c:v>
                </c:pt>
                <c:pt idx="805">
                  <c:v>12/13/2023</c:v>
                </c:pt>
                <c:pt idx="806">
                  <c:v>12/14/2023</c:v>
                </c:pt>
                <c:pt idx="807">
                  <c:v>12/15/2023</c:v>
                </c:pt>
                <c:pt idx="808">
                  <c:v>12/18/2023</c:v>
                </c:pt>
                <c:pt idx="809">
                  <c:v>12/19/2023</c:v>
                </c:pt>
                <c:pt idx="810">
                  <c:v>12/20/2023</c:v>
                </c:pt>
                <c:pt idx="811">
                  <c:v>12/21/2023</c:v>
                </c:pt>
                <c:pt idx="812">
                  <c:v>12/22/2023</c:v>
                </c:pt>
                <c:pt idx="813">
                  <c:v>12/26/2023</c:v>
                </c:pt>
                <c:pt idx="814">
                  <c:v>12/27/2023</c:v>
                </c:pt>
                <c:pt idx="815">
                  <c:v>12/28/2023</c:v>
                </c:pt>
                <c:pt idx="816">
                  <c:v>12/29/2023</c:v>
                </c:pt>
                <c:pt idx="817">
                  <c:v>01-01-2024</c:v>
                </c:pt>
                <c:pt idx="818">
                  <c:v>01-02-2024</c:v>
                </c:pt>
                <c:pt idx="819">
                  <c:v>01-03-2024</c:v>
                </c:pt>
                <c:pt idx="820">
                  <c:v>01-04-2024</c:v>
                </c:pt>
                <c:pt idx="821">
                  <c:v>01-05-2024</c:v>
                </c:pt>
                <c:pt idx="822">
                  <c:v>01-08-2024</c:v>
                </c:pt>
                <c:pt idx="823">
                  <c:v>01-09-2024</c:v>
                </c:pt>
                <c:pt idx="824">
                  <c:v>01-10-2024</c:v>
                </c:pt>
                <c:pt idx="825">
                  <c:v>01-11-2024</c:v>
                </c:pt>
                <c:pt idx="826">
                  <c:v>01-12-2024</c:v>
                </c:pt>
                <c:pt idx="827">
                  <c:v>01/15/2024</c:v>
                </c:pt>
                <c:pt idx="828">
                  <c:v>01/16/2024</c:v>
                </c:pt>
                <c:pt idx="829">
                  <c:v>01/17/2024</c:v>
                </c:pt>
                <c:pt idx="830">
                  <c:v>01/18/2024</c:v>
                </c:pt>
                <c:pt idx="831">
                  <c:v>01/19/2024</c:v>
                </c:pt>
                <c:pt idx="832">
                  <c:v>01/20/2024</c:v>
                </c:pt>
                <c:pt idx="833">
                  <c:v>01/23/2024</c:v>
                </c:pt>
                <c:pt idx="834">
                  <c:v>01/24/2024</c:v>
                </c:pt>
                <c:pt idx="835">
                  <c:v>01/25/2024</c:v>
                </c:pt>
                <c:pt idx="836">
                  <c:v>01/29/2024</c:v>
                </c:pt>
                <c:pt idx="837">
                  <c:v>01/30/2024</c:v>
                </c:pt>
                <c:pt idx="838">
                  <c:v>01/31/2024</c:v>
                </c:pt>
                <c:pt idx="839">
                  <c:v>02-01-2024</c:v>
                </c:pt>
                <c:pt idx="840">
                  <c:v>02-02-2024</c:v>
                </c:pt>
                <c:pt idx="841">
                  <c:v>02-05-2024</c:v>
                </c:pt>
                <c:pt idx="842">
                  <c:v>02-06-2024</c:v>
                </c:pt>
                <c:pt idx="843">
                  <c:v>02-07-2024</c:v>
                </c:pt>
                <c:pt idx="844">
                  <c:v>02-08-2024</c:v>
                </c:pt>
                <c:pt idx="845">
                  <c:v>02-09-2024</c:v>
                </c:pt>
                <c:pt idx="846">
                  <c:v>02-12-2024</c:v>
                </c:pt>
                <c:pt idx="847">
                  <c:v>02/13/2024</c:v>
                </c:pt>
                <c:pt idx="848">
                  <c:v>02/14/2024</c:v>
                </c:pt>
                <c:pt idx="849">
                  <c:v>02/15/2024</c:v>
                </c:pt>
                <c:pt idx="850">
                  <c:v>02/16/2024</c:v>
                </c:pt>
                <c:pt idx="851">
                  <c:v>02/19/2024</c:v>
                </c:pt>
                <c:pt idx="852">
                  <c:v>02/20/2024</c:v>
                </c:pt>
                <c:pt idx="853">
                  <c:v>02/21/2024</c:v>
                </c:pt>
                <c:pt idx="854">
                  <c:v>02/22/2024</c:v>
                </c:pt>
                <c:pt idx="855">
                  <c:v>02/23/2024</c:v>
                </c:pt>
                <c:pt idx="856">
                  <c:v>02/26/2024</c:v>
                </c:pt>
                <c:pt idx="857">
                  <c:v>02/27/2024</c:v>
                </c:pt>
                <c:pt idx="858">
                  <c:v>02/28/2024</c:v>
                </c:pt>
                <c:pt idx="859">
                  <c:v>02/29/2024</c:v>
                </c:pt>
                <c:pt idx="860">
                  <c:v>03-01-2024</c:v>
                </c:pt>
                <c:pt idx="861">
                  <c:v>03-02-2024</c:v>
                </c:pt>
                <c:pt idx="862">
                  <c:v>03-04-2024</c:v>
                </c:pt>
                <c:pt idx="863">
                  <c:v>03-05-2024</c:v>
                </c:pt>
                <c:pt idx="864">
                  <c:v>03-06-2024</c:v>
                </c:pt>
                <c:pt idx="865">
                  <c:v>03-07-2024</c:v>
                </c:pt>
                <c:pt idx="866">
                  <c:v>03-11-2024</c:v>
                </c:pt>
                <c:pt idx="867">
                  <c:v>03-12-2024</c:v>
                </c:pt>
                <c:pt idx="868">
                  <c:v>03/13/2024</c:v>
                </c:pt>
                <c:pt idx="869">
                  <c:v>03/14/2024</c:v>
                </c:pt>
                <c:pt idx="870">
                  <c:v>03/15/2024</c:v>
                </c:pt>
                <c:pt idx="871">
                  <c:v>03/18/2024</c:v>
                </c:pt>
                <c:pt idx="872">
                  <c:v>03/19/2024</c:v>
                </c:pt>
                <c:pt idx="873">
                  <c:v>03/20/2024</c:v>
                </c:pt>
                <c:pt idx="874">
                  <c:v>03/21/2024</c:v>
                </c:pt>
                <c:pt idx="875">
                  <c:v>03/22/2024</c:v>
                </c:pt>
                <c:pt idx="876">
                  <c:v>03/26/2024</c:v>
                </c:pt>
                <c:pt idx="877">
                  <c:v>03/27/2024</c:v>
                </c:pt>
                <c:pt idx="878">
                  <c:v>03/28/2024</c:v>
                </c:pt>
                <c:pt idx="879">
                  <c:v>04-01-2024</c:v>
                </c:pt>
                <c:pt idx="880">
                  <c:v>04-02-2024</c:v>
                </c:pt>
                <c:pt idx="881">
                  <c:v>04-03-2024</c:v>
                </c:pt>
                <c:pt idx="882">
                  <c:v>04-04-2024</c:v>
                </c:pt>
                <c:pt idx="883">
                  <c:v>04-05-2024</c:v>
                </c:pt>
                <c:pt idx="884">
                  <c:v>04-08-2024</c:v>
                </c:pt>
                <c:pt idx="885">
                  <c:v>04-09-2024</c:v>
                </c:pt>
                <c:pt idx="886">
                  <c:v>04-10-2024</c:v>
                </c:pt>
                <c:pt idx="887">
                  <c:v>04-12-2024</c:v>
                </c:pt>
                <c:pt idx="888">
                  <c:v>04/15/2024</c:v>
                </c:pt>
                <c:pt idx="889">
                  <c:v>04/16/2024</c:v>
                </c:pt>
                <c:pt idx="890">
                  <c:v>04/18/2024</c:v>
                </c:pt>
                <c:pt idx="891">
                  <c:v>04/19/2024</c:v>
                </c:pt>
                <c:pt idx="892">
                  <c:v>04/22/2024</c:v>
                </c:pt>
                <c:pt idx="893">
                  <c:v>04/23/2024</c:v>
                </c:pt>
                <c:pt idx="894">
                  <c:v>04/24/2024</c:v>
                </c:pt>
                <c:pt idx="895">
                  <c:v>04/25/2024</c:v>
                </c:pt>
                <c:pt idx="896">
                  <c:v>04/26/2024</c:v>
                </c:pt>
                <c:pt idx="897">
                  <c:v>04/29/2024</c:v>
                </c:pt>
                <c:pt idx="898">
                  <c:v>04/30/2024</c:v>
                </c:pt>
                <c:pt idx="899">
                  <c:v>05-02-2024</c:v>
                </c:pt>
                <c:pt idx="900">
                  <c:v>05-03-2024</c:v>
                </c:pt>
                <c:pt idx="901">
                  <c:v>05-06-2024</c:v>
                </c:pt>
                <c:pt idx="902">
                  <c:v>05-07-2024</c:v>
                </c:pt>
                <c:pt idx="903">
                  <c:v>05-08-2024</c:v>
                </c:pt>
                <c:pt idx="904">
                  <c:v>05-09-2024</c:v>
                </c:pt>
                <c:pt idx="905">
                  <c:v>05-10-2024</c:v>
                </c:pt>
                <c:pt idx="906">
                  <c:v>05/13/2024</c:v>
                </c:pt>
                <c:pt idx="907">
                  <c:v>05/14/2024</c:v>
                </c:pt>
                <c:pt idx="908">
                  <c:v>05/15/2024</c:v>
                </c:pt>
                <c:pt idx="909">
                  <c:v>05/16/2024</c:v>
                </c:pt>
                <c:pt idx="910">
                  <c:v>05/17/2024</c:v>
                </c:pt>
                <c:pt idx="911">
                  <c:v>05/18/2024</c:v>
                </c:pt>
                <c:pt idx="912">
                  <c:v>05/21/2024</c:v>
                </c:pt>
                <c:pt idx="913">
                  <c:v>05/22/2024</c:v>
                </c:pt>
                <c:pt idx="914">
                  <c:v>05/23/2024</c:v>
                </c:pt>
                <c:pt idx="915">
                  <c:v>05/24/2024</c:v>
                </c:pt>
                <c:pt idx="916">
                  <c:v>05/27/2024</c:v>
                </c:pt>
                <c:pt idx="917">
                  <c:v>05/28/2024</c:v>
                </c:pt>
                <c:pt idx="918">
                  <c:v>05/29/2024</c:v>
                </c:pt>
                <c:pt idx="919">
                  <c:v>05/30/2024</c:v>
                </c:pt>
                <c:pt idx="920">
                  <c:v>05/31/2024</c:v>
                </c:pt>
                <c:pt idx="921">
                  <c:v>06-03-2024</c:v>
                </c:pt>
                <c:pt idx="922">
                  <c:v>06-04-2024</c:v>
                </c:pt>
                <c:pt idx="923">
                  <c:v>06-05-2024</c:v>
                </c:pt>
                <c:pt idx="924">
                  <c:v>06-06-2024</c:v>
                </c:pt>
                <c:pt idx="925">
                  <c:v>06-07-2024</c:v>
                </c:pt>
                <c:pt idx="926">
                  <c:v>06-10-2024</c:v>
                </c:pt>
                <c:pt idx="927">
                  <c:v>06-11-2024</c:v>
                </c:pt>
                <c:pt idx="928">
                  <c:v>06-12-2024</c:v>
                </c:pt>
                <c:pt idx="929">
                  <c:v>06/13/2024</c:v>
                </c:pt>
                <c:pt idx="930">
                  <c:v>06/14/2024</c:v>
                </c:pt>
                <c:pt idx="931">
                  <c:v>06/18/2024</c:v>
                </c:pt>
                <c:pt idx="932">
                  <c:v>06/19/2024</c:v>
                </c:pt>
                <c:pt idx="933">
                  <c:v>06/20/2024</c:v>
                </c:pt>
                <c:pt idx="934">
                  <c:v>06/21/2024</c:v>
                </c:pt>
                <c:pt idx="935">
                  <c:v>06/24/2024</c:v>
                </c:pt>
                <c:pt idx="936">
                  <c:v>06/25/2024</c:v>
                </c:pt>
                <c:pt idx="937">
                  <c:v>06/26/2024</c:v>
                </c:pt>
                <c:pt idx="938">
                  <c:v>06/27/2024</c:v>
                </c:pt>
                <c:pt idx="939">
                  <c:v>06/28/2024</c:v>
                </c:pt>
                <c:pt idx="940">
                  <c:v>07-01-2024</c:v>
                </c:pt>
                <c:pt idx="941">
                  <c:v>07-02-2024</c:v>
                </c:pt>
                <c:pt idx="942">
                  <c:v>07-03-2024</c:v>
                </c:pt>
                <c:pt idx="943">
                  <c:v>07-04-2024</c:v>
                </c:pt>
                <c:pt idx="944">
                  <c:v>07-05-2024</c:v>
                </c:pt>
                <c:pt idx="945">
                  <c:v>07-08-2024</c:v>
                </c:pt>
                <c:pt idx="946">
                  <c:v>07-09-2024</c:v>
                </c:pt>
                <c:pt idx="947">
                  <c:v>07-10-2024</c:v>
                </c:pt>
                <c:pt idx="948">
                  <c:v>07-11-2024</c:v>
                </c:pt>
                <c:pt idx="949">
                  <c:v>07-12-2024</c:v>
                </c:pt>
                <c:pt idx="950">
                  <c:v>07/15/2024</c:v>
                </c:pt>
                <c:pt idx="951">
                  <c:v>07/16/2024</c:v>
                </c:pt>
                <c:pt idx="952">
                  <c:v>07/18/2024</c:v>
                </c:pt>
                <c:pt idx="953">
                  <c:v>07/19/2024</c:v>
                </c:pt>
                <c:pt idx="954">
                  <c:v>07/22/2024</c:v>
                </c:pt>
                <c:pt idx="955">
                  <c:v>07/23/2024</c:v>
                </c:pt>
                <c:pt idx="956">
                  <c:v>07/24/2024</c:v>
                </c:pt>
                <c:pt idx="957">
                  <c:v>07/25/2024</c:v>
                </c:pt>
                <c:pt idx="958">
                  <c:v>07/26/2024</c:v>
                </c:pt>
                <c:pt idx="959">
                  <c:v>07/29/2024</c:v>
                </c:pt>
                <c:pt idx="960">
                  <c:v>07/30/2024</c:v>
                </c:pt>
                <c:pt idx="961">
                  <c:v>07/31/2024</c:v>
                </c:pt>
                <c:pt idx="962">
                  <c:v>08-01-2024</c:v>
                </c:pt>
                <c:pt idx="963">
                  <c:v>08-02-2024</c:v>
                </c:pt>
                <c:pt idx="964">
                  <c:v>08-05-2024</c:v>
                </c:pt>
                <c:pt idx="965">
                  <c:v>08-06-2024</c:v>
                </c:pt>
                <c:pt idx="966">
                  <c:v>08-07-2024</c:v>
                </c:pt>
                <c:pt idx="967">
                  <c:v>08-08-2024</c:v>
                </c:pt>
                <c:pt idx="968">
                  <c:v>08-09-2024</c:v>
                </c:pt>
                <c:pt idx="969">
                  <c:v>08-12-2024</c:v>
                </c:pt>
                <c:pt idx="970">
                  <c:v>08/13/2024</c:v>
                </c:pt>
                <c:pt idx="971">
                  <c:v>08/14/2024</c:v>
                </c:pt>
                <c:pt idx="972">
                  <c:v>08/16/2024</c:v>
                </c:pt>
                <c:pt idx="973">
                  <c:v>08/19/2024</c:v>
                </c:pt>
                <c:pt idx="974">
                  <c:v>08/20/2024</c:v>
                </c:pt>
                <c:pt idx="975">
                  <c:v>08/21/2024</c:v>
                </c:pt>
                <c:pt idx="976">
                  <c:v>08/22/2024</c:v>
                </c:pt>
                <c:pt idx="977">
                  <c:v>08/23/2024</c:v>
                </c:pt>
                <c:pt idx="978">
                  <c:v>08/26/2024</c:v>
                </c:pt>
                <c:pt idx="979">
                  <c:v>08/27/2024</c:v>
                </c:pt>
                <c:pt idx="980">
                  <c:v>08/28/2024</c:v>
                </c:pt>
                <c:pt idx="981">
                  <c:v>08/29/2024</c:v>
                </c:pt>
                <c:pt idx="982">
                  <c:v>08/30/2024</c:v>
                </c:pt>
                <c:pt idx="983">
                  <c:v>09-02-2024</c:v>
                </c:pt>
                <c:pt idx="984">
                  <c:v>09-03-2024</c:v>
                </c:pt>
                <c:pt idx="985">
                  <c:v>09-04-2024</c:v>
                </c:pt>
                <c:pt idx="986">
                  <c:v>09-05-2024</c:v>
                </c:pt>
                <c:pt idx="987">
                  <c:v>09-06-2024</c:v>
                </c:pt>
                <c:pt idx="988">
                  <c:v>09-09-2024</c:v>
                </c:pt>
                <c:pt idx="989">
                  <c:v>09-10-2024</c:v>
                </c:pt>
                <c:pt idx="990">
                  <c:v>09-11-2024</c:v>
                </c:pt>
                <c:pt idx="991">
                  <c:v>09-12-2024</c:v>
                </c:pt>
                <c:pt idx="992">
                  <c:v>09/13/2024</c:v>
                </c:pt>
                <c:pt idx="993">
                  <c:v>09/16/2024</c:v>
                </c:pt>
                <c:pt idx="994">
                  <c:v>09/17/2024</c:v>
                </c:pt>
                <c:pt idx="995">
                  <c:v>09/18/2024</c:v>
                </c:pt>
                <c:pt idx="996">
                  <c:v>09/19/2024</c:v>
                </c:pt>
                <c:pt idx="997">
                  <c:v>09/20/2024</c:v>
                </c:pt>
                <c:pt idx="998">
                  <c:v>09/23/2024</c:v>
                </c:pt>
                <c:pt idx="999">
                  <c:v>09/24/2024</c:v>
                </c:pt>
                <c:pt idx="1000">
                  <c:v>09/25/2024</c:v>
                </c:pt>
                <c:pt idx="1001">
                  <c:v>09/26/2024</c:v>
                </c:pt>
                <c:pt idx="1002">
                  <c:v>09/27/2024</c:v>
                </c:pt>
                <c:pt idx="1003">
                  <c:v>09/30/2024</c:v>
                </c:pt>
                <c:pt idx="1004">
                  <c:v>10-01-2024</c:v>
                </c:pt>
                <c:pt idx="1005">
                  <c:v>10-03-2024</c:v>
                </c:pt>
                <c:pt idx="1006">
                  <c:v>10-04-2024</c:v>
                </c:pt>
                <c:pt idx="1007">
                  <c:v>10-07-2024</c:v>
                </c:pt>
                <c:pt idx="1008">
                  <c:v>10-08-2024</c:v>
                </c:pt>
                <c:pt idx="1009">
                  <c:v>10-09-2024</c:v>
                </c:pt>
                <c:pt idx="1010">
                  <c:v>10-10-2024</c:v>
                </c:pt>
                <c:pt idx="1011">
                  <c:v>10-11-2024</c:v>
                </c:pt>
                <c:pt idx="1012">
                  <c:v>10/14/2024</c:v>
                </c:pt>
                <c:pt idx="1013">
                  <c:v>10/15/2024</c:v>
                </c:pt>
                <c:pt idx="1014">
                  <c:v>10/16/2024</c:v>
                </c:pt>
                <c:pt idx="1015">
                  <c:v>10/17/2024</c:v>
                </c:pt>
                <c:pt idx="1016">
                  <c:v>10/18/2024</c:v>
                </c:pt>
                <c:pt idx="1017">
                  <c:v>10/21/2024</c:v>
                </c:pt>
                <c:pt idx="1018">
                  <c:v>10/22/2024</c:v>
                </c:pt>
                <c:pt idx="1019">
                  <c:v>10/23/2024</c:v>
                </c:pt>
                <c:pt idx="1020">
                  <c:v>10/24/2024</c:v>
                </c:pt>
                <c:pt idx="1021">
                  <c:v>10/25/2024</c:v>
                </c:pt>
                <c:pt idx="1022">
                  <c:v>10/28/2024</c:v>
                </c:pt>
                <c:pt idx="1023">
                  <c:v>10/29/2024</c:v>
                </c:pt>
                <c:pt idx="1024">
                  <c:v>10/30/2024</c:v>
                </c:pt>
                <c:pt idx="1025">
                  <c:v>10/31/2024</c:v>
                </c:pt>
                <c:pt idx="1026">
                  <c:v>11-01-2024</c:v>
                </c:pt>
                <c:pt idx="1027">
                  <c:v>11-04-2024</c:v>
                </c:pt>
                <c:pt idx="1028">
                  <c:v>11-05-2024</c:v>
                </c:pt>
                <c:pt idx="1029">
                  <c:v>11-06-2024</c:v>
                </c:pt>
                <c:pt idx="1030">
                  <c:v>11-07-2024</c:v>
                </c:pt>
                <c:pt idx="1031">
                  <c:v>11-08-2024</c:v>
                </c:pt>
                <c:pt idx="1032">
                  <c:v>11-11-2024</c:v>
                </c:pt>
                <c:pt idx="1033">
                  <c:v>11-12-2024</c:v>
                </c:pt>
                <c:pt idx="1034">
                  <c:v>11/13/2024</c:v>
                </c:pt>
                <c:pt idx="1035">
                  <c:v>11/14/2024</c:v>
                </c:pt>
                <c:pt idx="1036">
                  <c:v>11/18/2024</c:v>
                </c:pt>
                <c:pt idx="1037">
                  <c:v>11/19/2024</c:v>
                </c:pt>
                <c:pt idx="1038">
                  <c:v>11/21/2024</c:v>
                </c:pt>
                <c:pt idx="1039">
                  <c:v>11/22/2024</c:v>
                </c:pt>
                <c:pt idx="1040">
                  <c:v>11/25/2024</c:v>
                </c:pt>
                <c:pt idx="1041">
                  <c:v>11/26/2024</c:v>
                </c:pt>
                <c:pt idx="1042">
                  <c:v>11/27/2024</c:v>
                </c:pt>
                <c:pt idx="1043">
                  <c:v>11/28/2024</c:v>
                </c:pt>
                <c:pt idx="1044">
                  <c:v>11/29/2024</c:v>
                </c:pt>
                <c:pt idx="1045">
                  <c:v>12-02-2024</c:v>
                </c:pt>
                <c:pt idx="1046">
                  <c:v>12-03-2024</c:v>
                </c:pt>
                <c:pt idx="1047">
                  <c:v>12-04-2024</c:v>
                </c:pt>
                <c:pt idx="1048">
                  <c:v>12-05-2024</c:v>
                </c:pt>
                <c:pt idx="1049">
                  <c:v>12-06-2024</c:v>
                </c:pt>
                <c:pt idx="1050">
                  <c:v>12-09-2024</c:v>
                </c:pt>
                <c:pt idx="1051">
                  <c:v>12-10-2024</c:v>
                </c:pt>
                <c:pt idx="1052">
                  <c:v>12-11-2024</c:v>
                </c:pt>
                <c:pt idx="1053">
                  <c:v>12-12-2024</c:v>
                </c:pt>
                <c:pt idx="1054">
                  <c:v>12/13/2024</c:v>
                </c:pt>
                <c:pt idx="1055">
                  <c:v>12/16/2024</c:v>
                </c:pt>
                <c:pt idx="1056">
                  <c:v>12/17/2024</c:v>
                </c:pt>
                <c:pt idx="1057">
                  <c:v>12/18/2024</c:v>
                </c:pt>
                <c:pt idx="1058">
                  <c:v>12/19/2024</c:v>
                </c:pt>
                <c:pt idx="1059">
                  <c:v>12/20/2024</c:v>
                </c:pt>
                <c:pt idx="1060">
                  <c:v>12/23/2024</c:v>
                </c:pt>
                <c:pt idx="1061">
                  <c:v>12/24/2024</c:v>
                </c:pt>
                <c:pt idx="1062">
                  <c:v>12/26/2024</c:v>
                </c:pt>
                <c:pt idx="1063">
                  <c:v>12/27/2024</c:v>
                </c:pt>
                <c:pt idx="1064">
                  <c:v>12/30/2024</c:v>
                </c:pt>
                <c:pt idx="1065">
                  <c:v>12/31/2024</c:v>
                </c:pt>
                <c:pt idx="1066">
                  <c:v>01-01-2025</c:v>
                </c:pt>
                <c:pt idx="1067">
                  <c:v>01-02-2025</c:v>
                </c:pt>
                <c:pt idx="1068">
                  <c:v>01-03-2025</c:v>
                </c:pt>
                <c:pt idx="1069">
                  <c:v>01-06-2025</c:v>
                </c:pt>
                <c:pt idx="1070">
                  <c:v>01-07-2025</c:v>
                </c:pt>
                <c:pt idx="1071">
                  <c:v>01-08-2025</c:v>
                </c:pt>
                <c:pt idx="1072">
                  <c:v>01-09-2025</c:v>
                </c:pt>
                <c:pt idx="1073">
                  <c:v>01-10-2025</c:v>
                </c:pt>
                <c:pt idx="1074">
                  <c:v>01/13/2025</c:v>
                </c:pt>
                <c:pt idx="1075">
                  <c:v>01/14/2025</c:v>
                </c:pt>
                <c:pt idx="1076">
                  <c:v>01/15/2025</c:v>
                </c:pt>
                <c:pt idx="1077">
                  <c:v>01/16/2025</c:v>
                </c:pt>
                <c:pt idx="1078">
                  <c:v>01/17/2025</c:v>
                </c:pt>
                <c:pt idx="1079">
                  <c:v>01/20/2025</c:v>
                </c:pt>
                <c:pt idx="1080">
                  <c:v>01/21/2025</c:v>
                </c:pt>
                <c:pt idx="1081">
                  <c:v>01/22/2025</c:v>
                </c:pt>
                <c:pt idx="1082">
                  <c:v>01/23/2025</c:v>
                </c:pt>
                <c:pt idx="1083">
                  <c:v>01/24/2025</c:v>
                </c:pt>
                <c:pt idx="1084">
                  <c:v>01/27/2025</c:v>
                </c:pt>
                <c:pt idx="1085">
                  <c:v>01/28/2025</c:v>
                </c:pt>
                <c:pt idx="1086">
                  <c:v>01/29/2025</c:v>
                </c:pt>
                <c:pt idx="1087">
                  <c:v>01/30/2025</c:v>
                </c:pt>
                <c:pt idx="1088">
                  <c:v>01/31/2025</c:v>
                </c:pt>
                <c:pt idx="1089">
                  <c:v>02-01-2025</c:v>
                </c:pt>
                <c:pt idx="1090">
                  <c:v>02-03-2025</c:v>
                </c:pt>
                <c:pt idx="1091">
                  <c:v>02-04-2025</c:v>
                </c:pt>
                <c:pt idx="1092">
                  <c:v>02-05-2025</c:v>
                </c:pt>
                <c:pt idx="1093">
                  <c:v>02-06-2025</c:v>
                </c:pt>
                <c:pt idx="1094">
                  <c:v>02-07-2025</c:v>
                </c:pt>
                <c:pt idx="1095">
                  <c:v>02-10-2025</c:v>
                </c:pt>
                <c:pt idx="1096">
                  <c:v>02-11-2025</c:v>
                </c:pt>
                <c:pt idx="1097">
                  <c:v>02-12-2025</c:v>
                </c:pt>
                <c:pt idx="1098">
                  <c:v>02/13/2025</c:v>
                </c:pt>
                <c:pt idx="1099">
                  <c:v>02/14/2025</c:v>
                </c:pt>
                <c:pt idx="1100">
                  <c:v>02/17/2025</c:v>
                </c:pt>
                <c:pt idx="1101">
                  <c:v>02/18/2025</c:v>
                </c:pt>
                <c:pt idx="1102">
                  <c:v>02/19/2025</c:v>
                </c:pt>
                <c:pt idx="1103">
                  <c:v>02/20/2025</c:v>
                </c:pt>
                <c:pt idx="1104">
                  <c:v>02/21/2025</c:v>
                </c:pt>
                <c:pt idx="1105">
                  <c:v>02/24/2025</c:v>
                </c:pt>
                <c:pt idx="1106">
                  <c:v>02/25/2025</c:v>
                </c:pt>
                <c:pt idx="1107">
                  <c:v>02/27/2025</c:v>
                </c:pt>
                <c:pt idx="1108">
                  <c:v>02/28/2025</c:v>
                </c:pt>
                <c:pt idx="1109">
                  <c:v>03-03-2025</c:v>
                </c:pt>
                <c:pt idx="1110">
                  <c:v>03-04-2025</c:v>
                </c:pt>
                <c:pt idx="1111">
                  <c:v>03-05-2025</c:v>
                </c:pt>
                <c:pt idx="1112">
                  <c:v>03-06-2025</c:v>
                </c:pt>
                <c:pt idx="1113">
                  <c:v>03-07-2025</c:v>
                </c:pt>
                <c:pt idx="1114">
                  <c:v>03-10-2025</c:v>
                </c:pt>
                <c:pt idx="1115">
                  <c:v>03-11-2025</c:v>
                </c:pt>
                <c:pt idx="1116">
                  <c:v>03-12-2025</c:v>
                </c:pt>
                <c:pt idx="1117">
                  <c:v>03/13/2025</c:v>
                </c:pt>
                <c:pt idx="1118">
                  <c:v>03/17/2025</c:v>
                </c:pt>
                <c:pt idx="1119">
                  <c:v>03/18/2025</c:v>
                </c:pt>
                <c:pt idx="1120">
                  <c:v>03/19/2025</c:v>
                </c:pt>
                <c:pt idx="1121">
                  <c:v>03/20/2025</c:v>
                </c:pt>
                <c:pt idx="1122">
                  <c:v>03/21/2025</c:v>
                </c:pt>
                <c:pt idx="1123">
                  <c:v>03/24/2025</c:v>
                </c:pt>
                <c:pt idx="1124">
                  <c:v>03/25/2025</c:v>
                </c:pt>
                <c:pt idx="1125">
                  <c:v>03/26/2025</c:v>
                </c:pt>
                <c:pt idx="1126">
                  <c:v>03/27/2025</c:v>
                </c:pt>
                <c:pt idx="1127">
                  <c:v>03/28/2025</c:v>
                </c:pt>
                <c:pt idx="1128">
                  <c:v>04-01-2025</c:v>
                </c:pt>
                <c:pt idx="1129">
                  <c:v>04-02-2025</c:v>
                </c:pt>
                <c:pt idx="1130">
                  <c:v>04-03-2025</c:v>
                </c:pt>
                <c:pt idx="1131">
                  <c:v>04-04-2025</c:v>
                </c:pt>
                <c:pt idx="1132">
                  <c:v>04-07-2025</c:v>
                </c:pt>
                <c:pt idx="1133">
                  <c:v>04-08-2025</c:v>
                </c:pt>
                <c:pt idx="1134">
                  <c:v>04-09-2025</c:v>
                </c:pt>
                <c:pt idx="1135">
                  <c:v>04-11-2025</c:v>
                </c:pt>
                <c:pt idx="1136">
                  <c:v>04/15/2025</c:v>
                </c:pt>
                <c:pt idx="1137">
                  <c:v>04/16/2025</c:v>
                </c:pt>
                <c:pt idx="1138">
                  <c:v>04/17/2025</c:v>
                </c:pt>
                <c:pt idx="1139">
                  <c:v>04/21/2025</c:v>
                </c:pt>
                <c:pt idx="1140">
                  <c:v>04/22/2025</c:v>
                </c:pt>
                <c:pt idx="1141">
                  <c:v>04/23/2025</c:v>
                </c:pt>
                <c:pt idx="1142">
                  <c:v>04/24/2025</c:v>
                </c:pt>
                <c:pt idx="1143">
                  <c:v>04/25/2025</c:v>
                </c:pt>
                <c:pt idx="1144">
                  <c:v>04/28/2025</c:v>
                </c:pt>
                <c:pt idx="1145">
                  <c:v>04/29/2025</c:v>
                </c:pt>
                <c:pt idx="1146">
                  <c:v>04/30/2025</c:v>
                </c:pt>
                <c:pt idx="1147">
                  <c:v>05-02-2025</c:v>
                </c:pt>
                <c:pt idx="1148">
                  <c:v>05-05-2025</c:v>
                </c:pt>
                <c:pt idx="1149">
                  <c:v>05-06-2025</c:v>
                </c:pt>
                <c:pt idx="1150">
                  <c:v>05-07-2025</c:v>
                </c:pt>
                <c:pt idx="1151">
                  <c:v>05-08-2025</c:v>
                </c:pt>
                <c:pt idx="1152">
                  <c:v>05-09-2025</c:v>
                </c:pt>
                <c:pt idx="1153">
                  <c:v>05-12-2025</c:v>
                </c:pt>
                <c:pt idx="1154">
                  <c:v>05/13/2025</c:v>
                </c:pt>
                <c:pt idx="1155">
                  <c:v>05/14/2025</c:v>
                </c:pt>
                <c:pt idx="1156">
                  <c:v>05/15/2025</c:v>
                </c:pt>
                <c:pt idx="1157">
                  <c:v>05/16/2025</c:v>
                </c:pt>
                <c:pt idx="1158">
                  <c:v>05/19/2025</c:v>
                </c:pt>
                <c:pt idx="1159">
                  <c:v>05/20/2025</c:v>
                </c:pt>
                <c:pt idx="1160">
                  <c:v>05/21/2025</c:v>
                </c:pt>
                <c:pt idx="1161">
                  <c:v>05/22/2025</c:v>
                </c:pt>
                <c:pt idx="1162">
                  <c:v>05/23/2025</c:v>
                </c:pt>
                <c:pt idx="1163">
                  <c:v>05/26/2025</c:v>
                </c:pt>
                <c:pt idx="1164">
                  <c:v>05/27/2025</c:v>
                </c:pt>
                <c:pt idx="1165">
                  <c:v>05/28/2025</c:v>
                </c:pt>
                <c:pt idx="1166">
                  <c:v>05/29/2025</c:v>
                </c:pt>
                <c:pt idx="1167">
                  <c:v>05/30/2025</c:v>
                </c:pt>
                <c:pt idx="1168">
                  <c:v>06-02-2025</c:v>
                </c:pt>
                <c:pt idx="1169">
                  <c:v>06-03-2025</c:v>
                </c:pt>
                <c:pt idx="1170">
                  <c:v>06-04-2025</c:v>
                </c:pt>
                <c:pt idx="1171">
                  <c:v>06-05-2025</c:v>
                </c:pt>
                <c:pt idx="1172">
                  <c:v>06-06-2025</c:v>
                </c:pt>
                <c:pt idx="1173">
                  <c:v>06-09-2025</c:v>
                </c:pt>
                <c:pt idx="1174">
                  <c:v>06-10-2025</c:v>
                </c:pt>
                <c:pt idx="1175">
                  <c:v>06-11-2025</c:v>
                </c:pt>
                <c:pt idx="1176">
                  <c:v>06-12-2025</c:v>
                </c:pt>
                <c:pt idx="1177">
                  <c:v>06/13/2025</c:v>
                </c:pt>
                <c:pt idx="1178">
                  <c:v>06/16/2025</c:v>
                </c:pt>
                <c:pt idx="1179">
                  <c:v>06/17/2025</c:v>
                </c:pt>
                <c:pt idx="1180">
                  <c:v>06/18/2025</c:v>
                </c:pt>
                <c:pt idx="1181">
                  <c:v>06/19/2025</c:v>
                </c:pt>
                <c:pt idx="1182">
                  <c:v>06/20/2025</c:v>
                </c:pt>
                <c:pt idx="1183">
                  <c:v>06/23/2025</c:v>
                </c:pt>
                <c:pt idx="1184">
                  <c:v>06/24/2025</c:v>
                </c:pt>
                <c:pt idx="1185">
                  <c:v>06/25/2025</c:v>
                </c:pt>
                <c:pt idx="1186">
                  <c:v>06/26/2025</c:v>
                </c:pt>
                <c:pt idx="1187">
                  <c:v>06/27/2025</c:v>
                </c:pt>
                <c:pt idx="1188">
                  <c:v>06/30/2025</c:v>
                </c:pt>
                <c:pt idx="1189">
                  <c:v>07-01-2025</c:v>
                </c:pt>
                <c:pt idx="1190">
                  <c:v>07-02-2025</c:v>
                </c:pt>
                <c:pt idx="1191">
                  <c:v>07-03-2025</c:v>
                </c:pt>
                <c:pt idx="1192">
                  <c:v>07-04-2025</c:v>
                </c:pt>
                <c:pt idx="1193">
                  <c:v>07-07-2025</c:v>
                </c:pt>
                <c:pt idx="1194">
                  <c:v>07-08-2025</c:v>
                </c:pt>
                <c:pt idx="1195">
                  <c:v>07-09-2025</c:v>
                </c:pt>
                <c:pt idx="1196">
                  <c:v>07-10-2025</c:v>
                </c:pt>
                <c:pt idx="1197">
                  <c:v>07-11-2025</c:v>
                </c:pt>
                <c:pt idx="1198">
                  <c:v>07/14/2025</c:v>
                </c:pt>
                <c:pt idx="1199">
                  <c:v>07/15/2025</c:v>
                </c:pt>
                <c:pt idx="1200">
                  <c:v>07/16/2025</c:v>
                </c:pt>
                <c:pt idx="1201">
                  <c:v>07/17/2025</c:v>
                </c:pt>
                <c:pt idx="1202">
                  <c:v>07/18/2025</c:v>
                </c:pt>
                <c:pt idx="1203">
                  <c:v>07/21/2025</c:v>
                </c:pt>
                <c:pt idx="1204">
                  <c:v>07/22/2025</c:v>
                </c:pt>
                <c:pt idx="1205">
                  <c:v>07/23/2025</c:v>
                </c:pt>
                <c:pt idx="1206">
                  <c:v>07/24/2025</c:v>
                </c:pt>
                <c:pt idx="1207">
                  <c:v>07/25/2025</c:v>
                </c:pt>
                <c:pt idx="1208">
                  <c:v>07/28/2025</c:v>
                </c:pt>
                <c:pt idx="1209">
                  <c:v>07/29/2025</c:v>
                </c:pt>
                <c:pt idx="1210">
                  <c:v>07/30/2025</c:v>
                </c:pt>
                <c:pt idx="1211">
                  <c:v>07/31/2025</c:v>
                </c:pt>
                <c:pt idx="1212">
                  <c:v>08-01-2025</c:v>
                </c:pt>
                <c:pt idx="1213">
                  <c:v>08-04-2025</c:v>
                </c:pt>
                <c:pt idx="1214">
                  <c:v>08-05-2025</c:v>
                </c:pt>
                <c:pt idx="1215">
                  <c:v>08-06-2025</c:v>
                </c:pt>
                <c:pt idx="1216">
                  <c:v>08-07-2025</c:v>
                </c:pt>
                <c:pt idx="1217">
                  <c:v>08-08-2025</c:v>
                </c:pt>
                <c:pt idx="1218">
                  <c:v>08-11-2025</c:v>
                </c:pt>
                <c:pt idx="1219">
                  <c:v>08-12-2025</c:v>
                </c:pt>
                <c:pt idx="1220">
                  <c:v>08/13/2025</c:v>
                </c:pt>
                <c:pt idx="1221">
                  <c:v>08/14/2025</c:v>
                </c:pt>
                <c:pt idx="1222">
                  <c:v>08/18/2025</c:v>
                </c:pt>
                <c:pt idx="1223">
                  <c:v>08/19/2025</c:v>
                </c:pt>
                <c:pt idx="1224">
                  <c:v>08/20/2025</c:v>
                </c:pt>
                <c:pt idx="1225">
                  <c:v>08/21/2025</c:v>
                </c:pt>
                <c:pt idx="1226">
                  <c:v>08/22/2025</c:v>
                </c:pt>
                <c:pt idx="1227">
                  <c:v>08/25/2025</c:v>
                </c:pt>
                <c:pt idx="1228">
                  <c:v>08/26/2025</c:v>
                </c:pt>
                <c:pt idx="1229">
                  <c:v>08/28/2025</c:v>
                </c:pt>
                <c:pt idx="1230">
                  <c:v>08/29/2025</c:v>
                </c:pt>
                <c:pt idx="1231">
                  <c:v>09-01-2025</c:v>
                </c:pt>
                <c:pt idx="1232">
                  <c:v>09-02-2025</c:v>
                </c:pt>
                <c:pt idx="1233">
                  <c:v>09-03-2025</c:v>
                </c:pt>
                <c:pt idx="1234">
                  <c:v>09-04-2025</c:v>
                </c:pt>
                <c:pt idx="1235">
                  <c:v>09-05-2025</c:v>
                </c:pt>
                <c:pt idx="1236">
                  <c:v>09-08-2025</c:v>
                </c:pt>
                <c:pt idx="1237">
                  <c:v>09-09-2025</c:v>
                </c:pt>
                <c:pt idx="1238">
                  <c:v>09-10-2025</c:v>
                </c:pt>
                <c:pt idx="1239">
                  <c:v>09-11-2025</c:v>
                </c:pt>
                <c:pt idx="1240">
                  <c:v>09-12-2025</c:v>
                </c:pt>
              </c:strCache>
            </c:strRef>
          </c:cat>
          <c:val>
            <c:numRef>
              <c:f>'Raw Data 2'!$C$3:$C$1243</c:f>
              <c:numCache>
                <c:formatCode>General</c:formatCode>
                <c:ptCount val="1241"/>
                <c:pt idx="0">
                  <c:v>940.2</c:v>
                </c:pt>
                <c:pt idx="1">
                  <c:v>943.9</c:v>
                </c:pt>
                <c:pt idx="2">
                  <c:v>940.9</c:v>
                </c:pt>
                <c:pt idx="3">
                  <c:v>946.6</c:v>
                </c:pt>
                <c:pt idx="4">
                  <c:v>948.9</c:v>
                </c:pt>
                <c:pt idx="5">
                  <c:v>916.45</c:v>
                </c:pt>
                <c:pt idx="6">
                  <c:v>901.35</c:v>
                </c:pt>
                <c:pt idx="7">
                  <c:v>912.2</c:v>
                </c:pt>
                <c:pt idx="8">
                  <c:v>917.75</c:v>
                </c:pt>
                <c:pt idx="9">
                  <c:v>917.9</c:v>
                </c:pt>
                <c:pt idx="10">
                  <c:v>922.15</c:v>
                </c:pt>
                <c:pt idx="11">
                  <c:v>916.35</c:v>
                </c:pt>
                <c:pt idx="12">
                  <c:v>923.25</c:v>
                </c:pt>
                <c:pt idx="13">
                  <c:v>920.35</c:v>
                </c:pt>
                <c:pt idx="14">
                  <c:v>918.25</c:v>
                </c:pt>
                <c:pt idx="15">
                  <c:v>911.55</c:v>
                </c:pt>
                <c:pt idx="16">
                  <c:v>906.6</c:v>
                </c:pt>
                <c:pt idx="17">
                  <c:v>903.4</c:v>
                </c:pt>
                <c:pt idx="18">
                  <c:v>899.9</c:v>
                </c:pt>
                <c:pt idx="19">
                  <c:v>882.6</c:v>
                </c:pt>
                <c:pt idx="20">
                  <c:v>875.55</c:v>
                </c:pt>
                <c:pt idx="21">
                  <c:v>885.45</c:v>
                </c:pt>
                <c:pt idx="22">
                  <c:v>866.15</c:v>
                </c:pt>
                <c:pt idx="23">
                  <c:v>859.8</c:v>
                </c:pt>
                <c:pt idx="24">
                  <c:v>850.1</c:v>
                </c:pt>
                <c:pt idx="25">
                  <c:v>857.45</c:v>
                </c:pt>
                <c:pt idx="26">
                  <c:v>859.35</c:v>
                </c:pt>
                <c:pt idx="27">
                  <c:v>899.8</c:v>
                </c:pt>
                <c:pt idx="28">
                  <c:v>896.6</c:v>
                </c:pt>
                <c:pt idx="29">
                  <c:v>891.75</c:v>
                </c:pt>
                <c:pt idx="30">
                  <c:v>909.05</c:v>
                </c:pt>
                <c:pt idx="31">
                  <c:v>899.9</c:v>
                </c:pt>
                <c:pt idx="32">
                  <c:v>894.95</c:v>
                </c:pt>
                <c:pt idx="33">
                  <c:v>896.95</c:v>
                </c:pt>
                <c:pt idx="34">
                  <c:v>881.8</c:v>
                </c:pt>
                <c:pt idx="35">
                  <c:v>872.9</c:v>
                </c:pt>
                <c:pt idx="36">
                  <c:v>864.3</c:v>
                </c:pt>
                <c:pt idx="37">
                  <c:v>875.3</c:v>
                </c:pt>
                <c:pt idx="38">
                  <c:v>881.95</c:v>
                </c:pt>
                <c:pt idx="39">
                  <c:v>883.1</c:v>
                </c:pt>
                <c:pt idx="40">
                  <c:v>895.6</c:v>
                </c:pt>
                <c:pt idx="41">
                  <c:v>885.3</c:v>
                </c:pt>
                <c:pt idx="42">
                  <c:v>879.35</c:v>
                </c:pt>
                <c:pt idx="43">
                  <c:v>853.45</c:v>
                </c:pt>
                <c:pt idx="44">
                  <c:v>875.25</c:v>
                </c:pt>
                <c:pt idx="45">
                  <c:v>883.8</c:v>
                </c:pt>
                <c:pt idx="46">
                  <c:v>909.8</c:v>
                </c:pt>
                <c:pt idx="47">
                  <c:v>927.65</c:v>
                </c:pt>
                <c:pt idx="48">
                  <c:v>925.45</c:v>
                </c:pt>
                <c:pt idx="49">
                  <c:v>936.4</c:v>
                </c:pt>
                <c:pt idx="50">
                  <c:v>906.9</c:v>
                </c:pt>
                <c:pt idx="51">
                  <c:v>913.6</c:v>
                </c:pt>
                <c:pt idx="52">
                  <c:v>907.25</c:v>
                </c:pt>
                <c:pt idx="53">
                  <c:v>900.25</c:v>
                </c:pt>
                <c:pt idx="54">
                  <c:v>902</c:v>
                </c:pt>
                <c:pt idx="55">
                  <c:v>907.25</c:v>
                </c:pt>
                <c:pt idx="56">
                  <c:v>904.35</c:v>
                </c:pt>
                <c:pt idx="57">
                  <c:v>930</c:v>
                </c:pt>
                <c:pt idx="58">
                  <c:v>943.8</c:v>
                </c:pt>
                <c:pt idx="59" formatCode="#,##0.00">
                  <c:v>1017.2</c:v>
                </c:pt>
                <c:pt idx="60" formatCode="#,##0.00">
                  <c:v>1019.2</c:v>
                </c:pt>
                <c:pt idx="61" formatCode="#,##0.00">
                  <c:v>1016.35</c:v>
                </c:pt>
                <c:pt idx="62" formatCode="#,##0.00">
                  <c:v>1008.4</c:v>
                </c:pt>
                <c:pt idx="63">
                  <c:v>996.75</c:v>
                </c:pt>
                <c:pt idx="64">
                  <c:v>998.9</c:v>
                </c:pt>
                <c:pt idx="65">
                  <c:v>999.6</c:v>
                </c:pt>
                <c:pt idx="66">
                  <c:v>990.3</c:v>
                </c:pt>
                <c:pt idx="67">
                  <c:v>930.95</c:v>
                </c:pt>
                <c:pt idx="68">
                  <c:v>921.85</c:v>
                </c:pt>
                <c:pt idx="69">
                  <c:v>949.85</c:v>
                </c:pt>
                <c:pt idx="70">
                  <c:v>984.1</c:v>
                </c:pt>
                <c:pt idx="71">
                  <c:v>979.95</c:v>
                </c:pt>
                <c:pt idx="72">
                  <c:v>976.85</c:v>
                </c:pt>
                <c:pt idx="73">
                  <c:v>974.85</c:v>
                </c:pt>
                <c:pt idx="74">
                  <c:v>972.15</c:v>
                </c:pt>
                <c:pt idx="75">
                  <c:v>989.85</c:v>
                </c:pt>
                <c:pt idx="76">
                  <c:v>986.2</c:v>
                </c:pt>
                <c:pt idx="77">
                  <c:v>980.6</c:v>
                </c:pt>
                <c:pt idx="78">
                  <c:v>965.9</c:v>
                </c:pt>
                <c:pt idx="79">
                  <c:v>958.3</c:v>
                </c:pt>
                <c:pt idx="80">
                  <c:v>970.9</c:v>
                </c:pt>
                <c:pt idx="81">
                  <c:v>964.1</c:v>
                </c:pt>
                <c:pt idx="82">
                  <c:v>966.7</c:v>
                </c:pt>
                <c:pt idx="83">
                  <c:v>980.5</c:v>
                </c:pt>
                <c:pt idx="84">
                  <c:v>989.5</c:v>
                </c:pt>
                <c:pt idx="85">
                  <c:v>974.7</c:v>
                </c:pt>
                <c:pt idx="86">
                  <c:v>962.95</c:v>
                </c:pt>
                <c:pt idx="87">
                  <c:v>965.7</c:v>
                </c:pt>
                <c:pt idx="88">
                  <c:v>953.6</c:v>
                </c:pt>
                <c:pt idx="89">
                  <c:v>935.5</c:v>
                </c:pt>
                <c:pt idx="90">
                  <c:v>921.8</c:v>
                </c:pt>
                <c:pt idx="91">
                  <c:v>922.8</c:v>
                </c:pt>
                <c:pt idx="92">
                  <c:v>917.7</c:v>
                </c:pt>
                <c:pt idx="93">
                  <c:v>919.8</c:v>
                </c:pt>
                <c:pt idx="94">
                  <c:v>917.8</c:v>
                </c:pt>
                <c:pt idx="95">
                  <c:v>928.05</c:v>
                </c:pt>
                <c:pt idx="96">
                  <c:v>937.6</c:v>
                </c:pt>
                <c:pt idx="97">
                  <c:v>939.95</c:v>
                </c:pt>
                <c:pt idx="98">
                  <c:v>960.2</c:v>
                </c:pt>
                <c:pt idx="99">
                  <c:v>935.55</c:v>
                </c:pt>
                <c:pt idx="100">
                  <c:v>936.8</c:v>
                </c:pt>
                <c:pt idx="101">
                  <c:v>916.4</c:v>
                </c:pt>
                <c:pt idx="102">
                  <c:v>917.3</c:v>
                </c:pt>
                <c:pt idx="103">
                  <c:v>926.65</c:v>
                </c:pt>
                <c:pt idx="104">
                  <c:v>923.75</c:v>
                </c:pt>
                <c:pt idx="105">
                  <c:v>923.55</c:v>
                </c:pt>
                <c:pt idx="106">
                  <c:v>922.95</c:v>
                </c:pt>
                <c:pt idx="107">
                  <c:v>923.8</c:v>
                </c:pt>
                <c:pt idx="108">
                  <c:v>922.6</c:v>
                </c:pt>
                <c:pt idx="109">
                  <c:v>913.8</c:v>
                </c:pt>
                <c:pt idx="110">
                  <c:v>905.75</c:v>
                </c:pt>
                <c:pt idx="111">
                  <c:v>911.4</c:v>
                </c:pt>
                <c:pt idx="112">
                  <c:v>906.5</c:v>
                </c:pt>
                <c:pt idx="113">
                  <c:v>908.3</c:v>
                </c:pt>
                <c:pt idx="114">
                  <c:v>898.85</c:v>
                </c:pt>
                <c:pt idx="115">
                  <c:v>902.3</c:v>
                </c:pt>
                <c:pt idx="116">
                  <c:v>905.2</c:v>
                </c:pt>
                <c:pt idx="117">
                  <c:v>906.05</c:v>
                </c:pt>
                <c:pt idx="118">
                  <c:v>906.05</c:v>
                </c:pt>
                <c:pt idx="119">
                  <c:v>903.7</c:v>
                </c:pt>
                <c:pt idx="120">
                  <c:v>902.5</c:v>
                </c:pt>
                <c:pt idx="121">
                  <c:v>901.25</c:v>
                </c:pt>
                <c:pt idx="122">
                  <c:v>903.4</c:v>
                </c:pt>
                <c:pt idx="123">
                  <c:v>897.3</c:v>
                </c:pt>
                <c:pt idx="124">
                  <c:v>893.9</c:v>
                </c:pt>
                <c:pt idx="125">
                  <c:v>895.65</c:v>
                </c:pt>
                <c:pt idx="126">
                  <c:v>879.55</c:v>
                </c:pt>
                <c:pt idx="127">
                  <c:v>882.85</c:v>
                </c:pt>
                <c:pt idx="128">
                  <c:v>888.05</c:v>
                </c:pt>
                <c:pt idx="129">
                  <c:v>886.65</c:v>
                </c:pt>
                <c:pt idx="130">
                  <c:v>895.95</c:v>
                </c:pt>
                <c:pt idx="131">
                  <c:v>897.6</c:v>
                </c:pt>
                <c:pt idx="132">
                  <c:v>877.9</c:v>
                </c:pt>
                <c:pt idx="133">
                  <c:v>887.35</c:v>
                </c:pt>
                <c:pt idx="134">
                  <c:v>895.75</c:v>
                </c:pt>
                <c:pt idx="135">
                  <c:v>915.75</c:v>
                </c:pt>
                <c:pt idx="136">
                  <c:v>928</c:v>
                </c:pt>
                <c:pt idx="137">
                  <c:v>915</c:v>
                </c:pt>
                <c:pt idx="138">
                  <c:v>903.3</c:v>
                </c:pt>
                <c:pt idx="139">
                  <c:v>905.75</c:v>
                </c:pt>
                <c:pt idx="140">
                  <c:v>910.9</c:v>
                </c:pt>
                <c:pt idx="141">
                  <c:v>906.15</c:v>
                </c:pt>
                <c:pt idx="142">
                  <c:v>883.15</c:v>
                </c:pt>
                <c:pt idx="143">
                  <c:v>883.35</c:v>
                </c:pt>
                <c:pt idx="144">
                  <c:v>874.5</c:v>
                </c:pt>
                <c:pt idx="145">
                  <c:v>870.8</c:v>
                </c:pt>
                <c:pt idx="146">
                  <c:v>843.6</c:v>
                </c:pt>
                <c:pt idx="147">
                  <c:v>860.8</c:v>
                </c:pt>
                <c:pt idx="148">
                  <c:v>859.1</c:v>
                </c:pt>
                <c:pt idx="149">
                  <c:v>864.75</c:v>
                </c:pt>
                <c:pt idx="150">
                  <c:v>864.4</c:v>
                </c:pt>
                <c:pt idx="151">
                  <c:v>864.7</c:v>
                </c:pt>
                <c:pt idx="152">
                  <c:v>864.05</c:v>
                </c:pt>
                <c:pt idx="153">
                  <c:v>864.6</c:v>
                </c:pt>
                <c:pt idx="154">
                  <c:v>861.9</c:v>
                </c:pt>
                <c:pt idx="155">
                  <c:v>861.5</c:v>
                </c:pt>
                <c:pt idx="156">
                  <c:v>863.05</c:v>
                </c:pt>
                <c:pt idx="157">
                  <c:v>864.4</c:v>
                </c:pt>
                <c:pt idx="158">
                  <c:v>863.95</c:v>
                </c:pt>
                <c:pt idx="159">
                  <c:v>861.6</c:v>
                </c:pt>
                <c:pt idx="160">
                  <c:v>861.3</c:v>
                </c:pt>
                <c:pt idx="161">
                  <c:v>864.35</c:v>
                </c:pt>
                <c:pt idx="162">
                  <c:v>857.25</c:v>
                </c:pt>
                <c:pt idx="163">
                  <c:v>869.95</c:v>
                </c:pt>
                <c:pt idx="164">
                  <c:v>882</c:v>
                </c:pt>
                <c:pt idx="165">
                  <c:v>908.55</c:v>
                </c:pt>
                <c:pt idx="166">
                  <c:v>913.7</c:v>
                </c:pt>
                <c:pt idx="167">
                  <c:v>893.45</c:v>
                </c:pt>
                <c:pt idx="168">
                  <c:v>901.05</c:v>
                </c:pt>
                <c:pt idx="169">
                  <c:v>906.55</c:v>
                </c:pt>
                <c:pt idx="170">
                  <c:v>902</c:v>
                </c:pt>
                <c:pt idx="171">
                  <c:v>905.25</c:v>
                </c:pt>
                <c:pt idx="172">
                  <c:v>897.95</c:v>
                </c:pt>
                <c:pt idx="173">
                  <c:v>897.65</c:v>
                </c:pt>
                <c:pt idx="174">
                  <c:v>897.45</c:v>
                </c:pt>
                <c:pt idx="175">
                  <c:v>907.9</c:v>
                </c:pt>
                <c:pt idx="176">
                  <c:v>907.85</c:v>
                </c:pt>
                <c:pt idx="177">
                  <c:v>913.3</c:v>
                </c:pt>
                <c:pt idx="178">
                  <c:v>936.05</c:v>
                </c:pt>
                <c:pt idx="179">
                  <c:v>934</c:v>
                </c:pt>
                <c:pt idx="180">
                  <c:v>931.25</c:v>
                </c:pt>
                <c:pt idx="181">
                  <c:v>944.5</c:v>
                </c:pt>
                <c:pt idx="182">
                  <c:v>950</c:v>
                </c:pt>
                <c:pt idx="183">
                  <c:v>933.7</c:v>
                </c:pt>
                <c:pt idx="184">
                  <c:v>927.35</c:v>
                </c:pt>
                <c:pt idx="185">
                  <c:v>942.2</c:v>
                </c:pt>
                <c:pt idx="186">
                  <c:v>936.4</c:v>
                </c:pt>
                <c:pt idx="187">
                  <c:v>923.35</c:v>
                </c:pt>
                <c:pt idx="188">
                  <c:v>911.75</c:v>
                </c:pt>
                <c:pt idx="189">
                  <c:v>923.9</c:v>
                </c:pt>
                <c:pt idx="190">
                  <c:v>931.2</c:v>
                </c:pt>
                <c:pt idx="191">
                  <c:v>950.95</c:v>
                </c:pt>
                <c:pt idx="192">
                  <c:v>971.55</c:v>
                </c:pt>
                <c:pt idx="193" formatCode="#,##0.00">
                  <c:v>1025.6500000000001</c:v>
                </c:pt>
                <c:pt idx="194" formatCode="#,##0.00">
                  <c:v>1008</c:v>
                </c:pt>
                <c:pt idx="195" formatCode="#,##0.00">
                  <c:v>1006.85</c:v>
                </c:pt>
                <c:pt idx="196">
                  <c:v>981.5</c:v>
                </c:pt>
                <c:pt idx="197">
                  <c:v>989.65</c:v>
                </c:pt>
                <c:pt idx="198">
                  <c:v>976.2</c:v>
                </c:pt>
                <c:pt idx="199">
                  <c:v>982.65</c:v>
                </c:pt>
                <c:pt idx="200">
                  <c:v>993.3</c:v>
                </c:pt>
                <c:pt idx="201" formatCode="#,##0.00">
                  <c:v>1004.75</c:v>
                </c:pt>
                <c:pt idx="202" formatCode="#,##0.00">
                  <c:v>1006.8</c:v>
                </c:pt>
                <c:pt idx="203" formatCode="#,##0.00">
                  <c:v>1012.65</c:v>
                </c:pt>
                <c:pt idx="204" formatCode="#,##0.00">
                  <c:v>1031.1500000000001</c:v>
                </c:pt>
                <c:pt idx="205" formatCode="#,##0.00">
                  <c:v>1048.05</c:v>
                </c:pt>
                <c:pt idx="206" formatCode="#,##0.00">
                  <c:v>1055.9000000000001</c:v>
                </c:pt>
                <c:pt idx="207" formatCode="#,##0.00">
                  <c:v>1059.3499999999999</c:v>
                </c:pt>
                <c:pt idx="208" formatCode="#,##0.00">
                  <c:v>1042.9000000000001</c:v>
                </c:pt>
                <c:pt idx="209" formatCode="#,##0.00">
                  <c:v>1044.8</c:v>
                </c:pt>
                <c:pt idx="210" formatCode="#,##0.00">
                  <c:v>1027.05</c:v>
                </c:pt>
                <c:pt idx="211" formatCode="#,##0.00">
                  <c:v>1039.3</c:v>
                </c:pt>
                <c:pt idx="212" formatCode="#,##0.00">
                  <c:v>1044</c:v>
                </c:pt>
                <c:pt idx="213" formatCode="#,##0.00">
                  <c:v>1062.9000000000001</c:v>
                </c:pt>
                <c:pt idx="214" formatCode="#,##0.00">
                  <c:v>1070.9000000000001</c:v>
                </c:pt>
                <c:pt idx="215" formatCode="#,##0.00">
                  <c:v>1052.55</c:v>
                </c:pt>
                <c:pt idx="216" formatCode="#,##0.00">
                  <c:v>1043</c:v>
                </c:pt>
                <c:pt idx="217" formatCode="#,##0.00">
                  <c:v>1022.75</c:v>
                </c:pt>
                <c:pt idx="218" formatCode="#,##0.00">
                  <c:v>1042.4000000000001</c:v>
                </c:pt>
                <c:pt idx="219" formatCode="#,##0.00">
                  <c:v>1034.2</c:v>
                </c:pt>
                <c:pt idx="220" formatCode="#,##0.00">
                  <c:v>1050.8</c:v>
                </c:pt>
                <c:pt idx="221" formatCode="#,##0.00">
                  <c:v>1053.8</c:v>
                </c:pt>
                <c:pt idx="222" formatCode="#,##0.00">
                  <c:v>1036.95</c:v>
                </c:pt>
                <c:pt idx="223" formatCode="#,##0.00">
                  <c:v>1039.3499999999999</c:v>
                </c:pt>
                <c:pt idx="224" formatCode="#,##0.00">
                  <c:v>1000.85</c:v>
                </c:pt>
                <c:pt idx="225">
                  <c:v>985.15</c:v>
                </c:pt>
                <c:pt idx="226" formatCode="#,##0.00">
                  <c:v>1014.65</c:v>
                </c:pt>
                <c:pt idx="227" formatCode="#,##0.00">
                  <c:v>1047.55</c:v>
                </c:pt>
                <c:pt idx="228" formatCode="#,##0.00">
                  <c:v>1046.95</c:v>
                </c:pt>
                <c:pt idx="229" formatCode="#,##0.00">
                  <c:v>1041.5999999999999</c:v>
                </c:pt>
                <c:pt idx="230" formatCode="#,##0.00">
                  <c:v>1023.4</c:v>
                </c:pt>
                <c:pt idx="231" formatCode="#,##0.00">
                  <c:v>1000.35</c:v>
                </c:pt>
                <c:pt idx="232">
                  <c:v>977.2</c:v>
                </c:pt>
                <c:pt idx="233">
                  <c:v>973.85</c:v>
                </c:pt>
                <c:pt idx="234">
                  <c:v>990.5</c:v>
                </c:pt>
                <c:pt idx="235">
                  <c:v>984.45</c:v>
                </c:pt>
                <c:pt idx="236">
                  <c:v>986.75</c:v>
                </c:pt>
                <c:pt idx="237">
                  <c:v>991.05</c:v>
                </c:pt>
                <c:pt idx="238">
                  <c:v>984.6</c:v>
                </c:pt>
                <c:pt idx="239">
                  <c:v>984.7</c:v>
                </c:pt>
                <c:pt idx="240">
                  <c:v>981.7</c:v>
                </c:pt>
                <c:pt idx="241">
                  <c:v>978.95</c:v>
                </c:pt>
                <c:pt idx="242">
                  <c:v>983.05</c:v>
                </c:pt>
                <c:pt idx="243">
                  <c:v>982.25</c:v>
                </c:pt>
                <c:pt idx="244">
                  <c:v>977.25</c:v>
                </c:pt>
                <c:pt idx="245">
                  <c:v>972.85</c:v>
                </c:pt>
                <c:pt idx="246">
                  <c:v>977.65</c:v>
                </c:pt>
                <c:pt idx="247">
                  <c:v>997.25</c:v>
                </c:pt>
                <c:pt idx="248" formatCode="#,##0.00">
                  <c:v>1004.45</c:v>
                </c:pt>
                <c:pt idx="249" formatCode="#,##0.00">
                  <c:v>1050.7</c:v>
                </c:pt>
                <c:pt idx="250" formatCode="#,##0.00">
                  <c:v>1049.25</c:v>
                </c:pt>
                <c:pt idx="251" formatCode="#,##0.00">
                  <c:v>1039.9000000000001</c:v>
                </c:pt>
                <c:pt idx="252" formatCode="#,##0.00">
                  <c:v>1044.6500000000001</c:v>
                </c:pt>
                <c:pt idx="253" formatCode="#,##0.00">
                  <c:v>1063.0999999999999</c:v>
                </c:pt>
                <c:pt idx="254" formatCode="#,##0.00">
                  <c:v>1051.3499999999999</c:v>
                </c:pt>
                <c:pt idx="255" formatCode="#,##0.00">
                  <c:v>1043.8499999999999</c:v>
                </c:pt>
                <c:pt idx="256" formatCode="#,##0.00">
                  <c:v>1052.2</c:v>
                </c:pt>
                <c:pt idx="257" formatCode="#,##0.00">
                  <c:v>1058.8499999999999</c:v>
                </c:pt>
                <c:pt idx="258" formatCode="#,##0.00">
                  <c:v>1167.3</c:v>
                </c:pt>
                <c:pt idx="259" formatCode="#,##0.00">
                  <c:v>1195.7</c:v>
                </c:pt>
                <c:pt idx="260" formatCode="#,##0.00">
                  <c:v>1260.9000000000001</c:v>
                </c:pt>
                <c:pt idx="261" formatCode="#,##0.00">
                  <c:v>1354.2</c:v>
                </c:pt>
                <c:pt idx="262" formatCode="#,##0.00">
                  <c:v>1324.85</c:v>
                </c:pt>
                <c:pt idx="263" formatCode="#,##0.00">
                  <c:v>1249.75</c:v>
                </c:pt>
                <c:pt idx="264" formatCode="#,##0.00">
                  <c:v>1278.8</c:v>
                </c:pt>
                <c:pt idx="265" formatCode="#,##0.00">
                  <c:v>1260.6500000000001</c:v>
                </c:pt>
                <c:pt idx="266" formatCode="#,##0.00">
                  <c:v>1268.75</c:v>
                </c:pt>
                <c:pt idx="267" formatCode="#,##0.00">
                  <c:v>1247.45</c:v>
                </c:pt>
                <c:pt idx="268" formatCode="#,##0.00">
                  <c:v>1339.7</c:v>
                </c:pt>
                <c:pt idx="269" formatCode="#,##0.00">
                  <c:v>1329.95</c:v>
                </c:pt>
                <c:pt idx="270" formatCode="#,##0.00">
                  <c:v>1314.75</c:v>
                </c:pt>
                <c:pt idx="271" formatCode="#,##0.00">
                  <c:v>1302.55</c:v>
                </c:pt>
                <c:pt idx="272" formatCode="#,##0.00">
                  <c:v>1285.0999999999999</c:v>
                </c:pt>
                <c:pt idx="273" formatCode="#,##0.00">
                  <c:v>1205.75</c:v>
                </c:pt>
                <c:pt idx="274" formatCode="#,##0.00">
                  <c:v>1285.75</c:v>
                </c:pt>
                <c:pt idx="275" formatCode="#,##0.00">
                  <c:v>1319.45</c:v>
                </c:pt>
                <c:pt idx="276" formatCode="#,##0.00">
                  <c:v>1311.2</c:v>
                </c:pt>
                <c:pt idx="277" formatCode="#,##0.00">
                  <c:v>1365</c:v>
                </c:pt>
                <c:pt idx="278" formatCode="#,##0.00">
                  <c:v>1369.85</c:v>
                </c:pt>
                <c:pt idx="279" formatCode="#,##0.00">
                  <c:v>1294.75</c:v>
                </c:pt>
                <c:pt idx="280" formatCode="#,##0.00">
                  <c:v>1269.3</c:v>
                </c:pt>
                <c:pt idx="281" formatCode="#,##0.00">
                  <c:v>1272.1500000000001</c:v>
                </c:pt>
                <c:pt idx="282" formatCode="#,##0.00">
                  <c:v>1250.9000000000001</c:v>
                </c:pt>
                <c:pt idx="283" formatCode="#,##0.00">
                  <c:v>1259.2</c:v>
                </c:pt>
                <c:pt idx="284" formatCode="#,##0.00">
                  <c:v>1272.3</c:v>
                </c:pt>
                <c:pt idx="285" formatCode="#,##0.00">
                  <c:v>1297.5999999999999</c:v>
                </c:pt>
                <c:pt idx="286" formatCode="#,##0.00">
                  <c:v>1262.25</c:v>
                </c:pt>
                <c:pt idx="287" formatCode="#,##0.00">
                  <c:v>1259.3499999999999</c:v>
                </c:pt>
                <c:pt idx="288" formatCode="#,##0.00">
                  <c:v>1282.4000000000001</c:v>
                </c:pt>
                <c:pt idx="289" formatCode="#,##0.00">
                  <c:v>1259.3499999999999</c:v>
                </c:pt>
                <c:pt idx="290" formatCode="#,##0.00">
                  <c:v>1254.25</c:v>
                </c:pt>
                <c:pt idx="291" formatCode="#,##0.00">
                  <c:v>1237.95</c:v>
                </c:pt>
                <c:pt idx="292" formatCode="#,##0.00">
                  <c:v>1187.55</c:v>
                </c:pt>
                <c:pt idx="293" formatCode="#,##0.00">
                  <c:v>1135.95</c:v>
                </c:pt>
                <c:pt idx="294" formatCode="#,##0.00">
                  <c:v>1156.05</c:v>
                </c:pt>
                <c:pt idx="295" formatCode="#,##0.00">
                  <c:v>1139.1500000000001</c:v>
                </c:pt>
                <c:pt idx="296" formatCode="#,##0.00">
                  <c:v>1151.1500000000001</c:v>
                </c:pt>
                <c:pt idx="297" formatCode="#,##0.00">
                  <c:v>1181.3499999999999</c:v>
                </c:pt>
                <c:pt idx="298" formatCode="#,##0.00">
                  <c:v>1181.3499999999999</c:v>
                </c:pt>
                <c:pt idx="299" formatCode="#,##0.00">
                  <c:v>1213.4000000000001</c:v>
                </c:pt>
                <c:pt idx="300" formatCode="#,##0.00">
                  <c:v>1226.1500000000001</c:v>
                </c:pt>
                <c:pt idx="301" formatCode="#,##0.00">
                  <c:v>1279.3</c:v>
                </c:pt>
                <c:pt idx="302" formatCode="#,##0.00">
                  <c:v>1315.55</c:v>
                </c:pt>
                <c:pt idx="303" formatCode="#,##0.00">
                  <c:v>1229.3499999999999</c:v>
                </c:pt>
                <c:pt idx="304" formatCode="#,##0.00">
                  <c:v>1238.1500000000001</c:v>
                </c:pt>
                <c:pt idx="305" formatCode="#,##0.00">
                  <c:v>1251.95</c:v>
                </c:pt>
                <c:pt idx="306" formatCode="#,##0.00">
                  <c:v>1236.3499999999999</c:v>
                </c:pt>
                <c:pt idx="307" formatCode="#,##0.00">
                  <c:v>1229.1500000000001</c:v>
                </c:pt>
                <c:pt idx="308" formatCode="#,##0.00">
                  <c:v>1224.0999999999999</c:v>
                </c:pt>
                <c:pt idx="309" formatCode="#,##0.00">
                  <c:v>1221.95</c:v>
                </c:pt>
                <c:pt idx="310" formatCode="#,##0.00">
                  <c:v>1207</c:v>
                </c:pt>
                <c:pt idx="311" formatCode="#,##0.00">
                  <c:v>1210.45</c:v>
                </c:pt>
                <c:pt idx="312" formatCode="#,##0.00">
                  <c:v>1198.55</c:v>
                </c:pt>
                <c:pt idx="313" formatCode="#,##0.00">
                  <c:v>1166.3499999999999</c:v>
                </c:pt>
                <c:pt idx="314" formatCode="#,##0.00">
                  <c:v>1138.8499999999999</c:v>
                </c:pt>
                <c:pt idx="315" formatCode="#,##0.00">
                  <c:v>1143.45</c:v>
                </c:pt>
                <c:pt idx="316" formatCode="#,##0.00">
                  <c:v>1149.8</c:v>
                </c:pt>
                <c:pt idx="317" formatCode="#,##0.00">
                  <c:v>1132.6500000000001</c:v>
                </c:pt>
                <c:pt idx="318" formatCode="#,##0.00">
                  <c:v>1124.4000000000001</c:v>
                </c:pt>
                <c:pt idx="319" formatCode="#,##0.00">
                  <c:v>1128.05</c:v>
                </c:pt>
                <c:pt idx="320" formatCode="#,##0.00">
                  <c:v>1123.1500000000001</c:v>
                </c:pt>
                <c:pt idx="321" formatCode="#,##0.00">
                  <c:v>1135.5999999999999</c:v>
                </c:pt>
                <c:pt idx="322" formatCode="#,##0.00">
                  <c:v>1126.0999999999999</c:v>
                </c:pt>
                <c:pt idx="323" formatCode="#,##0.00">
                  <c:v>1131.7</c:v>
                </c:pt>
                <c:pt idx="324" formatCode="#,##0.00">
                  <c:v>1141</c:v>
                </c:pt>
                <c:pt idx="325" formatCode="#,##0.00">
                  <c:v>1142.45</c:v>
                </c:pt>
                <c:pt idx="326" formatCode="#,##0.00">
                  <c:v>1127</c:v>
                </c:pt>
                <c:pt idx="327" formatCode="#,##0.00">
                  <c:v>1121.4000000000001</c:v>
                </c:pt>
                <c:pt idx="328" formatCode="#,##0.00">
                  <c:v>1122.05</c:v>
                </c:pt>
                <c:pt idx="329" formatCode="#,##0.00">
                  <c:v>1145.6500000000001</c:v>
                </c:pt>
                <c:pt idx="330" formatCode="#,##0.00">
                  <c:v>1168.2</c:v>
                </c:pt>
                <c:pt idx="331" formatCode="#,##0.00">
                  <c:v>1164.3499999999999</c:v>
                </c:pt>
                <c:pt idx="332" formatCode="#,##0.00">
                  <c:v>1150.45</c:v>
                </c:pt>
                <c:pt idx="333" formatCode="#,##0.00">
                  <c:v>1141.8499999999999</c:v>
                </c:pt>
                <c:pt idx="334" formatCode="#,##0.00">
                  <c:v>1139.7</c:v>
                </c:pt>
                <c:pt idx="335" formatCode="#,##0.00">
                  <c:v>1146.1500000000001</c:v>
                </c:pt>
                <c:pt idx="336" formatCode="#,##0.00">
                  <c:v>1129.45</c:v>
                </c:pt>
                <c:pt idx="337" formatCode="#,##0.00">
                  <c:v>1122.25</c:v>
                </c:pt>
                <c:pt idx="338" formatCode="#,##0.00">
                  <c:v>1094.0999999999999</c:v>
                </c:pt>
                <c:pt idx="339" formatCode="#,##0.00">
                  <c:v>1084.4000000000001</c:v>
                </c:pt>
                <c:pt idx="340" formatCode="#,##0.00">
                  <c:v>1094.0999999999999</c:v>
                </c:pt>
                <c:pt idx="341" formatCode="#,##0.00">
                  <c:v>1135.55</c:v>
                </c:pt>
                <c:pt idx="342" formatCode="#,##0.00">
                  <c:v>1115.25</c:v>
                </c:pt>
                <c:pt idx="343" formatCode="#,##0.00">
                  <c:v>1139.5</c:v>
                </c:pt>
                <c:pt idx="344" formatCode="#,##0.00">
                  <c:v>1145.0999999999999</c:v>
                </c:pt>
                <c:pt idx="345" formatCode="#,##0.00">
                  <c:v>1142.3</c:v>
                </c:pt>
                <c:pt idx="346" formatCode="#,##0.00">
                  <c:v>1114.4000000000001</c:v>
                </c:pt>
                <c:pt idx="347" formatCode="#,##0.00">
                  <c:v>1110.8</c:v>
                </c:pt>
                <c:pt idx="348" formatCode="#,##0.00">
                  <c:v>1096.7</c:v>
                </c:pt>
                <c:pt idx="349" formatCode="#,##0.00">
                  <c:v>1081.75</c:v>
                </c:pt>
                <c:pt idx="350" formatCode="#,##0.00">
                  <c:v>1077.25</c:v>
                </c:pt>
                <c:pt idx="351" formatCode="#,##0.00">
                  <c:v>1079.4000000000001</c:v>
                </c:pt>
                <c:pt idx="352" formatCode="#,##0.00">
                  <c:v>1055.6500000000001</c:v>
                </c:pt>
                <c:pt idx="353" formatCode="#,##0.00">
                  <c:v>1070.6500000000001</c:v>
                </c:pt>
                <c:pt idx="354" formatCode="#,##0.00">
                  <c:v>1073.6500000000001</c:v>
                </c:pt>
                <c:pt idx="355" formatCode="#,##0.00">
                  <c:v>1067.2</c:v>
                </c:pt>
                <c:pt idx="356" formatCode="#,##0.00">
                  <c:v>1062.5999999999999</c:v>
                </c:pt>
                <c:pt idx="357" formatCode="#,##0.00">
                  <c:v>1011.1</c:v>
                </c:pt>
                <c:pt idx="358" formatCode="#,##0.00">
                  <c:v>1004.25</c:v>
                </c:pt>
                <c:pt idx="359" formatCode="#,##0.00">
                  <c:v>1017</c:v>
                </c:pt>
                <c:pt idx="360">
                  <c:v>951.35</c:v>
                </c:pt>
                <c:pt idx="361" formatCode="#,##0.00">
                  <c:v>1008.6</c:v>
                </c:pt>
                <c:pt idx="362" formatCode="#,##0.00">
                  <c:v>1023.4</c:v>
                </c:pt>
                <c:pt idx="363" formatCode="#,##0.00">
                  <c:v>1012.65</c:v>
                </c:pt>
                <c:pt idx="364" formatCode="#,##0.00">
                  <c:v>1016.65</c:v>
                </c:pt>
                <c:pt idx="365" formatCode="#,##0.00">
                  <c:v>1012.25</c:v>
                </c:pt>
                <c:pt idx="366">
                  <c:v>983.8</c:v>
                </c:pt>
                <c:pt idx="367">
                  <c:v>992.55</c:v>
                </c:pt>
                <c:pt idx="368" formatCode="#,##0.00">
                  <c:v>1006.05</c:v>
                </c:pt>
                <c:pt idx="369" formatCode="#,##0.00">
                  <c:v>1011.95</c:v>
                </c:pt>
                <c:pt idx="370" formatCode="#,##0.00">
                  <c:v>1025</c:v>
                </c:pt>
                <c:pt idx="371" formatCode="#,##0.00">
                  <c:v>1040.3499999999999</c:v>
                </c:pt>
                <c:pt idx="372" formatCode="#,##0.00">
                  <c:v>1016.65</c:v>
                </c:pt>
                <c:pt idx="373" formatCode="#,##0.00">
                  <c:v>1020.9</c:v>
                </c:pt>
                <c:pt idx="374" formatCode="#,##0.00">
                  <c:v>1038.4000000000001</c:v>
                </c:pt>
                <c:pt idx="375" formatCode="#,##0.00">
                  <c:v>1064.75</c:v>
                </c:pt>
                <c:pt idx="376" formatCode="#,##0.00">
                  <c:v>1085.45</c:v>
                </c:pt>
                <c:pt idx="377" formatCode="#,##0.00">
                  <c:v>1075.55</c:v>
                </c:pt>
                <c:pt idx="378" formatCode="#,##0.00">
                  <c:v>1096.3</c:v>
                </c:pt>
                <c:pt idx="379" formatCode="#,##0.00">
                  <c:v>1064.05</c:v>
                </c:pt>
                <c:pt idx="380" formatCode="#,##0.00">
                  <c:v>1031.9000000000001</c:v>
                </c:pt>
                <c:pt idx="381" formatCode="#,##0.00">
                  <c:v>1012.15</c:v>
                </c:pt>
                <c:pt idx="382" formatCode="#,##0.00">
                  <c:v>1023.2</c:v>
                </c:pt>
                <c:pt idx="383" formatCode="#,##0.00">
                  <c:v>1009.6</c:v>
                </c:pt>
                <c:pt idx="384" formatCode="#,##0.00">
                  <c:v>1041.9000000000001</c:v>
                </c:pt>
                <c:pt idx="385" formatCode="#,##0.00">
                  <c:v>1085.55</c:v>
                </c:pt>
                <c:pt idx="386" formatCode="#,##0.00">
                  <c:v>1080.25</c:v>
                </c:pt>
                <c:pt idx="387" formatCode="#,##0.00">
                  <c:v>1084.0999999999999</c:v>
                </c:pt>
                <c:pt idx="388" formatCode="#,##0.00">
                  <c:v>1061.95</c:v>
                </c:pt>
                <c:pt idx="389" formatCode="#,##0.00">
                  <c:v>1087.75</c:v>
                </c:pt>
                <c:pt idx="390" formatCode="#,##0.00">
                  <c:v>1234.7</c:v>
                </c:pt>
                <c:pt idx="391" formatCode="#,##0.00">
                  <c:v>1222.8499999999999</c:v>
                </c:pt>
                <c:pt idx="392" formatCode="#,##0.00">
                  <c:v>1292.25</c:v>
                </c:pt>
                <c:pt idx="393" formatCode="#,##0.00">
                  <c:v>1286.5</c:v>
                </c:pt>
                <c:pt idx="394" formatCode="#,##0.00">
                  <c:v>1290.6500000000001</c:v>
                </c:pt>
                <c:pt idx="395" formatCode="#,##0.00">
                  <c:v>1320.65</c:v>
                </c:pt>
                <c:pt idx="396" formatCode="#,##0.00">
                  <c:v>1306.3499999999999</c:v>
                </c:pt>
                <c:pt idx="397" formatCode="#,##0.00">
                  <c:v>1257.3</c:v>
                </c:pt>
                <c:pt idx="398" formatCode="#,##0.00">
                  <c:v>1199.45</c:v>
                </c:pt>
                <c:pt idx="399" formatCode="#,##0.00">
                  <c:v>1237.8</c:v>
                </c:pt>
                <c:pt idx="400" formatCode="#,##0.00">
                  <c:v>1225.45</c:v>
                </c:pt>
                <c:pt idx="401" formatCode="#,##0.00">
                  <c:v>1200.6500000000001</c:v>
                </c:pt>
                <c:pt idx="402" formatCode="#,##0.00">
                  <c:v>1215.0999999999999</c:v>
                </c:pt>
                <c:pt idx="403" formatCode="#,##0.00">
                  <c:v>1213.3499999999999</c:v>
                </c:pt>
                <c:pt idx="404" formatCode="#,##0.00">
                  <c:v>1175.75</c:v>
                </c:pt>
                <c:pt idx="405" formatCode="#,##0.00">
                  <c:v>1173.9000000000001</c:v>
                </c:pt>
                <c:pt idx="406" formatCode="#,##0.00">
                  <c:v>1157.2</c:v>
                </c:pt>
                <c:pt idx="407" formatCode="#,##0.00">
                  <c:v>1174.8499999999999</c:v>
                </c:pt>
                <c:pt idx="408" formatCode="#,##0.00">
                  <c:v>1194.45</c:v>
                </c:pt>
                <c:pt idx="409" formatCode="#,##0.00">
                  <c:v>1128.3</c:v>
                </c:pt>
                <c:pt idx="410" formatCode="#,##0.00">
                  <c:v>1134</c:v>
                </c:pt>
                <c:pt idx="411" formatCode="#,##0.00">
                  <c:v>1139.25</c:v>
                </c:pt>
                <c:pt idx="412" formatCode="#,##0.00">
                  <c:v>1130.5999999999999</c:v>
                </c:pt>
                <c:pt idx="413" formatCode="#,##0.00">
                  <c:v>1167.05</c:v>
                </c:pt>
                <c:pt idx="414" formatCode="#,##0.00">
                  <c:v>1160.9000000000001</c:v>
                </c:pt>
                <c:pt idx="415" formatCode="#,##0.00">
                  <c:v>1177.8499999999999</c:v>
                </c:pt>
                <c:pt idx="416" formatCode="#,##0.00">
                  <c:v>1213.8</c:v>
                </c:pt>
                <c:pt idx="417" formatCode="#,##0.00">
                  <c:v>1196.55</c:v>
                </c:pt>
                <c:pt idx="418" formatCode="#,##0.00">
                  <c:v>1193.05</c:v>
                </c:pt>
                <c:pt idx="419" formatCode="#,##0.00">
                  <c:v>1171.2</c:v>
                </c:pt>
                <c:pt idx="420" formatCode="#,##0.00">
                  <c:v>1215.8</c:v>
                </c:pt>
                <c:pt idx="421" formatCode="#,##0.00">
                  <c:v>1225.2</c:v>
                </c:pt>
                <c:pt idx="422" formatCode="#,##0.00">
                  <c:v>1189.55</c:v>
                </c:pt>
                <c:pt idx="423" formatCode="#,##0.00">
                  <c:v>1153.25</c:v>
                </c:pt>
                <c:pt idx="424" formatCode="#,##0.00">
                  <c:v>1143.2</c:v>
                </c:pt>
                <c:pt idx="425" formatCode="#,##0.00">
                  <c:v>1208.5</c:v>
                </c:pt>
                <c:pt idx="426" formatCode="#,##0.00">
                  <c:v>1199.6500000000001</c:v>
                </c:pt>
                <c:pt idx="427" formatCode="#,##0.00">
                  <c:v>1200.25</c:v>
                </c:pt>
                <c:pt idx="428" formatCode="#,##0.00">
                  <c:v>1214.0999999999999</c:v>
                </c:pt>
                <c:pt idx="429" formatCode="#,##0.00">
                  <c:v>1204.25</c:v>
                </c:pt>
                <c:pt idx="430" formatCode="#,##0.00">
                  <c:v>1204.5</c:v>
                </c:pt>
                <c:pt idx="431" formatCode="#,##0.00">
                  <c:v>1177.3</c:v>
                </c:pt>
                <c:pt idx="432" formatCode="#,##0.00">
                  <c:v>1156.3</c:v>
                </c:pt>
                <c:pt idx="433" formatCode="#,##0.00">
                  <c:v>1154.55</c:v>
                </c:pt>
                <c:pt idx="434" formatCode="#,##0.00">
                  <c:v>1170.95</c:v>
                </c:pt>
                <c:pt idx="435" formatCode="#,##0.00">
                  <c:v>1127.3</c:v>
                </c:pt>
                <c:pt idx="436" formatCode="#,##0.00">
                  <c:v>1103.75</c:v>
                </c:pt>
                <c:pt idx="437" formatCode="#,##0.00">
                  <c:v>1054.8499999999999</c:v>
                </c:pt>
                <c:pt idx="438" formatCode="#,##0.00">
                  <c:v>1046.3499999999999</c:v>
                </c:pt>
                <c:pt idx="439" formatCode="#,##0.00">
                  <c:v>1025.05</c:v>
                </c:pt>
                <c:pt idx="440" formatCode="#,##0.00">
                  <c:v>1023.65</c:v>
                </c:pt>
                <c:pt idx="441" formatCode="#,##0.00">
                  <c:v>1044</c:v>
                </c:pt>
                <c:pt idx="442" formatCode="#,##0.00">
                  <c:v>1052.95</c:v>
                </c:pt>
                <c:pt idx="443" formatCode="#,##0.00">
                  <c:v>1081.3499999999999</c:v>
                </c:pt>
                <c:pt idx="444" formatCode="#,##0.00">
                  <c:v>1068.75</c:v>
                </c:pt>
                <c:pt idx="445" formatCode="#,##0.00">
                  <c:v>1059.1500000000001</c:v>
                </c:pt>
                <c:pt idx="446" formatCode="#,##0.00">
                  <c:v>1068.2</c:v>
                </c:pt>
                <c:pt idx="447" formatCode="#,##0.00">
                  <c:v>1063.7</c:v>
                </c:pt>
                <c:pt idx="448" formatCode="#,##0.00">
                  <c:v>1071.1500000000001</c:v>
                </c:pt>
                <c:pt idx="449" formatCode="#,##0.00">
                  <c:v>1074.55</c:v>
                </c:pt>
                <c:pt idx="450" formatCode="#,##0.00">
                  <c:v>1083.5999999999999</c:v>
                </c:pt>
                <c:pt idx="451" formatCode="#,##0.00">
                  <c:v>1070.0999999999999</c:v>
                </c:pt>
                <c:pt idx="452" formatCode="#,##0.00">
                  <c:v>1077.45</c:v>
                </c:pt>
                <c:pt idx="453" formatCode="#,##0.00">
                  <c:v>1070.0999999999999</c:v>
                </c:pt>
                <c:pt idx="454" formatCode="#,##0.00">
                  <c:v>1062.8499999999999</c:v>
                </c:pt>
                <c:pt idx="455" formatCode="#,##0.00">
                  <c:v>1072.2</c:v>
                </c:pt>
                <c:pt idx="456" formatCode="#,##0.00">
                  <c:v>1078.1500000000001</c:v>
                </c:pt>
                <c:pt idx="457" formatCode="#,##0.00">
                  <c:v>1074.1500000000001</c:v>
                </c:pt>
                <c:pt idx="458" formatCode="#,##0.00">
                  <c:v>1099.9000000000001</c:v>
                </c:pt>
                <c:pt idx="459" formatCode="#,##0.00">
                  <c:v>1109.05</c:v>
                </c:pt>
                <c:pt idx="460" formatCode="#,##0.00">
                  <c:v>1105.05</c:v>
                </c:pt>
                <c:pt idx="461" formatCode="#,##0.00">
                  <c:v>1131.1500000000001</c:v>
                </c:pt>
                <c:pt idx="462" formatCode="#,##0.00">
                  <c:v>1112.55</c:v>
                </c:pt>
                <c:pt idx="463" formatCode="#,##0.00">
                  <c:v>1114.95</c:v>
                </c:pt>
                <c:pt idx="464" formatCode="#,##0.00">
                  <c:v>1113.1500000000001</c:v>
                </c:pt>
                <c:pt idx="465" formatCode="#,##0.00">
                  <c:v>1097.25</c:v>
                </c:pt>
                <c:pt idx="466" formatCode="#,##0.00">
                  <c:v>1140.95</c:v>
                </c:pt>
                <c:pt idx="467" formatCode="#,##0.00">
                  <c:v>1185.5999999999999</c:v>
                </c:pt>
                <c:pt idx="468" formatCode="#,##0.00">
                  <c:v>1163.25</c:v>
                </c:pt>
                <c:pt idx="469" formatCode="#,##0.00">
                  <c:v>1162.0999999999999</c:v>
                </c:pt>
                <c:pt idx="470" formatCode="#,##0.00">
                  <c:v>1187.45</c:v>
                </c:pt>
                <c:pt idx="471" formatCode="#,##0.00">
                  <c:v>1184.45</c:v>
                </c:pt>
                <c:pt idx="472" formatCode="#,##0.00">
                  <c:v>1199.3499999999999</c:v>
                </c:pt>
                <c:pt idx="473" formatCode="#,##0.00">
                  <c:v>1212.7</c:v>
                </c:pt>
                <c:pt idx="474" formatCode="#,##0.00">
                  <c:v>1198.6500000000001</c:v>
                </c:pt>
                <c:pt idx="475" formatCode="#,##0.00">
                  <c:v>1185.25</c:v>
                </c:pt>
                <c:pt idx="476" formatCode="#,##0.00">
                  <c:v>1176.3</c:v>
                </c:pt>
                <c:pt idx="477" formatCode="#,##0.00">
                  <c:v>1173.45</c:v>
                </c:pt>
                <c:pt idx="478" formatCode="#,##0.00">
                  <c:v>1182.1500000000001</c:v>
                </c:pt>
                <c:pt idx="479" formatCode="#,##0.00">
                  <c:v>1160.25</c:v>
                </c:pt>
                <c:pt idx="480" formatCode="#,##0.00">
                  <c:v>1118.6500000000001</c:v>
                </c:pt>
                <c:pt idx="481" formatCode="#,##0.00">
                  <c:v>1127.3</c:v>
                </c:pt>
                <c:pt idx="482" formatCode="#,##0.00">
                  <c:v>1148.3</c:v>
                </c:pt>
                <c:pt idx="483" formatCode="#,##0.00">
                  <c:v>1144.55</c:v>
                </c:pt>
                <c:pt idx="484" formatCode="#,##0.00">
                  <c:v>1123.75</c:v>
                </c:pt>
                <c:pt idx="485" formatCode="#,##0.00">
                  <c:v>1106.3499999999999</c:v>
                </c:pt>
                <c:pt idx="486" formatCode="#,##0.00">
                  <c:v>1110.3499999999999</c:v>
                </c:pt>
                <c:pt idx="487" formatCode="#,##0.00">
                  <c:v>1104.45</c:v>
                </c:pt>
                <c:pt idx="488" formatCode="#,##0.00">
                  <c:v>1072.8</c:v>
                </c:pt>
                <c:pt idx="489" formatCode="#,##0.00">
                  <c:v>1059.95</c:v>
                </c:pt>
                <c:pt idx="490" formatCode="#,##0.00">
                  <c:v>1054.8499999999999</c:v>
                </c:pt>
                <c:pt idx="491" formatCode="#,##0.00">
                  <c:v>1106.9000000000001</c:v>
                </c:pt>
                <c:pt idx="492" formatCode="#,##0.00">
                  <c:v>1133.55</c:v>
                </c:pt>
                <c:pt idx="493" formatCode="#,##0.00">
                  <c:v>1114</c:v>
                </c:pt>
                <c:pt idx="494" formatCode="#,##0.00">
                  <c:v>1134.55</c:v>
                </c:pt>
                <c:pt idx="495" formatCode="#,##0.00">
                  <c:v>1172.9000000000001</c:v>
                </c:pt>
                <c:pt idx="496" formatCode="#,##0.00">
                  <c:v>1169.9000000000001</c:v>
                </c:pt>
                <c:pt idx="497" formatCode="#,##0.00">
                  <c:v>1160</c:v>
                </c:pt>
                <c:pt idx="498" formatCode="#,##0.00">
                  <c:v>1099.7</c:v>
                </c:pt>
                <c:pt idx="499" formatCode="#,##0.00">
                  <c:v>1122.95</c:v>
                </c:pt>
                <c:pt idx="500" formatCode="#,##0.00">
                  <c:v>1129.1500000000001</c:v>
                </c:pt>
                <c:pt idx="501" formatCode="#,##0.00">
                  <c:v>1119.6500000000001</c:v>
                </c:pt>
                <c:pt idx="502" formatCode="#,##0.00">
                  <c:v>1139.75</c:v>
                </c:pt>
                <c:pt idx="503" formatCode="#,##0.00">
                  <c:v>1179.75</c:v>
                </c:pt>
                <c:pt idx="504" formatCode="#,##0.00">
                  <c:v>1118.0999999999999</c:v>
                </c:pt>
                <c:pt idx="505" formatCode="#,##0.00">
                  <c:v>1146.8499999999999</c:v>
                </c:pt>
                <c:pt idx="506" formatCode="#,##0.00">
                  <c:v>1133.2</c:v>
                </c:pt>
                <c:pt idx="507" formatCode="#,##0.00">
                  <c:v>1133.5</c:v>
                </c:pt>
                <c:pt idx="508" formatCode="#,##0.00">
                  <c:v>1147.9000000000001</c:v>
                </c:pt>
                <c:pt idx="509" formatCode="#,##0.00">
                  <c:v>1135.3</c:v>
                </c:pt>
                <c:pt idx="510" formatCode="#,##0.00">
                  <c:v>1197.3499999999999</c:v>
                </c:pt>
                <c:pt idx="511" formatCode="#,##0.00">
                  <c:v>1246.25</c:v>
                </c:pt>
                <c:pt idx="512" formatCode="#,##0.00">
                  <c:v>1310.3499999999999</c:v>
                </c:pt>
                <c:pt idx="513" formatCode="#,##0.00">
                  <c:v>1332.5</c:v>
                </c:pt>
                <c:pt idx="514" formatCode="#,##0.00">
                  <c:v>1310.6500000000001</c:v>
                </c:pt>
                <c:pt idx="515" formatCode="#,##0.00">
                  <c:v>1293.45</c:v>
                </c:pt>
                <c:pt idx="516" formatCode="#,##0.00">
                  <c:v>1304.05</c:v>
                </c:pt>
                <c:pt idx="517" formatCode="#,##0.00">
                  <c:v>1311.95</c:v>
                </c:pt>
                <c:pt idx="518" formatCode="#,##0.00">
                  <c:v>1410.5</c:v>
                </c:pt>
                <c:pt idx="519" formatCode="#,##0.00">
                  <c:v>1399.2</c:v>
                </c:pt>
                <c:pt idx="520" formatCode="#,##0.00">
                  <c:v>1380.95</c:v>
                </c:pt>
                <c:pt idx="521" formatCode="#,##0.00">
                  <c:v>1403.15</c:v>
                </c:pt>
                <c:pt idx="522" formatCode="#,##0.00">
                  <c:v>1423.45</c:v>
                </c:pt>
                <c:pt idx="523" formatCode="#,##0.00">
                  <c:v>1450.9</c:v>
                </c:pt>
                <c:pt idx="524" formatCode="#,##0.00">
                  <c:v>1490.3</c:v>
                </c:pt>
                <c:pt idx="525" formatCode="#,##0.00">
                  <c:v>1475.25</c:v>
                </c:pt>
                <c:pt idx="526" formatCode="#,##0.00">
                  <c:v>1470.6</c:v>
                </c:pt>
                <c:pt idx="527" formatCode="#,##0.00">
                  <c:v>1484.5</c:v>
                </c:pt>
                <c:pt idx="528" formatCode="#,##0.00">
                  <c:v>1590.55</c:v>
                </c:pt>
                <c:pt idx="529" formatCode="#,##0.00">
                  <c:v>1601.35</c:v>
                </c:pt>
                <c:pt idx="530" formatCode="#,##0.00">
                  <c:v>1597.35</c:v>
                </c:pt>
                <c:pt idx="531" formatCode="#,##0.00">
                  <c:v>1619.3</c:v>
                </c:pt>
                <c:pt idx="532" formatCode="#,##0.00">
                  <c:v>1656.55</c:v>
                </c:pt>
                <c:pt idx="533" formatCode="#,##0.00">
                  <c:v>1622.45</c:v>
                </c:pt>
                <c:pt idx="534" formatCode="#,##0.00">
                  <c:v>1600.4</c:v>
                </c:pt>
                <c:pt idx="535" formatCode="#,##0.00">
                  <c:v>1681.75</c:v>
                </c:pt>
                <c:pt idx="536" formatCode="#,##0.00">
                  <c:v>1782.6</c:v>
                </c:pt>
                <c:pt idx="537" formatCode="#,##0.00">
                  <c:v>1760.9</c:v>
                </c:pt>
                <c:pt idx="538" formatCode="#,##0.00">
                  <c:v>1751.25</c:v>
                </c:pt>
                <c:pt idx="539" formatCode="#,##0.00">
                  <c:v>1860.05</c:v>
                </c:pt>
                <c:pt idx="540" formatCode="#,##0.00">
                  <c:v>1842.6</c:v>
                </c:pt>
                <c:pt idx="541" formatCode="#,##0.00">
                  <c:v>1803.95</c:v>
                </c:pt>
                <c:pt idx="542" formatCode="#,##0.00">
                  <c:v>1831.8</c:v>
                </c:pt>
                <c:pt idx="543" formatCode="#,##0.00">
                  <c:v>1798.65</c:v>
                </c:pt>
                <c:pt idx="544" formatCode="#,##0.00">
                  <c:v>1771.95</c:v>
                </c:pt>
                <c:pt idx="545" formatCode="#,##0.00">
                  <c:v>1741.05</c:v>
                </c:pt>
                <c:pt idx="546" formatCode="#,##0.00">
                  <c:v>1742.05</c:v>
                </c:pt>
                <c:pt idx="547" formatCode="#,##0.00">
                  <c:v>1814.95</c:v>
                </c:pt>
                <c:pt idx="548" formatCode="#,##0.00">
                  <c:v>1804.95</c:v>
                </c:pt>
                <c:pt idx="549" formatCode="#,##0.00">
                  <c:v>1817.65</c:v>
                </c:pt>
                <c:pt idx="550" formatCode="#,##0.00">
                  <c:v>1819.75</c:v>
                </c:pt>
                <c:pt idx="551" formatCode="#,##0.00">
                  <c:v>1772.6</c:v>
                </c:pt>
                <c:pt idx="552" formatCode="#,##0.00">
                  <c:v>1771.95</c:v>
                </c:pt>
                <c:pt idx="553" formatCode="#,##0.00">
                  <c:v>1789.65</c:v>
                </c:pt>
                <c:pt idx="554" formatCode="#,##0.00">
                  <c:v>1912.2</c:v>
                </c:pt>
                <c:pt idx="555" formatCode="#,##0.00">
                  <c:v>1953</c:v>
                </c:pt>
                <c:pt idx="556" formatCode="#,##0.00">
                  <c:v>2016.2</c:v>
                </c:pt>
                <c:pt idx="557" formatCode="#,##0.00">
                  <c:v>1963.75</c:v>
                </c:pt>
                <c:pt idx="558" formatCode="#,##0.00">
                  <c:v>1925.1</c:v>
                </c:pt>
                <c:pt idx="559" formatCode="#,##0.00">
                  <c:v>1974.95</c:v>
                </c:pt>
                <c:pt idx="560" formatCode="#,##0.00">
                  <c:v>1893.4</c:v>
                </c:pt>
                <c:pt idx="561" formatCode="#,##0.00">
                  <c:v>1998.25</c:v>
                </c:pt>
                <c:pt idx="562" formatCode="#,##0.00">
                  <c:v>2031.5</c:v>
                </c:pt>
                <c:pt idx="563" formatCode="#,##0.00">
                  <c:v>1943.8</c:v>
                </c:pt>
                <c:pt idx="564" formatCode="#,##0.00">
                  <c:v>1818.4</c:v>
                </c:pt>
                <c:pt idx="565" formatCode="#,##0.00">
                  <c:v>1667.1</c:v>
                </c:pt>
                <c:pt idx="566" formatCode="#,##0.00">
                  <c:v>1805.85</c:v>
                </c:pt>
                <c:pt idx="567" formatCode="#,##0.00">
                  <c:v>1833.45</c:v>
                </c:pt>
                <c:pt idx="568" formatCode="#,##0.00">
                  <c:v>1873.2</c:v>
                </c:pt>
                <c:pt idx="569" formatCode="#,##0.00">
                  <c:v>1907.65</c:v>
                </c:pt>
                <c:pt idx="570" formatCode="#,##0.00">
                  <c:v>1978.7</c:v>
                </c:pt>
                <c:pt idx="571" formatCode="#,##0.00">
                  <c:v>2006.8</c:v>
                </c:pt>
                <c:pt idx="572" formatCode="#,##0.00">
                  <c:v>1998.85</c:v>
                </c:pt>
                <c:pt idx="573" formatCode="#,##0.00">
                  <c:v>1923.65</c:v>
                </c:pt>
                <c:pt idx="574" formatCode="#,##0.00">
                  <c:v>1955.25</c:v>
                </c:pt>
                <c:pt idx="575" formatCode="#,##0.00">
                  <c:v>1997.4</c:v>
                </c:pt>
                <c:pt idx="576" formatCode="#,##0.00">
                  <c:v>2127.65</c:v>
                </c:pt>
                <c:pt idx="577" formatCode="#,##0.00">
                  <c:v>2102.9</c:v>
                </c:pt>
                <c:pt idx="578" formatCode="#,##0.00">
                  <c:v>2041.4</c:v>
                </c:pt>
                <c:pt idx="579" formatCode="#,##0.00">
                  <c:v>2077.65</c:v>
                </c:pt>
                <c:pt idx="580" formatCode="#,##0.00">
                  <c:v>2040.05</c:v>
                </c:pt>
                <c:pt idx="581" formatCode="#,##0.00">
                  <c:v>1948.05</c:v>
                </c:pt>
                <c:pt idx="582" formatCode="#,##0.00">
                  <c:v>1929.25</c:v>
                </c:pt>
                <c:pt idx="583" formatCode="#,##0.00">
                  <c:v>1936.8</c:v>
                </c:pt>
                <c:pt idx="584" formatCode="#,##0.00">
                  <c:v>1940.05</c:v>
                </c:pt>
                <c:pt idx="585" formatCode="#,##0.00">
                  <c:v>1914.85</c:v>
                </c:pt>
                <c:pt idx="586" formatCode="#,##0.00">
                  <c:v>1915.35</c:v>
                </c:pt>
                <c:pt idx="587" formatCode="#,##0.00">
                  <c:v>1924.75</c:v>
                </c:pt>
                <c:pt idx="588" formatCode="#,##0.00">
                  <c:v>1970.7</c:v>
                </c:pt>
                <c:pt idx="589" formatCode="#,##0.00">
                  <c:v>1890.75</c:v>
                </c:pt>
                <c:pt idx="590" formatCode="#,##0.00">
                  <c:v>1835.3</c:v>
                </c:pt>
                <c:pt idx="591" formatCode="#,##0.00">
                  <c:v>1923.2</c:v>
                </c:pt>
                <c:pt idx="592" formatCode="#,##0.00">
                  <c:v>1820.05</c:v>
                </c:pt>
                <c:pt idx="593" formatCode="#,##0.00">
                  <c:v>1829.4</c:v>
                </c:pt>
                <c:pt idx="594" formatCode="#,##0.00">
                  <c:v>1819.85</c:v>
                </c:pt>
                <c:pt idx="595" formatCode="#,##0.00">
                  <c:v>1801.9</c:v>
                </c:pt>
                <c:pt idx="596" formatCode="#,##0.00">
                  <c:v>1776.35</c:v>
                </c:pt>
                <c:pt idx="597" formatCode="#,##0.00">
                  <c:v>1852.75</c:v>
                </c:pt>
                <c:pt idx="598" formatCode="#,##0.00">
                  <c:v>1816.75</c:v>
                </c:pt>
                <c:pt idx="599" formatCode="#,##0.00">
                  <c:v>1789.25</c:v>
                </c:pt>
                <c:pt idx="600" formatCode="#,##0.00">
                  <c:v>1681.05</c:v>
                </c:pt>
                <c:pt idx="601" formatCode="#,##0.00">
                  <c:v>1672.6</c:v>
                </c:pt>
                <c:pt idx="602" formatCode="#,##0.00">
                  <c:v>1762.95</c:v>
                </c:pt>
                <c:pt idx="603" formatCode="#,##0.00">
                  <c:v>1752.15</c:v>
                </c:pt>
                <c:pt idx="604" formatCode="#,##0.00">
                  <c:v>1757.3</c:v>
                </c:pt>
                <c:pt idx="605" formatCode="#,##0.00">
                  <c:v>1714.95</c:v>
                </c:pt>
                <c:pt idx="606" formatCode="#,##0.00">
                  <c:v>1703.2</c:v>
                </c:pt>
                <c:pt idx="607" formatCode="#,##0.00">
                  <c:v>1678.5</c:v>
                </c:pt>
                <c:pt idx="608" formatCode="#,##0.00">
                  <c:v>1726.2</c:v>
                </c:pt>
                <c:pt idx="609" formatCode="#,##0.00">
                  <c:v>1730.2</c:v>
                </c:pt>
                <c:pt idx="610" formatCode="#,##0.00">
                  <c:v>1699.4</c:v>
                </c:pt>
                <c:pt idx="611" formatCode="#,##0.00">
                  <c:v>1775.5</c:v>
                </c:pt>
                <c:pt idx="612" formatCode="#,##0.00">
                  <c:v>1807.45</c:v>
                </c:pt>
                <c:pt idx="613" formatCode="#,##0.00">
                  <c:v>1842.2</c:v>
                </c:pt>
                <c:pt idx="614" formatCode="#,##0.00">
                  <c:v>1891.15</c:v>
                </c:pt>
                <c:pt idx="615" formatCode="#,##0.00">
                  <c:v>1998.25</c:v>
                </c:pt>
                <c:pt idx="616" formatCode="#,##0.00">
                  <c:v>2039.05</c:v>
                </c:pt>
                <c:pt idx="617" formatCode="#,##0.00">
                  <c:v>1988.65</c:v>
                </c:pt>
                <c:pt idx="618" formatCode="#,##0.00">
                  <c:v>1915.45</c:v>
                </c:pt>
                <c:pt idx="619" formatCode="#,##0.00">
                  <c:v>1848.75</c:v>
                </c:pt>
                <c:pt idx="620" formatCode="#,##0.00">
                  <c:v>1870.2</c:v>
                </c:pt>
                <c:pt idx="621" formatCode="#,##0.00">
                  <c:v>1911.15</c:v>
                </c:pt>
                <c:pt idx="622" formatCode="#,##0.00">
                  <c:v>1876.8</c:v>
                </c:pt>
                <c:pt idx="623" formatCode="#,##0.00">
                  <c:v>1919.1</c:v>
                </c:pt>
                <c:pt idx="624" formatCode="#,##0.00">
                  <c:v>1886.05</c:v>
                </c:pt>
                <c:pt idx="625" formatCode="#,##0.00">
                  <c:v>1862.35</c:v>
                </c:pt>
                <c:pt idx="626" formatCode="#,##0.00">
                  <c:v>1877.6</c:v>
                </c:pt>
                <c:pt idx="627" formatCode="#,##0.00">
                  <c:v>1841.4</c:v>
                </c:pt>
                <c:pt idx="628" formatCode="#,##0.00">
                  <c:v>1814.25</c:v>
                </c:pt>
                <c:pt idx="629" formatCode="#,##0.00">
                  <c:v>1788.55</c:v>
                </c:pt>
                <c:pt idx="630" formatCode="#,##0.00">
                  <c:v>1797.4</c:v>
                </c:pt>
                <c:pt idx="631" formatCode="#,##0.00">
                  <c:v>1853.05</c:v>
                </c:pt>
                <c:pt idx="632" formatCode="#,##0.00">
                  <c:v>1819.75</c:v>
                </c:pt>
                <c:pt idx="633" formatCode="#,##0.00">
                  <c:v>1768.4</c:v>
                </c:pt>
                <c:pt idx="634" formatCode="#,##0.00">
                  <c:v>1768.5</c:v>
                </c:pt>
                <c:pt idx="635" formatCode="#,##0.00">
                  <c:v>1757.85</c:v>
                </c:pt>
                <c:pt idx="636" formatCode="#,##0.00">
                  <c:v>1718.45</c:v>
                </c:pt>
                <c:pt idx="637" formatCode="#,##0.00">
                  <c:v>1762.6</c:v>
                </c:pt>
                <c:pt idx="638" formatCode="#,##0.00">
                  <c:v>1775</c:v>
                </c:pt>
                <c:pt idx="639" formatCode="#,##0.00">
                  <c:v>1789.25</c:v>
                </c:pt>
                <c:pt idx="640" formatCode="#,##0.00">
                  <c:v>1749.45</c:v>
                </c:pt>
                <c:pt idx="641" formatCode="#,##0.00">
                  <c:v>1688.6</c:v>
                </c:pt>
                <c:pt idx="642" formatCode="#,##0.00">
                  <c:v>1707.2</c:v>
                </c:pt>
                <c:pt idx="643" formatCode="#,##0.00">
                  <c:v>1733.5</c:v>
                </c:pt>
                <c:pt idx="644" formatCode="#,##0.00">
                  <c:v>1694.8</c:v>
                </c:pt>
                <c:pt idx="645" formatCode="#,##0.00">
                  <c:v>1698.5</c:v>
                </c:pt>
                <c:pt idx="646" formatCode="#,##0.00">
                  <c:v>1756.35</c:v>
                </c:pt>
                <c:pt idx="647" formatCode="#,##0.00">
                  <c:v>1794.45</c:v>
                </c:pt>
                <c:pt idx="648" formatCode="#,##0.00">
                  <c:v>1762.55</c:v>
                </c:pt>
                <c:pt idx="649" formatCode="#,##0.00">
                  <c:v>1770.3</c:v>
                </c:pt>
                <c:pt idx="650" formatCode="#,##0.00">
                  <c:v>1698.35</c:v>
                </c:pt>
                <c:pt idx="651" formatCode="#,##0.00">
                  <c:v>1681.15</c:v>
                </c:pt>
                <c:pt idx="652" formatCode="#,##0.00">
                  <c:v>1707.15</c:v>
                </c:pt>
                <c:pt idx="653" formatCode="#,##0.00">
                  <c:v>1681.5</c:v>
                </c:pt>
                <c:pt idx="654" formatCode="#,##0.00">
                  <c:v>1696.9</c:v>
                </c:pt>
                <c:pt idx="655" formatCode="#,##0.00">
                  <c:v>1694.6</c:v>
                </c:pt>
                <c:pt idx="656" formatCode="#,##0.00">
                  <c:v>1707</c:v>
                </c:pt>
                <c:pt idx="657" formatCode="#,##0.00">
                  <c:v>1720.2</c:v>
                </c:pt>
                <c:pt idx="658" formatCode="#,##0.00">
                  <c:v>1710.55</c:v>
                </c:pt>
                <c:pt idx="659" formatCode="#,##0.00">
                  <c:v>1708.8</c:v>
                </c:pt>
                <c:pt idx="660" formatCode="#,##0.00">
                  <c:v>1709.85</c:v>
                </c:pt>
                <c:pt idx="661" formatCode="#,##0.00">
                  <c:v>1734.05</c:v>
                </c:pt>
                <c:pt idx="662" formatCode="#,##0.00">
                  <c:v>1735.3</c:v>
                </c:pt>
                <c:pt idx="663" formatCode="#,##0.00">
                  <c:v>1736.5</c:v>
                </c:pt>
                <c:pt idx="664" formatCode="#,##0.00">
                  <c:v>1746.7</c:v>
                </c:pt>
                <c:pt idx="665" formatCode="#,##0.00">
                  <c:v>1756.75</c:v>
                </c:pt>
                <c:pt idx="666" formatCode="#,##0.00">
                  <c:v>1732.15</c:v>
                </c:pt>
                <c:pt idx="667" formatCode="#,##0.00">
                  <c:v>1777.55</c:v>
                </c:pt>
                <c:pt idx="668" formatCode="#,##0.00">
                  <c:v>1812.4</c:v>
                </c:pt>
                <c:pt idx="669" formatCode="#,##0.00">
                  <c:v>1768.1</c:v>
                </c:pt>
                <c:pt idx="670" formatCode="#,##0.00">
                  <c:v>1745.95</c:v>
                </c:pt>
                <c:pt idx="671" formatCode="#,##0.00">
                  <c:v>1741.6</c:v>
                </c:pt>
                <c:pt idx="672" formatCode="#,##0.00">
                  <c:v>1717.85</c:v>
                </c:pt>
                <c:pt idx="673" formatCode="#,##0.00">
                  <c:v>1704.5</c:v>
                </c:pt>
                <c:pt idx="674" formatCode="#,##0.00">
                  <c:v>1686.9</c:v>
                </c:pt>
                <c:pt idx="675" formatCode="#,##0.00">
                  <c:v>1722.2</c:v>
                </c:pt>
                <c:pt idx="676" formatCode="#,##0.00">
                  <c:v>1700.6</c:v>
                </c:pt>
                <c:pt idx="677" formatCode="#,##0.00">
                  <c:v>1692.15</c:v>
                </c:pt>
                <c:pt idx="678" formatCode="#,##0.00">
                  <c:v>1714.15</c:v>
                </c:pt>
                <c:pt idx="679" formatCode="#,##0.00">
                  <c:v>1702.15</c:v>
                </c:pt>
                <c:pt idx="680" formatCode="#,##0.00">
                  <c:v>1703.45</c:v>
                </c:pt>
                <c:pt idx="681" formatCode="#,##0.00">
                  <c:v>1760.7</c:v>
                </c:pt>
                <c:pt idx="682" formatCode="#,##0.00">
                  <c:v>1745.1</c:v>
                </c:pt>
                <c:pt idx="683" formatCode="#,##0.00">
                  <c:v>1746.35</c:v>
                </c:pt>
                <c:pt idx="684" formatCode="#,##0.00">
                  <c:v>1714.85</c:v>
                </c:pt>
                <c:pt idx="685" formatCode="#,##0.00">
                  <c:v>1722</c:v>
                </c:pt>
                <c:pt idx="686" formatCode="#,##0.00">
                  <c:v>1706.65</c:v>
                </c:pt>
                <c:pt idx="687" formatCode="#,##0.00">
                  <c:v>1696.5</c:v>
                </c:pt>
                <c:pt idx="688" formatCode="#,##0.00">
                  <c:v>1677.4</c:v>
                </c:pt>
                <c:pt idx="689" formatCode="#,##0.00">
                  <c:v>1625.6</c:v>
                </c:pt>
                <c:pt idx="690" formatCode="#,##0.00">
                  <c:v>1643.95</c:v>
                </c:pt>
                <c:pt idx="691" formatCode="#,##0.00">
                  <c:v>1638.6</c:v>
                </c:pt>
                <c:pt idx="692" formatCode="#,##0.00">
                  <c:v>1685.6</c:v>
                </c:pt>
                <c:pt idx="693" formatCode="#,##0.00">
                  <c:v>1695.8</c:v>
                </c:pt>
                <c:pt idx="694" formatCode="#,##0.00">
                  <c:v>1706.95</c:v>
                </c:pt>
                <c:pt idx="695" formatCode="#,##0.00">
                  <c:v>1738.65</c:v>
                </c:pt>
                <c:pt idx="696" formatCode="#,##0.00">
                  <c:v>1726.05</c:v>
                </c:pt>
                <c:pt idx="697" formatCode="#,##0.00">
                  <c:v>1724</c:v>
                </c:pt>
                <c:pt idx="698" formatCode="#,##0.00">
                  <c:v>1683.15</c:v>
                </c:pt>
                <c:pt idx="699" formatCode="#,##0.00">
                  <c:v>1661.6</c:v>
                </c:pt>
                <c:pt idx="700" formatCode="#,##0.00">
                  <c:v>1640.6</c:v>
                </c:pt>
                <c:pt idx="701" formatCode="#,##0.00">
                  <c:v>1633.65</c:v>
                </c:pt>
                <c:pt idx="702" formatCode="#,##0.00">
                  <c:v>1649.75</c:v>
                </c:pt>
                <c:pt idx="703" formatCode="#,##0.00">
                  <c:v>1635.95</c:v>
                </c:pt>
                <c:pt idx="704" formatCode="#,##0.00">
                  <c:v>1641.95</c:v>
                </c:pt>
                <c:pt idx="705" formatCode="#,##0.00">
                  <c:v>1633.9</c:v>
                </c:pt>
                <c:pt idx="706" formatCode="#,##0.00">
                  <c:v>1643.45</c:v>
                </c:pt>
                <c:pt idx="707" formatCode="#,##0.00">
                  <c:v>1632.7</c:v>
                </c:pt>
                <c:pt idx="708" formatCode="#,##0.00">
                  <c:v>1647.85</c:v>
                </c:pt>
                <c:pt idx="709" formatCode="#,##0.00">
                  <c:v>1687.2</c:v>
                </c:pt>
                <c:pt idx="710" formatCode="#,##0.00">
                  <c:v>1723.55</c:v>
                </c:pt>
                <c:pt idx="711" formatCode="#,##0.00">
                  <c:v>1908.15</c:v>
                </c:pt>
                <c:pt idx="712" formatCode="#,##0.00">
                  <c:v>2073</c:v>
                </c:pt>
                <c:pt idx="713" formatCode="#,##0.00">
                  <c:v>2155.4499999999998</c:v>
                </c:pt>
                <c:pt idx="714" formatCode="#,##0.00">
                  <c:v>2084.5</c:v>
                </c:pt>
                <c:pt idx="715" formatCode="#,##0.00">
                  <c:v>2032.5</c:v>
                </c:pt>
                <c:pt idx="716" formatCode="#,##0.00">
                  <c:v>2029.2</c:v>
                </c:pt>
                <c:pt idx="717" formatCode="#,##0.00">
                  <c:v>2003</c:v>
                </c:pt>
                <c:pt idx="718" formatCode="#,##0.00">
                  <c:v>2053.5500000000002</c:v>
                </c:pt>
                <c:pt idx="719" formatCode="#,##0.00">
                  <c:v>2073.9</c:v>
                </c:pt>
                <c:pt idx="720" formatCode="#,##0.00">
                  <c:v>2179.5</c:v>
                </c:pt>
                <c:pt idx="721" formatCode="#,##0.00">
                  <c:v>2165.1999999999998</c:v>
                </c:pt>
                <c:pt idx="722" formatCode="#,##0.00">
                  <c:v>2147.35</c:v>
                </c:pt>
                <c:pt idx="723" formatCode="#,##0.00">
                  <c:v>2029.2</c:v>
                </c:pt>
                <c:pt idx="724" formatCode="#,##0.00">
                  <c:v>2041.25</c:v>
                </c:pt>
                <c:pt idx="725" formatCode="#,##0.00">
                  <c:v>2090.9499999999998</c:v>
                </c:pt>
                <c:pt idx="726" formatCode="#,##0.00">
                  <c:v>2195.9499999999998</c:v>
                </c:pt>
                <c:pt idx="727" formatCode="#,##0.00">
                  <c:v>2192.1999999999998</c:v>
                </c:pt>
                <c:pt idx="728" formatCode="#,##0.00">
                  <c:v>2166.0500000000002</c:v>
                </c:pt>
                <c:pt idx="729" formatCode="#,##0.00">
                  <c:v>2176.4499999999998</c:v>
                </c:pt>
                <c:pt idx="730" formatCode="#,##0.00">
                  <c:v>2191.65</c:v>
                </c:pt>
                <c:pt idx="731" formatCode="#,##0.00">
                  <c:v>2156.5</c:v>
                </c:pt>
                <c:pt idx="732" formatCode="#,##0.00">
                  <c:v>2134.25</c:v>
                </c:pt>
                <c:pt idx="733" formatCode="#,##0.00">
                  <c:v>2166.15</c:v>
                </c:pt>
                <c:pt idx="734" formatCode="#,##0.00">
                  <c:v>2159.35</c:v>
                </c:pt>
                <c:pt idx="735" formatCode="#,##0.00">
                  <c:v>2151.25</c:v>
                </c:pt>
                <c:pt idx="736" formatCode="#,##0.00">
                  <c:v>2132.35</c:v>
                </c:pt>
                <c:pt idx="737" formatCode="#,##0.00">
                  <c:v>2133.6999999999998</c:v>
                </c:pt>
                <c:pt idx="738" formatCode="#,##0.00">
                  <c:v>2098.75</c:v>
                </c:pt>
                <c:pt idx="739" formatCode="#,##0.00">
                  <c:v>2100.6999999999998</c:v>
                </c:pt>
                <c:pt idx="740" formatCode="#,##0.00">
                  <c:v>2113.5</c:v>
                </c:pt>
                <c:pt idx="741" formatCode="#,##0.00">
                  <c:v>2123.3000000000002</c:v>
                </c:pt>
                <c:pt idx="742" formatCode="#,##0.00">
                  <c:v>2105.6999999999998</c:v>
                </c:pt>
                <c:pt idx="743" formatCode="#,##0.00">
                  <c:v>2052.5</c:v>
                </c:pt>
                <c:pt idx="744" formatCode="#,##0.00">
                  <c:v>2072.4499999999998</c:v>
                </c:pt>
                <c:pt idx="745" formatCode="#,##0.00">
                  <c:v>2085.6999999999998</c:v>
                </c:pt>
                <c:pt idx="746" formatCode="#,##0.00">
                  <c:v>2069.9</c:v>
                </c:pt>
                <c:pt idx="747" formatCode="#,##0.00">
                  <c:v>2056.35</c:v>
                </c:pt>
                <c:pt idx="748" formatCode="#,##0.00">
                  <c:v>2045.5</c:v>
                </c:pt>
                <c:pt idx="749" formatCode="#,##0.00">
                  <c:v>2041.9</c:v>
                </c:pt>
                <c:pt idx="750" formatCode="#,##0.00">
                  <c:v>2053.4499999999998</c:v>
                </c:pt>
                <c:pt idx="751" formatCode="#,##0.00">
                  <c:v>2132.5</c:v>
                </c:pt>
                <c:pt idx="752" formatCode="#,##0.00">
                  <c:v>2118.4499999999998</c:v>
                </c:pt>
                <c:pt idx="753" formatCode="#,##0.00">
                  <c:v>2086.4499999999998</c:v>
                </c:pt>
                <c:pt idx="754" formatCode="#,##0.00">
                  <c:v>2114.9</c:v>
                </c:pt>
                <c:pt idx="755" formatCode="#,##0.00">
                  <c:v>2177.5</c:v>
                </c:pt>
                <c:pt idx="756" formatCode="#,##0.00">
                  <c:v>2148.1</c:v>
                </c:pt>
                <c:pt idx="757" formatCode="#,##0.00">
                  <c:v>2103.0500000000002</c:v>
                </c:pt>
                <c:pt idx="758" formatCode="#,##0.00">
                  <c:v>2136.25</c:v>
                </c:pt>
                <c:pt idx="759" formatCode="#,##0.00">
                  <c:v>2117.8000000000002</c:v>
                </c:pt>
                <c:pt idx="760" formatCode="#,##0.00">
                  <c:v>2110.6</c:v>
                </c:pt>
                <c:pt idx="761" formatCode="#,##0.00">
                  <c:v>2263.6999999999998</c:v>
                </c:pt>
                <c:pt idx="762" formatCode="#,##0.00">
                  <c:v>2242.3000000000002</c:v>
                </c:pt>
                <c:pt idx="763" formatCode="#,##0.00">
                  <c:v>2187.4</c:v>
                </c:pt>
                <c:pt idx="764" formatCode="#,##0.00">
                  <c:v>2212.9499999999998</c:v>
                </c:pt>
                <c:pt idx="765" formatCode="#,##0.00">
                  <c:v>2184.8000000000002</c:v>
                </c:pt>
                <c:pt idx="766" formatCode="#,##0.00">
                  <c:v>2207.6</c:v>
                </c:pt>
                <c:pt idx="767" formatCode="#,##0.00">
                  <c:v>2304.4</c:v>
                </c:pt>
                <c:pt idx="768" formatCode="#,##0.00">
                  <c:v>2302.15</c:v>
                </c:pt>
                <c:pt idx="769" formatCode="#,##0.00">
                  <c:v>2230.0500000000002</c:v>
                </c:pt>
                <c:pt idx="770" formatCode="#,##0.00">
                  <c:v>2103.1999999999998</c:v>
                </c:pt>
                <c:pt idx="771" formatCode="#,##0.00">
                  <c:v>2063.1999999999998</c:v>
                </c:pt>
                <c:pt idx="772" formatCode="#,##0.00">
                  <c:v>2105.85</c:v>
                </c:pt>
                <c:pt idx="773" formatCode="#,##0.00">
                  <c:v>2165.4499999999998</c:v>
                </c:pt>
                <c:pt idx="774" formatCode="#,##0.00">
                  <c:v>2246.6</c:v>
                </c:pt>
                <c:pt idx="775" formatCode="#,##0.00">
                  <c:v>2264</c:v>
                </c:pt>
                <c:pt idx="776" formatCode="#,##0.00">
                  <c:v>2360.75</c:v>
                </c:pt>
                <c:pt idx="777" formatCode="#,##0.00">
                  <c:v>2348.5500000000002</c:v>
                </c:pt>
                <c:pt idx="778" formatCode="#,##0.00">
                  <c:v>2149</c:v>
                </c:pt>
                <c:pt idx="779" formatCode="#,##0.00">
                  <c:v>2116.9499999999998</c:v>
                </c:pt>
                <c:pt idx="780" formatCode="#,##0.00">
                  <c:v>2089.9</c:v>
                </c:pt>
                <c:pt idx="781" formatCode="#,##0.00">
                  <c:v>2101.15</c:v>
                </c:pt>
                <c:pt idx="782" formatCode="#,##0.00">
                  <c:v>2087.5500000000002</c:v>
                </c:pt>
                <c:pt idx="783" formatCode="#,##0.00">
                  <c:v>2079.35</c:v>
                </c:pt>
                <c:pt idx="784" formatCode="#,##0.00">
                  <c:v>2101.1</c:v>
                </c:pt>
                <c:pt idx="785" formatCode="#,##0.00">
                  <c:v>2086.4</c:v>
                </c:pt>
                <c:pt idx="786" formatCode="#,##0.00">
                  <c:v>2094.75</c:v>
                </c:pt>
                <c:pt idx="787" formatCode="#,##0.00">
                  <c:v>2087.3000000000002</c:v>
                </c:pt>
                <c:pt idx="788" formatCode="#,##0.00">
                  <c:v>2087.5</c:v>
                </c:pt>
                <c:pt idx="789" formatCode="#,##0.00">
                  <c:v>2077.5500000000002</c:v>
                </c:pt>
                <c:pt idx="790" formatCode="#,##0.00">
                  <c:v>2066.5500000000002</c:v>
                </c:pt>
                <c:pt idx="791" formatCode="#,##0.00">
                  <c:v>2059</c:v>
                </c:pt>
                <c:pt idx="792" formatCode="#,##0.00">
                  <c:v>2065.5500000000002</c:v>
                </c:pt>
                <c:pt idx="793" formatCode="#,##0.00">
                  <c:v>2033.25</c:v>
                </c:pt>
                <c:pt idx="794" formatCode="#,##0.00">
                  <c:v>2017.95</c:v>
                </c:pt>
                <c:pt idx="795" formatCode="#,##0.00">
                  <c:v>2022.45</c:v>
                </c:pt>
                <c:pt idx="796" formatCode="#,##0.00">
                  <c:v>2024.55</c:v>
                </c:pt>
                <c:pt idx="797" formatCode="#,##0.00">
                  <c:v>2074.35</c:v>
                </c:pt>
                <c:pt idx="798" formatCode="#,##0.00">
                  <c:v>2101.8000000000002</c:v>
                </c:pt>
                <c:pt idx="799" formatCode="#,##0.00">
                  <c:v>2121.85</c:v>
                </c:pt>
                <c:pt idx="800" formatCode="#,##0.00">
                  <c:v>2116.6999999999998</c:v>
                </c:pt>
                <c:pt idx="801" formatCode="#,##0.00">
                  <c:v>2104.25</c:v>
                </c:pt>
                <c:pt idx="802" formatCode="#,##0.00">
                  <c:v>2058.65</c:v>
                </c:pt>
                <c:pt idx="803" formatCode="#,##0.00">
                  <c:v>2081.85</c:v>
                </c:pt>
                <c:pt idx="804" formatCode="#,##0.00">
                  <c:v>2108.75</c:v>
                </c:pt>
                <c:pt idx="805" formatCode="#,##0.00">
                  <c:v>2101.4</c:v>
                </c:pt>
                <c:pt idx="806" formatCode="#,##0.00">
                  <c:v>2087.75</c:v>
                </c:pt>
                <c:pt idx="807" formatCode="#,##0.00">
                  <c:v>2085.0500000000002</c:v>
                </c:pt>
                <c:pt idx="808" formatCode="#,##0.00">
                  <c:v>2070.4</c:v>
                </c:pt>
                <c:pt idx="809" formatCode="#,##0.00">
                  <c:v>2102.5</c:v>
                </c:pt>
                <c:pt idx="810" formatCode="#,##0.00">
                  <c:v>2068.75</c:v>
                </c:pt>
                <c:pt idx="811" formatCode="#,##0.00">
                  <c:v>2104.4</c:v>
                </c:pt>
                <c:pt idx="812" formatCode="#,##0.00">
                  <c:v>2098.0500000000002</c:v>
                </c:pt>
                <c:pt idx="813" formatCode="#,##0.00">
                  <c:v>2111.0500000000002</c:v>
                </c:pt>
                <c:pt idx="814" formatCode="#,##0.00">
                  <c:v>2102.4499999999998</c:v>
                </c:pt>
                <c:pt idx="815" formatCode="#,##0.00">
                  <c:v>2093.4499999999998</c:v>
                </c:pt>
                <c:pt idx="816" formatCode="#,##0.00">
                  <c:v>2108.85</c:v>
                </c:pt>
                <c:pt idx="817" formatCode="#,##0.00">
                  <c:v>2092.5500000000002</c:v>
                </c:pt>
                <c:pt idx="818" formatCode="#,##0.00">
                  <c:v>2153.25</c:v>
                </c:pt>
                <c:pt idx="819" formatCode="#,##0.00">
                  <c:v>2181.6999999999998</c:v>
                </c:pt>
                <c:pt idx="820" formatCode="#,##0.00">
                  <c:v>2175.25</c:v>
                </c:pt>
                <c:pt idx="821" formatCode="#,##0.00">
                  <c:v>2216.9</c:v>
                </c:pt>
                <c:pt idx="822" formatCode="#,##0.00">
                  <c:v>2204.65</c:v>
                </c:pt>
                <c:pt idx="823" formatCode="#,##0.00">
                  <c:v>2235.1999999999998</c:v>
                </c:pt>
                <c:pt idx="824" formatCode="#,##0.00">
                  <c:v>2196.4</c:v>
                </c:pt>
                <c:pt idx="825" formatCode="#,##0.00">
                  <c:v>2219.0500000000002</c:v>
                </c:pt>
                <c:pt idx="826" formatCode="#,##0.00">
                  <c:v>2199.1999999999998</c:v>
                </c:pt>
                <c:pt idx="827" formatCode="#,##0.00">
                  <c:v>2161.5500000000002</c:v>
                </c:pt>
                <c:pt idx="828" formatCode="#,##0.00">
                  <c:v>2131.4499999999998</c:v>
                </c:pt>
                <c:pt idx="829" formatCode="#,##0.00">
                  <c:v>2130.3000000000002</c:v>
                </c:pt>
                <c:pt idx="830" formatCode="#,##0.00">
                  <c:v>2128.9</c:v>
                </c:pt>
                <c:pt idx="831" formatCode="#,##0.00">
                  <c:v>2215.8000000000002</c:v>
                </c:pt>
                <c:pt idx="832" formatCode="#,##0.00">
                  <c:v>2194.0500000000002</c:v>
                </c:pt>
                <c:pt idx="833" formatCode="#,##0.00">
                  <c:v>2190.0500000000002</c:v>
                </c:pt>
                <c:pt idx="834" formatCode="#,##0.00">
                  <c:v>2209.65</c:v>
                </c:pt>
                <c:pt idx="835" formatCode="#,##0.00">
                  <c:v>2261.15</c:v>
                </c:pt>
                <c:pt idx="836" formatCode="#,##0.00">
                  <c:v>2298.85</c:v>
                </c:pt>
                <c:pt idx="837" formatCode="#,##0.00">
                  <c:v>2252.35</c:v>
                </c:pt>
                <c:pt idx="838" formatCode="#,##0.00">
                  <c:v>2459.9499999999998</c:v>
                </c:pt>
                <c:pt idx="839" formatCode="#,##0.00">
                  <c:v>2443.4</c:v>
                </c:pt>
                <c:pt idx="840" formatCode="#,##0.00">
                  <c:v>2544.1</c:v>
                </c:pt>
                <c:pt idx="841" formatCode="#,##0.00">
                  <c:v>2423.4</c:v>
                </c:pt>
                <c:pt idx="842" formatCode="#,##0.00">
                  <c:v>2471.5</c:v>
                </c:pt>
                <c:pt idx="843" formatCode="#,##0.00">
                  <c:v>2422.8000000000002</c:v>
                </c:pt>
                <c:pt idx="844" formatCode="#,##0.00">
                  <c:v>2385.75</c:v>
                </c:pt>
                <c:pt idx="845" formatCode="#,##0.00">
                  <c:v>2374.6</c:v>
                </c:pt>
                <c:pt idx="846" formatCode="#,##0.00">
                  <c:v>2581.8000000000002</c:v>
                </c:pt>
                <c:pt idx="847" formatCode="#,##0.00">
                  <c:v>2491</c:v>
                </c:pt>
                <c:pt idx="848" formatCode="#,##0.00">
                  <c:v>2500.4499999999998</c:v>
                </c:pt>
                <c:pt idx="849" formatCode="#,##0.00">
                  <c:v>2571.65</c:v>
                </c:pt>
                <c:pt idx="850" formatCode="#,##0.00">
                  <c:v>2546.25</c:v>
                </c:pt>
                <c:pt idx="851" formatCode="#,##0.00">
                  <c:v>2680.8</c:v>
                </c:pt>
                <c:pt idx="852" formatCode="#,##0.00">
                  <c:v>2656.85</c:v>
                </c:pt>
                <c:pt idx="853" formatCode="#,##0.00">
                  <c:v>2637.15</c:v>
                </c:pt>
                <c:pt idx="854" formatCode="#,##0.00">
                  <c:v>2765.9</c:v>
                </c:pt>
                <c:pt idx="855" formatCode="#,##0.00">
                  <c:v>2748.6</c:v>
                </c:pt>
                <c:pt idx="856" formatCode="#,##0.00">
                  <c:v>2786.6</c:v>
                </c:pt>
                <c:pt idx="857" formatCode="#,##0.00">
                  <c:v>2808.65</c:v>
                </c:pt>
                <c:pt idx="858" formatCode="#,##0.00">
                  <c:v>2801.8</c:v>
                </c:pt>
                <c:pt idx="859" formatCode="#,##0.00">
                  <c:v>2957.45</c:v>
                </c:pt>
                <c:pt idx="860" formatCode="#,##0.00">
                  <c:v>2962.5</c:v>
                </c:pt>
                <c:pt idx="861" formatCode="#,##0.00">
                  <c:v>3014</c:v>
                </c:pt>
                <c:pt idx="862" formatCode="#,##0.00">
                  <c:v>3020.1</c:v>
                </c:pt>
                <c:pt idx="863" formatCode="#,##0.00">
                  <c:v>3087</c:v>
                </c:pt>
                <c:pt idx="864" formatCode="#,##0.00">
                  <c:v>3164</c:v>
                </c:pt>
                <c:pt idx="865" formatCode="#,##0.00">
                  <c:v>3298.1</c:v>
                </c:pt>
                <c:pt idx="866" formatCode="#,##0.00">
                  <c:v>3637.05</c:v>
                </c:pt>
                <c:pt idx="867" formatCode="#,##0.00">
                  <c:v>3246.35</c:v>
                </c:pt>
                <c:pt idx="868" formatCode="#,##0.00">
                  <c:v>2932.55</c:v>
                </c:pt>
                <c:pt idx="869" formatCode="#,##0.00">
                  <c:v>3030.65</c:v>
                </c:pt>
                <c:pt idx="870" formatCode="#,##0.00">
                  <c:v>2942.9</c:v>
                </c:pt>
                <c:pt idx="871" formatCode="#,##0.00">
                  <c:v>3130.25</c:v>
                </c:pt>
                <c:pt idx="872" formatCode="#,##0.00">
                  <c:v>3065.1</c:v>
                </c:pt>
                <c:pt idx="873" formatCode="#,##0.00">
                  <c:v>2978.75</c:v>
                </c:pt>
                <c:pt idx="874" formatCode="#,##0.00">
                  <c:v>3054.1</c:v>
                </c:pt>
                <c:pt idx="875" formatCode="#,##0.00">
                  <c:v>3128.3</c:v>
                </c:pt>
                <c:pt idx="876" formatCode="#,##0.00">
                  <c:v>3063.7</c:v>
                </c:pt>
                <c:pt idx="877" formatCode="#,##0.00">
                  <c:v>3080.7</c:v>
                </c:pt>
                <c:pt idx="878" formatCode="#,##0.00">
                  <c:v>3089.2</c:v>
                </c:pt>
                <c:pt idx="879" formatCode="#,##0.00">
                  <c:v>3098.85</c:v>
                </c:pt>
                <c:pt idx="880" formatCode="#,##0.00">
                  <c:v>3352.1</c:v>
                </c:pt>
                <c:pt idx="881" formatCode="#,##0.00">
                  <c:v>3297</c:v>
                </c:pt>
                <c:pt idx="882" formatCode="#,##0.00">
                  <c:v>3206.9</c:v>
                </c:pt>
                <c:pt idx="883" formatCode="#,##0.00">
                  <c:v>3198.45</c:v>
                </c:pt>
                <c:pt idx="884" formatCode="#,##0.00">
                  <c:v>3272.75</c:v>
                </c:pt>
                <c:pt idx="885" formatCode="#,##0.00">
                  <c:v>3126.05</c:v>
                </c:pt>
                <c:pt idx="886" formatCode="#,##0.00">
                  <c:v>3094.4</c:v>
                </c:pt>
                <c:pt idx="887" formatCode="#,##0.00">
                  <c:v>3048.05</c:v>
                </c:pt>
                <c:pt idx="888" formatCode="#,##0.00">
                  <c:v>2987.95</c:v>
                </c:pt>
                <c:pt idx="889" formatCode="#,##0.00">
                  <c:v>3004.6</c:v>
                </c:pt>
                <c:pt idx="890" formatCode="#,##0.00">
                  <c:v>2998.05</c:v>
                </c:pt>
                <c:pt idx="891" formatCode="#,##0.00">
                  <c:v>3058.7</c:v>
                </c:pt>
                <c:pt idx="892" formatCode="#,##0.00">
                  <c:v>3072.85</c:v>
                </c:pt>
                <c:pt idx="893" formatCode="#,##0.00">
                  <c:v>3121.8</c:v>
                </c:pt>
                <c:pt idx="894" formatCode="#,##0.00">
                  <c:v>3131.2</c:v>
                </c:pt>
                <c:pt idx="895" formatCode="#,##0.00">
                  <c:v>3449.7</c:v>
                </c:pt>
                <c:pt idx="896" formatCode="#,##0.00">
                  <c:v>3312.5</c:v>
                </c:pt>
                <c:pt idx="897" formatCode="#,##0.00">
                  <c:v>3311.8</c:v>
                </c:pt>
                <c:pt idx="898" formatCode="#,##0.00">
                  <c:v>3344.9</c:v>
                </c:pt>
                <c:pt idx="899" formatCode="#,##0.00">
                  <c:v>3291</c:v>
                </c:pt>
                <c:pt idx="900" formatCode="#,##0.00">
                  <c:v>3388.2</c:v>
                </c:pt>
                <c:pt idx="901" formatCode="#,##0.00">
                  <c:v>3283.05</c:v>
                </c:pt>
                <c:pt idx="902" formatCode="#,##0.00">
                  <c:v>3180.25</c:v>
                </c:pt>
                <c:pt idx="903" formatCode="#,##0.00">
                  <c:v>3297.65</c:v>
                </c:pt>
                <c:pt idx="904" formatCode="#,##0.00">
                  <c:v>3448.75</c:v>
                </c:pt>
                <c:pt idx="905" formatCode="#,##0.00">
                  <c:v>3396.15</c:v>
                </c:pt>
                <c:pt idx="906" formatCode="#,##0.00">
                  <c:v>3316.3</c:v>
                </c:pt>
                <c:pt idx="907" formatCode="#,##0.00">
                  <c:v>3605.05</c:v>
                </c:pt>
                <c:pt idx="908" formatCode="#,##0.00">
                  <c:v>3545.35</c:v>
                </c:pt>
                <c:pt idx="909" formatCode="#,##0.00">
                  <c:v>3597.5</c:v>
                </c:pt>
                <c:pt idx="910" formatCode="#,##0.00">
                  <c:v>3992.65</c:v>
                </c:pt>
                <c:pt idx="911" formatCode="#,##0.00">
                  <c:v>4160.8500000000004</c:v>
                </c:pt>
                <c:pt idx="912" formatCode="#,##0.00">
                  <c:v>3933.25</c:v>
                </c:pt>
                <c:pt idx="913" formatCode="#,##0.00">
                  <c:v>3932</c:v>
                </c:pt>
                <c:pt idx="914" formatCode="#,##0.00">
                  <c:v>3910.15</c:v>
                </c:pt>
                <c:pt idx="915" formatCode="#,##0.00">
                  <c:v>3855.2</c:v>
                </c:pt>
                <c:pt idx="916" formatCode="#,##0.00">
                  <c:v>3955.05</c:v>
                </c:pt>
                <c:pt idx="917" formatCode="#,##0.00">
                  <c:v>3876.8</c:v>
                </c:pt>
                <c:pt idx="918" formatCode="#,##0.00">
                  <c:v>3872.55</c:v>
                </c:pt>
                <c:pt idx="919" formatCode="#,##0.00">
                  <c:v>3845.9</c:v>
                </c:pt>
                <c:pt idx="920" formatCode="#,##0.00">
                  <c:v>3882.1</c:v>
                </c:pt>
                <c:pt idx="921" formatCode="#,##0.00">
                  <c:v>3743.4</c:v>
                </c:pt>
                <c:pt idx="922" formatCode="#,##0.00">
                  <c:v>3549.95</c:v>
                </c:pt>
                <c:pt idx="923" formatCode="#,##0.00">
                  <c:v>3661.15</c:v>
                </c:pt>
                <c:pt idx="924" formatCode="#,##0.00">
                  <c:v>3780</c:v>
                </c:pt>
                <c:pt idx="925" formatCode="#,##0.00">
                  <c:v>3842.3</c:v>
                </c:pt>
                <c:pt idx="926" formatCode="#,##0.00">
                  <c:v>3897.65</c:v>
                </c:pt>
                <c:pt idx="927" formatCode="#,##0.00">
                  <c:v>3876.05</c:v>
                </c:pt>
                <c:pt idx="928" formatCode="#,##0.00">
                  <c:v>3878.9</c:v>
                </c:pt>
                <c:pt idx="929" formatCode="#,##0.00">
                  <c:v>3859.7</c:v>
                </c:pt>
                <c:pt idx="930" formatCode="#,##0.00">
                  <c:v>4093.35</c:v>
                </c:pt>
                <c:pt idx="931" formatCode="#,##0.00">
                  <c:v>4246.45</c:v>
                </c:pt>
                <c:pt idx="932" formatCode="#,##0.00">
                  <c:v>4187.7</c:v>
                </c:pt>
                <c:pt idx="933" formatCode="#,##0.00">
                  <c:v>4275.8</c:v>
                </c:pt>
                <c:pt idx="934" formatCode="#,##0.00">
                  <c:v>4264.75</c:v>
                </c:pt>
                <c:pt idx="935" formatCode="#,##0.00">
                  <c:v>4324.3500000000004</c:v>
                </c:pt>
                <c:pt idx="936" formatCode="#,##0.00">
                  <c:v>4413.6499999999996</c:v>
                </c:pt>
                <c:pt idx="937" formatCode="#,##0.00">
                  <c:v>4427.55</c:v>
                </c:pt>
                <c:pt idx="938" formatCode="#,##0.00">
                  <c:v>4301.3</c:v>
                </c:pt>
                <c:pt idx="939" formatCode="#,##0.00">
                  <c:v>4124.5</c:v>
                </c:pt>
                <c:pt idx="940" formatCode="#,##0.00">
                  <c:v>4258.8</c:v>
                </c:pt>
                <c:pt idx="941" formatCode="#,##0.00">
                  <c:v>4224</c:v>
                </c:pt>
                <c:pt idx="942" formatCode="#,##0.00">
                  <c:v>4287.45</c:v>
                </c:pt>
                <c:pt idx="943" formatCode="#,##0.00">
                  <c:v>4356.25</c:v>
                </c:pt>
                <c:pt idx="944" formatCode="#,##0.00">
                  <c:v>4333.1000000000004</c:v>
                </c:pt>
                <c:pt idx="945" formatCode="#,##0.00">
                  <c:v>4225.3999999999996</c:v>
                </c:pt>
                <c:pt idx="946" formatCode="#,##0.00">
                  <c:v>4091.55</c:v>
                </c:pt>
                <c:pt idx="947" formatCode="#,##0.00">
                  <c:v>3997.65</c:v>
                </c:pt>
                <c:pt idx="948" formatCode="#,##0.00">
                  <c:v>4102.55</c:v>
                </c:pt>
                <c:pt idx="949" formatCode="#,##0.00">
                  <c:v>4057.1</c:v>
                </c:pt>
                <c:pt idx="950" formatCode="#,##0.00">
                  <c:v>4734.25</c:v>
                </c:pt>
                <c:pt idx="951" formatCode="#,##0.00">
                  <c:v>4439.8500000000004</c:v>
                </c:pt>
                <c:pt idx="952" formatCode="#,##0.00">
                  <c:v>4292.25</c:v>
                </c:pt>
                <c:pt idx="953" formatCode="#,##0.00">
                  <c:v>4208.3999999999996</c:v>
                </c:pt>
                <c:pt idx="954" formatCode="#,##0.00">
                  <c:v>4277.45</c:v>
                </c:pt>
                <c:pt idx="955" formatCode="#,##0.00">
                  <c:v>4140.75</c:v>
                </c:pt>
                <c:pt idx="956" formatCode="#,##0.00">
                  <c:v>4178.2</c:v>
                </c:pt>
                <c:pt idx="957" formatCode="#,##0.00">
                  <c:v>4294.45</c:v>
                </c:pt>
                <c:pt idx="958" formatCode="#,##0.00">
                  <c:v>4302.55</c:v>
                </c:pt>
                <c:pt idx="959" formatCode="#,##0.00">
                  <c:v>4265.3</c:v>
                </c:pt>
                <c:pt idx="960" formatCode="#,##0.00">
                  <c:v>4240.3999999999996</c:v>
                </c:pt>
                <c:pt idx="961" formatCode="#,##0.00">
                  <c:v>4228.45</c:v>
                </c:pt>
                <c:pt idx="962" formatCode="#,##0.00">
                  <c:v>4245.3</c:v>
                </c:pt>
                <c:pt idx="963" formatCode="#,##0.00">
                  <c:v>4183.1499999999996</c:v>
                </c:pt>
                <c:pt idx="964" formatCode="#,##0.00">
                  <c:v>3989.5</c:v>
                </c:pt>
                <c:pt idx="965" formatCode="#,##0.00">
                  <c:v>4071.2</c:v>
                </c:pt>
                <c:pt idx="966" formatCode="#,##0.00">
                  <c:v>4190.95</c:v>
                </c:pt>
                <c:pt idx="967" formatCode="#,##0.00">
                  <c:v>4127.7</c:v>
                </c:pt>
                <c:pt idx="968" formatCode="#,##0.00">
                  <c:v>4430.05</c:v>
                </c:pt>
                <c:pt idx="969" formatCode="#,##0.00">
                  <c:v>4444.55</c:v>
                </c:pt>
                <c:pt idx="970" formatCode="#,##0.00">
                  <c:v>4391.3500000000004</c:v>
                </c:pt>
                <c:pt idx="971" formatCode="#,##0.00">
                  <c:v>4343.3</c:v>
                </c:pt>
                <c:pt idx="972" formatCode="#,##0.00">
                  <c:v>4535.5</c:v>
                </c:pt>
                <c:pt idx="973" formatCode="#,##0.00">
                  <c:v>5238.6000000000004</c:v>
                </c:pt>
                <c:pt idx="974" formatCode="#,##0.00">
                  <c:v>5845.55</c:v>
                </c:pt>
                <c:pt idx="975" formatCode="#,##0.00">
                  <c:v>5657.35</c:v>
                </c:pt>
                <c:pt idx="976" formatCode="#,##0.00">
                  <c:v>5630.6</c:v>
                </c:pt>
                <c:pt idx="977" formatCode="#,##0.00">
                  <c:v>5402.35</c:v>
                </c:pt>
                <c:pt idx="978" formatCode="#,##0.00">
                  <c:v>5686.15</c:v>
                </c:pt>
                <c:pt idx="979" formatCode="#,##0.00">
                  <c:v>5735</c:v>
                </c:pt>
                <c:pt idx="980" formatCode="#,##0.00">
                  <c:v>5798.7</c:v>
                </c:pt>
                <c:pt idx="981" formatCode="#,##0.00">
                  <c:v>6129.95</c:v>
                </c:pt>
                <c:pt idx="982" formatCode="#,##0.00">
                  <c:v>6508.4</c:v>
                </c:pt>
                <c:pt idx="983" formatCode="#,##0.00">
                  <c:v>6676.7</c:v>
                </c:pt>
                <c:pt idx="984" formatCode="#,##0.00">
                  <c:v>6635.75</c:v>
                </c:pt>
                <c:pt idx="985" formatCode="#,##0.00">
                  <c:v>6368.85</c:v>
                </c:pt>
                <c:pt idx="986" formatCode="#,##0.00">
                  <c:v>6412.05</c:v>
                </c:pt>
                <c:pt idx="987" formatCode="#,##0.00">
                  <c:v>7205.85</c:v>
                </c:pt>
                <c:pt idx="988" formatCode="#,##0.00">
                  <c:v>6844.2</c:v>
                </c:pt>
                <c:pt idx="989" formatCode="#,##0.00">
                  <c:v>6765.45</c:v>
                </c:pt>
                <c:pt idx="990" formatCode="#,##0.00">
                  <c:v>6614.7</c:v>
                </c:pt>
                <c:pt idx="991" formatCode="#,##0.00">
                  <c:v>6638.1</c:v>
                </c:pt>
                <c:pt idx="992" formatCode="#,##0.00">
                  <c:v>7316.8</c:v>
                </c:pt>
                <c:pt idx="993" formatCode="#,##0.00">
                  <c:v>8235.4500000000007</c:v>
                </c:pt>
                <c:pt idx="994" formatCode="#,##0.00">
                  <c:v>7737.85</c:v>
                </c:pt>
                <c:pt idx="995" formatCode="#,##0.00">
                  <c:v>7580.55</c:v>
                </c:pt>
                <c:pt idx="996" formatCode="#,##0.00">
                  <c:v>7777.55</c:v>
                </c:pt>
                <c:pt idx="997" formatCode="#,##0.00">
                  <c:v>7598.15</c:v>
                </c:pt>
                <c:pt idx="998" formatCode="#,##0.00">
                  <c:v>7352.35</c:v>
                </c:pt>
                <c:pt idx="999" formatCode="#,##0.00">
                  <c:v>7307.65</c:v>
                </c:pt>
                <c:pt idx="1000" formatCode="#,##0.00">
                  <c:v>7113.85</c:v>
                </c:pt>
                <c:pt idx="1001" formatCode="#,##0.00">
                  <c:v>7136.95</c:v>
                </c:pt>
                <c:pt idx="1002" formatCode="#,##0.00">
                  <c:v>6998.05</c:v>
                </c:pt>
                <c:pt idx="1003" formatCode="#,##0.00">
                  <c:v>6977.6</c:v>
                </c:pt>
                <c:pt idx="1004" formatCode="#,##0.00">
                  <c:v>6819.3</c:v>
                </c:pt>
                <c:pt idx="1005" formatCode="#,##0.00">
                  <c:v>6596.2</c:v>
                </c:pt>
                <c:pt idx="1006" formatCode="#,##0.00">
                  <c:v>6627.4</c:v>
                </c:pt>
                <c:pt idx="1007" formatCode="#,##0.00">
                  <c:v>6407.1</c:v>
                </c:pt>
                <c:pt idx="1008" formatCode="#,##0.00">
                  <c:v>6884.55</c:v>
                </c:pt>
                <c:pt idx="1009" formatCode="#,##0.00">
                  <c:v>7087.5</c:v>
                </c:pt>
                <c:pt idx="1010" formatCode="#,##0.00">
                  <c:v>6893.8</c:v>
                </c:pt>
                <c:pt idx="1011" formatCode="#,##0.00">
                  <c:v>7005.75</c:v>
                </c:pt>
                <c:pt idx="1012" formatCode="#,##0.00">
                  <c:v>6926.85</c:v>
                </c:pt>
                <c:pt idx="1013" formatCode="#,##0.00">
                  <c:v>7008.9</c:v>
                </c:pt>
                <c:pt idx="1014" formatCode="#,##0.00">
                  <c:v>7101.3</c:v>
                </c:pt>
                <c:pt idx="1015" formatCode="#,##0.00">
                  <c:v>6955.45</c:v>
                </c:pt>
                <c:pt idx="1016" formatCode="#,##0.00">
                  <c:v>6756.45</c:v>
                </c:pt>
                <c:pt idx="1017" formatCode="#,##0.00">
                  <c:v>6667.6</c:v>
                </c:pt>
                <c:pt idx="1018" formatCode="#,##0.00">
                  <c:v>6282.05</c:v>
                </c:pt>
                <c:pt idx="1019" formatCode="#,##0.00">
                  <c:v>6838.45</c:v>
                </c:pt>
                <c:pt idx="1020" formatCode="#,##0.00">
                  <c:v>6482.6</c:v>
                </c:pt>
                <c:pt idx="1021" formatCode="#,##0.00">
                  <c:v>6300.85</c:v>
                </c:pt>
                <c:pt idx="1022" formatCode="#,##0.00">
                  <c:v>6266.5</c:v>
                </c:pt>
                <c:pt idx="1023" formatCode="#,##0.00">
                  <c:v>6361</c:v>
                </c:pt>
                <c:pt idx="1024" formatCode="#,##0.00">
                  <c:v>6352.8</c:v>
                </c:pt>
                <c:pt idx="1025" formatCode="#,##0.00">
                  <c:v>6625.15</c:v>
                </c:pt>
                <c:pt idx="1026" formatCode="#,##0.00">
                  <c:v>6700.05</c:v>
                </c:pt>
                <c:pt idx="1027" formatCode="#,##0.00">
                  <c:v>6839.25</c:v>
                </c:pt>
                <c:pt idx="1028" formatCode="#,##0.00">
                  <c:v>6843.85</c:v>
                </c:pt>
                <c:pt idx="1029" formatCode="#,##0.00">
                  <c:v>7106.85</c:v>
                </c:pt>
                <c:pt idx="1030" formatCode="#,##0.00">
                  <c:v>6946.25</c:v>
                </c:pt>
                <c:pt idx="1031" formatCode="#,##0.00">
                  <c:v>6695.75</c:v>
                </c:pt>
                <c:pt idx="1032" formatCode="#,##0.00">
                  <c:v>6636.15</c:v>
                </c:pt>
                <c:pt idx="1033" formatCode="#,##0.00">
                  <c:v>6583.7</c:v>
                </c:pt>
                <c:pt idx="1034" formatCode="#,##0.00">
                  <c:v>6302.45</c:v>
                </c:pt>
                <c:pt idx="1035" formatCode="#,##0.00">
                  <c:v>6114.6</c:v>
                </c:pt>
                <c:pt idx="1036" formatCode="#,##0.00">
                  <c:v>6016.3</c:v>
                </c:pt>
                <c:pt idx="1037" formatCode="#,##0.00">
                  <c:v>5985.65</c:v>
                </c:pt>
                <c:pt idx="1038" formatCode="#,##0.00">
                  <c:v>5852.85</c:v>
                </c:pt>
                <c:pt idx="1039" formatCode="#,##0.00">
                  <c:v>5626.2</c:v>
                </c:pt>
                <c:pt idx="1040" formatCode="#,##0.00">
                  <c:v>5758.9</c:v>
                </c:pt>
                <c:pt idx="1041" formatCode="#,##0.00">
                  <c:v>5771.6</c:v>
                </c:pt>
                <c:pt idx="1042" formatCode="#,##0.00">
                  <c:v>5820.75</c:v>
                </c:pt>
                <c:pt idx="1043" formatCode="#,##0.00">
                  <c:v>5874.7</c:v>
                </c:pt>
                <c:pt idx="1044" formatCode="#,##0.00">
                  <c:v>5673.15</c:v>
                </c:pt>
                <c:pt idx="1045" formatCode="#,##0.00">
                  <c:v>5757.15</c:v>
                </c:pt>
                <c:pt idx="1046" formatCode="#,##0.00">
                  <c:v>5701.3</c:v>
                </c:pt>
                <c:pt idx="1047" formatCode="#,##0.00">
                  <c:v>5625.2</c:v>
                </c:pt>
                <c:pt idx="1048" formatCode="#,##0.00">
                  <c:v>5617.05</c:v>
                </c:pt>
                <c:pt idx="1049" formatCode="#,##0.00">
                  <c:v>5594.45</c:v>
                </c:pt>
                <c:pt idx="1050" formatCode="#,##0.00">
                  <c:v>5677.75</c:v>
                </c:pt>
                <c:pt idx="1051" formatCode="#,##0.00">
                  <c:v>5800.65</c:v>
                </c:pt>
                <c:pt idx="1052" formatCode="#,##0.00">
                  <c:v>5988.45</c:v>
                </c:pt>
                <c:pt idx="1053" formatCode="#,##0.00">
                  <c:v>5984.4</c:v>
                </c:pt>
                <c:pt idx="1054" formatCode="#,##0.00">
                  <c:v>6051.45</c:v>
                </c:pt>
                <c:pt idx="1055" formatCode="#,##0.00">
                  <c:v>6003</c:v>
                </c:pt>
                <c:pt idx="1056" formatCode="#,##0.00">
                  <c:v>5892.55</c:v>
                </c:pt>
                <c:pt idx="1057" formatCode="#,##0.00">
                  <c:v>5666.9</c:v>
                </c:pt>
                <c:pt idx="1058" formatCode="#,##0.00">
                  <c:v>5579.7</c:v>
                </c:pt>
                <c:pt idx="1059" formatCode="#,##0.00">
                  <c:v>5323.7</c:v>
                </c:pt>
                <c:pt idx="1060" formatCode="#,##0.00">
                  <c:v>5132.8500000000004</c:v>
                </c:pt>
                <c:pt idx="1061" formatCode="#,##0.00">
                  <c:v>5062.1499999999996</c:v>
                </c:pt>
                <c:pt idx="1062" formatCode="#,##0.00">
                  <c:v>5511</c:v>
                </c:pt>
                <c:pt idx="1063" formatCode="#,##0.00">
                  <c:v>5265.2</c:v>
                </c:pt>
                <c:pt idx="1064" formatCode="#,##0.00">
                  <c:v>4819.7</c:v>
                </c:pt>
                <c:pt idx="1065" formatCode="#,##0.00">
                  <c:v>5227.7</c:v>
                </c:pt>
                <c:pt idx="1066" formatCode="#,##0.00">
                  <c:v>5035.2</c:v>
                </c:pt>
                <c:pt idx="1067" formatCode="#,##0.00">
                  <c:v>5166.25</c:v>
                </c:pt>
                <c:pt idx="1068" formatCode="#,##0.00">
                  <c:v>5105.8999999999996</c:v>
                </c:pt>
                <c:pt idx="1069" formatCode="#,##0.00">
                  <c:v>4915.45</c:v>
                </c:pt>
                <c:pt idx="1070" formatCode="#,##0.00">
                  <c:v>4977.1000000000004</c:v>
                </c:pt>
                <c:pt idx="1071" formatCode="#,##0.00">
                  <c:v>4869.3500000000004</c:v>
                </c:pt>
                <c:pt idx="1072" formatCode="#,##0.00">
                  <c:v>4720.7</c:v>
                </c:pt>
                <c:pt idx="1073" formatCode="#,##0.00">
                  <c:v>4777.6499999999996</c:v>
                </c:pt>
                <c:pt idx="1074" formatCode="#,##0.00">
                  <c:v>4392.3</c:v>
                </c:pt>
                <c:pt idx="1075" formatCode="#,##0.00">
                  <c:v>4516.95</c:v>
                </c:pt>
                <c:pt idx="1076" formatCode="#,##0.00">
                  <c:v>4468.5</c:v>
                </c:pt>
                <c:pt idx="1077" formatCode="#,##0.00">
                  <c:v>4382.25</c:v>
                </c:pt>
                <c:pt idx="1078" formatCode="#,##0.00">
                  <c:v>4383.8</c:v>
                </c:pt>
                <c:pt idx="1079" formatCode="#,##0.00">
                  <c:v>4447.25</c:v>
                </c:pt>
                <c:pt idx="1080" formatCode="#,##0.00">
                  <c:v>4269.45</c:v>
                </c:pt>
                <c:pt idx="1081" formatCode="#,##0.00">
                  <c:v>4234.3500000000004</c:v>
                </c:pt>
                <c:pt idx="1082" formatCode="#,##0.00">
                  <c:v>4332.45</c:v>
                </c:pt>
                <c:pt idx="1083" formatCode="#,##0.00">
                  <c:v>4346.3500000000004</c:v>
                </c:pt>
                <c:pt idx="1084" formatCode="#,##0.00">
                  <c:v>4345.8</c:v>
                </c:pt>
                <c:pt idx="1085" formatCode="#,##0.00">
                  <c:v>4366.1499999999996</c:v>
                </c:pt>
                <c:pt idx="1086" formatCode="#,##0.00">
                  <c:v>4497.3500000000004</c:v>
                </c:pt>
                <c:pt idx="1087" formatCode="#,##0.00">
                  <c:v>4494.8</c:v>
                </c:pt>
                <c:pt idx="1088" formatCode="#,##0.00">
                  <c:v>4517.3999999999996</c:v>
                </c:pt>
                <c:pt idx="1089" formatCode="#,##0.00">
                  <c:v>4984.6000000000004</c:v>
                </c:pt>
                <c:pt idx="1090" formatCode="#,##0.00">
                  <c:v>4830.8</c:v>
                </c:pt>
                <c:pt idx="1091" formatCode="#,##0.00">
                  <c:v>4724.3500000000004</c:v>
                </c:pt>
                <c:pt idx="1092" formatCode="#,##0.00">
                  <c:v>4660.75</c:v>
                </c:pt>
                <c:pt idx="1093" formatCode="#,##0.00">
                  <c:v>4599.45</c:v>
                </c:pt>
                <c:pt idx="1094" formatCode="#,##0.00">
                  <c:v>5470.45</c:v>
                </c:pt>
                <c:pt idx="1095" formatCode="#,##0.00">
                  <c:v>5580.95</c:v>
                </c:pt>
                <c:pt idx="1096" formatCode="#,##0.00">
                  <c:v>5125.95</c:v>
                </c:pt>
                <c:pt idx="1097" formatCode="#,##0.00">
                  <c:v>5463</c:v>
                </c:pt>
                <c:pt idx="1098" formatCode="#,##0.00">
                  <c:v>4999.6000000000004</c:v>
                </c:pt>
                <c:pt idx="1099" formatCode="#,##0.00">
                  <c:v>5999.5</c:v>
                </c:pt>
                <c:pt idx="1100" formatCode="#,##0.00">
                  <c:v>7038</c:v>
                </c:pt>
                <c:pt idx="1101" formatCode="#,##0.00">
                  <c:v>6842.8</c:v>
                </c:pt>
                <c:pt idx="1102" formatCode="#,##0.00">
                  <c:v>6559.25</c:v>
                </c:pt>
                <c:pt idx="1103" formatCode="#,##0.00">
                  <c:v>5966.6</c:v>
                </c:pt>
                <c:pt idx="1104" formatCode="#,##0.00">
                  <c:v>5786.35</c:v>
                </c:pt>
                <c:pt idx="1105" formatCode="#,##0.00">
                  <c:v>5586.1</c:v>
                </c:pt>
                <c:pt idx="1106" formatCode="#,##0.00">
                  <c:v>5652.2</c:v>
                </c:pt>
                <c:pt idx="1107" formatCode="#,##0.00">
                  <c:v>5369.7</c:v>
                </c:pt>
                <c:pt idx="1108" formatCode="#,##0.00">
                  <c:v>5189.3999999999996</c:v>
                </c:pt>
                <c:pt idx="1109" formatCode="#,##0.00">
                  <c:v>5099.8500000000004</c:v>
                </c:pt>
                <c:pt idx="1110" formatCode="#,##0.00">
                  <c:v>5126</c:v>
                </c:pt>
                <c:pt idx="1111" formatCode="#,##0.00">
                  <c:v>5160.6000000000004</c:v>
                </c:pt>
                <c:pt idx="1112" formatCode="#,##0.00">
                  <c:v>5418.6</c:v>
                </c:pt>
                <c:pt idx="1113" formatCode="#,##0.00">
                  <c:v>5326.35</c:v>
                </c:pt>
                <c:pt idx="1114" formatCode="#,##0.00">
                  <c:v>5109.1000000000004</c:v>
                </c:pt>
                <c:pt idx="1115" formatCode="#,##0.00">
                  <c:v>5226.3999999999996</c:v>
                </c:pt>
                <c:pt idx="1116" formatCode="#,##0.00">
                  <c:v>5436.45</c:v>
                </c:pt>
                <c:pt idx="1117" formatCode="#,##0.00">
                  <c:v>5708.25</c:v>
                </c:pt>
                <c:pt idx="1118" formatCode="#,##0.00">
                  <c:v>5949.25</c:v>
                </c:pt>
                <c:pt idx="1119" formatCode="#,##0.00">
                  <c:v>6201.1</c:v>
                </c:pt>
                <c:pt idx="1120" formatCode="#,##0.00">
                  <c:v>6088.55</c:v>
                </c:pt>
                <c:pt idx="1121" formatCode="#,##0.00">
                  <c:v>6135.6</c:v>
                </c:pt>
                <c:pt idx="1122" formatCode="#,##0.00">
                  <c:v>6258.9</c:v>
                </c:pt>
                <c:pt idx="1123" formatCode="#,##0.00">
                  <c:v>6314.05</c:v>
                </c:pt>
                <c:pt idx="1124" formatCode="#,##0.00">
                  <c:v>6230.6</c:v>
                </c:pt>
                <c:pt idx="1125" formatCode="#,##0.00">
                  <c:v>6157.15</c:v>
                </c:pt>
                <c:pt idx="1126" formatCode="#,##0.00">
                  <c:v>6465</c:v>
                </c:pt>
                <c:pt idx="1127" formatCode="#,##0.00">
                  <c:v>6769.2</c:v>
                </c:pt>
                <c:pt idx="1128" formatCode="#,##0.00">
                  <c:v>7107.65</c:v>
                </c:pt>
                <c:pt idx="1129" formatCode="#,##0.00">
                  <c:v>7173.5</c:v>
                </c:pt>
                <c:pt idx="1130" formatCode="#,##0.00">
                  <c:v>7030.95</c:v>
                </c:pt>
                <c:pt idx="1131" formatCode="#,##0.00">
                  <c:v>6679.4</c:v>
                </c:pt>
                <c:pt idx="1132" formatCode="#,##0.00">
                  <c:v>6345.45</c:v>
                </c:pt>
                <c:pt idx="1133" formatCode="#,##0.00">
                  <c:v>6662.7</c:v>
                </c:pt>
                <c:pt idx="1134" formatCode="#,##0.00">
                  <c:v>6921.55</c:v>
                </c:pt>
                <c:pt idx="1135" formatCode="#,##0.00">
                  <c:v>7037.1</c:v>
                </c:pt>
                <c:pt idx="1136" formatCode="#,##0.00">
                  <c:v>7312</c:v>
                </c:pt>
                <c:pt idx="1137" formatCode="#,##0.00">
                  <c:v>7344.5</c:v>
                </c:pt>
                <c:pt idx="1138" formatCode="#,##0.00">
                  <c:v>7632.5</c:v>
                </c:pt>
                <c:pt idx="1139" formatCode="#,##0.00">
                  <c:v>7564.5</c:v>
                </c:pt>
                <c:pt idx="1140" formatCode="#,##0.00">
                  <c:v>7544.5</c:v>
                </c:pt>
                <c:pt idx="1141" formatCode="#,##0.00">
                  <c:v>7921.5</c:v>
                </c:pt>
                <c:pt idx="1142" formatCode="#,##0.00">
                  <c:v>8225</c:v>
                </c:pt>
                <c:pt idx="1143" formatCode="#,##0.00">
                  <c:v>8020.5</c:v>
                </c:pt>
                <c:pt idx="1144" formatCode="#,##0.00">
                  <c:v>8126</c:v>
                </c:pt>
                <c:pt idx="1145" formatCode="#,##0.00">
                  <c:v>8199</c:v>
                </c:pt>
                <c:pt idx="1146" formatCode="#,##0.00">
                  <c:v>8116</c:v>
                </c:pt>
                <c:pt idx="1147" formatCode="#,##0.00">
                  <c:v>8387.5</c:v>
                </c:pt>
                <c:pt idx="1148" formatCode="#,##0.00">
                  <c:v>8806.5</c:v>
                </c:pt>
                <c:pt idx="1149" formatCode="#,##0.00">
                  <c:v>8654</c:v>
                </c:pt>
                <c:pt idx="1150" formatCode="#,##0.00">
                  <c:v>8430</c:v>
                </c:pt>
                <c:pt idx="1151" formatCode="#,##0.00">
                  <c:v>8251.5</c:v>
                </c:pt>
                <c:pt idx="1152" formatCode="#,##0.00">
                  <c:v>8193.5</c:v>
                </c:pt>
                <c:pt idx="1153" formatCode="#,##0.00">
                  <c:v>8603</c:v>
                </c:pt>
                <c:pt idx="1154" formatCode="#,##0.00">
                  <c:v>8993.5</c:v>
                </c:pt>
                <c:pt idx="1155" formatCode="#,##0.00">
                  <c:v>8967</c:v>
                </c:pt>
                <c:pt idx="1156" formatCode="#,##0.00">
                  <c:v>9177</c:v>
                </c:pt>
                <c:pt idx="1157" formatCode="#,##0.00">
                  <c:v>8718.5</c:v>
                </c:pt>
                <c:pt idx="1158" formatCode="#,##0.00">
                  <c:v>8397</c:v>
                </c:pt>
                <c:pt idx="1159" formatCode="#,##0.00">
                  <c:v>8626</c:v>
                </c:pt>
                <c:pt idx="1160" formatCode="#,##0.00">
                  <c:v>8553</c:v>
                </c:pt>
                <c:pt idx="1161" formatCode="#,##0.00">
                  <c:v>8324.5</c:v>
                </c:pt>
                <c:pt idx="1162" formatCode="#,##0.00">
                  <c:v>8367</c:v>
                </c:pt>
                <c:pt idx="1163" formatCode="#,##0.00">
                  <c:v>8277</c:v>
                </c:pt>
                <c:pt idx="1164" formatCode="#,##0.00">
                  <c:v>8198.5</c:v>
                </c:pt>
                <c:pt idx="1165" formatCode="#,##0.00">
                  <c:v>8337</c:v>
                </c:pt>
                <c:pt idx="1166" formatCode="#,##0.00">
                  <c:v>8288.5</c:v>
                </c:pt>
                <c:pt idx="1167" formatCode="#,##0.00">
                  <c:v>8702.5</c:v>
                </c:pt>
                <c:pt idx="1168" formatCode="#,##0.00">
                  <c:v>8377</c:v>
                </c:pt>
                <c:pt idx="1169" formatCode="#,##0.00">
                  <c:v>8395.5</c:v>
                </c:pt>
                <c:pt idx="1170" formatCode="#,##0.00">
                  <c:v>8415.5</c:v>
                </c:pt>
                <c:pt idx="1171" formatCode="#,##0.00">
                  <c:v>8218.5</c:v>
                </c:pt>
                <c:pt idx="1172" formatCode="#,##0.00">
                  <c:v>8189.5</c:v>
                </c:pt>
                <c:pt idx="1173" formatCode="#,##0.00">
                  <c:v>8333</c:v>
                </c:pt>
                <c:pt idx="1174" formatCode="#,##0.00">
                  <c:v>8283.5</c:v>
                </c:pt>
                <c:pt idx="1175" formatCode="#,##0.00">
                  <c:v>8238.5</c:v>
                </c:pt>
                <c:pt idx="1176" formatCode="#,##0.00">
                  <c:v>8179</c:v>
                </c:pt>
                <c:pt idx="1177" formatCode="#,##0.00">
                  <c:v>8344.5</c:v>
                </c:pt>
                <c:pt idx="1178" formatCode="#,##0.00">
                  <c:v>8288</c:v>
                </c:pt>
                <c:pt idx="1179" formatCode="#,##0.00">
                  <c:v>8192</c:v>
                </c:pt>
                <c:pt idx="1180" formatCode="#,##0.00">
                  <c:v>8154.5</c:v>
                </c:pt>
                <c:pt idx="1181" formatCode="#,##0.00">
                  <c:v>8050</c:v>
                </c:pt>
                <c:pt idx="1182" formatCode="#,##0.00">
                  <c:v>8009</c:v>
                </c:pt>
                <c:pt idx="1183" formatCode="#,##0.00">
                  <c:v>7981</c:v>
                </c:pt>
                <c:pt idx="1184" formatCode="#,##0.00">
                  <c:v>8119.5</c:v>
                </c:pt>
                <c:pt idx="1185" formatCode="#,##0.00">
                  <c:v>8280</c:v>
                </c:pt>
                <c:pt idx="1186" formatCode="#,##0.00">
                  <c:v>8601</c:v>
                </c:pt>
                <c:pt idx="1187" formatCode="#,##0.00">
                  <c:v>9043</c:v>
                </c:pt>
                <c:pt idx="1188" formatCode="#,##0.00">
                  <c:v>8976.5</c:v>
                </c:pt>
                <c:pt idx="1189" formatCode="#,##0.00">
                  <c:v>8864</c:v>
                </c:pt>
                <c:pt idx="1190" formatCode="#,##0.00">
                  <c:v>8845</c:v>
                </c:pt>
                <c:pt idx="1191" formatCode="#,##0.00">
                  <c:v>8874.5</c:v>
                </c:pt>
                <c:pt idx="1192" formatCode="#,##0.00">
                  <c:v>8699</c:v>
                </c:pt>
                <c:pt idx="1193" formatCode="#,##0.00">
                  <c:v>8527.5</c:v>
                </c:pt>
                <c:pt idx="1194" formatCode="#,##0.00">
                  <c:v>8244.5</c:v>
                </c:pt>
                <c:pt idx="1195" formatCode="#,##0.00">
                  <c:v>8501.5</c:v>
                </c:pt>
                <c:pt idx="1196" formatCode="#,##0.00">
                  <c:v>8537</c:v>
                </c:pt>
                <c:pt idx="1197" formatCode="#,##0.00">
                  <c:v>8401.5</c:v>
                </c:pt>
                <c:pt idx="1198" formatCode="#,##0.00">
                  <c:v>9051</c:v>
                </c:pt>
                <c:pt idx="1199" formatCode="#,##0.00">
                  <c:v>9360</c:v>
                </c:pt>
                <c:pt idx="1200" formatCode="#,##0.00">
                  <c:v>9319</c:v>
                </c:pt>
                <c:pt idx="1201" formatCode="#,##0.00">
                  <c:v>9202.5</c:v>
                </c:pt>
                <c:pt idx="1202" formatCode="#,##0.00">
                  <c:v>9355.5</c:v>
                </c:pt>
                <c:pt idx="1203" formatCode="#,##0.00">
                  <c:v>9190</c:v>
                </c:pt>
                <c:pt idx="1204" formatCode="#,##0.00">
                  <c:v>9416</c:v>
                </c:pt>
                <c:pt idx="1205" formatCode="#,##0.00">
                  <c:v>9384</c:v>
                </c:pt>
                <c:pt idx="1206" formatCode="#,##0.00">
                  <c:v>8806</c:v>
                </c:pt>
                <c:pt idx="1207" formatCode="#,##0.00">
                  <c:v>8777.5</c:v>
                </c:pt>
                <c:pt idx="1208" formatCode="#,##0.00">
                  <c:v>8691.5</c:v>
                </c:pt>
                <c:pt idx="1209" formatCode="#,##0.00">
                  <c:v>8942.5</c:v>
                </c:pt>
                <c:pt idx="1210" formatCode="#,##0.00">
                  <c:v>9390.5</c:v>
                </c:pt>
                <c:pt idx="1211" formatCode="#,##0.00">
                  <c:v>9110.5</c:v>
                </c:pt>
                <c:pt idx="1212" formatCode="#,##0.00">
                  <c:v>8777</c:v>
                </c:pt>
                <c:pt idx="1213" formatCode="#,##0.00">
                  <c:v>8983.5</c:v>
                </c:pt>
                <c:pt idx="1214" formatCode="#,##0.00">
                  <c:v>9874.5</c:v>
                </c:pt>
                <c:pt idx="1215" formatCode="#,##0.00">
                  <c:v>10854.5</c:v>
                </c:pt>
                <c:pt idx="1216" formatCode="#,##0.00">
                  <c:v>9998.5</c:v>
                </c:pt>
                <c:pt idx="1217" formatCode="#,##0.00">
                  <c:v>9949.5</c:v>
                </c:pt>
                <c:pt idx="1218" formatCode="#,##0.00">
                  <c:v>9840.5</c:v>
                </c:pt>
                <c:pt idx="1219" formatCode="#,##0.00">
                  <c:v>9630</c:v>
                </c:pt>
                <c:pt idx="1220" formatCode="#,##0.00">
                  <c:v>10047</c:v>
                </c:pt>
                <c:pt idx="1221" formatCode="#,##0.00">
                  <c:v>10182.5</c:v>
                </c:pt>
                <c:pt idx="1222" formatCode="#,##0.00">
                  <c:v>9651</c:v>
                </c:pt>
                <c:pt idx="1223" formatCode="#,##0.00">
                  <c:v>9805.5</c:v>
                </c:pt>
                <c:pt idx="1224" formatCode="#,##0.00">
                  <c:v>11064</c:v>
                </c:pt>
                <c:pt idx="1225" formatCode="#,##0.00">
                  <c:v>11139</c:v>
                </c:pt>
                <c:pt idx="1226" formatCode="#,##0.00">
                  <c:v>10566</c:v>
                </c:pt>
                <c:pt idx="1227" formatCode="#,##0.00">
                  <c:v>10882</c:v>
                </c:pt>
                <c:pt idx="1228" formatCode="#,##0.00">
                  <c:v>10524.5</c:v>
                </c:pt>
                <c:pt idx="1229" formatCode="#,##0.00">
                  <c:v>10594</c:v>
                </c:pt>
                <c:pt idx="1230" formatCode="#,##0.00">
                  <c:v>11003.5</c:v>
                </c:pt>
                <c:pt idx="1231" formatCode="#,##0.00">
                  <c:v>10571</c:v>
                </c:pt>
                <c:pt idx="1232" formatCode="#,##0.00">
                  <c:v>10060</c:v>
                </c:pt>
                <c:pt idx="1233" formatCode="#,##0.00">
                  <c:v>10189</c:v>
                </c:pt>
                <c:pt idx="1234" formatCode="#,##0.00">
                  <c:v>10453</c:v>
                </c:pt>
                <c:pt idx="1235" formatCode="#,##0.00">
                  <c:v>11073</c:v>
                </c:pt>
                <c:pt idx="1236" formatCode="#,##0.00">
                  <c:v>10657</c:v>
                </c:pt>
                <c:pt idx="1237" formatCode="#,##0.00">
                  <c:v>10925</c:v>
                </c:pt>
                <c:pt idx="1238" formatCode="#,##0.00">
                  <c:v>10787</c:v>
                </c:pt>
                <c:pt idx="1239" formatCode="#,##0.00">
                  <c:v>10409</c:v>
                </c:pt>
                <c:pt idx="1240" formatCode="#,##0.00">
                  <c:v>10095</c:v>
                </c:pt>
              </c:numCache>
            </c:numRef>
          </c:val>
          <c:smooth val="0"/>
          <c:extLst>
            <c:ext xmlns:c16="http://schemas.microsoft.com/office/drawing/2014/chart" uri="{C3380CC4-5D6E-409C-BE32-E72D297353CC}">
              <c16:uniqueId val="{00000000-A3AB-43E8-A749-C101C01DC015}"/>
            </c:ext>
          </c:extLst>
        </c:ser>
        <c:dLbls>
          <c:showLegendKey val="0"/>
          <c:showVal val="0"/>
          <c:showCatName val="0"/>
          <c:showSerName val="0"/>
          <c:showPercent val="0"/>
          <c:showBubbleSize val="0"/>
        </c:dLbls>
        <c:smooth val="0"/>
        <c:axId val="103410736"/>
        <c:axId val="103355536"/>
      </c:lineChart>
      <c:catAx>
        <c:axId val="103410736"/>
        <c:scaling>
          <c:orientation val="minMax"/>
        </c:scaling>
        <c:delete val="0"/>
        <c:axPos val="b"/>
        <c:numFmt formatCode="m/d/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55536"/>
        <c:crosses val="autoZero"/>
        <c:auto val="1"/>
        <c:lblAlgn val="ctr"/>
        <c:lblOffset val="100"/>
        <c:noMultiLvlLbl val="0"/>
      </c:catAx>
      <c:valAx>
        <c:axId val="103355536"/>
        <c:scaling>
          <c:orientation val="minMax"/>
          <c:max val="12000"/>
          <c:min val="500"/>
        </c:scaling>
        <c:delete val="0"/>
        <c:axPos val="l"/>
        <c:numFmt formatCode="General" sourceLinked="1"/>
        <c:majorTickMark val="none"/>
        <c:minorTickMark val="none"/>
        <c:tickLblPos val="nextTo"/>
        <c:spPr>
          <a:noFill/>
          <a:ln>
            <a:noFill/>
          </a:ln>
          <a:effectLst/>
        </c:spPr>
        <c:txPr>
          <a:bodyPr rot="1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107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tx1">
                <a:lumMod val="65000"/>
                <a:lumOff val="35000"/>
              </a:schemeClr>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1-3C55-4DA2-9356-708F0A85D584}"/>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3-3C55-4DA2-9356-708F0A85D584}"/>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3C55-4DA2-9356-708F0A85D58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 Data 2'!$H$16:$H$19</c:f>
              <c:strCache>
                <c:ptCount val="4"/>
                <c:pt idx="0">
                  <c:v>Promoters</c:v>
                </c:pt>
                <c:pt idx="1">
                  <c:v>FIIs</c:v>
                </c:pt>
                <c:pt idx="2">
                  <c:v>DIIs</c:v>
                </c:pt>
                <c:pt idx="3">
                  <c:v>Public &amp; Government</c:v>
                </c:pt>
              </c:strCache>
            </c:strRef>
          </c:cat>
          <c:val>
            <c:numRef>
              <c:f>'Raw Data 2'!$I$16:$I$19</c:f>
              <c:numCache>
                <c:formatCode>0.00%</c:formatCode>
                <c:ptCount val="4"/>
                <c:pt idx="0">
                  <c:v>0.7258</c:v>
                </c:pt>
                <c:pt idx="1">
                  <c:v>9.3200000000000005E-2</c:v>
                </c:pt>
                <c:pt idx="2">
                  <c:v>3.85E-2</c:v>
                </c:pt>
                <c:pt idx="3">
                  <c:v>0.1426</c:v>
                </c:pt>
              </c:numCache>
            </c:numRef>
          </c:val>
          <c:extLst>
            <c:ext xmlns:c16="http://schemas.microsoft.com/office/drawing/2014/chart" uri="{C3380CC4-5D6E-409C-BE32-E72D297353CC}">
              <c16:uniqueId val="{00000006-3C55-4DA2-9356-708F0A85D584}"/>
            </c:ext>
          </c:extLst>
        </c:ser>
        <c:dLbls>
          <c:showLegendKey val="0"/>
          <c:showVal val="0"/>
          <c:showCatName val="0"/>
          <c:showSerName val="0"/>
          <c:showPercent val="0"/>
          <c:showBubbleSize val="0"/>
        </c:dLbls>
        <c:gapWidth val="182"/>
        <c:axId val="103347376"/>
        <c:axId val="103364176"/>
      </c:barChart>
      <c:catAx>
        <c:axId val="10334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64176"/>
        <c:crosses val="autoZero"/>
        <c:auto val="1"/>
        <c:lblAlgn val="ctr"/>
        <c:lblOffset val="100"/>
        <c:noMultiLvlLbl val="0"/>
      </c:catAx>
      <c:valAx>
        <c:axId val="103364176"/>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73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5027225410383025"/>
          <c:y val="0.1043956043956044"/>
          <c:w val="0.66871079674362743"/>
          <c:h val="0.62528424331573929"/>
        </c:manualLayout>
      </c:layout>
      <c:areaChart>
        <c:grouping val="stacked"/>
        <c:varyColors val="0"/>
        <c:ser>
          <c:idx val="0"/>
          <c:order val="0"/>
          <c:tx>
            <c:strRef>
              <c:f>'Beta Comps'!$J$3</c:f>
              <c:strCache>
                <c:ptCount val="1"/>
                <c:pt idx="0">
                  <c:v>Volumes</c:v>
                </c:pt>
              </c:strCache>
            </c:strRef>
          </c:tx>
          <c:spPr>
            <a:solidFill>
              <a:schemeClr val="tx1">
                <a:lumMod val="75000"/>
                <a:lumOff val="25000"/>
              </a:schemeClr>
            </a:solidFill>
            <a:ln>
              <a:noFill/>
            </a:ln>
            <a:effectLst/>
          </c:spPr>
          <c:cat>
            <c:numRef>
              <c:f>'Beta Comps'!$I$4:$I$258</c:f>
              <c:numCache>
                <c:formatCode>dd/mm/yyyy\ </c:formatCode>
                <c:ptCount val="255"/>
                <c:pt idx="0">
                  <c:v>44078.645833333336</c:v>
                </c:pt>
                <c:pt idx="1">
                  <c:v>44085.645833333336</c:v>
                </c:pt>
                <c:pt idx="2">
                  <c:v>44092.645833333336</c:v>
                </c:pt>
                <c:pt idx="3">
                  <c:v>44099.645833333336</c:v>
                </c:pt>
                <c:pt idx="4">
                  <c:v>44105.645833333336</c:v>
                </c:pt>
                <c:pt idx="5">
                  <c:v>44113.645833333336</c:v>
                </c:pt>
                <c:pt idx="6">
                  <c:v>44120.645833333336</c:v>
                </c:pt>
                <c:pt idx="7">
                  <c:v>44127.645833333336</c:v>
                </c:pt>
                <c:pt idx="8">
                  <c:v>44134.645833333336</c:v>
                </c:pt>
                <c:pt idx="9">
                  <c:v>44141.645833333336</c:v>
                </c:pt>
                <c:pt idx="10">
                  <c:v>44155.645833333336</c:v>
                </c:pt>
                <c:pt idx="11">
                  <c:v>44162.645833333336</c:v>
                </c:pt>
                <c:pt idx="12">
                  <c:v>44169.645833333336</c:v>
                </c:pt>
                <c:pt idx="13">
                  <c:v>44176.645833333336</c:v>
                </c:pt>
                <c:pt idx="14">
                  <c:v>44183.645833333336</c:v>
                </c:pt>
                <c:pt idx="15">
                  <c:v>44189.645833333336</c:v>
                </c:pt>
                <c:pt idx="16">
                  <c:v>44197.645833333336</c:v>
                </c:pt>
                <c:pt idx="17">
                  <c:v>44204.645833333336</c:v>
                </c:pt>
                <c:pt idx="18">
                  <c:v>44211.645833333336</c:v>
                </c:pt>
                <c:pt idx="19">
                  <c:v>44218.645833333336</c:v>
                </c:pt>
                <c:pt idx="20">
                  <c:v>44225.645833333336</c:v>
                </c:pt>
                <c:pt idx="21">
                  <c:v>44232.645833333336</c:v>
                </c:pt>
                <c:pt idx="22">
                  <c:v>44239.645833333336</c:v>
                </c:pt>
                <c:pt idx="23">
                  <c:v>44246.645833333336</c:v>
                </c:pt>
                <c:pt idx="24">
                  <c:v>44253.645833333336</c:v>
                </c:pt>
                <c:pt idx="25">
                  <c:v>44260.645833333336</c:v>
                </c:pt>
                <c:pt idx="26">
                  <c:v>44267.645833333336</c:v>
                </c:pt>
                <c:pt idx="27">
                  <c:v>44274.645833333336</c:v>
                </c:pt>
                <c:pt idx="28">
                  <c:v>44281.645833333336</c:v>
                </c:pt>
                <c:pt idx="29">
                  <c:v>44287.645833333336</c:v>
                </c:pt>
                <c:pt idx="30">
                  <c:v>44295.645833333336</c:v>
                </c:pt>
                <c:pt idx="31">
                  <c:v>44302.645833333336</c:v>
                </c:pt>
                <c:pt idx="32">
                  <c:v>44309.645833333336</c:v>
                </c:pt>
                <c:pt idx="33">
                  <c:v>44316.645833333336</c:v>
                </c:pt>
                <c:pt idx="34">
                  <c:v>44323.645833333336</c:v>
                </c:pt>
                <c:pt idx="35">
                  <c:v>44330.645833333336</c:v>
                </c:pt>
                <c:pt idx="36">
                  <c:v>44337.645833333336</c:v>
                </c:pt>
                <c:pt idx="37">
                  <c:v>44344.645833333336</c:v>
                </c:pt>
                <c:pt idx="38">
                  <c:v>44351.645833333336</c:v>
                </c:pt>
                <c:pt idx="39">
                  <c:v>44358.645833333336</c:v>
                </c:pt>
                <c:pt idx="40">
                  <c:v>44365.645833333336</c:v>
                </c:pt>
                <c:pt idx="41">
                  <c:v>44372.645833333336</c:v>
                </c:pt>
                <c:pt idx="42">
                  <c:v>44379.645833333336</c:v>
                </c:pt>
                <c:pt idx="43">
                  <c:v>44386.645833333336</c:v>
                </c:pt>
                <c:pt idx="44">
                  <c:v>44393.645833333336</c:v>
                </c:pt>
                <c:pt idx="45">
                  <c:v>44400.645833333336</c:v>
                </c:pt>
                <c:pt idx="46">
                  <c:v>44407.645833333336</c:v>
                </c:pt>
                <c:pt idx="47">
                  <c:v>44414.645833333336</c:v>
                </c:pt>
                <c:pt idx="48">
                  <c:v>44421.645833333336</c:v>
                </c:pt>
                <c:pt idx="49">
                  <c:v>44428.645833333336</c:v>
                </c:pt>
                <c:pt idx="50">
                  <c:v>44435.645833333336</c:v>
                </c:pt>
                <c:pt idx="51">
                  <c:v>44442.645833333336</c:v>
                </c:pt>
                <c:pt idx="52">
                  <c:v>44448.645833333336</c:v>
                </c:pt>
                <c:pt idx="53">
                  <c:v>44456.645833333336</c:v>
                </c:pt>
                <c:pt idx="54">
                  <c:v>44463.645833333336</c:v>
                </c:pt>
                <c:pt idx="55">
                  <c:v>44470.645833333336</c:v>
                </c:pt>
                <c:pt idx="56">
                  <c:v>44477.645833333336</c:v>
                </c:pt>
                <c:pt idx="57">
                  <c:v>44483.645833333336</c:v>
                </c:pt>
                <c:pt idx="58">
                  <c:v>44491.645833333336</c:v>
                </c:pt>
                <c:pt idx="59">
                  <c:v>44498.645833333336</c:v>
                </c:pt>
                <c:pt idx="60">
                  <c:v>44504.802083333336</c:v>
                </c:pt>
                <c:pt idx="61">
                  <c:v>44512.645833333336</c:v>
                </c:pt>
                <c:pt idx="62">
                  <c:v>44518.645833333336</c:v>
                </c:pt>
                <c:pt idx="63">
                  <c:v>44526.645833333336</c:v>
                </c:pt>
                <c:pt idx="64">
                  <c:v>44533.645833333336</c:v>
                </c:pt>
                <c:pt idx="65">
                  <c:v>44540.645833333336</c:v>
                </c:pt>
                <c:pt idx="66">
                  <c:v>44547.645833333336</c:v>
                </c:pt>
                <c:pt idx="67">
                  <c:v>44554.645833333336</c:v>
                </c:pt>
                <c:pt idx="68">
                  <c:v>44561.645833333336</c:v>
                </c:pt>
                <c:pt idx="69">
                  <c:v>44568.645833333336</c:v>
                </c:pt>
                <c:pt idx="70">
                  <c:v>44575.645833333336</c:v>
                </c:pt>
                <c:pt idx="71">
                  <c:v>44582.645833333336</c:v>
                </c:pt>
                <c:pt idx="72">
                  <c:v>44589.645833333336</c:v>
                </c:pt>
                <c:pt idx="73">
                  <c:v>44596.645833333336</c:v>
                </c:pt>
                <c:pt idx="74">
                  <c:v>44603.645833333336</c:v>
                </c:pt>
                <c:pt idx="75">
                  <c:v>44610.645833333336</c:v>
                </c:pt>
                <c:pt idx="76">
                  <c:v>44617.645833333336</c:v>
                </c:pt>
                <c:pt idx="77">
                  <c:v>44624.645833333336</c:v>
                </c:pt>
                <c:pt idx="78">
                  <c:v>44631.645833333336</c:v>
                </c:pt>
                <c:pt idx="79">
                  <c:v>44637.645833333336</c:v>
                </c:pt>
                <c:pt idx="80">
                  <c:v>44645.645833333336</c:v>
                </c:pt>
                <c:pt idx="81">
                  <c:v>44652.645833333336</c:v>
                </c:pt>
                <c:pt idx="82">
                  <c:v>44659.645833333336</c:v>
                </c:pt>
                <c:pt idx="83">
                  <c:v>44664.645833333336</c:v>
                </c:pt>
                <c:pt idx="84">
                  <c:v>44673.645833333336</c:v>
                </c:pt>
                <c:pt idx="85">
                  <c:v>44680.645833333336</c:v>
                </c:pt>
                <c:pt idx="86">
                  <c:v>44687.645833333336</c:v>
                </c:pt>
                <c:pt idx="87">
                  <c:v>44694.645833333336</c:v>
                </c:pt>
                <c:pt idx="88">
                  <c:v>44701.645833333336</c:v>
                </c:pt>
                <c:pt idx="89">
                  <c:v>44708.645833333336</c:v>
                </c:pt>
                <c:pt idx="90">
                  <c:v>44715.645833333336</c:v>
                </c:pt>
                <c:pt idx="91">
                  <c:v>44722.645833333336</c:v>
                </c:pt>
                <c:pt idx="92">
                  <c:v>44729.645833333336</c:v>
                </c:pt>
                <c:pt idx="93">
                  <c:v>44736.645833333336</c:v>
                </c:pt>
                <c:pt idx="94">
                  <c:v>44743.645833333336</c:v>
                </c:pt>
                <c:pt idx="95">
                  <c:v>44750.645833333336</c:v>
                </c:pt>
                <c:pt idx="96">
                  <c:v>44757.645833333336</c:v>
                </c:pt>
                <c:pt idx="97">
                  <c:v>44764.645833333336</c:v>
                </c:pt>
                <c:pt idx="98">
                  <c:v>44771.645833333336</c:v>
                </c:pt>
                <c:pt idx="99">
                  <c:v>44778.645833333336</c:v>
                </c:pt>
                <c:pt idx="100">
                  <c:v>44785.645833333336</c:v>
                </c:pt>
                <c:pt idx="101">
                  <c:v>44792.645833333336</c:v>
                </c:pt>
                <c:pt idx="102">
                  <c:v>44799.645833333336</c:v>
                </c:pt>
                <c:pt idx="103">
                  <c:v>44806.645833333336</c:v>
                </c:pt>
                <c:pt idx="104">
                  <c:v>44813.645833333336</c:v>
                </c:pt>
                <c:pt idx="105">
                  <c:v>44820.645833333336</c:v>
                </c:pt>
                <c:pt idx="106">
                  <c:v>44827.645833333336</c:v>
                </c:pt>
                <c:pt idx="107">
                  <c:v>44834.645833333336</c:v>
                </c:pt>
                <c:pt idx="108">
                  <c:v>44841.645833333336</c:v>
                </c:pt>
                <c:pt idx="109">
                  <c:v>44848.645833333336</c:v>
                </c:pt>
                <c:pt idx="110">
                  <c:v>44855.645833333336</c:v>
                </c:pt>
                <c:pt idx="111">
                  <c:v>44862.645833333336</c:v>
                </c:pt>
                <c:pt idx="112">
                  <c:v>44869.645833333336</c:v>
                </c:pt>
                <c:pt idx="113">
                  <c:v>44876.645833333336</c:v>
                </c:pt>
                <c:pt idx="114">
                  <c:v>44883.645833333336</c:v>
                </c:pt>
                <c:pt idx="115">
                  <c:v>44890.645833333336</c:v>
                </c:pt>
                <c:pt idx="116">
                  <c:v>44897.645833333336</c:v>
                </c:pt>
                <c:pt idx="117">
                  <c:v>44904.645833333336</c:v>
                </c:pt>
                <c:pt idx="118">
                  <c:v>44911.645833333336</c:v>
                </c:pt>
                <c:pt idx="119">
                  <c:v>44918.645833333336</c:v>
                </c:pt>
                <c:pt idx="120">
                  <c:v>44925.645833333336</c:v>
                </c:pt>
                <c:pt idx="121">
                  <c:v>44932.645833333336</c:v>
                </c:pt>
                <c:pt idx="122">
                  <c:v>44939.645833333336</c:v>
                </c:pt>
                <c:pt idx="123">
                  <c:v>44946.645833333336</c:v>
                </c:pt>
                <c:pt idx="124">
                  <c:v>44953.645833333336</c:v>
                </c:pt>
                <c:pt idx="125">
                  <c:v>44960.645833333336</c:v>
                </c:pt>
                <c:pt idx="126">
                  <c:v>44967.645833333336</c:v>
                </c:pt>
                <c:pt idx="127">
                  <c:v>44974.645833333336</c:v>
                </c:pt>
                <c:pt idx="128">
                  <c:v>44981.645833333336</c:v>
                </c:pt>
                <c:pt idx="129">
                  <c:v>44988.645833333336</c:v>
                </c:pt>
                <c:pt idx="130">
                  <c:v>44995.645833333336</c:v>
                </c:pt>
                <c:pt idx="131">
                  <c:v>45002.645833333336</c:v>
                </c:pt>
                <c:pt idx="132">
                  <c:v>45009.645833333336</c:v>
                </c:pt>
                <c:pt idx="133">
                  <c:v>45016.645833333336</c:v>
                </c:pt>
                <c:pt idx="134">
                  <c:v>45022.645833333336</c:v>
                </c:pt>
                <c:pt idx="135">
                  <c:v>45029.645833333336</c:v>
                </c:pt>
                <c:pt idx="136">
                  <c:v>45037.645833333336</c:v>
                </c:pt>
                <c:pt idx="137">
                  <c:v>45044.645833333336</c:v>
                </c:pt>
                <c:pt idx="138">
                  <c:v>45051.645833333336</c:v>
                </c:pt>
                <c:pt idx="139">
                  <c:v>45058.645833333336</c:v>
                </c:pt>
                <c:pt idx="140">
                  <c:v>45065.645833333336</c:v>
                </c:pt>
                <c:pt idx="141">
                  <c:v>45072.645833333336</c:v>
                </c:pt>
                <c:pt idx="142">
                  <c:v>45079.645833333336</c:v>
                </c:pt>
                <c:pt idx="143">
                  <c:v>45086.645833333336</c:v>
                </c:pt>
                <c:pt idx="144">
                  <c:v>45093.645833333336</c:v>
                </c:pt>
                <c:pt idx="145">
                  <c:v>45100.645833333336</c:v>
                </c:pt>
                <c:pt idx="146">
                  <c:v>45107.645833333336</c:v>
                </c:pt>
                <c:pt idx="147">
                  <c:v>45114.645833333336</c:v>
                </c:pt>
                <c:pt idx="148">
                  <c:v>45121.645833333336</c:v>
                </c:pt>
                <c:pt idx="149">
                  <c:v>45128.645833333336</c:v>
                </c:pt>
                <c:pt idx="150">
                  <c:v>45135.645833333336</c:v>
                </c:pt>
                <c:pt idx="151">
                  <c:v>45142.645833333336</c:v>
                </c:pt>
                <c:pt idx="152">
                  <c:v>45149.645833333336</c:v>
                </c:pt>
                <c:pt idx="153">
                  <c:v>45156.645833333336</c:v>
                </c:pt>
                <c:pt idx="154">
                  <c:v>45163.645833333336</c:v>
                </c:pt>
                <c:pt idx="155">
                  <c:v>45170.645833333336</c:v>
                </c:pt>
                <c:pt idx="156">
                  <c:v>45177.645833333336</c:v>
                </c:pt>
                <c:pt idx="157">
                  <c:v>45184.645833333336</c:v>
                </c:pt>
                <c:pt idx="158">
                  <c:v>45191.645833333336</c:v>
                </c:pt>
                <c:pt idx="159">
                  <c:v>45198.645833333336</c:v>
                </c:pt>
                <c:pt idx="160">
                  <c:v>45205.645833333336</c:v>
                </c:pt>
                <c:pt idx="161">
                  <c:v>45212.645833333336</c:v>
                </c:pt>
                <c:pt idx="162">
                  <c:v>45219.645833333336</c:v>
                </c:pt>
                <c:pt idx="163">
                  <c:v>45226.645833333336</c:v>
                </c:pt>
                <c:pt idx="164">
                  <c:v>45233.645833333336</c:v>
                </c:pt>
                <c:pt idx="165">
                  <c:v>45240.645833333336</c:v>
                </c:pt>
                <c:pt idx="166">
                  <c:v>45247.645833333336</c:v>
                </c:pt>
                <c:pt idx="167">
                  <c:v>45254.645833333336</c:v>
                </c:pt>
                <c:pt idx="168">
                  <c:v>45261.645833333336</c:v>
                </c:pt>
                <c:pt idx="169">
                  <c:v>45268.645833333336</c:v>
                </c:pt>
                <c:pt idx="170">
                  <c:v>45275.645833333336</c:v>
                </c:pt>
                <c:pt idx="171">
                  <c:v>45282.645833333336</c:v>
                </c:pt>
                <c:pt idx="172">
                  <c:v>45289.645833333336</c:v>
                </c:pt>
                <c:pt idx="173">
                  <c:v>45296.645833333336</c:v>
                </c:pt>
                <c:pt idx="174">
                  <c:v>45303.645833333336</c:v>
                </c:pt>
                <c:pt idx="175">
                  <c:v>45316.645833333336</c:v>
                </c:pt>
                <c:pt idx="176">
                  <c:v>45324.645833333336</c:v>
                </c:pt>
                <c:pt idx="177">
                  <c:v>45331.645833333336</c:v>
                </c:pt>
                <c:pt idx="178">
                  <c:v>45338.645833333336</c:v>
                </c:pt>
                <c:pt idx="179">
                  <c:v>45345.645833333336</c:v>
                </c:pt>
                <c:pt idx="180">
                  <c:v>45358.645833333336</c:v>
                </c:pt>
                <c:pt idx="181">
                  <c:v>45366.645833333336</c:v>
                </c:pt>
                <c:pt idx="182">
                  <c:v>45373.645833333336</c:v>
                </c:pt>
                <c:pt idx="183">
                  <c:v>45379.645833333336</c:v>
                </c:pt>
                <c:pt idx="184">
                  <c:v>45387.645833333336</c:v>
                </c:pt>
                <c:pt idx="185">
                  <c:v>45394.645833333336</c:v>
                </c:pt>
                <c:pt idx="186">
                  <c:v>45401.645833333336</c:v>
                </c:pt>
                <c:pt idx="187">
                  <c:v>45408.645833333336</c:v>
                </c:pt>
                <c:pt idx="188">
                  <c:v>45415.645833333336</c:v>
                </c:pt>
                <c:pt idx="189">
                  <c:v>45422.645833333336</c:v>
                </c:pt>
                <c:pt idx="190">
                  <c:v>45436.645833333336</c:v>
                </c:pt>
                <c:pt idx="191">
                  <c:v>45443.645833333336</c:v>
                </c:pt>
                <c:pt idx="192">
                  <c:v>45450.645833333336</c:v>
                </c:pt>
                <c:pt idx="193">
                  <c:v>45457.645833333336</c:v>
                </c:pt>
                <c:pt idx="194">
                  <c:v>45464.645833333336</c:v>
                </c:pt>
                <c:pt idx="195">
                  <c:v>45471.645833333336</c:v>
                </c:pt>
                <c:pt idx="196">
                  <c:v>45478.645833333336</c:v>
                </c:pt>
                <c:pt idx="197">
                  <c:v>45485.645833333336</c:v>
                </c:pt>
                <c:pt idx="198">
                  <c:v>45492.645833333336</c:v>
                </c:pt>
                <c:pt idx="199">
                  <c:v>45499.645833333336</c:v>
                </c:pt>
                <c:pt idx="200">
                  <c:v>45506.645833333336</c:v>
                </c:pt>
                <c:pt idx="201">
                  <c:v>45513.645833333336</c:v>
                </c:pt>
                <c:pt idx="202">
                  <c:v>45520.645833333336</c:v>
                </c:pt>
                <c:pt idx="203">
                  <c:v>45527.645833333336</c:v>
                </c:pt>
                <c:pt idx="204">
                  <c:v>45534.645833333336</c:v>
                </c:pt>
                <c:pt idx="205">
                  <c:v>45541.645833333336</c:v>
                </c:pt>
                <c:pt idx="206">
                  <c:v>45548.645833333336</c:v>
                </c:pt>
                <c:pt idx="207">
                  <c:v>45555.645833333336</c:v>
                </c:pt>
                <c:pt idx="208">
                  <c:v>45562.645833333336</c:v>
                </c:pt>
                <c:pt idx="209">
                  <c:v>45569.645833333336</c:v>
                </c:pt>
                <c:pt idx="210">
                  <c:v>45576.645833333336</c:v>
                </c:pt>
                <c:pt idx="211">
                  <c:v>45583.645833333336</c:v>
                </c:pt>
                <c:pt idx="212">
                  <c:v>45590.645833333336</c:v>
                </c:pt>
                <c:pt idx="213">
                  <c:v>45604.645833333336</c:v>
                </c:pt>
                <c:pt idx="214">
                  <c:v>45610.645833333336</c:v>
                </c:pt>
                <c:pt idx="215">
                  <c:v>45618.645833333336</c:v>
                </c:pt>
                <c:pt idx="216">
                  <c:v>45625.645833333336</c:v>
                </c:pt>
                <c:pt idx="217">
                  <c:v>45632.645833333336</c:v>
                </c:pt>
                <c:pt idx="218">
                  <c:v>45639.645833333336</c:v>
                </c:pt>
                <c:pt idx="219">
                  <c:v>45646.645833333336</c:v>
                </c:pt>
                <c:pt idx="220">
                  <c:v>45653.645833333336</c:v>
                </c:pt>
                <c:pt idx="221">
                  <c:v>45660.645833333336</c:v>
                </c:pt>
                <c:pt idx="222">
                  <c:v>45667.645833333336</c:v>
                </c:pt>
                <c:pt idx="223">
                  <c:v>45674.645833333336</c:v>
                </c:pt>
                <c:pt idx="224">
                  <c:v>45681.645833333336</c:v>
                </c:pt>
                <c:pt idx="225">
                  <c:v>45695.645833333336</c:v>
                </c:pt>
                <c:pt idx="226">
                  <c:v>45702.645833333336</c:v>
                </c:pt>
                <c:pt idx="227">
                  <c:v>45709.645833333336</c:v>
                </c:pt>
                <c:pt idx="228">
                  <c:v>45716.645833333336</c:v>
                </c:pt>
                <c:pt idx="229">
                  <c:v>45723.645833333336</c:v>
                </c:pt>
                <c:pt idx="230">
                  <c:v>45729.645833333336</c:v>
                </c:pt>
                <c:pt idx="231">
                  <c:v>45737.645833333336</c:v>
                </c:pt>
                <c:pt idx="232">
                  <c:v>45744.645833333336</c:v>
                </c:pt>
                <c:pt idx="233">
                  <c:v>45751.645833333336</c:v>
                </c:pt>
                <c:pt idx="234">
                  <c:v>45758.645833333336</c:v>
                </c:pt>
                <c:pt idx="235">
                  <c:v>45764.645833333336</c:v>
                </c:pt>
                <c:pt idx="236">
                  <c:v>45772.645833333336</c:v>
                </c:pt>
                <c:pt idx="237">
                  <c:v>45779.645833333336</c:v>
                </c:pt>
                <c:pt idx="238">
                  <c:v>45786.645833333336</c:v>
                </c:pt>
                <c:pt idx="239">
                  <c:v>45793.645833333336</c:v>
                </c:pt>
                <c:pt idx="240">
                  <c:v>45800.645833333336</c:v>
                </c:pt>
                <c:pt idx="241">
                  <c:v>45807.645833333336</c:v>
                </c:pt>
                <c:pt idx="242">
                  <c:v>45814.645833333336</c:v>
                </c:pt>
                <c:pt idx="243">
                  <c:v>45821.645833333336</c:v>
                </c:pt>
                <c:pt idx="244">
                  <c:v>45828.645833333336</c:v>
                </c:pt>
                <c:pt idx="245">
                  <c:v>45835.645833333336</c:v>
                </c:pt>
                <c:pt idx="246">
                  <c:v>45842.645833333336</c:v>
                </c:pt>
                <c:pt idx="247">
                  <c:v>45849.645833333336</c:v>
                </c:pt>
                <c:pt idx="248">
                  <c:v>45856.645833333336</c:v>
                </c:pt>
                <c:pt idx="249">
                  <c:v>45863.645833333336</c:v>
                </c:pt>
                <c:pt idx="250">
                  <c:v>45870.645833333336</c:v>
                </c:pt>
                <c:pt idx="251">
                  <c:v>45877.645833333336</c:v>
                </c:pt>
                <c:pt idx="252">
                  <c:v>45883.645833333336</c:v>
                </c:pt>
                <c:pt idx="253">
                  <c:v>45891.645833333336</c:v>
                </c:pt>
                <c:pt idx="254">
                  <c:v>45898.645833333336</c:v>
                </c:pt>
              </c:numCache>
            </c:numRef>
          </c:cat>
          <c:val>
            <c:numRef>
              <c:f>'Beta Comps'!$J$4:$J$258</c:f>
              <c:numCache>
                <c:formatCode>#,##0</c:formatCode>
                <c:ptCount val="255"/>
                <c:pt idx="0">
                  <c:v>382270</c:v>
                </c:pt>
                <c:pt idx="1">
                  <c:v>280933</c:v>
                </c:pt>
                <c:pt idx="2">
                  <c:v>391255</c:v>
                </c:pt>
                <c:pt idx="3">
                  <c:v>293696</c:v>
                </c:pt>
                <c:pt idx="4">
                  <c:v>105807</c:v>
                </c:pt>
                <c:pt idx="5">
                  <c:v>132638</c:v>
                </c:pt>
                <c:pt idx="6">
                  <c:v>207966</c:v>
                </c:pt>
                <c:pt idx="7">
                  <c:v>168612</c:v>
                </c:pt>
                <c:pt idx="8">
                  <c:v>118555</c:v>
                </c:pt>
                <c:pt idx="9">
                  <c:v>91236</c:v>
                </c:pt>
                <c:pt idx="10">
                  <c:v>430616</c:v>
                </c:pt>
                <c:pt idx="11">
                  <c:v>347149</c:v>
                </c:pt>
                <c:pt idx="12">
                  <c:v>325260</c:v>
                </c:pt>
                <c:pt idx="13">
                  <c:v>1791996</c:v>
                </c:pt>
                <c:pt idx="14">
                  <c:v>328568</c:v>
                </c:pt>
                <c:pt idx="15">
                  <c:v>523447</c:v>
                </c:pt>
                <c:pt idx="16">
                  <c:v>238895</c:v>
                </c:pt>
                <c:pt idx="17">
                  <c:v>353221</c:v>
                </c:pt>
                <c:pt idx="18">
                  <c:v>590881</c:v>
                </c:pt>
                <c:pt idx="19">
                  <c:v>282748</c:v>
                </c:pt>
                <c:pt idx="20">
                  <c:v>129464</c:v>
                </c:pt>
                <c:pt idx="21">
                  <c:v>447734</c:v>
                </c:pt>
                <c:pt idx="22">
                  <c:v>322209</c:v>
                </c:pt>
                <c:pt idx="23">
                  <c:v>202495</c:v>
                </c:pt>
                <c:pt idx="24">
                  <c:v>193893</c:v>
                </c:pt>
                <c:pt idx="25">
                  <c:v>201722</c:v>
                </c:pt>
                <c:pt idx="26">
                  <c:v>144963</c:v>
                </c:pt>
                <c:pt idx="27">
                  <c:v>215554</c:v>
                </c:pt>
                <c:pt idx="28">
                  <c:v>558499</c:v>
                </c:pt>
                <c:pt idx="29">
                  <c:v>263180</c:v>
                </c:pt>
                <c:pt idx="30">
                  <c:v>121935</c:v>
                </c:pt>
                <c:pt idx="31">
                  <c:v>80003</c:v>
                </c:pt>
                <c:pt idx="32">
                  <c:v>114776</c:v>
                </c:pt>
                <c:pt idx="33">
                  <c:v>89420</c:v>
                </c:pt>
                <c:pt idx="34">
                  <c:v>79290</c:v>
                </c:pt>
                <c:pt idx="35">
                  <c:v>217462</c:v>
                </c:pt>
                <c:pt idx="36">
                  <c:v>421908</c:v>
                </c:pt>
                <c:pt idx="37">
                  <c:v>193209</c:v>
                </c:pt>
                <c:pt idx="38">
                  <c:v>576267</c:v>
                </c:pt>
                <c:pt idx="39">
                  <c:v>644908</c:v>
                </c:pt>
                <c:pt idx="40">
                  <c:v>258135</c:v>
                </c:pt>
                <c:pt idx="41">
                  <c:v>4335920</c:v>
                </c:pt>
                <c:pt idx="42">
                  <c:v>873649</c:v>
                </c:pt>
                <c:pt idx="43">
                  <c:v>412192</c:v>
                </c:pt>
                <c:pt idx="44">
                  <c:v>730102</c:v>
                </c:pt>
                <c:pt idx="45">
                  <c:v>217630</c:v>
                </c:pt>
                <c:pt idx="46">
                  <c:v>306097</c:v>
                </c:pt>
                <c:pt idx="47">
                  <c:v>270903</c:v>
                </c:pt>
                <c:pt idx="48">
                  <c:v>590041</c:v>
                </c:pt>
                <c:pt idx="49">
                  <c:v>191259</c:v>
                </c:pt>
                <c:pt idx="50">
                  <c:v>99409</c:v>
                </c:pt>
                <c:pt idx="51">
                  <c:v>88733</c:v>
                </c:pt>
                <c:pt idx="52">
                  <c:v>58936</c:v>
                </c:pt>
                <c:pt idx="53">
                  <c:v>952767</c:v>
                </c:pt>
                <c:pt idx="54">
                  <c:v>365813</c:v>
                </c:pt>
                <c:pt idx="55">
                  <c:v>2649014</c:v>
                </c:pt>
                <c:pt idx="56">
                  <c:v>1272142</c:v>
                </c:pt>
                <c:pt idx="57">
                  <c:v>377191</c:v>
                </c:pt>
                <c:pt idx="58">
                  <c:v>497990</c:v>
                </c:pt>
                <c:pt idx="59">
                  <c:v>618915</c:v>
                </c:pt>
                <c:pt idx="60">
                  <c:v>157523</c:v>
                </c:pt>
                <c:pt idx="61">
                  <c:v>150169</c:v>
                </c:pt>
                <c:pt idx="62">
                  <c:v>91234</c:v>
                </c:pt>
                <c:pt idx="63">
                  <c:v>144504</c:v>
                </c:pt>
                <c:pt idx="64">
                  <c:v>330656</c:v>
                </c:pt>
                <c:pt idx="65">
                  <c:v>132556</c:v>
                </c:pt>
                <c:pt idx="66">
                  <c:v>95657</c:v>
                </c:pt>
                <c:pt idx="67">
                  <c:v>77564</c:v>
                </c:pt>
                <c:pt idx="68">
                  <c:v>57784</c:v>
                </c:pt>
                <c:pt idx="69">
                  <c:v>84999</c:v>
                </c:pt>
                <c:pt idx="70">
                  <c:v>82071</c:v>
                </c:pt>
                <c:pt idx="71">
                  <c:v>64020</c:v>
                </c:pt>
                <c:pt idx="72">
                  <c:v>153969</c:v>
                </c:pt>
                <c:pt idx="73">
                  <c:v>194352</c:v>
                </c:pt>
                <c:pt idx="74">
                  <c:v>74861</c:v>
                </c:pt>
                <c:pt idx="75">
                  <c:v>67946</c:v>
                </c:pt>
                <c:pt idx="76">
                  <c:v>108907</c:v>
                </c:pt>
                <c:pt idx="77">
                  <c:v>66693</c:v>
                </c:pt>
                <c:pt idx="78">
                  <c:v>70682</c:v>
                </c:pt>
                <c:pt idx="79">
                  <c:v>194367</c:v>
                </c:pt>
                <c:pt idx="80">
                  <c:v>203802</c:v>
                </c:pt>
                <c:pt idx="81">
                  <c:v>83911</c:v>
                </c:pt>
                <c:pt idx="82">
                  <c:v>113462</c:v>
                </c:pt>
                <c:pt idx="83">
                  <c:v>2514221</c:v>
                </c:pt>
                <c:pt idx="84">
                  <c:v>1476367</c:v>
                </c:pt>
                <c:pt idx="85">
                  <c:v>362302</c:v>
                </c:pt>
                <c:pt idx="86">
                  <c:v>212816</c:v>
                </c:pt>
                <c:pt idx="87">
                  <c:v>401533</c:v>
                </c:pt>
                <c:pt idx="88">
                  <c:v>239675</c:v>
                </c:pt>
                <c:pt idx="89">
                  <c:v>311757</c:v>
                </c:pt>
                <c:pt idx="90">
                  <c:v>283912</c:v>
                </c:pt>
                <c:pt idx="91">
                  <c:v>123412</c:v>
                </c:pt>
                <c:pt idx="92">
                  <c:v>80495</c:v>
                </c:pt>
                <c:pt idx="93">
                  <c:v>112846</c:v>
                </c:pt>
                <c:pt idx="94">
                  <c:v>97002</c:v>
                </c:pt>
                <c:pt idx="95">
                  <c:v>127238</c:v>
                </c:pt>
                <c:pt idx="96">
                  <c:v>63581</c:v>
                </c:pt>
                <c:pt idx="97">
                  <c:v>184576</c:v>
                </c:pt>
                <c:pt idx="98">
                  <c:v>155678</c:v>
                </c:pt>
                <c:pt idx="99">
                  <c:v>550509</c:v>
                </c:pt>
                <c:pt idx="100">
                  <c:v>121061</c:v>
                </c:pt>
                <c:pt idx="101">
                  <c:v>178389</c:v>
                </c:pt>
                <c:pt idx="102">
                  <c:v>159512</c:v>
                </c:pt>
                <c:pt idx="103">
                  <c:v>261468</c:v>
                </c:pt>
                <c:pt idx="104">
                  <c:v>318873</c:v>
                </c:pt>
                <c:pt idx="105">
                  <c:v>255544</c:v>
                </c:pt>
                <c:pt idx="106">
                  <c:v>307496</c:v>
                </c:pt>
                <c:pt idx="107">
                  <c:v>336852</c:v>
                </c:pt>
                <c:pt idx="108">
                  <c:v>810132</c:v>
                </c:pt>
                <c:pt idx="109">
                  <c:v>624938</c:v>
                </c:pt>
                <c:pt idx="110">
                  <c:v>1537277</c:v>
                </c:pt>
                <c:pt idx="111">
                  <c:v>357395</c:v>
                </c:pt>
                <c:pt idx="112">
                  <c:v>1394747</c:v>
                </c:pt>
                <c:pt idx="113">
                  <c:v>463383</c:v>
                </c:pt>
                <c:pt idx="114">
                  <c:v>2024943</c:v>
                </c:pt>
                <c:pt idx="115">
                  <c:v>711418</c:v>
                </c:pt>
                <c:pt idx="116">
                  <c:v>574926</c:v>
                </c:pt>
                <c:pt idx="117">
                  <c:v>1651933</c:v>
                </c:pt>
                <c:pt idx="118">
                  <c:v>1754277</c:v>
                </c:pt>
                <c:pt idx="119">
                  <c:v>1475980</c:v>
                </c:pt>
                <c:pt idx="120">
                  <c:v>1018156</c:v>
                </c:pt>
                <c:pt idx="121">
                  <c:v>770391</c:v>
                </c:pt>
                <c:pt idx="122">
                  <c:v>1948522</c:v>
                </c:pt>
                <c:pt idx="123">
                  <c:v>537641</c:v>
                </c:pt>
                <c:pt idx="124">
                  <c:v>309470</c:v>
                </c:pt>
                <c:pt idx="125">
                  <c:v>754402</c:v>
                </c:pt>
                <c:pt idx="126">
                  <c:v>331588</c:v>
                </c:pt>
                <c:pt idx="127">
                  <c:v>553582</c:v>
                </c:pt>
                <c:pt idx="128">
                  <c:v>244201</c:v>
                </c:pt>
                <c:pt idx="129">
                  <c:v>438707</c:v>
                </c:pt>
                <c:pt idx="130">
                  <c:v>676623</c:v>
                </c:pt>
                <c:pt idx="131">
                  <c:v>459872</c:v>
                </c:pt>
                <c:pt idx="132">
                  <c:v>189624</c:v>
                </c:pt>
                <c:pt idx="133">
                  <c:v>218500</c:v>
                </c:pt>
                <c:pt idx="134">
                  <c:v>226919</c:v>
                </c:pt>
                <c:pt idx="135">
                  <c:v>265525</c:v>
                </c:pt>
                <c:pt idx="136">
                  <c:v>422478</c:v>
                </c:pt>
                <c:pt idx="137">
                  <c:v>473000</c:v>
                </c:pt>
                <c:pt idx="138">
                  <c:v>394442</c:v>
                </c:pt>
                <c:pt idx="139">
                  <c:v>282140</c:v>
                </c:pt>
                <c:pt idx="140">
                  <c:v>277964</c:v>
                </c:pt>
                <c:pt idx="141">
                  <c:v>305348</c:v>
                </c:pt>
                <c:pt idx="142">
                  <c:v>290099</c:v>
                </c:pt>
                <c:pt idx="143">
                  <c:v>240371</c:v>
                </c:pt>
                <c:pt idx="144">
                  <c:v>357864</c:v>
                </c:pt>
                <c:pt idx="145">
                  <c:v>188119</c:v>
                </c:pt>
                <c:pt idx="146">
                  <c:v>289521</c:v>
                </c:pt>
                <c:pt idx="147">
                  <c:v>263899</c:v>
                </c:pt>
                <c:pt idx="148">
                  <c:v>512411</c:v>
                </c:pt>
                <c:pt idx="149">
                  <c:v>248376</c:v>
                </c:pt>
                <c:pt idx="150">
                  <c:v>3384796</c:v>
                </c:pt>
                <c:pt idx="151">
                  <c:v>1296575</c:v>
                </c:pt>
                <c:pt idx="152">
                  <c:v>706057</c:v>
                </c:pt>
                <c:pt idx="153">
                  <c:v>676274</c:v>
                </c:pt>
                <c:pt idx="154">
                  <c:v>470501</c:v>
                </c:pt>
                <c:pt idx="155">
                  <c:v>250748</c:v>
                </c:pt>
                <c:pt idx="156">
                  <c:v>257800</c:v>
                </c:pt>
                <c:pt idx="157">
                  <c:v>202876</c:v>
                </c:pt>
                <c:pt idx="158">
                  <c:v>128195</c:v>
                </c:pt>
                <c:pt idx="159">
                  <c:v>429029</c:v>
                </c:pt>
                <c:pt idx="160">
                  <c:v>277164</c:v>
                </c:pt>
                <c:pt idx="161">
                  <c:v>1298500</c:v>
                </c:pt>
                <c:pt idx="162">
                  <c:v>750400</c:v>
                </c:pt>
                <c:pt idx="163">
                  <c:v>358317</c:v>
                </c:pt>
                <c:pt idx="164">
                  <c:v>1134130</c:v>
                </c:pt>
                <c:pt idx="165">
                  <c:v>356971</c:v>
                </c:pt>
                <c:pt idx="166">
                  <c:v>173730</c:v>
                </c:pt>
                <c:pt idx="167">
                  <c:v>164140</c:v>
                </c:pt>
                <c:pt idx="168">
                  <c:v>171676</c:v>
                </c:pt>
                <c:pt idx="169">
                  <c:v>238985</c:v>
                </c:pt>
                <c:pt idx="170">
                  <c:v>230877</c:v>
                </c:pt>
                <c:pt idx="171">
                  <c:v>214460</c:v>
                </c:pt>
                <c:pt idx="172">
                  <c:v>98947</c:v>
                </c:pt>
                <c:pt idx="173">
                  <c:v>468694</c:v>
                </c:pt>
                <c:pt idx="174">
                  <c:v>251781</c:v>
                </c:pt>
                <c:pt idx="175">
                  <c:v>310483</c:v>
                </c:pt>
                <c:pt idx="176">
                  <c:v>2487327</c:v>
                </c:pt>
                <c:pt idx="177">
                  <c:v>334132</c:v>
                </c:pt>
                <c:pt idx="178">
                  <c:v>951718</c:v>
                </c:pt>
                <c:pt idx="179">
                  <c:v>646150</c:v>
                </c:pt>
                <c:pt idx="180">
                  <c:v>444311</c:v>
                </c:pt>
                <c:pt idx="181">
                  <c:v>2003612</c:v>
                </c:pt>
                <c:pt idx="182">
                  <c:v>876681</c:v>
                </c:pt>
                <c:pt idx="183">
                  <c:v>195625</c:v>
                </c:pt>
                <c:pt idx="184">
                  <c:v>548429</c:v>
                </c:pt>
                <c:pt idx="185">
                  <c:v>439365</c:v>
                </c:pt>
                <c:pt idx="186">
                  <c:v>205824</c:v>
                </c:pt>
                <c:pt idx="187">
                  <c:v>828601</c:v>
                </c:pt>
                <c:pt idx="188">
                  <c:v>723128</c:v>
                </c:pt>
                <c:pt idx="189">
                  <c:v>581255</c:v>
                </c:pt>
                <c:pt idx="190">
                  <c:v>356634</c:v>
                </c:pt>
                <c:pt idx="191">
                  <c:v>777613</c:v>
                </c:pt>
                <c:pt idx="192">
                  <c:v>435675</c:v>
                </c:pt>
                <c:pt idx="193">
                  <c:v>642898</c:v>
                </c:pt>
                <c:pt idx="194">
                  <c:v>639808</c:v>
                </c:pt>
                <c:pt idx="195">
                  <c:v>462097</c:v>
                </c:pt>
                <c:pt idx="196">
                  <c:v>359261</c:v>
                </c:pt>
                <c:pt idx="197">
                  <c:v>286804</c:v>
                </c:pt>
                <c:pt idx="198">
                  <c:v>3565646</c:v>
                </c:pt>
                <c:pt idx="199">
                  <c:v>1439887</c:v>
                </c:pt>
                <c:pt idx="200">
                  <c:v>556844</c:v>
                </c:pt>
                <c:pt idx="201">
                  <c:v>609961</c:v>
                </c:pt>
                <c:pt idx="202">
                  <c:v>543423</c:v>
                </c:pt>
                <c:pt idx="203">
                  <c:v>3763013</c:v>
                </c:pt>
                <c:pt idx="204">
                  <c:v>1719623</c:v>
                </c:pt>
                <c:pt idx="205">
                  <c:v>1936064</c:v>
                </c:pt>
                <c:pt idx="206">
                  <c:v>1320229</c:v>
                </c:pt>
                <c:pt idx="207">
                  <c:v>2349453</c:v>
                </c:pt>
                <c:pt idx="208">
                  <c:v>481241</c:v>
                </c:pt>
                <c:pt idx="209">
                  <c:v>327532</c:v>
                </c:pt>
                <c:pt idx="210">
                  <c:v>419003</c:v>
                </c:pt>
                <c:pt idx="211">
                  <c:v>195181</c:v>
                </c:pt>
                <c:pt idx="212">
                  <c:v>350689</c:v>
                </c:pt>
                <c:pt idx="213">
                  <c:v>260267</c:v>
                </c:pt>
                <c:pt idx="214">
                  <c:v>454277</c:v>
                </c:pt>
                <c:pt idx="215">
                  <c:v>197961</c:v>
                </c:pt>
                <c:pt idx="216">
                  <c:v>172911</c:v>
                </c:pt>
                <c:pt idx="217">
                  <c:v>237443</c:v>
                </c:pt>
                <c:pt idx="218">
                  <c:v>266705</c:v>
                </c:pt>
                <c:pt idx="219">
                  <c:v>233801</c:v>
                </c:pt>
                <c:pt idx="220">
                  <c:v>609617</c:v>
                </c:pt>
                <c:pt idx="221">
                  <c:v>1006768</c:v>
                </c:pt>
                <c:pt idx="222">
                  <c:v>210753</c:v>
                </c:pt>
                <c:pt idx="223">
                  <c:v>242980</c:v>
                </c:pt>
                <c:pt idx="224">
                  <c:v>238554</c:v>
                </c:pt>
                <c:pt idx="225">
                  <c:v>2549428</c:v>
                </c:pt>
                <c:pt idx="226">
                  <c:v>6162914</c:v>
                </c:pt>
                <c:pt idx="227">
                  <c:v>9330778</c:v>
                </c:pt>
                <c:pt idx="228">
                  <c:v>2167989</c:v>
                </c:pt>
                <c:pt idx="229">
                  <c:v>672378</c:v>
                </c:pt>
                <c:pt idx="230">
                  <c:v>419955</c:v>
                </c:pt>
                <c:pt idx="231">
                  <c:v>538959</c:v>
                </c:pt>
                <c:pt idx="232">
                  <c:v>328593</c:v>
                </c:pt>
                <c:pt idx="233">
                  <c:v>393354</c:v>
                </c:pt>
                <c:pt idx="234">
                  <c:v>269074</c:v>
                </c:pt>
                <c:pt idx="235">
                  <c:v>240158</c:v>
                </c:pt>
                <c:pt idx="236">
                  <c:v>556047</c:v>
                </c:pt>
                <c:pt idx="237">
                  <c:v>239000</c:v>
                </c:pt>
                <c:pt idx="238">
                  <c:v>406530</c:v>
                </c:pt>
                <c:pt idx="239">
                  <c:v>483465</c:v>
                </c:pt>
                <c:pt idx="240">
                  <c:v>311258</c:v>
                </c:pt>
                <c:pt idx="241">
                  <c:v>221328</c:v>
                </c:pt>
                <c:pt idx="242">
                  <c:v>462411</c:v>
                </c:pt>
                <c:pt idx="243">
                  <c:v>232964</c:v>
                </c:pt>
                <c:pt idx="244">
                  <c:v>215419</c:v>
                </c:pt>
                <c:pt idx="245">
                  <c:v>1164423</c:v>
                </c:pt>
                <c:pt idx="246">
                  <c:v>1506450</c:v>
                </c:pt>
                <c:pt idx="247">
                  <c:v>526840</c:v>
                </c:pt>
                <c:pt idx="248">
                  <c:v>2113926</c:v>
                </c:pt>
                <c:pt idx="249">
                  <c:v>971511</c:v>
                </c:pt>
                <c:pt idx="250">
                  <c:v>1078098</c:v>
                </c:pt>
                <c:pt idx="251">
                  <c:v>4322461</c:v>
                </c:pt>
                <c:pt idx="252">
                  <c:v>875234</c:v>
                </c:pt>
                <c:pt idx="253">
                  <c:v>4376260</c:v>
                </c:pt>
                <c:pt idx="254">
                  <c:v>3081658</c:v>
                </c:pt>
              </c:numCache>
            </c:numRef>
          </c:val>
          <c:extLst>
            <c:ext xmlns:c16="http://schemas.microsoft.com/office/drawing/2014/chart" uri="{C3380CC4-5D6E-409C-BE32-E72D297353CC}">
              <c16:uniqueId val="{00000000-2903-4097-9CFA-2294E5427EB3}"/>
            </c:ext>
          </c:extLst>
        </c:ser>
        <c:dLbls>
          <c:showLegendKey val="0"/>
          <c:showVal val="0"/>
          <c:showCatName val="0"/>
          <c:showSerName val="0"/>
          <c:showPercent val="0"/>
          <c:showBubbleSize val="0"/>
        </c:dLbls>
        <c:axId val="118653616"/>
        <c:axId val="118640656"/>
      </c:areaChart>
      <c:dateAx>
        <c:axId val="11865361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40656"/>
        <c:crosses val="autoZero"/>
        <c:auto val="1"/>
        <c:lblOffset val="100"/>
        <c:baseTimeUnit val="days"/>
      </c:dateAx>
      <c:valAx>
        <c:axId val="1186406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653616"/>
        <c:crosses val="autoZero"/>
        <c:crossBetween val="midCat"/>
      </c:valAx>
      <c:spPr>
        <a:noFill/>
        <a:ln>
          <a:noFill/>
        </a:ln>
        <a:effectLst/>
      </c:spPr>
    </c:plotArea>
    <c:plotVisOnly val="1"/>
    <c:dispBlanksAs val="zero"/>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50000"/>
              </a:schemeClr>
            </a:solidFill>
            <a:ln>
              <a:noFill/>
            </a:ln>
            <a:effectLst/>
          </c:spPr>
          <c:invertIfNegative val="0"/>
          <c:cat>
            <c:numRef>
              <c:f>Forecasting!$C$10:$C$24</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F&quot;">
                  <c:v>46110</c:v>
                </c:pt>
                <c:pt idx="11" formatCode="yyyy&quot;F&quot;">
                  <c:v>46475</c:v>
                </c:pt>
                <c:pt idx="12" formatCode="yyyy&quot;F&quot;">
                  <c:v>46840</c:v>
                </c:pt>
                <c:pt idx="13" formatCode="yyyy&quot;F&quot;">
                  <c:v>47205</c:v>
                </c:pt>
                <c:pt idx="14" formatCode="yyyy&quot;F&quot;">
                  <c:v>47570</c:v>
                </c:pt>
              </c:numCache>
            </c:numRef>
          </c:cat>
          <c:val>
            <c:numRef>
              <c:f>Forecasting!$D$10:$D$24</c:f>
              <c:numCache>
                <c:formatCode>General</c:formatCode>
                <c:ptCount val="15"/>
                <c:pt idx="0">
                  <c:v>2330.69</c:v>
                </c:pt>
                <c:pt idx="1">
                  <c:v>2402.64</c:v>
                </c:pt>
                <c:pt idx="2">
                  <c:v>2325.64</c:v>
                </c:pt>
                <c:pt idx="3">
                  <c:v>2497.23</c:v>
                </c:pt>
                <c:pt idx="4">
                  <c:v>2876.57</c:v>
                </c:pt>
                <c:pt idx="5">
                  <c:v>2525.33</c:v>
                </c:pt>
                <c:pt idx="6">
                  <c:v>2687.57</c:v>
                </c:pt>
                <c:pt idx="7">
                  <c:v>3562.49</c:v>
                </c:pt>
                <c:pt idx="8">
                  <c:v>4018.3</c:v>
                </c:pt>
                <c:pt idx="9">
                  <c:v>5611.01</c:v>
                </c:pt>
                <c:pt idx="10">
                  <c:v>4658.2979999999989</c:v>
                </c:pt>
                <c:pt idx="11">
                  <c:v>4944.58</c:v>
                </c:pt>
                <c:pt idx="12">
                  <c:v>5230.8619999999992</c:v>
                </c:pt>
                <c:pt idx="13">
                  <c:v>5517.1439999999993</c:v>
                </c:pt>
                <c:pt idx="14">
                  <c:v>5803.4259999999995</c:v>
                </c:pt>
              </c:numCache>
            </c:numRef>
          </c:val>
          <c:extLst>
            <c:ext xmlns:c16="http://schemas.microsoft.com/office/drawing/2014/chart" uri="{C3380CC4-5D6E-409C-BE32-E72D297353CC}">
              <c16:uniqueId val="{00000000-938A-48A3-9646-900F052659C6}"/>
            </c:ext>
          </c:extLst>
        </c:ser>
        <c:dLbls>
          <c:showLegendKey val="0"/>
          <c:showVal val="0"/>
          <c:showCatName val="0"/>
          <c:showSerName val="0"/>
          <c:showPercent val="0"/>
          <c:showBubbleSize val="0"/>
        </c:dLbls>
        <c:gapWidth val="252"/>
        <c:overlap val="-27"/>
        <c:axId val="363055376"/>
        <c:axId val="363057296"/>
      </c:barChart>
      <c:lineChart>
        <c:grouping val="standard"/>
        <c:varyColors val="0"/>
        <c:ser>
          <c:idx val="1"/>
          <c:order val="1"/>
          <c:spPr>
            <a:ln w="28575" cap="rnd">
              <a:solidFill>
                <a:schemeClr val="accent2">
                  <a:lumMod val="75000"/>
                </a:schemeClr>
              </a:solidFill>
              <a:prstDash val="solid"/>
              <a:round/>
            </a:ln>
            <a:effectLst/>
          </c:spPr>
          <c:marker>
            <c:symbol val="none"/>
          </c:marker>
          <c:cat>
            <c:numRef>
              <c:f>Forecasting!$C$10:$C$24</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F&quot;">
                  <c:v>46110</c:v>
                </c:pt>
                <c:pt idx="11" formatCode="yyyy&quot;F&quot;">
                  <c:v>46475</c:v>
                </c:pt>
                <c:pt idx="12" formatCode="yyyy&quot;F&quot;">
                  <c:v>46840</c:v>
                </c:pt>
                <c:pt idx="13" formatCode="yyyy&quot;F&quot;">
                  <c:v>47205</c:v>
                </c:pt>
                <c:pt idx="14" formatCode="yyyy&quot;F&quot;">
                  <c:v>47570</c:v>
                </c:pt>
              </c:numCache>
            </c:numRef>
          </c:cat>
          <c:val>
            <c:numRef>
              <c:f>Forecasting!$E$10:$E$24</c:f>
              <c:numCache>
                <c:formatCode>0.00%</c:formatCode>
                <c:ptCount val="15"/>
                <c:pt idx="1">
                  <c:v>3.0870686363265731E-2</c:v>
                </c:pt>
                <c:pt idx="2">
                  <c:v>-3.2048080444843974E-2</c:v>
                </c:pt>
                <c:pt idx="3">
                  <c:v>7.3781840697614509E-2</c:v>
                </c:pt>
                <c:pt idx="4">
                  <c:v>0.1519043099754529</c:v>
                </c:pt>
                <c:pt idx="5">
                  <c:v>-0.12210375551438002</c:v>
                </c:pt>
                <c:pt idx="6">
                  <c:v>6.4245068961284346E-2</c:v>
                </c:pt>
                <c:pt idx="7">
                  <c:v>0.32554314864357004</c:v>
                </c:pt>
                <c:pt idx="8">
                  <c:v>0.12794702581621298</c:v>
                </c:pt>
                <c:pt idx="9">
                  <c:v>0.39636413408655402</c:v>
                </c:pt>
                <c:pt idx="10">
                  <c:v>-0.16979331706769396</c:v>
                </c:pt>
                <c:pt idx="11">
                  <c:v>6.145635165461738E-2</c:v>
                </c:pt>
                <c:pt idx="12">
                  <c:v>5.789814301720253E-2</c:v>
                </c:pt>
                <c:pt idx="13">
                  <c:v>5.4729411710727538E-2</c:v>
                </c:pt>
                <c:pt idx="14">
                  <c:v>5.1889528350175462E-2</c:v>
                </c:pt>
              </c:numCache>
            </c:numRef>
          </c:val>
          <c:smooth val="1"/>
          <c:extLst>
            <c:ext xmlns:c16="http://schemas.microsoft.com/office/drawing/2014/chart" uri="{C3380CC4-5D6E-409C-BE32-E72D297353CC}">
              <c16:uniqueId val="{00000001-938A-48A3-9646-900F052659C6}"/>
            </c:ext>
          </c:extLst>
        </c:ser>
        <c:dLbls>
          <c:showLegendKey val="0"/>
          <c:showVal val="0"/>
          <c:showCatName val="0"/>
          <c:showSerName val="0"/>
          <c:showPercent val="0"/>
          <c:showBubbleSize val="0"/>
        </c:dLbls>
        <c:marker val="1"/>
        <c:smooth val="0"/>
        <c:axId val="363047696"/>
        <c:axId val="363045296"/>
      </c:lineChart>
      <c:dateAx>
        <c:axId val="36305537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57296"/>
        <c:crosses val="autoZero"/>
        <c:auto val="1"/>
        <c:lblOffset val="100"/>
        <c:baseTimeUnit val="years"/>
      </c:dateAx>
      <c:valAx>
        <c:axId val="3630572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55376"/>
        <c:crosses val="autoZero"/>
        <c:crossBetween val="between"/>
      </c:valAx>
      <c:valAx>
        <c:axId val="363045296"/>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47696"/>
        <c:crosses val="max"/>
        <c:crossBetween val="between"/>
        <c:majorUnit val="0.1"/>
      </c:valAx>
      <c:dateAx>
        <c:axId val="363047696"/>
        <c:scaling>
          <c:orientation val="minMax"/>
        </c:scaling>
        <c:delete val="1"/>
        <c:axPos val="b"/>
        <c:numFmt formatCode="yyyy&quot;A&quot;" sourceLinked="1"/>
        <c:majorTickMark val="out"/>
        <c:minorTickMark val="none"/>
        <c:tickLblPos val="nextTo"/>
        <c:crossAx val="363045296"/>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50000"/>
              </a:schemeClr>
            </a:solidFill>
            <a:ln>
              <a:noFill/>
            </a:ln>
            <a:effectLst/>
          </c:spPr>
          <c:invertIfNegative val="0"/>
          <c:cat>
            <c:numRef>
              <c:f>Forecasting!$H$10:$H$24</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F&quot;">
                  <c:v>46110</c:v>
                </c:pt>
                <c:pt idx="11" formatCode="yyyy&quot;F&quot;">
                  <c:v>46475</c:v>
                </c:pt>
                <c:pt idx="12" formatCode="yyyy&quot;F&quot;">
                  <c:v>46840</c:v>
                </c:pt>
                <c:pt idx="13" formatCode="yyyy&quot;F&quot;">
                  <c:v>47205</c:v>
                </c:pt>
                <c:pt idx="14" formatCode="yyyy&quot;F&quot;">
                  <c:v>47570</c:v>
                </c:pt>
              </c:numCache>
            </c:numRef>
          </c:cat>
          <c:val>
            <c:numRef>
              <c:f>Forecasting!$I$10:$I$24</c:f>
              <c:numCache>
                <c:formatCode>General</c:formatCode>
                <c:ptCount val="15"/>
                <c:pt idx="0">
                  <c:v>360.8</c:v>
                </c:pt>
                <c:pt idx="1">
                  <c:v>300.94</c:v>
                </c:pt>
                <c:pt idx="2">
                  <c:v>333.20000000000005</c:v>
                </c:pt>
                <c:pt idx="3">
                  <c:v>482.63000000000005</c:v>
                </c:pt>
                <c:pt idx="4">
                  <c:v>699.06000000000006</c:v>
                </c:pt>
                <c:pt idx="5">
                  <c:v>659.5</c:v>
                </c:pt>
                <c:pt idx="6">
                  <c:v>747.44</c:v>
                </c:pt>
                <c:pt idx="7">
                  <c:v>1055.27</c:v>
                </c:pt>
                <c:pt idx="8">
                  <c:v>1230.47</c:v>
                </c:pt>
                <c:pt idx="9">
                  <c:v>1526.1299999999999</c:v>
                </c:pt>
                <c:pt idx="10">
                  <c:v>1451.5406666666668</c:v>
                </c:pt>
                <c:pt idx="11">
                  <c:v>1580.9946060606062</c:v>
                </c:pt>
                <c:pt idx="12">
                  <c:v>1710.4485454545456</c:v>
                </c:pt>
                <c:pt idx="13">
                  <c:v>1839.9024848484846</c:v>
                </c:pt>
                <c:pt idx="14">
                  <c:v>1969.3564242424241</c:v>
                </c:pt>
              </c:numCache>
            </c:numRef>
          </c:val>
          <c:extLst>
            <c:ext xmlns:c16="http://schemas.microsoft.com/office/drawing/2014/chart" uri="{C3380CC4-5D6E-409C-BE32-E72D297353CC}">
              <c16:uniqueId val="{00000000-15B1-4B9F-9D01-300ACA377FC6}"/>
            </c:ext>
          </c:extLst>
        </c:ser>
        <c:dLbls>
          <c:showLegendKey val="0"/>
          <c:showVal val="0"/>
          <c:showCatName val="0"/>
          <c:showSerName val="0"/>
          <c:showPercent val="0"/>
          <c:showBubbleSize val="0"/>
        </c:dLbls>
        <c:gapWidth val="251"/>
        <c:overlap val="-27"/>
        <c:axId val="1999220336"/>
        <c:axId val="1999221776"/>
      </c:barChart>
      <c:lineChart>
        <c:grouping val="standard"/>
        <c:varyColors val="0"/>
        <c:ser>
          <c:idx val="1"/>
          <c:order val="1"/>
          <c:spPr>
            <a:ln w="28575" cap="rnd">
              <a:solidFill>
                <a:schemeClr val="accent2">
                  <a:lumMod val="75000"/>
                </a:schemeClr>
              </a:solidFill>
              <a:round/>
            </a:ln>
            <a:effectLst/>
          </c:spPr>
          <c:marker>
            <c:symbol val="none"/>
          </c:marker>
          <c:cat>
            <c:numRef>
              <c:f>Forecasting!$H$10:$H$24</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F&quot;">
                  <c:v>46110</c:v>
                </c:pt>
                <c:pt idx="11" formatCode="yyyy&quot;F&quot;">
                  <c:v>46475</c:v>
                </c:pt>
                <c:pt idx="12" formatCode="yyyy&quot;F&quot;">
                  <c:v>46840</c:v>
                </c:pt>
                <c:pt idx="13" formatCode="yyyy&quot;F&quot;">
                  <c:v>47205</c:v>
                </c:pt>
                <c:pt idx="14" formatCode="yyyy&quot;F&quot;">
                  <c:v>47570</c:v>
                </c:pt>
              </c:numCache>
            </c:numRef>
          </c:cat>
          <c:val>
            <c:numRef>
              <c:f>Forecasting!$J$10:$J$24</c:f>
              <c:numCache>
                <c:formatCode>0.00%</c:formatCode>
                <c:ptCount val="15"/>
                <c:pt idx="1">
                  <c:v>-0.16590909090909089</c:v>
                </c:pt>
                <c:pt idx="2">
                  <c:v>0.10719744799627851</c:v>
                </c:pt>
                <c:pt idx="3">
                  <c:v>0.44846938775510203</c:v>
                </c:pt>
                <c:pt idx="4">
                  <c:v>0.44843876261318183</c:v>
                </c:pt>
                <c:pt idx="5">
                  <c:v>-5.6590278373816361E-2</c:v>
                </c:pt>
                <c:pt idx="6">
                  <c:v>0.13334344200151649</c:v>
                </c:pt>
                <c:pt idx="7">
                  <c:v>0.4118457668842983</c:v>
                </c:pt>
                <c:pt idx="8">
                  <c:v>0.16602386119192247</c:v>
                </c:pt>
                <c:pt idx="9">
                  <c:v>0.24028216860224139</c:v>
                </c:pt>
                <c:pt idx="10">
                  <c:v>-4.8874822808891216E-2</c:v>
                </c:pt>
                <c:pt idx="11">
                  <c:v>8.9183818522438507E-2</c:v>
                </c:pt>
                <c:pt idx="12">
                  <c:v>8.188132894172373E-2</c:v>
                </c:pt>
                <c:pt idx="13">
                  <c:v>7.5684205606744603E-2</c:v>
                </c:pt>
                <c:pt idx="14">
                  <c:v>7.0359130693059546E-2</c:v>
                </c:pt>
              </c:numCache>
            </c:numRef>
          </c:val>
          <c:smooth val="1"/>
          <c:extLst>
            <c:ext xmlns:c16="http://schemas.microsoft.com/office/drawing/2014/chart" uri="{C3380CC4-5D6E-409C-BE32-E72D297353CC}">
              <c16:uniqueId val="{00000001-15B1-4B9F-9D01-300ACA377FC6}"/>
            </c:ext>
          </c:extLst>
        </c:ser>
        <c:dLbls>
          <c:showLegendKey val="0"/>
          <c:showVal val="0"/>
          <c:showCatName val="0"/>
          <c:showSerName val="0"/>
          <c:showPercent val="0"/>
          <c:showBubbleSize val="0"/>
        </c:dLbls>
        <c:marker val="1"/>
        <c:smooth val="0"/>
        <c:axId val="1999222736"/>
        <c:axId val="1999222256"/>
      </c:lineChart>
      <c:dateAx>
        <c:axId val="19992203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21776"/>
        <c:crosses val="autoZero"/>
        <c:auto val="1"/>
        <c:lblOffset val="100"/>
        <c:baseTimeUnit val="years"/>
      </c:dateAx>
      <c:valAx>
        <c:axId val="19992217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20336"/>
        <c:crosses val="autoZero"/>
        <c:crossBetween val="between"/>
      </c:valAx>
      <c:valAx>
        <c:axId val="1999222256"/>
        <c:scaling>
          <c:orientation val="minMax"/>
        </c:scaling>
        <c:delete val="0"/>
        <c:axPos val="r"/>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9222736"/>
        <c:crosses val="max"/>
        <c:crossBetween val="between"/>
      </c:valAx>
      <c:dateAx>
        <c:axId val="1999222736"/>
        <c:scaling>
          <c:orientation val="minMax"/>
        </c:scaling>
        <c:delete val="1"/>
        <c:axPos val="b"/>
        <c:numFmt formatCode="yyyy&quot;A&quot;" sourceLinked="1"/>
        <c:majorTickMark val="out"/>
        <c:minorTickMark val="none"/>
        <c:tickLblPos val="nextTo"/>
        <c:crossAx val="1999222256"/>
        <c:crosses val="autoZero"/>
        <c:auto val="1"/>
        <c:lblOffset val="100"/>
        <c:baseTimeUnit val="years"/>
      </c:dateAx>
      <c:spPr>
        <a:noFill/>
        <a:ln w="25400">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bg2">
                <a:lumMod val="50000"/>
              </a:schemeClr>
            </a:solidFill>
            <a:ln>
              <a:noFill/>
            </a:ln>
            <a:effectLst/>
          </c:spPr>
          <c:invertIfNegative val="0"/>
          <c:cat>
            <c:numRef>
              <c:f>Forecasting!$M$10:$M$24</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F&quot;">
                  <c:v>46110</c:v>
                </c:pt>
                <c:pt idx="11" formatCode="yyyy&quot;F&quot;">
                  <c:v>46475</c:v>
                </c:pt>
                <c:pt idx="12" formatCode="yyyy&quot;F&quot;">
                  <c:v>46840</c:v>
                </c:pt>
                <c:pt idx="13" formatCode="yyyy&quot;F&quot;">
                  <c:v>47205</c:v>
                </c:pt>
                <c:pt idx="14" formatCode="yyyy&quot;F&quot;">
                  <c:v>47570</c:v>
                </c:pt>
              </c:numCache>
            </c:numRef>
          </c:cat>
          <c:val>
            <c:numRef>
              <c:f>Forecasting!$N$10:$N$24</c:f>
              <c:numCache>
                <c:formatCode>0.00</c:formatCode>
                <c:ptCount val="15"/>
                <c:pt idx="0">
                  <c:v>8.5301282051281948</c:v>
                </c:pt>
                <c:pt idx="1">
                  <c:v>5.7596153846153735</c:v>
                </c:pt>
                <c:pt idx="2">
                  <c:v>5.5243589743589645</c:v>
                </c:pt>
                <c:pt idx="3">
                  <c:v>11.603846153846151</c:v>
                </c:pt>
                <c:pt idx="4">
                  <c:v>17.825000000000014</c:v>
                </c:pt>
                <c:pt idx="5">
                  <c:v>16.530128205128182</c:v>
                </c:pt>
                <c:pt idx="6">
                  <c:v>20.765384615384626</c:v>
                </c:pt>
                <c:pt idx="7">
                  <c:v>28.125000000000014</c:v>
                </c:pt>
                <c:pt idx="8">
                  <c:v>35.623076923076916</c:v>
                </c:pt>
                <c:pt idx="9">
                  <c:v>46.36602564102563</c:v>
                </c:pt>
                <c:pt idx="10" formatCode="General">
                  <c:v>42.623931623931618</c:v>
                </c:pt>
                <c:pt idx="11" formatCode="General">
                  <c:v>46.798236208236204</c:v>
                </c:pt>
                <c:pt idx="12" formatCode="General">
                  <c:v>50.972540792540791</c:v>
                </c:pt>
                <c:pt idx="13" formatCode="General">
                  <c:v>55.14684537684537</c:v>
                </c:pt>
                <c:pt idx="14" formatCode="General">
                  <c:v>59.321149961149956</c:v>
                </c:pt>
              </c:numCache>
            </c:numRef>
          </c:val>
          <c:extLst>
            <c:ext xmlns:c16="http://schemas.microsoft.com/office/drawing/2014/chart" uri="{C3380CC4-5D6E-409C-BE32-E72D297353CC}">
              <c16:uniqueId val="{00000000-6629-4700-A2FD-79C69E6324EC}"/>
            </c:ext>
          </c:extLst>
        </c:ser>
        <c:dLbls>
          <c:showLegendKey val="0"/>
          <c:showVal val="0"/>
          <c:showCatName val="0"/>
          <c:showSerName val="0"/>
          <c:showPercent val="0"/>
          <c:showBubbleSize val="0"/>
        </c:dLbls>
        <c:gapWidth val="219"/>
        <c:overlap val="-27"/>
        <c:axId val="363070736"/>
        <c:axId val="363071696"/>
      </c:barChart>
      <c:lineChart>
        <c:grouping val="standard"/>
        <c:varyColors val="0"/>
        <c:ser>
          <c:idx val="1"/>
          <c:order val="1"/>
          <c:spPr>
            <a:ln w="28575" cap="rnd">
              <a:solidFill>
                <a:schemeClr val="accent2">
                  <a:lumMod val="75000"/>
                </a:schemeClr>
              </a:solidFill>
              <a:round/>
            </a:ln>
            <a:effectLst/>
          </c:spPr>
          <c:marker>
            <c:symbol val="none"/>
          </c:marker>
          <c:cat>
            <c:numRef>
              <c:f>Forecasting!$M$10:$M$24</c:f>
              <c:numCache>
                <c:formatCode>yyyy"A"</c:formatCode>
                <c:ptCount val="15"/>
                <c:pt idx="0">
                  <c:v>42460</c:v>
                </c:pt>
                <c:pt idx="1">
                  <c:v>42825</c:v>
                </c:pt>
                <c:pt idx="2">
                  <c:v>43190</c:v>
                </c:pt>
                <c:pt idx="3">
                  <c:v>43555</c:v>
                </c:pt>
                <c:pt idx="4">
                  <c:v>43920</c:v>
                </c:pt>
                <c:pt idx="5">
                  <c:v>44285</c:v>
                </c:pt>
                <c:pt idx="6">
                  <c:v>44650</c:v>
                </c:pt>
                <c:pt idx="7">
                  <c:v>45015</c:v>
                </c:pt>
                <c:pt idx="8">
                  <c:v>45380</c:v>
                </c:pt>
                <c:pt idx="9">
                  <c:v>45745</c:v>
                </c:pt>
                <c:pt idx="10" formatCode="yyyy&quot;F&quot;">
                  <c:v>46110</c:v>
                </c:pt>
                <c:pt idx="11" formatCode="yyyy&quot;F&quot;">
                  <c:v>46475</c:v>
                </c:pt>
                <c:pt idx="12" formatCode="yyyy&quot;F&quot;">
                  <c:v>46840</c:v>
                </c:pt>
                <c:pt idx="13" formatCode="yyyy&quot;F&quot;">
                  <c:v>47205</c:v>
                </c:pt>
                <c:pt idx="14" formatCode="yyyy&quot;F&quot;">
                  <c:v>47570</c:v>
                </c:pt>
              </c:numCache>
            </c:numRef>
          </c:cat>
          <c:val>
            <c:numRef>
              <c:f>Forecasting!$O$10:$O$24</c:f>
              <c:numCache>
                <c:formatCode>0.00%</c:formatCode>
                <c:ptCount val="15"/>
                <c:pt idx="1">
                  <c:v>-0.32479146313970142</c:v>
                </c:pt>
                <c:pt idx="2">
                  <c:v>-4.0845854201446707E-2</c:v>
                </c:pt>
                <c:pt idx="3">
                  <c:v>1.1004873520538441</c:v>
                </c:pt>
                <c:pt idx="4">
                  <c:v>0.53612860457408185</c:v>
                </c:pt>
                <c:pt idx="5">
                  <c:v>-7.2643578954941335E-2</c:v>
                </c:pt>
                <c:pt idx="6">
                  <c:v>0.25621437158258265</c:v>
                </c:pt>
                <c:pt idx="7">
                  <c:v>0.35441748471939238</c:v>
                </c:pt>
                <c:pt idx="8">
                  <c:v>0.26659829059828977</c:v>
                </c:pt>
                <c:pt idx="9">
                  <c:v>0.30157273447059674</c:v>
                </c:pt>
                <c:pt idx="10">
                  <c:v>-8.0707672597733482E-2</c:v>
                </c:pt>
                <c:pt idx="11">
                  <c:v>9.7933353993109318E-2</c:v>
                </c:pt>
                <c:pt idx="12">
                  <c:v>8.9197904077631396E-2</c:v>
                </c:pt>
                <c:pt idx="13">
                  <c:v>8.189320209275186E-2</c:v>
                </c:pt>
                <c:pt idx="14">
                  <c:v>7.5694349437026132E-2</c:v>
                </c:pt>
              </c:numCache>
            </c:numRef>
          </c:val>
          <c:smooth val="1"/>
          <c:extLst>
            <c:ext xmlns:c16="http://schemas.microsoft.com/office/drawing/2014/chart" uri="{C3380CC4-5D6E-409C-BE32-E72D297353CC}">
              <c16:uniqueId val="{00000001-6629-4700-A2FD-79C69E6324EC}"/>
            </c:ext>
          </c:extLst>
        </c:ser>
        <c:dLbls>
          <c:showLegendKey val="0"/>
          <c:showVal val="0"/>
          <c:showCatName val="0"/>
          <c:showSerName val="0"/>
          <c:showPercent val="0"/>
          <c:showBubbleSize val="0"/>
        </c:dLbls>
        <c:marker val="1"/>
        <c:smooth val="0"/>
        <c:axId val="363070256"/>
        <c:axId val="363073136"/>
      </c:lineChart>
      <c:dateAx>
        <c:axId val="363070736"/>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71696"/>
        <c:crosses val="autoZero"/>
        <c:auto val="1"/>
        <c:lblOffset val="100"/>
        <c:baseTimeUnit val="years"/>
      </c:dateAx>
      <c:valAx>
        <c:axId val="363071696"/>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70736"/>
        <c:crosses val="autoZero"/>
        <c:crossBetween val="between"/>
      </c:valAx>
      <c:valAx>
        <c:axId val="363073136"/>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3070256"/>
        <c:crosses val="max"/>
        <c:crossBetween val="between"/>
      </c:valAx>
      <c:dateAx>
        <c:axId val="363070256"/>
        <c:scaling>
          <c:orientation val="minMax"/>
        </c:scaling>
        <c:delete val="1"/>
        <c:axPos val="b"/>
        <c:numFmt formatCode="yyyy&quot;A&quot;" sourceLinked="1"/>
        <c:majorTickMark val="out"/>
        <c:minorTickMark val="none"/>
        <c:tickLblPos val="nextTo"/>
        <c:crossAx val="363073136"/>
        <c:crosses val="autoZero"/>
        <c:auto val="1"/>
        <c:lblOffset val="100"/>
        <c:baseTimeUnit val="years"/>
      </c:date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Football Field Analysis - Valuation Summary</a:t>
            </a:r>
            <a:r>
              <a:rPr lang="en-IN" b="1" baseline="0"/>
              <a:t> (Rs)</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lotArea>
      <c:layout>
        <c:manualLayout>
          <c:layoutTarget val="inner"/>
          <c:xMode val="edge"/>
          <c:yMode val="edge"/>
          <c:x val="8.6358705161854774E-2"/>
          <c:y val="0.13930555555555557"/>
          <c:w val="0.87753018372703417"/>
          <c:h val="0.72088764946048411"/>
        </c:manualLayout>
      </c:layout>
      <c:stockChart>
        <c:ser>
          <c:idx val="0"/>
          <c:order val="0"/>
          <c:spPr>
            <a:ln w="19050" cap="rnd">
              <a:noFill/>
              <a:round/>
            </a:ln>
            <a:effectLst/>
          </c:spPr>
          <c:marker>
            <c:symbol val="none"/>
          </c:marker>
          <c:cat>
            <c:strRef>
              <c:f>'Football Field Analysis'!$M$15:$M$19</c:f>
              <c:strCache>
                <c:ptCount val="5"/>
                <c:pt idx="0">
                  <c:v>Comps</c:v>
                </c:pt>
                <c:pt idx="1">
                  <c:v>DCF Bear</c:v>
                </c:pt>
                <c:pt idx="2">
                  <c:v>DCF Base</c:v>
                </c:pt>
                <c:pt idx="3">
                  <c:v>DCF Bull</c:v>
                </c:pt>
                <c:pt idx="4">
                  <c:v>52W H/L</c:v>
                </c:pt>
              </c:strCache>
            </c:strRef>
          </c:cat>
          <c:val>
            <c:numRef>
              <c:f>'Football Field Analysis'!$O$15:$O$19</c:f>
              <c:numCache>
                <c:formatCode>General</c:formatCode>
                <c:ptCount val="5"/>
                <c:pt idx="0">
                  <c:v>3376.27</c:v>
                </c:pt>
                <c:pt idx="1">
                  <c:v>314.8</c:v>
                </c:pt>
                <c:pt idx="2">
                  <c:v>469</c:v>
                </c:pt>
                <c:pt idx="3">
                  <c:v>592.1</c:v>
                </c:pt>
                <c:pt idx="4">
                  <c:v>1370.82</c:v>
                </c:pt>
              </c:numCache>
            </c:numRef>
          </c:val>
          <c:smooth val="0"/>
          <c:extLst>
            <c:ext xmlns:c16="http://schemas.microsoft.com/office/drawing/2014/chart" uri="{C3380CC4-5D6E-409C-BE32-E72D297353CC}">
              <c16:uniqueId val="{00000000-BED1-4728-8ABF-8E399824089F}"/>
            </c:ext>
          </c:extLst>
        </c:ser>
        <c:ser>
          <c:idx val="1"/>
          <c:order val="1"/>
          <c:spPr>
            <a:ln w="1905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Analysis'!$M$15:$M$19</c:f>
              <c:strCache>
                <c:ptCount val="5"/>
                <c:pt idx="0">
                  <c:v>Comps</c:v>
                </c:pt>
                <c:pt idx="1">
                  <c:v>DCF Bear</c:v>
                </c:pt>
                <c:pt idx="2">
                  <c:v>DCF Base</c:v>
                </c:pt>
                <c:pt idx="3">
                  <c:v>DCF Bull</c:v>
                </c:pt>
                <c:pt idx="4">
                  <c:v>52W H/L</c:v>
                </c:pt>
              </c:strCache>
            </c:strRef>
          </c:cat>
          <c:val>
            <c:numRef>
              <c:f>'Football Field Analysis'!$P$15:$P$19</c:f>
              <c:numCache>
                <c:formatCode>General</c:formatCode>
                <c:ptCount val="5"/>
                <c:pt idx="0">
                  <c:v>3376.27</c:v>
                </c:pt>
                <c:pt idx="1">
                  <c:v>314.8</c:v>
                </c:pt>
                <c:pt idx="2">
                  <c:v>469</c:v>
                </c:pt>
                <c:pt idx="3">
                  <c:v>592.1</c:v>
                </c:pt>
                <c:pt idx="4">
                  <c:v>1370.82</c:v>
                </c:pt>
              </c:numCache>
            </c:numRef>
          </c:val>
          <c:smooth val="0"/>
          <c:extLst>
            <c:ext xmlns:c16="http://schemas.microsoft.com/office/drawing/2014/chart" uri="{C3380CC4-5D6E-409C-BE32-E72D297353CC}">
              <c16:uniqueId val="{00000001-BED1-4728-8ABF-8E399824089F}"/>
            </c:ext>
          </c:extLst>
        </c:ser>
        <c:ser>
          <c:idx val="2"/>
          <c:order val="2"/>
          <c:spPr>
            <a:ln w="19050" cap="rnd">
              <a:noFill/>
              <a:round/>
            </a:ln>
            <a:effectLst/>
          </c:spPr>
          <c:marker>
            <c:symbol val="none"/>
          </c:marker>
          <c:cat>
            <c:strRef>
              <c:f>'Football Field Analysis'!$M$15:$M$19</c:f>
              <c:strCache>
                <c:ptCount val="5"/>
                <c:pt idx="0">
                  <c:v>Comps</c:v>
                </c:pt>
                <c:pt idx="1">
                  <c:v>DCF Bear</c:v>
                </c:pt>
                <c:pt idx="2">
                  <c:v>DCF Base</c:v>
                </c:pt>
                <c:pt idx="3">
                  <c:v>DCF Bull</c:v>
                </c:pt>
                <c:pt idx="4">
                  <c:v>52W H/L</c:v>
                </c:pt>
              </c:strCache>
            </c:strRef>
          </c:cat>
          <c:val>
            <c:numRef>
              <c:f>'Football Field Analysis'!$Q$15:$Q$19</c:f>
              <c:numCache>
                <c:formatCode>General</c:formatCode>
                <c:ptCount val="5"/>
                <c:pt idx="0">
                  <c:v>3376.27</c:v>
                </c:pt>
                <c:pt idx="1">
                  <c:v>398</c:v>
                </c:pt>
                <c:pt idx="2">
                  <c:v>827.5</c:v>
                </c:pt>
                <c:pt idx="3">
                  <c:v>1562.7</c:v>
                </c:pt>
                <c:pt idx="4">
                  <c:v>3947</c:v>
                </c:pt>
              </c:numCache>
            </c:numRef>
          </c:val>
          <c:smooth val="0"/>
          <c:extLst>
            <c:ext xmlns:c16="http://schemas.microsoft.com/office/drawing/2014/chart" uri="{C3380CC4-5D6E-409C-BE32-E72D297353CC}">
              <c16:uniqueId val="{00000002-BED1-4728-8ABF-8E399824089F}"/>
            </c:ext>
          </c:extLst>
        </c:ser>
        <c:ser>
          <c:idx val="3"/>
          <c:order val="3"/>
          <c:spPr>
            <a:ln w="19050" cap="rnd">
              <a:noFill/>
              <a:round/>
            </a:ln>
            <a:effectLst/>
          </c:spPr>
          <c:marker>
            <c:symbol val="none"/>
          </c:marker>
          <c:dLbls>
            <c:numFmt formatCode="&quot;₹&quot;\ #,##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'Football Field Analysis'!$M$15:$M$19</c:f>
              <c:strCache>
                <c:ptCount val="5"/>
                <c:pt idx="0">
                  <c:v>Comps</c:v>
                </c:pt>
                <c:pt idx="1">
                  <c:v>DCF Bear</c:v>
                </c:pt>
                <c:pt idx="2">
                  <c:v>DCF Base</c:v>
                </c:pt>
                <c:pt idx="3">
                  <c:v>DCF Bull</c:v>
                </c:pt>
                <c:pt idx="4">
                  <c:v>52W H/L</c:v>
                </c:pt>
              </c:strCache>
            </c:strRef>
          </c:cat>
          <c:val>
            <c:numRef>
              <c:f>'Football Field Analysis'!$R$15:$R$19</c:f>
              <c:numCache>
                <c:formatCode>General</c:formatCode>
                <c:ptCount val="5"/>
                <c:pt idx="0">
                  <c:v>3376.27</c:v>
                </c:pt>
                <c:pt idx="1">
                  <c:v>398</c:v>
                </c:pt>
                <c:pt idx="2">
                  <c:v>827.5</c:v>
                </c:pt>
                <c:pt idx="3">
                  <c:v>1562.7</c:v>
                </c:pt>
                <c:pt idx="4">
                  <c:v>3947</c:v>
                </c:pt>
              </c:numCache>
            </c:numRef>
          </c:val>
          <c:smooth val="0"/>
          <c:extLst>
            <c:ext xmlns:c16="http://schemas.microsoft.com/office/drawing/2014/chart" uri="{C3380CC4-5D6E-409C-BE32-E72D297353CC}">
              <c16:uniqueId val="{00000003-BED1-4728-8ABF-8E399824089F}"/>
            </c:ext>
          </c:extLst>
        </c:ser>
        <c:dLbls>
          <c:showLegendKey val="0"/>
          <c:showVal val="0"/>
          <c:showCatName val="0"/>
          <c:showSerName val="0"/>
          <c:showPercent val="0"/>
          <c:showBubbleSize val="0"/>
        </c:dLbls>
        <c:hiLowLines>
          <c:spPr>
            <a:ln w="9525" cap="flat" cmpd="sng" algn="ctr">
              <a:solidFill>
                <a:schemeClr val="tx1">
                  <a:lumMod val="75000"/>
                  <a:lumOff val="25000"/>
                </a:schemeClr>
              </a:solidFill>
              <a:round/>
            </a:ln>
            <a:effectLst/>
          </c:spPr>
        </c:hiLowLines>
        <c:upDownBars>
          <c:gapWidth val="150"/>
          <c:upBars>
            <c:spPr>
              <a:solidFill>
                <a:schemeClr val="tx1">
                  <a:lumMod val="75000"/>
                  <a:lumOff val="25000"/>
                </a:schemeClr>
              </a:solidFill>
              <a:ln w="9525" cap="flat" cmpd="sng" algn="ctr">
                <a:solidFill>
                  <a:schemeClr val="tx1">
                    <a:lumMod val="65000"/>
                    <a:lumOff val="35000"/>
                  </a:schemeClr>
                </a:solidFill>
                <a:round/>
              </a:ln>
              <a:effectLst/>
            </c:spPr>
          </c:upBars>
          <c:downBars>
            <c:spPr>
              <a:solidFill>
                <a:schemeClr val="dk1">
                  <a:lumMod val="75000"/>
                  <a:lumOff val="25000"/>
                </a:schemeClr>
              </a:solidFill>
              <a:ln w="9525" cap="flat" cmpd="sng" algn="ctr">
                <a:solidFill>
                  <a:schemeClr val="tx1">
                    <a:lumMod val="65000"/>
                    <a:lumOff val="35000"/>
                  </a:schemeClr>
                </a:solidFill>
                <a:round/>
              </a:ln>
              <a:effectLst/>
            </c:spPr>
          </c:downBars>
        </c:upDownBars>
        <c:axId val="507026223"/>
        <c:axId val="507022383"/>
      </c:stockChart>
      <c:catAx>
        <c:axId val="507026223"/>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b"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022383"/>
        <c:crosses val="autoZero"/>
        <c:auto val="1"/>
        <c:lblAlgn val="ctr"/>
        <c:lblOffset val="100"/>
        <c:noMultiLvlLbl val="0"/>
      </c:catAx>
      <c:valAx>
        <c:axId val="507022383"/>
        <c:scaling>
          <c:orientation val="minMax"/>
        </c:scaling>
        <c:delete val="0"/>
        <c:axPos val="l"/>
        <c:numFmt formatCode="#,##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702622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A828-475C-8786-21270AE501E3}"/>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2-A828-475C-8786-21270AE501E3}"/>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3-A828-475C-8786-21270AE501E3}"/>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A828-475C-8786-21270AE501E3}"/>
              </c:ext>
            </c:extLst>
          </c:dPt>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Analysis'!$F$20:$I$20</c:f>
              <c:numCache>
                <c:formatCode>mmm\-yy</c:formatCode>
                <c:ptCount val="4"/>
                <c:pt idx="0">
                  <c:v>44651</c:v>
                </c:pt>
                <c:pt idx="1">
                  <c:v>45016</c:v>
                </c:pt>
                <c:pt idx="2">
                  <c:v>45382</c:v>
                </c:pt>
                <c:pt idx="3">
                  <c:v>45747</c:v>
                </c:pt>
              </c:numCache>
            </c:numRef>
          </c:cat>
          <c:val>
            <c:numRef>
              <c:f>'DuPont Analysis'!$F$22:$I$22</c:f>
              <c:numCache>
                <c:formatCode>#,##0.0</c:formatCode>
                <c:ptCount val="4"/>
                <c:pt idx="0">
                  <c:v>2687.57</c:v>
                </c:pt>
                <c:pt idx="1">
                  <c:v>3562.49</c:v>
                </c:pt>
                <c:pt idx="2">
                  <c:v>4018.3</c:v>
                </c:pt>
                <c:pt idx="3">
                  <c:v>5611.01</c:v>
                </c:pt>
              </c:numCache>
            </c:numRef>
          </c:val>
          <c:extLst>
            <c:ext xmlns:c16="http://schemas.microsoft.com/office/drawing/2014/chart" uri="{C3380CC4-5D6E-409C-BE32-E72D297353CC}">
              <c16:uniqueId val="{00000000-A828-475C-8786-21270AE501E3}"/>
            </c:ext>
          </c:extLst>
        </c:ser>
        <c:dLbls>
          <c:showLegendKey val="0"/>
          <c:showVal val="0"/>
          <c:showCatName val="0"/>
          <c:showSerName val="0"/>
          <c:showPercent val="0"/>
          <c:showBubbleSize val="0"/>
        </c:dLbls>
        <c:gapWidth val="219"/>
        <c:overlap val="-27"/>
        <c:axId val="1689963679"/>
        <c:axId val="1689972799"/>
      </c:barChart>
      <c:catAx>
        <c:axId val="1689963679"/>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72799"/>
        <c:crosses val="autoZero"/>
        <c:auto val="0"/>
        <c:lblAlgn val="ctr"/>
        <c:lblOffset val="100"/>
        <c:noMultiLvlLbl val="0"/>
      </c:catAx>
      <c:valAx>
        <c:axId val="1689972799"/>
        <c:scaling>
          <c:orientation val="minMax"/>
        </c:scaling>
        <c:delete val="1"/>
        <c:axPos val="l"/>
        <c:numFmt formatCode="#,##0.0" sourceLinked="1"/>
        <c:majorTickMark val="none"/>
        <c:minorTickMark val="none"/>
        <c:tickLblPos val="nextTo"/>
        <c:crossAx val="1689963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6ADB-4FA8-B12B-3574CE2B2EB4}"/>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6ADB-4FA8-B12B-3574CE2B2EB4}"/>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6ADB-4FA8-B12B-3574CE2B2EB4}"/>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6ADB-4FA8-B12B-3574CE2B2EB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Analysis'!$F$13:$I$13</c:f>
              <c:numCache>
                <c:formatCode>mmm\-yy</c:formatCode>
                <c:ptCount val="4"/>
                <c:pt idx="0">
                  <c:v>44651</c:v>
                </c:pt>
                <c:pt idx="1">
                  <c:v>45016</c:v>
                </c:pt>
                <c:pt idx="2">
                  <c:v>45382</c:v>
                </c:pt>
                <c:pt idx="3">
                  <c:v>45747</c:v>
                </c:pt>
              </c:numCache>
            </c:numRef>
          </c:cat>
          <c:val>
            <c:numRef>
              <c:f>'DuPont Analysis'!$F$14:$I$14</c:f>
              <c:numCache>
                <c:formatCode>#,##0.0</c:formatCode>
                <c:ptCount val="4"/>
                <c:pt idx="0">
                  <c:v>438.07</c:v>
                </c:pt>
                <c:pt idx="1">
                  <c:v>690.47</c:v>
                </c:pt>
                <c:pt idx="2">
                  <c:v>883.04</c:v>
                </c:pt>
                <c:pt idx="3">
                  <c:v>1072.03</c:v>
                </c:pt>
              </c:numCache>
            </c:numRef>
          </c:val>
          <c:extLst>
            <c:ext xmlns:c16="http://schemas.microsoft.com/office/drawing/2014/chart" uri="{C3380CC4-5D6E-409C-BE32-E72D297353CC}">
              <c16:uniqueId val="{00000008-6ADB-4FA8-B12B-3574CE2B2EB4}"/>
            </c:ext>
          </c:extLst>
        </c:ser>
        <c:dLbls>
          <c:showLegendKey val="0"/>
          <c:showVal val="0"/>
          <c:showCatName val="0"/>
          <c:showSerName val="0"/>
          <c:showPercent val="0"/>
          <c:showBubbleSize val="0"/>
        </c:dLbls>
        <c:gapWidth val="219"/>
        <c:overlap val="-27"/>
        <c:axId val="1689963679"/>
        <c:axId val="1689972799"/>
      </c:barChart>
      <c:catAx>
        <c:axId val="1689963679"/>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72799"/>
        <c:crosses val="autoZero"/>
        <c:auto val="0"/>
        <c:lblAlgn val="ctr"/>
        <c:lblOffset val="100"/>
        <c:noMultiLvlLbl val="0"/>
      </c:catAx>
      <c:valAx>
        <c:axId val="1689972799"/>
        <c:scaling>
          <c:orientation val="minMax"/>
        </c:scaling>
        <c:delete val="1"/>
        <c:axPos val="l"/>
        <c:numFmt formatCode="#,##0.0" sourceLinked="1"/>
        <c:majorTickMark val="none"/>
        <c:minorTickMark val="none"/>
        <c:tickLblPos val="nextTo"/>
        <c:crossAx val="1689963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6B5F-495C-9975-8B18C5FDF5A7}"/>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6B5F-495C-9975-8B18C5FDF5A7}"/>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6B5F-495C-9975-8B18C5FDF5A7}"/>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6B5F-495C-9975-8B18C5FDF5A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Analysis'!$F$20:$I$20</c:f>
              <c:numCache>
                <c:formatCode>mmm\-yy</c:formatCode>
                <c:ptCount val="4"/>
                <c:pt idx="0">
                  <c:v>44651</c:v>
                </c:pt>
                <c:pt idx="1">
                  <c:v>45016</c:v>
                </c:pt>
                <c:pt idx="2">
                  <c:v>45382</c:v>
                </c:pt>
                <c:pt idx="3">
                  <c:v>45747</c:v>
                </c:pt>
              </c:numCache>
            </c:numRef>
          </c:cat>
          <c:val>
            <c:numRef>
              <c:f>'DuPont Analysis'!$F$26:$I$26</c:f>
              <c:numCache>
                <c:formatCode>#,##0.0</c:formatCode>
                <c:ptCount val="4"/>
                <c:pt idx="0">
                  <c:v>3916.6549999999997</c:v>
                </c:pt>
                <c:pt idx="1">
                  <c:v>4534.91</c:v>
                </c:pt>
                <c:pt idx="2">
                  <c:v>5405.7449999999999</c:v>
                </c:pt>
                <c:pt idx="3">
                  <c:v>6406.1450000000004</c:v>
                </c:pt>
              </c:numCache>
            </c:numRef>
          </c:val>
          <c:extLst>
            <c:ext xmlns:c16="http://schemas.microsoft.com/office/drawing/2014/chart" uri="{C3380CC4-5D6E-409C-BE32-E72D297353CC}">
              <c16:uniqueId val="{00000008-6B5F-495C-9975-8B18C5FDF5A7}"/>
            </c:ext>
          </c:extLst>
        </c:ser>
        <c:dLbls>
          <c:showLegendKey val="0"/>
          <c:showVal val="0"/>
          <c:showCatName val="0"/>
          <c:showSerName val="0"/>
          <c:showPercent val="0"/>
          <c:showBubbleSize val="0"/>
        </c:dLbls>
        <c:gapWidth val="219"/>
        <c:overlap val="-27"/>
        <c:axId val="1689963679"/>
        <c:axId val="1689972799"/>
      </c:barChart>
      <c:catAx>
        <c:axId val="1689963679"/>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72799"/>
        <c:crosses val="autoZero"/>
        <c:auto val="0"/>
        <c:lblAlgn val="ctr"/>
        <c:lblOffset val="100"/>
        <c:noMultiLvlLbl val="0"/>
      </c:catAx>
      <c:valAx>
        <c:axId val="1689972799"/>
        <c:scaling>
          <c:orientation val="minMax"/>
        </c:scaling>
        <c:delete val="1"/>
        <c:axPos val="l"/>
        <c:numFmt formatCode="#,##0.0" sourceLinked="1"/>
        <c:majorTickMark val="none"/>
        <c:minorTickMark val="none"/>
        <c:tickLblPos val="nextTo"/>
        <c:crossAx val="1689963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A81D-4822-AA80-8D92C7E70A8E}"/>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A81D-4822-AA80-8D92C7E70A8E}"/>
              </c:ext>
            </c:extLst>
          </c:dPt>
          <c:dPt>
            <c:idx val="2"/>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5-A81D-4822-AA80-8D92C7E70A8E}"/>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7-A81D-4822-AA80-8D92C7E70A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Analysis'!$F$20:$I$20</c:f>
              <c:numCache>
                <c:formatCode>mmm\-yy</c:formatCode>
                <c:ptCount val="4"/>
                <c:pt idx="0">
                  <c:v>44651</c:v>
                </c:pt>
                <c:pt idx="1">
                  <c:v>45016</c:v>
                </c:pt>
                <c:pt idx="2">
                  <c:v>45382</c:v>
                </c:pt>
                <c:pt idx="3">
                  <c:v>45747</c:v>
                </c:pt>
              </c:numCache>
            </c:numRef>
          </c:cat>
          <c:val>
            <c:numRef>
              <c:f>'DuPont Analysis'!$F$33:$I$33</c:f>
              <c:numCache>
                <c:formatCode>0.00%</c:formatCode>
                <c:ptCount val="4"/>
                <c:pt idx="0">
                  <c:v>0.15901917544671623</c:v>
                </c:pt>
                <c:pt idx="1">
                  <c:v>0.21325578989145255</c:v>
                </c:pt>
                <c:pt idx="2">
                  <c:v>0.22700140359175527</c:v>
                </c:pt>
                <c:pt idx="3">
                  <c:v>0.22621606194601562</c:v>
                </c:pt>
              </c:numCache>
            </c:numRef>
          </c:val>
          <c:extLst>
            <c:ext xmlns:c16="http://schemas.microsoft.com/office/drawing/2014/chart" uri="{C3380CC4-5D6E-409C-BE32-E72D297353CC}">
              <c16:uniqueId val="{00000008-A81D-4822-AA80-8D92C7E70A8E}"/>
            </c:ext>
          </c:extLst>
        </c:ser>
        <c:dLbls>
          <c:showLegendKey val="0"/>
          <c:showVal val="0"/>
          <c:showCatName val="0"/>
          <c:showSerName val="0"/>
          <c:showPercent val="0"/>
          <c:showBubbleSize val="0"/>
        </c:dLbls>
        <c:gapWidth val="219"/>
        <c:overlap val="-27"/>
        <c:axId val="1689963679"/>
        <c:axId val="1689972799"/>
      </c:barChart>
      <c:catAx>
        <c:axId val="1689963679"/>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72799"/>
        <c:crosses val="autoZero"/>
        <c:auto val="0"/>
        <c:lblAlgn val="ctr"/>
        <c:lblOffset val="100"/>
        <c:noMultiLvlLbl val="0"/>
      </c:catAx>
      <c:valAx>
        <c:axId val="1689972799"/>
        <c:scaling>
          <c:orientation val="minMax"/>
        </c:scaling>
        <c:delete val="1"/>
        <c:axPos val="l"/>
        <c:numFmt formatCode="0.00%" sourceLinked="1"/>
        <c:majorTickMark val="none"/>
        <c:minorTickMark val="none"/>
        <c:tickLblPos val="nextTo"/>
        <c:crossAx val="1689963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0AE6-48C3-9897-FFDEA6359B16}"/>
              </c:ext>
            </c:extLst>
          </c:dPt>
          <c:dPt>
            <c:idx val="1"/>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3-0AE6-48C3-9897-FFDEA6359B16}"/>
              </c:ext>
            </c:extLst>
          </c:dPt>
          <c:dPt>
            <c:idx val="2"/>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5-0AE6-48C3-9897-FFDEA6359B16}"/>
              </c:ext>
            </c:extLst>
          </c:dPt>
          <c:dPt>
            <c:idx val="3"/>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7-0AE6-48C3-9897-FFDEA6359B1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Analysis'!$F$37:$I$37</c:f>
              <c:numCache>
                <c:formatCode>mmm\-yy</c:formatCode>
                <c:ptCount val="4"/>
                <c:pt idx="0">
                  <c:v>44651</c:v>
                </c:pt>
                <c:pt idx="1">
                  <c:v>45016</c:v>
                </c:pt>
                <c:pt idx="2">
                  <c:v>45382</c:v>
                </c:pt>
                <c:pt idx="3">
                  <c:v>45747</c:v>
                </c:pt>
              </c:numCache>
            </c:numRef>
          </c:cat>
          <c:val>
            <c:numRef>
              <c:f>'DuPont Analysis'!$F$40:$I$40</c:f>
              <c:numCache>
                <c:formatCode>0.00%</c:formatCode>
                <c:ptCount val="4"/>
                <c:pt idx="0">
                  <c:v>0.11184799273870177</c:v>
                </c:pt>
                <c:pt idx="1">
                  <c:v>0.15225660487198203</c:v>
                </c:pt>
                <c:pt idx="2">
                  <c:v>0.16335213740196772</c:v>
                </c:pt>
                <c:pt idx="3">
                  <c:v>0.1673440111018405</c:v>
                </c:pt>
              </c:numCache>
            </c:numRef>
          </c:val>
          <c:extLst>
            <c:ext xmlns:c16="http://schemas.microsoft.com/office/drawing/2014/chart" uri="{C3380CC4-5D6E-409C-BE32-E72D297353CC}">
              <c16:uniqueId val="{00000008-0AE6-48C3-9897-FFDEA6359B16}"/>
            </c:ext>
          </c:extLst>
        </c:ser>
        <c:dLbls>
          <c:showLegendKey val="0"/>
          <c:showVal val="0"/>
          <c:showCatName val="0"/>
          <c:showSerName val="0"/>
          <c:showPercent val="0"/>
          <c:showBubbleSize val="0"/>
        </c:dLbls>
        <c:gapWidth val="219"/>
        <c:overlap val="-27"/>
        <c:axId val="1689963679"/>
        <c:axId val="1689972799"/>
      </c:barChart>
      <c:catAx>
        <c:axId val="1689963679"/>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72799"/>
        <c:crosses val="autoZero"/>
        <c:auto val="0"/>
        <c:lblAlgn val="ctr"/>
        <c:lblOffset val="100"/>
        <c:noMultiLvlLbl val="0"/>
      </c:catAx>
      <c:valAx>
        <c:axId val="1689972799"/>
        <c:scaling>
          <c:orientation val="minMax"/>
        </c:scaling>
        <c:delete val="1"/>
        <c:axPos val="l"/>
        <c:numFmt formatCode="0.00%" sourceLinked="1"/>
        <c:majorTickMark val="none"/>
        <c:minorTickMark val="none"/>
        <c:tickLblPos val="nextTo"/>
        <c:crossAx val="1689963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tx1">
                <a:lumMod val="85000"/>
                <a:lumOff val="15000"/>
              </a:schemeClr>
            </a:solidFill>
            <a:ln>
              <a:noFill/>
            </a:ln>
            <a:effectLst/>
          </c:spPr>
          <c:invertIfNegative val="0"/>
          <c:dPt>
            <c:idx val="1"/>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3-F02D-4269-B8A0-E16665A99724}"/>
              </c:ext>
            </c:extLst>
          </c:dPt>
          <c:dPt>
            <c:idx val="2"/>
            <c:invertIfNegative val="0"/>
            <c:bubble3D val="0"/>
            <c:spPr>
              <a:solidFill>
                <a:schemeClr val="tx1">
                  <a:lumMod val="65000"/>
                  <a:lumOff val="35000"/>
                </a:schemeClr>
              </a:solidFill>
              <a:ln>
                <a:noFill/>
              </a:ln>
              <a:effectLst/>
            </c:spPr>
            <c:extLst>
              <c:ext xmlns:c16="http://schemas.microsoft.com/office/drawing/2014/chart" uri="{C3380CC4-5D6E-409C-BE32-E72D297353CC}">
                <c16:uniqueId val="{00000005-F02D-4269-B8A0-E16665A99724}"/>
              </c:ext>
            </c:extLst>
          </c:dPt>
          <c:dPt>
            <c:idx val="3"/>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7-F02D-4269-B8A0-E16665A99724}"/>
              </c:ext>
            </c:extLst>
          </c:dPt>
          <c:dLbls>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'DuPont Analysis'!$F$20:$I$20</c:f>
              <c:numCache>
                <c:formatCode>mmm\-yy</c:formatCode>
                <c:ptCount val="4"/>
                <c:pt idx="0">
                  <c:v>44651</c:v>
                </c:pt>
                <c:pt idx="1">
                  <c:v>45016</c:v>
                </c:pt>
                <c:pt idx="2">
                  <c:v>45382</c:v>
                </c:pt>
                <c:pt idx="3">
                  <c:v>45747</c:v>
                </c:pt>
              </c:numCache>
            </c:numRef>
          </c:cat>
          <c:val>
            <c:numRef>
              <c:f>'DuPont Analysis'!$F$31:$I$31</c:f>
              <c:numCache>
                <c:formatCode>0.0"x"</c:formatCode>
                <c:ptCount val="4"/>
                <c:pt idx="0">
                  <c:v>1.4217436679280897</c:v>
                </c:pt>
                <c:pt idx="1">
                  <c:v>1.4006340813310456</c:v>
                </c:pt>
                <c:pt idx="2">
                  <c:v>1.3896445262492223</c:v>
                </c:pt>
                <c:pt idx="3">
                  <c:v>1.3518025560433555</c:v>
                </c:pt>
              </c:numCache>
            </c:numRef>
          </c:val>
          <c:extLst>
            <c:ext xmlns:c16="http://schemas.microsoft.com/office/drawing/2014/chart" uri="{C3380CC4-5D6E-409C-BE32-E72D297353CC}">
              <c16:uniqueId val="{00000008-F02D-4269-B8A0-E16665A99724}"/>
            </c:ext>
          </c:extLst>
        </c:ser>
        <c:dLbls>
          <c:showLegendKey val="0"/>
          <c:showVal val="0"/>
          <c:showCatName val="0"/>
          <c:showSerName val="0"/>
          <c:showPercent val="0"/>
          <c:showBubbleSize val="0"/>
        </c:dLbls>
        <c:gapWidth val="219"/>
        <c:overlap val="-27"/>
        <c:axId val="1689963679"/>
        <c:axId val="1689972799"/>
      </c:barChart>
      <c:catAx>
        <c:axId val="1689963679"/>
        <c:scaling>
          <c:orientation val="minMax"/>
        </c:scaling>
        <c:delete val="0"/>
        <c:axPos val="b"/>
        <c:numFmt formatCode="yyyy" sourceLinked="0"/>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972799"/>
        <c:crosses val="autoZero"/>
        <c:auto val="0"/>
        <c:lblAlgn val="ctr"/>
        <c:lblOffset val="100"/>
        <c:noMultiLvlLbl val="0"/>
      </c:catAx>
      <c:valAx>
        <c:axId val="1689972799"/>
        <c:scaling>
          <c:orientation val="minMax"/>
        </c:scaling>
        <c:delete val="1"/>
        <c:axPos val="l"/>
        <c:numFmt formatCode="0.0&quot;x&quot;" sourceLinked="1"/>
        <c:majorTickMark val="none"/>
        <c:minorTickMark val="none"/>
        <c:tickLblPos val="nextTo"/>
        <c:crossAx val="168996367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'Raw Data 2'!$C$2</c:f>
              <c:strCache>
                <c:ptCount val="1"/>
                <c:pt idx="0">
                  <c:v>Price</c:v>
                </c:pt>
              </c:strCache>
            </c:strRef>
          </c:tx>
          <c:spPr>
            <a:ln w="28575" cap="rnd">
              <a:solidFill>
                <a:srgbClr val="002060"/>
              </a:solidFill>
              <a:round/>
            </a:ln>
            <a:effectLst/>
          </c:spPr>
          <c:marker>
            <c:symbol val="none"/>
          </c:marker>
          <c:cat>
            <c:strRef>
              <c:f>'Raw Data 2'!$B$3:$B$1243</c:f>
              <c:strCache>
                <c:ptCount val="1241"/>
                <c:pt idx="0">
                  <c:v>09/14/2020</c:v>
                </c:pt>
                <c:pt idx="1">
                  <c:v>09/15/2020</c:v>
                </c:pt>
                <c:pt idx="2">
                  <c:v>09/16/2020</c:v>
                </c:pt>
                <c:pt idx="3">
                  <c:v>09/17/2020</c:v>
                </c:pt>
                <c:pt idx="4">
                  <c:v>09/18/2020</c:v>
                </c:pt>
                <c:pt idx="5">
                  <c:v>09/21/2020</c:v>
                </c:pt>
                <c:pt idx="6">
                  <c:v>09/22/2020</c:v>
                </c:pt>
                <c:pt idx="7">
                  <c:v>09/23/2020</c:v>
                </c:pt>
                <c:pt idx="8">
                  <c:v>09/24/2020</c:v>
                </c:pt>
                <c:pt idx="9">
                  <c:v>09/25/2020</c:v>
                </c:pt>
                <c:pt idx="10">
                  <c:v>09/28/2020</c:v>
                </c:pt>
                <c:pt idx="11">
                  <c:v>09/29/2020</c:v>
                </c:pt>
                <c:pt idx="12">
                  <c:v>09/30/2020</c:v>
                </c:pt>
                <c:pt idx="13">
                  <c:v>10-01-2020</c:v>
                </c:pt>
                <c:pt idx="14">
                  <c:v>10-05-2020</c:v>
                </c:pt>
                <c:pt idx="15">
                  <c:v>10-06-2020</c:v>
                </c:pt>
                <c:pt idx="16">
                  <c:v>10-07-2020</c:v>
                </c:pt>
                <c:pt idx="17">
                  <c:v>10-08-2020</c:v>
                </c:pt>
                <c:pt idx="18">
                  <c:v>10-09-2020</c:v>
                </c:pt>
                <c:pt idx="19">
                  <c:v>10-12-2020</c:v>
                </c:pt>
                <c:pt idx="20">
                  <c:v>10/13/2020</c:v>
                </c:pt>
                <c:pt idx="21">
                  <c:v>10/14/2020</c:v>
                </c:pt>
                <c:pt idx="22">
                  <c:v>10/15/2020</c:v>
                </c:pt>
                <c:pt idx="23">
                  <c:v>10/16/2020</c:v>
                </c:pt>
                <c:pt idx="24">
                  <c:v>10/19/2020</c:v>
                </c:pt>
                <c:pt idx="25">
                  <c:v>10/20/2020</c:v>
                </c:pt>
                <c:pt idx="26">
                  <c:v>10/21/2020</c:v>
                </c:pt>
                <c:pt idx="27">
                  <c:v>10/22/2020</c:v>
                </c:pt>
                <c:pt idx="28">
                  <c:v>10/23/2020</c:v>
                </c:pt>
                <c:pt idx="29">
                  <c:v>10/26/2020</c:v>
                </c:pt>
                <c:pt idx="30">
                  <c:v>10/27/2020</c:v>
                </c:pt>
                <c:pt idx="31">
                  <c:v>10/28/2020</c:v>
                </c:pt>
                <c:pt idx="32">
                  <c:v>10/29/2020</c:v>
                </c:pt>
                <c:pt idx="33">
                  <c:v>10/30/2020</c:v>
                </c:pt>
                <c:pt idx="34">
                  <c:v>11-02-2020</c:v>
                </c:pt>
                <c:pt idx="35">
                  <c:v>11-03-2020</c:v>
                </c:pt>
                <c:pt idx="36">
                  <c:v>11-04-2020</c:v>
                </c:pt>
                <c:pt idx="37">
                  <c:v>11-05-2020</c:v>
                </c:pt>
                <c:pt idx="38">
                  <c:v>11-06-2020</c:v>
                </c:pt>
                <c:pt idx="39">
                  <c:v>11-09-2020</c:v>
                </c:pt>
                <c:pt idx="40">
                  <c:v>11-10-2020</c:v>
                </c:pt>
                <c:pt idx="41">
                  <c:v>11-11-2020</c:v>
                </c:pt>
                <c:pt idx="42">
                  <c:v>11-12-2020</c:v>
                </c:pt>
                <c:pt idx="43">
                  <c:v>11/13/2020</c:v>
                </c:pt>
                <c:pt idx="44">
                  <c:v>11/17/2020</c:v>
                </c:pt>
                <c:pt idx="45">
                  <c:v>11/18/2020</c:v>
                </c:pt>
                <c:pt idx="46">
                  <c:v>11/19/2020</c:v>
                </c:pt>
                <c:pt idx="47">
                  <c:v>11/20/2020</c:v>
                </c:pt>
                <c:pt idx="48">
                  <c:v>11/23/2020</c:v>
                </c:pt>
                <c:pt idx="49">
                  <c:v>11/24/2020</c:v>
                </c:pt>
                <c:pt idx="50">
                  <c:v>11/25/2020</c:v>
                </c:pt>
                <c:pt idx="51">
                  <c:v>11/26/2020</c:v>
                </c:pt>
                <c:pt idx="52">
                  <c:v>11/27/2020</c:v>
                </c:pt>
                <c:pt idx="53">
                  <c:v>12-01-2020</c:v>
                </c:pt>
                <c:pt idx="54">
                  <c:v>12-02-2020</c:v>
                </c:pt>
                <c:pt idx="55">
                  <c:v>12-03-2020</c:v>
                </c:pt>
                <c:pt idx="56">
                  <c:v>12-04-2020</c:v>
                </c:pt>
                <c:pt idx="57">
                  <c:v>12-07-2020</c:v>
                </c:pt>
                <c:pt idx="58">
                  <c:v>12-08-2020</c:v>
                </c:pt>
                <c:pt idx="59">
                  <c:v>12-09-2020</c:v>
                </c:pt>
                <c:pt idx="60">
                  <c:v>12-10-2020</c:v>
                </c:pt>
                <c:pt idx="61">
                  <c:v>12-11-2020</c:v>
                </c:pt>
                <c:pt idx="62">
                  <c:v>12/14/2020</c:v>
                </c:pt>
                <c:pt idx="63">
                  <c:v>12/15/2020</c:v>
                </c:pt>
                <c:pt idx="64">
                  <c:v>12/16/2020</c:v>
                </c:pt>
                <c:pt idx="65">
                  <c:v>12/17/2020</c:v>
                </c:pt>
                <c:pt idx="66">
                  <c:v>12/18/2020</c:v>
                </c:pt>
                <c:pt idx="67">
                  <c:v>12/21/2020</c:v>
                </c:pt>
                <c:pt idx="68">
                  <c:v>12/22/2020</c:v>
                </c:pt>
                <c:pt idx="69">
                  <c:v>12/23/2020</c:v>
                </c:pt>
                <c:pt idx="70">
                  <c:v>12/24/2020</c:v>
                </c:pt>
                <c:pt idx="71">
                  <c:v>12/28/2020</c:v>
                </c:pt>
                <c:pt idx="72">
                  <c:v>12/29/2020</c:v>
                </c:pt>
                <c:pt idx="73">
                  <c:v>12/30/2020</c:v>
                </c:pt>
                <c:pt idx="74">
                  <c:v>12/31/2020</c:v>
                </c:pt>
                <c:pt idx="75">
                  <c:v>01-01-2021</c:v>
                </c:pt>
                <c:pt idx="76">
                  <c:v>01-04-2021</c:v>
                </c:pt>
                <c:pt idx="77">
                  <c:v>01-05-2021</c:v>
                </c:pt>
                <c:pt idx="78">
                  <c:v>01-06-2021</c:v>
                </c:pt>
                <c:pt idx="79">
                  <c:v>01-07-2021</c:v>
                </c:pt>
                <c:pt idx="80">
                  <c:v>01-08-2021</c:v>
                </c:pt>
                <c:pt idx="81">
                  <c:v>01-11-2021</c:v>
                </c:pt>
                <c:pt idx="82">
                  <c:v>01-12-2021</c:v>
                </c:pt>
                <c:pt idx="83">
                  <c:v>01/13/2021</c:v>
                </c:pt>
                <c:pt idx="84">
                  <c:v>01/14/2021</c:v>
                </c:pt>
                <c:pt idx="85">
                  <c:v>01/15/2021</c:v>
                </c:pt>
                <c:pt idx="86">
                  <c:v>01/18/2021</c:v>
                </c:pt>
                <c:pt idx="87">
                  <c:v>01/19/2021</c:v>
                </c:pt>
                <c:pt idx="88">
                  <c:v>01/20/2021</c:v>
                </c:pt>
                <c:pt idx="89">
                  <c:v>01/21/2021</c:v>
                </c:pt>
                <c:pt idx="90">
                  <c:v>01/22/2021</c:v>
                </c:pt>
                <c:pt idx="91">
                  <c:v>01/25/2021</c:v>
                </c:pt>
                <c:pt idx="92">
                  <c:v>01/27/2021</c:v>
                </c:pt>
                <c:pt idx="93">
                  <c:v>01/28/2021</c:v>
                </c:pt>
                <c:pt idx="94">
                  <c:v>01/29/2021</c:v>
                </c:pt>
                <c:pt idx="95">
                  <c:v>02-01-2021</c:v>
                </c:pt>
                <c:pt idx="96">
                  <c:v>02-02-2021</c:v>
                </c:pt>
                <c:pt idx="97">
                  <c:v>02-03-2021</c:v>
                </c:pt>
                <c:pt idx="98">
                  <c:v>02-04-2021</c:v>
                </c:pt>
                <c:pt idx="99">
                  <c:v>02-05-2021</c:v>
                </c:pt>
                <c:pt idx="100">
                  <c:v>02-08-2021</c:v>
                </c:pt>
                <c:pt idx="101">
                  <c:v>02-09-2021</c:v>
                </c:pt>
                <c:pt idx="102">
                  <c:v>02-10-2021</c:v>
                </c:pt>
                <c:pt idx="103">
                  <c:v>02-11-2021</c:v>
                </c:pt>
                <c:pt idx="104">
                  <c:v>02-12-2021</c:v>
                </c:pt>
                <c:pt idx="105">
                  <c:v>02/15/2021</c:v>
                </c:pt>
                <c:pt idx="106">
                  <c:v>02/16/2021</c:v>
                </c:pt>
                <c:pt idx="107">
                  <c:v>02/17/2021</c:v>
                </c:pt>
                <c:pt idx="108">
                  <c:v>02/18/2021</c:v>
                </c:pt>
                <c:pt idx="109">
                  <c:v>02/19/2021</c:v>
                </c:pt>
                <c:pt idx="110">
                  <c:v>02/22/2021</c:v>
                </c:pt>
                <c:pt idx="111">
                  <c:v>02/23/2021</c:v>
                </c:pt>
                <c:pt idx="112">
                  <c:v>02/24/2021</c:v>
                </c:pt>
                <c:pt idx="113">
                  <c:v>02/25/2021</c:v>
                </c:pt>
                <c:pt idx="114">
                  <c:v>02/26/2021</c:v>
                </c:pt>
                <c:pt idx="115">
                  <c:v>03-01-2021</c:v>
                </c:pt>
                <c:pt idx="116">
                  <c:v>03-02-2021</c:v>
                </c:pt>
                <c:pt idx="117">
                  <c:v>03-03-2021</c:v>
                </c:pt>
                <c:pt idx="118">
                  <c:v>03-04-2021</c:v>
                </c:pt>
                <c:pt idx="119">
                  <c:v>03-05-2021</c:v>
                </c:pt>
                <c:pt idx="120">
                  <c:v>03-08-2021</c:v>
                </c:pt>
                <c:pt idx="121">
                  <c:v>03-09-2021</c:v>
                </c:pt>
                <c:pt idx="122">
                  <c:v>03-10-2021</c:v>
                </c:pt>
                <c:pt idx="123">
                  <c:v>03-12-2021</c:v>
                </c:pt>
                <c:pt idx="124">
                  <c:v>03/15/2021</c:v>
                </c:pt>
                <c:pt idx="125">
                  <c:v>03/16/2021</c:v>
                </c:pt>
                <c:pt idx="126">
                  <c:v>03/17/2021</c:v>
                </c:pt>
                <c:pt idx="127">
                  <c:v>03/18/2021</c:v>
                </c:pt>
                <c:pt idx="128">
                  <c:v>03/19/2021</c:v>
                </c:pt>
                <c:pt idx="129">
                  <c:v>03/22/2021</c:v>
                </c:pt>
                <c:pt idx="130">
                  <c:v>03/23/2021</c:v>
                </c:pt>
                <c:pt idx="131">
                  <c:v>03/24/2021</c:v>
                </c:pt>
                <c:pt idx="132">
                  <c:v>03/25/2021</c:v>
                </c:pt>
                <c:pt idx="133">
                  <c:v>03/26/2021</c:v>
                </c:pt>
                <c:pt idx="134">
                  <c:v>03/30/2021</c:v>
                </c:pt>
                <c:pt idx="135">
                  <c:v>03/31/2021</c:v>
                </c:pt>
                <c:pt idx="136">
                  <c:v>04-01-2021</c:v>
                </c:pt>
                <c:pt idx="137">
                  <c:v>04-05-2021</c:v>
                </c:pt>
                <c:pt idx="138">
                  <c:v>04-06-2021</c:v>
                </c:pt>
                <c:pt idx="139">
                  <c:v>04-07-2021</c:v>
                </c:pt>
                <c:pt idx="140">
                  <c:v>04-08-2021</c:v>
                </c:pt>
                <c:pt idx="141">
                  <c:v>04-09-2021</c:v>
                </c:pt>
                <c:pt idx="142">
                  <c:v>04-12-2021</c:v>
                </c:pt>
                <c:pt idx="143">
                  <c:v>04/13/2021</c:v>
                </c:pt>
                <c:pt idx="144">
                  <c:v>04/15/2021</c:v>
                </c:pt>
                <c:pt idx="145">
                  <c:v>04/16/2021</c:v>
                </c:pt>
                <c:pt idx="146">
                  <c:v>04/19/2021</c:v>
                </c:pt>
                <c:pt idx="147">
                  <c:v>04/20/2021</c:v>
                </c:pt>
                <c:pt idx="148">
                  <c:v>04/22/2021</c:v>
                </c:pt>
                <c:pt idx="149">
                  <c:v>04/23/2021</c:v>
                </c:pt>
                <c:pt idx="150">
                  <c:v>04/26/2021</c:v>
                </c:pt>
                <c:pt idx="151">
                  <c:v>04/27/2021</c:v>
                </c:pt>
                <c:pt idx="152">
                  <c:v>04/28/2021</c:v>
                </c:pt>
                <c:pt idx="153">
                  <c:v>04/29/2021</c:v>
                </c:pt>
                <c:pt idx="154">
                  <c:v>04/30/2021</c:v>
                </c:pt>
                <c:pt idx="155">
                  <c:v>05-03-2021</c:v>
                </c:pt>
                <c:pt idx="156">
                  <c:v>05-04-2021</c:v>
                </c:pt>
                <c:pt idx="157">
                  <c:v>05-05-2021</c:v>
                </c:pt>
                <c:pt idx="158">
                  <c:v>05-06-2021</c:v>
                </c:pt>
                <c:pt idx="159">
                  <c:v>05-07-2021</c:v>
                </c:pt>
                <c:pt idx="160">
                  <c:v>05-10-2021</c:v>
                </c:pt>
                <c:pt idx="161">
                  <c:v>05-11-2021</c:v>
                </c:pt>
                <c:pt idx="162">
                  <c:v>05-12-2021</c:v>
                </c:pt>
                <c:pt idx="163">
                  <c:v>05/14/2021</c:v>
                </c:pt>
                <c:pt idx="164">
                  <c:v>05/17/2021</c:v>
                </c:pt>
                <c:pt idx="165">
                  <c:v>05/18/2021</c:v>
                </c:pt>
                <c:pt idx="166">
                  <c:v>05/19/2021</c:v>
                </c:pt>
                <c:pt idx="167">
                  <c:v>05/20/2021</c:v>
                </c:pt>
                <c:pt idx="168">
                  <c:v>05/21/2021</c:v>
                </c:pt>
                <c:pt idx="169">
                  <c:v>05/24/2021</c:v>
                </c:pt>
                <c:pt idx="170">
                  <c:v>05/25/2021</c:v>
                </c:pt>
                <c:pt idx="171">
                  <c:v>05/26/2021</c:v>
                </c:pt>
                <c:pt idx="172">
                  <c:v>05/27/2021</c:v>
                </c:pt>
                <c:pt idx="173">
                  <c:v>05/28/2021</c:v>
                </c:pt>
                <c:pt idx="174">
                  <c:v>05/31/2021</c:v>
                </c:pt>
                <c:pt idx="175">
                  <c:v>06-01-2021</c:v>
                </c:pt>
                <c:pt idx="176">
                  <c:v>06-02-2021</c:v>
                </c:pt>
                <c:pt idx="177">
                  <c:v>06-03-2021</c:v>
                </c:pt>
                <c:pt idx="178">
                  <c:v>06-04-2021</c:v>
                </c:pt>
                <c:pt idx="179">
                  <c:v>06-07-2021</c:v>
                </c:pt>
                <c:pt idx="180">
                  <c:v>06-08-2021</c:v>
                </c:pt>
                <c:pt idx="181">
                  <c:v>06-09-2021</c:v>
                </c:pt>
                <c:pt idx="182">
                  <c:v>06-10-2021</c:v>
                </c:pt>
                <c:pt idx="183">
                  <c:v>06-11-2021</c:v>
                </c:pt>
                <c:pt idx="184">
                  <c:v>06/14/2021</c:v>
                </c:pt>
                <c:pt idx="185">
                  <c:v>06/15/2021</c:v>
                </c:pt>
                <c:pt idx="186">
                  <c:v>06/16/2021</c:v>
                </c:pt>
                <c:pt idx="187">
                  <c:v>06/17/2021</c:v>
                </c:pt>
                <c:pt idx="188">
                  <c:v>06/18/2021</c:v>
                </c:pt>
                <c:pt idx="189">
                  <c:v>06/21/2021</c:v>
                </c:pt>
                <c:pt idx="190">
                  <c:v>06/22/2021</c:v>
                </c:pt>
                <c:pt idx="191">
                  <c:v>06/23/2021</c:v>
                </c:pt>
                <c:pt idx="192">
                  <c:v>06/24/2021</c:v>
                </c:pt>
                <c:pt idx="193">
                  <c:v>06/25/2021</c:v>
                </c:pt>
                <c:pt idx="194">
                  <c:v>06/28/2021</c:v>
                </c:pt>
                <c:pt idx="195">
                  <c:v>06/29/2021</c:v>
                </c:pt>
                <c:pt idx="196">
                  <c:v>06/30/2021</c:v>
                </c:pt>
                <c:pt idx="197">
                  <c:v>07-01-2021</c:v>
                </c:pt>
                <c:pt idx="198">
                  <c:v>07-02-2021</c:v>
                </c:pt>
                <c:pt idx="199">
                  <c:v>07-05-2021</c:v>
                </c:pt>
                <c:pt idx="200">
                  <c:v>07-06-2021</c:v>
                </c:pt>
                <c:pt idx="201">
                  <c:v>07-07-2021</c:v>
                </c:pt>
                <c:pt idx="202">
                  <c:v>07-08-2021</c:v>
                </c:pt>
                <c:pt idx="203">
                  <c:v>07-09-2021</c:v>
                </c:pt>
                <c:pt idx="204">
                  <c:v>07-12-2021</c:v>
                </c:pt>
                <c:pt idx="205">
                  <c:v>07/13/2021</c:v>
                </c:pt>
                <c:pt idx="206">
                  <c:v>07/14/2021</c:v>
                </c:pt>
                <c:pt idx="207">
                  <c:v>07/15/2021</c:v>
                </c:pt>
                <c:pt idx="208">
                  <c:v>07/16/2021</c:v>
                </c:pt>
                <c:pt idx="209">
                  <c:v>07/19/2021</c:v>
                </c:pt>
                <c:pt idx="210">
                  <c:v>07/20/2021</c:v>
                </c:pt>
                <c:pt idx="211">
                  <c:v>07/22/2021</c:v>
                </c:pt>
                <c:pt idx="212">
                  <c:v>07/23/2021</c:v>
                </c:pt>
                <c:pt idx="213">
                  <c:v>07/26/2021</c:v>
                </c:pt>
                <c:pt idx="214">
                  <c:v>07/27/2021</c:v>
                </c:pt>
                <c:pt idx="215">
                  <c:v>07/28/2021</c:v>
                </c:pt>
                <c:pt idx="216">
                  <c:v>07/29/2021</c:v>
                </c:pt>
                <c:pt idx="217">
                  <c:v>07/30/2021</c:v>
                </c:pt>
                <c:pt idx="218">
                  <c:v>08-02-2021</c:v>
                </c:pt>
                <c:pt idx="219">
                  <c:v>08-03-2021</c:v>
                </c:pt>
                <c:pt idx="220">
                  <c:v>08-04-2021</c:v>
                </c:pt>
                <c:pt idx="221">
                  <c:v>08-05-2021</c:v>
                </c:pt>
                <c:pt idx="222">
                  <c:v>08-06-2021</c:v>
                </c:pt>
                <c:pt idx="223">
                  <c:v>08-09-2021</c:v>
                </c:pt>
                <c:pt idx="224">
                  <c:v>08-10-2021</c:v>
                </c:pt>
                <c:pt idx="225">
                  <c:v>08-11-2021</c:v>
                </c:pt>
                <c:pt idx="226">
                  <c:v>08-12-2021</c:v>
                </c:pt>
                <c:pt idx="227">
                  <c:v>08/13/2021</c:v>
                </c:pt>
                <c:pt idx="228">
                  <c:v>08/16/2021</c:v>
                </c:pt>
                <c:pt idx="229">
                  <c:v>08/17/2021</c:v>
                </c:pt>
                <c:pt idx="230">
                  <c:v>08/18/2021</c:v>
                </c:pt>
                <c:pt idx="231">
                  <c:v>08/20/2021</c:v>
                </c:pt>
                <c:pt idx="232">
                  <c:v>08/23/2021</c:v>
                </c:pt>
                <c:pt idx="233">
                  <c:v>08/24/2021</c:v>
                </c:pt>
                <c:pt idx="234">
                  <c:v>08/25/2021</c:v>
                </c:pt>
                <c:pt idx="235">
                  <c:v>08/26/2021</c:v>
                </c:pt>
                <c:pt idx="236">
                  <c:v>08/27/2021</c:v>
                </c:pt>
                <c:pt idx="237">
                  <c:v>08/30/2021</c:v>
                </c:pt>
                <c:pt idx="238">
                  <c:v>08/31/2021</c:v>
                </c:pt>
                <c:pt idx="239">
                  <c:v>09-01-2021</c:v>
                </c:pt>
                <c:pt idx="240">
                  <c:v>09-02-2021</c:v>
                </c:pt>
                <c:pt idx="241">
                  <c:v>09-03-2021</c:v>
                </c:pt>
                <c:pt idx="242">
                  <c:v>09-06-2021</c:v>
                </c:pt>
                <c:pt idx="243">
                  <c:v>09-07-2021</c:v>
                </c:pt>
                <c:pt idx="244">
                  <c:v>09-08-2021</c:v>
                </c:pt>
                <c:pt idx="245">
                  <c:v>09-09-2021</c:v>
                </c:pt>
                <c:pt idx="246">
                  <c:v>09/13/2021</c:v>
                </c:pt>
                <c:pt idx="247">
                  <c:v>09/14/2021</c:v>
                </c:pt>
                <c:pt idx="248">
                  <c:v>09/15/2021</c:v>
                </c:pt>
                <c:pt idx="249">
                  <c:v>09/16/2021</c:v>
                </c:pt>
                <c:pt idx="250">
                  <c:v>09/17/2021</c:v>
                </c:pt>
                <c:pt idx="251">
                  <c:v>09/20/2021</c:v>
                </c:pt>
                <c:pt idx="252">
                  <c:v>09/21/2021</c:v>
                </c:pt>
                <c:pt idx="253">
                  <c:v>09/22/2021</c:v>
                </c:pt>
                <c:pt idx="254">
                  <c:v>09/23/2021</c:v>
                </c:pt>
                <c:pt idx="255">
                  <c:v>09/24/2021</c:v>
                </c:pt>
                <c:pt idx="256">
                  <c:v>09/27/2021</c:v>
                </c:pt>
                <c:pt idx="257">
                  <c:v>09/28/2021</c:v>
                </c:pt>
                <c:pt idx="258">
                  <c:v>09/29/2021</c:v>
                </c:pt>
                <c:pt idx="259">
                  <c:v>09/30/2021</c:v>
                </c:pt>
                <c:pt idx="260">
                  <c:v>10-01-2021</c:v>
                </c:pt>
                <c:pt idx="261">
                  <c:v>10-04-2021</c:v>
                </c:pt>
                <c:pt idx="262">
                  <c:v>10-05-2021</c:v>
                </c:pt>
                <c:pt idx="263">
                  <c:v>10-06-2021</c:v>
                </c:pt>
                <c:pt idx="264">
                  <c:v>10-07-2021</c:v>
                </c:pt>
                <c:pt idx="265">
                  <c:v>10-08-2021</c:v>
                </c:pt>
                <c:pt idx="266">
                  <c:v>10-11-2021</c:v>
                </c:pt>
                <c:pt idx="267">
                  <c:v>10-12-2021</c:v>
                </c:pt>
                <c:pt idx="268">
                  <c:v>10/13/2021</c:v>
                </c:pt>
                <c:pt idx="269">
                  <c:v>10/14/2021</c:v>
                </c:pt>
                <c:pt idx="270">
                  <c:v>10/18/2021</c:v>
                </c:pt>
                <c:pt idx="271">
                  <c:v>10/19/2021</c:v>
                </c:pt>
                <c:pt idx="272">
                  <c:v>10/20/2021</c:v>
                </c:pt>
                <c:pt idx="273">
                  <c:v>10/21/2021</c:v>
                </c:pt>
                <c:pt idx="274">
                  <c:v>10/22/2021</c:v>
                </c:pt>
                <c:pt idx="275">
                  <c:v>10/25/2021</c:v>
                </c:pt>
                <c:pt idx="276">
                  <c:v>10/26/2021</c:v>
                </c:pt>
                <c:pt idx="277">
                  <c:v>10/27/2021</c:v>
                </c:pt>
                <c:pt idx="278">
                  <c:v>10/28/2021</c:v>
                </c:pt>
                <c:pt idx="279">
                  <c:v>10/29/2021</c:v>
                </c:pt>
                <c:pt idx="280">
                  <c:v>11-01-2021</c:v>
                </c:pt>
                <c:pt idx="281">
                  <c:v>11-02-2021</c:v>
                </c:pt>
                <c:pt idx="282">
                  <c:v>11-03-2021</c:v>
                </c:pt>
                <c:pt idx="283">
                  <c:v>11-04-2021</c:v>
                </c:pt>
                <c:pt idx="284">
                  <c:v>11-08-2021</c:v>
                </c:pt>
                <c:pt idx="285">
                  <c:v>11-09-2021</c:v>
                </c:pt>
                <c:pt idx="286">
                  <c:v>11-10-2021</c:v>
                </c:pt>
                <c:pt idx="287">
                  <c:v>11-11-2021</c:v>
                </c:pt>
                <c:pt idx="288">
                  <c:v>11-12-2021</c:v>
                </c:pt>
                <c:pt idx="289">
                  <c:v>11/15/2021</c:v>
                </c:pt>
                <c:pt idx="290">
                  <c:v>11/16/2021</c:v>
                </c:pt>
                <c:pt idx="291">
                  <c:v>11/17/2021</c:v>
                </c:pt>
                <c:pt idx="292">
                  <c:v>11/18/2021</c:v>
                </c:pt>
                <c:pt idx="293">
                  <c:v>11/22/2021</c:v>
                </c:pt>
                <c:pt idx="294">
                  <c:v>11/23/2021</c:v>
                </c:pt>
                <c:pt idx="295">
                  <c:v>11/24/2021</c:v>
                </c:pt>
                <c:pt idx="296">
                  <c:v>11/25/2021</c:v>
                </c:pt>
                <c:pt idx="297">
                  <c:v>11/26/2021</c:v>
                </c:pt>
                <c:pt idx="298">
                  <c:v>11/29/2021</c:v>
                </c:pt>
                <c:pt idx="299">
                  <c:v>11/30/2021</c:v>
                </c:pt>
                <c:pt idx="300">
                  <c:v>12-01-2021</c:v>
                </c:pt>
                <c:pt idx="301">
                  <c:v>12-02-2021</c:v>
                </c:pt>
                <c:pt idx="302">
                  <c:v>12-03-2021</c:v>
                </c:pt>
                <c:pt idx="303">
                  <c:v>12-06-2021</c:v>
                </c:pt>
                <c:pt idx="304">
                  <c:v>12-07-2021</c:v>
                </c:pt>
                <c:pt idx="305">
                  <c:v>12-08-2021</c:v>
                </c:pt>
                <c:pt idx="306">
                  <c:v>12-09-2021</c:v>
                </c:pt>
                <c:pt idx="307">
                  <c:v>12-10-2021</c:v>
                </c:pt>
                <c:pt idx="308">
                  <c:v>12/13/2021</c:v>
                </c:pt>
                <c:pt idx="309">
                  <c:v>12/14/2021</c:v>
                </c:pt>
                <c:pt idx="310">
                  <c:v>12/15/2021</c:v>
                </c:pt>
                <c:pt idx="311">
                  <c:v>12/16/2021</c:v>
                </c:pt>
                <c:pt idx="312">
                  <c:v>12/17/2021</c:v>
                </c:pt>
                <c:pt idx="313">
                  <c:v>12/20/2021</c:v>
                </c:pt>
                <c:pt idx="314">
                  <c:v>12/21/2021</c:v>
                </c:pt>
                <c:pt idx="315">
                  <c:v>12/22/2021</c:v>
                </c:pt>
                <c:pt idx="316">
                  <c:v>12/23/2021</c:v>
                </c:pt>
                <c:pt idx="317">
                  <c:v>12/24/2021</c:v>
                </c:pt>
                <c:pt idx="318">
                  <c:v>12/27/2021</c:v>
                </c:pt>
                <c:pt idx="319">
                  <c:v>12/28/2021</c:v>
                </c:pt>
                <c:pt idx="320">
                  <c:v>12/29/2021</c:v>
                </c:pt>
                <c:pt idx="321">
                  <c:v>12/30/2021</c:v>
                </c:pt>
                <c:pt idx="322">
                  <c:v>12/31/2021</c:v>
                </c:pt>
                <c:pt idx="323">
                  <c:v>01-03-2022</c:v>
                </c:pt>
                <c:pt idx="324">
                  <c:v>01-04-2022</c:v>
                </c:pt>
                <c:pt idx="325">
                  <c:v>01-05-2022</c:v>
                </c:pt>
                <c:pt idx="326">
                  <c:v>01-06-2022</c:v>
                </c:pt>
                <c:pt idx="327">
                  <c:v>01-07-2022</c:v>
                </c:pt>
                <c:pt idx="328">
                  <c:v>01-10-2022</c:v>
                </c:pt>
                <c:pt idx="329">
                  <c:v>01-11-2022</c:v>
                </c:pt>
                <c:pt idx="330">
                  <c:v>01-12-2022</c:v>
                </c:pt>
                <c:pt idx="331">
                  <c:v>01/13/2022</c:v>
                </c:pt>
                <c:pt idx="332">
                  <c:v>01/14/2022</c:v>
                </c:pt>
                <c:pt idx="333">
                  <c:v>01/17/2022</c:v>
                </c:pt>
                <c:pt idx="334">
                  <c:v>01/18/2022</c:v>
                </c:pt>
                <c:pt idx="335">
                  <c:v>01/19/2022</c:v>
                </c:pt>
                <c:pt idx="336">
                  <c:v>01/20/2022</c:v>
                </c:pt>
                <c:pt idx="337">
                  <c:v>01/21/2022</c:v>
                </c:pt>
                <c:pt idx="338">
                  <c:v>01/24/2022</c:v>
                </c:pt>
                <c:pt idx="339">
                  <c:v>01/25/2022</c:v>
                </c:pt>
                <c:pt idx="340">
                  <c:v>01/27/2022</c:v>
                </c:pt>
                <c:pt idx="341">
                  <c:v>01/28/2022</c:v>
                </c:pt>
                <c:pt idx="342">
                  <c:v>01/31/2022</c:v>
                </c:pt>
                <c:pt idx="343">
                  <c:v>02-01-2022</c:v>
                </c:pt>
                <c:pt idx="344">
                  <c:v>02-02-2022</c:v>
                </c:pt>
                <c:pt idx="345">
                  <c:v>02-03-2022</c:v>
                </c:pt>
                <c:pt idx="346">
                  <c:v>02-04-2022</c:v>
                </c:pt>
                <c:pt idx="347">
                  <c:v>02-07-2022</c:v>
                </c:pt>
                <c:pt idx="348">
                  <c:v>02-08-2022</c:v>
                </c:pt>
                <c:pt idx="349">
                  <c:v>02-09-2022</c:v>
                </c:pt>
                <c:pt idx="350">
                  <c:v>02-10-2022</c:v>
                </c:pt>
                <c:pt idx="351">
                  <c:v>02-11-2022</c:v>
                </c:pt>
                <c:pt idx="352">
                  <c:v>02/14/2022</c:v>
                </c:pt>
                <c:pt idx="353">
                  <c:v>02/15/2022</c:v>
                </c:pt>
                <c:pt idx="354">
                  <c:v>02/16/2022</c:v>
                </c:pt>
                <c:pt idx="355">
                  <c:v>02/17/2022</c:v>
                </c:pt>
                <c:pt idx="356">
                  <c:v>02/18/2022</c:v>
                </c:pt>
                <c:pt idx="357">
                  <c:v>02/21/2022</c:v>
                </c:pt>
                <c:pt idx="358">
                  <c:v>02/22/2022</c:v>
                </c:pt>
                <c:pt idx="359">
                  <c:v>02/23/2022</c:v>
                </c:pt>
                <c:pt idx="360">
                  <c:v>02/24/2022</c:v>
                </c:pt>
                <c:pt idx="361">
                  <c:v>02/25/2022</c:v>
                </c:pt>
                <c:pt idx="362">
                  <c:v>02/28/2022</c:v>
                </c:pt>
                <c:pt idx="363">
                  <c:v>03-02-2022</c:v>
                </c:pt>
                <c:pt idx="364">
                  <c:v>03-03-2022</c:v>
                </c:pt>
                <c:pt idx="365">
                  <c:v>03-04-2022</c:v>
                </c:pt>
                <c:pt idx="366">
                  <c:v>03-07-2022</c:v>
                </c:pt>
                <c:pt idx="367">
                  <c:v>03-08-2022</c:v>
                </c:pt>
                <c:pt idx="368">
                  <c:v>03-09-2022</c:v>
                </c:pt>
                <c:pt idx="369">
                  <c:v>03-10-2022</c:v>
                </c:pt>
                <c:pt idx="370">
                  <c:v>03-11-2022</c:v>
                </c:pt>
                <c:pt idx="371">
                  <c:v>03/14/2022</c:v>
                </c:pt>
                <c:pt idx="372">
                  <c:v>03/15/2022</c:v>
                </c:pt>
                <c:pt idx="373">
                  <c:v>03/16/2022</c:v>
                </c:pt>
                <c:pt idx="374">
                  <c:v>03/17/2022</c:v>
                </c:pt>
                <c:pt idx="375">
                  <c:v>03/21/2022</c:v>
                </c:pt>
                <c:pt idx="376">
                  <c:v>03/22/2022</c:v>
                </c:pt>
                <c:pt idx="377">
                  <c:v>03/23/2022</c:v>
                </c:pt>
                <c:pt idx="378">
                  <c:v>03/24/2022</c:v>
                </c:pt>
                <c:pt idx="379">
                  <c:v>03/25/2022</c:v>
                </c:pt>
                <c:pt idx="380">
                  <c:v>03/28/2022</c:v>
                </c:pt>
                <c:pt idx="381">
                  <c:v>03/29/2022</c:v>
                </c:pt>
                <c:pt idx="382">
                  <c:v>03/30/2022</c:v>
                </c:pt>
                <c:pt idx="383">
                  <c:v>03/31/2022</c:v>
                </c:pt>
                <c:pt idx="384">
                  <c:v>04-01-2022</c:v>
                </c:pt>
                <c:pt idx="385">
                  <c:v>04-04-2022</c:v>
                </c:pt>
                <c:pt idx="386">
                  <c:v>04-05-2022</c:v>
                </c:pt>
                <c:pt idx="387">
                  <c:v>04-06-2022</c:v>
                </c:pt>
                <c:pt idx="388">
                  <c:v>04-07-2022</c:v>
                </c:pt>
                <c:pt idx="389">
                  <c:v>04-08-2022</c:v>
                </c:pt>
                <c:pt idx="390">
                  <c:v>04-11-2022</c:v>
                </c:pt>
                <c:pt idx="391">
                  <c:v>04-12-2022</c:v>
                </c:pt>
                <c:pt idx="392">
                  <c:v>04/13/2022</c:v>
                </c:pt>
                <c:pt idx="393">
                  <c:v>04/18/2022</c:v>
                </c:pt>
                <c:pt idx="394">
                  <c:v>04/19/2022</c:v>
                </c:pt>
                <c:pt idx="395">
                  <c:v>04/20/2022</c:v>
                </c:pt>
                <c:pt idx="396">
                  <c:v>04/21/2022</c:v>
                </c:pt>
                <c:pt idx="397">
                  <c:v>04/22/2022</c:v>
                </c:pt>
                <c:pt idx="398">
                  <c:v>04/25/2022</c:v>
                </c:pt>
                <c:pt idx="399">
                  <c:v>04/26/2022</c:v>
                </c:pt>
                <c:pt idx="400">
                  <c:v>04/27/2022</c:v>
                </c:pt>
                <c:pt idx="401">
                  <c:v>04/28/2022</c:v>
                </c:pt>
                <c:pt idx="402">
                  <c:v>04/29/2022</c:v>
                </c:pt>
                <c:pt idx="403">
                  <c:v>05-02-2022</c:v>
                </c:pt>
                <c:pt idx="404">
                  <c:v>05-04-2022</c:v>
                </c:pt>
                <c:pt idx="405">
                  <c:v>05-05-2022</c:v>
                </c:pt>
                <c:pt idx="406">
                  <c:v>05-06-2022</c:v>
                </c:pt>
                <c:pt idx="407">
                  <c:v>05-09-2022</c:v>
                </c:pt>
                <c:pt idx="408">
                  <c:v>05-10-2022</c:v>
                </c:pt>
                <c:pt idx="409">
                  <c:v>05-11-2022</c:v>
                </c:pt>
                <c:pt idx="410">
                  <c:v>05-12-2022</c:v>
                </c:pt>
                <c:pt idx="411">
                  <c:v>05/13/2022</c:v>
                </c:pt>
                <c:pt idx="412">
                  <c:v>05/16/2022</c:v>
                </c:pt>
                <c:pt idx="413">
                  <c:v>05/17/2022</c:v>
                </c:pt>
                <c:pt idx="414">
                  <c:v>05/18/2022</c:v>
                </c:pt>
                <c:pt idx="415">
                  <c:v>05/19/2022</c:v>
                </c:pt>
                <c:pt idx="416">
                  <c:v>05/20/2022</c:v>
                </c:pt>
                <c:pt idx="417">
                  <c:v>05/23/2022</c:v>
                </c:pt>
                <c:pt idx="418">
                  <c:v>05/24/2022</c:v>
                </c:pt>
                <c:pt idx="419">
                  <c:v>05/25/2022</c:v>
                </c:pt>
                <c:pt idx="420">
                  <c:v>05/26/2022</c:v>
                </c:pt>
                <c:pt idx="421">
                  <c:v>05/27/2022</c:v>
                </c:pt>
                <c:pt idx="422">
                  <c:v>05/30/2022</c:v>
                </c:pt>
                <c:pt idx="423">
                  <c:v>05/31/2022</c:v>
                </c:pt>
                <c:pt idx="424">
                  <c:v>06-01-2022</c:v>
                </c:pt>
                <c:pt idx="425">
                  <c:v>06-02-2022</c:v>
                </c:pt>
                <c:pt idx="426">
                  <c:v>06-03-2022</c:v>
                </c:pt>
                <c:pt idx="427">
                  <c:v>06-06-2022</c:v>
                </c:pt>
                <c:pt idx="428">
                  <c:v>06-07-2022</c:v>
                </c:pt>
                <c:pt idx="429">
                  <c:v>06-08-2022</c:v>
                </c:pt>
                <c:pt idx="430">
                  <c:v>06-09-2022</c:v>
                </c:pt>
                <c:pt idx="431">
                  <c:v>06-10-2022</c:v>
                </c:pt>
                <c:pt idx="432">
                  <c:v>06/13/2022</c:v>
                </c:pt>
                <c:pt idx="433">
                  <c:v>06/14/2022</c:v>
                </c:pt>
                <c:pt idx="434">
                  <c:v>06/15/2022</c:v>
                </c:pt>
                <c:pt idx="435">
                  <c:v>06/16/2022</c:v>
                </c:pt>
                <c:pt idx="436">
                  <c:v>06/17/2022</c:v>
                </c:pt>
                <c:pt idx="437">
                  <c:v>06/20/2022</c:v>
                </c:pt>
                <c:pt idx="438">
                  <c:v>06/21/2022</c:v>
                </c:pt>
                <c:pt idx="439">
                  <c:v>06/22/2022</c:v>
                </c:pt>
                <c:pt idx="440">
                  <c:v>06/23/2022</c:v>
                </c:pt>
                <c:pt idx="441">
                  <c:v>06/24/2022</c:v>
                </c:pt>
                <c:pt idx="442">
                  <c:v>06/27/2022</c:v>
                </c:pt>
                <c:pt idx="443">
                  <c:v>06/28/2022</c:v>
                </c:pt>
                <c:pt idx="444">
                  <c:v>06/29/2022</c:v>
                </c:pt>
                <c:pt idx="445">
                  <c:v>06/30/2022</c:v>
                </c:pt>
                <c:pt idx="446">
                  <c:v>07-01-2022</c:v>
                </c:pt>
                <c:pt idx="447">
                  <c:v>07-04-2022</c:v>
                </c:pt>
                <c:pt idx="448">
                  <c:v>07-05-2022</c:v>
                </c:pt>
                <c:pt idx="449">
                  <c:v>07-06-2022</c:v>
                </c:pt>
                <c:pt idx="450">
                  <c:v>07-07-2022</c:v>
                </c:pt>
                <c:pt idx="451">
                  <c:v>07-08-2022</c:v>
                </c:pt>
                <c:pt idx="452">
                  <c:v>07-11-2022</c:v>
                </c:pt>
                <c:pt idx="453">
                  <c:v>07-12-2022</c:v>
                </c:pt>
                <c:pt idx="454">
                  <c:v>07/13/2022</c:v>
                </c:pt>
                <c:pt idx="455">
                  <c:v>07/14/2022</c:v>
                </c:pt>
                <c:pt idx="456">
                  <c:v>07/15/2022</c:v>
                </c:pt>
                <c:pt idx="457">
                  <c:v>07/18/2022</c:v>
                </c:pt>
                <c:pt idx="458">
                  <c:v>07/19/2022</c:v>
                </c:pt>
                <c:pt idx="459">
                  <c:v>07/20/2022</c:v>
                </c:pt>
                <c:pt idx="460">
                  <c:v>07/21/2022</c:v>
                </c:pt>
                <c:pt idx="461">
                  <c:v>07/22/2022</c:v>
                </c:pt>
                <c:pt idx="462">
                  <c:v>07/25/2022</c:v>
                </c:pt>
                <c:pt idx="463">
                  <c:v>07/26/2022</c:v>
                </c:pt>
                <c:pt idx="464">
                  <c:v>07/27/2022</c:v>
                </c:pt>
                <c:pt idx="465">
                  <c:v>07/28/2022</c:v>
                </c:pt>
                <c:pt idx="466">
                  <c:v>07/29/2022</c:v>
                </c:pt>
                <c:pt idx="467">
                  <c:v>08-01-2022</c:v>
                </c:pt>
                <c:pt idx="468">
                  <c:v>08-02-2022</c:v>
                </c:pt>
                <c:pt idx="469">
                  <c:v>08-03-2022</c:v>
                </c:pt>
                <c:pt idx="470">
                  <c:v>08-04-2022</c:v>
                </c:pt>
                <c:pt idx="471">
                  <c:v>08-05-2022</c:v>
                </c:pt>
                <c:pt idx="472">
                  <c:v>08-08-2022</c:v>
                </c:pt>
                <c:pt idx="473">
                  <c:v>08-10-2022</c:v>
                </c:pt>
                <c:pt idx="474">
                  <c:v>08-11-2022</c:v>
                </c:pt>
                <c:pt idx="475">
                  <c:v>08-12-2022</c:v>
                </c:pt>
                <c:pt idx="476">
                  <c:v>08/16/2022</c:v>
                </c:pt>
                <c:pt idx="477">
                  <c:v>08/17/2022</c:v>
                </c:pt>
                <c:pt idx="478">
                  <c:v>08/18/2022</c:v>
                </c:pt>
                <c:pt idx="479">
                  <c:v>08/19/2022</c:v>
                </c:pt>
                <c:pt idx="480">
                  <c:v>08/22/2022</c:v>
                </c:pt>
                <c:pt idx="481">
                  <c:v>08/23/2022</c:v>
                </c:pt>
                <c:pt idx="482">
                  <c:v>08/24/2022</c:v>
                </c:pt>
                <c:pt idx="483">
                  <c:v>08/25/2022</c:v>
                </c:pt>
                <c:pt idx="484">
                  <c:v>08/26/2022</c:v>
                </c:pt>
                <c:pt idx="485">
                  <c:v>08/29/2022</c:v>
                </c:pt>
                <c:pt idx="486">
                  <c:v>08/30/2022</c:v>
                </c:pt>
                <c:pt idx="487">
                  <c:v>09-01-2022</c:v>
                </c:pt>
                <c:pt idx="488">
                  <c:v>09-02-2022</c:v>
                </c:pt>
                <c:pt idx="489">
                  <c:v>09-05-2022</c:v>
                </c:pt>
                <c:pt idx="490">
                  <c:v>09-06-2022</c:v>
                </c:pt>
                <c:pt idx="491">
                  <c:v>09-07-2022</c:v>
                </c:pt>
                <c:pt idx="492">
                  <c:v>09-08-2022</c:v>
                </c:pt>
                <c:pt idx="493">
                  <c:v>09-09-2022</c:v>
                </c:pt>
                <c:pt idx="494">
                  <c:v>09-12-2022</c:v>
                </c:pt>
                <c:pt idx="495">
                  <c:v>09/13/2022</c:v>
                </c:pt>
                <c:pt idx="496">
                  <c:v>09/14/2022</c:v>
                </c:pt>
                <c:pt idx="497">
                  <c:v>09/15/2022</c:v>
                </c:pt>
                <c:pt idx="498">
                  <c:v>09/16/2022</c:v>
                </c:pt>
                <c:pt idx="499">
                  <c:v>09/19/2022</c:v>
                </c:pt>
                <c:pt idx="500">
                  <c:v>09/20/2022</c:v>
                </c:pt>
                <c:pt idx="501">
                  <c:v>09/21/2022</c:v>
                </c:pt>
                <c:pt idx="502">
                  <c:v>09/22/2022</c:v>
                </c:pt>
                <c:pt idx="503">
                  <c:v>09/23/2022</c:v>
                </c:pt>
                <c:pt idx="504">
                  <c:v>09/26/2022</c:v>
                </c:pt>
                <c:pt idx="505">
                  <c:v>09/27/2022</c:v>
                </c:pt>
                <c:pt idx="506">
                  <c:v>09/28/2022</c:v>
                </c:pt>
                <c:pt idx="507">
                  <c:v>09/29/2022</c:v>
                </c:pt>
                <c:pt idx="508">
                  <c:v>09/30/2022</c:v>
                </c:pt>
                <c:pt idx="509">
                  <c:v>10-03-2022</c:v>
                </c:pt>
                <c:pt idx="510">
                  <c:v>10-04-2022</c:v>
                </c:pt>
                <c:pt idx="511">
                  <c:v>10-06-2022</c:v>
                </c:pt>
                <c:pt idx="512">
                  <c:v>10-07-2022</c:v>
                </c:pt>
                <c:pt idx="513">
                  <c:v>10-10-2022</c:v>
                </c:pt>
                <c:pt idx="514">
                  <c:v>10-11-2022</c:v>
                </c:pt>
                <c:pt idx="515">
                  <c:v>10-12-2022</c:v>
                </c:pt>
                <c:pt idx="516">
                  <c:v>10/13/2022</c:v>
                </c:pt>
                <c:pt idx="517">
                  <c:v>10/14/2022</c:v>
                </c:pt>
                <c:pt idx="518">
                  <c:v>10/17/2022</c:v>
                </c:pt>
                <c:pt idx="519">
                  <c:v>10/18/2022</c:v>
                </c:pt>
                <c:pt idx="520">
                  <c:v>10/19/2022</c:v>
                </c:pt>
                <c:pt idx="521">
                  <c:v>10/20/2022</c:v>
                </c:pt>
                <c:pt idx="522">
                  <c:v>10/21/2022</c:v>
                </c:pt>
                <c:pt idx="523">
                  <c:v>10/24/2022</c:v>
                </c:pt>
                <c:pt idx="524">
                  <c:v>10/25/2022</c:v>
                </c:pt>
                <c:pt idx="525">
                  <c:v>10/27/2022</c:v>
                </c:pt>
                <c:pt idx="526">
                  <c:v>10/28/2022</c:v>
                </c:pt>
                <c:pt idx="527">
                  <c:v>10/31/2022</c:v>
                </c:pt>
                <c:pt idx="528">
                  <c:v>11-01-2022</c:v>
                </c:pt>
                <c:pt idx="529">
                  <c:v>11-02-2022</c:v>
                </c:pt>
                <c:pt idx="530">
                  <c:v>11-03-2022</c:v>
                </c:pt>
                <c:pt idx="531">
                  <c:v>11-04-2022</c:v>
                </c:pt>
                <c:pt idx="532">
                  <c:v>11-07-2022</c:v>
                </c:pt>
                <c:pt idx="533">
                  <c:v>11-09-2022</c:v>
                </c:pt>
                <c:pt idx="534">
                  <c:v>11-10-2022</c:v>
                </c:pt>
                <c:pt idx="535">
                  <c:v>11-11-2022</c:v>
                </c:pt>
                <c:pt idx="536">
                  <c:v>11/14/2022</c:v>
                </c:pt>
                <c:pt idx="537">
                  <c:v>11/15/2022</c:v>
                </c:pt>
                <c:pt idx="538">
                  <c:v>11/16/2022</c:v>
                </c:pt>
                <c:pt idx="539">
                  <c:v>11/17/2022</c:v>
                </c:pt>
                <c:pt idx="540">
                  <c:v>11/18/2022</c:v>
                </c:pt>
                <c:pt idx="541">
                  <c:v>11/21/2022</c:v>
                </c:pt>
                <c:pt idx="542">
                  <c:v>11/22/2022</c:v>
                </c:pt>
                <c:pt idx="543">
                  <c:v>11/23/2022</c:v>
                </c:pt>
                <c:pt idx="544">
                  <c:v>11/24/2022</c:v>
                </c:pt>
                <c:pt idx="545">
                  <c:v>11/25/2022</c:v>
                </c:pt>
                <c:pt idx="546">
                  <c:v>11/28/2022</c:v>
                </c:pt>
                <c:pt idx="547">
                  <c:v>11/29/2022</c:v>
                </c:pt>
                <c:pt idx="548">
                  <c:v>11/30/2022</c:v>
                </c:pt>
                <c:pt idx="549">
                  <c:v>12-01-2022</c:v>
                </c:pt>
                <c:pt idx="550">
                  <c:v>12-02-2022</c:v>
                </c:pt>
                <c:pt idx="551">
                  <c:v>12-05-2022</c:v>
                </c:pt>
                <c:pt idx="552">
                  <c:v>12-06-2022</c:v>
                </c:pt>
                <c:pt idx="553">
                  <c:v>12-07-2022</c:v>
                </c:pt>
                <c:pt idx="554">
                  <c:v>12-08-2022</c:v>
                </c:pt>
                <c:pt idx="555">
                  <c:v>12-09-2022</c:v>
                </c:pt>
                <c:pt idx="556">
                  <c:v>12-12-2022</c:v>
                </c:pt>
                <c:pt idx="557">
                  <c:v>12/13/2022</c:v>
                </c:pt>
                <c:pt idx="558">
                  <c:v>12/14/2022</c:v>
                </c:pt>
                <c:pt idx="559">
                  <c:v>12/15/2022</c:v>
                </c:pt>
                <c:pt idx="560">
                  <c:v>12/16/2022</c:v>
                </c:pt>
                <c:pt idx="561">
                  <c:v>12/19/2022</c:v>
                </c:pt>
                <c:pt idx="562">
                  <c:v>12/20/2022</c:v>
                </c:pt>
                <c:pt idx="563">
                  <c:v>12/21/2022</c:v>
                </c:pt>
                <c:pt idx="564">
                  <c:v>12/22/2022</c:v>
                </c:pt>
                <c:pt idx="565">
                  <c:v>12/23/2022</c:v>
                </c:pt>
                <c:pt idx="566">
                  <c:v>12/26/2022</c:v>
                </c:pt>
                <c:pt idx="567">
                  <c:v>12/27/2022</c:v>
                </c:pt>
                <c:pt idx="568">
                  <c:v>12/28/2022</c:v>
                </c:pt>
                <c:pt idx="569">
                  <c:v>12/29/2022</c:v>
                </c:pt>
                <c:pt idx="570">
                  <c:v>12/30/2022</c:v>
                </c:pt>
                <c:pt idx="571">
                  <c:v>01-02-2023</c:v>
                </c:pt>
                <c:pt idx="572">
                  <c:v>01-03-2023</c:v>
                </c:pt>
                <c:pt idx="573">
                  <c:v>01-04-2023</c:v>
                </c:pt>
                <c:pt idx="574">
                  <c:v>01-05-2023</c:v>
                </c:pt>
                <c:pt idx="575">
                  <c:v>01-06-2023</c:v>
                </c:pt>
                <c:pt idx="576">
                  <c:v>01-09-2023</c:v>
                </c:pt>
                <c:pt idx="577">
                  <c:v>01-10-2023</c:v>
                </c:pt>
                <c:pt idx="578">
                  <c:v>01-11-2023</c:v>
                </c:pt>
                <c:pt idx="579">
                  <c:v>01-12-2023</c:v>
                </c:pt>
                <c:pt idx="580">
                  <c:v>01/13/2023</c:v>
                </c:pt>
                <c:pt idx="581">
                  <c:v>01/16/2023</c:v>
                </c:pt>
                <c:pt idx="582">
                  <c:v>01/17/2023</c:v>
                </c:pt>
                <c:pt idx="583">
                  <c:v>01/18/2023</c:v>
                </c:pt>
                <c:pt idx="584">
                  <c:v>01/19/2023</c:v>
                </c:pt>
                <c:pt idx="585">
                  <c:v>01/20/2023</c:v>
                </c:pt>
                <c:pt idx="586">
                  <c:v>01/23/2023</c:v>
                </c:pt>
                <c:pt idx="587">
                  <c:v>01/24/2023</c:v>
                </c:pt>
                <c:pt idx="588">
                  <c:v>01/25/2023</c:v>
                </c:pt>
                <c:pt idx="589">
                  <c:v>01/27/2023</c:v>
                </c:pt>
                <c:pt idx="590">
                  <c:v>01/30/2023</c:v>
                </c:pt>
                <c:pt idx="591">
                  <c:v>01/31/2023</c:v>
                </c:pt>
                <c:pt idx="592">
                  <c:v>02-01-2023</c:v>
                </c:pt>
                <c:pt idx="593">
                  <c:v>02-02-2023</c:v>
                </c:pt>
                <c:pt idx="594">
                  <c:v>02-03-2023</c:v>
                </c:pt>
                <c:pt idx="595">
                  <c:v>02-06-2023</c:v>
                </c:pt>
                <c:pt idx="596">
                  <c:v>02-07-2023</c:v>
                </c:pt>
                <c:pt idx="597">
                  <c:v>02-08-2023</c:v>
                </c:pt>
                <c:pt idx="598">
                  <c:v>02-09-2023</c:v>
                </c:pt>
                <c:pt idx="599">
                  <c:v>02-10-2023</c:v>
                </c:pt>
                <c:pt idx="600">
                  <c:v>02/13/2023</c:v>
                </c:pt>
                <c:pt idx="601">
                  <c:v>02/14/2023</c:v>
                </c:pt>
                <c:pt idx="602">
                  <c:v>02/15/2023</c:v>
                </c:pt>
                <c:pt idx="603">
                  <c:v>02/16/2023</c:v>
                </c:pt>
                <c:pt idx="604">
                  <c:v>02/17/2023</c:v>
                </c:pt>
                <c:pt idx="605">
                  <c:v>02/20/2023</c:v>
                </c:pt>
                <c:pt idx="606">
                  <c:v>02/21/2023</c:v>
                </c:pt>
                <c:pt idx="607">
                  <c:v>02/22/2023</c:v>
                </c:pt>
                <c:pt idx="608">
                  <c:v>02/23/2023</c:v>
                </c:pt>
                <c:pt idx="609">
                  <c:v>02/24/2023</c:v>
                </c:pt>
                <c:pt idx="610">
                  <c:v>02/27/2023</c:v>
                </c:pt>
                <c:pt idx="611">
                  <c:v>02/28/2023</c:v>
                </c:pt>
                <c:pt idx="612">
                  <c:v>03-01-2023</c:v>
                </c:pt>
                <c:pt idx="613">
                  <c:v>03-02-2023</c:v>
                </c:pt>
                <c:pt idx="614">
                  <c:v>03-03-2023</c:v>
                </c:pt>
                <c:pt idx="615">
                  <c:v>03-06-2023</c:v>
                </c:pt>
                <c:pt idx="616">
                  <c:v>03-08-2023</c:v>
                </c:pt>
                <c:pt idx="617">
                  <c:v>03-09-2023</c:v>
                </c:pt>
                <c:pt idx="618">
                  <c:v>03-10-2023</c:v>
                </c:pt>
                <c:pt idx="619">
                  <c:v>03/13/2023</c:v>
                </c:pt>
                <c:pt idx="620">
                  <c:v>03/14/2023</c:v>
                </c:pt>
                <c:pt idx="621">
                  <c:v>03/15/2023</c:v>
                </c:pt>
                <c:pt idx="622">
                  <c:v>03/16/2023</c:v>
                </c:pt>
                <c:pt idx="623">
                  <c:v>03/17/2023</c:v>
                </c:pt>
                <c:pt idx="624">
                  <c:v>03/20/2023</c:v>
                </c:pt>
                <c:pt idx="625">
                  <c:v>03/21/2023</c:v>
                </c:pt>
                <c:pt idx="626">
                  <c:v>03/22/2023</c:v>
                </c:pt>
                <c:pt idx="627">
                  <c:v>03/23/2023</c:v>
                </c:pt>
                <c:pt idx="628">
                  <c:v>03/24/2023</c:v>
                </c:pt>
                <c:pt idx="629">
                  <c:v>03/27/2023</c:v>
                </c:pt>
                <c:pt idx="630">
                  <c:v>03/28/2023</c:v>
                </c:pt>
                <c:pt idx="631">
                  <c:v>03/29/2023</c:v>
                </c:pt>
                <c:pt idx="632">
                  <c:v>03/31/2023</c:v>
                </c:pt>
                <c:pt idx="633">
                  <c:v>04-03-2023</c:v>
                </c:pt>
                <c:pt idx="634">
                  <c:v>04-05-2023</c:v>
                </c:pt>
                <c:pt idx="635">
                  <c:v>04-06-2023</c:v>
                </c:pt>
                <c:pt idx="636">
                  <c:v>04-10-2023</c:v>
                </c:pt>
                <c:pt idx="637">
                  <c:v>04-11-2023</c:v>
                </c:pt>
                <c:pt idx="638">
                  <c:v>04-12-2023</c:v>
                </c:pt>
                <c:pt idx="639">
                  <c:v>04/13/2023</c:v>
                </c:pt>
                <c:pt idx="640">
                  <c:v>04/17/2023</c:v>
                </c:pt>
                <c:pt idx="641">
                  <c:v>04/18/2023</c:v>
                </c:pt>
                <c:pt idx="642">
                  <c:v>04/19/2023</c:v>
                </c:pt>
                <c:pt idx="643">
                  <c:v>04/20/2023</c:v>
                </c:pt>
                <c:pt idx="644">
                  <c:v>04/21/2023</c:v>
                </c:pt>
                <c:pt idx="645">
                  <c:v>04/24/2023</c:v>
                </c:pt>
                <c:pt idx="646">
                  <c:v>04/25/2023</c:v>
                </c:pt>
                <c:pt idx="647">
                  <c:v>04/26/2023</c:v>
                </c:pt>
                <c:pt idx="648">
                  <c:v>04/27/2023</c:v>
                </c:pt>
                <c:pt idx="649">
                  <c:v>04/28/2023</c:v>
                </c:pt>
                <c:pt idx="650">
                  <c:v>05-02-2023</c:v>
                </c:pt>
                <c:pt idx="651">
                  <c:v>05-03-2023</c:v>
                </c:pt>
                <c:pt idx="652">
                  <c:v>05-04-2023</c:v>
                </c:pt>
                <c:pt idx="653">
                  <c:v>05-05-2023</c:v>
                </c:pt>
                <c:pt idx="654">
                  <c:v>05-08-2023</c:v>
                </c:pt>
                <c:pt idx="655">
                  <c:v>05-09-2023</c:v>
                </c:pt>
                <c:pt idx="656">
                  <c:v>05-10-2023</c:v>
                </c:pt>
                <c:pt idx="657">
                  <c:v>05-11-2023</c:v>
                </c:pt>
                <c:pt idx="658">
                  <c:v>05-12-2023</c:v>
                </c:pt>
                <c:pt idx="659">
                  <c:v>05/15/2023</c:v>
                </c:pt>
                <c:pt idx="660">
                  <c:v>05/16/2023</c:v>
                </c:pt>
                <c:pt idx="661">
                  <c:v>05/17/2023</c:v>
                </c:pt>
                <c:pt idx="662">
                  <c:v>05/18/2023</c:v>
                </c:pt>
                <c:pt idx="663">
                  <c:v>05/19/2023</c:v>
                </c:pt>
                <c:pt idx="664">
                  <c:v>05/22/2023</c:v>
                </c:pt>
                <c:pt idx="665">
                  <c:v>05/23/2023</c:v>
                </c:pt>
                <c:pt idx="666">
                  <c:v>05/24/2023</c:v>
                </c:pt>
                <c:pt idx="667">
                  <c:v>05/25/2023</c:v>
                </c:pt>
                <c:pt idx="668">
                  <c:v>05/26/2023</c:v>
                </c:pt>
                <c:pt idx="669">
                  <c:v>05/29/2023</c:v>
                </c:pt>
                <c:pt idx="670">
                  <c:v>05/30/2023</c:v>
                </c:pt>
                <c:pt idx="671">
                  <c:v>05/31/2023</c:v>
                </c:pt>
                <c:pt idx="672">
                  <c:v>06-01-2023</c:v>
                </c:pt>
                <c:pt idx="673">
                  <c:v>06-02-2023</c:v>
                </c:pt>
                <c:pt idx="674">
                  <c:v>06-05-2023</c:v>
                </c:pt>
                <c:pt idx="675">
                  <c:v>06-06-2023</c:v>
                </c:pt>
                <c:pt idx="676">
                  <c:v>06-07-2023</c:v>
                </c:pt>
                <c:pt idx="677">
                  <c:v>06-08-2023</c:v>
                </c:pt>
                <c:pt idx="678">
                  <c:v>06-09-2023</c:v>
                </c:pt>
                <c:pt idx="679">
                  <c:v>06-12-2023</c:v>
                </c:pt>
                <c:pt idx="680">
                  <c:v>06/13/2023</c:v>
                </c:pt>
                <c:pt idx="681">
                  <c:v>06/14/2023</c:v>
                </c:pt>
                <c:pt idx="682">
                  <c:v>06/15/2023</c:v>
                </c:pt>
                <c:pt idx="683">
                  <c:v>06/16/2023</c:v>
                </c:pt>
                <c:pt idx="684">
                  <c:v>06/19/2023</c:v>
                </c:pt>
                <c:pt idx="685">
                  <c:v>06/20/2023</c:v>
                </c:pt>
                <c:pt idx="686">
                  <c:v>06/21/2023</c:v>
                </c:pt>
                <c:pt idx="687">
                  <c:v>06/22/2023</c:v>
                </c:pt>
                <c:pt idx="688">
                  <c:v>06/23/2023</c:v>
                </c:pt>
                <c:pt idx="689">
                  <c:v>06/26/2023</c:v>
                </c:pt>
                <c:pt idx="690">
                  <c:v>06/27/2023</c:v>
                </c:pt>
                <c:pt idx="691">
                  <c:v>06/28/2023</c:v>
                </c:pt>
                <c:pt idx="692">
                  <c:v>06/30/2023</c:v>
                </c:pt>
                <c:pt idx="693">
                  <c:v>07-03-2023</c:v>
                </c:pt>
                <c:pt idx="694">
                  <c:v>07-04-2023</c:v>
                </c:pt>
                <c:pt idx="695">
                  <c:v>07-05-2023</c:v>
                </c:pt>
                <c:pt idx="696">
                  <c:v>07-06-2023</c:v>
                </c:pt>
                <c:pt idx="697">
                  <c:v>07-07-2023</c:v>
                </c:pt>
                <c:pt idx="698">
                  <c:v>07-10-2023</c:v>
                </c:pt>
                <c:pt idx="699">
                  <c:v>07-11-2023</c:v>
                </c:pt>
                <c:pt idx="700">
                  <c:v>07-12-2023</c:v>
                </c:pt>
                <c:pt idx="701">
                  <c:v>07/13/2023</c:v>
                </c:pt>
                <c:pt idx="702">
                  <c:v>07/14/2023</c:v>
                </c:pt>
                <c:pt idx="703">
                  <c:v>07/17/2023</c:v>
                </c:pt>
                <c:pt idx="704">
                  <c:v>07/18/2023</c:v>
                </c:pt>
                <c:pt idx="705">
                  <c:v>07/19/2023</c:v>
                </c:pt>
                <c:pt idx="706">
                  <c:v>07/20/2023</c:v>
                </c:pt>
                <c:pt idx="707">
                  <c:v>07/21/2023</c:v>
                </c:pt>
                <c:pt idx="708">
                  <c:v>07/24/2023</c:v>
                </c:pt>
                <c:pt idx="709">
                  <c:v>07/25/2023</c:v>
                </c:pt>
                <c:pt idx="710">
                  <c:v>07/26/2023</c:v>
                </c:pt>
                <c:pt idx="711">
                  <c:v>07/27/2023</c:v>
                </c:pt>
                <c:pt idx="712">
                  <c:v>07/28/2023</c:v>
                </c:pt>
                <c:pt idx="713">
                  <c:v>07/31/2023</c:v>
                </c:pt>
                <c:pt idx="714">
                  <c:v>08-01-2023</c:v>
                </c:pt>
                <c:pt idx="715">
                  <c:v>08-02-2023</c:v>
                </c:pt>
                <c:pt idx="716">
                  <c:v>08-03-2023</c:v>
                </c:pt>
                <c:pt idx="717">
                  <c:v>08-04-2023</c:v>
                </c:pt>
                <c:pt idx="718">
                  <c:v>08-07-2023</c:v>
                </c:pt>
                <c:pt idx="719">
                  <c:v>08-08-2023</c:v>
                </c:pt>
                <c:pt idx="720">
                  <c:v>08-09-2023</c:v>
                </c:pt>
                <c:pt idx="721">
                  <c:v>08-10-2023</c:v>
                </c:pt>
                <c:pt idx="722">
                  <c:v>08-11-2023</c:v>
                </c:pt>
                <c:pt idx="723">
                  <c:v>08/14/2023</c:v>
                </c:pt>
                <c:pt idx="724">
                  <c:v>08/16/2023</c:v>
                </c:pt>
                <c:pt idx="725">
                  <c:v>08/17/2023</c:v>
                </c:pt>
                <c:pt idx="726">
                  <c:v>08/18/2023</c:v>
                </c:pt>
                <c:pt idx="727">
                  <c:v>08/21/2023</c:v>
                </c:pt>
                <c:pt idx="728">
                  <c:v>08/22/2023</c:v>
                </c:pt>
                <c:pt idx="729">
                  <c:v>08/23/2023</c:v>
                </c:pt>
                <c:pt idx="730">
                  <c:v>08/24/2023</c:v>
                </c:pt>
                <c:pt idx="731">
                  <c:v>08/25/2023</c:v>
                </c:pt>
                <c:pt idx="732">
                  <c:v>08/28/2023</c:v>
                </c:pt>
                <c:pt idx="733">
                  <c:v>08/29/2023</c:v>
                </c:pt>
                <c:pt idx="734">
                  <c:v>08/30/2023</c:v>
                </c:pt>
                <c:pt idx="735">
                  <c:v>08/31/2023</c:v>
                </c:pt>
                <c:pt idx="736">
                  <c:v>09-01-2023</c:v>
                </c:pt>
                <c:pt idx="737">
                  <c:v>09-04-2023</c:v>
                </c:pt>
                <c:pt idx="738">
                  <c:v>09-05-2023</c:v>
                </c:pt>
                <c:pt idx="739">
                  <c:v>09-06-2023</c:v>
                </c:pt>
                <c:pt idx="740">
                  <c:v>09-07-2023</c:v>
                </c:pt>
                <c:pt idx="741">
                  <c:v>09-08-2023</c:v>
                </c:pt>
                <c:pt idx="742">
                  <c:v>09-11-2023</c:v>
                </c:pt>
                <c:pt idx="743">
                  <c:v>09-12-2023</c:v>
                </c:pt>
                <c:pt idx="744">
                  <c:v>09/13/2023</c:v>
                </c:pt>
                <c:pt idx="745">
                  <c:v>09/14/2023</c:v>
                </c:pt>
                <c:pt idx="746">
                  <c:v>09/15/2023</c:v>
                </c:pt>
                <c:pt idx="747">
                  <c:v>09/18/2023</c:v>
                </c:pt>
                <c:pt idx="748">
                  <c:v>09/20/2023</c:v>
                </c:pt>
                <c:pt idx="749">
                  <c:v>09/21/2023</c:v>
                </c:pt>
                <c:pt idx="750">
                  <c:v>09/22/2023</c:v>
                </c:pt>
                <c:pt idx="751">
                  <c:v>09/25/2023</c:v>
                </c:pt>
                <c:pt idx="752">
                  <c:v>09/26/2023</c:v>
                </c:pt>
                <c:pt idx="753">
                  <c:v>09/27/2023</c:v>
                </c:pt>
                <c:pt idx="754">
                  <c:v>09/28/2023</c:v>
                </c:pt>
                <c:pt idx="755">
                  <c:v>09/29/2023</c:v>
                </c:pt>
                <c:pt idx="756">
                  <c:v>10-03-2023</c:v>
                </c:pt>
                <c:pt idx="757">
                  <c:v>10-04-2023</c:v>
                </c:pt>
                <c:pt idx="758">
                  <c:v>10-05-2023</c:v>
                </c:pt>
                <c:pt idx="759">
                  <c:v>10-06-2023</c:v>
                </c:pt>
                <c:pt idx="760">
                  <c:v>10-09-2023</c:v>
                </c:pt>
                <c:pt idx="761">
                  <c:v>10-10-2023</c:v>
                </c:pt>
                <c:pt idx="762">
                  <c:v>10-11-2023</c:v>
                </c:pt>
                <c:pt idx="763">
                  <c:v>10-12-2023</c:v>
                </c:pt>
                <c:pt idx="764">
                  <c:v>10/13/2023</c:v>
                </c:pt>
                <c:pt idx="765">
                  <c:v>10/16/2023</c:v>
                </c:pt>
                <c:pt idx="766">
                  <c:v>10/17/2023</c:v>
                </c:pt>
                <c:pt idx="767">
                  <c:v>10/18/2023</c:v>
                </c:pt>
                <c:pt idx="768">
                  <c:v>10/19/2023</c:v>
                </c:pt>
                <c:pt idx="769">
                  <c:v>10/20/2023</c:v>
                </c:pt>
                <c:pt idx="770">
                  <c:v>10/23/2023</c:v>
                </c:pt>
                <c:pt idx="771">
                  <c:v>10/25/2023</c:v>
                </c:pt>
                <c:pt idx="772">
                  <c:v>10/26/2023</c:v>
                </c:pt>
                <c:pt idx="773">
                  <c:v>10/27/2023</c:v>
                </c:pt>
                <c:pt idx="774">
                  <c:v>10/30/2023</c:v>
                </c:pt>
                <c:pt idx="775">
                  <c:v>10/31/2023</c:v>
                </c:pt>
                <c:pt idx="776">
                  <c:v>11-01-2023</c:v>
                </c:pt>
                <c:pt idx="777">
                  <c:v>11-02-2023</c:v>
                </c:pt>
                <c:pt idx="778">
                  <c:v>11-03-2023</c:v>
                </c:pt>
                <c:pt idx="779">
                  <c:v>11-06-2023</c:v>
                </c:pt>
                <c:pt idx="780">
                  <c:v>11-07-2023</c:v>
                </c:pt>
                <c:pt idx="781">
                  <c:v>11-08-2023</c:v>
                </c:pt>
                <c:pt idx="782">
                  <c:v>11-09-2023</c:v>
                </c:pt>
                <c:pt idx="783">
                  <c:v>11-10-2023</c:v>
                </c:pt>
                <c:pt idx="784">
                  <c:v>11-12-2023</c:v>
                </c:pt>
                <c:pt idx="785">
                  <c:v>11/13/2023</c:v>
                </c:pt>
                <c:pt idx="786">
                  <c:v>11/15/2023</c:v>
                </c:pt>
                <c:pt idx="787">
                  <c:v>11/16/2023</c:v>
                </c:pt>
                <c:pt idx="788">
                  <c:v>11/17/2023</c:v>
                </c:pt>
                <c:pt idx="789">
                  <c:v>11/20/2023</c:v>
                </c:pt>
                <c:pt idx="790">
                  <c:v>11/21/2023</c:v>
                </c:pt>
                <c:pt idx="791">
                  <c:v>11/22/2023</c:v>
                </c:pt>
                <c:pt idx="792">
                  <c:v>11/23/2023</c:v>
                </c:pt>
                <c:pt idx="793">
                  <c:v>11/24/2023</c:v>
                </c:pt>
                <c:pt idx="794">
                  <c:v>11/28/2023</c:v>
                </c:pt>
                <c:pt idx="795">
                  <c:v>11/29/2023</c:v>
                </c:pt>
                <c:pt idx="796">
                  <c:v>11/30/2023</c:v>
                </c:pt>
                <c:pt idx="797">
                  <c:v>12-01-2023</c:v>
                </c:pt>
                <c:pt idx="798">
                  <c:v>12-04-2023</c:v>
                </c:pt>
                <c:pt idx="799">
                  <c:v>12-05-2023</c:v>
                </c:pt>
                <c:pt idx="800">
                  <c:v>12-06-2023</c:v>
                </c:pt>
                <c:pt idx="801">
                  <c:v>12-07-2023</c:v>
                </c:pt>
                <c:pt idx="802">
                  <c:v>12-08-2023</c:v>
                </c:pt>
                <c:pt idx="803">
                  <c:v>12-11-2023</c:v>
                </c:pt>
                <c:pt idx="804">
                  <c:v>12-12-2023</c:v>
                </c:pt>
                <c:pt idx="805">
                  <c:v>12/13/2023</c:v>
                </c:pt>
                <c:pt idx="806">
                  <c:v>12/14/2023</c:v>
                </c:pt>
                <c:pt idx="807">
                  <c:v>12/15/2023</c:v>
                </c:pt>
                <c:pt idx="808">
                  <c:v>12/18/2023</c:v>
                </c:pt>
                <c:pt idx="809">
                  <c:v>12/19/2023</c:v>
                </c:pt>
                <c:pt idx="810">
                  <c:v>12/20/2023</c:v>
                </c:pt>
                <c:pt idx="811">
                  <c:v>12/21/2023</c:v>
                </c:pt>
                <c:pt idx="812">
                  <c:v>12/22/2023</c:v>
                </c:pt>
                <c:pt idx="813">
                  <c:v>12/26/2023</c:v>
                </c:pt>
                <c:pt idx="814">
                  <c:v>12/27/2023</c:v>
                </c:pt>
                <c:pt idx="815">
                  <c:v>12/28/2023</c:v>
                </c:pt>
                <c:pt idx="816">
                  <c:v>12/29/2023</c:v>
                </c:pt>
                <c:pt idx="817">
                  <c:v>01-01-2024</c:v>
                </c:pt>
                <c:pt idx="818">
                  <c:v>01-02-2024</c:v>
                </c:pt>
                <c:pt idx="819">
                  <c:v>01-03-2024</c:v>
                </c:pt>
                <c:pt idx="820">
                  <c:v>01-04-2024</c:v>
                </c:pt>
                <c:pt idx="821">
                  <c:v>01-05-2024</c:v>
                </c:pt>
                <c:pt idx="822">
                  <c:v>01-08-2024</c:v>
                </c:pt>
                <c:pt idx="823">
                  <c:v>01-09-2024</c:v>
                </c:pt>
                <c:pt idx="824">
                  <c:v>01-10-2024</c:v>
                </c:pt>
                <c:pt idx="825">
                  <c:v>01-11-2024</c:v>
                </c:pt>
                <c:pt idx="826">
                  <c:v>01-12-2024</c:v>
                </c:pt>
                <c:pt idx="827">
                  <c:v>01/15/2024</c:v>
                </c:pt>
                <c:pt idx="828">
                  <c:v>01/16/2024</c:v>
                </c:pt>
                <c:pt idx="829">
                  <c:v>01/17/2024</c:v>
                </c:pt>
                <c:pt idx="830">
                  <c:v>01/18/2024</c:v>
                </c:pt>
                <c:pt idx="831">
                  <c:v>01/19/2024</c:v>
                </c:pt>
                <c:pt idx="832">
                  <c:v>01/20/2024</c:v>
                </c:pt>
                <c:pt idx="833">
                  <c:v>01/23/2024</c:v>
                </c:pt>
                <c:pt idx="834">
                  <c:v>01/24/2024</c:v>
                </c:pt>
                <c:pt idx="835">
                  <c:v>01/25/2024</c:v>
                </c:pt>
                <c:pt idx="836">
                  <c:v>01/29/2024</c:v>
                </c:pt>
                <c:pt idx="837">
                  <c:v>01/30/2024</c:v>
                </c:pt>
                <c:pt idx="838">
                  <c:v>01/31/2024</c:v>
                </c:pt>
                <c:pt idx="839">
                  <c:v>02-01-2024</c:v>
                </c:pt>
                <c:pt idx="840">
                  <c:v>02-02-2024</c:v>
                </c:pt>
                <c:pt idx="841">
                  <c:v>02-05-2024</c:v>
                </c:pt>
                <c:pt idx="842">
                  <c:v>02-06-2024</c:v>
                </c:pt>
                <c:pt idx="843">
                  <c:v>02-07-2024</c:v>
                </c:pt>
                <c:pt idx="844">
                  <c:v>02-08-2024</c:v>
                </c:pt>
                <c:pt idx="845">
                  <c:v>02-09-2024</c:v>
                </c:pt>
                <c:pt idx="846">
                  <c:v>02-12-2024</c:v>
                </c:pt>
                <c:pt idx="847">
                  <c:v>02/13/2024</c:v>
                </c:pt>
                <c:pt idx="848">
                  <c:v>02/14/2024</c:v>
                </c:pt>
                <c:pt idx="849">
                  <c:v>02/15/2024</c:v>
                </c:pt>
                <c:pt idx="850">
                  <c:v>02/16/2024</c:v>
                </c:pt>
                <c:pt idx="851">
                  <c:v>02/19/2024</c:v>
                </c:pt>
                <c:pt idx="852">
                  <c:v>02/20/2024</c:v>
                </c:pt>
                <c:pt idx="853">
                  <c:v>02/21/2024</c:v>
                </c:pt>
                <c:pt idx="854">
                  <c:v>02/22/2024</c:v>
                </c:pt>
                <c:pt idx="855">
                  <c:v>02/23/2024</c:v>
                </c:pt>
                <c:pt idx="856">
                  <c:v>02/26/2024</c:v>
                </c:pt>
                <c:pt idx="857">
                  <c:v>02/27/2024</c:v>
                </c:pt>
                <c:pt idx="858">
                  <c:v>02/28/2024</c:v>
                </c:pt>
                <c:pt idx="859">
                  <c:v>02/29/2024</c:v>
                </c:pt>
                <c:pt idx="860">
                  <c:v>03-01-2024</c:v>
                </c:pt>
                <c:pt idx="861">
                  <c:v>03-02-2024</c:v>
                </c:pt>
                <c:pt idx="862">
                  <c:v>03-04-2024</c:v>
                </c:pt>
                <c:pt idx="863">
                  <c:v>03-05-2024</c:v>
                </c:pt>
                <c:pt idx="864">
                  <c:v>03-06-2024</c:v>
                </c:pt>
                <c:pt idx="865">
                  <c:v>03-07-2024</c:v>
                </c:pt>
                <c:pt idx="866">
                  <c:v>03-11-2024</c:v>
                </c:pt>
                <c:pt idx="867">
                  <c:v>03-12-2024</c:v>
                </c:pt>
                <c:pt idx="868">
                  <c:v>03/13/2024</c:v>
                </c:pt>
                <c:pt idx="869">
                  <c:v>03/14/2024</c:v>
                </c:pt>
                <c:pt idx="870">
                  <c:v>03/15/2024</c:v>
                </c:pt>
                <c:pt idx="871">
                  <c:v>03/18/2024</c:v>
                </c:pt>
                <c:pt idx="872">
                  <c:v>03/19/2024</c:v>
                </c:pt>
                <c:pt idx="873">
                  <c:v>03/20/2024</c:v>
                </c:pt>
                <c:pt idx="874">
                  <c:v>03/21/2024</c:v>
                </c:pt>
                <c:pt idx="875">
                  <c:v>03/22/2024</c:v>
                </c:pt>
                <c:pt idx="876">
                  <c:v>03/26/2024</c:v>
                </c:pt>
                <c:pt idx="877">
                  <c:v>03/27/2024</c:v>
                </c:pt>
                <c:pt idx="878">
                  <c:v>03/28/2024</c:v>
                </c:pt>
                <c:pt idx="879">
                  <c:v>04-01-2024</c:v>
                </c:pt>
                <c:pt idx="880">
                  <c:v>04-02-2024</c:v>
                </c:pt>
                <c:pt idx="881">
                  <c:v>04-03-2024</c:v>
                </c:pt>
                <c:pt idx="882">
                  <c:v>04-04-2024</c:v>
                </c:pt>
                <c:pt idx="883">
                  <c:v>04-05-2024</c:v>
                </c:pt>
                <c:pt idx="884">
                  <c:v>04-08-2024</c:v>
                </c:pt>
                <c:pt idx="885">
                  <c:v>04-09-2024</c:v>
                </c:pt>
                <c:pt idx="886">
                  <c:v>04-10-2024</c:v>
                </c:pt>
                <c:pt idx="887">
                  <c:v>04-12-2024</c:v>
                </c:pt>
                <c:pt idx="888">
                  <c:v>04/15/2024</c:v>
                </c:pt>
                <c:pt idx="889">
                  <c:v>04/16/2024</c:v>
                </c:pt>
                <c:pt idx="890">
                  <c:v>04/18/2024</c:v>
                </c:pt>
                <c:pt idx="891">
                  <c:v>04/19/2024</c:v>
                </c:pt>
                <c:pt idx="892">
                  <c:v>04/22/2024</c:v>
                </c:pt>
                <c:pt idx="893">
                  <c:v>04/23/2024</c:v>
                </c:pt>
                <c:pt idx="894">
                  <c:v>04/24/2024</c:v>
                </c:pt>
                <c:pt idx="895">
                  <c:v>04/25/2024</c:v>
                </c:pt>
                <c:pt idx="896">
                  <c:v>04/26/2024</c:v>
                </c:pt>
                <c:pt idx="897">
                  <c:v>04/29/2024</c:v>
                </c:pt>
                <c:pt idx="898">
                  <c:v>04/30/2024</c:v>
                </c:pt>
                <c:pt idx="899">
                  <c:v>05-02-2024</c:v>
                </c:pt>
                <c:pt idx="900">
                  <c:v>05-03-2024</c:v>
                </c:pt>
                <c:pt idx="901">
                  <c:v>05-06-2024</c:v>
                </c:pt>
                <c:pt idx="902">
                  <c:v>05-07-2024</c:v>
                </c:pt>
                <c:pt idx="903">
                  <c:v>05-08-2024</c:v>
                </c:pt>
                <c:pt idx="904">
                  <c:v>05-09-2024</c:v>
                </c:pt>
                <c:pt idx="905">
                  <c:v>05-10-2024</c:v>
                </c:pt>
                <c:pt idx="906">
                  <c:v>05/13/2024</c:v>
                </c:pt>
                <c:pt idx="907">
                  <c:v>05/14/2024</c:v>
                </c:pt>
                <c:pt idx="908">
                  <c:v>05/15/2024</c:v>
                </c:pt>
                <c:pt idx="909">
                  <c:v>05/16/2024</c:v>
                </c:pt>
                <c:pt idx="910">
                  <c:v>05/17/2024</c:v>
                </c:pt>
                <c:pt idx="911">
                  <c:v>05/18/2024</c:v>
                </c:pt>
                <c:pt idx="912">
                  <c:v>05/21/2024</c:v>
                </c:pt>
                <c:pt idx="913">
                  <c:v>05/22/2024</c:v>
                </c:pt>
                <c:pt idx="914">
                  <c:v>05/23/2024</c:v>
                </c:pt>
                <c:pt idx="915">
                  <c:v>05/24/2024</c:v>
                </c:pt>
                <c:pt idx="916">
                  <c:v>05/27/2024</c:v>
                </c:pt>
                <c:pt idx="917">
                  <c:v>05/28/2024</c:v>
                </c:pt>
                <c:pt idx="918">
                  <c:v>05/29/2024</c:v>
                </c:pt>
                <c:pt idx="919">
                  <c:v>05/30/2024</c:v>
                </c:pt>
                <c:pt idx="920">
                  <c:v>05/31/2024</c:v>
                </c:pt>
                <c:pt idx="921">
                  <c:v>06-03-2024</c:v>
                </c:pt>
                <c:pt idx="922">
                  <c:v>06-04-2024</c:v>
                </c:pt>
                <c:pt idx="923">
                  <c:v>06-05-2024</c:v>
                </c:pt>
                <c:pt idx="924">
                  <c:v>06-06-2024</c:v>
                </c:pt>
                <c:pt idx="925">
                  <c:v>06-07-2024</c:v>
                </c:pt>
                <c:pt idx="926">
                  <c:v>06-10-2024</c:v>
                </c:pt>
                <c:pt idx="927">
                  <c:v>06-11-2024</c:v>
                </c:pt>
                <c:pt idx="928">
                  <c:v>06-12-2024</c:v>
                </c:pt>
                <c:pt idx="929">
                  <c:v>06/13/2024</c:v>
                </c:pt>
                <c:pt idx="930">
                  <c:v>06/14/2024</c:v>
                </c:pt>
                <c:pt idx="931">
                  <c:v>06/18/2024</c:v>
                </c:pt>
                <c:pt idx="932">
                  <c:v>06/19/2024</c:v>
                </c:pt>
                <c:pt idx="933">
                  <c:v>06/20/2024</c:v>
                </c:pt>
                <c:pt idx="934">
                  <c:v>06/21/2024</c:v>
                </c:pt>
                <c:pt idx="935">
                  <c:v>06/24/2024</c:v>
                </c:pt>
                <c:pt idx="936">
                  <c:v>06/25/2024</c:v>
                </c:pt>
                <c:pt idx="937">
                  <c:v>06/26/2024</c:v>
                </c:pt>
                <c:pt idx="938">
                  <c:v>06/27/2024</c:v>
                </c:pt>
                <c:pt idx="939">
                  <c:v>06/28/2024</c:v>
                </c:pt>
                <c:pt idx="940">
                  <c:v>07-01-2024</c:v>
                </c:pt>
                <c:pt idx="941">
                  <c:v>07-02-2024</c:v>
                </c:pt>
                <c:pt idx="942">
                  <c:v>07-03-2024</c:v>
                </c:pt>
                <c:pt idx="943">
                  <c:v>07-04-2024</c:v>
                </c:pt>
                <c:pt idx="944">
                  <c:v>07-05-2024</c:v>
                </c:pt>
                <c:pt idx="945">
                  <c:v>07-08-2024</c:v>
                </c:pt>
                <c:pt idx="946">
                  <c:v>07-09-2024</c:v>
                </c:pt>
                <c:pt idx="947">
                  <c:v>07-10-2024</c:v>
                </c:pt>
                <c:pt idx="948">
                  <c:v>07-11-2024</c:v>
                </c:pt>
                <c:pt idx="949">
                  <c:v>07-12-2024</c:v>
                </c:pt>
                <c:pt idx="950">
                  <c:v>07/15/2024</c:v>
                </c:pt>
                <c:pt idx="951">
                  <c:v>07/16/2024</c:v>
                </c:pt>
                <c:pt idx="952">
                  <c:v>07/18/2024</c:v>
                </c:pt>
                <c:pt idx="953">
                  <c:v>07/19/2024</c:v>
                </c:pt>
                <c:pt idx="954">
                  <c:v>07/22/2024</c:v>
                </c:pt>
                <c:pt idx="955">
                  <c:v>07/23/2024</c:v>
                </c:pt>
                <c:pt idx="956">
                  <c:v>07/24/2024</c:v>
                </c:pt>
                <c:pt idx="957">
                  <c:v>07/25/2024</c:v>
                </c:pt>
                <c:pt idx="958">
                  <c:v>07/26/2024</c:v>
                </c:pt>
                <c:pt idx="959">
                  <c:v>07/29/2024</c:v>
                </c:pt>
                <c:pt idx="960">
                  <c:v>07/30/2024</c:v>
                </c:pt>
                <c:pt idx="961">
                  <c:v>07/31/2024</c:v>
                </c:pt>
                <c:pt idx="962">
                  <c:v>08-01-2024</c:v>
                </c:pt>
                <c:pt idx="963">
                  <c:v>08-02-2024</c:v>
                </c:pt>
                <c:pt idx="964">
                  <c:v>08-05-2024</c:v>
                </c:pt>
                <c:pt idx="965">
                  <c:v>08-06-2024</c:v>
                </c:pt>
                <c:pt idx="966">
                  <c:v>08-07-2024</c:v>
                </c:pt>
                <c:pt idx="967">
                  <c:v>08-08-2024</c:v>
                </c:pt>
                <c:pt idx="968">
                  <c:v>08-09-2024</c:v>
                </c:pt>
                <c:pt idx="969">
                  <c:v>08-12-2024</c:v>
                </c:pt>
                <c:pt idx="970">
                  <c:v>08/13/2024</c:v>
                </c:pt>
                <c:pt idx="971">
                  <c:v>08/14/2024</c:v>
                </c:pt>
                <c:pt idx="972">
                  <c:v>08/16/2024</c:v>
                </c:pt>
                <c:pt idx="973">
                  <c:v>08/19/2024</c:v>
                </c:pt>
                <c:pt idx="974">
                  <c:v>08/20/2024</c:v>
                </c:pt>
                <c:pt idx="975">
                  <c:v>08/21/2024</c:v>
                </c:pt>
                <c:pt idx="976">
                  <c:v>08/22/2024</c:v>
                </c:pt>
                <c:pt idx="977">
                  <c:v>08/23/2024</c:v>
                </c:pt>
                <c:pt idx="978">
                  <c:v>08/26/2024</c:v>
                </c:pt>
                <c:pt idx="979">
                  <c:v>08/27/2024</c:v>
                </c:pt>
                <c:pt idx="980">
                  <c:v>08/28/2024</c:v>
                </c:pt>
                <c:pt idx="981">
                  <c:v>08/29/2024</c:v>
                </c:pt>
                <c:pt idx="982">
                  <c:v>08/30/2024</c:v>
                </c:pt>
                <c:pt idx="983">
                  <c:v>09-02-2024</c:v>
                </c:pt>
                <c:pt idx="984">
                  <c:v>09-03-2024</c:v>
                </c:pt>
                <c:pt idx="985">
                  <c:v>09-04-2024</c:v>
                </c:pt>
                <c:pt idx="986">
                  <c:v>09-05-2024</c:v>
                </c:pt>
                <c:pt idx="987">
                  <c:v>09-06-2024</c:v>
                </c:pt>
                <c:pt idx="988">
                  <c:v>09-09-2024</c:v>
                </c:pt>
                <c:pt idx="989">
                  <c:v>09-10-2024</c:v>
                </c:pt>
                <c:pt idx="990">
                  <c:v>09-11-2024</c:v>
                </c:pt>
                <c:pt idx="991">
                  <c:v>09-12-2024</c:v>
                </c:pt>
                <c:pt idx="992">
                  <c:v>09/13/2024</c:v>
                </c:pt>
                <c:pt idx="993">
                  <c:v>09/16/2024</c:v>
                </c:pt>
                <c:pt idx="994">
                  <c:v>09/17/2024</c:v>
                </c:pt>
                <c:pt idx="995">
                  <c:v>09/18/2024</c:v>
                </c:pt>
                <c:pt idx="996">
                  <c:v>09/19/2024</c:v>
                </c:pt>
                <c:pt idx="997">
                  <c:v>09/20/2024</c:v>
                </c:pt>
                <c:pt idx="998">
                  <c:v>09/23/2024</c:v>
                </c:pt>
                <c:pt idx="999">
                  <c:v>09/24/2024</c:v>
                </c:pt>
                <c:pt idx="1000">
                  <c:v>09/25/2024</c:v>
                </c:pt>
                <c:pt idx="1001">
                  <c:v>09/26/2024</c:v>
                </c:pt>
                <c:pt idx="1002">
                  <c:v>09/27/2024</c:v>
                </c:pt>
                <c:pt idx="1003">
                  <c:v>09/30/2024</c:v>
                </c:pt>
                <c:pt idx="1004">
                  <c:v>10-01-2024</c:v>
                </c:pt>
                <c:pt idx="1005">
                  <c:v>10-03-2024</c:v>
                </c:pt>
                <c:pt idx="1006">
                  <c:v>10-04-2024</c:v>
                </c:pt>
                <c:pt idx="1007">
                  <c:v>10-07-2024</c:v>
                </c:pt>
                <c:pt idx="1008">
                  <c:v>10-08-2024</c:v>
                </c:pt>
                <c:pt idx="1009">
                  <c:v>10-09-2024</c:v>
                </c:pt>
                <c:pt idx="1010">
                  <c:v>10-10-2024</c:v>
                </c:pt>
                <c:pt idx="1011">
                  <c:v>10-11-2024</c:v>
                </c:pt>
                <c:pt idx="1012">
                  <c:v>10/14/2024</c:v>
                </c:pt>
                <c:pt idx="1013">
                  <c:v>10/15/2024</c:v>
                </c:pt>
                <c:pt idx="1014">
                  <c:v>10/16/2024</c:v>
                </c:pt>
                <c:pt idx="1015">
                  <c:v>10/17/2024</c:v>
                </c:pt>
                <c:pt idx="1016">
                  <c:v>10/18/2024</c:v>
                </c:pt>
                <c:pt idx="1017">
                  <c:v>10/21/2024</c:v>
                </c:pt>
                <c:pt idx="1018">
                  <c:v>10/22/2024</c:v>
                </c:pt>
                <c:pt idx="1019">
                  <c:v>10/23/2024</c:v>
                </c:pt>
                <c:pt idx="1020">
                  <c:v>10/24/2024</c:v>
                </c:pt>
                <c:pt idx="1021">
                  <c:v>10/25/2024</c:v>
                </c:pt>
                <c:pt idx="1022">
                  <c:v>10/28/2024</c:v>
                </c:pt>
                <c:pt idx="1023">
                  <c:v>10/29/2024</c:v>
                </c:pt>
                <c:pt idx="1024">
                  <c:v>10/30/2024</c:v>
                </c:pt>
                <c:pt idx="1025">
                  <c:v>10/31/2024</c:v>
                </c:pt>
                <c:pt idx="1026">
                  <c:v>11-01-2024</c:v>
                </c:pt>
                <c:pt idx="1027">
                  <c:v>11-04-2024</c:v>
                </c:pt>
                <c:pt idx="1028">
                  <c:v>11-05-2024</c:v>
                </c:pt>
                <c:pt idx="1029">
                  <c:v>11-06-2024</c:v>
                </c:pt>
                <c:pt idx="1030">
                  <c:v>11-07-2024</c:v>
                </c:pt>
                <c:pt idx="1031">
                  <c:v>11-08-2024</c:v>
                </c:pt>
                <c:pt idx="1032">
                  <c:v>11-11-2024</c:v>
                </c:pt>
                <c:pt idx="1033">
                  <c:v>11-12-2024</c:v>
                </c:pt>
                <c:pt idx="1034">
                  <c:v>11/13/2024</c:v>
                </c:pt>
                <c:pt idx="1035">
                  <c:v>11/14/2024</c:v>
                </c:pt>
                <c:pt idx="1036">
                  <c:v>11/18/2024</c:v>
                </c:pt>
                <c:pt idx="1037">
                  <c:v>11/19/2024</c:v>
                </c:pt>
                <c:pt idx="1038">
                  <c:v>11/21/2024</c:v>
                </c:pt>
                <c:pt idx="1039">
                  <c:v>11/22/2024</c:v>
                </c:pt>
                <c:pt idx="1040">
                  <c:v>11/25/2024</c:v>
                </c:pt>
                <c:pt idx="1041">
                  <c:v>11/26/2024</c:v>
                </c:pt>
                <c:pt idx="1042">
                  <c:v>11/27/2024</c:v>
                </c:pt>
                <c:pt idx="1043">
                  <c:v>11/28/2024</c:v>
                </c:pt>
                <c:pt idx="1044">
                  <c:v>11/29/2024</c:v>
                </c:pt>
                <c:pt idx="1045">
                  <c:v>12-02-2024</c:v>
                </c:pt>
                <c:pt idx="1046">
                  <c:v>12-03-2024</c:v>
                </c:pt>
                <c:pt idx="1047">
                  <c:v>12-04-2024</c:v>
                </c:pt>
                <c:pt idx="1048">
                  <c:v>12-05-2024</c:v>
                </c:pt>
                <c:pt idx="1049">
                  <c:v>12-06-2024</c:v>
                </c:pt>
                <c:pt idx="1050">
                  <c:v>12-09-2024</c:v>
                </c:pt>
                <c:pt idx="1051">
                  <c:v>12-10-2024</c:v>
                </c:pt>
                <c:pt idx="1052">
                  <c:v>12-11-2024</c:v>
                </c:pt>
                <c:pt idx="1053">
                  <c:v>12-12-2024</c:v>
                </c:pt>
                <c:pt idx="1054">
                  <c:v>12/13/2024</c:v>
                </c:pt>
                <c:pt idx="1055">
                  <c:v>12/16/2024</c:v>
                </c:pt>
                <c:pt idx="1056">
                  <c:v>12/17/2024</c:v>
                </c:pt>
                <c:pt idx="1057">
                  <c:v>12/18/2024</c:v>
                </c:pt>
                <c:pt idx="1058">
                  <c:v>12/19/2024</c:v>
                </c:pt>
                <c:pt idx="1059">
                  <c:v>12/20/2024</c:v>
                </c:pt>
                <c:pt idx="1060">
                  <c:v>12/23/2024</c:v>
                </c:pt>
                <c:pt idx="1061">
                  <c:v>12/24/2024</c:v>
                </c:pt>
                <c:pt idx="1062">
                  <c:v>12/26/2024</c:v>
                </c:pt>
                <c:pt idx="1063">
                  <c:v>12/27/2024</c:v>
                </c:pt>
                <c:pt idx="1064">
                  <c:v>12/30/2024</c:v>
                </c:pt>
                <c:pt idx="1065">
                  <c:v>12/31/2024</c:v>
                </c:pt>
                <c:pt idx="1066">
                  <c:v>01-01-2025</c:v>
                </c:pt>
                <c:pt idx="1067">
                  <c:v>01-02-2025</c:v>
                </c:pt>
                <c:pt idx="1068">
                  <c:v>01-03-2025</c:v>
                </c:pt>
                <c:pt idx="1069">
                  <c:v>01-06-2025</c:v>
                </c:pt>
                <c:pt idx="1070">
                  <c:v>01-07-2025</c:v>
                </c:pt>
                <c:pt idx="1071">
                  <c:v>01-08-2025</c:v>
                </c:pt>
                <c:pt idx="1072">
                  <c:v>01-09-2025</c:v>
                </c:pt>
                <c:pt idx="1073">
                  <c:v>01-10-2025</c:v>
                </c:pt>
                <c:pt idx="1074">
                  <c:v>01/13/2025</c:v>
                </c:pt>
                <c:pt idx="1075">
                  <c:v>01/14/2025</c:v>
                </c:pt>
                <c:pt idx="1076">
                  <c:v>01/15/2025</c:v>
                </c:pt>
                <c:pt idx="1077">
                  <c:v>01/16/2025</c:v>
                </c:pt>
                <c:pt idx="1078">
                  <c:v>01/17/2025</c:v>
                </c:pt>
                <c:pt idx="1079">
                  <c:v>01/20/2025</c:v>
                </c:pt>
                <c:pt idx="1080">
                  <c:v>01/21/2025</c:v>
                </c:pt>
                <c:pt idx="1081">
                  <c:v>01/22/2025</c:v>
                </c:pt>
                <c:pt idx="1082">
                  <c:v>01/23/2025</c:v>
                </c:pt>
                <c:pt idx="1083">
                  <c:v>01/24/2025</c:v>
                </c:pt>
                <c:pt idx="1084">
                  <c:v>01/27/2025</c:v>
                </c:pt>
                <c:pt idx="1085">
                  <c:v>01/28/2025</c:v>
                </c:pt>
                <c:pt idx="1086">
                  <c:v>01/29/2025</c:v>
                </c:pt>
                <c:pt idx="1087">
                  <c:v>01/30/2025</c:v>
                </c:pt>
                <c:pt idx="1088">
                  <c:v>01/31/2025</c:v>
                </c:pt>
                <c:pt idx="1089">
                  <c:v>02-01-2025</c:v>
                </c:pt>
                <c:pt idx="1090">
                  <c:v>02-03-2025</c:v>
                </c:pt>
                <c:pt idx="1091">
                  <c:v>02-04-2025</c:v>
                </c:pt>
                <c:pt idx="1092">
                  <c:v>02-05-2025</c:v>
                </c:pt>
                <c:pt idx="1093">
                  <c:v>02-06-2025</c:v>
                </c:pt>
                <c:pt idx="1094">
                  <c:v>02-07-2025</c:v>
                </c:pt>
                <c:pt idx="1095">
                  <c:v>02-10-2025</c:v>
                </c:pt>
                <c:pt idx="1096">
                  <c:v>02-11-2025</c:v>
                </c:pt>
                <c:pt idx="1097">
                  <c:v>02-12-2025</c:v>
                </c:pt>
                <c:pt idx="1098">
                  <c:v>02/13/2025</c:v>
                </c:pt>
                <c:pt idx="1099">
                  <c:v>02/14/2025</c:v>
                </c:pt>
                <c:pt idx="1100">
                  <c:v>02/17/2025</c:v>
                </c:pt>
                <c:pt idx="1101">
                  <c:v>02/18/2025</c:v>
                </c:pt>
                <c:pt idx="1102">
                  <c:v>02/19/2025</c:v>
                </c:pt>
                <c:pt idx="1103">
                  <c:v>02/20/2025</c:v>
                </c:pt>
                <c:pt idx="1104">
                  <c:v>02/21/2025</c:v>
                </c:pt>
                <c:pt idx="1105">
                  <c:v>02/24/2025</c:v>
                </c:pt>
                <c:pt idx="1106">
                  <c:v>02/25/2025</c:v>
                </c:pt>
                <c:pt idx="1107">
                  <c:v>02/27/2025</c:v>
                </c:pt>
                <c:pt idx="1108">
                  <c:v>02/28/2025</c:v>
                </c:pt>
                <c:pt idx="1109">
                  <c:v>03-03-2025</c:v>
                </c:pt>
                <c:pt idx="1110">
                  <c:v>03-04-2025</c:v>
                </c:pt>
                <c:pt idx="1111">
                  <c:v>03-05-2025</c:v>
                </c:pt>
                <c:pt idx="1112">
                  <c:v>03-06-2025</c:v>
                </c:pt>
                <c:pt idx="1113">
                  <c:v>03-07-2025</c:v>
                </c:pt>
                <c:pt idx="1114">
                  <c:v>03-10-2025</c:v>
                </c:pt>
                <c:pt idx="1115">
                  <c:v>03-11-2025</c:v>
                </c:pt>
                <c:pt idx="1116">
                  <c:v>03-12-2025</c:v>
                </c:pt>
                <c:pt idx="1117">
                  <c:v>03/13/2025</c:v>
                </c:pt>
                <c:pt idx="1118">
                  <c:v>03/17/2025</c:v>
                </c:pt>
                <c:pt idx="1119">
                  <c:v>03/18/2025</c:v>
                </c:pt>
                <c:pt idx="1120">
                  <c:v>03/19/2025</c:v>
                </c:pt>
                <c:pt idx="1121">
                  <c:v>03/20/2025</c:v>
                </c:pt>
                <c:pt idx="1122">
                  <c:v>03/21/2025</c:v>
                </c:pt>
                <c:pt idx="1123">
                  <c:v>03/24/2025</c:v>
                </c:pt>
                <c:pt idx="1124">
                  <c:v>03/25/2025</c:v>
                </c:pt>
                <c:pt idx="1125">
                  <c:v>03/26/2025</c:v>
                </c:pt>
                <c:pt idx="1126">
                  <c:v>03/27/2025</c:v>
                </c:pt>
                <c:pt idx="1127">
                  <c:v>03/28/2025</c:v>
                </c:pt>
                <c:pt idx="1128">
                  <c:v>04-01-2025</c:v>
                </c:pt>
                <c:pt idx="1129">
                  <c:v>04-02-2025</c:v>
                </c:pt>
                <c:pt idx="1130">
                  <c:v>04-03-2025</c:v>
                </c:pt>
                <c:pt idx="1131">
                  <c:v>04-04-2025</c:v>
                </c:pt>
                <c:pt idx="1132">
                  <c:v>04-07-2025</c:v>
                </c:pt>
                <c:pt idx="1133">
                  <c:v>04-08-2025</c:v>
                </c:pt>
                <c:pt idx="1134">
                  <c:v>04-09-2025</c:v>
                </c:pt>
                <c:pt idx="1135">
                  <c:v>04-11-2025</c:v>
                </c:pt>
                <c:pt idx="1136">
                  <c:v>04/15/2025</c:v>
                </c:pt>
                <c:pt idx="1137">
                  <c:v>04/16/2025</c:v>
                </c:pt>
                <c:pt idx="1138">
                  <c:v>04/17/2025</c:v>
                </c:pt>
                <c:pt idx="1139">
                  <c:v>04/21/2025</c:v>
                </c:pt>
                <c:pt idx="1140">
                  <c:v>04/22/2025</c:v>
                </c:pt>
                <c:pt idx="1141">
                  <c:v>04/23/2025</c:v>
                </c:pt>
                <c:pt idx="1142">
                  <c:v>04/24/2025</c:v>
                </c:pt>
                <c:pt idx="1143">
                  <c:v>04/25/2025</c:v>
                </c:pt>
                <c:pt idx="1144">
                  <c:v>04/28/2025</c:v>
                </c:pt>
                <c:pt idx="1145">
                  <c:v>04/29/2025</c:v>
                </c:pt>
                <c:pt idx="1146">
                  <c:v>04/30/2025</c:v>
                </c:pt>
                <c:pt idx="1147">
                  <c:v>05-02-2025</c:v>
                </c:pt>
                <c:pt idx="1148">
                  <c:v>05-05-2025</c:v>
                </c:pt>
                <c:pt idx="1149">
                  <c:v>05-06-2025</c:v>
                </c:pt>
                <c:pt idx="1150">
                  <c:v>05-07-2025</c:v>
                </c:pt>
                <c:pt idx="1151">
                  <c:v>05-08-2025</c:v>
                </c:pt>
                <c:pt idx="1152">
                  <c:v>05-09-2025</c:v>
                </c:pt>
                <c:pt idx="1153">
                  <c:v>05-12-2025</c:v>
                </c:pt>
                <c:pt idx="1154">
                  <c:v>05/13/2025</c:v>
                </c:pt>
                <c:pt idx="1155">
                  <c:v>05/14/2025</c:v>
                </c:pt>
                <c:pt idx="1156">
                  <c:v>05/15/2025</c:v>
                </c:pt>
                <c:pt idx="1157">
                  <c:v>05/16/2025</c:v>
                </c:pt>
                <c:pt idx="1158">
                  <c:v>05/19/2025</c:v>
                </c:pt>
                <c:pt idx="1159">
                  <c:v>05/20/2025</c:v>
                </c:pt>
                <c:pt idx="1160">
                  <c:v>05/21/2025</c:v>
                </c:pt>
                <c:pt idx="1161">
                  <c:v>05/22/2025</c:v>
                </c:pt>
                <c:pt idx="1162">
                  <c:v>05/23/2025</c:v>
                </c:pt>
                <c:pt idx="1163">
                  <c:v>05/26/2025</c:v>
                </c:pt>
                <c:pt idx="1164">
                  <c:v>05/27/2025</c:v>
                </c:pt>
                <c:pt idx="1165">
                  <c:v>05/28/2025</c:v>
                </c:pt>
                <c:pt idx="1166">
                  <c:v>05/29/2025</c:v>
                </c:pt>
                <c:pt idx="1167">
                  <c:v>05/30/2025</c:v>
                </c:pt>
                <c:pt idx="1168">
                  <c:v>06-02-2025</c:v>
                </c:pt>
                <c:pt idx="1169">
                  <c:v>06-03-2025</c:v>
                </c:pt>
                <c:pt idx="1170">
                  <c:v>06-04-2025</c:v>
                </c:pt>
                <c:pt idx="1171">
                  <c:v>06-05-2025</c:v>
                </c:pt>
                <c:pt idx="1172">
                  <c:v>06-06-2025</c:v>
                </c:pt>
                <c:pt idx="1173">
                  <c:v>06-09-2025</c:v>
                </c:pt>
                <c:pt idx="1174">
                  <c:v>06-10-2025</c:v>
                </c:pt>
                <c:pt idx="1175">
                  <c:v>06-11-2025</c:v>
                </c:pt>
                <c:pt idx="1176">
                  <c:v>06-12-2025</c:v>
                </c:pt>
                <c:pt idx="1177">
                  <c:v>06/13/2025</c:v>
                </c:pt>
                <c:pt idx="1178">
                  <c:v>06/16/2025</c:v>
                </c:pt>
                <c:pt idx="1179">
                  <c:v>06/17/2025</c:v>
                </c:pt>
                <c:pt idx="1180">
                  <c:v>06/18/2025</c:v>
                </c:pt>
                <c:pt idx="1181">
                  <c:v>06/19/2025</c:v>
                </c:pt>
                <c:pt idx="1182">
                  <c:v>06/20/2025</c:v>
                </c:pt>
                <c:pt idx="1183">
                  <c:v>06/23/2025</c:v>
                </c:pt>
                <c:pt idx="1184">
                  <c:v>06/24/2025</c:v>
                </c:pt>
                <c:pt idx="1185">
                  <c:v>06/25/2025</c:v>
                </c:pt>
                <c:pt idx="1186">
                  <c:v>06/26/2025</c:v>
                </c:pt>
                <c:pt idx="1187">
                  <c:v>06/27/2025</c:v>
                </c:pt>
                <c:pt idx="1188">
                  <c:v>06/30/2025</c:v>
                </c:pt>
                <c:pt idx="1189">
                  <c:v>07-01-2025</c:v>
                </c:pt>
                <c:pt idx="1190">
                  <c:v>07-02-2025</c:v>
                </c:pt>
                <c:pt idx="1191">
                  <c:v>07-03-2025</c:v>
                </c:pt>
                <c:pt idx="1192">
                  <c:v>07-04-2025</c:v>
                </c:pt>
                <c:pt idx="1193">
                  <c:v>07-07-2025</c:v>
                </c:pt>
                <c:pt idx="1194">
                  <c:v>07-08-2025</c:v>
                </c:pt>
                <c:pt idx="1195">
                  <c:v>07-09-2025</c:v>
                </c:pt>
                <c:pt idx="1196">
                  <c:v>07-10-2025</c:v>
                </c:pt>
                <c:pt idx="1197">
                  <c:v>07-11-2025</c:v>
                </c:pt>
                <c:pt idx="1198">
                  <c:v>07/14/2025</c:v>
                </c:pt>
                <c:pt idx="1199">
                  <c:v>07/15/2025</c:v>
                </c:pt>
                <c:pt idx="1200">
                  <c:v>07/16/2025</c:v>
                </c:pt>
                <c:pt idx="1201">
                  <c:v>07/17/2025</c:v>
                </c:pt>
                <c:pt idx="1202">
                  <c:v>07/18/2025</c:v>
                </c:pt>
                <c:pt idx="1203">
                  <c:v>07/21/2025</c:v>
                </c:pt>
                <c:pt idx="1204">
                  <c:v>07/22/2025</c:v>
                </c:pt>
                <c:pt idx="1205">
                  <c:v>07/23/2025</c:v>
                </c:pt>
                <c:pt idx="1206">
                  <c:v>07/24/2025</c:v>
                </c:pt>
                <c:pt idx="1207">
                  <c:v>07/25/2025</c:v>
                </c:pt>
                <c:pt idx="1208">
                  <c:v>07/28/2025</c:v>
                </c:pt>
                <c:pt idx="1209">
                  <c:v>07/29/2025</c:v>
                </c:pt>
                <c:pt idx="1210">
                  <c:v>07/30/2025</c:v>
                </c:pt>
                <c:pt idx="1211">
                  <c:v>07/31/2025</c:v>
                </c:pt>
                <c:pt idx="1212">
                  <c:v>08-01-2025</c:v>
                </c:pt>
                <c:pt idx="1213">
                  <c:v>08-04-2025</c:v>
                </c:pt>
                <c:pt idx="1214">
                  <c:v>08-05-2025</c:v>
                </c:pt>
                <c:pt idx="1215">
                  <c:v>08-06-2025</c:v>
                </c:pt>
                <c:pt idx="1216">
                  <c:v>08-07-2025</c:v>
                </c:pt>
                <c:pt idx="1217">
                  <c:v>08-08-2025</c:v>
                </c:pt>
                <c:pt idx="1218">
                  <c:v>08-11-2025</c:v>
                </c:pt>
                <c:pt idx="1219">
                  <c:v>08-12-2025</c:v>
                </c:pt>
                <c:pt idx="1220">
                  <c:v>08/13/2025</c:v>
                </c:pt>
                <c:pt idx="1221">
                  <c:v>08/14/2025</c:v>
                </c:pt>
                <c:pt idx="1222">
                  <c:v>08/18/2025</c:v>
                </c:pt>
                <c:pt idx="1223">
                  <c:v>08/19/2025</c:v>
                </c:pt>
                <c:pt idx="1224">
                  <c:v>08/20/2025</c:v>
                </c:pt>
                <c:pt idx="1225">
                  <c:v>08/21/2025</c:v>
                </c:pt>
                <c:pt idx="1226">
                  <c:v>08/22/2025</c:v>
                </c:pt>
                <c:pt idx="1227">
                  <c:v>08/25/2025</c:v>
                </c:pt>
                <c:pt idx="1228">
                  <c:v>08/26/2025</c:v>
                </c:pt>
                <c:pt idx="1229">
                  <c:v>08/28/2025</c:v>
                </c:pt>
                <c:pt idx="1230">
                  <c:v>08/29/2025</c:v>
                </c:pt>
                <c:pt idx="1231">
                  <c:v>09-01-2025</c:v>
                </c:pt>
                <c:pt idx="1232">
                  <c:v>09-02-2025</c:v>
                </c:pt>
                <c:pt idx="1233">
                  <c:v>09-03-2025</c:v>
                </c:pt>
                <c:pt idx="1234">
                  <c:v>09-04-2025</c:v>
                </c:pt>
                <c:pt idx="1235">
                  <c:v>09-05-2025</c:v>
                </c:pt>
                <c:pt idx="1236">
                  <c:v>09-08-2025</c:v>
                </c:pt>
                <c:pt idx="1237">
                  <c:v>09-09-2025</c:v>
                </c:pt>
                <c:pt idx="1238">
                  <c:v>09-10-2025</c:v>
                </c:pt>
                <c:pt idx="1239">
                  <c:v>09-11-2025</c:v>
                </c:pt>
                <c:pt idx="1240">
                  <c:v>09-12-2025</c:v>
                </c:pt>
              </c:strCache>
            </c:strRef>
          </c:cat>
          <c:val>
            <c:numRef>
              <c:f>'Raw Data 2'!$C$3:$C$1243</c:f>
              <c:numCache>
                <c:formatCode>General</c:formatCode>
                <c:ptCount val="1241"/>
                <c:pt idx="0">
                  <c:v>940.2</c:v>
                </c:pt>
                <c:pt idx="1">
                  <c:v>943.9</c:v>
                </c:pt>
                <c:pt idx="2">
                  <c:v>940.9</c:v>
                </c:pt>
                <c:pt idx="3">
                  <c:v>946.6</c:v>
                </c:pt>
                <c:pt idx="4">
                  <c:v>948.9</c:v>
                </c:pt>
                <c:pt idx="5">
                  <c:v>916.45</c:v>
                </c:pt>
                <c:pt idx="6">
                  <c:v>901.35</c:v>
                </c:pt>
                <c:pt idx="7">
                  <c:v>912.2</c:v>
                </c:pt>
                <c:pt idx="8">
                  <c:v>917.75</c:v>
                </c:pt>
                <c:pt idx="9">
                  <c:v>917.9</c:v>
                </c:pt>
                <c:pt idx="10">
                  <c:v>922.15</c:v>
                </c:pt>
                <c:pt idx="11">
                  <c:v>916.35</c:v>
                </c:pt>
                <c:pt idx="12">
                  <c:v>923.25</c:v>
                </c:pt>
                <c:pt idx="13">
                  <c:v>920.35</c:v>
                </c:pt>
                <c:pt idx="14">
                  <c:v>918.25</c:v>
                </c:pt>
                <c:pt idx="15">
                  <c:v>911.55</c:v>
                </c:pt>
                <c:pt idx="16">
                  <c:v>906.6</c:v>
                </c:pt>
                <c:pt idx="17">
                  <c:v>903.4</c:v>
                </c:pt>
                <c:pt idx="18">
                  <c:v>899.9</c:v>
                </c:pt>
                <c:pt idx="19">
                  <c:v>882.6</c:v>
                </c:pt>
                <c:pt idx="20">
                  <c:v>875.55</c:v>
                </c:pt>
                <c:pt idx="21">
                  <c:v>885.45</c:v>
                </c:pt>
                <c:pt idx="22">
                  <c:v>866.15</c:v>
                </c:pt>
                <c:pt idx="23">
                  <c:v>859.8</c:v>
                </c:pt>
                <c:pt idx="24">
                  <c:v>850.1</c:v>
                </c:pt>
                <c:pt idx="25">
                  <c:v>857.45</c:v>
                </c:pt>
                <c:pt idx="26">
                  <c:v>859.35</c:v>
                </c:pt>
                <c:pt idx="27">
                  <c:v>899.8</c:v>
                </c:pt>
                <c:pt idx="28">
                  <c:v>896.6</c:v>
                </c:pt>
                <c:pt idx="29">
                  <c:v>891.75</c:v>
                </c:pt>
                <c:pt idx="30">
                  <c:v>909.05</c:v>
                </c:pt>
                <c:pt idx="31">
                  <c:v>899.9</c:v>
                </c:pt>
                <c:pt idx="32">
                  <c:v>894.95</c:v>
                </c:pt>
                <c:pt idx="33">
                  <c:v>896.95</c:v>
                </c:pt>
                <c:pt idx="34">
                  <c:v>881.8</c:v>
                </c:pt>
                <c:pt idx="35">
                  <c:v>872.9</c:v>
                </c:pt>
                <c:pt idx="36">
                  <c:v>864.3</c:v>
                </c:pt>
                <c:pt idx="37">
                  <c:v>875.3</c:v>
                </c:pt>
                <c:pt idx="38">
                  <c:v>881.95</c:v>
                </c:pt>
                <c:pt idx="39">
                  <c:v>883.1</c:v>
                </c:pt>
                <c:pt idx="40">
                  <c:v>895.6</c:v>
                </c:pt>
                <c:pt idx="41">
                  <c:v>885.3</c:v>
                </c:pt>
                <c:pt idx="42">
                  <c:v>879.35</c:v>
                </c:pt>
                <c:pt idx="43">
                  <c:v>853.45</c:v>
                </c:pt>
                <c:pt idx="44">
                  <c:v>875.25</c:v>
                </c:pt>
                <c:pt idx="45">
                  <c:v>883.8</c:v>
                </c:pt>
                <c:pt idx="46">
                  <c:v>909.8</c:v>
                </c:pt>
                <c:pt idx="47">
                  <c:v>927.65</c:v>
                </c:pt>
                <c:pt idx="48">
                  <c:v>925.45</c:v>
                </c:pt>
                <c:pt idx="49">
                  <c:v>936.4</c:v>
                </c:pt>
                <c:pt idx="50">
                  <c:v>906.9</c:v>
                </c:pt>
                <c:pt idx="51">
                  <c:v>913.6</c:v>
                </c:pt>
                <c:pt idx="52">
                  <c:v>907.25</c:v>
                </c:pt>
                <c:pt idx="53">
                  <c:v>900.25</c:v>
                </c:pt>
                <c:pt idx="54">
                  <c:v>902</c:v>
                </c:pt>
                <c:pt idx="55">
                  <c:v>907.25</c:v>
                </c:pt>
                <c:pt idx="56">
                  <c:v>904.35</c:v>
                </c:pt>
                <c:pt idx="57">
                  <c:v>930</c:v>
                </c:pt>
                <c:pt idx="58">
                  <c:v>943.8</c:v>
                </c:pt>
                <c:pt idx="59" formatCode="#,##0.00">
                  <c:v>1017.2</c:v>
                </c:pt>
                <c:pt idx="60" formatCode="#,##0.00">
                  <c:v>1019.2</c:v>
                </c:pt>
                <c:pt idx="61" formatCode="#,##0.00">
                  <c:v>1016.35</c:v>
                </c:pt>
                <c:pt idx="62" formatCode="#,##0.00">
                  <c:v>1008.4</c:v>
                </c:pt>
                <c:pt idx="63">
                  <c:v>996.75</c:v>
                </c:pt>
                <c:pt idx="64">
                  <c:v>998.9</c:v>
                </c:pt>
                <c:pt idx="65">
                  <c:v>999.6</c:v>
                </c:pt>
                <c:pt idx="66">
                  <c:v>990.3</c:v>
                </c:pt>
                <c:pt idx="67">
                  <c:v>930.95</c:v>
                </c:pt>
                <c:pt idx="68">
                  <c:v>921.85</c:v>
                </c:pt>
                <c:pt idx="69">
                  <c:v>949.85</c:v>
                </c:pt>
                <c:pt idx="70">
                  <c:v>984.1</c:v>
                </c:pt>
                <c:pt idx="71">
                  <c:v>979.95</c:v>
                </c:pt>
                <c:pt idx="72">
                  <c:v>976.85</c:v>
                </c:pt>
                <c:pt idx="73">
                  <c:v>974.85</c:v>
                </c:pt>
                <c:pt idx="74">
                  <c:v>972.15</c:v>
                </c:pt>
                <c:pt idx="75">
                  <c:v>989.85</c:v>
                </c:pt>
                <c:pt idx="76">
                  <c:v>986.2</c:v>
                </c:pt>
                <c:pt idx="77">
                  <c:v>980.6</c:v>
                </c:pt>
                <c:pt idx="78">
                  <c:v>965.9</c:v>
                </c:pt>
                <c:pt idx="79">
                  <c:v>958.3</c:v>
                </c:pt>
                <c:pt idx="80">
                  <c:v>970.9</c:v>
                </c:pt>
                <c:pt idx="81">
                  <c:v>964.1</c:v>
                </c:pt>
                <c:pt idx="82">
                  <c:v>966.7</c:v>
                </c:pt>
                <c:pt idx="83">
                  <c:v>980.5</c:v>
                </c:pt>
                <c:pt idx="84">
                  <c:v>989.5</c:v>
                </c:pt>
                <c:pt idx="85">
                  <c:v>974.7</c:v>
                </c:pt>
                <c:pt idx="86">
                  <c:v>962.95</c:v>
                </c:pt>
                <c:pt idx="87">
                  <c:v>965.7</c:v>
                </c:pt>
                <c:pt idx="88">
                  <c:v>953.6</c:v>
                </c:pt>
                <c:pt idx="89">
                  <c:v>935.5</c:v>
                </c:pt>
                <c:pt idx="90">
                  <c:v>921.8</c:v>
                </c:pt>
                <c:pt idx="91">
                  <c:v>922.8</c:v>
                </c:pt>
                <c:pt idx="92">
                  <c:v>917.7</c:v>
                </c:pt>
                <c:pt idx="93">
                  <c:v>919.8</c:v>
                </c:pt>
                <c:pt idx="94">
                  <c:v>917.8</c:v>
                </c:pt>
                <c:pt idx="95">
                  <c:v>928.05</c:v>
                </c:pt>
                <c:pt idx="96">
                  <c:v>937.6</c:v>
                </c:pt>
                <c:pt idx="97">
                  <c:v>939.95</c:v>
                </c:pt>
                <c:pt idx="98">
                  <c:v>960.2</c:v>
                </c:pt>
                <c:pt idx="99">
                  <c:v>935.55</c:v>
                </c:pt>
                <c:pt idx="100">
                  <c:v>936.8</c:v>
                </c:pt>
                <c:pt idx="101">
                  <c:v>916.4</c:v>
                </c:pt>
                <c:pt idx="102">
                  <c:v>917.3</c:v>
                </c:pt>
                <c:pt idx="103">
                  <c:v>926.65</c:v>
                </c:pt>
                <c:pt idx="104">
                  <c:v>923.75</c:v>
                </c:pt>
                <c:pt idx="105">
                  <c:v>923.55</c:v>
                </c:pt>
                <c:pt idx="106">
                  <c:v>922.95</c:v>
                </c:pt>
                <c:pt idx="107">
                  <c:v>923.8</c:v>
                </c:pt>
                <c:pt idx="108">
                  <c:v>922.6</c:v>
                </c:pt>
                <c:pt idx="109">
                  <c:v>913.8</c:v>
                </c:pt>
                <c:pt idx="110">
                  <c:v>905.75</c:v>
                </c:pt>
                <c:pt idx="111">
                  <c:v>911.4</c:v>
                </c:pt>
                <c:pt idx="112">
                  <c:v>906.5</c:v>
                </c:pt>
                <c:pt idx="113">
                  <c:v>908.3</c:v>
                </c:pt>
                <c:pt idx="114">
                  <c:v>898.85</c:v>
                </c:pt>
                <c:pt idx="115">
                  <c:v>902.3</c:v>
                </c:pt>
                <c:pt idx="116">
                  <c:v>905.2</c:v>
                </c:pt>
                <c:pt idx="117">
                  <c:v>906.05</c:v>
                </c:pt>
                <c:pt idx="118">
                  <c:v>906.05</c:v>
                </c:pt>
                <c:pt idx="119">
                  <c:v>903.7</c:v>
                </c:pt>
                <c:pt idx="120">
                  <c:v>902.5</c:v>
                </c:pt>
                <c:pt idx="121">
                  <c:v>901.25</c:v>
                </c:pt>
                <c:pt idx="122">
                  <c:v>903.4</c:v>
                </c:pt>
                <c:pt idx="123">
                  <c:v>897.3</c:v>
                </c:pt>
                <c:pt idx="124">
                  <c:v>893.9</c:v>
                </c:pt>
                <c:pt idx="125">
                  <c:v>895.65</c:v>
                </c:pt>
                <c:pt idx="126">
                  <c:v>879.55</c:v>
                </c:pt>
                <c:pt idx="127">
                  <c:v>882.85</c:v>
                </c:pt>
                <c:pt idx="128">
                  <c:v>888.05</c:v>
                </c:pt>
                <c:pt idx="129">
                  <c:v>886.65</c:v>
                </c:pt>
                <c:pt idx="130">
                  <c:v>895.95</c:v>
                </c:pt>
                <c:pt idx="131">
                  <c:v>897.6</c:v>
                </c:pt>
                <c:pt idx="132">
                  <c:v>877.9</c:v>
                </c:pt>
                <c:pt idx="133">
                  <c:v>887.35</c:v>
                </c:pt>
                <c:pt idx="134">
                  <c:v>895.75</c:v>
                </c:pt>
                <c:pt idx="135">
                  <c:v>915.75</c:v>
                </c:pt>
                <c:pt idx="136">
                  <c:v>928</c:v>
                </c:pt>
                <c:pt idx="137">
                  <c:v>915</c:v>
                </c:pt>
                <c:pt idx="138">
                  <c:v>903.3</c:v>
                </c:pt>
                <c:pt idx="139">
                  <c:v>905.75</c:v>
                </c:pt>
                <c:pt idx="140">
                  <c:v>910.9</c:v>
                </c:pt>
                <c:pt idx="141">
                  <c:v>906.15</c:v>
                </c:pt>
                <c:pt idx="142">
                  <c:v>883.15</c:v>
                </c:pt>
                <c:pt idx="143">
                  <c:v>883.35</c:v>
                </c:pt>
                <c:pt idx="144">
                  <c:v>874.5</c:v>
                </c:pt>
                <c:pt idx="145">
                  <c:v>870.8</c:v>
                </c:pt>
                <c:pt idx="146">
                  <c:v>843.6</c:v>
                </c:pt>
                <c:pt idx="147">
                  <c:v>860.8</c:v>
                </c:pt>
                <c:pt idx="148">
                  <c:v>859.1</c:v>
                </c:pt>
                <c:pt idx="149">
                  <c:v>864.75</c:v>
                </c:pt>
                <c:pt idx="150">
                  <c:v>864.4</c:v>
                </c:pt>
                <c:pt idx="151">
                  <c:v>864.7</c:v>
                </c:pt>
                <c:pt idx="152">
                  <c:v>864.05</c:v>
                </c:pt>
                <c:pt idx="153">
                  <c:v>864.6</c:v>
                </c:pt>
                <c:pt idx="154">
                  <c:v>861.9</c:v>
                </c:pt>
                <c:pt idx="155">
                  <c:v>861.5</c:v>
                </c:pt>
                <c:pt idx="156">
                  <c:v>863.05</c:v>
                </c:pt>
                <c:pt idx="157">
                  <c:v>864.4</c:v>
                </c:pt>
                <c:pt idx="158">
                  <c:v>863.95</c:v>
                </c:pt>
                <c:pt idx="159">
                  <c:v>861.6</c:v>
                </c:pt>
                <c:pt idx="160">
                  <c:v>861.3</c:v>
                </c:pt>
                <c:pt idx="161">
                  <c:v>864.35</c:v>
                </c:pt>
                <c:pt idx="162">
                  <c:v>857.25</c:v>
                </c:pt>
                <c:pt idx="163">
                  <c:v>869.95</c:v>
                </c:pt>
                <c:pt idx="164">
                  <c:v>882</c:v>
                </c:pt>
                <c:pt idx="165">
                  <c:v>908.55</c:v>
                </c:pt>
                <c:pt idx="166">
                  <c:v>913.7</c:v>
                </c:pt>
                <c:pt idx="167">
                  <c:v>893.45</c:v>
                </c:pt>
                <c:pt idx="168">
                  <c:v>901.05</c:v>
                </c:pt>
                <c:pt idx="169">
                  <c:v>906.55</c:v>
                </c:pt>
                <c:pt idx="170">
                  <c:v>902</c:v>
                </c:pt>
                <c:pt idx="171">
                  <c:v>905.25</c:v>
                </c:pt>
                <c:pt idx="172">
                  <c:v>897.95</c:v>
                </c:pt>
                <c:pt idx="173">
                  <c:v>897.65</c:v>
                </c:pt>
                <c:pt idx="174">
                  <c:v>897.45</c:v>
                </c:pt>
                <c:pt idx="175">
                  <c:v>907.9</c:v>
                </c:pt>
                <c:pt idx="176">
                  <c:v>907.85</c:v>
                </c:pt>
                <c:pt idx="177">
                  <c:v>913.3</c:v>
                </c:pt>
                <c:pt idx="178">
                  <c:v>936.05</c:v>
                </c:pt>
                <c:pt idx="179">
                  <c:v>934</c:v>
                </c:pt>
                <c:pt idx="180">
                  <c:v>931.25</c:v>
                </c:pt>
                <c:pt idx="181">
                  <c:v>944.5</c:v>
                </c:pt>
                <c:pt idx="182">
                  <c:v>950</c:v>
                </c:pt>
                <c:pt idx="183">
                  <c:v>933.7</c:v>
                </c:pt>
                <c:pt idx="184">
                  <c:v>927.35</c:v>
                </c:pt>
                <c:pt idx="185">
                  <c:v>942.2</c:v>
                </c:pt>
                <c:pt idx="186">
                  <c:v>936.4</c:v>
                </c:pt>
                <c:pt idx="187">
                  <c:v>923.35</c:v>
                </c:pt>
                <c:pt idx="188">
                  <c:v>911.75</c:v>
                </c:pt>
                <c:pt idx="189">
                  <c:v>923.9</c:v>
                </c:pt>
                <c:pt idx="190">
                  <c:v>931.2</c:v>
                </c:pt>
                <c:pt idx="191">
                  <c:v>950.95</c:v>
                </c:pt>
                <c:pt idx="192">
                  <c:v>971.55</c:v>
                </c:pt>
                <c:pt idx="193" formatCode="#,##0.00">
                  <c:v>1025.6500000000001</c:v>
                </c:pt>
                <c:pt idx="194" formatCode="#,##0.00">
                  <c:v>1008</c:v>
                </c:pt>
                <c:pt idx="195" formatCode="#,##0.00">
                  <c:v>1006.85</c:v>
                </c:pt>
                <c:pt idx="196">
                  <c:v>981.5</c:v>
                </c:pt>
                <c:pt idx="197">
                  <c:v>989.65</c:v>
                </c:pt>
                <c:pt idx="198">
                  <c:v>976.2</c:v>
                </c:pt>
                <c:pt idx="199">
                  <c:v>982.65</c:v>
                </c:pt>
                <c:pt idx="200">
                  <c:v>993.3</c:v>
                </c:pt>
                <c:pt idx="201" formatCode="#,##0.00">
                  <c:v>1004.75</c:v>
                </c:pt>
                <c:pt idx="202" formatCode="#,##0.00">
                  <c:v>1006.8</c:v>
                </c:pt>
                <c:pt idx="203" formatCode="#,##0.00">
                  <c:v>1012.65</c:v>
                </c:pt>
                <c:pt idx="204" formatCode="#,##0.00">
                  <c:v>1031.1500000000001</c:v>
                </c:pt>
                <c:pt idx="205" formatCode="#,##0.00">
                  <c:v>1048.05</c:v>
                </c:pt>
                <c:pt idx="206" formatCode="#,##0.00">
                  <c:v>1055.9000000000001</c:v>
                </c:pt>
                <c:pt idx="207" formatCode="#,##0.00">
                  <c:v>1059.3499999999999</c:v>
                </c:pt>
                <c:pt idx="208" formatCode="#,##0.00">
                  <c:v>1042.9000000000001</c:v>
                </c:pt>
                <c:pt idx="209" formatCode="#,##0.00">
                  <c:v>1044.8</c:v>
                </c:pt>
                <c:pt idx="210" formatCode="#,##0.00">
                  <c:v>1027.05</c:v>
                </c:pt>
                <c:pt idx="211" formatCode="#,##0.00">
                  <c:v>1039.3</c:v>
                </c:pt>
                <c:pt idx="212" formatCode="#,##0.00">
                  <c:v>1044</c:v>
                </c:pt>
                <c:pt idx="213" formatCode="#,##0.00">
                  <c:v>1062.9000000000001</c:v>
                </c:pt>
                <c:pt idx="214" formatCode="#,##0.00">
                  <c:v>1070.9000000000001</c:v>
                </c:pt>
                <c:pt idx="215" formatCode="#,##0.00">
                  <c:v>1052.55</c:v>
                </c:pt>
                <c:pt idx="216" formatCode="#,##0.00">
                  <c:v>1043</c:v>
                </c:pt>
                <c:pt idx="217" formatCode="#,##0.00">
                  <c:v>1022.75</c:v>
                </c:pt>
                <c:pt idx="218" formatCode="#,##0.00">
                  <c:v>1042.4000000000001</c:v>
                </c:pt>
                <c:pt idx="219" formatCode="#,##0.00">
                  <c:v>1034.2</c:v>
                </c:pt>
                <c:pt idx="220" formatCode="#,##0.00">
                  <c:v>1050.8</c:v>
                </c:pt>
                <c:pt idx="221" formatCode="#,##0.00">
                  <c:v>1053.8</c:v>
                </c:pt>
                <c:pt idx="222" formatCode="#,##0.00">
                  <c:v>1036.95</c:v>
                </c:pt>
                <c:pt idx="223" formatCode="#,##0.00">
                  <c:v>1039.3499999999999</c:v>
                </c:pt>
                <c:pt idx="224" formatCode="#,##0.00">
                  <c:v>1000.85</c:v>
                </c:pt>
                <c:pt idx="225">
                  <c:v>985.15</c:v>
                </c:pt>
                <c:pt idx="226" formatCode="#,##0.00">
                  <c:v>1014.65</c:v>
                </c:pt>
                <c:pt idx="227" formatCode="#,##0.00">
                  <c:v>1047.55</c:v>
                </c:pt>
                <c:pt idx="228" formatCode="#,##0.00">
                  <c:v>1046.95</c:v>
                </c:pt>
                <c:pt idx="229" formatCode="#,##0.00">
                  <c:v>1041.5999999999999</c:v>
                </c:pt>
                <c:pt idx="230" formatCode="#,##0.00">
                  <c:v>1023.4</c:v>
                </c:pt>
                <c:pt idx="231" formatCode="#,##0.00">
                  <c:v>1000.35</c:v>
                </c:pt>
                <c:pt idx="232">
                  <c:v>977.2</c:v>
                </c:pt>
                <c:pt idx="233">
                  <c:v>973.85</c:v>
                </c:pt>
                <c:pt idx="234">
                  <c:v>990.5</c:v>
                </c:pt>
                <c:pt idx="235">
                  <c:v>984.45</c:v>
                </c:pt>
                <c:pt idx="236">
                  <c:v>986.75</c:v>
                </c:pt>
                <c:pt idx="237">
                  <c:v>991.05</c:v>
                </c:pt>
                <c:pt idx="238">
                  <c:v>984.6</c:v>
                </c:pt>
                <c:pt idx="239">
                  <c:v>984.7</c:v>
                </c:pt>
                <c:pt idx="240">
                  <c:v>981.7</c:v>
                </c:pt>
                <c:pt idx="241">
                  <c:v>978.95</c:v>
                </c:pt>
                <c:pt idx="242">
                  <c:v>983.05</c:v>
                </c:pt>
                <c:pt idx="243">
                  <c:v>982.25</c:v>
                </c:pt>
                <c:pt idx="244">
                  <c:v>977.25</c:v>
                </c:pt>
                <c:pt idx="245">
                  <c:v>972.85</c:v>
                </c:pt>
                <c:pt idx="246">
                  <c:v>977.65</c:v>
                </c:pt>
                <c:pt idx="247">
                  <c:v>997.25</c:v>
                </c:pt>
                <c:pt idx="248" formatCode="#,##0.00">
                  <c:v>1004.45</c:v>
                </c:pt>
                <c:pt idx="249" formatCode="#,##0.00">
                  <c:v>1050.7</c:v>
                </c:pt>
                <c:pt idx="250" formatCode="#,##0.00">
                  <c:v>1049.25</c:v>
                </c:pt>
                <c:pt idx="251" formatCode="#,##0.00">
                  <c:v>1039.9000000000001</c:v>
                </c:pt>
                <c:pt idx="252" formatCode="#,##0.00">
                  <c:v>1044.6500000000001</c:v>
                </c:pt>
                <c:pt idx="253" formatCode="#,##0.00">
                  <c:v>1063.0999999999999</c:v>
                </c:pt>
                <c:pt idx="254" formatCode="#,##0.00">
                  <c:v>1051.3499999999999</c:v>
                </c:pt>
                <c:pt idx="255" formatCode="#,##0.00">
                  <c:v>1043.8499999999999</c:v>
                </c:pt>
                <c:pt idx="256" formatCode="#,##0.00">
                  <c:v>1052.2</c:v>
                </c:pt>
                <c:pt idx="257" formatCode="#,##0.00">
                  <c:v>1058.8499999999999</c:v>
                </c:pt>
                <c:pt idx="258" formatCode="#,##0.00">
                  <c:v>1167.3</c:v>
                </c:pt>
                <c:pt idx="259" formatCode="#,##0.00">
                  <c:v>1195.7</c:v>
                </c:pt>
                <c:pt idx="260" formatCode="#,##0.00">
                  <c:v>1260.9000000000001</c:v>
                </c:pt>
                <c:pt idx="261" formatCode="#,##0.00">
                  <c:v>1354.2</c:v>
                </c:pt>
                <c:pt idx="262" formatCode="#,##0.00">
                  <c:v>1324.85</c:v>
                </c:pt>
                <c:pt idx="263" formatCode="#,##0.00">
                  <c:v>1249.75</c:v>
                </c:pt>
                <c:pt idx="264" formatCode="#,##0.00">
                  <c:v>1278.8</c:v>
                </c:pt>
                <c:pt idx="265" formatCode="#,##0.00">
                  <c:v>1260.6500000000001</c:v>
                </c:pt>
                <c:pt idx="266" formatCode="#,##0.00">
                  <c:v>1268.75</c:v>
                </c:pt>
                <c:pt idx="267" formatCode="#,##0.00">
                  <c:v>1247.45</c:v>
                </c:pt>
                <c:pt idx="268" formatCode="#,##0.00">
                  <c:v>1339.7</c:v>
                </c:pt>
                <c:pt idx="269" formatCode="#,##0.00">
                  <c:v>1329.95</c:v>
                </c:pt>
                <c:pt idx="270" formatCode="#,##0.00">
                  <c:v>1314.75</c:v>
                </c:pt>
                <c:pt idx="271" formatCode="#,##0.00">
                  <c:v>1302.55</c:v>
                </c:pt>
                <c:pt idx="272" formatCode="#,##0.00">
                  <c:v>1285.0999999999999</c:v>
                </c:pt>
                <c:pt idx="273" formatCode="#,##0.00">
                  <c:v>1205.75</c:v>
                </c:pt>
                <c:pt idx="274" formatCode="#,##0.00">
                  <c:v>1285.75</c:v>
                </c:pt>
                <c:pt idx="275" formatCode="#,##0.00">
                  <c:v>1319.45</c:v>
                </c:pt>
                <c:pt idx="276" formatCode="#,##0.00">
                  <c:v>1311.2</c:v>
                </c:pt>
                <c:pt idx="277" formatCode="#,##0.00">
                  <c:v>1365</c:v>
                </c:pt>
                <c:pt idx="278" formatCode="#,##0.00">
                  <c:v>1369.85</c:v>
                </c:pt>
                <c:pt idx="279" formatCode="#,##0.00">
                  <c:v>1294.75</c:v>
                </c:pt>
                <c:pt idx="280" formatCode="#,##0.00">
                  <c:v>1269.3</c:v>
                </c:pt>
                <c:pt idx="281" formatCode="#,##0.00">
                  <c:v>1272.1500000000001</c:v>
                </c:pt>
                <c:pt idx="282" formatCode="#,##0.00">
                  <c:v>1250.9000000000001</c:v>
                </c:pt>
                <c:pt idx="283" formatCode="#,##0.00">
                  <c:v>1259.2</c:v>
                </c:pt>
                <c:pt idx="284" formatCode="#,##0.00">
                  <c:v>1272.3</c:v>
                </c:pt>
                <c:pt idx="285" formatCode="#,##0.00">
                  <c:v>1297.5999999999999</c:v>
                </c:pt>
                <c:pt idx="286" formatCode="#,##0.00">
                  <c:v>1262.25</c:v>
                </c:pt>
                <c:pt idx="287" formatCode="#,##0.00">
                  <c:v>1259.3499999999999</c:v>
                </c:pt>
                <c:pt idx="288" formatCode="#,##0.00">
                  <c:v>1282.4000000000001</c:v>
                </c:pt>
                <c:pt idx="289" formatCode="#,##0.00">
                  <c:v>1259.3499999999999</c:v>
                </c:pt>
                <c:pt idx="290" formatCode="#,##0.00">
                  <c:v>1254.25</c:v>
                </c:pt>
                <c:pt idx="291" formatCode="#,##0.00">
                  <c:v>1237.95</c:v>
                </c:pt>
                <c:pt idx="292" formatCode="#,##0.00">
                  <c:v>1187.55</c:v>
                </c:pt>
                <c:pt idx="293" formatCode="#,##0.00">
                  <c:v>1135.95</c:v>
                </c:pt>
                <c:pt idx="294" formatCode="#,##0.00">
                  <c:v>1156.05</c:v>
                </c:pt>
                <c:pt idx="295" formatCode="#,##0.00">
                  <c:v>1139.1500000000001</c:v>
                </c:pt>
                <c:pt idx="296" formatCode="#,##0.00">
                  <c:v>1151.1500000000001</c:v>
                </c:pt>
                <c:pt idx="297" formatCode="#,##0.00">
                  <c:v>1181.3499999999999</c:v>
                </c:pt>
                <c:pt idx="298" formatCode="#,##0.00">
                  <c:v>1181.3499999999999</c:v>
                </c:pt>
                <c:pt idx="299" formatCode="#,##0.00">
                  <c:v>1213.4000000000001</c:v>
                </c:pt>
                <c:pt idx="300" formatCode="#,##0.00">
                  <c:v>1226.1500000000001</c:v>
                </c:pt>
                <c:pt idx="301" formatCode="#,##0.00">
                  <c:v>1279.3</c:v>
                </c:pt>
                <c:pt idx="302" formatCode="#,##0.00">
                  <c:v>1315.55</c:v>
                </c:pt>
                <c:pt idx="303" formatCode="#,##0.00">
                  <c:v>1229.3499999999999</c:v>
                </c:pt>
                <c:pt idx="304" formatCode="#,##0.00">
                  <c:v>1238.1500000000001</c:v>
                </c:pt>
                <c:pt idx="305" formatCode="#,##0.00">
                  <c:v>1251.95</c:v>
                </c:pt>
                <c:pt idx="306" formatCode="#,##0.00">
                  <c:v>1236.3499999999999</c:v>
                </c:pt>
                <c:pt idx="307" formatCode="#,##0.00">
                  <c:v>1229.1500000000001</c:v>
                </c:pt>
                <c:pt idx="308" formatCode="#,##0.00">
                  <c:v>1224.0999999999999</c:v>
                </c:pt>
                <c:pt idx="309" formatCode="#,##0.00">
                  <c:v>1221.95</c:v>
                </c:pt>
                <c:pt idx="310" formatCode="#,##0.00">
                  <c:v>1207</c:v>
                </c:pt>
                <c:pt idx="311" formatCode="#,##0.00">
                  <c:v>1210.45</c:v>
                </c:pt>
                <c:pt idx="312" formatCode="#,##0.00">
                  <c:v>1198.55</c:v>
                </c:pt>
                <c:pt idx="313" formatCode="#,##0.00">
                  <c:v>1166.3499999999999</c:v>
                </c:pt>
                <c:pt idx="314" formatCode="#,##0.00">
                  <c:v>1138.8499999999999</c:v>
                </c:pt>
                <c:pt idx="315" formatCode="#,##0.00">
                  <c:v>1143.45</c:v>
                </c:pt>
                <c:pt idx="316" formatCode="#,##0.00">
                  <c:v>1149.8</c:v>
                </c:pt>
                <c:pt idx="317" formatCode="#,##0.00">
                  <c:v>1132.6500000000001</c:v>
                </c:pt>
                <c:pt idx="318" formatCode="#,##0.00">
                  <c:v>1124.4000000000001</c:v>
                </c:pt>
                <c:pt idx="319" formatCode="#,##0.00">
                  <c:v>1128.05</c:v>
                </c:pt>
                <c:pt idx="320" formatCode="#,##0.00">
                  <c:v>1123.1500000000001</c:v>
                </c:pt>
                <c:pt idx="321" formatCode="#,##0.00">
                  <c:v>1135.5999999999999</c:v>
                </c:pt>
                <c:pt idx="322" formatCode="#,##0.00">
                  <c:v>1126.0999999999999</c:v>
                </c:pt>
                <c:pt idx="323" formatCode="#,##0.00">
                  <c:v>1131.7</c:v>
                </c:pt>
                <c:pt idx="324" formatCode="#,##0.00">
                  <c:v>1141</c:v>
                </c:pt>
                <c:pt idx="325" formatCode="#,##0.00">
                  <c:v>1142.45</c:v>
                </c:pt>
                <c:pt idx="326" formatCode="#,##0.00">
                  <c:v>1127</c:v>
                </c:pt>
                <c:pt idx="327" formatCode="#,##0.00">
                  <c:v>1121.4000000000001</c:v>
                </c:pt>
                <c:pt idx="328" formatCode="#,##0.00">
                  <c:v>1122.05</c:v>
                </c:pt>
                <c:pt idx="329" formatCode="#,##0.00">
                  <c:v>1145.6500000000001</c:v>
                </c:pt>
                <c:pt idx="330" formatCode="#,##0.00">
                  <c:v>1168.2</c:v>
                </c:pt>
                <c:pt idx="331" formatCode="#,##0.00">
                  <c:v>1164.3499999999999</c:v>
                </c:pt>
                <c:pt idx="332" formatCode="#,##0.00">
                  <c:v>1150.45</c:v>
                </c:pt>
                <c:pt idx="333" formatCode="#,##0.00">
                  <c:v>1141.8499999999999</c:v>
                </c:pt>
                <c:pt idx="334" formatCode="#,##0.00">
                  <c:v>1139.7</c:v>
                </c:pt>
                <c:pt idx="335" formatCode="#,##0.00">
                  <c:v>1146.1500000000001</c:v>
                </c:pt>
                <c:pt idx="336" formatCode="#,##0.00">
                  <c:v>1129.45</c:v>
                </c:pt>
                <c:pt idx="337" formatCode="#,##0.00">
                  <c:v>1122.25</c:v>
                </c:pt>
                <c:pt idx="338" formatCode="#,##0.00">
                  <c:v>1094.0999999999999</c:v>
                </c:pt>
                <c:pt idx="339" formatCode="#,##0.00">
                  <c:v>1084.4000000000001</c:v>
                </c:pt>
                <c:pt idx="340" formatCode="#,##0.00">
                  <c:v>1094.0999999999999</c:v>
                </c:pt>
                <c:pt idx="341" formatCode="#,##0.00">
                  <c:v>1135.55</c:v>
                </c:pt>
                <c:pt idx="342" formatCode="#,##0.00">
                  <c:v>1115.25</c:v>
                </c:pt>
                <c:pt idx="343" formatCode="#,##0.00">
                  <c:v>1139.5</c:v>
                </c:pt>
                <c:pt idx="344" formatCode="#,##0.00">
                  <c:v>1145.0999999999999</c:v>
                </c:pt>
                <c:pt idx="345" formatCode="#,##0.00">
                  <c:v>1142.3</c:v>
                </c:pt>
                <c:pt idx="346" formatCode="#,##0.00">
                  <c:v>1114.4000000000001</c:v>
                </c:pt>
                <c:pt idx="347" formatCode="#,##0.00">
                  <c:v>1110.8</c:v>
                </c:pt>
                <c:pt idx="348" formatCode="#,##0.00">
                  <c:v>1096.7</c:v>
                </c:pt>
                <c:pt idx="349" formatCode="#,##0.00">
                  <c:v>1081.75</c:v>
                </c:pt>
                <c:pt idx="350" formatCode="#,##0.00">
                  <c:v>1077.25</c:v>
                </c:pt>
                <c:pt idx="351" formatCode="#,##0.00">
                  <c:v>1079.4000000000001</c:v>
                </c:pt>
                <c:pt idx="352" formatCode="#,##0.00">
                  <c:v>1055.6500000000001</c:v>
                </c:pt>
                <c:pt idx="353" formatCode="#,##0.00">
                  <c:v>1070.6500000000001</c:v>
                </c:pt>
                <c:pt idx="354" formatCode="#,##0.00">
                  <c:v>1073.6500000000001</c:v>
                </c:pt>
                <c:pt idx="355" formatCode="#,##0.00">
                  <c:v>1067.2</c:v>
                </c:pt>
                <c:pt idx="356" formatCode="#,##0.00">
                  <c:v>1062.5999999999999</c:v>
                </c:pt>
                <c:pt idx="357" formatCode="#,##0.00">
                  <c:v>1011.1</c:v>
                </c:pt>
                <c:pt idx="358" formatCode="#,##0.00">
                  <c:v>1004.25</c:v>
                </c:pt>
                <c:pt idx="359" formatCode="#,##0.00">
                  <c:v>1017</c:v>
                </c:pt>
                <c:pt idx="360">
                  <c:v>951.35</c:v>
                </c:pt>
                <c:pt idx="361" formatCode="#,##0.00">
                  <c:v>1008.6</c:v>
                </c:pt>
                <c:pt idx="362" formatCode="#,##0.00">
                  <c:v>1023.4</c:v>
                </c:pt>
                <c:pt idx="363" formatCode="#,##0.00">
                  <c:v>1012.65</c:v>
                </c:pt>
                <c:pt idx="364" formatCode="#,##0.00">
                  <c:v>1016.65</c:v>
                </c:pt>
                <c:pt idx="365" formatCode="#,##0.00">
                  <c:v>1012.25</c:v>
                </c:pt>
                <c:pt idx="366">
                  <c:v>983.8</c:v>
                </c:pt>
                <c:pt idx="367">
                  <c:v>992.55</c:v>
                </c:pt>
                <c:pt idx="368" formatCode="#,##0.00">
                  <c:v>1006.05</c:v>
                </c:pt>
                <c:pt idx="369" formatCode="#,##0.00">
                  <c:v>1011.95</c:v>
                </c:pt>
                <c:pt idx="370" formatCode="#,##0.00">
                  <c:v>1025</c:v>
                </c:pt>
                <c:pt idx="371" formatCode="#,##0.00">
                  <c:v>1040.3499999999999</c:v>
                </c:pt>
                <c:pt idx="372" formatCode="#,##0.00">
                  <c:v>1016.65</c:v>
                </c:pt>
                <c:pt idx="373" formatCode="#,##0.00">
                  <c:v>1020.9</c:v>
                </c:pt>
                <c:pt idx="374" formatCode="#,##0.00">
                  <c:v>1038.4000000000001</c:v>
                </c:pt>
                <c:pt idx="375" formatCode="#,##0.00">
                  <c:v>1064.75</c:v>
                </c:pt>
                <c:pt idx="376" formatCode="#,##0.00">
                  <c:v>1085.45</c:v>
                </c:pt>
                <c:pt idx="377" formatCode="#,##0.00">
                  <c:v>1075.55</c:v>
                </c:pt>
                <c:pt idx="378" formatCode="#,##0.00">
                  <c:v>1096.3</c:v>
                </c:pt>
                <c:pt idx="379" formatCode="#,##0.00">
                  <c:v>1064.05</c:v>
                </c:pt>
                <c:pt idx="380" formatCode="#,##0.00">
                  <c:v>1031.9000000000001</c:v>
                </c:pt>
                <c:pt idx="381" formatCode="#,##0.00">
                  <c:v>1012.15</c:v>
                </c:pt>
                <c:pt idx="382" formatCode="#,##0.00">
                  <c:v>1023.2</c:v>
                </c:pt>
                <c:pt idx="383" formatCode="#,##0.00">
                  <c:v>1009.6</c:v>
                </c:pt>
                <c:pt idx="384" formatCode="#,##0.00">
                  <c:v>1041.9000000000001</c:v>
                </c:pt>
                <c:pt idx="385" formatCode="#,##0.00">
                  <c:v>1085.55</c:v>
                </c:pt>
                <c:pt idx="386" formatCode="#,##0.00">
                  <c:v>1080.25</c:v>
                </c:pt>
                <c:pt idx="387" formatCode="#,##0.00">
                  <c:v>1084.0999999999999</c:v>
                </c:pt>
                <c:pt idx="388" formatCode="#,##0.00">
                  <c:v>1061.95</c:v>
                </c:pt>
                <c:pt idx="389" formatCode="#,##0.00">
                  <c:v>1087.75</c:v>
                </c:pt>
                <c:pt idx="390" formatCode="#,##0.00">
                  <c:v>1234.7</c:v>
                </c:pt>
                <c:pt idx="391" formatCode="#,##0.00">
                  <c:v>1222.8499999999999</c:v>
                </c:pt>
                <c:pt idx="392" formatCode="#,##0.00">
                  <c:v>1292.25</c:v>
                </c:pt>
                <c:pt idx="393" formatCode="#,##0.00">
                  <c:v>1286.5</c:v>
                </c:pt>
                <c:pt idx="394" formatCode="#,##0.00">
                  <c:v>1290.6500000000001</c:v>
                </c:pt>
                <c:pt idx="395" formatCode="#,##0.00">
                  <c:v>1320.65</c:v>
                </c:pt>
                <c:pt idx="396" formatCode="#,##0.00">
                  <c:v>1306.3499999999999</c:v>
                </c:pt>
                <c:pt idx="397" formatCode="#,##0.00">
                  <c:v>1257.3</c:v>
                </c:pt>
                <c:pt idx="398" formatCode="#,##0.00">
                  <c:v>1199.45</c:v>
                </c:pt>
                <c:pt idx="399" formatCode="#,##0.00">
                  <c:v>1237.8</c:v>
                </c:pt>
                <c:pt idx="400" formatCode="#,##0.00">
                  <c:v>1225.45</c:v>
                </c:pt>
                <c:pt idx="401" formatCode="#,##0.00">
                  <c:v>1200.6500000000001</c:v>
                </c:pt>
                <c:pt idx="402" formatCode="#,##0.00">
                  <c:v>1215.0999999999999</c:v>
                </c:pt>
                <c:pt idx="403" formatCode="#,##0.00">
                  <c:v>1213.3499999999999</c:v>
                </c:pt>
                <c:pt idx="404" formatCode="#,##0.00">
                  <c:v>1175.75</c:v>
                </c:pt>
                <c:pt idx="405" formatCode="#,##0.00">
                  <c:v>1173.9000000000001</c:v>
                </c:pt>
                <c:pt idx="406" formatCode="#,##0.00">
                  <c:v>1157.2</c:v>
                </c:pt>
                <c:pt idx="407" formatCode="#,##0.00">
                  <c:v>1174.8499999999999</c:v>
                </c:pt>
                <c:pt idx="408" formatCode="#,##0.00">
                  <c:v>1194.45</c:v>
                </c:pt>
                <c:pt idx="409" formatCode="#,##0.00">
                  <c:v>1128.3</c:v>
                </c:pt>
                <c:pt idx="410" formatCode="#,##0.00">
                  <c:v>1134</c:v>
                </c:pt>
                <c:pt idx="411" formatCode="#,##0.00">
                  <c:v>1139.25</c:v>
                </c:pt>
                <c:pt idx="412" formatCode="#,##0.00">
                  <c:v>1130.5999999999999</c:v>
                </c:pt>
                <c:pt idx="413" formatCode="#,##0.00">
                  <c:v>1167.05</c:v>
                </c:pt>
                <c:pt idx="414" formatCode="#,##0.00">
                  <c:v>1160.9000000000001</c:v>
                </c:pt>
                <c:pt idx="415" formatCode="#,##0.00">
                  <c:v>1177.8499999999999</c:v>
                </c:pt>
                <c:pt idx="416" formatCode="#,##0.00">
                  <c:v>1213.8</c:v>
                </c:pt>
                <c:pt idx="417" formatCode="#,##0.00">
                  <c:v>1196.55</c:v>
                </c:pt>
                <c:pt idx="418" formatCode="#,##0.00">
                  <c:v>1193.05</c:v>
                </c:pt>
                <c:pt idx="419" formatCode="#,##0.00">
                  <c:v>1171.2</c:v>
                </c:pt>
                <c:pt idx="420" formatCode="#,##0.00">
                  <c:v>1215.8</c:v>
                </c:pt>
                <c:pt idx="421" formatCode="#,##0.00">
                  <c:v>1225.2</c:v>
                </c:pt>
                <c:pt idx="422" formatCode="#,##0.00">
                  <c:v>1189.55</c:v>
                </c:pt>
                <c:pt idx="423" formatCode="#,##0.00">
                  <c:v>1153.25</c:v>
                </c:pt>
                <c:pt idx="424" formatCode="#,##0.00">
                  <c:v>1143.2</c:v>
                </c:pt>
                <c:pt idx="425" formatCode="#,##0.00">
                  <c:v>1208.5</c:v>
                </c:pt>
                <c:pt idx="426" formatCode="#,##0.00">
                  <c:v>1199.6500000000001</c:v>
                </c:pt>
                <c:pt idx="427" formatCode="#,##0.00">
                  <c:v>1200.25</c:v>
                </c:pt>
                <c:pt idx="428" formatCode="#,##0.00">
                  <c:v>1214.0999999999999</c:v>
                </c:pt>
                <c:pt idx="429" formatCode="#,##0.00">
                  <c:v>1204.25</c:v>
                </c:pt>
                <c:pt idx="430" formatCode="#,##0.00">
                  <c:v>1204.5</c:v>
                </c:pt>
                <c:pt idx="431" formatCode="#,##0.00">
                  <c:v>1177.3</c:v>
                </c:pt>
                <c:pt idx="432" formatCode="#,##0.00">
                  <c:v>1156.3</c:v>
                </c:pt>
                <c:pt idx="433" formatCode="#,##0.00">
                  <c:v>1154.55</c:v>
                </c:pt>
                <c:pt idx="434" formatCode="#,##0.00">
                  <c:v>1170.95</c:v>
                </c:pt>
                <c:pt idx="435" formatCode="#,##0.00">
                  <c:v>1127.3</c:v>
                </c:pt>
                <c:pt idx="436" formatCode="#,##0.00">
                  <c:v>1103.75</c:v>
                </c:pt>
                <c:pt idx="437" formatCode="#,##0.00">
                  <c:v>1054.8499999999999</c:v>
                </c:pt>
                <c:pt idx="438" formatCode="#,##0.00">
                  <c:v>1046.3499999999999</c:v>
                </c:pt>
                <c:pt idx="439" formatCode="#,##0.00">
                  <c:v>1025.05</c:v>
                </c:pt>
                <c:pt idx="440" formatCode="#,##0.00">
                  <c:v>1023.65</c:v>
                </c:pt>
                <c:pt idx="441" formatCode="#,##0.00">
                  <c:v>1044</c:v>
                </c:pt>
                <c:pt idx="442" formatCode="#,##0.00">
                  <c:v>1052.95</c:v>
                </c:pt>
                <c:pt idx="443" formatCode="#,##0.00">
                  <c:v>1081.3499999999999</c:v>
                </c:pt>
                <c:pt idx="444" formatCode="#,##0.00">
                  <c:v>1068.75</c:v>
                </c:pt>
                <c:pt idx="445" formatCode="#,##0.00">
                  <c:v>1059.1500000000001</c:v>
                </c:pt>
                <c:pt idx="446" formatCode="#,##0.00">
                  <c:v>1068.2</c:v>
                </c:pt>
                <c:pt idx="447" formatCode="#,##0.00">
                  <c:v>1063.7</c:v>
                </c:pt>
                <c:pt idx="448" formatCode="#,##0.00">
                  <c:v>1071.1500000000001</c:v>
                </c:pt>
                <c:pt idx="449" formatCode="#,##0.00">
                  <c:v>1074.55</c:v>
                </c:pt>
                <c:pt idx="450" formatCode="#,##0.00">
                  <c:v>1083.5999999999999</c:v>
                </c:pt>
                <c:pt idx="451" formatCode="#,##0.00">
                  <c:v>1070.0999999999999</c:v>
                </c:pt>
                <c:pt idx="452" formatCode="#,##0.00">
                  <c:v>1077.45</c:v>
                </c:pt>
                <c:pt idx="453" formatCode="#,##0.00">
                  <c:v>1070.0999999999999</c:v>
                </c:pt>
                <c:pt idx="454" formatCode="#,##0.00">
                  <c:v>1062.8499999999999</c:v>
                </c:pt>
                <c:pt idx="455" formatCode="#,##0.00">
                  <c:v>1072.2</c:v>
                </c:pt>
                <c:pt idx="456" formatCode="#,##0.00">
                  <c:v>1078.1500000000001</c:v>
                </c:pt>
                <c:pt idx="457" formatCode="#,##0.00">
                  <c:v>1074.1500000000001</c:v>
                </c:pt>
                <c:pt idx="458" formatCode="#,##0.00">
                  <c:v>1099.9000000000001</c:v>
                </c:pt>
                <c:pt idx="459" formatCode="#,##0.00">
                  <c:v>1109.05</c:v>
                </c:pt>
                <c:pt idx="460" formatCode="#,##0.00">
                  <c:v>1105.05</c:v>
                </c:pt>
                <c:pt idx="461" formatCode="#,##0.00">
                  <c:v>1131.1500000000001</c:v>
                </c:pt>
                <c:pt idx="462" formatCode="#,##0.00">
                  <c:v>1112.55</c:v>
                </c:pt>
                <c:pt idx="463" formatCode="#,##0.00">
                  <c:v>1114.95</c:v>
                </c:pt>
                <c:pt idx="464" formatCode="#,##0.00">
                  <c:v>1113.1500000000001</c:v>
                </c:pt>
                <c:pt idx="465" formatCode="#,##0.00">
                  <c:v>1097.25</c:v>
                </c:pt>
                <c:pt idx="466" formatCode="#,##0.00">
                  <c:v>1140.95</c:v>
                </c:pt>
                <c:pt idx="467" formatCode="#,##0.00">
                  <c:v>1185.5999999999999</c:v>
                </c:pt>
                <c:pt idx="468" formatCode="#,##0.00">
                  <c:v>1163.25</c:v>
                </c:pt>
                <c:pt idx="469" formatCode="#,##0.00">
                  <c:v>1162.0999999999999</c:v>
                </c:pt>
                <c:pt idx="470" formatCode="#,##0.00">
                  <c:v>1187.45</c:v>
                </c:pt>
                <c:pt idx="471" formatCode="#,##0.00">
                  <c:v>1184.45</c:v>
                </c:pt>
                <c:pt idx="472" formatCode="#,##0.00">
                  <c:v>1199.3499999999999</c:v>
                </c:pt>
                <c:pt idx="473" formatCode="#,##0.00">
                  <c:v>1212.7</c:v>
                </c:pt>
                <c:pt idx="474" formatCode="#,##0.00">
                  <c:v>1198.6500000000001</c:v>
                </c:pt>
                <c:pt idx="475" formatCode="#,##0.00">
                  <c:v>1185.25</c:v>
                </c:pt>
                <c:pt idx="476" formatCode="#,##0.00">
                  <c:v>1176.3</c:v>
                </c:pt>
                <c:pt idx="477" formatCode="#,##0.00">
                  <c:v>1173.45</c:v>
                </c:pt>
                <c:pt idx="478" formatCode="#,##0.00">
                  <c:v>1182.1500000000001</c:v>
                </c:pt>
                <c:pt idx="479" formatCode="#,##0.00">
                  <c:v>1160.25</c:v>
                </c:pt>
                <c:pt idx="480" formatCode="#,##0.00">
                  <c:v>1118.6500000000001</c:v>
                </c:pt>
                <c:pt idx="481" formatCode="#,##0.00">
                  <c:v>1127.3</c:v>
                </c:pt>
                <c:pt idx="482" formatCode="#,##0.00">
                  <c:v>1148.3</c:v>
                </c:pt>
                <c:pt idx="483" formatCode="#,##0.00">
                  <c:v>1144.55</c:v>
                </c:pt>
                <c:pt idx="484" formatCode="#,##0.00">
                  <c:v>1123.75</c:v>
                </c:pt>
                <c:pt idx="485" formatCode="#,##0.00">
                  <c:v>1106.3499999999999</c:v>
                </c:pt>
                <c:pt idx="486" formatCode="#,##0.00">
                  <c:v>1110.3499999999999</c:v>
                </c:pt>
                <c:pt idx="487" formatCode="#,##0.00">
                  <c:v>1104.45</c:v>
                </c:pt>
                <c:pt idx="488" formatCode="#,##0.00">
                  <c:v>1072.8</c:v>
                </c:pt>
                <c:pt idx="489" formatCode="#,##0.00">
                  <c:v>1059.95</c:v>
                </c:pt>
                <c:pt idx="490" formatCode="#,##0.00">
                  <c:v>1054.8499999999999</c:v>
                </c:pt>
                <c:pt idx="491" formatCode="#,##0.00">
                  <c:v>1106.9000000000001</c:v>
                </c:pt>
                <c:pt idx="492" formatCode="#,##0.00">
                  <c:v>1133.55</c:v>
                </c:pt>
                <c:pt idx="493" formatCode="#,##0.00">
                  <c:v>1114</c:v>
                </c:pt>
                <c:pt idx="494" formatCode="#,##0.00">
                  <c:v>1134.55</c:v>
                </c:pt>
                <c:pt idx="495" formatCode="#,##0.00">
                  <c:v>1172.9000000000001</c:v>
                </c:pt>
                <c:pt idx="496" formatCode="#,##0.00">
                  <c:v>1169.9000000000001</c:v>
                </c:pt>
                <c:pt idx="497" formatCode="#,##0.00">
                  <c:v>1160</c:v>
                </c:pt>
                <c:pt idx="498" formatCode="#,##0.00">
                  <c:v>1099.7</c:v>
                </c:pt>
                <c:pt idx="499" formatCode="#,##0.00">
                  <c:v>1122.95</c:v>
                </c:pt>
                <c:pt idx="500" formatCode="#,##0.00">
                  <c:v>1129.1500000000001</c:v>
                </c:pt>
                <c:pt idx="501" formatCode="#,##0.00">
                  <c:v>1119.6500000000001</c:v>
                </c:pt>
                <c:pt idx="502" formatCode="#,##0.00">
                  <c:v>1139.75</c:v>
                </c:pt>
                <c:pt idx="503" formatCode="#,##0.00">
                  <c:v>1179.75</c:v>
                </c:pt>
                <c:pt idx="504" formatCode="#,##0.00">
                  <c:v>1118.0999999999999</c:v>
                </c:pt>
                <c:pt idx="505" formatCode="#,##0.00">
                  <c:v>1146.8499999999999</c:v>
                </c:pt>
                <c:pt idx="506" formatCode="#,##0.00">
                  <c:v>1133.2</c:v>
                </c:pt>
                <c:pt idx="507" formatCode="#,##0.00">
                  <c:v>1133.5</c:v>
                </c:pt>
                <c:pt idx="508" formatCode="#,##0.00">
                  <c:v>1147.9000000000001</c:v>
                </c:pt>
                <c:pt idx="509" formatCode="#,##0.00">
                  <c:v>1135.3</c:v>
                </c:pt>
                <c:pt idx="510" formatCode="#,##0.00">
                  <c:v>1197.3499999999999</c:v>
                </c:pt>
                <c:pt idx="511" formatCode="#,##0.00">
                  <c:v>1246.25</c:v>
                </c:pt>
                <c:pt idx="512" formatCode="#,##0.00">
                  <c:v>1310.3499999999999</c:v>
                </c:pt>
                <c:pt idx="513" formatCode="#,##0.00">
                  <c:v>1332.5</c:v>
                </c:pt>
                <c:pt idx="514" formatCode="#,##0.00">
                  <c:v>1310.6500000000001</c:v>
                </c:pt>
                <c:pt idx="515" formatCode="#,##0.00">
                  <c:v>1293.45</c:v>
                </c:pt>
                <c:pt idx="516" formatCode="#,##0.00">
                  <c:v>1304.05</c:v>
                </c:pt>
                <c:pt idx="517" formatCode="#,##0.00">
                  <c:v>1311.95</c:v>
                </c:pt>
                <c:pt idx="518" formatCode="#,##0.00">
                  <c:v>1410.5</c:v>
                </c:pt>
                <c:pt idx="519" formatCode="#,##0.00">
                  <c:v>1399.2</c:v>
                </c:pt>
                <c:pt idx="520" formatCode="#,##0.00">
                  <c:v>1380.95</c:v>
                </c:pt>
                <c:pt idx="521" formatCode="#,##0.00">
                  <c:v>1403.15</c:v>
                </c:pt>
                <c:pt idx="522" formatCode="#,##0.00">
                  <c:v>1423.45</c:v>
                </c:pt>
                <c:pt idx="523" formatCode="#,##0.00">
                  <c:v>1450.9</c:v>
                </c:pt>
                <c:pt idx="524" formatCode="#,##0.00">
                  <c:v>1490.3</c:v>
                </c:pt>
                <c:pt idx="525" formatCode="#,##0.00">
                  <c:v>1475.25</c:v>
                </c:pt>
                <c:pt idx="526" formatCode="#,##0.00">
                  <c:v>1470.6</c:v>
                </c:pt>
                <c:pt idx="527" formatCode="#,##0.00">
                  <c:v>1484.5</c:v>
                </c:pt>
                <c:pt idx="528" formatCode="#,##0.00">
                  <c:v>1590.55</c:v>
                </c:pt>
                <c:pt idx="529" formatCode="#,##0.00">
                  <c:v>1601.35</c:v>
                </c:pt>
                <c:pt idx="530" formatCode="#,##0.00">
                  <c:v>1597.35</c:v>
                </c:pt>
                <c:pt idx="531" formatCode="#,##0.00">
                  <c:v>1619.3</c:v>
                </c:pt>
                <c:pt idx="532" formatCode="#,##0.00">
                  <c:v>1656.55</c:v>
                </c:pt>
                <c:pt idx="533" formatCode="#,##0.00">
                  <c:v>1622.45</c:v>
                </c:pt>
                <c:pt idx="534" formatCode="#,##0.00">
                  <c:v>1600.4</c:v>
                </c:pt>
                <c:pt idx="535" formatCode="#,##0.00">
                  <c:v>1681.75</c:v>
                </c:pt>
                <c:pt idx="536" formatCode="#,##0.00">
                  <c:v>1782.6</c:v>
                </c:pt>
                <c:pt idx="537" formatCode="#,##0.00">
                  <c:v>1760.9</c:v>
                </c:pt>
                <c:pt idx="538" formatCode="#,##0.00">
                  <c:v>1751.25</c:v>
                </c:pt>
                <c:pt idx="539" formatCode="#,##0.00">
                  <c:v>1860.05</c:v>
                </c:pt>
                <c:pt idx="540" formatCode="#,##0.00">
                  <c:v>1842.6</c:v>
                </c:pt>
                <c:pt idx="541" formatCode="#,##0.00">
                  <c:v>1803.95</c:v>
                </c:pt>
                <c:pt idx="542" formatCode="#,##0.00">
                  <c:v>1831.8</c:v>
                </c:pt>
                <c:pt idx="543" formatCode="#,##0.00">
                  <c:v>1798.65</c:v>
                </c:pt>
                <c:pt idx="544" formatCode="#,##0.00">
                  <c:v>1771.95</c:v>
                </c:pt>
                <c:pt idx="545" formatCode="#,##0.00">
                  <c:v>1741.05</c:v>
                </c:pt>
                <c:pt idx="546" formatCode="#,##0.00">
                  <c:v>1742.05</c:v>
                </c:pt>
                <c:pt idx="547" formatCode="#,##0.00">
                  <c:v>1814.95</c:v>
                </c:pt>
                <c:pt idx="548" formatCode="#,##0.00">
                  <c:v>1804.95</c:v>
                </c:pt>
                <c:pt idx="549" formatCode="#,##0.00">
                  <c:v>1817.65</c:v>
                </c:pt>
                <c:pt idx="550" formatCode="#,##0.00">
                  <c:v>1819.75</c:v>
                </c:pt>
                <c:pt idx="551" formatCode="#,##0.00">
                  <c:v>1772.6</c:v>
                </c:pt>
                <c:pt idx="552" formatCode="#,##0.00">
                  <c:v>1771.95</c:v>
                </c:pt>
                <c:pt idx="553" formatCode="#,##0.00">
                  <c:v>1789.65</c:v>
                </c:pt>
                <c:pt idx="554" formatCode="#,##0.00">
                  <c:v>1912.2</c:v>
                </c:pt>
                <c:pt idx="555" formatCode="#,##0.00">
                  <c:v>1953</c:v>
                </c:pt>
                <c:pt idx="556" formatCode="#,##0.00">
                  <c:v>2016.2</c:v>
                </c:pt>
                <c:pt idx="557" formatCode="#,##0.00">
                  <c:v>1963.75</c:v>
                </c:pt>
                <c:pt idx="558" formatCode="#,##0.00">
                  <c:v>1925.1</c:v>
                </c:pt>
                <c:pt idx="559" formatCode="#,##0.00">
                  <c:v>1974.95</c:v>
                </c:pt>
                <c:pt idx="560" formatCode="#,##0.00">
                  <c:v>1893.4</c:v>
                </c:pt>
                <c:pt idx="561" formatCode="#,##0.00">
                  <c:v>1998.25</c:v>
                </c:pt>
                <c:pt idx="562" formatCode="#,##0.00">
                  <c:v>2031.5</c:v>
                </c:pt>
                <c:pt idx="563" formatCode="#,##0.00">
                  <c:v>1943.8</c:v>
                </c:pt>
                <c:pt idx="564" formatCode="#,##0.00">
                  <c:v>1818.4</c:v>
                </c:pt>
                <c:pt idx="565" formatCode="#,##0.00">
                  <c:v>1667.1</c:v>
                </c:pt>
                <c:pt idx="566" formatCode="#,##0.00">
                  <c:v>1805.85</c:v>
                </c:pt>
                <c:pt idx="567" formatCode="#,##0.00">
                  <c:v>1833.45</c:v>
                </c:pt>
                <c:pt idx="568" formatCode="#,##0.00">
                  <c:v>1873.2</c:v>
                </c:pt>
                <c:pt idx="569" formatCode="#,##0.00">
                  <c:v>1907.65</c:v>
                </c:pt>
                <c:pt idx="570" formatCode="#,##0.00">
                  <c:v>1978.7</c:v>
                </c:pt>
                <c:pt idx="571" formatCode="#,##0.00">
                  <c:v>2006.8</c:v>
                </c:pt>
                <c:pt idx="572" formatCode="#,##0.00">
                  <c:v>1998.85</c:v>
                </c:pt>
                <c:pt idx="573" formatCode="#,##0.00">
                  <c:v>1923.65</c:v>
                </c:pt>
                <c:pt idx="574" formatCode="#,##0.00">
                  <c:v>1955.25</c:v>
                </c:pt>
                <c:pt idx="575" formatCode="#,##0.00">
                  <c:v>1997.4</c:v>
                </c:pt>
                <c:pt idx="576" formatCode="#,##0.00">
                  <c:v>2127.65</c:v>
                </c:pt>
                <c:pt idx="577" formatCode="#,##0.00">
                  <c:v>2102.9</c:v>
                </c:pt>
                <c:pt idx="578" formatCode="#,##0.00">
                  <c:v>2041.4</c:v>
                </c:pt>
                <c:pt idx="579" formatCode="#,##0.00">
                  <c:v>2077.65</c:v>
                </c:pt>
                <c:pt idx="580" formatCode="#,##0.00">
                  <c:v>2040.05</c:v>
                </c:pt>
                <c:pt idx="581" formatCode="#,##0.00">
                  <c:v>1948.05</c:v>
                </c:pt>
                <c:pt idx="582" formatCode="#,##0.00">
                  <c:v>1929.25</c:v>
                </c:pt>
                <c:pt idx="583" formatCode="#,##0.00">
                  <c:v>1936.8</c:v>
                </c:pt>
                <c:pt idx="584" formatCode="#,##0.00">
                  <c:v>1940.05</c:v>
                </c:pt>
                <c:pt idx="585" formatCode="#,##0.00">
                  <c:v>1914.85</c:v>
                </c:pt>
                <c:pt idx="586" formatCode="#,##0.00">
                  <c:v>1915.35</c:v>
                </c:pt>
                <c:pt idx="587" formatCode="#,##0.00">
                  <c:v>1924.75</c:v>
                </c:pt>
                <c:pt idx="588" formatCode="#,##0.00">
                  <c:v>1970.7</c:v>
                </c:pt>
                <c:pt idx="589" formatCode="#,##0.00">
                  <c:v>1890.75</c:v>
                </c:pt>
                <c:pt idx="590" formatCode="#,##0.00">
                  <c:v>1835.3</c:v>
                </c:pt>
                <c:pt idx="591" formatCode="#,##0.00">
                  <c:v>1923.2</c:v>
                </c:pt>
                <c:pt idx="592" formatCode="#,##0.00">
                  <c:v>1820.05</c:v>
                </c:pt>
                <c:pt idx="593" formatCode="#,##0.00">
                  <c:v>1829.4</c:v>
                </c:pt>
                <c:pt idx="594" formatCode="#,##0.00">
                  <c:v>1819.85</c:v>
                </c:pt>
                <c:pt idx="595" formatCode="#,##0.00">
                  <c:v>1801.9</c:v>
                </c:pt>
                <c:pt idx="596" formatCode="#,##0.00">
                  <c:v>1776.35</c:v>
                </c:pt>
                <c:pt idx="597" formatCode="#,##0.00">
                  <c:v>1852.75</c:v>
                </c:pt>
                <c:pt idx="598" formatCode="#,##0.00">
                  <c:v>1816.75</c:v>
                </c:pt>
                <c:pt idx="599" formatCode="#,##0.00">
                  <c:v>1789.25</c:v>
                </c:pt>
                <c:pt idx="600" formatCode="#,##0.00">
                  <c:v>1681.05</c:v>
                </c:pt>
                <c:pt idx="601" formatCode="#,##0.00">
                  <c:v>1672.6</c:v>
                </c:pt>
                <c:pt idx="602" formatCode="#,##0.00">
                  <c:v>1762.95</c:v>
                </c:pt>
                <c:pt idx="603" formatCode="#,##0.00">
                  <c:v>1752.15</c:v>
                </c:pt>
                <c:pt idx="604" formatCode="#,##0.00">
                  <c:v>1757.3</c:v>
                </c:pt>
                <c:pt idx="605" formatCode="#,##0.00">
                  <c:v>1714.95</c:v>
                </c:pt>
                <c:pt idx="606" formatCode="#,##0.00">
                  <c:v>1703.2</c:v>
                </c:pt>
                <c:pt idx="607" formatCode="#,##0.00">
                  <c:v>1678.5</c:v>
                </c:pt>
                <c:pt idx="608" formatCode="#,##0.00">
                  <c:v>1726.2</c:v>
                </c:pt>
                <c:pt idx="609" formatCode="#,##0.00">
                  <c:v>1730.2</c:v>
                </c:pt>
                <c:pt idx="610" formatCode="#,##0.00">
                  <c:v>1699.4</c:v>
                </c:pt>
                <c:pt idx="611" formatCode="#,##0.00">
                  <c:v>1775.5</c:v>
                </c:pt>
                <c:pt idx="612" formatCode="#,##0.00">
                  <c:v>1807.45</c:v>
                </c:pt>
                <c:pt idx="613" formatCode="#,##0.00">
                  <c:v>1842.2</c:v>
                </c:pt>
                <c:pt idx="614" formatCode="#,##0.00">
                  <c:v>1891.15</c:v>
                </c:pt>
                <c:pt idx="615" formatCode="#,##0.00">
                  <c:v>1998.25</c:v>
                </c:pt>
                <c:pt idx="616" formatCode="#,##0.00">
                  <c:v>2039.05</c:v>
                </c:pt>
                <c:pt idx="617" formatCode="#,##0.00">
                  <c:v>1988.65</c:v>
                </c:pt>
                <c:pt idx="618" formatCode="#,##0.00">
                  <c:v>1915.45</c:v>
                </c:pt>
                <c:pt idx="619" formatCode="#,##0.00">
                  <c:v>1848.75</c:v>
                </c:pt>
                <c:pt idx="620" formatCode="#,##0.00">
                  <c:v>1870.2</c:v>
                </c:pt>
                <c:pt idx="621" formatCode="#,##0.00">
                  <c:v>1911.15</c:v>
                </c:pt>
                <c:pt idx="622" formatCode="#,##0.00">
                  <c:v>1876.8</c:v>
                </c:pt>
                <c:pt idx="623" formatCode="#,##0.00">
                  <c:v>1919.1</c:v>
                </c:pt>
                <c:pt idx="624" formatCode="#,##0.00">
                  <c:v>1886.05</c:v>
                </c:pt>
                <c:pt idx="625" formatCode="#,##0.00">
                  <c:v>1862.35</c:v>
                </c:pt>
                <c:pt idx="626" formatCode="#,##0.00">
                  <c:v>1877.6</c:v>
                </c:pt>
                <c:pt idx="627" formatCode="#,##0.00">
                  <c:v>1841.4</c:v>
                </c:pt>
                <c:pt idx="628" formatCode="#,##0.00">
                  <c:v>1814.25</c:v>
                </c:pt>
                <c:pt idx="629" formatCode="#,##0.00">
                  <c:v>1788.55</c:v>
                </c:pt>
                <c:pt idx="630" formatCode="#,##0.00">
                  <c:v>1797.4</c:v>
                </c:pt>
                <c:pt idx="631" formatCode="#,##0.00">
                  <c:v>1853.05</c:v>
                </c:pt>
                <c:pt idx="632" formatCode="#,##0.00">
                  <c:v>1819.75</c:v>
                </c:pt>
                <c:pt idx="633" formatCode="#,##0.00">
                  <c:v>1768.4</c:v>
                </c:pt>
                <c:pt idx="634" formatCode="#,##0.00">
                  <c:v>1768.5</c:v>
                </c:pt>
                <c:pt idx="635" formatCode="#,##0.00">
                  <c:v>1757.85</c:v>
                </c:pt>
                <c:pt idx="636" formatCode="#,##0.00">
                  <c:v>1718.45</c:v>
                </c:pt>
                <c:pt idx="637" formatCode="#,##0.00">
                  <c:v>1762.6</c:v>
                </c:pt>
                <c:pt idx="638" formatCode="#,##0.00">
                  <c:v>1775</c:v>
                </c:pt>
                <c:pt idx="639" formatCode="#,##0.00">
                  <c:v>1789.25</c:v>
                </c:pt>
                <c:pt idx="640" formatCode="#,##0.00">
                  <c:v>1749.45</c:v>
                </c:pt>
                <c:pt idx="641" formatCode="#,##0.00">
                  <c:v>1688.6</c:v>
                </c:pt>
                <c:pt idx="642" formatCode="#,##0.00">
                  <c:v>1707.2</c:v>
                </c:pt>
                <c:pt idx="643" formatCode="#,##0.00">
                  <c:v>1733.5</c:v>
                </c:pt>
                <c:pt idx="644" formatCode="#,##0.00">
                  <c:v>1694.8</c:v>
                </c:pt>
                <c:pt idx="645" formatCode="#,##0.00">
                  <c:v>1698.5</c:v>
                </c:pt>
                <c:pt idx="646" formatCode="#,##0.00">
                  <c:v>1756.35</c:v>
                </c:pt>
                <c:pt idx="647" formatCode="#,##0.00">
                  <c:v>1794.45</c:v>
                </c:pt>
                <c:pt idx="648" formatCode="#,##0.00">
                  <c:v>1762.55</c:v>
                </c:pt>
                <c:pt idx="649" formatCode="#,##0.00">
                  <c:v>1770.3</c:v>
                </c:pt>
                <c:pt idx="650" formatCode="#,##0.00">
                  <c:v>1698.35</c:v>
                </c:pt>
                <c:pt idx="651" formatCode="#,##0.00">
                  <c:v>1681.15</c:v>
                </c:pt>
                <c:pt idx="652" formatCode="#,##0.00">
                  <c:v>1707.15</c:v>
                </c:pt>
                <c:pt idx="653" formatCode="#,##0.00">
                  <c:v>1681.5</c:v>
                </c:pt>
                <c:pt idx="654" formatCode="#,##0.00">
                  <c:v>1696.9</c:v>
                </c:pt>
                <c:pt idx="655" formatCode="#,##0.00">
                  <c:v>1694.6</c:v>
                </c:pt>
                <c:pt idx="656" formatCode="#,##0.00">
                  <c:v>1707</c:v>
                </c:pt>
                <c:pt idx="657" formatCode="#,##0.00">
                  <c:v>1720.2</c:v>
                </c:pt>
                <c:pt idx="658" formatCode="#,##0.00">
                  <c:v>1710.55</c:v>
                </c:pt>
                <c:pt idx="659" formatCode="#,##0.00">
                  <c:v>1708.8</c:v>
                </c:pt>
                <c:pt idx="660" formatCode="#,##0.00">
                  <c:v>1709.85</c:v>
                </c:pt>
                <c:pt idx="661" formatCode="#,##0.00">
                  <c:v>1734.05</c:v>
                </c:pt>
                <c:pt idx="662" formatCode="#,##0.00">
                  <c:v>1735.3</c:v>
                </c:pt>
                <c:pt idx="663" formatCode="#,##0.00">
                  <c:v>1736.5</c:v>
                </c:pt>
                <c:pt idx="664" formatCode="#,##0.00">
                  <c:v>1746.7</c:v>
                </c:pt>
                <c:pt idx="665" formatCode="#,##0.00">
                  <c:v>1756.75</c:v>
                </c:pt>
                <c:pt idx="666" formatCode="#,##0.00">
                  <c:v>1732.15</c:v>
                </c:pt>
                <c:pt idx="667" formatCode="#,##0.00">
                  <c:v>1777.55</c:v>
                </c:pt>
                <c:pt idx="668" formatCode="#,##0.00">
                  <c:v>1812.4</c:v>
                </c:pt>
                <c:pt idx="669" formatCode="#,##0.00">
                  <c:v>1768.1</c:v>
                </c:pt>
                <c:pt idx="670" formatCode="#,##0.00">
                  <c:v>1745.95</c:v>
                </c:pt>
                <c:pt idx="671" formatCode="#,##0.00">
                  <c:v>1741.6</c:v>
                </c:pt>
                <c:pt idx="672" formatCode="#,##0.00">
                  <c:v>1717.85</c:v>
                </c:pt>
                <c:pt idx="673" formatCode="#,##0.00">
                  <c:v>1704.5</c:v>
                </c:pt>
                <c:pt idx="674" formatCode="#,##0.00">
                  <c:v>1686.9</c:v>
                </c:pt>
                <c:pt idx="675" formatCode="#,##0.00">
                  <c:v>1722.2</c:v>
                </c:pt>
                <c:pt idx="676" formatCode="#,##0.00">
                  <c:v>1700.6</c:v>
                </c:pt>
                <c:pt idx="677" formatCode="#,##0.00">
                  <c:v>1692.15</c:v>
                </c:pt>
                <c:pt idx="678" formatCode="#,##0.00">
                  <c:v>1714.15</c:v>
                </c:pt>
                <c:pt idx="679" formatCode="#,##0.00">
                  <c:v>1702.15</c:v>
                </c:pt>
                <c:pt idx="680" formatCode="#,##0.00">
                  <c:v>1703.45</c:v>
                </c:pt>
                <c:pt idx="681" formatCode="#,##0.00">
                  <c:v>1760.7</c:v>
                </c:pt>
                <c:pt idx="682" formatCode="#,##0.00">
                  <c:v>1745.1</c:v>
                </c:pt>
                <c:pt idx="683" formatCode="#,##0.00">
                  <c:v>1746.35</c:v>
                </c:pt>
                <c:pt idx="684" formatCode="#,##0.00">
                  <c:v>1714.85</c:v>
                </c:pt>
                <c:pt idx="685" formatCode="#,##0.00">
                  <c:v>1722</c:v>
                </c:pt>
                <c:pt idx="686" formatCode="#,##0.00">
                  <c:v>1706.65</c:v>
                </c:pt>
                <c:pt idx="687" formatCode="#,##0.00">
                  <c:v>1696.5</c:v>
                </c:pt>
                <c:pt idx="688" formatCode="#,##0.00">
                  <c:v>1677.4</c:v>
                </c:pt>
                <c:pt idx="689" formatCode="#,##0.00">
                  <c:v>1625.6</c:v>
                </c:pt>
                <c:pt idx="690" formatCode="#,##0.00">
                  <c:v>1643.95</c:v>
                </c:pt>
                <c:pt idx="691" formatCode="#,##0.00">
                  <c:v>1638.6</c:v>
                </c:pt>
                <c:pt idx="692" formatCode="#,##0.00">
                  <c:v>1685.6</c:v>
                </c:pt>
                <c:pt idx="693" formatCode="#,##0.00">
                  <c:v>1695.8</c:v>
                </c:pt>
                <c:pt idx="694" formatCode="#,##0.00">
                  <c:v>1706.95</c:v>
                </c:pt>
                <c:pt idx="695" formatCode="#,##0.00">
                  <c:v>1738.65</c:v>
                </c:pt>
                <c:pt idx="696" formatCode="#,##0.00">
                  <c:v>1726.05</c:v>
                </c:pt>
                <c:pt idx="697" formatCode="#,##0.00">
                  <c:v>1724</c:v>
                </c:pt>
                <c:pt idx="698" formatCode="#,##0.00">
                  <c:v>1683.15</c:v>
                </c:pt>
                <c:pt idx="699" formatCode="#,##0.00">
                  <c:v>1661.6</c:v>
                </c:pt>
                <c:pt idx="700" formatCode="#,##0.00">
                  <c:v>1640.6</c:v>
                </c:pt>
                <c:pt idx="701" formatCode="#,##0.00">
                  <c:v>1633.65</c:v>
                </c:pt>
                <c:pt idx="702" formatCode="#,##0.00">
                  <c:v>1649.75</c:v>
                </c:pt>
                <c:pt idx="703" formatCode="#,##0.00">
                  <c:v>1635.95</c:v>
                </c:pt>
                <c:pt idx="704" formatCode="#,##0.00">
                  <c:v>1641.95</c:v>
                </c:pt>
                <c:pt idx="705" formatCode="#,##0.00">
                  <c:v>1633.9</c:v>
                </c:pt>
                <c:pt idx="706" formatCode="#,##0.00">
                  <c:v>1643.45</c:v>
                </c:pt>
                <c:pt idx="707" formatCode="#,##0.00">
                  <c:v>1632.7</c:v>
                </c:pt>
                <c:pt idx="708" formatCode="#,##0.00">
                  <c:v>1647.85</c:v>
                </c:pt>
                <c:pt idx="709" formatCode="#,##0.00">
                  <c:v>1687.2</c:v>
                </c:pt>
                <c:pt idx="710" formatCode="#,##0.00">
                  <c:v>1723.55</c:v>
                </c:pt>
                <c:pt idx="711" formatCode="#,##0.00">
                  <c:v>1908.15</c:v>
                </c:pt>
                <c:pt idx="712" formatCode="#,##0.00">
                  <c:v>2073</c:v>
                </c:pt>
                <c:pt idx="713" formatCode="#,##0.00">
                  <c:v>2155.4499999999998</c:v>
                </c:pt>
                <c:pt idx="714" formatCode="#,##0.00">
                  <c:v>2084.5</c:v>
                </c:pt>
                <c:pt idx="715" formatCode="#,##0.00">
                  <c:v>2032.5</c:v>
                </c:pt>
                <c:pt idx="716" formatCode="#,##0.00">
                  <c:v>2029.2</c:v>
                </c:pt>
                <c:pt idx="717" formatCode="#,##0.00">
                  <c:v>2003</c:v>
                </c:pt>
                <c:pt idx="718" formatCode="#,##0.00">
                  <c:v>2053.5500000000002</c:v>
                </c:pt>
                <c:pt idx="719" formatCode="#,##0.00">
                  <c:v>2073.9</c:v>
                </c:pt>
                <c:pt idx="720" formatCode="#,##0.00">
                  <c:v>2179.5</c:v>
                </c:pt>
                <c:pt idx="721" formatCode="#,##0.00">
                  <c:v>2165.1999999999998</c:v>
                </c:pt>
                <c:pt idx="722" formatCode="#,##0.00">
                  <c:v>2147.35</c:v>
                </c:pt>
                <c:pt idx="723" formatCode="#,##0.00">
                  <c:v>2029.2</c:v>
                </c:pt>
                <c:pt idx="724" formatCode="#,##0.00">
                  <c:v>2041.25</c:v>
                </c:pt>
                <c:pt idx="725" formatCode="#,##0.00">
                  <c:v>2090.9499999999998</c:v>
                </c:pt>
                <c:pt idx="726" formatCode="#,##0.00">
                  <c:v>2195.9499999999998</c:v>
                </c:pt>
                <c:pt idx="727" formatCode="#,##0.00">
                  <c:v>2192.1999999999998</c:v>
                </c:pt>
                <c:pt idx="728" formatCode="#,##0.00">
                  <c:v>2166.0500000000002</c:v>
                </c:pt>
                <c:pt idx="729" formatCode="#,##0.00">
                  <c:v>2176.4499999999998</c:v>
                </c:pt>
                <c:pt idx="730" formatCode="#,##0.00">
                  <c:v>2191.65</c:v>
                </c:pt>
                <c:pt idx="731" formatCode="#,##0.00">
                  <c:v>2156.5</c:v>
                </c:pt>
                <c:pt idx="732" formatCode="#,##0.00">
                  <c:v>2134.25</c:v>
                </c:pt>
                <c:pt idx="733" formatCode="#,##0.00">
                  <c:v>2166.15</c:v>
                </c:pt>
                <c:pt idx="734" formatCode="#,##0.00">
                  <c:v>2159.35</c:v>
                </c:pt>
                <c:pt idx="735" formatCode="#,##0.00">
                  <c:v>2151.25</c:v>
                </c:pt>
                <c:pt idx="736" formatCode="#,##0.00">
                  <c:v>2132.35</c:v>
                </c:pt>
                <c:pt idx="737" formatCode="#,##0.00">
                  <c:v>2133.6999999999998</c:v>
                </c:pt>
                <c:pt idx="738" formatCode="#,##0.00">
                  <c:v>2098.75</c:v>
                </c:pt>
                <c:pt idx="739" formatCode="#,##0.00">
                  <c:v>2100.6999999999998</c:v>
                </c:pt>
                <c:pt idx="740" formatCode="#,##0.00">
                  <c:v>2113.5</c:v>
                </c:pt>
                <c:pt idx="741" formatCode="#,##0.00">
                  <c:v>2123.3000000000002</c:v>
                </c:pt>
                <c:pt idx="742" formatCode="#,##0.00">
                  <c:v>2105.6999999999998</c:v>
                </c:pt>
                <c:pt idx="743" formatCode="#,##0.00">
                  <c:v>2052.5</c:v>
                </c:pt>
                <c:pt idx="744" formatCode="#,##0.00">
                  <c:v>2072.4499999999998</c:v>
                </c:pt>
                <c:pt idx="745" formatCode="#,##0.00">
                  <c:v>2085.6999999999998</c:v>
                </c:pt>
                <c:pt idx="746" formatCode="#,##0.00">
                  <c:v>2069.9</c:v>
                </c:pt>
                <c:pt idx="747" formatCode="#,##0.00">
                  <c:v>2056.35</c:v>
                </c:pt>
                <c:pt idx="748" formatCode="#,##0.00">
                  <c:v>2045.5</c:v>
                </c:pt>
                <c:pt idx="749" formatCode="#,##0.00">
                  <c:v>2041.9</c:v>
                </c:pt>
                <c:pt idx="750" formatCode="#,##0.00">
                  <c:v>2053.4499999999998</c:v>
                </c:pt>
                <c:pt idx="751" formatCode="#,##0.00">
                  <c:v>2132.5</c:v>
                </c:pt>
                <c:pt idx="752" formatCode="#,##0.00">
                  <c:v>2118.4499999999998</c:v>
                </c:pt>
                <c:pt idx="753" formatCode="#,##0.00">
                  <c:v>2086.4499999999998</c:v>
                </c:pt>
                <c:pt idx="754" formatCode="#,##0.00">
                  <c:v>2114.9</c:v>
                </c:pt>
                <c:pt idx="755" formatCode="#,##0.00">
                  <c:v>2177.5</c:v>
                </c:pt>
                <c:pt idx="756" formatCode="#,##0.00">
                  <c:v>2148.1</c:v>
                </c:pt>
                <c:pt idx="757" formatCode="#,##0.00">
                  <c:v>2103.0500000000002</c:v>
                </c:pt>
                <c:pt idx="758" formatCode="#,##0.00">
                  <c:v>2136.25</c:v>
                </c:pt>
                <c:pt idx="759" formatCode="#,##0.00">
                  <c:v>2117.8000000000002</c:v>
                </c:pt>
                <c:pt idx="760" formatCode="#,##0.00">
                  <c:v>2110.6</c:v>
                </c:pt>
                <c:pt idx="761" formatCode="#,##0.00">
                  <c:v>2263.6999999999998</c:v>
                </c:pt>
                <c:pt idx="762" formatCode="#,##0.00">
                  <c:v>2242.3000000000002</c:v>
                </c:pt>
                <c:pt idx="763" formatCode="#,##0.00">
                  <c:v>2187.4</c:v>
                </c:pt>
                <c:pt idx="764" formatCode="#,##0.00">
                  <c:v>2212.9499999999998</c:v>
                </c:pt>
                <c:pt idx="765" formatCode="#,##0.00">
                  <c:v>2184.8000000000002</c:v>
                </c:pt>
                <c:pt idx="766" formatCode="#,##0.00">
                  <c:v>2207.6</c:v>
                </c:pt>
                <c:pt idx="767" formatCode="#,##0.00">
                  <c:v>2304.4</c:v>
                </c:pt>
                <c:pt idx="768" formatCode="#,##0.00">
                  <c:v>2302.15</c:v>
                </c:pt>
                <c:pt idx="769" formatCode="#,##0.00">
                  <c:v>2230.0500000000002</c:v>
                </c:pt>
                <c:pt idx="770" formatCode="#,##0.00">
                  <c:v>2103.1999999999998</c:v>
                </c:pt>
                <c:pt idx="771" formatCode="#,##0.00">
                  <c:v>2063.1999999999998</c:v>
                </c:pt>
                <c:pt idx="772" formatCode="#,##0.00">
                  <c:v>2105.85</c:v>
                </c:pt>
                <c:pt idx="773" formatCode="#,##0.00">
                  <c:v>2165.4499999999998</c:v>
                </c:pt>
                <c:pt idx="774" formatCode="#,##0.00">
                  <c:v>2246.6</c:v>
                </c:pt>
                <c:pt idx="775" formatCode="#,##0.00">
                  <c:v>2264</c:v>
                </c:pt>
                <c:pt idx="776" formatCode="#,##0.00">
                  <c:v>2360.75</c:v>
                </c:pt>
                <c:pt idx="777" formatCode="#,##0.00">
                  <c:v>2348.5500000000002</c:v>
                </c:pt>
                <c:pt idx="778" formatCode="#,##0.00">
                  <c:v>2149</c:v>
                </c:pt>
                <c:pt idx="779" formatCode="#,##0.00">
                  <c:v>2116.9499999999998</c:v>
                </c:pt>
                <c:pt idx="780" formatCode="#,##0.00">
                  <c:v>2089.9</c:v>
                </c:pt>
                <c:pt idx="781" formatCode="#,##0.00">
                  <c:v>2101.15</c:v>
                </c:pt>
                <c:pt idx="782" formatCode="#,##0.00">
                  <c:v>2087.5500000000002</c:v>
                </c:pt>
                <c:pt idx="783" formatCode="#,##0.00">
                  <c:v>2079.35</c:v>
                </c:pt>
                <c:pt idx="784" formatCode="#,##0.00">
                  <c:v>2101.1</c:v>
                </c:pt>
                <c:pt idx="785" formatCode="#,##0.00">
                  <c:v>2086.4</c:v>
                </c:pt>
                <c:pt idx="786" formatCode="#,##0.00">
                  <c:v>2094.75</c:v>
                </c:pt>
                <c:pt idx="787" formatCode="#,##0.00">
                  <c:v>2087.3000000000002</c:v>
                </c:pt>
                <c:pt idx="788" formatCode="#,##0.00">
                  <c:v>2087.5</c:v>
                </c:pt>
                <c:pt idx="789" formatCode="#,##0.00">
                  <c:v>2077.5500000000002</c:v>
                </c:pt>
                <c:pt idx="790" formatCode="#,##0.00">
                  <c:v>2066.5500000000002</c:v>
                </c:pt>
                <c:pt idx="791" formatCode="#,##0.00">
                  <c:v>2059</c:v>
                </c:pt>
                <c:pt idx="792" formatCode="#,##0.00">
                  <c:v>2065.5500000000002</c:v>
                </c:pt>
                <c:pt idx="793" formatCode="#,##0.00">
                  <c:v>2033.25</c:v>
                </c:pt>
                <c:pt idx="794" formatCode="#,##0.00">
                  <c:v>2017.95</c:v>
                </c:pt>
                <c:pt idx="795" formatCode="#,##0.00">
                  <c:v>2022.45</c:v>
                </c:pt>
                <c:pt idx="796" formatCode="#,##0.00">
                  <c:v>2024.55</c:v>
                </c:pt>
                <c:pt idx="797" formatCode="#,##0.00">
                  <c:v>2074.35</c:v>
                </c:pt>
                <c:pt idx="798" formatCode="#,##0.00">
                  <c:v>2101.8000000000002</c:v>
                </c:pt>
                <c:pt idx="799" formatCode="#,##0.00">
                  <c:v>2121.85</c:v>
                </c:pt>
                <c:pt idx="800" formatCode="#,##0.00">
                  <c:v>2116.6999999999998</c:v>
                </c:pt>
                <c:pt idx="801" formatCode="#,##0.00">
                  <c:v>2104.25</c:v>
                </c:pt>
                <c:pt idx="802" formatCode="#,##0.00">
                  <c:v>2058.65</c:v>
                </c:pt>
                <c:pt idx="803" formatCode="#,##0.00">
                  <c:v>2081.85</c:v>
                </c:pt>
                <c:pt idx="804" formatCode="#,##0.00">
                  <c:v>2108.75</c:v>
                </c:pt>
                <c:pt idx="805" formatCode="#,##0.00">
                  <c:v>2101.4</c:v>
                </c:pt>
                <c:pt idx="806" formatCode="#,##0.00">
                  <c:v>2087.75</c:v>
                </c:pt>
                <c:pt idx="807" formatCode="#,##0.00">
                  <c:v>2085.0500000000002</c:v>
                </c:pt>
                <c:pt idx="808" formatCode="#,##0.00">
                  <c:v>2070.4</c:v>
                </c:pt>
                <c:pt idx="809" formatCode="#,##0.00">
                  <c:v>2102.5</c:v>
                </c:pt>
                <c:pt idx="810" formatCode="#,##0.00">
                  <c:v>2068.75</c:v>
                </c:pt>
                <c:pt idx="811" formatCode="#,##0.00">
                  <c:v>2104.4</c:v>
                </c:pt>
                <c:pt idx="812" formatCode="#,##0.00">
                  <c:v>2098.0500000000002</c:v>
                </c:pt>
                <c:pt idx="813" formatCode="#,##0.00">
                  <c:v>2111.0500000000002</c:v>
                </c:pt>
                <c:pt idx="814" formatCode="#,##0.00">
                  <c:v>2102.4499999999998</c:v>
                </c:pt>
                <c:pt idx="815" formatCode="#,##0.00">
                  <c:v>2093.4499999999998</c:v>
                </c:pt>
                <c:pt idx="816" formatCode="#,##0.00">
                  <c:v>2108.85</c:v>
                </c:pt>
                <c:pt idx="817" formatCode="#,##0.00">
                  <c:v>2092.5500000000002</c:v>
                </c:pt>
                <c:pt idx="818" formatCode="#,##0.00">
                  <c:v>2153.25</c:v>
                </c:pt>
                <c:pt idx="819" formatCode="#,##0.00">
                  <c:v>2181.6999999999998</c:v>
                </c:pt>
                <c:pt idx="820" formatCode="#,##0.00">
                  <c:v>2175.25</c:v>
                </c:pt>
                <c:pt idx="821" formatCode="#,##0.00">
                  <c:v>2216.9</c:v>
                </c:pt>
                <c:pt idx="822" formatCode="#,##0.00">
                  <c:v>2204.65</c:v>
                </c:pt>
                <c:pt idx="823" formatCode="#,##0.00">
                  <c:v>2235.1999999999998</c:v>
                </c:pt>
                <c:pt idx="824" formatCode="#,##0.00">
                  <c:v>2196.4</c:v>
                </c:pt>
                <c:pt idx="825" formatCode="#,##0.00">
                  <c:v>2219.0500000000002</c:v>
                </c:pt>
                <c:pt idx="826" formatCode="#,##0.00">
                  <c:v>2199.1999999999998</c:v>
                </c:pt>
                <c:pt idx="827" formatCode="#,##0.00">
                  <c:v>2161.5500000000002</c:v>
                </c:pt>
                <c:pt idx="828" formatCode="#,##0.00">
                  <c:v>2131.4499999999998</c:v>
                </c:pt>
                <c:pt idx="829" formatCode="#,##0.00">
                  <c:v>2130.3000000000002</c:v>
                </c:pt>
                <c:pt idx="830" formatCode="#,##0.00">
                  <c:v>2128.9</c:v>
                </c:pt>
                <c:pt idx="831" formatCode="#,##0.00">
                  <c:v>2215.8000000000002</c:v>
                </c:pt>
                <c:pt idx="832" formatCode="#,##0.00">
                  <c:v>2194.0500000000002</c:v>
                </c:pt>
                <c:pt idx="833" formatCode="#,##0.00">
                  <c:v>2190.0500000000002</c:v>
                </c:pt>
                <c:pt idx="834" formatCode="#,##0.00">
                  <c:v>2209.65</c:v>
                </c:pt>
                <c:pt idx="835" formatCode="#,##0.00">
                  <c:v>2261.15</c:v>
                </c:pt>
                <c:pt idx="836" formatCode="#,##0.00">
                  <c:v>2298.85</c:v>
                </c:pt>
                <c:pt idx="837" formatCode="#,##0.00">
                  <c:v>2252.35</c:v>
                </c:pt>
                <c:pt idx="838" formatCode="#,##0.00">
                  <c:v>2459.9499999999998</c:v>
                </c:pt>
                <c:pt idx="839" formatCode="#,##0.00">
                  <c:v>2443.4</c:v>
                </c:pt>
                <c:pt idx="840" formatCode="#,##0.00">
                  <c:v>2544.1</c:v>
                </c:pt>
                <c:pt idx="841" formatCode="#,##0.00">
                  <c:v>2423.4</c:v>
                </c:pt>
                <c:pt idx="842" formatCode="#,##0.00">
                  <c:v>2471.5</c:v>
                </c:pt>
                <c:pt idx="843" formatCode="#,##0.00">
                  <c:v>2422.8000000000002</c:v>
                </c:pt>
                <c:pt idx="844" formatCode="#,##0.00">
                  <c:v>2385.75</c:v>
                </c:pt>
                <c:pt idx="845" formatCode="#,##0.00">
                  <c:v>2374.6</c:v>
                </c:pt>
                <c:pt idx="846" formatCode="#,##0.00">
                  <c:v>2581.8000000000002</c:v>
                </c:pt>
                <c:pt idx="847" formatCode="#,##0.00">
                  <c:v>2491</c:v>
                </c:pt>
                <c:pt idx="848" formatCode="#,##0.00">
                  <c:v>2500.4499999999998</c:v>
                </c:pt>
                <c:pt idx="849" formatCode="#,##0.00">
                  <c:v>2571.65</c:v>
                </c:pt>
                <c:pt idx="850" formatCode="#,##0.00">
                  <c:v>2546.25</c:v>
                </c:pt>
                <c:pt idx="851" formatCode="#,##0.00">
                  <c:v>2680.8</c:v>
                </c:pt>
                <c:pt idx="852" formatCode="#,##0.00">
                  <c:v>2656.85</c:v>
                </c:pt>
                <c:pt idx="853" formatCode="#,##0.00">
                  <c:v>2637.15</c:v>
                </c:pt>
                <c:pt idx="854" formatCode="#,##0.00">
                  <c:v>2765.9</c:v>
                </c:pt>
                <c:pt idx="855" formatCode="#,##0.00">
                  <c:v>2748.6</c:v>
                </c:pt>
                <c:pt idx="856" formatCode="#,##0.00">
                  <c:v>2786.6</c:v>
                </c:pt>
                <c:pt idx="857" formatCode="#,##0.00">
                  <c:v>2808.65</c:v>
                </c:pt>
                <c:pt idx="858" formatCode="#,##0.00">
                  <c:v>2801.8</c:v>
                </c:pt>
                <c:pt idx="859" formatCode="#,##0.00">
                  <c:v>2957.45</c:v>
                </c:pt>
                <c:pt idx="860" formatCode="#,##0.00">
                  <c:v>2962.5</c:v>
                </c:pt>
                <c:pt idx="861" formatCode="#,##0.00">
                  <c:v>3014</c:v>
                </c:pt>
                <c:pt idx="862" formatCode="#,##0.00">
                  <c:v>3020.1</c:v>
                </c:pt>
                <c:pt idx="863" formatCode="#,##0.00">
                  <c:v>3087</c:v>
                </c:pt>
                <c:pt idx="864" formatCode="#,##0.00">
                  <c:v>3164</c:v>
                </c:pt>
                <c:pt idx="865" formatCode="#,##0.00">
                  <c:v>3298.1</c:v>
                </c:pt>
                <c:pt idx="866" formatCode="#,##0.00">
                  <c:v>3637.05</c:v>
                </c:pt>
                <c:pt idx="867" formatCode="#,##0.00">
                  <c:v>3246.35</c:v>
                </c:pt>
                <c:pt idx="868" formatCode="#,##0.00">
                  <c:v>2932.55</c:v>
                </c:pt>
                <c:pt idx="869" formatCode="#,##0.00">
                  <c:v>3030.65</c:v>
                </c:pt>
                <c:pt idx="870" formatCode="#,##0.00">
                  <c:v>2942.9</c:v>
                </c:pt>
                <c:pt idx="871" formatCode="#,##0.00">
                  <c:v>3130.25</c:v>
                </c:pt>
                <c:pt idx="872" formatCode="#,##0.00">
                  <c:v>3065.1</c:v>
                </c:pt>
                <c:pt idx="873" formatCode="#,##0.00">
                  <c:v>2978.75</c:v>
                </c:pt>
                <c:pt idx="874" formatCode="#,##0.00">
                  <c:v>3054.1</c:v>
                </c:pt>
                <c:pt idx="875" formatCode="#,##0.00">
                  <c:v>3128.3</c:v>
                </c:pt>
                <c:pt idx="876" formatCode="#,##0.00">
                  <c:v>3063.7</c:v>
                </c:pt>
                <c:pt idx="877" formatCode="#,##0.00">
                  <c:v>3080.7</c:v>
                </c:pt>
                <c:pt idx="878" formatCode="#,##0.00">
                  <c:v>3089.2</c:v>
                </c:pt>
                <c:pt idx="879" formatCode="#,##0.00">
                  <c:v>3098.85</c:v>
                </c:pt>
                <c:pt idx="880" formatCode="#,##0.00">
                  <c:v>3352.1</c:v>
                </c:pt>
                <c:pt idx="881" formatCode="#,##0.00">
                  <c:v>3297</c:v>
                </c:pt>
                <c:pt idx="882" formatCode="#,##0.00">
                  <c:v>3206.9</c:v>
                </c:pt>
                <c:pt idx="883" formatCode="#,##0.00">
                  <c:v>3198.45</c:v>
                </c:pt>
                <c:pt idx="884" formatCode="#,##0.00">
                  <c:v>3272.75</c:v>
                </c:pt>
                <c:pt idx="885" formatCode="#,##0.00">
                  <c:v>3126.05</c:v>
                </c:pt>
                <c:pt idx="886" formatCode="#,##0.00">
                  <c:v>3094.4</c:v>
                </c:pt>
                <c:pt idx="887" formatCode="#,##0.00">
                  <c:v>3048.05</c:v>
                </c:pt>
                <c:pt idx="888" formatCode="#,##0.00">
                  <c:v>2987.95</c:v>
                </c:pt>
                <c:pt idx="889" formatCode="#,##0.00">
                  <c:v>3004.6</c:v>
                </c:pt>
                <c:pt idx="890" formatCode="#,##0.00">
                  <c:v>2998.05</c:v>
                </c:pt>
                <c:pt idx="891" formatCode="#,##0.00">
                  <c:v>3058.7</c:v>
                </c:pt>
                <c:pt idx="892" formatCode="#,##0.00">
                  <c:v>3072.85</c:v>
                </c:pt>
                <c:pt idx="893" formatCode="#,##0.00">
                  <c:v>3121.8</c:v>
                </c:pt>
                <c:pt idx="894" formatCode="#,##0.00">
                  <c:v>3131.2</c:v>
                </c:pt>
                <c:pt idx="895" formatCode="#,##0.00">
                  <c:v>3449.7</c:v>
                </c:pt>
                <c:pt idx="896" formatCode="#,##0.00">
                  <c:v>3312.5</c:v>
                </c:pt>
                <c:pt idx="897" formatCode="#,##0.00">
                  <c:v>3311.8</c:v>
                </c:pt>
                <c:pt idx="898" formatCode="#,##0.00">
                  <c:v>3344.9</c:v>
                </c:pt>
                <c:pt idx="899" formatCode="#,##0.00">
                  <c:v>3291</c:v>
                </c:pt>
                <c:pt idx="900" formatCode="#,##0.00">
                  <c:v>3388.2</c:v>
                </c:pt>
                <c:pt idx="901" formatCode="#,##0.00">
                  <c:v>3283.05</c:v>
                </c:pt>
                <c:pt idx="902" formatCode="#,##0.00">
                  <c:v>3180.25</c:v>
                </c:pt>
                <c:pt idx="903" formatCode="#,##0.00">
                  <c:v>3297.65</c:v>
                </c:pt>
                <c:pt idx="904" formatCode="#,##0.00">
                  <c:v>3448.75</c:v>
                </c:pt>
                <c:pt idx="905" formatCode="#,##0.00">
                  <c:v>3396.15</c:v>
                </c:pt>
                <c:pt idx="906" formatCode="#,##0.00">
                  <c:v>3316.3</c:v>
                </c:pt>
                <c:pt idx="907" formatCode="#,##0.00">
                  <c:v>3605.05</c:v>
                </c:pt>
                <c:pt idx="908" formatCode="#,##0.00">
                  <c:v>3545.35</c:v>
                </c:pt>
                <c:pt idx="909" formatCode="#,##0.00">
                  <c:v>3597.5</c:v>
                </c:pt>
                <c:pt idx="910" formatCode="#,##0.00">
                  <c:v>3992.65</c:v>
                </c:pt>
                <c:pt idx="911" formatCode="#,##0.00">
                  <c:v>4160.8500000000004</c:v>
                </c:pt>
                <c:pt idx="912" formatCode="#,##0.00">
                  <c:v>3933.25</c:v>
                </c:pt>
                <c:pt idx="913" formatCode="#,##0.00">
                  <c:v>3932</c:v>
                </c:pt>
                <c:pt idx="914" formatCode="#,##0.00">
                  <c:v>3910.15</c:v>
                </c:pt>
                <c:pt idx="915" formatCode="#,##0.00">
                  <c:v>3855.2</c:v>
                </c:pt>
                <c:pt idx="916" formatCode="#,##0.00">
                  <c:v>3955.05</c:v>
                </c:pt>
                <c:pt idx="917" formatCode="#,##0.00">
                  <c:v>3876.8</c:v>
                </c:pt>
                <c:pt idx="918" formatCode="#,##0.00">
                  <c:v>3872.55</c:v>
                </c:pt>
                <c:pt idx="919" formatCode="#,##0.00">
                  <c:v>3845.9</c:v>
                </c:pt>
                <c:pt idx="920" formatCode="#,##0.00">
                  <c:v>3882.1</c:v>
                </c:pt>
                <c:pt idx="921" formatCode="#,##0.00">
                  <c:v>3743.4</c:v>
                </c:pt>
                <c:pt idx="922" formatCode="#,##0.00">
                  <c:v>3549.95</c:v>
                </c:pt>
                <c:pt idx="923" formatCode="#,##0.00">
                  <c:v>3661.15</c:v>
                </c:pt>
                <c:pt idx="924" formatCode="#,##0.00">
                  <c:v>3780</c:v>
                </c:pt>
                <c:pt idx="925" formatCode="#,##0.00">
                  <c:v>3842.3</c:v>
                </c:pt>
                <c:pt idx="926" formatCode="#,##0.00">
                  <c:v>3897.65</c:v>
                </c:pt>
                <c:pt idx="927" formatCode="#,##0.00">
                  <c:v>3876.05</c:v>
                </c:pt>
                <c:pt idx="928" formatCode="#,##0.00">
                  <c:v>3878.9</c:v>
                </c:pt>
                <c:pt idx="929" formatCode="#,##0.00">
                  <c:v>3859.7</c:v>
                </c:pt>
                <c:pt idx="930" formatCode="#,##0.00">
                  <c:v>4093.35</c:v>
                </c:pt>
                <c:pt idx="931" formatCode="#,##0.00">
                  <c:v>4246.45</c:v>
                </c:pt>
                <c:pt idx="932" formatCode="#,##0.00">
                  <c:v>4187.7</c:v>
                </c:pt>
                <c:pt idx="933" formatCode="#,##0.00">
                  <c:v>4275.8</c:v>
                </c:pt>
                <c:pt idx="934" formatCode="#,##0.00">
                  <c:v>4264.75</c:v>
                </c:pt>
                <c:pt idx="935" formatCode="#,##0.00">
                  <c:v>4324.3500000000004</c:v>
                </c:pt>
                <c:pt idx="936" formatCode="#,##0.00">
                  <c:v>4413.6499999999996</c:v>
                </c:pt>
                <c:pt idx="937" formatCode="#,##0.00">
                  <c:v>4427.55</c:v>
                </c:pt>
                <c:pt idx="938" formatCode="#,##0.00">
                  <c:v>4301.3</c:v>
                </c:pt>
                <c:pt idx="939" formatCode="#,##0.00">
                  <c:v>4124.5</c:v>
                </c:pt>
                <c:pt idx="940" formatCode="#,##0.00">
                  <c:v>4258.8</c:v>
                </c:pt>
                <c:pt idx="941" formatCode="#,##0.00">
                  <c:v>4224</c:v>
                </c:pt>
                <c:pt idx="942" formatCode="#,##0.00">
                  <c:v>4287.45</c:v>
                </c:pt>
                <c:pt idx="943" formatCode="#,##0.00">
                  <c:v>4356.25</c:v>
                </c:pt>
                <c:pt idx="944" formatCode="#,##0.00">
                  <c:v>4333.1000000000004</c:v>
                </c:pt>
                <c:pt idx="945" formatCode="#,##0.00">
                  <c:v>4225.3999999999996</c:v>
                </c:pt>
                <c:pt idx="946" formatCode="#,##0.00">
                  <c:v>4091.55</c:v>
                </c:pt>
                <c:pt idx="947" formatCode="#,##0.00">
                  <c:v>3997.65</c:v>
                </c:pt>
                <c:pt idx="948" formatCode="#,##0.00">
                  <c:v>4102.55</c:v>
                </c:pt>
                <c:pt idx="949" formatCode="#,##0.00">
                  <c:v>4057.1</c:v>
                </c:pt>
                <c:pt idx="950" formatCode="#,##0.00">
                  <c:v>4734.25</c:v>
                </c:pt>
                <c:pt idx="951" formatCode="#,##0.00">
                  <c:v>4439.8500000000004</c:v>
                </c:pt>
                <c:pt idx="952" formatCode="#,##0.00">
                  <c:v>4292.25</c:v>
                </c:pt>
                <c:pt idx="953" formatCode="#,##0.00">
                  <c:v>4208.3999999999996</c:v>
                </c:pt>
                <c:pt idx="954" formatCode="#,##0.00">
                  <c:v>4277.45</c:v>
                </c:pt>
                <c:pt idx="955" formatCode="#,##0.00">
                  <c:v>4140.75</c:v>
                </c:pt>
                <c:pt idx="956" formatCode="#,##0.00">
                  <c:v>4178.2</c:v>
                </c:pt>
                <c:pt idx="957" formatCode="#,##0.00">
                  <c:v>4294.45</c:v>
                </c:pt>
                <c:pt idx="958" formatCode="#,##0.00">
                  <c:v>4302.55</c:v>
                </c:pt>
                <c:pt idx="959" formatCode="#,##0.00">
                  <c:v>4265.3</c:v>
                </c:pt>
                <c:pt idx="960" formatCode="#,##0.00">
                  <c:v>4240.3999999999996</c:v>
                </c:pt>
                <c:pt idx="961" formatCode="#,##0.00">
                  <c:v>4228.45</c:v>
                </c:pt>
                <c:pt idx="962" formatCode="#,##0.00">
                  <c:v>4245.3</c:v>
                </c:pt>
                <c:pt idx="963" formatCode="#,##0.00">
                  <c:v>4183.1499999999996</c:v>
                </c:pt>
                <c:pt idx="964" formatCode="#,##0.00">
                  <c:v>3989.5</c:v>
                </c:pt>
                <c:pt idx="965" formatCode="#,##0.00">
                  <c:v>4071.2</c:v>
                </c:pt>
                <c:pt idx="966" formatCode="#,##0.00">
                  <c:v>4190.95</c:v>
                </c:pt>
                <c:pt idx="967" formatCode="#,##0.00">
                  <c:v>4127.7</c:v>
                </c:pt>
                <c:pt idx="968" formatCode="#,##0.00">
                  <c:v>4430.05</c:v>
                </c:pt>
                <c:pt idx="969" formatCode="#,##0.00">
                  <c:v>4444.55</c:v>
                </c:pt>
                <c:pt idx="970" formatCode="#,##0.00">
                  <c:v>4391.3500000000004</c:v>
                </c:pt>
                <c:pt idx="971" formatCode="#,##0.00">
                  <c:v>4343.3</c:v>
                </c:pt>
                <c:pt idx="972" formatCode="#,##0.00">
                  <c:v>4535.5</c:v>
                </c:pt>
                <c:pt idx="973" formatCode="#,##0.00">
                  <c:v>5238.6000000000004</c:v>
                </c:pt>
                <c:pt idx="974" formatCode="#,##0.00">
                  <c:v>5845.55</c:v>
                </c:pt>
                <c:pt idx="975" formatCode="#,##0.00">
                  <c:v>5657.35</c:v>
                </c:pt>
                <c:pt idx="976" formatCode="#,##0.00">
                  <c:v>5630.6</c:v>
                </c:pt>
                <c:pt idx="977" formatCode="#,##0.00">
                  <c:v>5402.35</c:v>
                </c:pt>
                <c:pt idx="978" formatCode="#,##0.00">
                  <c:v>5686.15</c:v>
                </c:pt>
                <c:pt idx="979" formatCode="#,##0.00">
                  <c:v>5735</c:v>
                </c:pt>
                <c:pt idx="980" formatCode="#,##0.00">
                  <c:v>5798.7</c:v>
                </c:pt>
                <c:pt idx="981" formatCode="#,##0.00">
                  <c:v>6129.95</c:v>
                </c:pt>
                <c:pt idx="982" formatCode="#,##0.00">
                  <c:v>6508.4</c:v>
                </c:pt>
                <c:pt idx="983" formatCode="#,##0.00">
                  <c:v>6676.7</c:v>
                </c:pt>
                <c:pt idx="984" formatCode="#,##0.00">
                  <c:v>6635.75</c:v>
                </c:pt>
                <c:pt idx="985" formatCode="#,##0.00">
                  <c:v>6368.85</c:v>
                </c:pt>
                <c:pt idx="986" formatCode="#,##0.00">
                  <c:v>6412.05</c:v>
                </c:pt>
                <c:pt idx="987" formatCode="#,##0.00">
                  <c:v>7205.85</c:v>
                </c:pt>
                <c:pt idx="988" formatCode="#,##0.00">
                  <c:v>6844.2</c:v>
                </c:pt>
                <c:pt idx="989" formatCode="#,##0.00">
                  <c:v>6765.45</c:v>
                </c:pt>
                <c:pt idx="990" formatCode="#,##0.00">
                  <c:v>6614.7</c:v>
                </c:pt>
                <c:pt idx="991" formatCode="#,##0.00">
                  <c:v>6638.1</c:v>
                </c:pt>
                <c:pt idx="992" formatCode="#,##0.00">
                  <c:v>7316.8</c:v>
                </c:pt>
                <c:pt idx="993" formatCode="#,##0.00">
                  <c:v>8235.4500000000007</c:v>
                </c:pt>
                <c:pt idx="994" formatCode="#,##0.00">
                  <c:v>7737.85</c:v>
                </c:pt>
                <c:pt idx="995" formatCode="#,##0.00">
                  <c:v>7580.55</c:v>
                </c:pt>
                <c:pt idx="996" formatCode="#,##0.00">
                  <c:v>7777.55</c:v>
                </c:pt>
                <c:pt idx="997" formatCode="#,##0.00">
                  <c:v>7598.15</c:v>
                </c:pt>
                <c:pt idx="998" formatCode="#,##0.00">
                  <c:v>7352.35</c:v>
                </c:pt>
                <c:pt idx="999" formatCode="#,##0.00">
                  <c:v>7307.65</c:v>
                </c:pt>
                <c:pt idx="1000" formatCode="#,##0.00">
                  <c:v>7113.85</c:v>
                </c:pt>
                <c:pt idx="1001" formatCode="#,##0.00">
                  <c:v>7136.95</c:v>
                </c:pt>
                <c:pt idx="1002" formatCode="#,##0.00">
                  <c:v>6998.05</c:v>
                </c:pt>
                <c:pt idx="1003" formatCode="#,##0.00">
                  <c:v>6977.6</c:v>
                </c:pt>
                <c:pt idx="1004" formatCode="#,##0.00">
                  <c:v>6819.3</c:v>
                </c:pt>
                <c:pt idx="1005" formatCode="#,##0.00">
                  <c:v>6596.2</c:v>
                </c:pt>
                <c:pt idx="1006" formatCode="#,##0.00">
                  <c:v>6627.4</c:v>
                </c:pt>
                <c:pt idx="1007" formatCode="#,##0.00">
                  <c:v>6407.1</c:v>
                </c:pt>
                <c:pt idx="1008" formatCode="#,##0.00">
                  <c:v>6884.55</c:v>
                </c:pt>
                <c:pt idx="1009" formatCode="#,##0.00">
                  <c:v>7087.5</c:v>
                </c:pt>
                <c:pt idx="1010" formatCode="#,##0.00">
                  <c:v>6893.8</c:v>
                </c:pt>
                <c:pt idx="1011" formatCode="#,##0.00">
                  <c:v>7005.75</c:v>
                </c:pt>
                <c:pt idx="1012" formatCode="#,##0.00">
                  <c:v>6926.85</c:v>
                </c:pt>
                <c:pt idx="1013" formatCode="#,##0.00">
                  <c:v>7008.9</c:v>
                </c:pt>
                <c:pt idx="1014" formatCode="#,##0.00">
                  <c:v>7101.3</c:v>
                </c:pt>
                <c:pt idx="1015" formatCode="#,##0.00">
                  <c:v>6955.45</c:v>
                </c:pt>
                <c:pt idx="1016" formatCode="#,##0.00">
                  <c:v>6756.45</c:v>
                </c:pt>
                <c:pt idx="1017" formatCode="#,##0.00">
                  <c:v>6667.6</c:v>
                </c:pt>
                <c:pt idx="1018" formatCode="#,##0.00">
                  <c:v>6282.05</c:v>
                </c:pt>
                <c:pt idx="1019" formatCode="#,##0.00">
                  <c:v>6838.45</c:v>
                </c:pt>
                <c:pt idx="1020" formatCode="#,##0.00">
                  <c:v>6482.6</c:v>
                </c:pt>
                <c:pt idx="1021" formatCode="#,##0.00">
                  <c:v>6300.85</c:v>
                </c:pt>
                <c:pt idx="1022" formatCode="#,##0.00">
                  <c:v>6266.5</c:v>
                </c:pt>
                <c:pt idx="1023" formatCode="#,##0.00">
                  <c:v>6361</c:v>
                </c:pt>
                <c:pt idx="1024" formatCode="#,##0.00">
                  <c:v>6352.8</c:v>
                </c:pt>
                <c:pt idx="1025" formatCode="#,##0.00">
                  <c:v>6625.15</c:v>
                </c:pt>
                <c:pt idx="1026" formatCode="#,##0.00">
                  <c:v>6700.05</c:v>
                </c:pt>
                <c:pt idx="1027" formatCode="#,##0.00">
                  <c:v>6839.25</c:v>
                </c:pt>
                <c:pt idx="1028" formatCode="#,##0.00">
                  <c:v>6843.85</c:v>
                </c:pt>
                <c:pt idx="1029" formatCode="#,##0.00">
                  <c:v>7106.85</c:v>
                </c:pt>
                <c:pt idx="1030" formatCode="#,##0.00">
                  <c:v>6946.25</c:v>
                </c:pt>
                <c:pt idx="1031" formatCode="#,##0.00">
                  <c:v>6695.75</c:v>
                </c:pt>
                <c:pt idx="1032" formatCode="#,##0.00">
                  <c:v>6636.15</c:v>
                </c:pt>
                <c:pt idx="1033" formatCode="#,##0.00">
                  <c:v>6583.7</c:v>
                </c:pt>
                <c:pt idx="1034" formatCode="#,##0.00">
                  <c:v>6302.45</c:v>
                </c:pt>
                <c:pt idx="1035" formatCode="#,##0.00">
                  <c:v>6114.6</c:v>
                </c:pt>
                <c:pt idx="1036" formatCode="#,##0.00">
                  <c:v>6016.3</c:v>
                </c:pt>
                <c:pt idx="1037" formatCode="#,##0.00">
                  <c:v>5985.65</c:v>
                </c:pt>
                <c:pt idx="1038" formatCode="#,##0.00">
                  <c:v>5852.85</c:v>
                </c:pt>
                <c:pt idx="1039" formatCode="#,##0.00">
                  <c:v>5626.2</c:v>
                </c:pt>
                <c:pt idx="1040" formatCode="#,##0.00">
                  <c:v>5758.9</c:v>
                </c:pt>
                <c:pt idx="1041" formatCode="#,##0.00">
                  <c:v>5771.6</c:v>
                </c:pt>
                <c:pt idx="1042" formatCode="#,##0.00">
                  <c:v>5820.75</c:v>
                </c:pt>
                <c:pt idx="1043" formatCode="#,##0.00">
                  <c:v>5874.7</c:v>
                </c:pt>
                <c:pt idx="1044" formatCode="#,##0.00">
                  <c:v>5673.15</c:v>
                </c:pt>
                <c:pt idx="1045" formatCode="#,##0.00">
                  <c:v>5757.15</c:v>
                </c:pt>
                <c:pt idx="1046" formatCode="#,##0.00">
                  <c:v>5701.3</c:v>
                </c:pt>
                <c:pt idx="1047" formatCode="#,##0.00">
                  <c:v>5625.2</c:v>
                </c:pt>
                <c:pt idx="1048" formatCode="#,##0.00">
                  <c:v>5617.05</c:v>
                </c:pt>
                <c:pt idx="1049" formatCode="#,##0.00">
                  <c:v>5594.45</c:v>
                </c:pt>
                <c:pt idx="1050" formatCode="#,##0.00">
                  <c:v>5677.75</c:v>
                </c:pt>
                <c:pt idx="1051" formatCode="#,##0.00">
                  <c:v>5800.65</c:v>
                </c:pt>
                <c:pt idx="1052" formatCode="#,##0.00">
                  <c:v>5988.45</c:v>
                </c:pt>
                <c:pt idx="1053" formatCode="#,##0.00">
                  <c:v>5984.4</c:v>
                </c:pt>
                <c:pt idx="1054" formatCode="#,##0.00">
                  <c:v>6051.45</c:v>
                </c:pt>
                <c:pt idx="1055" formatCode="#,##0.00">
                  <c:v>6003</c:v>
                </c:pt>
                <c:pt idx="1056" formatCode="#,##0.00">
                  <c:v>5892.55</c:v>
                </c:pt>
                <c:pt idx="1057" formatCode="#,##0.00">
                  <c:v>5666.9</c:v>
                </c:pt>
                <c:pt idx="1058" formatCode="#,##0.00">
                  <c:v>5579.7</c:v>
                </c:pt>
                <c:pt idx="1059" formatCode="#,##0.00">
                  <c:v>5323.7</c:v>
                </c:pt>
                <c:pt idx="1060" formatCode="#,##0.00">
                  <c:v>5132.8500000000004</c:v>
                </c:pt>
                <c:pt idx="1061" formatCode="#,##0.00">
                  <c:v>5062.1499999999996</c:v>
                </c:pt>
                <c:pt idx="1062" formatCode="#,##0.00">
                  <c:v>5511</c:v>
                </c:pt>
                <c:pt idx="1063" formatCode="#,##0.00">
                  <c:v>5265.2</c:v>
                </c:pt>
                <c:pt idx="1064" formatCode="#,##0.00">
                  <c:v>4819.7</c:v>
                </c:pt>
                <c:pt idx="1065" formatCode="#,##0.00">
                  <c:v>5227.7</c:v>
                </c:pt>
                <c:pt idx="1066" formatCode="#,##0.00">
                  <c:v>5035.2</c:v>
                </c:pt>
                <c:pt idx="1067" formatCode="#,##0.00">
                  <c:v>5166.25</c:v>
                </c:pt>
                <c:pt idx="1068" formatCode="#,##0.00">
                  <c:v>5105.8999999999996</c:v>
                </c:pt>
                <c:pt idx="1069" formatCode="#,##0.00">
                  <c:v>4915.45</c:v>
                </c:pt>
                <c:pt idx="1070" formatCode="#,##0.00">
                  <c:v>4977.1000000000004</c:v>
                </c:pt>
                <c:pt idx="1071" formatCode="#,##0.00">
                  <c:v>4869.3500000000004</c:v>
                </c:pt>
                <c:pt idx="1072" formatCode="#,##0.00">
                  <c:v>4720.7</c:v>
                </c:pt>
                <c:pt idx="1073" formatCode="#,##0.00">
                  <c:v>4777.6499999999996</c:v>
                </c:pt>
                <c:pt idx="1074" formatCode="#,##0.00">
                  <c:v>4392.3</c:v>
                </c:pt>
                <c:pt idx="1075" formatCode="#,##0.00">
                  <c:v>4516.95</c:v>
                </c:pt>
                <c:pt idx="1076" formatCode="#,##0.00">
                  <c:v>4468.5</c:v>
                </c:pt>
                <c:pt idx="1077" formatCode="#,##0.00">
                  <c:v>4382.25</c:v>
                </c:pt>
                <c:pt idx="1078" formatCode="#,##0.00">
                  <c:v>4383.8</c:v>
                </c:pt>
                <c:pt idx="1079" formatCode="#,##0.00">
                  <c:v>4447.25</c:v>
                </c:pt>
                <c:pt idx="1080" formatCode="#,##0.00">
                  <c:v>4269.45</c:v>
                </c:pt>
                <c:pt idx="1081" formatCode="#,##0.00">
                  <c:v>4234.3500000000004</c:v>
                </c:pt>
                <c:pt idx="1082" formatCode="#,##0.00">
                  <c:v>4332.45</c:v>
                </c:pt>
                <c:pt idx="1083" formatCode="#,##0.00">
                  <c:v>4346.3500000000004</c:v>
                </c:pt>
                <c:pt idx="1084" formatCode="#,##0.00">
                  <c:v>4345.8</c:v>
                </c:pt>
                <c:pt idx="1085" formatCode="#,##0.00">
                  <c:v>4366.1499999999996</c:v>
                </c:pt>
                <c:pt idx="1086" formatCode="#,##0.00">
                  <c:v>4497.3500000000004</c:v>
                </c:pt>
                <c:pt idx="1087" formatCode="#,##0.00">
                  <c:v>4494.8</c:v>
                </c:pt>
                <c:pt idx="1088" formatCode="#,##0.00">
                  <c:v>4517.3999999999996</c:v>
                </c:pt>
                <c:pt idx="1089" formatCode="#,##0.00">
                  <c:v>4984.6000000000004</c:v>
                </c:pt>
                <c:pt idx="1090" formatCode="#,##0.00">
                  <c:v>4830.8</c:v>
                </c:pt>
                <c:pt idx="1091" formatCode="#,##0.00">
                  <c:v>4724.3500000000004</c:v>
                </c:pt>
                <c:pt idx="1092" formatCode="#,##0.00">
                  <c:v>4660.75</c:v>
                </c:pt>
                <c:pt idx="1093" formatCode="#,##0.00">
                  <c:v>4599.45</c:v>
                </c:pt>
                <c:pt idx="1094" formatCode="#,##0.00">
                  <c:v>5470.45</c:v>
                </c:pt>
                <c:pt idx="1095" formatCode="#,##0.00">
                  <c:v>5580.95</c:v>
                </c:pt>
                <c:pt idx="1096" formatCode="#,##0.00">
                  <c:v>5125.95</c:v>
                </c:pt>
                <c:pt idx="1097" formatCode="#,##0.00">
                  <c:v>5463</c:v>
                </c:pt>
                <c:pt idx="1098" formatCode="#,##0.00">
                  <c:v>4999.6000000000004</c:v>
                </c:pt>
                <c:pt idx="1099" formatCode="#,##0.00">
                  <c:v>5999.5</c:v>
                </c:pt>
                <c:pt idx="1100" formatCode="#,##0.00">
                  <c:v>7038</c:v>
                </c:pt>
                <c:pt idx="1101" formatCode="#,##0.00">
                  <c:v>6842.8</c:v>
                </c:pt>
                <c:pt idx="1102" formatCode="#,##0.00">
                  <c:v>6559.25</c:v>
                </c:pt>
                <c:pt idx="1103" formatCode="#,##0.00">
                  <c:v>5966.6</c:v>
                </c:pt>
                <c:pt idx="1104" formatCode="#,##0.00">
                  <c:v>5786.35</c:v>
                </c:pt>
                <c:pt idx="1105" formatCode="#,##0.00">
                  <c:v>5586.1</c:v>
                </c:pt>
                <c:pt idx="1106" formatCode="#,##0.00">
                  <c:v>5652.2</c:v>
                </c:pt>
                <c:pt idx="1107" formatCode="#,##0.00">
                  <c:v>5369.7</c:v>
                </c:pt>
                <c:pt idx="1108" formatCode="#,##0.00">
                  <c:v>5189.3999999999996</c:v>
                </c:pt>
                <c:pt idx="1109" formatCode="#,##0.00">
                  <c:v>5099.8500000000004</c:v>
                </c:pt>
                <c:pt idx="1110" formatCode="#,##0.00">
                  <c:v>5126</c:v>
                </c:pt>
                <c:pt idx="1111" formatCode="#,##0.00">
                  <c:v>5160.6000000000004</c:v>
                </c:pt>
                <c:pt idx="1112" formatCode="#,##0.00">
                  <c:v>5418.6</c:v>
                </c:pt>
                <c:pt idx="1113" formatCode="#,##0.00">
                  <c:v>5326.35</c:v>
                </c:pt>
                <c:pt idx="1114" formatCode="#,##0.00">
                  <c:v>5109.1000000000004</c:v>
                </c:pt>
                <c:pt idx="1115" formatCode="#,##0.00">
                  <c:v>5226.3999999999996</c:v>
                </c:pt>
                <c:pt idx="1116" formatCode="#,##0.00">
                  <c:v>5436.45</c:v>
                </c:pt>
                <c:pt idx="1117" formatCode="#,##0.00">
                  <c:v>5708.25</c:v>
                </c:pt>
                <c:pt idx="1118" formatCode="#,##0.00">
                  <c:v>5949.25</c:v>
                </c:pt>
                <c:pt idx="1119" formatCode="#,##0.00">
                  <c:v>6201.1</c:v>
                </c:pt>
                <c:pt idx="1120" formatCode="#,##0.00">
                  <c:v>6088.55</c:v>
                </c:pt>
                <c:pt idx="1121" formatCode="#,##0.00">
                  <c:v>6135.6</c:v>
                </c:pt>
                <c:pt idx="1122" formatCode="#,##0.00">
                  <c:v>6258.9</c:v>
                </c:pt>
                <c:pt idx="1123" formatCode="#,##0.00">
                  <c:v>6314.05</c:v>
                </c:pt>
                <c:pt idx="1124" formatCode="#,##0.00">
                  <c:v>6230.6</c:v>
                </c:pt>
                <c:pt idx="1125" formatCode="#,##0.00">
                  <c:v>6157.15</c:v>
                </c:pt>
                <c:pt idx="1126" formatCode="#,##0.00">
                  <c:v>6465</c:v>
                </c:pt>
                <c:pt idx="1127" formatCode="#,##0.00">
                  <c:v>6769.2</c:v>
                </c:pt>
                <c:pt idx="1128" formatCode="#,##0.00">
                  <c:v>7107.65</c:v>
                </c:pt>
                <c:pt idx="1129" formatCode="#,##0.00">
                  <c:v>7173.5</c:v>
                </c:pt>
                <c:pt idx="1130" formatCode="#,##0.00">
                  <c:v>7030.95</c:v>
                </c:pt>
                <c:pt idx="1131" formatCode="#,##0.00">
                  <c:v>6679.4</c:v>
                </c:pt>
                <c:pt idx="1132" formatCode="#,##0.00">
                  <c:v>6345.45</c:v>
                </c:pt>
                <c:pt idx="1133" formatCode="#,##0.00">
                  <c:v>6662.7</c:v>
                </c:pt>
                <c:pt idx="1134" formatCode="#,##0.00">
                  <c:v>6921.55</c:v>
                </c:pt>
                <c:pt idx="1135" formatCode="#,##0.00">
                  <c:v>7037.1</c:v>
                </c:pt>
                <c:pt idx="1136" formatCode="#,##0.00">
                  <c:v>7312</c:v>
                </c:pt>
                <c:pt idx="1137" formatCode="#,##0.00">
                  <c:v>7344.5</c:v>
                </c:pt>
                <c:pt idx="1138" formatCode="#,##0.00">
                  <c:v>7632.5</c:v>
                </c:pt>
                <c:pt idx="1139" formatCode="#,##0.00">
                  <c:v>7564.5</c:v>
                </c:pt>
                <c:pt idx="1140" formatCode="#,##0.00">
                  <c:v>7544.5</c:v>
                </c:pt>
                <c:pt idx="1141" formatCode="#,##0.00">
                  <c:v>7921.5</c:v>
                </c:pt>
                <c:pt idx="1142" formatCode="#,##0.00">
                  <c:v>8225</c:v>
                </c:pt>
                <c:pt idx="1143" formatCode="#,##0.00">
                  <c:v>8020.5</c:v>
                </c:pt>
                <c:pt idx="1144" formatCode="#,##0.00">
                  <c:v>8126</c:v>
                </c:pt>
                <c:pt idx="1145" formatCode="#,##0.00">
                  <c:v>8199</c:v>
                </c:pt>
                <c:pt idx="1146" formatCode="#,##0.00">
                  <c:v>8116</c:v>
                </c:pt>
                <c:pt idx="1147" formatCode="#,##0.00">
                  <c:v>8387.5</c:v>
                </c:pt>
                <c:pt idx="1148" formatCode="#,##0.00">
                  <c:v>8806.5</c:v>
                </c:pt>
                <c:pt idx="1149" formatCode="#,##0.00">
                  <c:v>8654</c:v>
                </c:pt>
                <c:pt idx="1150" formatCode="#,##0.00">
                  <c:v>8430</c:v>
                </c:pt>
                <c:pt idx="1151" formatCode="#,##0.00">
                  <c:v>8251.5</c:v>
                </c:pt>
                <c:pt idx="1152" formatCode="#,##0.00">
                  <c:v>8193.5</c:v>
                </c:pt>
                <c:pt idx="1153" formatCode="#,##0.00">
                  <c:v>8603</c:v>
                </c:pt>
                <c:pt idx="1154" formatCode="#,##0.00">
                  <c:v>8993.5</c:v>
                </c:pt>
                <c:pt idx="1155" formatCode="#,##0.00">
                  <c:v>8967</c:v>
                </c:pt>
                <c:pt idx="1156" formatCode="#,##0.00">
                  <c:v>9177</c:v>
                </c:pt>
                <c:pt idx="1157" formatCode="#,##0.00">
                  <c:v>8718.5</c:v>
                </c:pt>
                <c:pt idx="1158" formatCode="#,##0.00">
                  <c:v>8397</c:v>
                </c:pt>
                <c:pt idx="1159" formatCode="#,##0.00">
                  <c:v>8626</c:v>
                </c:pt>
                <c:pt idx="1160" formatCode="#,##0.00">
                  <c:v>8553</c:v>
                </c:pt>
                <c:pt idx="1161" formatCode="#,##0.00">
                  <c:v>8324.5</c:v>
                </c:pt>
                <c:pt idx="1162" formatCode="#,##0.00">
                  <c:v>8367</c:v>
                </c:pt>
                <c:pt idx="1163" formatCode="#,##0.00">
                  <c:v>8277</c:v>
                </c:pt>
                <c:pt idx="1164" formatCode="#,##0.00">
                  <c:v>8198.5</c:v>
                </c:pt>
                <c:pt idx="1165" formatCode="#,##0.00">
                  <c:v>8337</c:v>
                </c:pt>
                <c:pt idx="1166" formatCode="#,##0.00">
                  <c:v>8288.5</c:v>
                </c:pt>
                <c:pt idx="1167" formatCode="#,##0.00">
                  <c:v>8702.5</c:v>
                </c:pt>
                <c:pt idx="1168" formatCode="#,##0.00">
                  <c:v>8377</c:v>
                </c:pt>
                <c:pt idx="1169" formatCode="#,##0.00">
                  <c:v>8395.5</c:v>
                </c:pt>
                <c:pt idx="1170" formatCode="#,##0.00">
                  <c:v>8415.5</c:v>
                </c:pt>
                <c:pt idx="1171" formatCode="#,##0.00">
                  <c:v>8218.5</c:v>
                </c:pt>
                <c:pt idx="1172" formatCode="#,##0.00">
                  <c:v>8189.5</c:v>
                </c:pt>
                <c:pt idx="1173" formatCode="#,##0.00">
                  <c:v>8333</c:v>
                </c:pt>
                <c:pt idx="1174" formatCode="#,##0.00">
                  <c:v>8283.5</c:v>
                </c:pt>
                <c:pt idx="1175" formatCode="#,##0.00">
                  <c:v>8238.5</c:v>
                </c:pt>
                <c:pt idx="1176" formatCode="#,##0.00">
                  <c:v>8179</c:v>
                </c:pt>
                <c:pt idx="1177" formatCode="#,##0.00">
                  <c:v>8344.5</c:v>
                </c:pt>
                <c:pt idx="1178" formatCode="#,##0.00">
                  <c:v>8288</c:v>
                </c:pt>
                <c:pt idx="1179" formatCode="#,##0.00">
                  <c:v>8192</c:v>
                </c:pt>
                <c:pt idx="1180" formatCode="#,##0.00">
                  <c:v>8154.5</c:v>
                </c:pt>
                <c:pt idx="1181" formatCode="#,##0.00">
                  <c:v>8050</c:v>
                </c:pt>
                <c:pt idx="1182" formatCode="#,##0.00">
                  <c:v>8009</c:v>
                </c:pt>
                <c:pt idx="1183" formatCode="#,##0.00">
                  <c:v>7981</c:v>
                </c:pt>
                <c:pt idx="1184" formatCode="#,##0.00">
                  <c:v>8119.5</c:v>
                </c:pt>
                <c:pt idx="1185" formatCode="#,##0.00">
                  <c:v>8280</c:v>
                </c:pt>
                <c:pt idx="1186" formatCode="#,##0.00">
                  <c:v>8601</c:v>
                </c:pt>
                <c:pt idx="1187" formatCode="#,##0.00">
                  <c:v>9043</c:v>
                </c:pt>
                <c:pt idx="1188" formatCode="#,##0.00">
                  <c:v>8976.5</c:v>
                </c:pt>
                <c:pt idx="1189" formatCode="#,##0.00">
                  <c:v>8864</c:v>
                </c:pt>
                <c:pt idx="1190" formatCode="#,##0.00">
                  <c:v>8845</c:v>
                </c:pt>
                <c:pt idx="1191" formatCode="#,##0.00">
                  <c:v>8874.5</c:v>
                </c:pt>
                <c:pt idx="1192" formatCode="#,##0.00">
                  <c:v>8699</c:v>
                </c:pt>
                <c:pt idx="1193" formatCode="#,##0.00">
                  <c:v>8527.5</c:v>
                </c:pt>
                <c:pt idx="1194" formatCode="#,##0.00">
                  <c:v>8244.5</c:v>
                </c:pt>
                <c:pt idx="1195" formatCode="#,##0.00">
                  <c:v>8501.5</c:v>
                </c:pt>
                <c:pt idx="1196" formatCode="#,##0.00">
                  <c:v>8537</c:v>
                </c:pt>
                <c:pt idx="1197" formatCode="#,##0.00">
                  <c:v>8401.5</c:v>
                </c:pt>
                <c:pt idx="1198" formatCode="#,##0.00">
                  <c:v>9051</c:v>
                </c:pt>
                <c:pt idx="1199" formatCode="#,##0.00">
                  <c:v>9360</c:v>
                </c:pt>
                <c:pt idx="1200" formatCode="#,##0.00">
                  <c:v>9319</c:v>
                </c:pt>
                <c:pt idx="1201" formatCode="#,##0.00">
                  <c:v>9202.5</c:v>
                </c:pt>
                <c:pt idx="1202" formatCode="#,##0.00">
                  <c:v>9355.5</c:v>
                </c:pt>
                <c:pt idx="1203" formatCode="#,##0.00">
                  <c:v>9190</c:v>
                </c:pt>
                <c:pt idx="1204" formatCode="#,##0.00">
                  <c:v>9416</c:v>
                </c:pt>
                <c:pt idx="1205" formatCode="#,##0.00">
                  <c:v>9384</c:v>
                </c:pt>
                <c:pt idx="1206" formatCode="#,##0.00">
                  <c:v>8806</c:v>
                </c:pt>
                <c:pt idx="1207" formatCode="#,##0.00">
                  <c:v>8777.5</c:v>
                </c:pt>
                <c:pt idx="1208" formatCode="#,##0.00">
                  <c:v>8691.5</c:v>
                </c:pt>
                <c:pt idx="1209" formatCode="#,##0.00">
                  <c:v>8942.5</c:v>
                </c:pt>
                <c:pt idx="1210" formatCode="#,##0.00">
                  <c:v>9390.5</c:v>
                </c:pt>
                <c:pt idx="1211" formatCode="#,##0.00">
                  <c:v>9110.5</c:v>
                </c:pt>
                <c:pt idx="1212" formatCode="#,##0.00">
                  <c:v>8777</c:v>
                </c:pt>
                <c:pt idx="1213" formatCode="#,##0.00">
                  <c:v>8983.5</c:v>
                </c:pt>
                <c:pt idx="1214" formatCode="#,##0.00">
                  <c:v>9874.5</c:v>
                </c:pt>
                <c:pt idx="1215" formatCode="#,##0.00">
                  <c:v>10854.5</c:v>
                </c:pt>
                <c:pt idx="1216" formatCode="#,##0.00">
                  <c:v>9998.5</c:v>
                </c:pt>
                <c:pt idx="1217" formatCode="#,##0.00">
                  <c:v>9949.5</c:v>
                </c:pt>
                <c:pt idx="1218" formatCode="#,##0.00">
                  <c:v>9840.5</c:v>
                </c:pt>
                <c:pt idx="1219" formatCode="#,##0.00">
                  <c:v>9630</c:v>
                </c:pt>
                <c:pt idx="1220" formatCode="#,##0.00">
                  <c:v>10047</c:v>
                </c:pt>
                <c:pt idx="1221" formatCode="#,##0.00">
                  <c:v>10182.5</c:v>
                </c:pt>
                <c:pt idx="1222" formatCode="#,##0.00">
                  <c:v>9651</c:v>
                </c:pt>
                <c:pt idx="1223" formatCode="#,##0.00">
                  <c:v>9805.5</c:v>
                </c:pt>
                <c:pt idx="1224" formatCode="#,##0.00">
                  <c:v>11064</c:v>
                </c:pt>
                <c:pt idx="1225" formatCode="#,##0.00">
                  <c:v>11139</c:v>
                </c:pt>
                <c:pt idx="1226" formatCode="#,##0.00">
                  <c:v>10566</c:v>
                </c:pt>
                <c:pt idx="1227" formatCode="#,##0.00">
                  <c:v>10882</c:v>
                </c:pt>
                <c:pt idx="1228" formatCode="#,##0.00">
                  <c:v>10524.5</c:v>
                </c:pt>
                <c:pt idx="1229" formatCode="#,##0.00">
                  <c:v>10594</c:v>
                </c:pt>
                <c:pt idx="1230" formatCode="#,##0.00">
                  <c:v>11003.5</c:v>
                </c:pt>
                <c:pt idx="1231" formatCode="#,##0.00">
                  <c:v>10571</c:v>
                </c:pt>
                <c:pt idx="1232" formatCode="#,##0.00">
                  <c:v>10060</c:v>
                </c:pt>
                <c:pt idx="1233" formatCode="#,##0.00">
                  <c:v>10189</c:v>
                </c:pt>
                <c:pt idx="1234" formatCode="#,##0.00">
                  <c:v>10453</c:v>
                </c:pt>
                <c:pt idx="1235" formatCode="#,##0.00">
                  <c:v>11073</c:v>
                </c:pt>
                <c:pt idx="1236" formatCode="#,##0.00">
                  <c:v>10657</c:v>
                </c:pt>
                <c:pt idx="1237" formatCode="#,##0.00">
                  <c:v>10925</c:v>
                </c:pt>
                <c:pt idx="1238" formatCode="#,##0.00">
                  <c:v>10787</c:v>
                </c:pt>
                <c:pt idx="1239" formatCode="#,##0.00">
                  <c:v>10409</c:v>
                </c:pt>
                <c:pt idx="1240" formatCode="#,##0.00">
                  <c:v>10095</c:v>
                </c:pt>
              </c:numCache>
            </c:numRef>
          </c:val>
          <c:smooth val="0"/>
          <c:extLst>
            <c:ext xmlns:c16="http://schemas.microsoft.com/office/drawing/2014/chart" uri="{C3380CC4-5D6E-409C-BE32-E72D297353CC}">
              <c16:uniqueId val="{00000000-FE33-4206-A624-2869A792B134}"/>
            </c:ext>
          </c:extLst>
        </c:ser>
        <c:dLbls>
          <c:showLegendKey val="0"/>
          <c:showVal val="0"/>
          <c:showCatName val="0"/>
          <c:showSerName val="0"/>
          <c:showPercent val="0"/>
          <c:showBubbleSize val="0"/>
        </c:dLbls>
        <c:smooth val="0"/>
        <c:axId val="103410736"/>
        <c:axId val="103355536"/>
      </c:lineChart>
      <c:catAx>
        <c:axId val="103410736"/>
        <c:scaling>
          <c:orientation val="minMax"/>
        </c:scaling>
        <c:delete val="0"/>
        <c:axPos val="b"/>
        <c:numFmt formatCode="yyyy"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55536"/>
        <c:crosses val="autoZero"/>
        <c:auto val="1"/>
        <c:lblAlgn val="ctr"/>
        <c:lblOffset val="100"/>
        <c:noMultiLvlLbl val="0"/>
      </c:catAx>
      <c:valAx>
        <c:axId val="103355536"/>
        <c:scaling>
          <c:orientation val="minMax"/>
          <c:max val="12000"/>
          <c:min val="500"/>
        </c:scaling>
        <c:delete val="0"/>
        <c:axPos val="l"/>
        <c:numFmt formatCode="General" sourceLinked="1"/>
        <c:majorTickMark val="none"/>
        <c:minorTickMark val="none"/>
        <c:tickLblPos val="nextTo"/>
        <c:spPr>
          <a:noFill/>
          <a:ln>
            <a:noFill/>
          </a:ln>
          <a:effectLst/>
        </c:spPr>
        <c:txPr>
          <a:bodyPr rot="12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410736"/>
        <c:crosses val="autoZero"/>
        <c:crossBetween val="between"/>
      </c:valAx>
      <c:spPr>
        <a:noFill/>
        <a:ln w="25400">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tx1">
                <a:lumMod val="65000"/>
                <a:lumOff val="35000"/>
              </a:schemeClr>
            </a:solidFill>
            <a:ln>
              <a:noFill/>
            </a:ln>
            <a:effectLst/>
          </c:spPr>
          <c:invertIfNegative val="0"/>
          <c:dPt>
            <c:idx val="0"/>
            <c:invertIfNegative val="0"/>
            <c:bubble3D val="0"/>
            <c:spPr>
              <a:solidFill>
                <a:schemeClr val="tx1">
                  <a:lumMod val="85000"/>
                  <a:lumOff val="15000"/>
                </a:schemeClr>
              </a:solidFill>
              <a:ln>
                <a:noFill/>
              </a:ln>
              <a:effectLst/>
            </c:spPr>
            <c:extLst>
              <c:ext xmlns:c16="http://schemas.microsoft.com/office/drawing/2014/chart" uri="{C3380CC4-5D6E-409C-BE32-E72D297353CC}">
                <c16:uniqueId val="{00000004-50B8-4544-BF29-52D69C108266}"/>
              </c:ext>
            </c:extLst>
          </c:dPt>
          <c:dPt>
            <c:idx val="2"/>
            <c:invertIfNegative val="0"/>
            <c:bubble3D val="0"/>
            <c:spPr>
              <a:solidFill>
                <a:schemeClr val="tx1">
                  <a:lumMod val="50000"/>
                  <a:lumOff val="50000"/>
                </a:schemeClr>
              </a:solidFill>
              <a:ln>
                <a:noFill/>
              </a:ln>
              <a:effectLst/>
            </c:spPr>
            <c:extLst>
              <c:ext xmlns:c16="http://schemas.microsoft.com/office/drawing/2014/chart" uri="{C3380CC4-5D6E-409C-BE32-E72D297353CC}">
                <c16:uniqueId val="{00000001-50B8-4544-BF29-52D69C108266}"/>
              </c:ext>
            </c:extLst>
          </c:dPt>
          <c:dPt>
            <c:idx val="3"/>
            <c:invertIfNegative val="0"/>
            <c:bubble3D val="0"/>
            <c:spPr>
              <a:solidFill>
                <a:schemeClr val="tx1">
                  <a:lumMod val="75000"/>
                  <a:lumOff val="25000"/>
                </a:schemeClr>
              </a:solidFill>
              <a:ln>
                <a:noFill/>
              </a:ln>
              <a:effectLst/>
            </c:spPr>
            <c:extLst>
              <c:ext xmlns:c16="http://schemas.microsoft.com/office/drawing/2014/chart" uri="{C3380CC4-5D6E-409C-BE32-E72D297353CC}">
                <c16:uniqueId val="{00000003-50B8-4544-BF29-52D69C10826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'Raw Data 2'!$H$16:$H$19</c:f>
              <c:strCache>
                <c:ptCount val="4"/>
                <c:pt idx="0">
                  <c:v>Promoters</c:v>
                </c:pt>
                <c:pt idx="1">
                  <c:v>FIIs</c:v>
                </c:pt>
                <c:pt idx="2">
                  <c:v>DIIs</c:v>
                </c:pt>
                <c:pt idx="3">
                  <c:v>Public &amp; Government</c:v>
                </c:pt>
              </c:strCache>
            </c:strRef>
          </c:cat>
          <c:val>
            <c:numRef>
              <c:f>'Raw Data 2'!$I$16:$I$19</c:f>
              <c:numCache>
                <c:formatCode>0.00%</c:formatCode>
                <c:ptCount val="4"/>
                <c:pt idx="0">
                  <c:v>0.7258</c:v>
                </c:pt>
                <c:pt idx="1">
                  <c:v>9.3200000000000005E-2</c:v>
                </c:pt>
                <c:pt idx="2">
                  <c:v>3.85E-2</c:v>
                </c:pt>
                <c:pt idx="3">
                  <c:v>0.1426</c:v>
                </c:pt>
              </c:numCache>
            </c:numRef>
          </c:val>
          <c:extLst>
            <c:ext xmlns:c16="http://schemas.microsoft.com/office/drawing/2014/chart" uri="{C3380CC4-5D6E-409C-BE32-E72D297353CC}">
              <c16:uniqueId val="{00000000-50B8-4544-BF29-52D69C108266}"/>
            </c:ext>
          </c:extLst>
        </c:ser>
        <c:dLbls>
          <c:showLegendKey val="0"/>
          <c:showVal val="0"/>
          <c:showCatName val="0"/>
          <c:showSerName val="0"/>
          <c:showPercent val="0"/>
          <c:showBubbleSize val="0"/>
        </c:dLbls>
        <c:gapWidth val="182"/>
        <c:axId val="103347376"/>
        <c:axId val="103364176"/>
      </c:barChart>
      <c:catAx>
        <c:axId val="1033473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64176"/>
        <c:crosses val="autoZero"/>
        <c:auto val="1"/>
        <c:lblAlgn val="ctr"/>
        <c:lblOffset val="100"/>
        <c:noMultiLvlLbl val="0"/>
      </c:catAx>
      <c:valAx>
        <c:axId val="103364176"/>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47376"/>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Daily Returns Distribution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Daily Returns Distribution</a:t>
          </a:r>
        </a:p>
      </cx:txPr>
    </cx:title>
    <cx:plotArea>
      <cx:plotAreaRegion>
        <cx:series layoutId="clusteredColumn" uniqueId="{D26103C0-4D3D-49F7-B815-3D73B762CC33}">
          <cx:spPr>
            <a:solidFill>
              <a:schemeClr val="tx1">
                <a:lumMod val="50000"/>
                <a:lumOff val="50000"/>
              </a:schemeClr>
            </a:solidFill>
            <a:ln>
              <a:noFill/>
            </a:ln>
          </cx:spPr>
          <cx:dataId val="0"/>
          <cx:layoutPr>
            <cx:binning intervalClosed="r"/>
          </cx:layoutPr>
        </cx:series>
      </cx:plotAreaRegion>
      <cx:axis id="0">
        <cx:catScaling gapWidth="0"/>
        <cx:tickLabels/>
      </cx:axis>
      <cx:axis id="1">
        <cx:val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hart" Target="../charts/chart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dr:twoCellAnchor editAs="oneCell">
    <xdr:from>
      <xdr:col>0</xdr:col>
      <xdr:colOff>89980</xdr:colOff>
      <xdr:row>9</xdr:row>
      <xdr:rowOff>163008</xdr:rowOff>
    </xdr:from>
    <xdr:to>
      <xdr:col>1</xdr:col>
      <xdr:colOff>1137966</xdr:colOff>
      <xdr:row>9</xdr:row>
      <xdr:rowOff>940339</xdr:rowOff>
    </xdr:to>
    <xdr:pic>
      <xdr:nvPicPr>
        <xdr:cNvPr id="3" name="Picture 2" descr="Godfrey Phillips India - Wikipedia">
          <a:extLst>
            <a:ext uri="{FF2B5EF4-FFF2-40B4-BE49-F238E27FC236}">
              <a16:creationId xmlns:a16="http://schemas.microsoft.com/office/drawing/2014/main" id="{4A7F8C53-4EE4-988D-317B-6D17D125BD0C}"/>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80" y="641285"/>
          <a:ext cx="1177688" cy="7773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117707</xdr:colOff>
      <xdr:row>12</xdr:row>
      <xdr:rowOff>28911</xdr:rowOff>
    </xdr:from>
    <xdr:to>
      <xdr:col>11</xdr:col>
      <xdr:colOff>152421</xdr:colOff>
      <xdr:row>22</xdr:row>
      <xdr:rowOff>28911</xdr:rowOff>
    </xdr:to>
    <xdr:graphicFrame macro="">
      <xdr:nvGraphicFramePr>
        <xdr:cNvPr id="5" name="Chart 4">
          <a:extLst>
            <a:ext uri="{FF2B5EF4-FFF2-40B4-BE49-F238E27FC236}">
              <a16:creationId xmlns:a16="http://schemas.microsoft.com/office/drawing/2014/main" id="{8D23550E-9334-49F6-99E6-B1B23EBCC2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18814</xdr:colOff>
      <xdr:row>39</xdr:row>
      <xdr:rowOff>9407</xdr:rowOff>
    </xdr:from>
    <xdr:to>
      <xdr:col>11</xdr:col>
      <xdr:colOff>254000</xdr:colOff>
      <xdr:row>46</xdr:row>
      <xdr:rowOff>112889</xdr:rowOff>
    </xdr:to>
    <xdr:graphicFrame macro="">
      <xdr:nvGraphicFramePr>
        <xdr:cNvPr id="7" name="Chart 6">
          <a:extLst>
            <a:ext uri="{FF2B5EF4-FFF2-40B4-BE49-F238E27FC236}">
              <a16:creationId xmlns:a16="http://schemas.microsoft.com/office/drawing/2014/main" id="{A26DD109-6C7C-4293-90C2-8DA179D36E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129540</xdr:colOff>
      <xdr:row>0</xdr:row>
      <xdr:rowOff>176109</xdr:rowOff>
    </xdr:from>
    <xdr:to>
      <xdr:col>10</xdr:col>
      <xdr:colOff>673204</xdr:colOff>
      <xdr:row>3</xdr:row>
      <xdr:rowOff>177801</xdr:rowOff>
    </xdr:to>
    <xdr:pic>
      <xdr:nvPicPr>
        <xdr:cNvPr id="2" name="Picture 1" descr="Godfrey Phillips India - Wikipedia">
          <a:extLst>
            <a:ext uri="{FF2B5EF4-FFF2-40B4-BE49-F238E27FC236}">
              <a16:creationId xmlns:a16="http://schemas.microsoft.com/office/drawing/2014/main" id="{234E58CE-3EE0-4208-80E9-E3A9566EE3A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32607" y="176109"/>
          <a:ext cx="1153264" cy="1034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101600</xdr:colOff>
      <xdr:row>26</xdr:row>
      <xdr:rowOff>0</xdr:rowOff>
    </xdr:from>
    <xdr:to>
      <xdr:col>11</xdr:col>
      <xdr:colOff>397933</xdr:colOff>
      <xdr:row>36</xdr:row>
      <xdr:rowOff>0</xdr:rowOff>
    </xdr:to>
    <xdr:graphicFrame macro="">
      <xdr:nvGraphicFramePr>
        <xdr:cNvPr id="4" name="Chart 3">
          <a:extLst>
            <a:ext uri="{FF2B5EF4-FFF2-40B4-BE49-F238E27FC236}">
              <a16:creationId xmlns:a16="http://schemas.microsoft.com/office/drawing/2014/main" id="{3AAEF28C-09A8-4B05-AD81-8A18E9311A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11</xdr:col>
      <xdr:colOff>188807</xdr:colOff>
      <xdr:row>0</xdr:row>
      <xdr:rowOff>160866</xdr:rowOff>
    </xdr:from>
    <xdr:to>
      <xdr:col>12</xdr:col>
      <xdr:colOff>450531</xdr:colOff>
      <xdr:row>4</xdr:row>
      <xdr:rowOff>16934</xdr:rowOff>
    </xdr:to>
    <xdr:pic>
      <xdr:nvPicPr>
        <xdr:cNvPr id="2" name="Picture 1" descr="Godfrey Phillips India - Wikipedia">
          <a:extLst>
            <a:ext uri="{FF2B5EF4-FFF2-40B4-BE49-F238E27FC236}">
              <a16:creationId xmlns:a16="http://schemas.microsoft.com/office/drawing/2014/main" id="{150E4C49-0852-4241-9ED8-D919970441B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64140" y="160866"/>
          <a:ext cx="1150724" cy="110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286909</xdr:colOff>
      <xdr:row>0</xdr:row>
      <xdr:rowOff>91109</xdr:rowOff>
    </xdr:from>
    <xdr:to>
      <xdr:col>14</xdr:col>
      <xdr:colOff>165652</xdr:colOff>
      <xdr:row>4</xdr:row>
      <xdr:rowOff>33130</xdr:rowOff>
    </xdr:to>
    <xdr:pic>
      <xdr:nvPicPr>
        <xdr:cNvPr id="2" name="Picture 1" descr="Godfrey Phillips India - Wikipedia">
          <a:extLst>
            <a:ext uri="{FF2B5EF4-FFF2-40B4-BE49-F238E27FC236}">
              <a16:creationId xmlns:a16="http://schemas.microsoft.com/office/drawing/2014/main" id="{009C0164-15D4-4E0C-90F7-52CC30D2E06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08496" y="91109"/>
          <a:ext cx="1377895" cy="10270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121920</xdr:colOff>
      <xdr:row>24</xdr:row>
      <xdr:rowOff>102870</xdr:rowOff>
    </xdr:from>
    <xdr:to>
      <xdr:col>5</xdr:col>
      <xdr:colOff>53340</xdr:colOff>
      <xdr:row>39</xdr:row>
      <xdr:rowOff>102870</xdr:rowOff>
    </xdr:to>
    <xdr:graphicFrame macro="">
      <xdr:nvGraphicFramePr>
        <xdr:cNvPr id="6" name="Chart 5">
          <a:extLst>
            <a:ext uri="{FF2B5EF4-FFF2-40B4-BE49-F238E27FC236}">
              <a16:creationId xmlns:a16="http://schemas.microsoft.com/office/drawing/2014/main" id="{887253F9-AAFD-DC33-4377-8BC9B74B67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24</xdr:row>
      <xdr:rowOff>102870</xdr:rowOff>
    </xdr:from>
    <xdr:to>
      <xdr:col>10</xdr:col>
      <xdr:colOff>22860</xdr:colOff>
      <xdr:row>39</xdr:row>
      <xdr:rowOff>102870</xdr:rowOff>
    </xdr:to>
    <xdr:graphicFrame macro="">
      <xdr:nvGraphicFramePr>
        <xdr:cNvPr id="7" name="Chart 6">
          <a:extLst>
            <a:ext uri="{FF2B5EF4-FFF2-40B4-BE49-F238E27FC236}">
              <a16:creationId xmlns:a16="http://schemas.microsoft.com/office/drawing/2014/main" id="{AD8084AD-9A86-73A1-B438-B0130BBB69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0</xdr:colOff>
      <xdr:row>24</xdr:row>
      <xdr:rowOff>87630</xdr:rowOff>
    </xdr:from>
    <xdr:to>
      <xdr:col>15</xdr:col>
      <xdr:colOff>53340</xdr:colOff>
      <xdr:row>39</xdr:row>
      <xdr:rowOff>87630</xdr:rowOff>
    </xdr:to>
    <xdr:graphicFrame macro="">
      <xdr:nvGraphicFramePr>
        <xdr:cNvPr id="8" name="Chart 7">
          <a:extLst>
            <a:ext uri="{FF2B5EF4-FFF2-40B4-BE49-F238E27FC236}">
              <a16:creationId xmlns:a16="http://schemas.microsoft.com/office/drawing/2014/main" id="{FF6DF457-0260-3DD7-54E6-FB2F2CE28B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13</xdr:col>
      <xdr:colOff>289560</xdr:colOff>
      <xdr:row>0</xdr:row>
      <xdr:rowOff>149013</xdr:rowOff>
    </xdr:from>
    <xdr:to>
      <xdr:col>14</xdr:col>
      <xdr:colOff>624840</xdr:colOff>
      <xdr:row>4</xdr:row>
      <xdr:rowOff>96495</xdr:rowOff>
    </xdr:to>
    <xdr:pic>
      <xdr:nvPicPr>
        <xdr:cNvPr id="10" name="Picture 9" descr="Godfrey Phillips India - Wikipedia">
          <a:extLst>
            <a:ext uri="{FF2B5EF4-FFF2-40B4-BE49-F238E27FC236}">
              <a16:creationId xmlns:a16="http://schemas.microsoft.com/office/drawing/2014/main" id="{96213D83-1FE5-4E5A-B803-1EFD25FC5248}"/>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50680" y="149013"/>
          <a:ext cx="944880" cy="1128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114300</xdr:colOff>
      <xdr:row>0</xdr:row>
      <xdr:rowOff>175591</xdr:rowOff>
    </xdr:from>
    <xdr:to>
      <xdr:col>11</xdr:col>
      <xdr:colOff>604624</xdr:colOff>
      <xdr:row>4</xdr:row>
      <xdr:rowOff>0</xdr:rowOff>
    </xdr:to>
    <xdr:pic>
      <xdr:nvPicPr>
        <xdr:cNvPr id="3" name="Picture 2" descr="Godfrey Phillips India - Wikipedia">
          <a:extLst>
            <a:ext uri="{FF2B5EF4-FFF2-40B4-BE49-F238E27FC236}">
              <a16:creationId xmlns:a16="http://schemas.microsoft.com/office/drawing/2014/main" id="{0E0A032C-A9DD-4739-801E-8576593758A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78040" y="175591"/>
          <a:ext cx="1153264" cy="1005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381000</xdr:colOff>
      <xdr:row>0</xdr:row>
      <xdr:rowOff>99060</xdr:rowOff>
    </xdr:from>
    <xdr:to>
      <xdr:col>15</xdr:col>
      <xdr:colOff>480060</xdr:colOff>
      <xdr:row>4</xdr:row>
      <xdr:rowOff>60960</xdr:rowOff>
    </xdr:to>
    <xdr:pic>
      <xdr:nvPicPr>
        <xdr:cNvPr id="2" name="Picture 1" descr="Godfrey Phillips India - Wikipedia">
          <a:extLst>
            <a:ext uri="{FF2B5EF4-FFF2-40B4-BE49-F238E27FC236}">
              <a16:creationId xmlns:a16="http://schemas.microsoft.com/office/drawing/2014/main" id="{6D0CFC12-CC54-4F46-BA0D-0B6411F36D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227820" y="99060"/>
          <a:ext cx="944880" cy="1059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175260</xdr:colOff>
      <xdr:row>0</xdr:row>
      <xdr:rowOff>175260</xdr:rowOff>
    </xdr:from>
    <xdr:to>
      <xdr:col>10</xdr:col>
      <xdr:colOff>510540</xdr:colOff>
      <xdr:row>3</xdr:row>
      <xdr:rowOff>99060</xdr:rowOff>
    </xdr:to>
    <xdr:pic>
      <xdr:nvPicPr>
        <xdr:cNvPr id="4" name="Picture 3" descr="Godfrey Phillips India - Wikipedia">
          <a:extLst>
            <a:ext uri="{FF2B5EF4-FFF2-40B4-BE49-F238E27FC236}">
              <a16:creationId xmlns:a16="http://schemas.microsoft.com/office/drawing/2014/main" id="{CE614F2A-AC27-44F9-87BD-DDC15AC1233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02880" y="175260"/>
          <a:ext cx="944880" cy="95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289560</xdr:colOff>
      <xdr:row>0</xdr:row>
      <xdr:rowOff>129540</xdr:rowOff>
    </xdr:from>
    <xdr:to>
      <xdr:col>20</xdr:col>
      <xdr:colOff>614784</xdr:colOff>
      <xdr:row>3</xdr:row>
      <xdr:rowOff>167640</xdr:rowOff>
    </xdr:to>
    <xdr:pic>
      <xdr:nvPicPr>
        <xdr:cNvPr id="2" name="Picture 1" descr="Godfrey Phillips India - Wikipedia">
          <a:extLst>
            <a:ext uri="{FF2B5EF4-FFF2-40B4-BE49-F238E27FC236}">
              <a16:creationId xmlns:a16="http://schemas.microsoft.com/office/drawing/2014/main" id="{8788E55F-4AEF-4766-80E1-72B4AC4725D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428220" y="129540"/>
          <a:ext cx="1153264"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213360</xdr:colOff>
      <xdr:row>0</xdr:row>
      <xdr:rowOff>144780</xdr:rowOff>
    </xdr:from>
    <xdr:to>
      <xdr:col>10</xdr:col>
      <xdr:colOff>274320</xdr:colOff>
      <xdr:row>4</xdr:row>
      <xdr:rowOff>99882</xdr:rowOff>
    </xdr:to>
    <xdr:pic>
      <xdr:nvPicPr>
        <xdr:cNvPr id="3" name="Picture 2" descr="Godfrey Phillips India - Wikipedia">
          <a:extLst>
            <a:ext uri="{FF2B5EF4-FFF2-40B4-BE49-F238E27FC236}">
              <a16:creationId xmlns:a16="http://schemas.microsoft.com/office/drawing/2014/main" id="{E20021B7-17A2-4486-937C-E376B7F8CC0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19700" y="144780"/>
          <a:ext cx="944880" cy="11285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144780</xdr:colOff>
      <xdr:row>0</xdr:row>
      <xdr:rowOff>175260</xdr:rowOff>
    </xdr:from>
    <xdr:to>
      <xdr:col>10</xdr:col>
      <xdr:colOff>322684</xdr:colOff>
      <xdr:row>4</xdr:row>
      <xdr:rowOff>99060</xdr:rowOff>
    </xdr:to>
    <xdr:pic>
      <xdr:nvPicPr>
        <xdr:cNvPr id="2" name="Picture 1" descr="Godfrey Phillips India - Wikipedia">
          <a:extLst>
            <a:ext uri="{FF2B5EF4-FFF2-40B4-BE49-F238E27FC236}">
              <a16:creationId xmlns:a16="http://schemas.microsoft.com/office/drawing/2014/main" id="{A06D763B-B274-4C65-A421-2A4577FD951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935980" y="175260"/>
          <a:ext cx="1153264"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10</xdr:col>
      <xdr:colOff>129540</xdr:colOff>
      <xdr:row>1</xdr:row>
      <xdr:rowOff>15240</xdr:rowOff>
    </xdr:from>
    <xdr:to>
      <xdr:col>11</xdr:col>
      <xdr:colOff>558904</xdr:colOff>
      <xdr:row>4</xdr:row>
      <xdr:rowOff>15240</xdr:rowOff>
    </xdr:to>
    <xdr:pic>
      <xdr:nvPicPr>
        <xdr:cNvPr id="2" name="Picture 1" descr="Godfrey Phillips India - Wikipedia">
          <a:extLst>
            <a:ext uri="{FF2B5EF4-FFF2-40B4-BE49-F238E27FC236}">
              <a16:creationId xmlns:a16="http://schemas.microsoft.com/office/drawing/2014/main" id="{79F9EEAB-0763-448A-BF83-B90BBD45781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134100" y="198120"/>
          <a:ext cx="1153264" cy="10439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1</xdr:col>
      <xdr:colOff>350520</xdr:colOff>
      <xdr:row>7</xdr:row>
      <xdr:rowOff>163830</xdr:rowOff>
    </xdr:from>
    <xdr:to>
      <xdr:col>9</xdr:col>
      <xdr:colOff>45720</xdr:colOff>
      <xdr:row>24</xdr:row>
      <xdr:rowOff>152400</xdr:rowOff>
    </xdr:to>
    <xdr:graphicFrame macro="">
      <xdr:nvGraphicFramePr>
        <xdr:cNvPr id="2" name="Chart 1">
          <a:extLst>
            <a:ext uri="{FF2B5EF4-FFF2-40B4-BE49-F238E27FC236}">
              <a16:creationId xmlns:a16="http://schemas.microsoft.com/office/drawing/2014/main" id="{B9D9F9AE-5EA1-2A00-94D5-689B27D564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351992</xdr:colOff>
      <xdr:row>13</xdr:row>
      <xdr:rowOff>22860</xdr:rowOff>
    </xdr:from>
    <xdr:to>
      <xdr:col>8</xdr:col>
      <xdr:colOff>601547</xdr:colOff>
      <xdr:row>13</xdr:row>
      <xdr:rowOff>30480</xdr:rowOff>
    </xdr:to>
    <xdr:cxnSp macro="">
      <xdr:nvCxnSpPr>
        <xdr:cNvPr id="4" name="Straight Connector 3">
          <a:extLst>
            <a:ext uri="{FF2B5EF4-FFF2-40B4-BE49-F238E27FC236}">
              <a16:creationId xmlns:a16="http://schemas.microsoft.com/office/drawing/2014/main" id="{44217450-9C34-2A8E-AC11-71769E8FE9E2}"/>
            </a:ext>
          </a:extLst>
        </xdr:cNvPr>
        <xdr:cNvCxnSpPr/>
      </xdr:nvCxnSpPr>
      <xdr:spPr>
        <a:xfrm flipV="1">
          <a:off x="481532" y="2880360"/>
          <a:ext cx="4516755" cy="7620"/>
        </a:xfrm>
        <a:prstGeom prst="line">
          <a:avLst/>
        </a:prstGeom>
        <a:ln w="12700">
          <a:solidFill>
            <a:schemeClr val="accent1">
              <a:lumMod val="60000"/>
              <a:lumOff val="40000"/>
            </a:schemeClr>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xdr:col>
      <xdr:colOff>381000</xdr:colOff>
      <xdr:row>0</xdr:row>
      <xdr:rowOff>121920</xdr:rowOff>
    </xdr:from>
    <xdr:to>
      <xdr:col>17</xdr:col>
      <xdr:colOff>315064</xdr:colOff>
      <xdr:row>4</xdr:row>
      <xdr:rowOff>38100</xdr:rowOff>
    </xdr:to>
    <xdr:pic>
      <xdr:nvPicPr>
        <xdr:cNvPr id="8" name="Picture 7" descr="Godfrey Phillips India - Wikipedia">
          <a:extLst>
            <a:ext uri="{FF2B5EF4-FFF2-40B4-BE49-F238E27FC236}">
              <a16:creationId xmlns:a16="http://schemas.microsoft.com/office/drawing/2014/main" id="{876ED6B4-42E8-4568-92C1-DC7D47764C3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044940" y="121920"/>
          <a:ext cx="1153264" cy="112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365760</xdr:colOff>
      <xdr:row>0</xdr:row>
      <xdr:rowOff>141393</xdr:rowOff>
    </xdr:from>
    <xdr:to>
      <xdr:col>8</xdr:col>
      <xdr:colOff>655320</xdr:colOff>
      <xdr:row>4</xdr:row>
      <xdr:rowOff>12675</xdr:rowOff>
    </xdr:to>
    <xdr:pic>
      <xdr:nvPicPr>
        <xdr:cNvPr id="2" name="Picture 1" descr="Godfrey Phillips India - Wikipedia">
          <a:extLst>
            <a:ext uri="{FF2B5EF4-FFF2-40B4-BE49-F238E27FC236}">
              <a16:creationId xmlns:a16="http://schemas.microsoft.com/office/drawing/2014/main" id="{F4514E6D-012E-4D1C-8658-A213CC270F1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482840" y="141393"/>
          <a:ext cx="1196340" cy="945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30480</xdr:colOff>
      <xdr:row>62</xdr:row>
      <xdr:rowOff>26670</xdr:rowOff>
    </xdr:from>
    <xdr:to>
      <xdr:col>2</xdr:col>
      <xdr:colOff>50800</xdr:colOff>
      <xdr:row>72</xdr:row>
      <xdr:rowOff>88900</xdr:rowOff>
    </xdr:to>
    <xdr:graphicFrame macro="">
      <xdr:nvGraphicFramePr>
        <xdr:cNvPr id="3" name="Chart 2">
          <a:extLst>
            <a:ext uri="{FF2B5EF4-FFF2-40B4-BE49-F238E27FC236}">
              <a16:creationId xmlns:a16="http://schemas.microsoft.com/office/drawing/2014/main" id="{3CC9D6DB-5C34-376B-6EBC-FF4D47133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712008</xdr:colOff>
      <xdr:row>60</xdr:row>
      <xdr:rowOff>177402</xdr:rowOff>
    </xdr:from>
    <xdr:to>
      <xdr:col>1</xdr:col>
      <xdr:colOff>1801668</xdr:colOff>
      <xdr:row>62</xdr:row>
      <xdr:rowOff>33823</xdr:rowOff>
    </xdr:to>
    <xdr:sp macro="" textlink="">
      <xdr:nvSpPr>
        <xdr:cNvPr id="6" name="TextBox 5">
          <a:extLst>
            <a:ext uri="{FF2B5EF4-FFF2-40B4-BE49-F238E27FC236}">
              <a16:creationId xmlns:a16="http://schemas.microsoft.com/office/drawing/2014/main" id="{6027BE64-1639-88D2-64CB-10B7D88E6EF1}"/>
            </a:ext>
          </a:extLst>
        </xdr:cNvPr>
        <xdr:cNvSpPr txBox="1"/>
      </xdr:nvSpPr>
      <xdr:spPr>
        <a:xfrm>
          <a:off x="871335" y="9030457"/>
          <a:ext cx="1089660" cy="216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n>
                <a:noFill/>
              </a:ln>
              <a:latin typeface="+mn-lt"/>
            </a:rPr>
            <a:t>Revenues (INR Crs)</a:t>
          </a:r>
        </a:p>
      </xdr:txBody>
    </xdr:sp>
    <xdr:clientData/>
  </xdr:twoCellAnchor>
  <xdr:twoCellAnchor>
    <xdr:from>
      <xdr:col>1</xdr:col>
      <xdr:colOff>83820</xdr:colOff>
      <xdr:row>60</xdr:row>
      <xdr:rowOff>124690</xdr:rowOff>
    </xdr:from>
    <xdr:to>
      <xdr:col>1</xdr:col>
      <xdr:colOff>2604655</xdr:colOff>
      <xdr:row>60</xdr:row>
      <xdr:rowOff>129385</xdr:rowOff>
    </xdr:to>
    <xdr:cxnSp macro="">
      <xdr:nvCxnSpPr>
        <xdr:cNvPr id="8" name="Straight Connector 7">
          <a:extLst>
            <a:ext uri="{FF2B5EF4-FFF2-40B4-BE49-F238E27FC236}">
              <a16:creationId xmlns:a16="http://schemas.microsoft.com/office/drawing/2014/main" id="{996184C1-E06F-EE1C-B095-417D11E200AE}"/>
            </a:ext>
          </a:extLst>
        </xdr:cNvPr>
        <xdr:cNvCxnSpPr/>
      </xdr:nvCxnSpPr>
      <xdr:spPr>
        <a:xfrm flipV="1">
          <a:off x="243147" y="8977745"/>
          <a:ext cx="2520835" cy="4695"/>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198119</xdr:colOff>
      <xdr:row>62</xdr:row>
      <xdr:rowOff>11430</xdr:rowOff>
    </xdr:from>
    <xdr:to>
      <xdr:col>5</xdr:col>
      <xdr:colOff>463550</xdr:colOff>
      <xdr:row>72</xdr:row>
      <xdr:rowOff>88900</xdr:rowOff>
    </xdr:to>
    <xdr:graphicFrame macro="">
      <xdr:nvGraphicFramePr>
        <xdr:cNvPr id="11" name="Chart 10">
          <a:extLst>
            <a:ext uri="{FF2B5EF4-FFF2-40B4-BE49-F238E27FC236}">
              <a16:creationId xmlns:a16="http://schemas.microsoft.com/office/drawing/2014/main" id="{D30C603D-155C-4501-888E-8127E708BD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381462</xdr:colOff>
      <xdr:row>61</xdr:row>
      <xdr:rowOff>5889</xdr:rowOff>
    </xdr:from>
    <xdr:to>
      <xdr:col>4</xdr:col>
      <xdr:colOff>564342</xdr:colOff>
      <xdr:row>62</xdr:row>
      <xdr:rowOff>43989</xdr:rowOff>
    </xdr:to>
    <xdr:sp macro="" textlink="">
      <xdr:nvSpPr>
        <xdr:cNvPr id="12" name="TextBox 11">
          <a:extLst>
            <a:ext uri="{FF2B5EF4-FFF2-40B4-BE49-F238E27FC236}">
              <a16:creationId xmlns:a16="http://schemas.microsoft.com/office/drawing/2014/main" id="{C8F4B95A-DFE2-46A6-9DD3-0581B20E299F}"/>
            </a:ext>
          </a:extLst>
        </xdr:cNvPr>
        <xdr:cNvSpPr txBox="1"/>
      </xdr:nvSpPr>
      <xdr:spPr>
        <a:xfrm>
          <a:off x="3872807" y="9039053"/>
          <a:ext cx="1090353" cy="2182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n>
                <a:noFill/>
              </a:ln>
              <a:latin typeface="+mn-lt"/>
            </a:rPr>
            <a:t>Net Profit (INR Crs)</a:t>
          </a:r>
        </a:p>
      </xdr:txBody>
    </xdr:sp>
    <xdr:clientData/>
  </xdr:twoCellAnchor>
  <xdr:twoCellAnchor>
    <xdr:from>
      <xdr:col>2</xdr:col>
      <xdr:colOff>251460</xdr:colOff>
      <xdr:row>60</xdr:row>
      <xdr:rowOff>110836</xdr:rowOff>
    </xdr:from>
    <xdr:to>
      <xdr:col>5</xdr:col>
      <xdr:colOff>332509</xdr:colOff>
      <xdr:row>60</xdr:row>
      <xdr:rowOff>114300</xdr:rowOff>
    </xdr:to>
    <xdr:cxnSp macro="">
      <xdr:nvCxnSpPr>
        <xdr:cNvPr id="13" name="Straight Connector 12">
          <a:extLst>
            <a:ext uri="{FF2B5EF4-FFF2-40B4-BE49-F238E27FC236}">
              <a16:creationId xmlns:a16="http://schemas.microsoft.com/office/drawing/2014/main" id="{3E97612C-D898-4564-BEAC-EBCF48161BDE}"/>
            </a:ext>
          </a:extLst>
        </xdr:cNvPr>
        <xdr:cNvCxnSpPr/>
      </xdr:nvCxnSpPr>
      <xdr:spPr>
        <a:xfrm flipV="1">
          <a:off x="3133205" y="8963891"/>
          <a:ext cx="2505595" cy="346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742950</xdr:colOff>
      <xdr:row>61</xdr:row>
      <xdr:rowOff>179071</xdr:rowOff>
    </xdr:from>
    <xdr:to>
      <xdr:col>8</xdr:col>
      <xdr:colOff>889000</xdr:colOff>
      <xdr:row>72</xdr:row>
      <xdr:rowOff>101600</xdr:rowOff>
    </xdr:to>
    <xdr:graphicFrame macro="">
      <xdr:nvGraphicFramePr>
        <xdr:cNvPr id="14" name="Chart 13">
          <a:extLst>
            <a:ext uri="{FF2B5EF4-FFF2-40B4-BE49-F238E27FC236}">
              <a16:creationId xmlns:a16="http://schemas.microsoft.com/office/drawing/2014/main" id="{C5D5958B-64C7-4D8B-8CBB-953884571A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525780</xdr:colOff>
      <xdr:row>61</xdr:row>
      <xdr:rowOff>30480</xdr:rowOff>
    </xdr:from>
    <xdr:to>
      <xdr:col>8</xdr:col>
      <xdr:colOff>330200</xdr:colOff>
      <xdr:row>62</xdr:row>
      <xdr:rowOff>68580</xdr:rowOff>
    </xdr:to>
    <xdr:sp macro="" textlink="">
      <xdr:nvSpPr>
        <xdr:cNvPr id="15" name="TextBox 14">
          <a:extLst>
            <a:ext uri="{FF2B5EF4-FFF2-40B4-BE49-F238E27FC236}">
              <a16:creationId xmlns:a16="http://schemas.microsoft.com/office/drawing/2014/main" id="{AE0172A0-0354-4E60-ACE6-41EC48F29931}"/>
            </a:ext>
          </a:extLst>
        </xdr:cNvPr>
        <xdr:cNvSpPr txBox="1"/>
      </xdr:nvSpPr>
      <xdr:spPr>
        <a:xfrm>
          <a:off x="6736080" y="9206230"/>
          <a:ext cx="1620520" cy="222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n>
                <a:noFill/>
              </a:ln>
              <a:latin typeface="+mn-lt"/>
            </a:rPr>
            <a:t>Average</a:t>
          </a:r>
          <a:r>
            <a:rPr lang="en-IN" sz="900" b="1" baseline="0">
              <a:ln>
                <a:noFill/>
              </a:ln>
              <a:latin typeface="+mn-lt"/>
            </a:rPr>
            <a:t> Total Assets</a:t>
          </a:r>
          <a:r>
            <a:rPr lang="en-IN" sz="900" b="1">
              <a:ln>
                <a:noFill/>
              </a:ln>
              <a:latin typeface="+mn-lt"/>
            </a:rPr>
            <a:t> (INR Crs)</a:t>
          </a:r>
        </a:p>
      </xdr:txBody>
    </xdr:sp>
    <xdr:clientData/>
  </xdr:twoCellAnchor>
  <xdr:twoCellAnchor>
    <xdr:from>
      <xdr:col>6</xdr:col>
      <xdr:colOff>22860</xdr:colOff>
      <xdr:row>60</xdr:row>
      <xdr:rowOff>90054</xdr:rowOff>
    </xdr:from>
    <xdr:to>
      <xdr:col>8</xdr:col>
      <xdr:colOff>755073</xdr:colOff>
      <xdr:row>60</xdr:row>
      <xdr:rowOff>99060</xdr:rowOff>
    </xdr:to>
    <xdr:cxnSp macro="">
      <xdr:nvCxnSpPr>
        <xdr:cNvPr id="16" name="Straight Connector 15">
          <a:extLst>
            <a:ext uri="{FF2B5EF4-FFF2-40B4-BE49-F238E27FC236}">
              <a16:creationId xmlns:a16="http://schemas.microsoft.com/office/drawing/2014/main" id="{0FE8B490-F50D-4B9B-89B0-4210CE82C01F}"/>
            </a:ext>
          </a:extLst>
        </xdr:cNvPr>
        <xdr:cNvCxnSpPr/>
      </xdr:nvCxnSpPr>
      <xdr:spPr>
        <a:xfrm flipV="1">
          <a:off x="6236624" y="8943109"/>
          <a:ext cx="2547158" cy="9006"/>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75</xdr:row>
      <xdr:rowOff>77394</xdr:rowOff>
    </xdr:from>
    <xdr:to>
      <xdr:col>2</xdr:col>
      <xdr:colOff>20320</xdr:colOff>
      <xdr:row>85</xdr:row>
      <xdr:rowOff>139624</xdr:rowOff>
    </xdr:to>
    <xdr:graphicFrame macro="">
      <xdr:nvGraphicFramePr>
        <xdr:cNvPr id="27" name="Chart 26">
          <a:extLst>
            <a:ext uri="{FF2B5EF4-FFF2-40B4-BE49-F238E27FC236}">
              <a16:creationId xmlns:a16="http://schemas.microsoft.com/office/drawing/2014/main" id="{874BBD6D-040C-455B-A95E-CBB99DA28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681528</xdr:colOff>
      <xdr:row>74</xdr:row>
      <xdr:rowOff>48018</xdr:rowOff>
    </xdr:from>
    <xdr:to>
      <xdr:col>1</xdr:col>
      <xdr:colOff>2189018</xdr:colOff>
      <xdr:row>75</xdr:row>
      <xdr:rowOff>76201</xdr:rowOff>
    </xdr:to>
    <xdr:sp macro="" textlink="">
      <xdr:nvSpPr>
        <xdr:cNvPr id="28" name="TextBox 27">
          <a:extLst>
            <a:ext uri="{FF2B5EF4-FFF2-40B4-BE49-F238E27FC236}">
              <a16:creationId xmlns:a16="http://schemas.microsoft.com/office/drawing/2014/main" id="{55DD2A8D-474E-42A5-B546-5CFBDC36821A}"/>
            </a:ext>
          </a:extLst>
        </xdr:cNvPr>
        <xdr:cNvSpPr txBox="1"/>
      </xdr:nvSpPr>
      <xdr:spPr>
        <a:xfrm>
          <a:off x="840855" y="11422600"/>
          <a:ext cx="1507490" cy="208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n>
                <a:noFill/>
              </a:ln>
              <a:latin typeface="+mn-lt"/>
            </a:rPr>
            <a:t>Return on Equity (%)</a:t>
          </a:r>
        </a:p>
      </xdr:txBody>
    </xdr:sp>
    <xdr:clientData/>
  </xdr:twoCellAnchor>
  <xdr:twoCellAnchor>
    <xdr:from>
      <xdr:col>1</xdr:col>
      <xdr:colOff>53340</xdr:colOff>
      <xdr:row>74</xdr:row>
      <xdr:rowOff>0</xdr:rowOff>
    </xdr:from>
    <xdr:to>
      <xdr:col>1</xdr:col>
      <xdr:colOff>2632364</xdr:colOff>
      <xdr:row>74</xdr:row>
      <xdr:rowOff>13854</xdr:rowOff>
    </xdr:to>
    <xdr:cxnSp macro="">
      <xdr:nvCxnSpPr>
        <xdr:cNvPr id="29" name="Straight Connector 28">
          <a:extLst>
            <a:ext uri="{FF2B5EF4-FFF2-40B4-BE49-F238E27FC236}">
              <a16:creationId xmlns:a16="http://schemas.microsoft.com/office/drawing/2014/main" id="{928066BB-732B-437C-BAE0-7E18D03FB916}"/>
            </a:ext>
          </a:extLst>
        </xdr:cNvPr>
        <xdr:cNvCxnSpPr/>
      </xdr:nvCxnSpPr>
      <xdr:spPr>
        <a:xfrm>
          <a:off x="212667" y="11374582"/>
          <a:ext cx="2579024" cy="13854"/>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256309</xdr:colOff>
      <xdr:row>75</xdr:row>
      <xdr:rowOff>98176</xdr:rowOff>
    </xdr:from>
    <xdr:to>
      <xdr:col>5</xdr:col>
      <xdr:colOff>574501</xdr:colOff>
      <xdr:row>85</xdr:row>
      <xdr:rowOff>160406</xdr:rowOff>
    </xdr:to>
    <xdr:graphicFrame macro="">
      <xdr:nvGraphicFramePr>
        <xdr:cNvPr id="30" name="Chart 29">
          <a:extLst>
            <a:ext uri="{FF2B5EF4-FFF2-40B4-BE49-F238E27FC236}">
              <a16:creationId xmlns:a16="http://schemas.microsoft.com/office/drawing/2014/main" id="{A4F5853B-50B5-4A19-9066-8FAAEEFCD7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328237</xdr:colOff>
      <xdr:row>74</xdr:row>
      <xdr:rowOff>68800</xdr:rowOff>
    </xdr:from>
    <xdr:to>
      <xdr:col>5</xdr:col>
      <xdr:colOff>20781</xdr:colOff>
      <xdr:row>75</xdr:row>
      <xdr:rowOff>96983</xdr:rowOff>
    </xdr:to>
    <xdr:sp macro="" textlink="">
      <xdr:nvSpPr>
        <xdr:cNvPr id="31" name="TextBox 30">
          <a:extLst>
            <a:ext uri="{FF2B5EF4-FFF2-40B4-BE49-F238E27FC236}">
              <a16:creationId xmlns:a16="http://schemas.microsoft.com/office/drawing/2014/main" id="{99BCD350-F617-47F9-8D11-49C48FC1D4FE}"/>
            </a:ext>
          </a:extLst>
        </xdr:cNvPr>
        <xdr:cNvSpPr txBox="1"/>
      </xdr:nvSpPr>
      <xdr:spPr>
        <a:xfrm>
          <a:off x="3819582" y="11443382"/>
          <a:ext cx="1507490" cy="208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n>
                <a:noFill/>
              </a:ln>
              <a:latin typeface="+mn-lt"/>
            </a:rPr>
            <a:t>Return on Assets (%)</a:t>
          </a:r>
        </a:p>
      </xdr:txBody>
    </xdr:sp>
    <xdr:clientData/>
  </xdr:twoCellAnchor>
  <xdr:twoCellAnchor>
    <xdr:from>
      <xdr:col>2</xdr:col>
      <xdr:colOff>309649</xdr:colOff>
      <xdr:row>74</xdr:row>
      <xdr:rowOff>20782</xdr:rowOff>
    </xdr:from>
    <xdr:to>
      <xdr:col>5</xdr:col>
      <xdr:colOff>429491</xdr:colOff>
      <xdr:row>74</xdr:row>
      <xdr:rowOff>27709</xdr:rowOff>
    </xdr:to>
    <xdr:cxnSp macro="">
      <xdr:nvCxnSpPr>
        <xdr:cNvPr id="32" name="Straight Connector 31">
          <a:extLst>
            <a:ext uri="{FF2B5EF4-FFF2-40B4-BE49-F238E27FC236}">
              <a16:creationId xmlns:a16="http://schemas.microsoft.com/office/drawing/2014/main" id="{8B301D3F-2FC0-40A8-8FF0-366E02D590A0}"/>
            </a:ext>
          </a:extLst>
        </xdr:cNvPr>
        <xdr:cNvCxnSpPr/>
      </xdr:nvCxnSpPr>
      <xdr:spPr>
        <a:xfrm>
          <a:off x="3191394" y="11395364"/>
          <a:ext cx="2544388" cy="6927"/>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879764</xdr:colOff>
      <xdr:row>75</xdr:row>
      <xdr:rowOff>105104</xdr:rowOff>
    </xdr:from>
    <xdr:to>
      <xdr:col>8</xdr:col>
      <xdr:colOff>900084</xdr:colOff>
      <xdr:row>85</xdr:row>
      <xdr:rowOff>167334</xdr:rowOff>
    </xdr:to>
    <xdr:graphicFrame macro="">
      <xdr:nvGraphicFramePr>
        <xdr:cNvPr id="33" name="Chart 32">
          <a:extLst>
            <a:ext uri="{FF2B5EF4-FFF2-40B4-BE49-F238E27FC236}">
              <a16:creationId xmlns:a16="http://schemas.microsoft.com/office/drawing/2014/main" id="{BA179F15-F8D6-4E62-A7D5-8CC6843627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653819</xdr:colOff>
      <xdr:row>74</xdr:row>
      <xdr:rowOff>75728</xdr:rowOff>
    </xdr:from>
    <xdr:to>
      <xdr:col>8</xdr:col>
      <xdr:colOff>346364</xdr:colOff>
      <xdr:row>75</xdr:row>
      <xdr:rowOff>103911</xdr:rowOff>
    </xdr:to>
    <xdr:sp macro="" textlink="">
      <xdr:nvSpPr>
        <xdr:cNvPr id="34" name="TextBox 33">
          <a:extLst>
            <a:ext uri="{FF2B5EF4-FFF2-40B4-BE49-F238E27FC236}">
              <a16:creationId xmlns:a16="http://schemas.microsoft.com/office/drawing/2014/main" id="{F63FE9A3-4774-4937-B49D-18B19647D236}"/>
            </a:ext>
          </a:extLst>
        </xdr:cNvPr>
        <xdr:cNvSpPr txBox="1"/>
      </xdr:nvSpPr>
      <xdr:spPr>
        <a:xfrm>
          <a:off x="6867583" y="11450310"/>
          <a:ext cx="1507490" cy="2082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900" b="1">
              <a:ln>
                <a:noFill/>
              </a:ln>
              <a:latin typeface="+mn-lt"/>
            </a:rPr>
            <a:t>Financial Leverage (x)</a:t>
          </a:r>
        </a:p>
      </xdr:txBody>
    </xdr:sp>
    <xdr:clientData/>
  </xdr:twoCellAnchor>
  <xdr:twoCellAnchor>
    <xdr:from>
      <xdr:col>6</xdr:col>
      <xdr:colOff>25631</xdr:colOff>
      <xdr:row>74</xdr:row>
      <xdr:rowOff>20782</xdr:rowOff>
    </xdr:from>
    <xdr:to>
      <xdr:col>8</xdr:col>
      <xdr:colOff>755073</xdr:colOff>
      <xdr:row>74</xdr:row>
      <xdr:rowOff>27710</xdr:rowOff>
    </xdr:to>
    <xdr:cxnSp macro="">
      <xdr:nvCxnSpPr>
        <xdr:cNvPr id="35" name="Straight Connector 34">
          <a:extLst>
            <a:ext uri="{FF2B5EF4-FFF2-40B4-BE49-F238E27FC236}">
              <a16:creationId xmlns:a16="http://schemas.microsoft.com/office/drawing/2014/main" id="{24D45851-C4B9-4628-B464-F787C7F36145}"/>
            </a:ext>
          </a:extLst>
        </xdr:cNvPr>
        <xdr:cNvCxnSpPr/>
      </xdr:nvCxnSpPr>
      <xdr:spPr>
        <a:xfrm flipV="1">
          <a:off x="6239395" y="11395364"/>
          <a:ext cx="2544387" cy="6928"/>
        </a:xfrm>
        <a:prstGeom prst="line">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1882140</xdr:colOff>
      <xdr:row>8</xdr:row>
      <xdr:rowOff>30480</xdr:rowOff>
    </xdr:from>
    <xdr:to>
      <xdr:col>7</xdr:col>
      <xdr:colOff>0</xdr:colOff>
      <xdr:row>9</xdr:row>
      <xdr:rowOff>15240</xdr:rowOff>
    </xdr:to>
    <xdr:sp macro="" textlink="">
      <xdr:nvSpPr>
        <xdr:cNvPr id="40" name="TextBox 39">
          <a:extLst>
            <a:ext uri="{FF2B5EF4-FFF2-40B4-BE49-F238E27FC236}">
              <a16:creationId xmlns:a16="http://schemas.microsoft.com/office/drawing/2014/main" id="{4709D1AA-5B9F-2B8D-AD68-F99359B8FCAA}"/>
            </a:ext>
          </a:extLst>
        </xdr:cNvPr>
        <xdr:cNvSpPr txBox="1"/>
      </xdr:nvSpPr>
      <xdr:spPr>
        <a:xfrm>
          <a:off x="2042160" y="1508760"/>
          <a:ext cx="50749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DuPont Analysis - Return on Equity and Return on Assets</a:t>
          </a:r>
        </a:p>
      </xdr:txBody>
    </xdr:sp>
    <xdr:clientData/>
  </xdr:twoCellAnchor>
  <xdr:twoCellAnchor>
    <xdr:from>
      <xdr:col>0</xdr:col>
      <xdr:colOff>121920</xdr:colOff>
      <xdr:row>58</xdr:row>
      <xdr:rowOff>76200</xdr:rowOff>
    </xdr:from>
    <xdr:to>
      <xdr:col>1</xdr:col>
      <xdr:colOff>1874520</xdr:colOff>
      <xdr:row>60</xdr:row>
      <xdr:rowOff>30480</xdr:rowOff>
    </xdr:to>
    <xdr:sp macro="" textlink="">
      <xdr:nvSpPr>
        <xdr:cNvPr id="41" name="TextBox 40">
          <a:extLst>
            <a:ext uri="{FF2B5EF4-FFF2-40B4-BE49-F238E27FC236}">
              <a16:creationId xmlns:a16="http://schemas.microsoft.com/office/drawing/2014/main" id="{EF44BCCC-A328-49CF-835A-82E02A14C2E0}"/>
            </a:ext>
          </a:extLst>
        </xdr:cNvPr>
        <xdr:cNvSpPr txBox="1"/>
      </xdr:nvSpPr>
      <xdr:spPr>
        <a:xfrm>
          <a:off x="121920" y="10005060"/>
          <a:ext cx="191262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Financial Summary</a:t>
          </a:r>
        </a:p>
      </xdr:txBody>
    </xdr:sp>
    <xdr:clientData/>
  </xdr:twoCellAnchor>
  <xdr:twoCellAnchor>
    <xdr:from>
      <xdr:col>1</xdr:col>
      <xdr:colOff>60960</xdr:colOff>
      <xdr:row>86</xdr:row>
      <xdr:rowOff>106680</xdr:rowOff>
    </xdr:from>
    <xdr:to>
      <xdr:col>8</xdr:col>
      <xdr:colOff>762000</xdr:colOff>
      <xdr:row>94</xdr:row>
      <xdr:rowOff>83820</xdr:rowOff>
    </xdr:to>
    <xdr:sp macro="" textlink="">
      <xdr:nvSpPr>
        <xdr:cNvPr id="43" name="TextBox 42">
          <a:extLst>
            <a:ext uri="{FF2B5EF4-FFF2-40B4-BE49-F238E27FC236}">
              <a16:creationId xmlns:a16="http://schemas.microsoft.com/office/drawing/2014/main" id="{86B2DBC4-A49E-51D3-8651-48D605CA9C4C}"/>
            </a:ext>
          </a:extLst>
        </xdr:cNvPr>
        <xdr:cNvSpPr txBox="1"/>
      </xdr:nvSpPr>
      <xdr:spPr>
        <a:xfrm>
          <a:off x="220980" y="15171420"/>
          <a:ext cx="8564880" cy="14401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latin typeface="Calibri" panose="020F0502020204030204" pitchFamily="34" charset="0"/>
              <a:ea typeface="Calibri" panose="020F0502020204030204" pitchFamily="34" charset="0"/>
              <a:cs typeface="Calibri" panose="020F0502020204030204" pitchFamily="34" charset="0"/>
            </a:rPr>
            <a:t>DuPont </a:t>
          </a:r>
          <a:r>
            <a:rPr lang="en-IN" sz="1400" b="1">
              <a:ln>
                <a:noFill/>
              </a:ln>
              <a:latin typeface="Calibri" panose="020F0502020204030204" pitchFamily="34" charset="0"/>
              <a:ea typeface="Calibri" panose="020F0502020204030204" pitchFamily="34" charset="0"/>
              <a:cs typeface="Calibri" panose="020F0502020204030204" pitchFamily="34" charset="0"/>
            </a:rPr>
            <a:t>Summary</a:t>
          </a:r>
          <a:endParaRPr lang="en-IN" sz="1100" b="0">
            <a:ln>
              <a:noFill/>
            </a:ln>
            <a:latin typeface="Calibri" panose="020F0502020204030204" pitchFamily="34" charset="0"/>
            <a:ea typeface="Calibri" panose="020F0502020204030204" pitchFamily="34" charset="0"/>
            <a:cs typeface="Calibri" panose="020F0502020204030204" pitchFamily="34" charset="0"/>
          </a:endParaRPr>
        </a:p>
        <a:p>
          <a:pPr marL="171450" indent="-171450">
            <a:buFont typeface="Arial" panose="020B0604020202020204" pitchFamily="34" charset="0"/>
            <a:buChar char="•"/>
          </a:pPr>
          <a:r>
            <a:rPr lang="en-IN" sz="1200" b="0">
              <a:latin typeface="Calibri" panose="020F0502020204030204" pitchFamily="34" charset="0"/>
              <a:ea typeface="Calibri" panose="020F0502020204030204" pitchFamily="34" charset="0"/>
              <a:cs typeface="Calibri" panose="020F0502020204030204" pitchFamily="34" charset="0"/>
            </a:rPr>
            <a:t>ROE</a:t>
          </a:r>
          <a:r>
            <a:rPr lang="en-IN" sz="1200" b="0" baseline="0">
              <a:latin typeface="Calibri" panose="020F0502020204030204" pitchFamily="34" charset="0"/>
              <a:ea typeface="Calibri" panose="020F0502020204030204" pitchFamily="34" charset="0"/>
              <a:cs typeface="Calibri" panose="020F0502020204030204" pitchFamily="34" charset="0"/>
            </a:rPr>
            <a:t> of Godfrey Phillips has been increased to 22.62% in FY25 and made a low of 15.79% in FY21.</a:t>
          </a:r>
        </a:p>
        <a:p>
          <a:pPr marL="171450" indent="-171450">
            <a:buFont typeface="Arial" panose="020B0604020202020204" pitchFamily="34" charset="0"/>
            <a:buChar char="•"/>
          </a:pPr>
          <a:r>
            <a:rPr lang="en-IN" sz="1200" b="0" baseline="0">
              <a:latin typeface="Calibri" panose="020F0502020204030204" pitchFamily="34" charset="0"/>
              <a:ea typeface="Calibri" panose="020F0502020204030204" pitchFamily="34" charset="0"/>
              <a:cs typeface="Calibri" panose="020F0502020204030204" pitchFamily="34" charset="0"/>
            </a:rPr>
            <a:t>Net Profit Margins rose continuously to the level of 19.11% in FY25 contributing in increased ROE.</a:t>
          </a:r>
        </a:p>
        <a:p>
          <a:pPr marL="171450" indent="-171450">
            <a:buFont typeface="Arial" panose="020B0604020202020204" pitchFamily="34" charset="0"/>
            <a:buChar char="•"/>
          </a:pPr>
          <a:r>
            <a:rPr lang="en-IN" sz="1200" b="0" baseline="0">
              <a:latin typeface="Calibri" panose="020F0502020204030204" pitchFamily="34" charset="0"/>
              <a:ea typeface="Calibri" panose="020F0502020204030204" pitchFamily="34" charset="0"/>
              <a:cs typeface="Calibri" panose="020F0502020204030204" pitchFamily="34" charset="0"/>
            </a:rPr>
            <a:t>Financial Leverage has been decreased to 1.4x in FY25 which shows debt has been reduced.</a:t>
          </a:r>
        </a:p>
        <a:p>
          <a:pPr marL="171450" indent="-171450">
            <a:buFont typeface="Arial" panose="020B0604020202020204" pitchFamily="34" charset="0"/>
            <a:buChar char="•"/>
          </a:pPr>
          <a:r>
            <a:rPr lang="en-IN" sz="1200" b="0" baseline="0">
              <a:latin typeface="Calibri" panose="020F0502020204030204" pitchFamily="34" charset="0"/>
              <a:ea typeface="Calibri" panose="020F0502020204030204" pitchFamily="34" charset="0"/>
              <a:cs typeface="Calibri" panose="020F0502020204030204" pitchFamily="34" charset="0"/>
            </a:rPr>
            <a:t>ROA has been increased to 16.73% in FY25 and made a low of 10.72% in FY21.</a:t>
          </a:r>
        </a:p>
        <a:p>
          <a:pPr marL="171450" indent="-171450">
            <a:buFont typeface="Arial" panose="020B0604020202020204" pitchFamily="34" charset="0"/>
            <a:buChar char="•"/>
          </a:pPr>
          <a:r>
            <a:rPr lang="en-IN" sz="1200" b="0" baseline="0">
              <a:latin typeface="Calibri" panose="020F0502020204030204" pitchFamily="34" charset="0"/>
              <a:ea typeface="Calibri" panose="020F0502020204030204" pitchFamily="34" charset="0"/>
              <a:cs typeface="Calibri" panose="020F0502020204030204" pitchFamily="34" charset="0"/>
            </a:rPr>
            <a:t>Asset Turnover Ratio is fluctuating between 0.7x to 0.9x . </a:t>
          </a:r>
          <a:endParaRPr lang="en-IN" sz="1600" b="1">
            <a:latin typeface="Calibri" panose="020F0502020204030204" pitchFamily="34" charset="0"/>
            <a:ea typeface="Calibri" panose="020F0502020204030204" pitchFamily="34" charset="0"/>
            <a:cs typeface="Calibri" panose="020F0502020204030204" pitchFamily="34"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7</xdr:col>
      <xdr:colOff>662940</xdr:colOff>
      <xdr:row>0</xdr:row>
      <xdr:rowOff>149013</xdr:rowOff>
    </xdr:from>
    <xdr:to>
      <xdr:col>8</xdr:col>
      <xdr:colOff>701040</xdr:colOff>
      <xdr:row>4</xdr:row>
      <xdr:rowOff>20295</xdr:rowOff>
    </xdr:to>
    <xdr:pic>
      <xdr:nvPicPr>
        <xdr:cNvPr id="2" name="Picture 1" descr="Godfrey Phillips India - Wikipedia">
          <a:extLst>
            <a:ext uri="{FF2B5EF4-FFF2-40B4-BE49-F238E27FC236}">
              <a16:creationId xmlns:a16="http://schemas.microsoft.com/office/drawing/2014/main" id="{B695775E-F26F-4A32-93F3-C7B75F3418C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780020" y="149013"/>
          <a:ext cx="944880" cy="945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388620</xdr:colOff>
      <xdr:row>8</xdr:row>
      <xdr:rowOff>22860</xdr:rowOff>
    </xdr:from>
    <xdr:to>
      <xdr:col>5</xdr:col>
      <xdr:colOff>327660</xdr:colOff>
      <xdr:row>9</xdr:row>
      <xdr:rowOff>7620</xdr:rowOff>
    </xdr:to>
    <xdr:sp macro="" textlink="">
      <xdr:nvSpPr>
        <xdr:cNvPr id="21" name="TextBox 20">
          <a:extLst>
            <a:ext uri="{FF2B5EF4-FFF2-40B4-BE49-F238E27FC236}">
              <a16:creationId xmlns:a16="http://schemas.microsoft.com/office/drawing/2014/main" id="{7056ADF3-1BBD-4C7B-A27E-3FA97E9C19D6}"/>
            </a:ext>
          </a:extLst>
        </xdr:cNvPr>
        <xdr:cNvSpPr txBox="1"/>
      </xdr:nvSpPr>
      <xdr:spPr>
        <a:xfrm>
          <a:off x="3268980" y="1501140"/>
          <a:ext cx="2362200" cy="335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t>Altman's Z Score Analysis</a:t>
          </a:r>
        </a:p>
      </xdr:txBody>
    </xdr:sp>
    <xdr:clientData/>
  </xdr:twoCellAnchor>
  <xdr:twoCellAnchor>
    <xdr:from>
      <xdr:col>0</xdr:col>
      <xdr:colOff>99060</xdr:colOff>
      <xdr:row>50</xdr:row>
      <xdr:rowOff>144780</xdr:rowOff>
    </xdr:from>
    <xdr:to>
      <xdr:col>9</xdr:col>
      <xdr:colOff>7620</xdr:colOff>
      <xdr:row>53</xdr:row>
      <xdr:rowOff>53340</xdr:rowOff>
    </xdr:to>
    <xdr:sp macro="" textlink="">
      <xdr:nvSpPr>
        <xdr:cNvPr id="24" name="TextBox 23">
          <a:extLst>
            <a:ext uri="{FF2B5EF4-FFF2-40B4-BE49-F238E27FC236}">
              <a16:creationId xmlns:a16="http://schemas.microsoft.com/office/drawing/2014/main" id="{4F87C6B8-6D51-77AF-B2D3-0F261F7AFB59}"/>
            </a:ext>
          </a:extLst>
        </xdr:cNvPr>
        <xdr:cNvSpPr txBox="1"/>
      </xdr:nvSpPr>
      <xdr:spPr>
        <a:xfrm>
          <a:off x="99060" y="8572500"/>
          <a:ext cx="8839200" cy="457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800" b="1" i="1" u="none" strike="noStrike">
              <a:solidFill>
                <a:schemeClr val="dk1"/>
              </a:solidFill>
              <a:effectLst/>
              <a:latin typeface="+mn-lt"/>
              <a:ea typeface="+mn-ea"/>
              <a:cs typeface="+mn-cs"/>
            </a:rPr>
            <a:t>Disclaimer:  </a:t>
          </a:r>
          <a:r>
            <a:rPr lang="en-IN" sz="800" b="0" i="1" u="none" strike="noStrike">
              <a:solidFill>
                <a:schemeClr val="dk1"/>
              </a:solidFill>
              <a:effectLst/>
              <a:latin typeface="+mn-lt"/>
              <a:ea typeface="+mn-ea"/>
              <a:cs typeface="+mn-cs"/>
            </a:rPr>
            <a:t>This report is made as part of educational assignment and is meant for educational purpose only. The author of the report is not liable for any losses due to actions taken on the basis of this report. It is advisable to consult SEBI registered research analyst before making any investments.</a:t>
          </a:r>
          <a:r>
            <a:rPr lang="en-IN" sz="800" b="0" i="1">
              <a:effectLst/>
            </a:rPr>
            <a:t> </a:t>
          </a:r>
          <a:endParaRPr lang="en-IN" sz="800" b="0" i="1"/>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9</xdr:col>
      <xdr:colOff>213360</xdr:colOff>
      <xdr:row>1</xdr:row>
      <xdr:rowOff>49953</xdr:rowOff>
    </xdr:from>
    <xdr:to>
      <xdr:col>10</xdr:col>
      <xdr:colOff>441960</xdr:colOff>
      <xdr:row>3</xdr:row>
      <xdr:rowOff>88875</xdr:rowOff>
    </xdr:to>
    <xdr:pic>
      <xdr:nvPicPr>
        <xdr:cNvPr id="3" name="Picture 2" descr="Godfrey Phillips India - Wikipedia">
          <a:extLst>
            <a:ext uri="{FF2B5EF4-FFF2-40B4-BE49-F238E27FC236}">
              <a16:creationId xmlns:a16="http://schemas.microsoft.com/office/drawing/2014/main" id="{EAAFF0AF-A86D-4E1A-AC5E-CB3052B82E6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69580" y="232833"/>
          <a:ext cx="944880" cy="945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11</xdr:col>
      <xdr:colOff>213360</xdr:colOff>
      <xdr:row>1</xdr:row>
      <xdr:rowOff>49953</xdr:rowOff>
    </xdr:from>
    <xdr:to>
      <xdr:col>12</xdr:col>
      <xdr:colOff>441961</xdr:colOff>
      <xdr:row>3</xdr:row>
      <xdr:rowOff>88875</xdr:rowOff>
    </xdr:to>
    <xdr:pic>
      <xdr:nvPicPr>
        <xdr:cNvPr id="2" name="Picture 1" descr="Godfrey Phillips India - Wikipedia">
          <a:extLst>
            <a:ext uri="{FF2B5EF4-FFF2-40B4-BE49-F238E27FC236}">
              <a16:creationId xmlns:a16="http://schemas.microsoft.com/office/drawing/2014/main" id="{7DF0D78E-263B-4DD0-B8AA-A195FA1413C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69580" y="232833"/>
          <a:ext cx="944880" cy="9457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0</xdr:colOff>
      <xdr:row>29</xdr:row>
      <xdr:rowOff>160867</xdr:rowOff>
    </xdr:from>
    <xdr:to>
      <xdr:col>14</xdr:col>
      <xdr:colOff>558800</xdr:colOff>
      <xdr:row>47</xdr:row>
      <xdr:rowOff>84667</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48427140-6112-1221-1BA8-F6990BB793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6743700" y="6005407"/>
              <a:ext cx="4566920" cy="32156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7.xml><?xml version="1.0" encoding="utf-8"?>
<xdr:wsDr xmlns:xdr="http://schemas.openxmlformats.org/drawingml/2006/spreadsheetDrawing" xmlns:a="http://schemas.openxmlformats.org/drawingml/2006/main">
  <xdr:twoCellAnchor>
    <xdr:from>
      <xdr:col>6</xdr:col>
      <xdr:colOff>377190</xdr:colOff>
      <xdr:row>1215</xdr:row>
      <xdr:rowOff>140970</xdr:rowOff>
    </xdr:from>
    <xdr:to>
      <xdr:col>12</xdr:col>
      <xdr:colOff>129540</xdr:colOff>
      <xdr:row>1230</xdr:row>
      <xdr:rowOff>140970</xdr:rowOff>
    </xdr:to>
    <xdr:graphicFrame macro="">
      <xdr:nvGraphicFramePr>
        <xdr:cNvPr id="3" name="Chart 2">
          <a:extLst>
            <a:ext uri="{FF2B5EF4-FFF2-40B4-BE49-F238E27FC236}">
              <a16:creationId xmlns:a16="http://schemas.microsoft.com/office/drawing/2014/main" id="{98CC2E1B-FD4E-34EC-BC81-F68068E9F4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175138</xdr:colOff>
      <xdr:row>14</xdr:row>
      <xdr:rowOff>0</xdr:rowOff>
    </xdr:from>
    <xdr:to>
      <xdr:col>16</xdr:col>
      <xdr:colOff>261170</xdr:colOff>
      <xdr:row>28</xdr:row>
      <xdr:rowOff>176365</xdr:rowOff>
    </xdr:to>
    <xdr:graphicFrame macro="">
      <xdr:nvGraphicFramePr>
        <xdr:cNvPr id="5" name="Chart 4">
          <a:extLst>
            <a:ext uri="{FF2B5EF4-FFF2-40B4-BE49-F238E27FC236}">
              <a16:creationId xmlns:a16="http://schemas.microsoft.com/office/drawing/2014/main" id="{F2FEC2CC-AB93-5A1C-DA7E-F49484A9F9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HP\Desktop\GP%20DCF.xlsx" TargetMode="External"/><Relationship Id="rId1" Type="http://schemas.openxmlformats.org/officeDocument/2006/relationships/externalLinkPath" Target="GP%20DCF.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CF&gt;"/>
      <sheetName val="WACC"/>
      <sheetName val="Data&gt;"/>
      <sheetName val="Beta - Regression"/>
      <sheetName val="Beta - Comps"/>
      <sheetName val="Rm"/>
      <sheetName val="Intrisic Growth"/>
      <sheetName val="DCF"/>
      <sheetName val="HistoricalFS"/>
      <sheetName val="DU Pont Analysis"/>
      <sheetName val="Data Room&gt;"/>
      <sheetName val="Data Sheet"/>
      <sheetName val="Raw F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B2" t="str">
            <v>COMPANY_NAME</v>
          </cell>
          <cell r="C2" t="str">
            <v>BSE</v>
          </cell>
          <cell r="D2" t="str">
            <v>NSE</v>
          </cell>
        </row>
        <row r="3">
          <cell r="B3" t="str">
            <v>20 MICRONS LTD</v>
          </cell>
          <cell r="C3">
            <v>533022</v>
          </cell>
          <cell r="D3" t="str">
            <v>20MICRONS</v>
          </cell>
        </row>
        <row r="4">
          <cell r="B4" t="str">
            <v>21ST CENTURY MANAGEMENT SERVICES LTD</v>
          </cell>
          <cell r="C4">
            <v>526921</v>
          </cell>
          <cell r="D4" t="str">
            <v>21STCENMGM</v>
          </cell>
        </row>
        <row r="5">
          <cell r="B5" t="str">
            <v>3I INFOTECH LTD</v>
          </cell>
          <cell r="C5">
            <v>532628</v>
          </cell>
          <cell r="D5" t="str">
            <v>3IINFOTECH</v>
          </cell>
        </row>
        <row r="6">
          <cell r="B6" t="str">
            <v>3M (INDIA) LTD</v>
          </cell>
          <cell r="C6">
            <v>523395</v>
          </cell>
          <cell r="D6" t="str">
            <v>3M(INDIA)</v>
          </cell>
        </row>
        <row r="7">
          <cell r="B7" t="str">
            <v>3M INDIA LTD</v>
          </cell>
          <cell r="C7">
            <v>523395</v>
          </cell>
          <cell r="D7" t="str">
            <v>3MINDIA</v>
          </cell>
        </row>
        <row r="8">
          <cell r="B8" t="str">
            <v>3P LAND HOLDINGS LTD</v>
          </cell>
          <cell r="C8">
            <v>516092</v>
          </cell>
          <cell r="D8" t="str">
            <v>3PLAND</v>
          </cell>
        </row>
        <row r="9">
          <cell r="B9" t="str">
            <v>5PAISA CAPITAL LTD</v>
          </cell>
          <cell r="C9">
            <v>540776</v>
          </cell>
          <cell r="D9" t="str">
            <v>5PAISA</v>
          </cell>
        </row>
        <row r="10">
          <cell r="B10" t="str">
            <v>63 MOONS TECHNOLOGIES LTD</v>
          </cell>
          <cell r="C10">
            <v>526881</v>
          </cell>
          <cell r="D10" t="str">
            <v>63MOONS</v>
          </cell>
        </row>
        <row r="11">
          <cell r="B11" t="str">
            <v>7NR RETAIL LTD</v>
          </cell>
          <cell r="C11">
            <v>540615</v>
          </cell>
          <cell r="D11" t="str">
            <v>Not Listed</v>
          </cell>
        </row>
        <row r="12">
          <cell r="B12" t="str">
            <v>7SEAS ENTERTAINMENT LTD</v>
          </cell>
          <cell r="C12">
            <v>540874</v>
          </cell>
          <cell r="D12" t="str">
            <v>Not Listed</v>
          </cell>
        </row>
        <row r="13">
          <cell r="B13" t="str">
            <v>8K MILES SOFTWARE SERVICES LTD</v>
          </cell>
          <cell r="C13">
            <v>512161</v>
          </cell>
          <cell r="D13" t="str">
            <v>8KMILES</v>
          </cell>
        </row>
        <row r="14">
          <cell r="B14" t="str">
            <v>A &amp; M FEBCON LTD</v>
          </cell>
          <cell r="C14">
            <v>540697</v>
          </cell>
          <cell r="D14" t="str">
            <v>Not Listed</v>
          </cell>
        </row>
        <row r="15">
          <cell r="B15" t="str">
            <v>A AND M JUMBO BAGS LTD</v>
          </cell>
          <cell r="C15" t="str">
            <v>Not Listed</v>
          </cell>
          <cell r="D15" t="str">
            <v>AMJUMBO</v>
          </cell>
        </row>
        <row r="16">
          <cell r="B16" t="str">
            <v>A INFRASTRUCTURE LTD</v>
          </cell>
          <cell r="C16">
            <v>539620</v>
          </cell>
          <cell r="D16" t="str">
            <v>Not Listed</v>
          </cell>
        </row>
        <row r="17">
          <cell r="B17" t="str">
            <v>A K  SPINTEX LTD</v>
          </cell>
          <cell r="C17">
            <v>539300</v>
          </cell>
          <cell r="D17" t="str">
            <v>Not Listed</v>
          </cell>
        </row>
        <row r="18">
          <cell r="B18" t="str">
            <v>A K CAPITAL SERVICES LTD</v>
          </cell>
          <cell r="C18">
            <v>530499</v>
          </cell>
          <cell r="D18" t="str">
            <v>Not Listed</v>
          </cell>
        </row>
        <row r="19">
          <cell r="B19" t="str">
            <v>A.F. Enterprises Ltd</v>
          </cell>
          <cell r="C19">
            <v>538351</v>
          </cell>
          <cell r="D19" t="str">
            <v>AFEL</v>
          </cell>
        </row>
        <row r="20">
          <cell r="B20" t="str">
            <v>A-1 ACID LTD</v>
          </cell>
          <cell r="C20">
            <v>542012</v>
          </cell>
          <cell r="D20" t="str">
            <v>Not Listed</v>
          </cell>
        </row>
        <row r="21">
          <cell r="B21" t="str">
            <v>A2Z INFRA ENGINEERING LTD</v>
          </cell>
          <cell r="C21">
            <v>533292</v>
          </cell>
          <cell r="D21" t="str">
            <v>A2ZINFRA</v>
          </cell>
        </row>
        <row r="22">
          <cell r="B22" t="str">
            <v>AADHAAR VENTURES (INDIA) LTD</v>
          </cell>
          <cell r="C22">
            <v>531611</v>
          </cell>
          <cell r="D22" t="str">
            <v>Not Listed</v>
          </cell>
        </row>
        <row r="23">
          <cell r="B23" t="str">
            <v>AADHAAR VENTURES INDIA LTD</v>
          </cell>
          <cell r="C23">
            <v>531611</v>
          </cell>
          <cell r="D23" t="str">
            <v>Not Listed</v>
          </cell>
        </row>
        <row r="24">
          <cell r="B24" t="str">
            <v>AAKASH EXPLORATION SERVICES LTD</v>
          </cell>
          <cell r="C24" t="str">
            <v>Not Listed</v>
          </cell>
          <cell r="D24" t="str">
            <v>AAKASH</v>
          </cell>
        </row>
        <row r="25">
          <cell r="B25" t="str">
            <v>AANANDA LAKSHMI SPINNING MILLS LTD</v>
          </cell>
          <cell r="C25">
            <v>539096</v>
          </cell>
          <cell r="D25" t="str">
            <v>Not Listed</v>
          </cell>
        </row>
        <row r="26">
          <cell r="B26" t="str">
            <v>AANCHAL ISPAT LTD</v>
          </cell>
          <cell r="C26">
            <v>538812</v>
          </cell>
          <cell r="D26" t="str">
            <v>Not Listed</v>
          </cell>
        </row>
        <row r="27">
          <cell r="B27" t="str">
            <v>AAR COMMERCIAL COMPANY LTD</v>
          </cell>
          <cell r="C27">
            <v>539632</v>
          </cell>
          <cell r="D27" t="str">
            <v>Not Listed</v>
          </cell>
        </row>
        <row r="28">
          <cell r="B28" t="str">
            <v>Aar Shyam India Investment Company Ltd</v>
          </cell>
          <cell r="C28">
            <v>542377</v>
          </cell>
          <cell r="D28" t="str">
            <v>AARSHYAM</v>
          </cell>
        </row>
        <row r="29">
          <cell r="B29" t="str">
            <v>AAREY DRUGS &amp; PHARMACEUTICALS LTD</v>
          </cell>
          <cell r="C29">
            <v>524412</v>
          </cell>
          <cell r="D29" t="str">
            <v>Not Listed</v>
          </cell>
        </row>
        <row r="30">
          <cell r="B30" t="str">
            <v>AARON INDUSTRIES LTD</v>
          </cell>
          <cell r="C30" t="str">
            <v>Not Listed</v>
          </cell>
          <cell r="D30" t="str">
            <v>AARON</v>
          </cell>
        </row>
        <row r="31">
          <cell r="B31" t="str">
            <v>Aartech Solonics Ltd</v>
          </cell>
          <cell r="C31">
            <v>542580</v>
          </cell>
          <cell r="D31" t="str">
            <v>AARTECH</v>
          </cell>
        </row>
        <row r="32">
          <cell r="B32" t="str">
            <v>AARTI DRUGS LTD</v>
          </cell>
          <cell r="C32">
            <v>524348</v>
          </cell>
          <cell r="D32" t="str">
            <v>AARTIDRUGS</v>
          </cell>
        </row>
        <row r="33">
          <cell r="B33" t="str">
            <v>AARTI INDUSTRIES LTD</v>
          </cell>
          <cell r="C33">
            <v>524208</v>
          </cell>
          <cell r="D33" t="str">
            <v>AARTIIND</v>
          </cell>
        </row>
        <row r="34">
          <cell r="B34" t="str">
            <v>AARV INFRATEL LTD</v>
          </cell>
          <cell r="C34">
            <v>526488</v>
          </cell>
          <cell r="D34" t="str">
            <v>Not Listed</v>
          </cell>
        </row>
        <row r="35">
          <cell r="B35" t="str">
            <v>AARVEE DENIMS &amp; EXPORTS LTD</v>
          </cell>
          <cell r="C35">
            <v>514274</v>
          </cell>
          <cell r="D35" t="str">
            <v>AARVEEDEN</v>
          </cell>
        </row>
        <row r="36">
          <cell r="B36" t="str">
            <v>AARVI ENCON LTD</v>
          </cell>
          <cell r="C36" t="str">
            <v>Not Listed</v>
          </cell>
          <cell r="D36" t="str">
            <v>AARVI</v>
          </cell>
        </row>
        <row r="37">
          <cell r="B37" t="str">
            <v>AASHEE INFOTECH LTD</v>
          </cell>
          <cell r="C37">
            <v>519319</v>
          </cell>
          <cell r="D37" t="str">
            <v>Not Listed</v>
          </cell>
        </row>
        <row r="38">
          <cell r="B38" t="str">
            <v>AASWA TRADING &amp; EXPORTS LTD</v>
          </cell>
          <cell r="C38">
            <v>512038</v>
          </cell>
          <cell r="D38" t="str">
            <v>Not Listed</v>
          </cell>
        </row>
        <row r="39">
          <cell r="B39" t="str">
            <v>AAVAS FINANCIERS LTD</v>
          </cell>
          <cell r="C39">
            <v>541988</v>
          </cell>
          <cell r="D39" t="str">
            <v>AAVAS</v>
          </cell>
        </row>
        <row r="40">
          <cell r="B40" t="str">
            <v>AAYUSH FOOD AND HERBS LTD</v>
          </cell>
          <cell r="C40">
            <v>539528</v>
          </cell>
          <cell r="D40" t="str">
            <v>Not Listed</v>
          </cell>
        </row>
        <row r="41">
          <cell r="B41" t="str">
            <v>ABAN OFFSHORE LTD</v>
          </cell>
          <cell r="C41">
            <v>523204</v>
          </cell>
          <cell r="D41" t="str">
            <v>ABAN</v>
          </cell>
        </row>
        <row r="42">
          <cell r="B42" t="str">
            <v>ABANS ENTERPRISES LTD</v>
          </cell>
          <cell r="C42">
            <v>512165</v>
          </cell>
          <cell r="D42" t="str">
            <v>Not Listed</v>
          </cell>
        </row>
        <row r="43">
          <cell r="B43" t="str">
            <v>ABB INDIA LTD</v>
          </cell>
          <cell r="C43">
            <v>500002</v>
          </cell>
          <cell r="D43" t="str">
            <v>ABB</v>
          </cell>
        </row>
        <row r="44">
          <cell r="B44" t="str">
            <v>ABBOTT (INDIA) LTD</v>
          </cell>
          <cell r="C44">
            <v>500488</v>
          </cell>
          <cell r="D44" t="str">
            <v>ABBOT(INDIA)</v>
          </cell>
        </row>
        <row r="45">
          <cell r="B45" t="str">
            <v>ABBOTT INDIA LTD</v>
          </cell>
          <cell r="C45">
            <v>500488</v>
          </cell>
          <cell r="D45" t="str">
            <v>ABBOTINDIA</v>
          </cell>
        </row>
        <row r="46">
          <cell r="B46" t="str">
            <v>ABC (INDIA) LTD</v>
          </cell>
          <cell r="C46">
            <v>520123</v>
          </cell>
          <cell r="D46" t="str">
            <v>Not Listed</v>
          </cell>
        </row>
        <row r="47">
          <cell r="B47" t="str">
            <v>ABC GAS INTERNATIONAL LTD</v>
          </cell>
          <cell r="C47">
            <v>513119</v>
          </cell>
          <cell r="D47" t="str">
            <v>Not Listed</v>
          </cell>
        </row>
        <row r="48">
          <cell r="B48" t="str">
            <v>ABC INDIA LTD</v>
          </cell>
          <cell r="C48">
            <v>520123</v>
          </cell>
          <cell r="D48" t="str">
            <v>Not Listed</v>
          </cell>
        </row>
        <row r="49">
          <cell r="B49" t="str">
            <v>ABG SHIPYARD LTD</v>
          </cell>
          <cell r="C49">
            <v>532682</v>
          </cell>
          <cell r="D49" t="str">
            <v>ABGSHIP</v>
          </cell>
        </row>
        <row r="50">
          <cell r="B50" t="str">
            <v>ABHIJIT TRADING COMPANY LTD</v>
          </cell>
          <cell r="C50">
            <v>539560</v>
          </cell>
          <cell r="D50" t="str">
            <v>Not Listed</v>
          </cell>
        </row>
        <row r="51">
          <cell r="B51" t="str">
            <v>ABHINAV CAPITAL SERVICES LTD</v>
          </cell>
          <cell r="C51">
            <v>532057</v>
          </cell>
          <cell r="D51" t="str">
            <v>Not Listed</v>
          </cell>
        </row>
        <row r="52">
          <cell r="B52" t="str">
            <v>ABHINAV LEASING &amp; FINANCE LTD</v>
          </cell>
          <cell r="C52">
            <v>538952</v>
          </cell>
          <cell r="D52" t="str">
            <v>Not Listed</v>
          </cell>
        </row>
        <row r="53">
          <cell r="B53" t="str">
            <v>ABHISHEK FINLEASE LTD</v>
          </cell>
          <cell r="C53">
            <v>538935</v>
          </cell>
          <cell r="D53" t="str">
            <v>Not Listed</v>
          </cell>
        </row>
        <row r="54">
          <cell r="B54" t="str">
            <v>ABHISHEK INFRAVENTURES LTD</v>
          </cell>
          <cell r="C54">
            <v>539544</v>
          </cell>
          <cell r="D54" t="str">
            <v>Not Listed</v>
          </cell>
        </row>
        <row r="55">
          <cell r="B55" t="str">
            <v>ABIRAMI FINANCIAL SERVICES (INDIA) LTD</v>
          </cell>
          <cell r="C55">
            <v>511756</v>
          </cell>
          <cell r="D55" t="str">
            <v>Not Listed</v>
          </cell>
        </row>
        <row r="56">
          <cell r="B56" t="str">
            <v>ABIRAMI FINANCIAL SERVICES INDIA LTD</v>
          </cell>
          <cell r="C56">
            <v>511756</v>
          </cell>
          <cell r="D56" t="str">
            <v>Not Listed</v>
          </cell>
        </row>
        <row r="57">
          <cell r="B57" t="str">
            <v>ABM INTERNATIONAL LTD</v>
          </cell>
          <cell r="C57" t="str">
            <v>Not Listed</v>
          </cell>
          <cell r="D57" t="str">
            <v>ABMINTLTD</v>
          </cell>
        </row>
        <row r="58">
          <cell r="B58" t="str">
            <v>ABM KNOWLEDGEWARE LTD</v>
          </cell>
          <cell r="C58">
            <v>531161</v>
          </cell>
          <cell r="D58" t="str">
            <v>Not Listed</v>
          </cell>
        </row>
        <row r="59">
          <cell r="B59" t="str">
            <v>ACC LTD</v>
          </cell>
          <cell r="C59">
            <v>500410</v>
          </cell>
          <cell r="D59" t="str">
            <v>ACC</v>
          </cell>
        </row>
        <row r="60">
          <cell r="B60" t="str">
            <v>ACCEL LTD</v>
          </cell>
          <cell r="C60">
            <v>517494</v>
          </cell>
          <cell r="D60" t="str">
            <v>Not Listed</v>
          </cell>
        </row>
        <row r="61">
          <cell r="B61" t="str">
            <v>ACCELYA KALE SOLUTIONS LTD</v>
          </cell>
          <cell r="C61">
            <v>532268</v>
          </cell>
          <cell r="D61" t="str">
            <v>ACCELYA</v>
          </cell>
        </row>
        <row r="62">
          <cell r="B62" t="str">
            <v>ACCORD SYNERGY LTD</v>
          </cell>
          <cell r="C62" t="str">
            <v>Not Listed</v>
          </cell>
          <cell r="D62" t="str">
            <v>ACCORD</v>
          </cell>
        </row>
        <row r="63">
          <cell r="B63" t="str">
            <v>ACCURACY SHIPPING LTD</v>
          </cell>
          <cell r="C63" t="str">
            <v>Not Listed</v>
          </cell>
          <cell r="D63" t="str">
            <v>ACCURACY</v>
          </cell>
        </row>
        <row r="64">
          <cell r="B64" t="str">
            <v>ACE EDUTREND LTD</v>
          </cell>
          <cell r="C64">
            <v>530093</v>
          </cell>
          <cell r="D64" t="str">
            <v>Not Listed</v>
          </cell>
        </row>
        <row r="65">
          <cell r="B65" t="str">
            <v>ACE INTEGRATED SOLUTIONS LTD</v>
          </cell>
          <cell r="C65" t="str">
            <v>Not Listed</v>
          </cell>
          <cell r="D65" t="str">
            <v>ACEINTEG</v>
          </cell>
        </row>
        <row r="66">
          <cell r="B66" t="str">
            <v>ACE MEN ENGG WORKS LTD</v>
          </cell>
          <cell r="C66">
            <v>539661</v>
          </cell>
          <cell r="D66" t="str">
            <v>Not Listed</v>
          </cell>
        </row>
        <row r="67">
          <cell r="B67" t="str">
            <v>ACE SOFTWARE EXPORTS LTD</v>
          </cell>
          <cell r="C67">
            <v>531525</v>
          </cell>
          <cell r="D67" t="str">
            <v>Not Listed</v>
          </cell>
        </row>
        <row r="68">
          <cell r="B68" t="str">
            <v>Achal Investments Ltd</v>
          </cell>
          <cell r="C68">
            <v>538570</v>
          </cell>
          <cell r="D68" t="str">
            <v>ACHAL</v>
          </cell>
        </row>
        <row r="69">
          <cell r="B69" t="str">
            <v>ACI INFOCOM LTD</v>
          </cell>
          <cell r="C69">
            <v>517356</v>
          </cell>
          <cell r="D69" t="str">
            <v>Not Listed</v>
          </cell>
        </row>
        <row r="70">
          <cell r="B70" t="str">
            <v>ACKNIT INDUSTRIES LTD</v>
          </cell>
          <cell r="C70">
            <v>530043</v>
          </cell>
          <cell r="D70" t="str">
            <v>Not Listed</v>
          </cell>
        </row>
        <row r="71">
          <cell r="B71" t="str">
            <v>ACME RESOURCES LTD</v>
          </cell>
          <cell r="C71">
            <v>539391</v>
          </cell>
          <cell r="D71" t="str">
            <v>Not Listed</v>
          </cell>
        </row>
        <row r="72">
          <cell r="B72" t="str">
            <v>ACROW INDIA LTD.</v>
          </cell>
          <cell r="C72">
            <v>513149</v>
          </cell>
          <cell r="D72" t="str">
            <v>ACROW</v>
          </cell>
        </row>
        <row r="73">
          <cell r="B73" t="str">
            <v>ACRYSIL LTD</v>
          </cell>
          <cell r="C73">
            <v>524091</v>
          </cell>
          <cell r="D73" t="str">
            <v>Not Listed</v>
          </cell>
        </row>
        <row r="74">
          <cell r="B74" t="str">
            <v>ACTION CONSTRUCTION EQUIPMENT LTD</v>
          </cell>
          <cell r="C74">
            <v>532762</v>
          </cell>
          <cell r="D74" t="str">
            <v>ACE</v>
          </cell>
        </row>
        <row r="75">
          <cell r="B75" t="str">
            <v>ACTION FINANCIAL SERVICES (INDIA) LTD</v>
          </cell>
          <cell r="C75">
            <v>511706</v>
          </cell>
          <cell r="D75" t="str">
            <v>Not Listed</v>
          </cell>
        </row>
        <row r="76">
          <cell r="B76" t="str">
            <v>ACTION FINANCIAL SERVICES INDIA LTD</v>
          </cell>
          <cell r="C76">
            <v>511706</v>
          </cell>
          <cell r="D76" t="str">
            <v>Not Listed</v>
          </cell>
        </row>
        <row r="77">
          <cell r="B77" t="str">
            <v>ACTIVE CLOTHING CO LTD</v>
          </cell>
          <cell r="C77">
            <v>541144</v>
          </cell>
          <cell r="D77" t="str">
            <v>Not Listed</v>
          </cell>
        </row>
        <row r="78">
          <cell r="B78" t="str">
            <v>ADANI ENTERPRISES LTD</v>
          </cell>
          <cell r="C78">
            <v>512599</v>
          </cell>
          <cell r="D78" t="str">
            <v>ADANIENT</v>
          </cell>
        </row>
        <row r="79">
          <cell r="B79" t="str">
            <v>ADANI GAS LTD</v>
          </cell>
          <cell r="C79">
            <v>542066</v>
          </cell>
          <cell r="D79" t="str">
            <v>ADANIGAS</v>
          </cell>
        </row>
        <row r="80">
          <cell r="B80" t="str">
            <v>ADANI GREEN ENERGY LTD</v>
          </cell>
          <cell r="C80">
            <v>541450</v>
          </cell>
          <cell r="D80" t="str">
            <v>ADANIGREEN</v>
          </cell>
        </row>
        <row r="81">
          <cell r="B81" t="str">
            <v>ADANI PORTS AND SPECIAL ECONOMIC ZONE LTD</v>
          </cell>
          <cell r="C81">
            <v>532921</v>
          </cell>
          <cell r="D81" t="str">
            <v>ADANIPORTS</v>
          </cell>
        </row>
        <row r="82">
          <cell r="B82" t="str">
            <v>ADANI POWER LTD</v>
          </cell>
          <cell r="C82">
            <v>533096</v>
          </cell>
          <cell r="D82" t="str">
            <v>ADANIPOWER</v>
          </cell>
        </row>
        <row r="83">
          <cell r="B83" t="str">
            <v>ADANI TRANSMISSION LTD</v>
          </cell>
          <cell r="C83">
            <v>539254</v>
          </cell>
          <cell r="D83" t="str">
            <v>ADANITRANS</v>
          </cell>
        </row>
        <row r="84">
          <cell r="B84" t="str">
            <v>ADARSH MERCANTILE LTD</v>
          </cell>
          <cell r="C84">
            <v>538563</v>
          </cell>
          <cell r="D84" t="str">
            <v>Not Listed</v>
          </cell>
        </row>
        <row r="85">
          <cell r="B85" t="str">
            <v>ADARSH PLANT PROTECT LTD</v>
          </cell>
          <cell r="C85">
            <v>526711</v>
          </cell>
          <cell r="D85" t="str">
            <v>Not Listed</v>
          </cell>
        </row>
        <row r="86">
          <cell r="B86" t="str">
            <v>ADC INDIA COMMUNICATIONS LTD</v>
          </cell>
          <cell r="C86">
            <v>523411</v>
          </cell>
          <cell r="D86" t="str">
            <v>Not Listed</v>
          </cell>
        </row>
        <row r="87">
          <cell r="B87" t="str">
            <v>ADCON CAPITAL SERVICES LTD</v>
          </cell>
          <cell r="C87">
            <v>539506</v>
          </cell>
          <cell r="D87" t="str">
            <v>Not Listed</v>
          </cell>
        </row>
        <row r="88">
          <cell r="B88" t="str">
            <v>ADDI INDUSTRIES LTD</v>
          </cell>
          <cell r="C88">
            <v>507852</v>
          </cell>
          <cell r="D88" t="str">
            <v>Not Listed</v>
          </cell>
        </row>
        <row r="89">
          <cell r="B89" t="str">
            <v>ADD-SHOP PROMOTIONS LTD</v>
          </cell>
          <cell r="C89">
            <v>541865</v>
          </cell>
          <cell r="D89" t="str">
            <v>Not Listed</v>
          </cell>
        </row>
        <row r="90">
          <cell r="B90" t="str">
            <v>ADF FOODS LTD</v>
          </cell>
          <cell r="C90">
            <v>519183</v>
          </cell>
          <cell r="D90" t="str">
            <v>ADFFOODS</v>
          </cell>
        </row>
        <row r="91">
          <cell r="B91" t="str">
            <v>ADHARSHILA CAPITAL SERVICES LTD</v>
          </cell>
          <cell r="C91">
            <v>539493</v>
          </cell>
          <cell r="D91" t="str">
            <v>Not Listed</v>
          </cell>
        </row>
        <row r="92">
          <cell r="B92" t="str">
            <v>ADHBHUT INFRASTRUCTURE LTD</v>
          </cell>
          <cell r="C92">
            <v>539189</v>
          </cell>
          <cell r="D92" t="str">
            <v>Not Listed</v>
          </cell>
        </row>
        <row r="93">
          <cell r="B93" t="str">
            <v>ADHIRAJ DISTRIBUTORS LTD</v>
          </cell>
          <cell r="C93">
            <v>780018</v>
          </cell>
          <cell r="D93" t="str">
            <v>Not Listed</v>
          </cell>
        </row>
        <row r="94">
          <cell r="B94" t="str">
            <v>ADHUNIK INDUSTRIES LTD</v>
          </cell>
          <cell r="C94">
            <v>538365</v>
          </cell>
          <cell r="D94" t="str">
            <v>ADHUNIKIND</v>
          </cell>
        </row>
        <row r="95">
          <cell r="B95" t="str">
            <v>ADHUNIK METALIKS LTD</v>
          </cell>
          <cell r="C95">
            <v>532727</v>
          </cell>
          <cell r="D95" t="str">
            <v>ADHUNIK</v>
          </cell>
        </row>
        <row r="96">
          <cell r="B96" t="str">
            <v>ADI RASAYAN LTD</v>
          </cell>
          <cell r="C96">
            <v>531592</v>
          </cell>
          <cell r="D96" t="str">
            <v>Not Listed</v>
          </cell>
        </row>
        <row r="97">
          <cell r="B97" t="str">
            <v>ADINATH EXIM RESOURCES LTD</v>
          </cell>
          <cell r="C97">
            <v>532056</v>
          </cell>
          <cell r="D97" t="str">
            <v>Not Listed</v>
          </cell>
        </row>
        <row r="98">
          <cell r="B98" t="str">
            <v>ADINATH TEXTILES LTD</v>
          </cell>
          <cell r="C98">
            <v>514113</v>
          </cell>
          <cell r="D98" t="str">
            <v>Not Listed</v>
          </cell>
        </row>
        <row r="99">
          <cell r="B99" t="str">
            <v>ADITRI INDUSTRIES LTD</v>
          </cell>
          <cell r="C99">
            <v>534707</v>
          </cell>
          <cell r="D99" t="str">
            <v>Not Listed</v>
          </cell>
        </row>
        <row r="100">
          <cell r="B100" t="str">
            <v>ADITYA BIRLA CAPITAL LTD</v>
          </cell>
          <cell r="C100">
            <v>540691</v>
          </cell>
          <cell r="D100" t="str">
            <v>ABCAPITAL</v>
          </cell>
        </row>
        <row r="101">
          <cell r="B101" t="str">
            <v>ADITYA BIRLA FASHION AND RETAIL LTD</v>
          </cell>
          <cell r="C101">
            <v>535755</v>
          </cell>
          <cell r="D101" t="str">
            <v>ABFRL</v>
          </cell>
        </row>
        <row r="102">
          <cell r="B102" t="str">
            <v>ADITYA BIRLA MONEY LTD</v>
          </cell>
          <cell r="C102">
            <v>532974</v>
          </cell>
          <cell r="D102" t="str">
            <v>BIRLAMONEY</v>
          </cell>
        </row>
        <row r="103">
          <cell r="B103" t="str">
            <v>ADITYA CONSUMER MARKETING LTD</v>
          </cell>
          <cell r="C103">
            <v>540146</v>
          </cell>
          <cell r="D103" t="str">
            <v>Not Listed</v>
          </cell>
        </row>
        <row r="104">
          <cell r="B104" t="str">
            <v>ADITYA ISPAT LTD</v>
          </cell>
          <cell r="C104">
            <v>513513</v>
          </cell>
          <cell r="D104" t="str">
            <v>Not Listed</v>
          </cell>
        </row>
        <row r="105">
          <cell r="B105" t="str">
            <v>ADITYA SPINNERS LTD</v>
          </cell>
          <cell r="C105">
            <v>521141</v>
          </cell>
          <cell r="D105" t="str">
            <v>Not Listed</v>
          </cell>
        </row>
        <row r="106">
          <cell r="B106" t="str">
            <v>ADITYA VISION LTD</v>
          </cell>
          <cell r="C106">
            <v>540205</v>
          </cell>
          <cell r="D106" t="str">
            <v>Not Listed</v>
          </cell>
        </row>
        <row r="107">
          <cell r="B107" t="str">
            <v>ADLABS ENTERTAINMENT LTD</v>
          </cell>
          <cell r="C107">
            <v>539056</v>
          </cell>
          <cell r="D107" t="str">
            <v>ADLABS</v>
          </cell>
        </row>
        <row r="108">
          <cell r="B108" t="str">
            <v>AD-MANUM FINANCE LTD</v>
          </cell>
          <cell r="C108">
            <v>511359</v>
          </cell>
          <cell r="D108" t="str">
            <v>Not Listed</v>
          </cell>
        </row>
        <row r="109">
          <cell r="B109" t="str">
            <v>ADOR FONTECH LTD</v>
          </cell>
          <cell r="C109">
            <v>530431</v>
          </cell>
          <cell r="D109" t="str">
            <v>Not Listed</v>
          </cell>
        </row>
        <row r="110">
          <cell r="B110" t="str">
            <v>ADOR MULTIPRODUCTS LTD</v>
          </cell>
          <cell r="C110">
            <v>523120</v>
          </cell>
          <cell r="D110" t="str">
            <v>Not Listed</v>
          </cell>
        </row>
        <row r="111">
          <cell r="B111" t="str">
            <v>ADOR WELDING LTD</v>
          </cell>
          <cell r="C111">
            <v>517041</v>
          </cell>
          <cell r="D111" t="str">
            <v>ADORWELD</v>
          </cell>
        </row>
        <row r="112">
          <cell r="B112" t="str">
            <v>ADROIT INFOTECH LTD</v>
          </cell>
          <cell r="C112">
            <v>532172</v>
          </cell>
          <cell r="D112" t="str">
            <v>ADROITINFO</v>
          </cell>
        </row>
        <row r="113">
          <cell r="B113" t="str">
            <v>ADS DIAGNOSTIC LTD</v>
          </cell>
          <cell r="C113">
            <v>523031</v>
          </cell>
          <cell r="D113" t="str">
            <v>Not Listed</v>
          </cell>
        </row>
        <row r="114">
          <cell r="B114" t="str">
            <v>ADVANCE LIFESTYLES LTD</v>
          </cell>
          <cell r="C114">
            <v>521048</v>
          </cell>
          <cell r="D114" t="str">
            <v>Not Listed</v>
          </cell>
        </row>
        <row r="115">
          <cell r="B115" t="str">
            <v>ADVANCE METERING TECHNOLOGY LTD</v>
          </cell>
          <cell r="C115">
            <v>534612</v>
          </cell>
          <cell r="D115" t="str">
            <v>Not Listed</v>
          </cell>
        </row>
        <row r="116">
          <cell r="B116" t="str">
            <v>ADVANCE PETROCHEMICALS LTD</v>
          </cell>
          <cell r="C116">
            <v>506947</v>
          </cell>
          <cell r="D116" t="str">
            <v>Not Listed</v>
          </cell>
        </row>
        <row r="117">
          <cell r="B117" t="str">
            <v>ADVANCE POWERINFRA TECH LTD</v>
          </cell>
          <cell r="C117">
            <v>531047</v>
          </cell>
          <cell r="D117" t="str">
            <v>Not Listed</v>
          </cell>
        </row>
        <row r="118">
          <cell r="B118" t="str">
            <v>ADVANCE SYNTEX LTD</v>
          </cell>
          <cell r="C118">
            <v>539982</v>
          </cell>
          <cell r="D118" t="str">
            <v>Not Listed</v>
          </cell>
        </row>
        <row r="119">
          <cell r="B119" t="str">
            <v>ADVANCED ENZYME TECHNOLOGIES LTD</v>
          </cell>
          <cell r="C119">
            <v>540025</v>
          </cell>
          <cell r="D119" t="str">
            <v>ADVENZYMES</v>
          </cell>
        </row>
        <row r="120">
          <cell r="B120" t="str">
            <v>ADVANI HOTELS &amp; RESORTS (INDIA) LTD</v>
          </cell>
          <cell r="C120">
            <v>523269</v>
          </cell>
          <cell r="D120" t="str">
            <v>ADVANIHOTR</v>
          </cell>
        </row>
        <row r="121">
          <cell r="B121" t="str">
            <v>ADVANI HOTELS &amp; RESORTS INDIA LTD</v>
          </cell>
          <cell r="C121">
            <v>523269</v>
          </cell>
          <cell r="D121" t="str">
            <v>ADVANIHOTR</v>
          </cell>
        </row>
        <row r="122">
          <cell r="B122" t="str">
            <v>ADVENT COMPUTER SERVICES LTD</v>
          </cell>
          <cell r="C122">
            <v>531429</v>
          </cell>
          <cell r="D122" t="str">
            <v>Not Listed</v>
          </cell>
        </row>
        <row r="123">
          <cell r="B123" t="str">
            <v>ADVIK CAPITAL LTD</v>
          </cell>
          <cell r="C123">
            <v>539773</v>
          </cell>
          <cell r="D123" t="str">
            <v>Not Listed</v>
          </cell>
        </row>
        <row r="124">
          <cell r="B124" t="str">
            <v>ADVIK LABORATORIES LTD</v>
          </cell>
          <cell r="C124">
            <v>531686</v>
          </cell>
          <cell r="D124" t="str">
            <v>Not Listed</v>
          </cell>
        </row>
        <row r="125">
          <cell r="B125" t="str">
            <v>ADVITIYA TRADE (INDIA) LTD</v>
          </cell>
          <cell r="C125">
            <v>541152</v>
          </cell>
          <cell r="D125" t="str">
            <v>Not Listed</v>
          </cell>
        </row>
        <row r="126">
          <cell r="B126" t="str">
            <v>ADVITIYA TRADE INDIA LTD</v>
          </cell>
          <cell r="C126">
            <v>541152</v>
          </cell>
          <cell r="D126" t="str">
            <v>Not Listed</v>
          </cell>
        </row>
        <row r="127">
          <cell r="B127" t="str">
            <v>AEGIS LOGISTICS LTD</v>
          </cell>
          <cell r="C127">
            <v>500003</v>
          </cell>
          <cell r="D127" t="str">
            <v>AEGISCHEM</v>
          </cell>
        </row>
        <row r="128">
          <cell r="B128" t="str">
            <v>AFFORDABLE ROBOTIC &amp; AUTOMATION LTD</v>
          </cell>
          <cell r="C128">
            <v>541402</v>
          </cell>
          <cell r="D128" t="str">
            <v>Not Listed</v>
          </cell>
        </row>
        <row r="129">
          <cell r="B129" t="str">
            <v>AGARWAL INDUSTRIAL CORPORATION LTD</v>
          </cell>
          <cell r="C129">
            <v>531921</v>
          </cell>
          <cell r="D129" t="str">
            <v>AGARIND</v>
          </cell>
        </row>
        <row r="130">
          <cell r="B130" t="str">
            <v>AGC NETWORKS LTD</v>
          </cell>
          <cell r="C130">
            <v>500463</v>
          </cell>
          <cell r="D130" t="str">
            <v>AGCNET</v>
          </cell>
        </row>
        <row r="131">
          <cell r="B131" t="str">
            <v>AGI INFRA LTD</v>
          </cell>
          <cell r="C131">
            <v>539042</v>
          </cell>
          <cell r="D131" t="str">
            <v>Not Listed</v>
          </cell>
        </row>
        <row r="132">
          <cell r="B132" t="str">
            <v>AGIO PAPER &amp; INDUSTRIES LTD</v>
          </cell>
          <cell r="C132">
            <v>516020</v>
          </cell>
          <cell r="D132" t="str">
            <v>Not Listed</v>
          </cell>
        </row>
        <row r="133">
          <cell r="B133" t="str">
            <v>AGRIMONY COMMODITIES LTD</v>
          </cell>
          <cell r="C133">
            <v>537492</v>
          </cell>
          <cell r="D133" t="str">
            <v>Not Listed</v>
          </cell>
        </row>
        <row r="134">
          <cell r="B134" t="str">
            <v>AGRI-TECH (INDIA) LTD</v>
          </cell>
          <cell r="C134">
            <v>537292</v>
          </cell>
          <cell r="D134" t="str">
            <v>AGRITECH</v>
          </cell>
        </row>
        <row r="135">
          <cell r="B135" t="str">
            <v>AGRI-TECH INDIA LTD</v>
          </cell>
          <cell r="C135">
            <v>537292</v>
          </cell>
          <cell r="D135" t="str">
            <v>AGRITECH</v>
          </cell>
        </row>
        <row r="136">
          <cell r="B136" t="str">
            <v>AGRO PHOS (INDIA) LTD</v>
          </cell>
          <cell r="C136" t="str">
            <v>Not Listed</v>
          </cell>
          <cell r="D136" t="str">
            <v>AGROPHOS</v>
          </cell>
        </row>
        <row r="137">
          <cell r="B137" t="str">
            <v>AGRO PHOS INDIA LTD</v>
          </cell>
          <cell r="C137" t="str">
            <v>Not Listed</v>
          </cell>
          <cell r="D137" t="str">
            <v>AGROPHOS</v>
          </cell>
        </row>
        <row r="138">
          <cell r="B138" t="str">
            <v>AGRO TECH FOODS LTD</v>
          </cell>
          <cell r="C138">
            <v>500215</v>
          </cell>
          <cell r="D138" t="str">
            <v>ATFL</v>
          </cell>
        </row>
        <row r="139">
          <cell r="B139" t="str">
            <v>AHIMSA INDUSTRIES LTD</v>
          </cell>
          <cell r="C139" t="str">
            <v>Not Listed</v>
          </cell>
          <cell r="D139" t="str">
            <v>AHIMSA</v>
          </cell>
        </row>
        <row r="140">
          <cell r="B140" t="str">
            <v>AHLADA ENGINEERS LTD</v>
          </cell>
          <cell r="C140" t="str">
            <v>Not Listed</v>
          </cell>
          <cell r="D140" t="str">
            <v>AHLADA</v>
          </cell>
        </row>
        <row r="141">
          <cell r="B141" t="str">
            <v>AHLUWALIA CONTRACTS (INDIA) LTD</v>
          </cell>
          <cell r="C141">
            <v>532811</v>
          </cell>
          <cell r="D141" t="str">
            <v>AHLUCONT</v>
          </cell>
        </row>
        <row r="142">
          <cell r="B142" t="str">
            <v>AHLUWALIA CONTRACTS INDIA LTD</v>
          </cell>
          <cell r="C142">
            <v>532811</v>
          </cell>
          <cell r="D142" t="str">
            <v>AHLUCONT</v>
          </cell>
        </row>
        <row r="143">
          <cell r="B143" t="str">
            <v>AHMEDABAD STEELCRAFT LTD</v>
          </cell>
          <cell r="C143">
            <v>522273</v>
          </cell>
          <cell r="D143" t="str">
            <v>Not Listed</v>
          </cell>
        </row>
        <row r="144">
          <cell r="B144" t="str">
            <v>AI CHAMPDANY INDUSTRIES LTD</v>
          </cell>
          <cell r="C144">
            <v>532806</v>
          </cell>
          <cell r="D144" t="str">
            <v>Not Listed</v>
          </cell>
        </row>
        <row r="145">
          <cell r="B145" t="str">
            <v>AIA ENGINEERING LTD</v>
          </cell>
          <cell r="C145">
            <v>532683</v>
          </cell>
          <cell r="D145" t="str">
            <v>AIAENG</v>
          </cell>
        </row>
        <row r="146">
          <cell r="B146" t="str">
            <v>AIMCO PESTICIDES LTD</v>
          </cell>
          <cell r="C146">
            <v>524288</v>
          </cell>
          <cell r="D146" t="str">
            <v>Not Listed</v>
          </cell>
        </row>
        <row r="147">
          <cell r="B147" t="str">
            <v>AIRAN LTD</v>
          </cell>
          <cell r="C147" t="str">
            <v>Not Listed</v>
          </cell>
          <cell r="D147" t="str">
            <v>AIRAN</v>
          </cell>
        </row>
        <row r="148">
          <cell r="B148" t="str">
            <v>AIRO LAM LTD</v>
          </cell>
          <cell r="C148" t="str">
            <v>Not Listed</v>
          </cell>
          <cell r="D148" t="str">
            <v>AIROLAM</v>
          </cell>
        </row>
        <row r="149">
          <cell r="B149" t="str">
            <v>AISHWARYA TELECOM LTD</v>
          </cell>
          <cell r="C149">
            <v>532975</v>
          </cell>
          <cell r="D149" t="str">
            <v>Not Listed</v>
          </cell>
        </row>
        <row r="150">
          <cell r="B150" t="str">
            <v>AJANTA PHARMA LTD</v>
          </cell>
          <cell r="C150">
            <v>532331</v>
          </cell>
          <cell r="D150" t="str">
            <v>AJANTPHARM</v>
          </cell>
        </row>
        <row r="151">
          <cell r="B151" t="str">
            <v>AJANTA SOYA LTD</v>
          </cell>
          <cell r="C151">
            <v>519216</v>
          </cell>
          <cell r="D151" t="str">
            <v>Not Listed</v>
          </cell>
        </row>
        <row r="152">
          <cell r="B152" t="str">
            <v>AJCON GLOBAL SERVICES LTD</v>
          </cell>
          <cell r="C152">
            <v>511692</v>
          </cell>
          <cell r="D152" t="str">
            <v>Not Listed</v>
          </cell>
        </row>
        <row r="153">
          <cell r="B153" t="str">
            <v>AJEL LTD</v>
          </cell>
          <cell r="C153">
            <v>530713</v>
          </cell>
          <cell r="D153" t="str">
            <v>Not Listed</v>
          </cell>
        </row>
        <row r="154">
          <cell r="B154" t="str">
            <v>AJMERA REALTY &amp; INFRA (INDIA) LTD</v>
          </cell>
          <cell r="C154">
            <v>513349</v>
          </cell>
          <cell r="D154" t="str">
            <v>AJMERA</v>
          </cell>
        </row>
        <row r="155">
          <cell r="B155" t="str">
            <v>AJMERA REALTY &amp; INFRA INDIA LTD</v>
          </cell>
          <cell r="C155">
            <v>513349</v>
          </cell>
          <cell r="D155" t="str">
            <v>AJMERA</v>
          </cell>
        </row>
        <row r="156">
          <cell r="B156" t="str">
            <v>AJOONI BIOTECH LTD</v>
          </cell>
          <cell r="C156" t="str">
            <v>Not Listed</v>
          </cell>
          <cell r="D156" t="str">
            <v>AJOONI</v>
          </cell>
        </row>
        <row r="157">
          <cell r="B157" t="str">
            <v>AJWA FUN WORLD &amp; RESORT LTD</v>
          </cell>
          <cell r="C157">
            <v>526628</v>
          </cell>
          <cell r="D157" t="str">
            <v>Not Listed</v>
          </cell>
        </row>
        <row r="158">
          <cell r="B158" t="str">
            <v>AKAR AUTO INDUSTRIES LTD</v>
          </cell>
          <cell r="C158">
            <v>530621</v>
          </cell>
          <cell r="D158" t="str">
            <v>Not Listed</v>
          </cell>
        </row>
        <row r="159">
          <cell r="B159" t="str">
            <v>AKASH INFRA PROJECTS LTD</v>
          </cell>
          <cell r="C159" t="str">
            <v>Not Listed</v>
          </cell>
          <cell r="D159" t="str">
            <v>AKASH</v>
          </cell>
        </row>
        <row r="160">
          <cell r="B160" t="str">
            <v>AKASHDEEP METAL INDUSTRIES LTD</v>
          </cell>
          <cell r="C160">
            <v>538778</v>
          </cell>
          <cell r="D160" t="str">
            <v>Not Listed</v>
          </cell>
        </row>
        <row r="161">
          <cell r="B161" t="str">
            <v>AKG EXIM LTD</v>
          </cell>
          <cell r="C161" t="str">
            <v>Not Listed</v>
          </cell>
          <cell r="D161" t="str">
            <v>AKG</v>
          </cell>
        </row>
        <row r="162">
          <cell r="B162" t="str">
            <v>AKI (INDIA) LTD</v>
          </cell>
          <cell r="C162">
            <v>542020</v>
          </cell>
          <cell r="D162" t="str">
            <v>Not Listed</v>
          </cell>
        </row>
        <row r="163">
          <cell r="B163" t="str">
            <v>AKI INDIA LTD</v>
          </cell>
          <cell r="C163">
            <v>542020</v>
          </cell>
          <cell r="D163" t="str">
            <v>Not Listed</v>
          </cell>
        </row>
        <row r="164">
          <cell r="B164" t="str">
            <v>AKM LACE AND EMBROTEX LTD</v>
          </cell>
          <cell r="C164">
            <v>540718</v>
          </cell>
          <cell r="D164" t="str">
            <v>Not Listed</v>
          </cell>
        </row>
        <row r="165">
          <cell r="B165" t="str">
            <v>AKME STAR HOUSING FINANCE LTD</v>
          </cell>
          <cell r="C165">
            <v>539017</v>
          </cell>
          <cell r="D165" t="str">
            <v>Not Listed</v>
          </cell>
        </row>
        <row r="166">
          <cell r="B166" t="str">
            <v>AKSH OPTIFIBRE LTD</v>
          </cell>
          <cell r="C166">
            <v>532351</v>
          </cell>
          <cell r="D166" t="str">
            <v>AKSHOPTFBR</v>
          </cell>
        </row>
        <row r="167">
          <cell r="B167" t="str">
            <v>AKSHAR SPINTEX LTD</v>
          </cell>
          <cell r="C167">
            <v>541303</v>
          </cell>
          <cell r="D167" t="str">
            <v>Not Listed</v>
          </cell>
        </row>
        <row r="168">
          <cell r="B168" t="str">
            <v>AKSHARCHEM (INDIA) LTD</v>
          </cell>
          <cell r="C168">
            <v>524598</v>
          </cell>
          <cell r="D168" t="str">
            <v>AKSHARCHEM</v>
          </cell>
        </row>
        <row r="169">
          <cell r="B169" t="str">
            <v>AKSHARCHEM INDIA LTD</v>
          </cell>
          <cell r="C169">
            <v>524598</v>
          </cell>
          <cell r="D169" t="str">
            <v>AKSHARCHEM</v>
          </cell>
        </row>
        <row r="170">
          <cell r="B170" t="str">
            <v>AKZO NOBEL (INDIA) LTD</v>
          </cell>
          <cell r="C170">
            <v>500710</v>
          </cell>
          <cell r="D170" t="str">
            <v>AKZO(INDIA)</v>
          </cell>
        </row>
        <row r="171">
          <cell r="B171" t="str">
            <v>AKZO NOBEL INDIA LTD</v>
          </cell>
          <cell r="C171">
            <v>500710</v>
          </cell>
          <cell r="D171" t="str">
            <v>AKZOINDIA</v>
          </cell>
        </row>
        <row r="172">
          <cell r="B172" t="str">
            <v>ALACRITY SECURITIES LTD</v>
          </cell>
          <cell r="C172">
            <v>535916</v>
          </cell>
          <cell r="D172" t="str">
            <v>Not Listed</v>
          </cell>
        </row>
        <row r="173">
          <cell r="B173" t="str">
            <v>ALAN SCOTT INDUSTRIES LTD</v>
          </cell>
          <cell r="C173">
            <v>539115</v>
          </cell>
          <cell r="D173" t="str">
            <v>Not Listed</v>
          </cell>
        </row>
        <row r="174">
          <cell r="B174" t="str">
            <v>ALANKIT LTD</v>
          </cell>
          <cell r="C174">
            <v>531082</v>
          </cell>
          <cell r="D174" t="str">
            <v>ALANKIT</v>
          </cell>
        </row>
        <row r="175">
          <cell r="B175" t="str">
            <v>ALBERT DAVID LTD</v>
          </cell>
          <cell r="C175">
            <v>524075</v>
          </cell>
          <cell r="D175" t="str">
            <v>ALBERTDAVD</v>
          </cell>
        </row>
        <row r="176">
          <cell r="B176" t="str">
            <v>ALCHEMIST CORPORATION LTD</v>
          </cell>
          <cell r="C176">
            <v>531409</v>
          </cell>
          <cell r="D176" t="str">
            <v>Not Listed</v>
          </cell>
        </row>
        <row r="177">
          <cell r="B177" t="str">
            <v>ALCHEMIST LTD</v>
          </cell>
          <cell r="C177">
            <v>526707</v>
          </cell>
          <cell r="D177" t="str">
            <v>ALCHEM</v>
          </cell>
        </row>
        <row r="178">
          <cell r="B178" t="str">
            <v>ALCHEMIST REALTY LTD</v>
          </cell>
          <cell r="C178">
            <v>532114</v>
          </cell>
          <cell r="D178" t="str">
            <v>Not Listed</v>
          </cell>
        </row>
        <row r="179">
          <cell r="B179" t="str">
            <v>ALEMBIC LTD</v>
          </cell>
          <cell r="C179">
            <v>506235</v>
          </cell>
          <cell r="D179" t="str">
            <v>ALEMBICLTD</v>
          </cell>
        </row>
        <row r="180">
          <cell r="B180" t="str">
            <v>ALEMBIC PHARMACEUTICALS LTD</v>
          </cell>
          <cell r="C180">
            <v>533573</v>
          </cell>
          <cell r="D180" t="str">
            <v>APLLTD</v>
          </cell>
        </row>
        <row r="181">
          <cell r="B181" t="str">
            <v>ALEXANDER STAMPS AND COIN LTD</v>
          </cell>
          <cell r="C181">
            <v>511463</v>
          </cell>
          <cell r="D181" t="str">
            <v>Not Listed</v>
          </cell>
        </row>
        <row r="182">
          <cell r="B182" t="str">
            <v>ALFA ICA (INDIA) LTD</v>
          </cell>
          <cell r="C182">
            <v>530973</v>
          </cell>
          <cell r="D182" t="str">
            <v>Not Listed</v>
          </cell>
        </row>
        <row r="183">
          <cell r="B183" t="str">
            <v>ALFA ICA INDIA LTD</v>
          </cell>
          <cell r="C183">
            <v>530973</v>
          </cell>
          <cell r="D183" t="str">
            <v>Not Listed</v>
          </cell>
        </row>
        <row r="184">
          <cell r="B184" t="str">
            <v>ALFA TRANSFORMERS LTD</v>
          </cell>
          <cell r="C184">
            <v>517546</v>
          </cell>
          <cell r="D184" t="str">
            <v>Not Listed</v>
          </cell>
        </row>
        <row r="185">
          <cell r="B185" t="str">
            <v>ALFAVISION OVERSEAS (INDIA) LTD</v>
          </cell>
          <cell r="C185">
            <v>531156</v>
          </cell>
          <cell r="D185" t="str">
            <v>Not Listed</v>
          </cell>
        </row>
        <row r="186">
          <cell r="B186" t="str">
            <v>ALFAVISION OVERSEAS INDIA LTD</v>
          </cell>
          <cell r="C186">
            <v>531156</v>
          </cell>
          <cell r="D186" t="str">
            <v>Not Listed</v>
          </cell>
        </row>
        <row r="187">
          <cell r="B187" t="str">
            <v>ALFRED HERBERT (INDIA) LTD</v>
          </cell>
          <cell r="C187">
            <v>505216</v>
          </cell>
          <cell r="D187" t="str">
            <v>Not Listed</v>
          </cell>
        </row>
        <row r="188">
          <cell r="B188" t="str">
            <v>ALFRED HERBERT INDIA LTD</v>
          </cell>
          <cell r="C188">
            <v>505216</v>
          </cell>
          <cell r="D188" t="str">
            <v>Not Listed</v>
          </cell>
        </row>
        <row r="189">
          <cell r="B189" t="str">
            <v>ALICON CASTALLOY LTD</v>
          </cell>
          <cell r="C189">
            <v>531147</v>
          </cell>
          <cell r="D189" t="str">
            <v>ALICON</v>
          </cell>
        </row>
        <row r="190">
          <cell r="B190" t="str">
            <v>ALKA (INDIA) LTD</v>
          </cell>
          <cell r="C190">
            <v>530889</v>
          </cell>
          <cell r="D190" t="str">
            <v>Not Listed</v>
          </cell>
        </row>
        <row r="191">
          <cell r="B191" t="str">
            <v>ALKA DIAMOND INDUSTRIES LTD</v>
          </cell>
          <cell r="C191">
            <v>531581</v>
          </cell>
          <cell r="D191" t="str">
            <v>Not Listed</v>
          </cell>
        </row>
        <row r="192">
          <cell r="B192" t="str">
            <v>ALKA INDIA LTD</v>
          </cell>
          <cell r="C192">
            <v>530889</v>
          </cell>
          <cell r="D192" t="str">
            <v>Not Listed</v>
          </cell>
        </row>
        <row r="193">
          <cell r="B193" t="str">
            <v>ALKA SECURITIES LTD</v>
          </cell>
          <cell r="C193">
            <v>532166</v>
          </cell>
          <cell r="D193" t="str">
            <v>Not Listed</v>
          </cell>
        </row>
        <row r="194">
          <cell r="B194" t="str">
            <v>ALKALI METALS LTD</v>
          </cell>
          <cell r="C194">
            <v>533029</v>
          </cell>
          <cell r="D194" t="str">
            <v>ALKALI</v>
          </cell>
        </row>
        <row r="195">
          <cell r="B195" t="str">
            <v>ALKEM LABORATORIES LTD</v>
          </cell>
          <cell r="C195">
            <v>539523</v>
          </cell>
          <cell r="D195" t="str">
            <v>ALKEM</v>
          </cell>
        </row>
        <row r="196">
          <cell r="B196" t="str">
            <v>ALKYL AMINES CHEMICALS LTD</v>
          </cell>
          <cell r="C196">
            <v>506767</v>
          </cell>
          <cell r="D196" t="str">
            <v>ALKYLAMINE</v>
          </cell>
        </row>
        <row r="197">
          <cell r="B197" t="str">
            <v>ALLAHABAD BANK</v>
          </cell>
          <cell r="C197">
            <v>532480</v>
          </cell>
          <cell r="D197" t="str">
            <v>ALBK</v>
          </cell>
        </row>
        <row r="198">
          <cell r="B198" t="str">
            <v>ALLCARGO LOGISTICS LTD</v>
          </cell>
          <cell r="C198">
            <v>532749</v>
          </cell>
          <cell r="D198" t="str">
            <v>ALLCARGO</v>
          </cell>
        </row>
        <row r="199">
          <cell r="B199" t="str">
            <v>ALLIANCE INTEGRATED METALIKS LTD</v>
          </cell>
          <cell r="C199">
            <v>534064</v>
          </cell>
          <cell r="D199" t="str">
            <v>Not Listed</v>
          </cell>
        </row>
        <row r="200">
          <cell r="B200" t="str">
            <v>ALLIED COMPUTERS INTERNATIONAL ASIA LTD</v>
          </cell>
          <cell r="C200">
            <v>532919</v>
          </cell>
          <cell r="D200" t="str">
            <v>Not Listed</v>
          </cell>
        </row>
        <row r="201">
          <cell r="B201" t="str">
            <v>ALLIED DIGITAL SERVICES LTD</v>
          </cell>
          <cell r="C201">
            <v>532875</v>
          </cell>
          <cell r="D201" t="str">
            <v>ADSL</v>
          </cell>
        </row>
        <row r="202">
          <cell r="B202" t="str">
            <v>ALLSEC TECHNOLOGIES LTD</v>
          </cell>
          <cell r="C202">
            <v>532633</v>
          </cell>
          <cell r="D202" t="str">
            <v>ALLSEC</v>
          </cell>
        </row>
        <row r="203">
          <cell r="B203" t="str">
            <v>ALMONDZ GLOBAL SECURITIES LTD</v>
          </cell>
          <cell r="C203">
            <v>531400</v>
          </cell>
          <cell r="D203" t="str">
            <v>ALMONDZ</v>
          </cell>
        </row>
        <row r="204">
          <cell r="B204" t="str">
            <v>ALNA TRADING &amp; EXPORTS LTD</v>
          </cell>
          <cell r="C204">
            <v>506120</v>
          </cell>
          <cell r="D204" t="str">
            <v>Not Listed</v>
          </cell>
        </row>
        <row r="205">
          <cell r="B205" t="str">
            <v>ALOK INDUSTRIES LTD</v>
          </cell>
          <cell r="C205">
            <v>521070</v>
          </cell>
          <cell r="D205" t="str">
            <v>ALOKTEXT</v>
          </cell>
        </row>
        <row r="206">
          <cell r="B206" t="str">
            <v>ALPA LABORATORIES LTD</v>
          </cell>
          <cell r="C206">
            <v>532878</v>
          </cell>
          <cell r="D206" t="str">
            <v>ALPA</v>
          </cell>
        </row>
        <row r="207">
          <cell r="B207" t="str">
            <v>ALPHAGEO (INDIA) LTD</v>
          </cell>
          <cell r="C207">
            <v>526397</v>
          </cell>
          <cell r="D207" t="str">
            <v>ALPHAGEO</v>
          </cell>
        </row>
        <row r="208">
          <cell r="B208" t="str">
            <v>ALPHAGEO INDIA LTD</v>
          </cell>
          <cell r="C208">
            <v>526397</v>
          </cell>
          <cell r="D208" t="str">
            <v>ALPHAGEO</v>
          </cell>
        </row>
        <row r="209">
          <cell r="B209" t="str">
            <v>ALPINE HOUSING DEVELOPMENT CORPORATION LTD</v>
          </cell>
          <cell r="C209">
            <v>526519</v>
          </cell>
          <cell r="D209" t="str">
            <v>Not Listed</v>
          </cell>
        </row>
        <row r="210">
          <cell r="B210" t="str">
            <v>ALPS INDUSTRIES LTD</v>
          </cell>
          <cell r="C210">
            <v>530715</v>
          </cell>
          <cell r="D210" t="str">
            <v>ALPSINDUS</v>
          </cell>
        </row>
        <row r="211">
          <cell r="B211" t="str">
            <v>Alps Motor Finance Ltd</v>
          </cell>
          <cell r="C211">
            <v>538423</v>
          </cell>
          <cell r="D211" t="str">
            <v>ALPSMOTOR</v>
          </cell>
        </row>
        <row r="212">
          <cell r="B212" t="str">
            <v>ALSTONE TEXTILES (INDIA) LTD</v>
          </cell>
          <cell r="C212">
            <v>539277</v>
          </cell>
          <cell r="D212" t="str">
            <v>Not Listed</v>
          </cell>
        </row>
        <row r="213">
          <cell r="B213" t="str">
            <v>ALSTONE TEXTILES INDIA LTD</v>
          </cell>
          <cell r="C213">
            <v>539277</v>
          </cell>
          <cell r="D213" t="str">
            <v>Not Listed</v>
          </cell>
        </row>
        <row r="214">
          <cell r="B214" t="str">
            <v>ALUFLUORIDE LTD</v>
          </cell>
          <cell r="C214">
            <v>524634</v>
          </cell>
          <cell r="D214" t="str">
            <v>Not Listed</v>
          </cell>
        </row>
        <row r="215">
          <cell r="B215" t="str">
            <v>AMAL LTD</v>
          </cell>
          <cell r="C215">
            <v>506597</v>
          </cell>
          <cell r="D215" t="str">
            <v>Not Listed</v>
          </cell>
        </row>
        <row r="216">
          <cell r="B216" t="str">
            <v>AMANI TRADING &amp; EXPORTS LTD</v>
          </cell>
          <cell r="C216">
            <v>512008</v>
          </cell>
          <cell r="D216" t="str">
            <v>Not Listed</v>
          </cell>
        </row>
        <row r="217">
          <cell r="B217" t="str">
            <v>AMARA RAJA BATTERIES LTD</v>
          </cell>
          <cell r="C217">
            <v>500008</v>
          </cell>
          <cell r="D217" t="str">
            <v>AMARAJABAT</v>
          </cell>
        </row>
        <row r="218">
          <cell r="B218" t="str">
            <v>AMARJOTHI SPINNING MILLS LTD</v>
          </cell>
          <cell r="C218">
            <v>521097</v>
          </cell>
          <cell r="D218" t="str">
            <v>Not Listed</v>
          </cell>
        </row>
        <row r="219">
          <cell r="B219" t="str">
            <v>AMARNATH SECURITIES LTD</v>
          </cell>
          <cell r="C219">
            <v>538465</v>
          </cell>
          <cell r="D219" t="str">
            <v>Not Listed</v>
          </cell>
        </row>
        <row r="220">
          <cell r="B220" t="str">
            <v>AMAZE ENTERTECH LTD</v>
          </cell>
          <cell r="C220">
            <v>531112</v>
          </cell>
          <cell r="D220" t="str">
            <v>Not Listed</v>
          </cell>
        </row>
        <row r="221">
          <cell r="B221" t="str">
            <v>AMBA ENTERPRISES LTD</v>
          </cell>
          <cell r="C221">
            <v>539196</v>
          </cell>
          <cell r="D221" t="str">
            <v>Not Listed</v>
          </cell>
        </row>
        <row r="222">
          <cell r="B222" t="str">
            <v>AMBALAL SARABHAI ENTERPRISES LTD</v>
          </cell>
          <cell r="C222">
            <v>500009</v>
          </cell>
          <cell r="D222" t="str">
            <v>Not Listed</v>
          </cell>
        </row>
        <row r="223">
          <cell r="B223" t="str">
            <v>AMBANI ORGANICS LTD</v>
          </cell>
          <cell r="C223" t="str">
            <v>Not Listed</v>
          </cell>
          <cell r="D223" t="str">
            <v>AMBANIORG</v>
          </cell>
        </row>
        <row r="224">
          <cell r="B224" t="str">
            <v>AMBAR PROTEIN INDUSTRIES LTD</v>
          </cell>
          <cell r="C224">
            <v>519471</v>
          </cell>
          <cell r="D224" t="str">
            <v>Not Listed</v>
          </cell>
        </row>
        <row r="225">
          <cell r="B225" t="str">
            <v>Ambassador Intra Holdings Ltd</v>
          </cell>
          <cell r="C225">
            <v>542524</v>
          </cell>
          <cell r="D225" t="str">
            <v>AIHL</v>
          </cell>
        </row>
        <row r="226">
          <cell r="B226" t="str">
            <v>AMBER ENTERPRISES (INDIA) LTD</v>
          </cell>
          <cell r="C226">
            <v>540902</v>
          </cell>
          <cell r="D226" t="str">
            <v>AMBER</v>
          </cell>
        </row>
        <row r="227">
          <cell r="B227" t="str">
            <v>AMBER ENTERPRISES INDIA LTD</v>
          </cell>
          <cell r="C227">
            <v>540902</v>
          </cell>
          <cell r="D227" t="str">
            <v>AMBER</v>
          </cell>
        </row>
        <row r="228">
          <cell r="B228" t="str">
            <v>AMBIKA COTTON MILLS LTD</v>
          </cell>
          <cell r="C228">
            <v>531978</v>
          </cell>
          <cell r="D228" t="str">
            <v>AMBIKCO</v>
          </cell>
        </row>
        <row r="229">
          <cell r="B229" t="str">
            <v>AMBITION MICA LTD</v>
          </cell>
          <cell r="C229">
            <v>539223</v>
          </cell>
          <cell r="D229" t="str">
            <v>Not Listed</v>
          </cell>
        </row>
        <row r="230">
          <cell r="B230" t="str">
            <v>AMBUJA CEMENTS LTD</v>
          </cell>
          <cell r="C230">
            <v>500425</v>
          </cell>
          <cell r="D230" t="str">
            <v>AMBUJACEM</v>
          </cell>
        </row>
        <row r="231">
          <cell r="B231" t="str">
            <v>AMCO (INDIA) LTD</v>
          </cell>
          <cell r="C231">
            <v>530133</v>
          </cell>
          <cell r="D231" t="str">
            <v>Not Listed</v>
          </cell>
        </row>
        <row r="232">
          <cell r="B232" t="str">
            <v>AMCO INDIA LTD</v>
          </cell>
          <cell r="C232">
            <v>530133</v>
          </cell>
          <cell r="D232" t="str">
            <v>Not Listed</v>
          </cell>
        </row>
        <row r="233">
          <cell r="B233" t="str">
            <v>AMD INDUSTRIES LTD</v>
          </cell>
          <cell r="C233">
            <v>532828</v>
          </cell>
          <cell r="D233" t="str">
            <v>AMDIND</v>
          </cell>
        </row>
        <row r="234">
          <cell r="B234" t="str">
            <v>AMFORGE INDUSTRIES LTD</v>
          </cell>
          <cell r="C234">
            <v>513117</v>
          </cell>
          <cell r="D234" t="str">
            <v>Not Listed</v>
          </cell>
        </row>
        <row r="235">
          <cell r="B235" t="str">
            <v>AMIN TANNERY LTD</v>
          </cell>
          <cell r="C235">
            <v>541771</v>
          </cell>
          <cell r="D235" t="str">
            <v>Not Listed</v>
          </cell>
        </row>
        <row r="236">
          <cell r="B236" t="str">
            <v>AMINES &amp; PLASTICIZERS LTD</v>
          </cell>
          <cell r="C236">
            <v>506248</v>
          </cell>
          <cell r="D236" t="str">
            <v>Not Listed</v>
          </cell>
        </row>
        <row r="237">
          <cell r="B237" t="str">
            <v>AMIT INTERNATIONAL LTD</v>
          </cell>
          <cell r="C237">
            <v>531300</v>
          </cell>
          <cell r="D237" t="str">
            <v>Not Listed</v>
          </cell>
        </row>
        <row r="238">
          <cell r="B238" t="str">
            <v>AMIT SECURITIES LTD</v>
          </cell>
          <cell r="C238">
            <v>531557</v>
          </cell>
          <cell r="D238" t="str">
            <v>Not Listed</v>
          </cell>
        </row>
        <row r="239">
          <cell r="B239" t="str">
            <v>AMJ LAND HOLDINGS LTD</v>
          </cell>
          <cell r="C239">
            <v>500343</v>
          </cell>
          <cell r="D239" t="str">
            <v>AMJLAND</v>
          </cell>
        </row>
        <row r="240">
          <cell r="B240" t="str">
            <v>AMRADEEP INDUSTRIES LTD</v>
          </cell>
          <cell r="C240">
            <v>531681</v>
          </cell>
          <cell r="D240" t="str">
            <v>Not Listed</v>
          </cell>
        </row>
        <row r="241">
          <cell r="B241" t="str">
            <v>AMRAPALI CAPITAL AND FINANCE SERVICES LTD</v>
          </cell>
          <cell r="C241">
            <v>536737</v>
          </cell>
          <cell r="D241" t="str">
            <v>Not Listed</v>
          </cell>
        </row>
        <row r="242">
          <cell r="B242" t="str">
            <v>AMRAPALI FINCAP LTD</v>
          </cell>
          <cell r="C242">
            <v>539265</v>
          </cell>
          <cell r="D242" t="str">
            <v>Not Listed</v>
          </cell>
        </row>
        <row r="243">
          <cell r="B243" t="str">
            <v>AMRAPALI INDUSTRIES LTD</v>
          </cell>
          <cell r="C243">
            <v>526241</v>
          </cell>
          <cell r="D243" t="str">
            <v>Not Listed</v>
          </cell>
        </row>
        <row r="244">
          <cell r="B244" t="str">
            <v>AMRAWORLD AGRICO LTD</v>
          </cell>
          <cell r="C244">
            <v>531991</v>
          </cell>
          <cell r="D244" t="str">
            <v>Not Listed</v>
          </cell>
        </row>
        <row r="245">
          <cell r="B245" t="str">
            <v>AMRIT CORP LTD</v>
          </cell>
          <cell r="C245">
            <v>507525</v>
          </cell>
          <cell r="D245" t="str">
            <v>Not Listed</v>
          </cell>
        </row>
        <row r="246">
          <cell r="B246" t="str">
            <v>AMRUTANJAN HEALTH CARE LTD</v>
          </cell>
          <cell r="C246">
            <v>590006</v>
          </cell>
          <cell r="D246" t="str">
            <v>AMRUTANJAN</v>
          </cell>
        </row>
        <row r="247">
          <cell r="B247" t="str">
            <v>AMSONS APPARELS LTD</v>
          </cell>
          <cell r="C247">
            <v>538861</v>
          </cell>
          <cell r="D247" t="str">
            <v>Not Listed</v>
          </cell>
        </row>
        <row r="248">
          <cell r="B248" t="str">
            <v>ANAND PROJECTS LTD</v>
          </cell>
          <cell r="C248">
            <v>501630</v>
          </cell>
          <cell r="D248" t="str">
            <v>Not Listed</v>
          </cell>
        </row>
        <row r="249">
          <cell r="B249" t="str">
            <v>ANANT RAJ LTD</v>
          </cell>
          <cell r="C249">
            <v>515055</v>
          </cell>
          <cell r="D249" t="str">
            <v>ANANTRAJ</v>
          </cell>
        </row>
        <row r="250">
          <cell r="B250" t="str">
            <v>ANDHRA BANK</v>
          </cell>
          <cell r="C250">
            <v>532418</v>
          </cell>
          <cell r="D250" t="str">
            <v>ANDHRABANK</v>
          </cell>
        </row>
        <row r="251">
          <cell r="B251" t="str">
            <v>ANDHRA CEMENTS LTD</v>
          </cell>
          <cell r="C251">
            <v>532141</v>
          </cell>
          <cell r="D251" t="str">
            <v>ANDHRACEMT</v>
          </cell>
        </row>
        <row r="252">
          <cell r="B252" t="str">
            <v>ANDHRA PETROCHEMICALS LTD</v>
          </cell>
          <cell r="C252">
            <v>500012</v>
          </cell>
          <cell r="D252" t="str">
            <v>Not Listed</v>
          </cell>
        </row>
        <row r="253">
          <cell r="B253" t="str">
            <v>ANDREW YULE &amp; COMPANY LTD</v>
          </cell>
          <cell r="C253">
            <v>526173</v>
          </cell>
          <cell r="D253" t="str">
            <v>Not Listed</v>
          </cell>
        </row>
        <row r="254">
          <cell r="B254" t="str">
            <v>ANERI FINCAP LTD</v>
          </cell>
          <cell r="C254">
            <v>531252</v>
          </cell>
          <cell r="D254" t="str">
            <v>Not Listed</v>
          </cell>
        </row>
        <row r="255">
          <cell r="B255" t="str">
            <v>ANG INDUSTRIES LTD</v>
          </cell>
          <cell r="C255">
            <v>530721</v>
          </cell>
          <cell r="D255" t="str">
            <v>ANGIND</v>
          </cell>
        </row>
        <row r="256">
          <cell r="B256" t="str">
            <v>ANG LIFESCIENCES (INDIA) LTD</v>
          </cell>
          <cell r="C256">
            <v>540694</v>
          </cell>
          <cell r="D256" t="str">
            <v>Not Listed</v>
          </cell>
        </row>
        <row r="257">
          <cell r="B257" t="str">
            <v>ANG LIFESCIENCES INDIA LTD</v>
          </cell>
          <cell r="C257">
            <v>540694</v>
          </cell>
          <cell r="D257" t="str">
            <v>Not Listed</v>
          </cell>
        </row>
        <row r="258">
          <cell r="B258" t="str">
            <v>ANGEL FIBERS LTD</v>
          </cell>
          <cell r="C258">
            <v>541006</v>
          </cell>
          <cell r="D258" t="str">
            <v>Not Listed</v>
          </cell>
        </row>
        <row r="259">
          <cell r="B259" t="str">
            <v>ANI INTEGRATED SERVICES LTD</v>
          </cell>
          <cell r="C259" t="str">
            <v>Not Listed</v>
          </cell>
          <cell r="D259" t="str">
            <v>AISL</v>
          </cell>
        </row>
        <row r="260">
          <cell r="B260" t="str">
            <v>ANIK INDUSTRIES LTD</v>
          </cell>
          <cell r="C260">
            <v>519383</v>
          </cell>
          <cell r="D260" t="str">
            <v>ANIKINDS</v>
          </cell>
        </row>
        <row r="261">
          <cell r="B261" t="str">
            <v>ANISHA IMPEX LTD</v>
          </cell>
          <cell r="C261">
            <v>537785</v>
          </cell>
          <cell r="D261" t="str">
            <v>Not Listed</v>
          </cell>
        </row>
        <row r="262">
          <cell r="B262" t="str">
            <v>ANJANI FINANCE LTD</v>
          </cell>
          <cell r="C262">
            <v>531878</v>
          </cell>
          <cell r="D262" t="str">
            <v>Not Listed</v>
          </cell>
        </row>
        <row r="263">
          <cell r="B263" t="str">
            <v>ANJANI FOODS LTD</v>
          </cell>
          <cell r="C263">
            <v>511153</v>
          </cell>
          <cell r="D263" t="str">
            <v>Not Listed</v>
          </cell>
        </row>
        <row r="264">
          <cell r="B264" t="str">
            <v>ANJANI PORTLAND CEMENT LTD</v>
          </cell>
          <cell r="C264">
            <v>518091</v>
          </cell>
          <cell r="D264" t="str">
            <v>APCL</v>
          </cell>
        </row>
        <row r="265">
          <cell r="B265" t="str">
            <v>ANJANI SYNTHETICS LTD</v>
          </cell>
          <cell r="C265">
            <v>531223</v>
          </cell>
          <cell r="D265" t="str">
            <v>Not Listed</v>
          </cell>
        </row>
        <row r="266">
          <cell r="B266" t="str">
            <v>ANKA (INDIA) LTD</v>
          </cell>
          <cell r="C266">
            <v>531673</v>
          </cell>
          <cell r="D266" t="str">
            <v>Not Listed</v>
          </cell>
        </row>
        <row r="267">
          <cell r="B267" t="str">
            <v>ANKA INDIA LTD</v>
          </cell>
          <cell r="C267">
            <v>531673</v>
          </cell>
          <cell r="D267" t="str">
            <v>Not Listed</v>
          </cell>
        </row>
        <row r="268">
          <cell r="B268" t="str">
            <v>ANKIT METAL &amp; POWER LTD</v>
          </cell>
          <cell r="C268">
            <v>532870</v>
          </cell>
          <cell r="D268" t="str">
            <v>ANKITMETAL</v>
          </cell>
        </row>
        <row r="269">
          <cell r="B269" t="str">
            <v>ANKUSH FINSTOCK LTD</v>
          </cell>
          <cell r="C269">
            <v>531519</v>
          </cell>
          <cell r="D269" t="str">
            <v>Not Listed</v>
          </cell>
        </row>
        <row r="270">
          <cell r="B270" t="str">
            <v>Anmol India Ltd</v>
          </cell>
          <cell r="C270">
            <v>542437</v>
          </cell>
          <cell r="D270" t="str">
            <v>ANMOL</v>
          </cell>
        </row>
        <row r="271">
          <cell r="B271" t="str">
            <v>ANNA INFRASTRUCTURES LTD</v>
          </cell>
          <cell r="C271">
            <v>530799</v>
          </cell>
          <cell r="D271" t="str">
            <v>Not Listed</v>
          </cell>
        </row>
        <row r="272">
          <cell r="B272" t="str">
            <v>ANS INDUSTRIES LTD</v>
          </cell>
          <cell r="C272">
            <v>531406</v>
          </cell>
          <cell r="D272" t="str">
            <v>Not Listed</v>
          </cell>
        </row>
        <row r="273">
          <cell r="B273" t="str">
            <v>ANSAL BUILDWELL LTD</v>
          </cell>
          <cell r="C273">
            <v>523007</v>
          </cell>
          <cell r="D273" t="str">
            <v>Not Listed</v>
          </cell>
        </row>
        <row r="274">
          <cell r="B274" t="str">
            <v>ANSAL HOUSING AND CONSTRUCTION LTD</v>
          </cell>
          <cell r="C274">
            <v>507828</v>
          </cell>
          <cell r="D274" t="str">
            <v>ANSALHSG</v>
          </cell>
        </row>
        <row r="275">
          <cell r="B275" t="str">
            <v>ANSAL PROPERTIES &amp; INFRASTRUCTURE LTD</v>
          </cell>
          <cell r="C275">
            <v>500013</v>
          </cell>
          <cell r="D275" t="str">
            <v>ANSALAPI</v>
          </cell>
        </row>
        <row r="276">
          <cell r="B276" t="str">
            <v>ANSHUNI COMMERCIALS LTD</v>
          </cell>
          <cell r="C276">
            <v>512091</v>
          </cell>
          <cell r="D276" t="str">
            <v>Not Listed</v>
          </cell>
        </row>
        <row r="277">
          <cell r="B277" t="str">
            <v>ANTARCTICA LTD</v>
          </cell>
          <cell r="C277" t="str">
            <v>Not Listed</v>
          </cell>
          <cell r="D277" t="str">
            <v>ANTGRAPHIC</v>
          </cell>
        </row>
        <row r="278">
          <cell r="B278" t="str">
            <v>ANTARIKSH INDUSTRIES LTD</v>
          </cell>
          <cell r="C278">
            <v>501270</v>
          </cell>
          <cell r="D278" t="str">
            <v>Not Listed</v>
          </cell>
        </row>
        <row r="279">
          <cell r="B279" t="str">
            <v>ANUBHAV INDUSTRIAL RESOURCES LTD</v>
          </cell>
          <cell r="C279">
            <v>539697</v>
          </cell>
          <cell r="D279" t="str">
            <v>Not Listed</v>
          </cell>
        </row>
        <row r="280">
          <cell r="B280" t="str">
            <v>ANUBHAV INFRASTRUCTURE LTD</v>
          </cell>
          <cell r="C280">
            <v>538833</v>
          </cell>
          <cell r="D280" t="str">
            <v>Not Listed</v>
          </cell>
        </row>
        <row r="281">
          <cell r="B281" t="str">
            <v>ANUH PHARMA LTD</v>
          </cell>
          <cell r="C281">
            <v>506260</v>
          </cell>
          <cell r="D281" t="str">
            <v>Not Listed</v>
          </cell>
        </row>
        <row r="282">
          <cell r="B282" t="str">
            <v>ANUP MALLEABLE LTD</v>
          </cell>
          <cell r="C282">
            <v>506087</v>
          </cell>
          <cell r="D282" t="str">
            <v>Not Listed</v>
          </cell>
        </row>
        <row r="283">
          <cell r="B283" t="str">
            <v>ANUPAM FINSERV LTD</v>
          </cell>
          <cell r="C283">
            <v>530109</v>
          </cell>
          <cell r="D283" t="str">
            <v>Not Listed</v>
          </cell>
        </row>
        <row r="284">
          <cell r="B284" t="str">
            <v>APAR INDUSTRIES LTD</v>
          </cell>
          <cell r="C284">
            <v>532259</v>
          </cell>
          <cell r="D284" t="str">
            <v>APARINDS</v>
          </cell>
        </row>
        <row r="285">
          <cell r="B285" t="str">
            <v>APCOTEX INDUSTRIES LTD</v>
          </cell>
          <cell r="C285">
            <v>523694</v>
          </cell>
          <cell r="D285" t="str">
            <v>APCOTEXIND</v>
          </cell>
        </row>
        <row r="286">
          <cell r="B286" t="str">
            <v>APEX FROZEN FOODS LTD</v>
          </cell>
          <cell r="C286">
            <v>540692</v>
          </cell>
          <cell r="D286" t="str">
            <v>APEX</v>
          </cell>
        </row>
        <row r="287">
          <cell r="B287" t="str">
            <v>APEX HOME FINANCE LTD</v>
          </cell>
          <cell r="C287">
            <v>541133</v>
          </cell>
          <cell r="D287" t="str">
            <v>Not Listed</v>
          </cell>
        </row>
        <row r="288">
          <cell r="B288" t="str">
            <v>APIS (INDIA) LTD</v>
          </cell>
          <cell r="C288">
            <v>506166</v>
          </cell>
          <cell r="D288" t="str">
            <v>Not Listed</v>
          </cell>
        </row>
        <row r="289">
          <cell r="B289" t="str">
            <v>APIS INDIA LTD</v>
          </cell>
          <cell r="C289">
            <v>506166</v>
          </cell>
          <cell r="D289" t="str">
            <v>Not Listed</v>
          </cell>
        </row>
        <row r="290">
          <cell r="B290" t="str">
            <v>APL APOLLO TUBES LTD</v>
          </cell>
          <cell r="C290">
            <v>533758</v>
          </cell>
          <cell r="D290" t="str">
            <v>APLAPOLLO</v>
          </cell>
        </row>
        <row r="291">
          <cell r="B291" t="str">
            <v>APLAB LTD</v>
          </cell>
          <cell r="C291">
            <v>517096</v>
          </cell>
          <cell r="D291" t="str">
            <v>Not Listed</v>
          </cell>
        </row>
        <row r="292">
          <cell r="B292" t="str">
            <v>Aplaya Creations Ltd</v>
          </cell>
          <cell r="C292">
            <v>511064</v>
          </cell>
          <cell r="D292" t="str">
            <v>APLAYA</v>
          </cell>
        </row>
        <row r="293">
          <cell r="B293" t="str">
            <v>APM INDUSTRIES LTD</v>
          </cell>
          <cell r="C293">
            <v>523537</v>
          </cell>
          <cell r="D293" t="str">
            <v>Not Listed</v>
          </cell>
        </row>
        <row r="294">
          <cell r="B294" t="str">
            <v>APOLLO FINVEST (INDIA) LTD</v>
          </cell>
          <cell r="C294">
            <v>512437</v>
          </cell>
          <cell r="D294" t="str">
            <v>Not Listed</v>
          </cell>
        </row>
        <row r="295">
          <cell r="B295" t="str">
            <v>APOLLO FINVEST INDIA LTD</v>
          </cell>
          <cell r="C295">
            <v>512437</v>
          </cell>
          <cell r="D295" t="str">
            <v>Not Listed</v>
          </cell>
        </row>
        <row r="296">
          <cell r="B296" t="str">
            <v>APOLLO HOSPITALS ENTERPRISE LTD</v>
          </cell>
          <cell r="C296">
            <v>508869</v>
          </cell>
          <cell r="D296" t="str">
            <v>APOLLOHOSP</v>
          </cell>
        </row>
        <row r="297">
          <cell r="B297" t="str">
            <v>APOLLO MICRO SYSTEMS LTD</v>
          </cell>
          <cell r="C297">
            <v>540879</v>
          </cell>
          <cell r="D297" t="str">
            <v>APOLLO</v>
          </cell>
        </row>
        <row r="298">
          <cell r="B298" t="str">
            <v>APOLLO PIPES LTD</v>
          </cell>
          <cell r="C298">
            <v>531761</v>
          </cell>
          <cell r="D298" t="str">
            <v>Not Listed</v>
          </cell>
        </row>
        <row r="299">
          <cell r="B299" t="str">
            <v>APOLLO SINDOORI HOTELS LTD</v>
          </cell>
          <cell r="C299" t="str">
            <v>Not Listed</v>
          </cell>
          <cell r="D299" t="str">
            <v>APOLSINHOT</v>
          </cell>
        </row>
        <row r="300">
          <cell r="B300" t="str">
            <v>APOLLO TRICOAT TUBES LTD</v>
          </cell>
          <cell r="C300">
            <v>538566</v>
          </cell>
          <cell r="D300" t="str">
            <v>Not Listed</v>
          </cell>
        </row>
        <row r="301">
          <cell r="B301" t="str">
            <v>APOLLO TYRES LTD</v>
          </cell>
          <cell r="C301">
            <v>500877</v>
          </cell>
          <cell r="D301" t="str">
            <v>APOLLOTYRE</v>
          </cell>
        </row>
        <row r="302">
          <cell r="B302" t="str">
            <v>APOORVA LEASING FINANCE AND INVESTMENT COMPANY LTD</v>
          </cell>
          <cell r="C302">
            <v>539545</v>
          </cell>
          <cell r="D302" t="str">
            <v>Not Listed</v>
          </cell>
        </row>
        <row r="303">
          <cell r="B303" t="str">
            <v>APPLE FINANCE LTD</v>
          </cell>
          <cell r="C303">
            <v>500014</v>
          </cell>
          <cell r="D303" t="str">
            <v>Not Listed</v>
          </cell>
        </row>
        <row r="304">
          <cell r="B304" t="str">
            <v>APTECH LTD</v>
          </cell>
          <cell r="C304">
            <v>532475</v>
          </cell>
          <cell r="D304" t="str">
            <v>APTECHT</v>
          </cell>
        </row>
        <row r="305">
          <cell r="B305" t="str">
            <v>APUNKA INVEST COMMERCIAL LTD</v>
          </cell>
          <cell r="C305">
            <v>539469</v>
          </cell>
          <cell r="D305" t="str">
            <v>Not Listed</v>
          </cell>
        </row>
        <row r="306">
          <cell r="B306" t="str">
            <v>AQUA PUMPS INFRA VENTURES LTD</v>
          </cell>
          <cell r="C306">
            <v>531364</v>
          </cell>
          <cell r="D306" t="str">
            <v>Not Listed</v>
          </cell>
        </row>
        <row r="307">
          <cell r="B307" t="str">
            <v>ARAMBHAN HOSPITALITY SERVICES LTD</v>
          </cell>
          <cell r="C307">
            <v>539403</v>
          </cell>
          <cell r="D307" t="str">
            <v>Not Listed</v>
          </cell>
        </row>
        <row r="308">
          <cell r="B308" t="str">
            <v>ARC FINANCE LTD</v>
          </cell>
          <cell r="C308">
            <v>540135</v>
          </cell>
          <cell r="D308" t="str">
            <v>Not Listed</v>
          </cell>
        </row>
        <row r="309">
          <cell r="B309" t="str">
            <v>ARCEE INDUSTRIES LTD</v>
          </cell>
          <cell r="C309">
            <v>520121</v>
          </cell>
          <cell r="D309" t="str">
            <v>Not Listed</v>
          </cell>
        </row>
        <row r="310">
          <cell r="B310" t="str">
            <v>ARCHANA SOFTWARE LTD</v>
          </cell>
          <cell r="C310">
            <v>530565</v>
          </cell>
          <cell r="D310" t="str">
            <v>Not Listed</v>
          </cell>
        </row>
        <row r="311">
          <cell r="B311" t="str">
            <v>ARCHIDPLY INDUSTRIES LTD</v>
          </cell>
          <cell r="C311">
            <v>532994</v>
          </cell>
          <cell r="D311" t="str">
            <v>ARCHIDPLY</v>
          </cell>
        </row>
        <row r="312">
          <cell r="B312" t="str">
            <v>ARCHIES LTD</v>
          </cell>
          <cell r="C312">
            <v>532212</v>
          </cell>
          <cell r="D312" t="str">
            <v>ARCHIES</v>
          </cell>
        </row>
        <row r="313">
          <cell r="B313" t="str">
            <v>ARCHIT ORGANOSYS LTD</v>
          </cell>
          <cell r="C313">
            <v>524640</v>
          </cell>
          <cell r="D313" t="str">
            <v>Not Listed</v>
          </cell>
        </row>
        <row r="314">
          <cell r="B314" t="str">
            <v>ARCOTECH LTD</v>
          </cell>
          <cell r="C314">
            <v>532914</v>
          </cell>
          <cell r="D314" t="str">
            <v>ARCOTECH</v>
          </cell>
        </row>
        <row r="315">
          <cell r="B315" t="str">
            <v>ARDI INVESTMENT &amp; TRADING LTD</v>
          </cell>
          <cell r="C315">
            <v>504370</v>
          </cell>
          <cell r="D315" t="str">
            <v>Not Listed</v>
          </cell>
        </row>
        <row r="316">
          <cell r="B316" t="str">
            <v>AREX INDUSTRIES LTD</v>
          </cell>
          <cell r="C316">
            <v>526851</v>
          </cell>
          <cell r="D316" t="str">
            <v>Not Listed</v>
          </cell>
        </row>
        <row r="317">
          <cell r="B317" t="str">
            <v>ARFIN (INDIA) LTD</v>
          </cell>
          <cell r="C317">
            <v>539151</v>
          </cell>
          <cell r="D317" t="str">
            <v>Not Listed</v>
          </cell>
        </row>
        <row r="318">
          <cell r="B318" t="str">
            <v>ARFIN INDIA LTD</v>
          </cell>
          <cell r="C318">
            <v>539151</v>
          </cell>
          <cell r="D318" t="str">
            <v>Not Listed</v>
          </cell>
        </row>
        <row r="319">
          <cell r="B319" t="str">
            <v>ARIES AGRO LTD</v>
          </cell>
          <cell r="C319">
            <v>532935</v>
          </cell>
          <cell r="D319" t="str">
            <v>ARIES</v>
          </cell>
        </row>
        <row r="320">
          <cell r="B320" t="str">
            <v>ARIHANT CAPITAL MARKETS LTD</v>
          </cell>
          <cell r="C320">
            <v>511605</v>
          </cell>
          <cell r="D320" t="str">
            <v>Not Listed</v>
          </cell>
        </row>
        <row r="321">
          <cell r="B321" t="str">
            <v>ARIHANT FOUNDATIONS &amp; HOUSING LTD</v>
          </cell>
          <cell r="C321">
            <v>531381</v>
          </cell>
          <cell r="D321" t="str">
            <v>ARIHANT</v>
          </cell>
        </row>
        <row r="322">
          <cell r="B322" t="str">
            <v>ARIHANT INSTITUTE LTD</v>
          </cell>
          <cell r="C322">
            <v>541401</v>
          </cell>
          <cell r="D322" t="str">
            <v>Not Listed</v>
          </cell>
        </row>
        <row r="323">
          <cell r="B323" t="str">
            <v>ARIHANT SUPERSTRUCTURES LTD</v>
          </cell>
          <cell r="C323">
            <v>506194</v>
          </cell>
          <cell r="D323" t="str">
            <v>ARIHANTSUP</v>
          </cell>
        </row>
        <row r="324">
          <cell r="B324" t="str">
            <v>ARIHANT TOURNESOL LTD</v>
          </cell>
          <cell r="C324">
            <v>526125</v>
          </cell>
          <cell r="D324" t="str">
            <v>Not Listed</v>
          </cell>
        </row>
        <row r="325">
          <cell r="B325" t="str">
            <v>ARIHANT'S SECURITIES LTD</v>
          </cell>
          <cell r="C325">
            <v>531017</v>
          </cell>
          <cell r="D325" t="str">
            <v>Not Listed</v>
          </cell>
        </row>
        <row r="326">
          <cell r="B326" t="str">
            <v>ARIS INTERNATIONAL LTD</v>
          </cell>
          <cell r="C326">
            <v>531677</v>
          </cell>
          <cell r="D326" t="str">
            <v>Not Listed</v>
          </cell>
        </row>
        <row r="327">
          <cell r="B327" t="str">
            <v>ARMAN FINANCIAL SERVICES LTD</v>
          </cell>
          <cell r="C327">
            <v>531179</v>
          </cell>
          <cell r="D327" t="str">
            <v>ARMANFIN</v>
          </cell>
        </row>
        <row r="328">
          <cell r="B328" t="str">
            <v>Arman Holdings Ltd</v>
          </cell>
          <cell r="C328">
            <v>538556</v>
          </cell>
          <cell r="D328" t="str">
            <v>ARMAN</v>
          </cell>
        </row>
        <row r="329">
          <cell r="B329" t="str">
            <v>ARMS PAPER LTD</v>
          </cell>
          <cell r="C329">
            <v>532397</v>
          </cell>
          <cell r="D329" t="str">
            <v>Not Listed</v>
          </cell>
        </row>
        <row r="330">
          <cell r="B330" t="str">
            <v>ARNAV CORPORATION LTD</v>
          </cell>
          <cell r="C330">
            <v>531467</v>
          </cell>
          <cell r="D330" t="str">
            <v>Not Listed</v>
          </cell>
        </row>
        <row r="331">
          <cell r="B331" t="str">
            <v>ARNOLD HOLDINGS LTD</v>
          </cell>
          <cell r="C331">
            <v>537069</v>
          </cell>
          <cell r="D331" t="str">
            <v>Not Listed</v>
          </cell>
        </row>
        <row r="332">
          <cell r="B332" t="str">
            <v>ARO GRANITE INDUSTRIES LTD</v>
          </cell>
          <cell r="C332">
            <v>513729</v>
          </cell>
          <cell r="D332" t="str">
            <v>AROGRANITE</v>
          </cell>
        </row>
        <row r="333">
          <cell r="B333" t="str">
            <v>AROMA ENTERPRISES (INDIA) LTD</v>
          </cell>
          <cell r="C333">
            <v>531560</v>
          </cell>
          <cell r="D333" t="str">
            <v>Not Listed</v>
          </cell>
        </row>
        <row r="334">
          <cell r="B334" t="str">
            <v>AROMA ENTERPRISES INDIA LTD</v>
          </cell>
          <cell r="C334">
            <v>531560</v>
          </cell>
          <cell r="D334" t="str">
            <v>Not Listed</v>
          </cell>
        </row>
        <row r="335">
          <cell r="B335" t="str">
            <v>ARROW GREENTECH LTD</v>
          </cell>
          <cell r="C335">
            <v>516064</v>
          </cell>
          <cell r="D335" t="str">
            <v>ARROWGREEN</v>
          </cell>
        </row>
        <row r="336">
          <cell r="B336" t="str">
            <v>ARROW TEXTILES LTD</v>
          </cell>
          <cell r="C336">
            <v>533068</v>
          </cell>
          <cell r="D336" t="str">
            <v>ARROWTEX</v>
          </cell>
        </row>
        <row r="337">
          <cell r="B337" t="str">
            <v>ARSHIYA LTD</v>
          </cell>
          <cell r="C337">
            <v>506074</v>
          </cell>
          <cell r="D337" t="str">
            <v>ARSHIYA</v>
          </cell>
        </row>
        <row r="338">
          <cell r="B338" t="str">
            <v>ARSS INFRASTRUCTURE PROJECTS LTD</v>
          </cell>
          <cell r="C338">
            <v>533163</v>
          </cell>
          <cell r="D338" t="str">
            <v>ARSSINFRA</v>
          </cell>
        </row>
        <row r="339">
          <cell r="B339" t="str">
            <v>ART NIRMAN LTD</v>
          </cell>
          <cell r="C339" t="str">
            <v>Not Listed</v>
          </cell>
          <cell r="D339" t="str">
            <v>ARTNIRMAN</v>
          </cell>
        </row>
        <row r="340">
          <cell r="B340" t="str">
            <v>ARTECH POWER &amp; TRADING LTD</v>
          </cell>
          <cell r="C340">
            <v>517481</v>
          </cell>
          <cell r="D340" t="str">
            <v>Not Listed</v>
          </cell>
        </row>
        <row r="341">
          <cell r="B341" t="str">
            <v>ARTEFACT PROJECTS LTD</v>
          </cell>
          <cell r="C341">
            <v>531297</v>
          </cell>
          <cell r="D341" t="str">
            <v>Not Listed</v>
          </cell>
        </row>
        <row r="342">
          <cell r="B342" t="str">
            <v>Artemis Electricals Ltd</v>
          </cell>
          <cell r="C342">
            <v>542670</v>
          </cell>
          <cell r="D342" t="str">
            <v>ARTEMISELC</v>
          </cell>
        </row>
        <row r="343">
          <cell r="B343" t="str">
            <v>ARTEMIS GLOBAL LIFE SCIENCES LTD</v>
          </cell>
          <cell r="C343">
            <v>540616</v>
          </cell>
          <cell r="D343" t="str">
            <v>AGLSL</v>
          </cell>
        </row>
        <row r="344">
          <cell r="B344" t="str">
            <v>ARTSON ENGINEERING LTD</v>
          </cell>
          <cell r="C344">
            <v>522134</v>
          </cell>
          <cell r="D344" t="str">
            <v>Not Listed</v>
          </cell>
        </row>
        <row r="345">
          <cell r="B345" t="str">
            <v>ARUNA HOTELS LTD</v>
          </cell>
          <cell r="C345">
            <v>500016</v>
          </cell>
          <cell r="D345" t="str">
            <v>Not Listed</v>
          </cell>
        </row>
        <row r="346">
          <cell r="B346" t="str">
            <v>ARVEE LABORATORIES (INDIA) LTD</v>
          </cell>
          <cell r="C346" t="str">
            <v>Not Listed</v>
          </cell>
          <cell r="D346" t="str">
            <v>ARVEE</v>
          </cell>
        </row>
        <row r="347">
          <cell r="B347" t="str">
            <v>ARVEE LABORATORIES INDIA LTD</v>
          </cell>
          <cell r="C347" t="str">
            <v>Not Listed</v>
          </cell>
          <cell r="D347" t="str">
            <v>ARVEE</v>
          </cell>
        </row>
        <row r="348">
          <cell r="B348" t="str">
            <v>Arvind Fashions Ltd</v>
          </cell>
          <cell r="C348">
            <v>542484</v>
          </cell>
          <cell r="D348" t="str">
            <v>ARVINDFASN</v>
          </cell>
        </row>
        <row r="349">
          <cell r="B349" t="str">
            <v>ARVIND LTD</v>
          </cell>
          <cell r="C349">
            <v>500101</v>
          </cell>
          <cell r="D349" t="str">
            <v>ARVIND</v>
          </cell>
        </row>
        <row r="350">
          <cell r="B350" t="str">
            <v>ARVIND SMARTSPACES LTD</v>
          </cell>
          <cell r="C350">
            <v>539301</v>
          </cell>
          <cell r="D350" t="str">
            <v>ARVSMART</v>
          </cell>
        </row>
        <row r="351">
          <cell r="B351" t="str">
            <v>ARYAMAN CAPITAL MARKETS LTD</v>
          </cell>
          <cell r="C351">
            <v>538716</v>
          </cell>
          <cell r="D351" t="str">
            <v>Not Listed</v>
          </cell>
        </row>
        <row r="352">
          <cell r="B352" t="str">
            <v>ARYAMAN FINANCIAL SERVICES LTD</v>
          </cell>
          <cell r="C352">
            <v>530245</v>
          </cell>
          <cell r="D352" t="str">
            <v>Not Listed</v>
          </cell>
        </row>
        <row r="353">
          <cell r="B353" t="str">
            <v>Aryan Share and Stock Brokers Ltd</v>
          </cell>
          <cell r="C353">
            <v>542176</v>
          </cell>
          <cell r="D353" t="str">
            <v>ARYAN</v>
          </cell>
        </row>
        <row r="354">
          <cell r="B354" t="str">
            <v>ASAHI INDIA GLASS LTD</v>
          </cell>
          <cell r="C354">
            <v>515030</v>
          </cell>
          <cell r="D354" t="str">
            <v>ASAHIINDIA</v>
          </cell>
        </row>
        <row r="355">
          <cell r="B355" t="str">
            <v>ASAHI INDUSTRIES LTD</v>
          </cell>
          <cell r="C355">
            <v>514482</v>
          </cell>
          <cell r="D355" t="str">
            <v>Not Listed</v>
          </cell>
        </row>
        <row r="356">
          <cell r="B356" t="str">
            <v>ASAHI SONGWON COLORS LTD</v>
          </cell>
          <cell r="C356">
            <v>532853</v>
          </cell>
          <cell r="D356" t="str">
            <v>ASAHISONG</v>
          </cell>
        </row>
        <row r="357">
          <cell r="B357" t="str">
            <v>ASHAPURA INTIMATES FASHION LTD</v>
          </cell>
          <cell r="C357">
            <v>535467</v>
          </cell>
          <cell r="D357" t="str">
            <v>AIFL</v>
          </cell>
        </row>
        <row r="358">
          <cell r="B358" t="str">
            <v>ASHAPURA MINECHEM LTD</v>
          </cell>
          <cell r="C358">
            <v>527001</v>
          </cell>
          <cell r="D358" t="str">
            <v>ASHAPURMIN</v>
          </cell>
        </row>
        <row r="359">
          <cell r="B359" t="str">
            <v>Ashapuri Gold Ornament Ltd</v>
          </cell>
          <cell r="C359">
            <v>542579</v>
          </cell>
          <cell r="D359" t="str">
            <v>AGOL</v>
          </cell>
        </row>
        <row r="360">
          <cell r="B360" t="str">
            <v>ASHARI AGENCIES LTD</v>
          </cell>
          <cell r="C360">
            <v>540024</v>
          </cell>
          <cell r="D360" t="str">
            <v>Not Listed</v>
          </cell>
        </row>
        <row r="361">
          <cell r="B361" t="str">
            <v>ASHIANA AGRO INDUSTRIES LTD</v>
          </cell>
          <cell r="C361">
            <v>519174</v>
          </cell>
          <cell r="D361" t="str">
            <v>Not Listed</v>
          </cell>
        </row>
        <row r="362">
          <cell r="B362" t="str">
            <v>ASHIANA HOUSING LTD</v>
          </cell>
          <cell r="C362">
            <v>523716</v>
          </cell>
          <cell r="D362" t="str">
            <v>ASHIANA</v>
          </cell>
        </row>
        <row r="363">
          <cell r="B363" t="str">
            <v>ASHIANA ISPAT LTD</v>
          </cell>
          <cell r="C363">
            <v>513401</v>
          </cell>
          <cell r="D363" t="str">
            <v>Not Listed</v>
          </cell>
        </row>
        <row r="364">
          <cell r="B364" t="str">
            <v>ASHIKA CREDIT CAPITAL LTD.</v>
          </cell>
          <cell r="C364">
            <v>590122</v>
          </cell>
          <cell r="D364" t="str">
            <v>ASHIKACR</v>
          </cell>
        </row>
        <row r="365">
          <cell r="B365" t="str">
            <v>ASHIMA LTD</v>
          </cell>
          <cell r="C365">
            <v>514286</v>
          </cell>
          <cell r="D365" t="str">
            <v>ASHIMASYN</v>
          </cell>
        </row>
        <row r="366">
          <cell r="B366" t="str">
            <v>ASHIRWAD CAPITAL LTD</v>
          </cell>
          <cell r="C366">
            <v>512247</v>
          </cell>
          <cell r="D366" t="str">
            <v>Not Listed</v>
          </cell>
        </row>
        <row r="367">
          <cell r="B367" t="str">
            <v>ASHIRWAD STEELS &amp; INDUSTRIES LTD</v>
          </cell>
          <cell r="C367">
            <v>526847</v>
          </cell>
          <cell r="D367" t="str">
            <v>Not Listed</v>
          </cell>
        </row>
        <row r="368">
          <cell r="B368" t="str">
            <v>ASHISH POLYPLAST LTD</v>
          </cell>
          <cell r="C368">
            <v>530429</v>
          </cell>
          <cell r="D368" t="str">
            <v>Not Listed</v>
          </cell>
        </row>
        <row r="369">
          <cell r="B369" t="str">
            <v>ASHNISHA INDUSTRIES LTD</v>
          </cell>
          <cell r="C369">
            <v>541702</v>
          </cell>
          <cell r="D369" t="str">
            <v>Not Listed</v>
          </cell>
        </row>
        <row r="370">
          <cell r="B370" t="str">
            <v>ASHNOOR TEXTILE MILLS LTD</v>
          </cell>
          <cell r="C370">
            <v>507872</v>
          </cell>
          <cell r="D370" t="str">
            <v>Not Listed</v>
          </cell>
        </row>
        <row r="371">
          <cell r="B371" t="str">
            <v>ASHOK ALCO-CHEM LTD</v>
          </cell>
          <cell r="C371">
            <v>524594</v>
          </cell>
          <cell r="D371" t="str">
            <v>Not Listed</v>
          </cell>
        </row>
        <row r="372">
          <cell r="B372" t="str">
            <v>ASHOK LEYLAND LTD</v>
          </cell>
          <cell r="C372">
            <v>500477</v>
          </cell>
          <cell r="D372" t="str">
            <v>ASHOKLEY</v>
          </cell>
        </row>
        <row r="373">
          <cell r="B373" t="str">
            <v>ASHOKA BUILDCON LTD</v>
          </cell>
          <cell r="C373">
            <v>533271</v>
          </cell>
          <cell r="D373" t="str">
            <v>ASHOKA</v>
          </cell>
        </row>
        <row r="374">
          <cell r="B374" t="str">
            <v>ASHOKA METCAST LTD</v>
          </cell>
          <cell r="C374">
            <v>540923</v>
          </cell>
          <cell r="D374" t="str">
            <v>Not Listed</v>
          </cell>
        </row>
        <row r="375">
          <cell r="B375" t="str">
            <v>ASHOKA REFINERIES LTD</v>
          </cell>
          <cell r="C375">
            <v>526983</v>
          </cell>
          <cell r="D375" t="str">
            <v>Not Listed</v>
          </cell>
        </row>
        <row r="376">
          <cell r="B376" t="str">
            <v>ASHRAM ONLINE COM LTD</v>
          </cell>
          <cell r="C376">
            <v>526187</v>
          </cell>
          <cell r="D376" t="str">
            <v>Not Listed</v>
          </cell>
        </row>
        <row r="377">
          <cell r="B377" t="str">
            <v>ASHUTOSH PAPER MILLS LTD</v>
          </cell>
          <cell r="C377">
            <v>531568</v>
          </cell>
          <cell r="D377" t="str">
            <v>Not Listed</v>
          </cell>
        </row>
        <row r="378">
          <cell r="B378" t="str">
            <v>ASI INDUSTRIES LTD</v>
          </cell>
          <cell r="C378">
            <v>502015</v>
          </cell>
          <cell r="D378" t="str">
            <v>Not Listed</v>
          </cell>
        </row>
        <row r="379">
          <cell r="B379" t="str">
            <v>ASIA CAPITAL LTD</v>
          </cell>
          <cell r="C379">
            <v>538777</v>
          </cell>
          <cell r="D379" t="str">
            <v>Not Listed</v>
          </cell>
        </row>
        <row r="380">
          <cell r="B380" t="str">
            <v>ASIA PACK LTD</v>
          </cell>
          <cell r="C380">
            <v>530899</v>
          </cell>
          <cell r="D380" t="str">
            <v>Not Listed</v>
          </cell>
        </row>
        <row r="381">
          <cell r="B381" t="str">
            <v>ASIAN FLORA LTD</v>
          </cell>
          <cell r="C381">
            <v>531392</v>
          </cell>
          <cell r="D381" t="str">
            <v>Not Listed</v>
          </cell>
        </row>
        <row r="382">
          <cell r="B382" t="str">
            <v>ASIAN GRANITO (INDIA) LTD</v>
          </cell>
          <cell r="C382">
            <v>532888</v>
          </cell>
          <cell r="D382" t="str">
            <v>ASIANTILES</v>
          </cell>
        </row>
        <row r="383">
          <cell r="B383" t="str">
            <v>ASIAN GRANITO INDIA LTD</v>
          </cell>
          <cell r="C383">
            <v>532888</v>
          </cell>
          <cell r="D383" t="str">
            <v>ASIANTILES</v>
          </cell>
        </row>
        <row r="384">
          <cell r="B384" t="str">
            <v>ASIAN HOTELS EAST LTD</v>
          </cell>
          <cell r="C384">
            <v>533227</v>
          </cell>
          <cell r="D384" t="str">
            <v>AHLEAST</v>
          </cell>
        </row>
        <row r="385">
          <cell r="B385" t="str">
            <v>ASIAN HOTELS NORTH LTD</v>
          </cell>
          <cell r="C385">
            <v>500023</v>
          </cell>
          <cell r="D385" t="str">
            <v>ASIANHOTNR</v>
          </cell>
        </row>
        <row r="386">
          <cell r="B386" t="str">
            <v>ASIAN HOTELS WEST LTD</v>
          </cell>
          <cell r="C386">
            <v>533221</v>
          </cell>
          <cell r="D386" t="str">
            <v>AHLWEST</v>
          </cell>
        </row>
        <row r="387">
          <cell r="B387" t="str">
            <v>ASIAN OILFIELD SERVICES LTD</v>
          </cell>
          <cell r="C387">
            <v>530355</v>
          </cell>
          <cell r="D387" t="str">
            <v>Not Listed</v>
          </cell>
        </row>
        <row r="388">
          <cell r="B388" t="str">
            <v>ASIAN PAINTS LTD</v>
          </cell>
          <cell r="C388">
            <v>500820</v>
          </cell>
          <cell r="D388" t="str">
            <v>ASIANPAINT</v>
          </cell>
        </row>
        <row r="389">
          <cell r="B389" t="str">
            <v>ASIAN PETROPRODUCTS &amp; EXPORTS LTD</v>
          </cell>
          <cell r="C389">
            <v>524434</v>
          </cell>
          <cell r="D389" t="str">
            <v>Not Listed</v>
          </cell>
        </row>
        <row r="390">
          <cell r="B390" t="str">
            <v>ASIAN STAR CO LTD</v>
          </cell>
          <cell r="C390">
            <v>531847</v>
          </cell>
          <cell r="D390" t="str">
            <v>Not Listed</v>
          </cell>
        </row>
        <row r="391">
          <cell r="B391" t="str">
            <v>ASIAN TEA &amp; EXPORTS LTD</v>
          </cell>
          <cell r="C391">
            <v>519532</v>
          </cell>
          <cell r="D391" t="str">
            <v>Not Listed</v>
          </cell>
        </row>
        <row r="392">
          <cell r="B392" t="str">
            <v>ASIS LOGISTICS LTD</v>
          </cell>
          <cell r="C392">
            <v>506159</v>
          </cell>
          <cell r="D392" t="str">
            <v>ASISL</v>
          </cell>
        </row>
        <row r="393">
          <cell r="B393" t="str">
            <v>ASIT C MEHTA FINANCIAL SERVICES LTD</v>
          </cell>
          <cell r="C393">
            <v>530723</v>
          </cell>
          <cell r="D393" t="str">
            <v>Not Listed</v>
          </cell>
        </row>
        <row r="394">
          <cell r="B394" t="str">
            <v>ASL INDUSTRIES LTD</v>
          </cell>
          <cell r="C394" t="str">
            <v>Not Listed</v>
          </cell>
          <cell r="D394" t="str">
            <v>ASLIND</v>
          </cell>
        </row>
        <row r="395">
          <cell r="B395" t="str">
            <v>ASM TECHNOLOGIES LTD</v>
          </cell>
          <cell r="C395">
            <v>526433</v>
          </cell>
          <cell r="D395" t="str">
            <v>Not Listed</v>
          </cell>
        </row>
        <row r="396">
          <cell r="B396" t="str">
            <v>ASPINWALL AND COMPANY LTD</v>
          </cell>
          <cell r="C396" t="str">
            <v>Not Listed</v>
          </cell>
          <cell r="D396" t="str">
            <v>ASPINWALL</v>
          </cell>
        </row>
        <row r="397">
          <cell r="B397" t="str">
            <v>ASPIRA PATHLAB &amp; DIAGNOSTICS LTD</v>
          </cell>
          <cell r="C397">
            <v>540788</v>
          </cell>
          <cell r="D397" t="str">
            <v>Not Listed</v>
          </cell>
        </row>
        <row r="398">
          <cell r="B398" t="str">
            <v>ASSAM COMPANY (INDIA) LTD</v>
          </cell>
          <cell r="C398">
            <v>500024</v>
          </cell>
          <cell r="D398" t="str">
            <v>ASSAMCO</v>
          </cell>
        </row>
        <row r="399">
          <cell r="B399" t="str">
            <v>ASSAM COMPANY INDIA LTD</v>
          </cell>
          <cell r="C399">
            <v>500024</v>
          </cell>
          <cell r="D399" t="str">
            <v>ASSAMCO</v>
          </cell>
        </row>
        <row r="400">
          <cell r="B400" t="str">
            <v>ASSOCIATED ALCOHOLS &amp; BREWERIES LTD</v>
          </cell>
          <cell r="C400">
            <v>507526</v>
          </cell>
          <cell r="D400" t="str">
            <v>Not Listed</v>
          </cell>
        </row>
        <row r="401">
          <cell r="B401" t="str">
            <v>ASTEC LIFESCIENCES LTD</v>
          </cell>
          <cell r="C401">
            <v>533138</v>
          </cell>
          <cell r="D401" t="str">
            <v>ASTEC</v>
          </cell>
        </row>
        <row r="402">
          <cell r="B402" t="str">
            <v>ASTER DM HEALTHCARE LTD</v>
          </cell>
          <cell r="C402">
            <v>540975</v>
          </cell>
          <cell r="D402" t="str">
            <v>ASTERDM</v>
          </cell>
        </row>
        <row r="403">
          <cell r="B403" t="str">
            <v>ASTRA MICROWAVE PRODUCTS LTD</v>
          </cell>
          <cell r="C403">
            <v>532493</v>
          </cell>
          <cell r="D403" t="str">
            <v>ASTRAMICRO</v>
          </cell>
        </row>
        <row r="404">
          <cell r="B404" t="str">
            <v>ASTRAL POLY TECHNIK LTD</v>
          </cell>
          <cell r="C404">
            <v>532830</v>
          </cell>
          <cell r="D404" t="str">
            <v>ASTRAL</v>
          </cell>
        </row>
        <row r="405">
          <cell r="B405" t="str">
            <v>ASTRAZENECA PHARMA (INDIA) LTD</v>
          </cell>
          <cell r="C405">
            <v>506820</v>
          </cell>
          <cell r="D405" t="str">
            <v>ASTRAZEN</v>
          </cell>
        </row>
        <row r="406">
          <cell r="B406" t="str">
            <v>ASTRAZENECA PHARMA INDIA LTD</v>
          </cell>
          <cell r="C406">
            <v>506820</v>
          </cell>
          <cell r="D406" t="str">
            <v>ASTRAZEN</v>
          </cell>
        </row>
        <row r="407">
          <cell r="B407" t="str">
            <v>ASTRON PAPER &amp; BOARD MILL LTD</v>
          </cell>
          <cell r="C407">
            <v>540824</v>
          </cell>
          <cell r="D407" t="str">
            <v>ASTRON</v>
          </cell>
        </row>
        <row r="408">
          <cell r="B408" t="str">
            <v>ASUTOSH ENTERPRISES LTD</v>
          </cell>
          <cell r="C408">
            <v>512433</v>
          </cell>
          <cell r="D408" t="str">
            <v>Not Listed</v>
          </cell>
        </row>
        <row r="409">
          <cell r="B409" t="str">
            <v>ASYA INFOSOFT LTD</v>
          </cell>
          <cell r="C409">
            <v>511144</v>
          </cell>
          <cell r="D409" t="str">
            <v>Not Listed</v>
          </cell>
        </row>
        <row r="410">
          <cell r="B410" t="str">
            <v>ATHARV ENTERPRISES LTD</v>
          </cell>
          <cell r="C410">
            <v>530187</v>
          </cell>
          <cell r="D410" t="str">
            <v>Not Listed</v>
          </cell>
        </row>
        <row r="411">
          <cell r="B411" t="str">
            <v>ATHENA CONSTRUCTIONS LTD</v>
          </cell>
          <cell r="C411">
            <v>539099</v>
          </cell>
          <cell r="D411" t="str">
            <v>Not Listed</v>
          </cell>
        </row>
        <row r="412">
          <cell r="B412" t="str">
            <v>Athena Global Technologies Ltd-$</v>
          </cell>
          <cell r="C412">
            <v>517429</v>
          </cell>
          <cell r="D412" t="str">
            <v>ATHENAGLO</v>
          </cell>
        </row>
        <row r="413">
          <cell r="B413" t="str">
            <v>ATISHAY LTD</v>
          </cell>
          <cell r="C413">
            <v>538713</v>
          </cell>
          <cell r="D413" t="str">
            <v>Not Listed</v>
          </cell>
        </row>
        <row r="414">
          <cell r="B414" t="str">
            <v>ATLANTA DEVCON LTD</v>
          </cell>
          <cell r="C414">
            <v>526843</v>
          </cell>
          <cell r="D414" t="str">
            <v>Not Listed</v>
          </cell>
        </row>
        <row r="415">
          <cell r="B415" t="str">
            <v>ATLANTA LTD</v>
          </cell>
          <cell r="C415">
            <v>532759</v>
          </cell>
          <cell r="D415" t="str">
            <v>ATLANTA</v>
          </cell>
        </row>
        <row r="416">
          <cell r="B416" t="str">
            <v>ATLAS CYCLES HARYANA LTD</v>
          </cell>
          <cell r="C416">
            <v>505029</v>
          </cell>
          <cell r="D416" t="str">
            <v>ATLASCYCLE</v>
          </cell>
        </row>
        <row r="417">
          <cell r="B417" t="str">
            <v>ATLAS JEWELLERY (INDIA) LTD</v>
          </cell>
          <cell r="C417">
            <v>514394</v>
          </cell>
          <cell r="D417" t="str">
            <v>Not Listed</v>
          </cell>
        </row>
        <row r="418">
          <cell r="B418" t="str">
            <v>ATLAS JEWELLERY INDIA LTD</v>
          </cell>
          <cell r="C418">
            <v>514394</v>
          </cell>
          <cell r="D418" t="str">
            <v>Not Listed</v>
          </cell>
        </row>
        <row r="419">
          <cell r="B419" t="str">
            <v>ATUL AUTO LTD</v>
          </cell>
          <cell r="C419">
            <v>531795</v>
          </cell>
          <cell r="D419" t="str">
            <v>ATULAUTO</v>
          </cell>
        </row>
        <row r="420">
          <cell r="B420" t="str">
            <v>ATUL LTD</v>
          </cell>
          <cell r="C420">
            <v>500027</v>
          </cell>
          <cell r="D420" t="str">
            <v>ATUL</v>
          </cell>
        </row>
        <row r="421">
          <cell r="B421" t="str">
            <v>ATV PROJECTS (INDIA) LTD</v>
          </cell>
          <cell r="C421">
            <v>500028</v>
          </cell>
          <cell r="D421" t="str">
            <v>Not Listed</v>
          </cell>
        </row>
        <row r="422">
          <cell r="B422" t="str">
            <v>ATV PROJECTS INDIA LTD</v>
          </cell>
          <cell r="C422">
            <v>500028</v>
          </cell>
          <cell r="D422" t="str">
            <v>Not Listed</v>
          </cell>
        </row>
        <row r="423">
          <cell r="B423" t="str">
            <v>AU SMALL FINANCE BANK LTD</v>
          </cell>
          <cell r="C423">
            <v>540611</v>
          </cell>
          <cell r="D423" t="str">
            <v>AUBANK</v>
          </cell>
        </row>
        <row r="424">
          <cell r="B424" t="str">
            <v>AUNDE FAZE THREE AUTOFAB LTD</v>
          </cell>
          <cell r="C424">
            <v>532459</v>
          </cell>
          <cell r="D424" t="str">
            <v>Not Listed</v>
          </cell>
        </row>
        <row r="425">
          <cell r="B425" t="str">
            <v>AURANGABAD DISTILLERY LTD</v>
          </cell>
          <cell r="C425" t="str">
            <v>Not Listed</v>
          </cell>
          <cell r="D425" t="str">
            <v>AURDIS</v>
          </cell>
        </row>
        <row r="426">
          <cell r="B426" t="str">
            <v>AURIONPRO SOLUTIONS LTD</v>
          </cell>
          <cell r="C426">
            <v>532668</v>
          </cell>
          <cell r="D426" t="str">
            <v>AURIONPRO</v>
          </cell>
        </row>
        <row r="427">
          <cell r="B427" t="str">
            <v>AURO LABORATORIES LTD</v>
          </cell>
          <cell r="C427">
            <v>530233</v>
          </cell>
          <cell r="D427" t="str">
            <v>Not Listed</v>
          </cell>
        </row>
        <row r="428">
          <cell r="B428" t="str">
            <v>AUROBINDO PHARMA LTD</v>
          </cell>
          <cell r="C428">
            <v>524804</v>
          </cell>
          <cell r="D428" t="str">
            <v>AUROPHARMA</v>
          </cell>
        </row>
        <row r="429">
          <cell r="B429" t="str">
            <v>AUROMA COKE LTD</v>
          </cell>
          <cell r="C429">
            <v>531336</v>
          </cell>
          <cell r="D429" t="str">
            <v>Not Listed</v>
          </cell>
        </row>
        <row r="430">
          <cell r="B430" t="str">
            <v>AUSOM ENTERPRISE LTD</v>
          </cell>
          <cell r="C430">
            <v>509009</v>
          </cell>
          <cell r="D430" t="str">
            <v>AUSOMENT</v>
          </cell>
        </row>
        <row r="431">
          <cell r="B431" t="str">
            <v>AUSTIN ENGINEERING CO LTD</v>
          </cell>
          <cell r="C431">
            <v>522005</v>
          </cell>
          <cell r="D431" t="str">
            <v>Not Listed</v>
          </cell>
        </row>
        <row r="432">
          <cell r="B432" t="str">
            <v>AUTHUM INVESTMENT &amp; INFRASTRUCTURE LTD</v>
          </cell>
          <cell r="C432">
            <v>539177</v>
          </cell>
          <cell r="D432" t="str">
            <v>Not Listed</v>
          </cell>
        </row>
        <row r="433">
          <cell r="B433" t="str">
            <v>AUTO PINS (INDIA) LTD</v>
          </cell>
          <cell r="C433">
            <v>531994</v>
          </cell>
          <cell r="D433" t="str">
            <v>Not Listed</v>
          </cell>
        </row>
        <row r="434">
          <cell r="B434" t="str">
            <v>AUTO PINS INDIA LTD</v>
          </cell>
          <cell r="C434">
            <v>531994</v>
          </cell>
          <cell r="D434" t="str">
            <v>Not Listed</v>
          </cell>
        </row>
        <row r="435">
          <cell r="B435" t="str">
            <v>AUTOLINE INDUSTRIES LTD</v>
          </cell>
          <cell r="C435">
            <v>532797</v>
          </cell>
          <cell r="D435" t="str">
            <v>AUTOIND</v>
          </cell>
        </row>
        <row r="436">
          <cell r="B436" t="str">
            <v>AUTOLITE (INDIA) LTD</v>
          </cell>
          <cell r="C436">
            <v>500029</v>
          </cell>
          <cell r="D436" t="str">
            <v>AUTOLITIND</v>
          </cell>
        </row>
        <row r="437">
          <cell r="B437" t="str">
            <v>AUTOLITE INDIA LTD</v>
          </cell>
          <cell r="C437">
            <v>500029</v>
          </cell>
          <cell r="D437" t="str">
            <v>AUTOLITIND</v>
          </cell>
        </row>
        <row r="438">
          <cell r="B438" t="str">
            <v>AUTOMOBILE CORPORATION OF GOA LTD</v>
          </cell>
          <cell r="C438">
            <v>505036</v>
          </cell>
          <cell r="D438" t="str">
            <v>Not Listed</v>
          </cell>
        </row>
        <row r="439">
          <cell r="B439" t="str">
            <v>AUTOMOTIVE AXLES LTD</v>
          </cell>
          <cell r="C439">
            <v>505010</v>
          </cell>
          <cell r="D439" t="str">
            <v>AUTOAXLES</v>
          </cell>
        </row>
        <row r="440">
          <cell r="B440" t="str">
            <v>AUTOMOTIVE STAMPINGS AND ASSEMBLIES LTD</v>
          </cell>
          <cell r="C440">
            <v>520119</v>
          </cell>
          <cell r="D440" t="str">
            <v>ASAL</v>
          </cell>
        </row>
        <row r="441">
          <cell r="B441" t="str">
            <v>AUTORIDERS INTERNATIONAL LTD</v>
          </cell>
          <cell r="C441">
            <v>512277</v>
          </cell>
          <cell r="D441" t="str">
            <v>Not Listed</v>
          </cell>
        </row>
        <row r="442">
          <cell r="B442" t="str">
            <v>AUTUMN BUILDERS LTD</v>
          </cell>
          <cell r="C442">
            <v>780004</v>
          </cell>
          <cell r="D442" t="str">
            <v>Not Listed</v>
          </cell>
        </row>
        <row r="443">
          <cell r="B443" t="str">
            <v>AVADH SUGAR &amp; ENERGY LTD</v>
          </cell>
          <cell r="C443">
            <v>540649</v>
          </cell>
          <cell r="D443" t="str">
            <v>AVADHSUGAR</v>
          </cell>
        </row>
        <row r="444">
          <cell r="B444" t="str">
            <v>AVAILABLE FINANCE LTD</v>
          </cell>
          <cell r="C444">
            <v>531310</v>
          </cell>
          <cell r="D444" t="str">
            <v>Not Listed</v>
          </cell>
        </row>
        <row r="445">
          <cell r="B445" t="str">
            <v>AVANCE TECHNOLOGIES LTD</v>
          </cell>
          <cell r="C445">
            <v>512149</v>
          </cell>
          <cell r="D445" t="str">
            <v>Not Listed</v>
          </cell>
        </row>
        <row r="446">
          <cell r="B446" t="str">
            <v>AVANTEL LTD</v>
          </cell>
          <cell r="C446">
            <v>532406</v>
          </cell>
          <cell r="D446" t="str">
            <v>Not Listed</v>
          </cell>
        </row>
        <row r="447">
          <cell r="B447" t="str">
            <v>AVANTI FEEDS LTD</v>
          </cell>
          <cell r="C447">
            <v>512573</v>
          </cell>
          <cell r="D447" t="str">
            <v>AVANTIFEED</v>
          </cell>
        </row>
        <row r="448">
          <cell r="B448" t="str">
            <v>ITC LTD</v>
          </cell>
          <cell r="C448">
            <v>540376</v>
          </cell>
          <cell r="D448" t="str">
            <v>ITC</v>
          </cell>
        </row>
        <row r="449">
          <cell r="B449" t="str">
            <v>AVG LOGISTICS LTD</v>
          </cell>
          <cell r="C449" t="str">
            <v>Not Listed</v>
          </cell>
          <cell r="D449" t="str">
            <v>AVG</v>
          </cell>
        </row>
        <row r="450">
          <cell r="B450" t="str">
            <v>AVI POLYMERS LTD</v>
          </cell>
          <cell r="C450">
            <v>539288</v>
          </cell>
          <cell r="D450" t="str">
            <v>Not Listed</v>
          </cell>
        </row>
        <row r="451">
          <cell r="B451" t="str">
            <v>AVI PRODUCTS (INDIA) LTD</v>
          </cell>
          <cell r="C451">
            <v>523896</v>
          </cell>
          <cell r="D451" t="str">
            <v>Not Listed</v>
          </cell>
        </row>
        <row r="452">
          <cell r="B452" t="str">
            <v>AVI PRODUCTS INDIA LTD</v>
          </cell>
          <cell r="C452">
            <v>523896</v>
          </cell>
          <cell r="D452" t="str">
            <v>Not Listed</v>
          </cell>
        </row>
        <row r="453">
          <cell r="B453" t="str">
            <v>AVIVA INDUSTRIES LTD</v>
          </cell>
          <cell r="C453">
            <v>512109</v>
          </cell>
          <cell r="D453" t="str">
            <v>Not Listed</v>
          </cell>
        </row>
        <row r="454">
          <cell r="B454" t="str">
            <v>AVON LIFESCIENCES LTD</v>
          </cell>
          <cell r="C454">
            <v>531541</v>
          </cell>
          <cell r="D454" t="str">
            <v>Not Listed</v>
          </cell>
        </row>
        <row r="455">
          <cell r="B455" t="str">
            <v>AVON MOLDPLAST LTD</v>
          </cell>
          <cell r="C455" t="str">
            <v>Not Listed</v>
          </cell>
          <cell r="D455" t="str">
            <v>AVONMPL</v>
          </cell>
        </row>
        <row r="456">
          <cell r="B456" t="str">
            <v>AVONMORE CAPITAL &amp; MANAGEMENT SERVICES LTD</v>
          </cell>
          <cell r="C456">
            <v>511589</v>
          </cell>
          <cell r="D456" t="str">
            <v>Not Listed</v>
          </cell>
        </row>
        <row r="457">
          <cell r="B457" t="str">
            <v>AVSL INDUSTRIES LTD</v>
          </cell>
          <cell r="C457" t="str">
            <v>Not Listed</v>
          </cell>
          <cell r="D457" t="str">
            <v>AVSL</v>
          </cell>
        </row>
        <row r="458">
          <cell r="B458" t="str">
            <v>AVT NATURAL PRODUCTS LTD</v>
          </cell>
          <cell r="C458">
            <v>519105</v>
          </cell>
          <cell r="D458" t="str">
            <v>AVTNPL</v>
          </cell>
        </row>
        <row r="459">
          <cell r="B459" t="str">
            <v>AVTIL ENTERPRISE LTD</v>
          </cell>
          <cell r="C459">
            <v>504390</v>
          </cell>
          <cell r="D459" t="str">
            <v>Not Listed</v>
          </cell>
        </row>
        <row r="460">
          <cell r="B460" t="str">
            <v>AXEL POLYMERS LTD</v>
          </cell>
          <cell r="C460">
            <v>513642</v>
          </cell>
          <cell r="D460" t="str">
            <v>Not Listed</v>
          </cell>
        </row>
        <row r="461">
          <cell r="B461" t="str">
            <v>AXIS BANK LTD</v>
          </cell>
          <cell r="C461">
            <v>532215</v>
          </cell>
          <cell r="D461" t="str">
            <v>AXISBANK</v>
          </cell>
        </row>
        <row r="462">
          <cell r="B462" t="str">
            <v>AXISCADES ENGINEERING TECHNOLOGIES LTD</v>
          </cell>
          <cell r="C462">
            <v>532395</v>
          </cell>
          <cell r="D462" t="str">
            <v>AXISCADES</v>
          </cell>
        </row>
        <row r="463">
          <cell r="B463" t="str">
            <v>Axita Cotton Ltd</v>
          </cell>
          <cell r="C463">
            <v>542285</v>
          </cell>
          <cell r="D463" t="str">
            <v>AXITA</v>
          </cell>
        </row>
        <row r="464">
          <cell r="B464" t="str">
            <v>AXON VENTURES LTD</v>
          </cell>
          <cell r="C464">
            <v>505506</v>
          </cell>
          <cell r="D464" t="str">
            <v>Not Listed</v>
          </cell>
        </row>
        <row r="465">
          <cell r="B465" t="str">
            <v>AXTEL INDUSTRIES LTD</v>
          </cell>
          <cell r="C465">
            <v>523850</v>
          </cell>
          <cell r="D465" t="str">
            <v>Not Listed</v>
          </cell>
        </row>
        <row r="466">
          <cell r="B466" t="str">
            <v>AYEPEE LAMITUBES LTD</v>
          </cell>
          <cell r="C466">
            <v>523168</v>
          </cell>
          <cell r="D466" t="str">
            <v>Not Listed</v>
          </cell>
        </row>
        <row r="467">
          <cell r="B467" t="str">
            <v>AYM SYNTEX LTD</v>
          </cell>
          <cell r="C467">
            <v>508933</v>
          </cell>
          <cell r="D467" t="str">
            <v>AYMSYNTEX</v>
          </cell>
        </row>
        <row r="468">
          <cell r="B468" t="str">
            <v>AYOKI MERCANTILE LTD</v>
          </cell>
          <cell r="C468">
            <v>512063</v>
          </cell>
          <cell r="D468" t="str">
            <v>Not Listed</v>
          </cell>
        </row>
        <row r="469">
          <cell r="B469" t="str">
            <v>B  P  CAPITAL LTD</v>
          </cell>
          <cell r="C469">
            <v>536965</v>
          </cell>
          <cell r="D469" t="str">
            <v>Not Listed</v>
          </cell>
        </row>
        <row r="470">
          <cell r="B470" t="str">
            <v>B &amp; A LTD</v>
          </cell>
          <cell r="C470">
            <v>508136</v>
          </cell>
          <cell r="D470" t="str">
            <v>Not Listed</v>
          </cell>
        </row>
        <row r="471">
          <cell r="B471" t="str">
            <v>B A G FILMS AND MEDIA LTD</v>
          </cell>
          <cell r="C471">
            <v>532507</v>
          </cell>
          <cell r="D471" t="str">
            <v>BAGFILMS</v>
          </cell>
        </row>
        <row r="472">
          <cell r="B472" t="str">
            <v>B C  POWER CONTROLS LTD</v>
          </cell>
          <cell r="C472">
            <v>537766</v>
          </cell>
          <cell r="D472" t="str">
            <v>Not Listed</v>
          </cell>
        </row>
        <row r="473">
          <cell r="B473" t="str">
            <v>B L KASHYAP AND SONS LTD</v>
          </cell>
          <cell r="C473">
            <v>532719</v>
          </cell>
          <cell r="D473" t="str">
            <v>BLKASHYAP</v>
          </cell>
        </row>
        <row r="474">
          <cell r="B474" t="str">
            <v>B N RATHI SECURITIES LTD</v>
          </cell>
          <cell r="C474">
            <v>523019</v>
          </cell>
          <cell r="D474" t="str">
            <v>Not Listed</v>
          </cell>
        </row>
        <row r="475">
          <cell r="B475" t="str">
            <v>B&amp;A PACKAGING (INDIA) LTD</v>
          </cell>
          <cell r="C475">
            <v>523186</v>
          </cell>
          <cell r="D475" t="str">
            <v>Not Listed</v>
          </cell>
        </row>
        <row r="476">
          <cell r="B476" t="str">
            <v>B&amp;A PACKAGING INDIA LTD</v>
          </cell>
          <cell r="C476">
            <v>523186</v>
          </cell>
          <cell r="D476" t="str">
            <v>Not Listed</v>
          </cell>
        </row>
        <row r="477">
          <cell r="B477" t="str">
            <v>B&amp;B TRIPLEWALL CONTAINERS LTD</v>
          </cell>
          <cell r="C477" t="str">
            <v>Not Listed</v>
          </cell>
          <cell r="D477" t="str">
            <v>BBTCL</v>
          </cell>
        </row>
        <row r="478">
          <cell r="B478" t="str">
            <v>B.T. Syndicate Ltd</v>
          </cell>
          <cell r="C478">
            <v>542206</v>
          </cell>
          <cell r="D478" t="str">
            <v>BTSYN</v>
          </cell>
        </row>
        <row r="479">
          <cell r="B479" t="str">
            <v>B2B SOFTWARE TECHNOLOGIES LTD</v>
          </cell>
          <cell r="C479">
            <v>531268</v>
          </cell>
          <cell r="D479" t="str">
            <v>Not Listed</v>
          </cell>
        </row>
        <row r="480">
          <cell r="B480" t="str">
            <v>BABA ARTS LTD</v>
          </cell>
          <cell r="C480">
            <v>532380</v>
          </cell>
          <cell r="D480" t="str">
            <v>Not Listed</v>
          </cell>
        </row>
        <row r="481">
          <cell r="B481" t="str">
            <v>BACIL PHARMA LTD</v>
          </cell>
          <cell r="C481">
            <v>524516</v>
          </cell>
          <cell r="D481" t="str">
            <v>Not Listed</v>
          </cell>
        </row>
        <row r="482">
          <cell r="B482" t="str">
            <v>BAFNA PHARMACEUTICALS LTD</v>
          </cell>
          <cell r="C482">
            <v>532989</v>
          </cell>
          <cell r="D482" t="str">
            <v>BAFNAPHARM</v>
          </cell>
        </row>
        <row r="483">
          <cell r="B483" t="str">
            <v>BAGADIA COLOURCHEM LTD</v>
          </cell>
          <cell r="C483">
            <v>530197</v>
          </cell>
          <cell r="D483" t="str">
            <v>Not Listed</v>
          </cell>
        </row>
        <row r="484">
          <cell r="B484" t="str">
            <v>BAID LEASING AND FINANCE CO LTD</v>
          </cell>
          <cell r="C484">
            <v>511724</v>
          </cell>
          <cell r="D484" t="str">
            <v>Not Listed</v>
          </cell>
        </row>
        <row r="485">
          <cell r="B485" t="str">
            <v>BAJAJ AUTO LTD</v>
          </cell>
          <cell r="C485">
            <v>532977</v>
          </cell>
          <cell r="D485" t="str">
            <v>BAJAJ-AUTO</v>
          </cell>
        </row>
        <row r="486">
          <cell r="B486" t="str">
            <v>Bajaj Consumer Care LTD</v>
          </cell>
          <cell r="C486" t="str">
            <v>Not Listed</v>
          </cell>
          <cell r="D486" t="str">
            <v>BAJAJCON</v>
          </cell>
        </row>
        <row r="487">
          <cell r="B487" t="str">
            <v>BAJAJ CORP LTD</v>
          </cell>
          <cell r="C487">
            <v>533229</v>
          </cell>
          <cell r="D487" t="str">
            <v>BAJAJCORP</v>
          </cell>
        </row>
        <row r="488">
          <cell r="B488" t="str">
            <v>BAJAJ ELECTRICALS LTD</v>
          </cell>
          <cell r="C488">
            <v>500031</v>
          </cell>
          <cell r="D488" t="str">
            <v>BAJAJELEC</v>
          </cell>
        </row>
        <row r="489">
          <cell r="B489" t="str">
            <v>BAJAJ FINANCE LTD</v>
          </cell>
          <cell r="C489">
            <v>500034</v>
          </cell>
          <cell r="D489" t="str">
            <v>BAJFINANCE</v>
          </cell>
        </row>
        <row r="490">
          <cell r="B490" t="str">
            <v>BAJAJ FINSERV LTD</v>
          </cell>
          <cell r="C490">
            <v>532978</v>
          </cell>
          <cell r="D490" t="str">
            <v>BAJAJFINSV</v>
          </cell>
        </row>
        <row r="491">
          <cell r="B491" t="str">
            <v>BAJAJ GLOBAL LTD</v>
          </cell>
          <cell r="C491">
            <v>512261</v>
          </cell>
          <cell r="D491" t="str">
            <v>Not Listed</v>
          </cell>
        </row>
        <row r="492">
          <cell r="B492" t="str">
            <v>BAJAJ HEALTHCARE LTD</v>
          </cell>
          <cell r="C492">
            <v>539872</v>
          </cell>
          <cell r="D492" t="str">
            <v>Not Listed</v>
          </cell>
        </row>
        <row r="493">
          <cell r="B493" t="str">
            <v>BAJAJ HINDUSTHAN SUGAR LTD</v>
          </cell>
          <cell r="C493">
            <v>500032</v>
          </cell>
          <cell r="D493" t="str">
            <v>BAJAJHIND</v>
          </cell>
        </row>
        <row r="494">
          <cell r="B494" t="str">
            <v>BAJAJ HOLDINGS &amp; INVESTMENT LTD</v>
          </cell>
          <cell r="C494">
            <v>500490</v>
          </cell>
          <cell r="D494" t="str">
            <v>BAJAJHLDNG</v>
          </cell>
        </row>
        <row r="495">
          <cell r="B495" t="str">
            <v>BAJAJ STEEL INDUSTRIES LTD</v>
          </cell>
          <cell r="C495">
            <v>507944</v>
          </cell>
          <cell r="D495" t="str">
            <v>Not Listed</v>
          </cell>
        </row>
        <row r="496">
          <cell r="B496" t="str">
            <v>BAJRANG FINANCE LTD</v>
          </cell>
          <cell r="C496">
            <v>511139</v>
          </cell>
          <cell r="D496" t="str">
            <v>Not Listed</v>
          </cell>
        </row>
        <row r="497">
          <cell r="B497" t="str">
            <v>BAL PHARMA LTD</v>
          </cell>
          <cell r="C497">
            <v>524824</v>
          </cell>
          <cell r="D497" t="str">
            <v>BALPHARMA</v>
          </cell>
        </row>
        <row r="498">
          <cell r="B498" t="str">
            <v>BALAJI AMINES LTD</v>
          </cell>
          <cell r="C498">
            <v>530999</v>
          </cell>
          <cell r="D498" t="str">
            <v>BALAMINES</v>
          </cell>
        </row>
        <row r="499">
          <cell r="B499" t="str">
            <v>BALAJI TELEFILMS LTD</v>
          </cell>
          <cell r="C499">
            <v>532382</v>
          </cell>
          <cell r="D499" t="str">
            <v>BALAJITELE</v>
          </cell>
        </row>
        <row r="500">
          <cell r="B500" t="str">
            <v>BALASORE ALLOYS LTD</v>
          </cell>
          <cell r="C500">
            <v>513142</v>
          </cell>
          <cell r="D500" t="str">
            <v>Not Listed</v>
          </cell>
        </row>
        <row r="501">
          <cell r="B501" t="str">
            <v>Balaxi Ventures LTD</v>
          </cell>
          <cell r="C501" t="str">
            <v>Not Listed</v>
          </cell>
          <cell r="D501" t="str">
            <v>BALAXI</v>
          </cell>
        </row>
        <row r="502">
          <cell r="B502" t="str">
            <v>BALGOPAL COMMERCIAL LTD</v>
          </cell>
          <cell r="C502">
            <v>539834</v>
          </cell>
          <cell r="D502" t="str">
            <v>Not Listed</v>
          </cell>
        </row>
        <row r="503">
          <cell r="B503" t="str">
            <v>BALKRISHNA INDUSTRIES LTD</v>
          </cell>
          <cell r="C503">
            <v>502355</v>
          </cell>
          <cell r="D503" t="str">
            <v>BALKRISIND</v>
          </cell>
        </row>
        <row r="504">
          <cell r="B504" t="str">
            <v>BALKRISHNA PAPER MILLS LTD</v>
          </cell>
          <cell r="C504">
            <v>539251</v>
          </cell>
          <cell r="D504" t="str">
            <v>BALKRISHNA</v>
          </cell>
        </row>
        <row r="505">
          <cell r="B505" t="str">
            <v>BALLARPUR INDUSTRIES LTD</v>
          </cell>
          <cell r="C505">
            <v>500102</v>
          </cell>
          <cell r="D505" t="str">
            <v>BALLARPUR</v>
          </cell>
        </row>
        <row r="506">
          <cell r="B506" t="str">
            <v>BALMER LAWRIE &amp; COMPANY LTD</v>
          </cell>
          <cell r="C506">
            <v>523319</v>
          </cell>
          <cell r="D506" t="str">
            <v>BALMLAWRIE</v>
          </cell>
        </row>
        <row r="507">
          <cell r="B507" t="str">
            <v>BALMER LAWRIE INVESTMENTS LTD</v>
          </cell>
          <cell r="C507">
            <v>532485</v>
          </cell>
          <cell r="D507" t="str">
            <v>Not Listed</v>
          </cell>
        </row>
        <row r="508">
          <cell r="B508" t="str">
            <v>BALRAMPUR CHINI MILLS LTD</v>
          </cell>
          <cell r="C508">
            <v>500038</v>
          </cell>
          <cell r="D508" t="str">
            <v>BALRAMCHIN</v>
          </cell>
        </row>
        <row r="509">
          <cell r="B509" t="str">
            <v>BALURGHAT TECHNOLOGIES LTD</v>
          </cell>
          <cell r="C509">
            <v>520127</v>
          </cell>
          <cell r="D509" t="str">
            <v>Not Listed</v>
          </cell>
        </row>
        <row r="510">
          <cell r="B510" t="str">
            <v>BAMBINO AGRO INDUSTRIES LTD</v>
          </cell>
          <cell r="C510">
            <v>519295</v>
          </cell>
          <cell r="D510" t="str">
            <v>Not Listed</v>
          </cell>
        </row>
        <row r="511">
          <cell r="B511" t="str">
            <v>BAMPSL SECURITIES LTD</v>
          </cell>
          <cell r="C511">
            <v>531591</v>
          </cell>
          <cell r="D511" t="str">
            <v>Not Listed</v>
          </cell>
        </row>
        <row r="512">
          <cell r="B512" t="str">
            <v>BANARAS BEADS LTD</v>
          </cell>
          <cell r="C512">
            <v>526849</v>
          </cell>
          <cell r="D512" t="str">
            <v>BANARBEADS</v>
          </cell>
        </row>
        <row r="513">
          <cell r="B513" t="str">
            <v>BANAS FINANCE LTD</v>
          </cell>
          <cell r="C513">
            <v>509053</v>
          </cell>
          <cell r="D513" t="str">
            <v>Not Listed</v>
          </cell>
        </row>
        <row r="514">
          <cell r="B514" t="str">
            <v>BANCO PRODUCTS I LTD</v>
          </cell>
          <cell r="C514">
            <v>500039</v>
          </cell>
          <cell r="D514" t="str">
            <v>BANCOINDIA</v>
          </cell>
        </row>
        <row r="515">
          <cell r="B515" t="str">
            <v>BANDHAN BANK LTD</v>
          </cell>
          <cell r="C515">
            <v>541153</v>
          </cell>
          <cell r="D515" t="str">
            <v>BANDHANBNK</v>
          </cell>
        </row>
        <row r="516">
          <cell r="B516" t="str">
            <v>BANG OVERSEAS LTD</v>
          </cell>
          <cell r="C516">
            <v>532946</v>
          </cell>
          <cell r="D516" t="str">
            <v>BANG</v>
          </cell>
        </row>
        <row r="517">
          <cell r="B517" t="str">
            <v>BANGALORE FORT FARMS LTD</v>
          </cell>
          <cell r="C517">
            <v>539120</v>
          </cell>
          <cell r="D517" t="str">
            <v>Not Listed</v>
          </cell>
        </row>
        <row r="518">
          <cell r="B518" t="str">
            <v>BANK OF BARODA</v>
          </cell>
          <cell r="C518">
            <v>532134</v>
          </cell>
          <cell r="D518" t="str">
            <v>BANKBARODA</v>
          </cell>
        </row>
        <row r="519">
          <cell r="B519" t="str">
            <v>BANK OF INDIA</v>
          </cell>
          <cell r="C519">
            <v>532149</v>
          </cell>
          <cell r="D519" t="str">
            <v>BANKINDIA</v>
          </cell>
        </row>
        <row r="520">
          <cell r="B520" t="str">
            <v>BANK OF MAHARASHTRA</v>
          </cell>
          <cell r="C520">
            <v>532525</v>
          </cell>
          <cell r="D520" t="str">
            <v>MAHABANK</v>
          </cell>
        </row>
        <row r="521">
          <cell r="B521" t="str">
            <v>BANKA BIOLOO LTD</v>
          </cell>
          <cell r="C521" t="str">
            <v>Not Listed</v>
          </cell>
          <cell r="D521" t="str">
            <v>BANKA</v>
          </cell>
        </row>
        <row r="522">
          <cell r="B522" t="str">
            <v>BANNARI AMMAN SPINNING MILLS LTD</v>
          </cell>
          <cell r="C522">
            <v>532674</v>
          </cell>
          <cell r="D522" t="str">
            <v>BASML</v>
          </cell>
        </row>
        <row r="523">
          <cell r="B523" t="str">
            <v>BANNARI AMMAN SUGARS LTD</v>
          </cell>
          <cell r="C523">
            <v>500041</v>
          </cell>
          <cell r="D523" t="str">
            <v>BANARISUG</v>
          </cell>
        </row>
        <row r="524">
          <cell r="B524" t="str">
            <v>BANSAL MULTIFLEX LTD</v>
          </cell>
          <cell r="C524" t="str">
            <v>Not Listed</v>
          </cell>
          <cell r="D524" t="str">
            <v>BANSAL</v>
          </cell>
        </row>
        <row r="525">
          <cell r="B525" t="str">
            <v>BANSAL ROOFING PRODUCTS LTD</v>
          </cell>
          <cell r="C525">
            <v>538546</v>
          </cell>
          <cell r="D525" t="str">
            <v>Not Listed</v>
          </cell>
        </row>
        <row r="526">
          <cell r="B526" t="str">
            <v>BANSISONS TEA INDUSTRIES LTD</v>
          </cell>
          <cell r="C526">
            <v>519353</v>
          </cell>
          <cell r="D526" t="str">
            <v>Not Listed</v>
          </cell>
        </row>
        <row r="527">
          <cell r="B527" t="str">
            <v>BANSWARA SYNTEX LTD</v>
          </cell>
          <cell r="C527">
            <v>503722</v>
          </cell>
          <cell r="D527" t="str">
            <v>BANSWRAS</v>
          </cell>
        </row>
        <row r="528">
          <cell r="B528" t="str">
            <v>BARAK VALLEY CEMENTS LTD</v>
          </cell>
          <cell r="C528">
            <v>532916</v>
          </cell>
          <cell r="D528" t="str">
            <v>BVCL</v>
          </cell>
        </row>
        <row r="529">
          <cell r="B529" t="str">
            <v>BARODA EXTRUSION LTD</v>
          </cell>
          <cell r="C529">
            <v>513502</v>
          </cell>
          <cell r="D529" t="str">
            <v>Not Listed</v>
          </cell>
        </row>
        <row r="530">
          <cell r="B530" t="str">
            <v>BARON INFOTECH LTD</v>
          </cell>
          <cell r="C530">
            <v>532336</v>
          </cell>
          <cell r="D530" t="str">
            <v>Not Listed</v>
          </cell>
        </row>
        <row r="531">
          <cell r="B531" t="str">
            <v>BARTRONICS (INDIA) LTD</v>
          </cell>
          <cell r="C531">
            <v>532694</v>
          </cell>
          <cell r="D531" t="str">
            <v>BARTRONICS</v>
          </cell>
        </row>
        <row r="532">
          <cell r="B532" t="str">
            <v>BARTRONICS INDIA LTD</v>
          </cell>
          <cell r="C532">
            <v>532694</v>
          </cell>
          <cell r="D532" t="str">
            <v>BARTRONICS</v>
          </cell>
        </row>
        <row r="533">
          <cell r="B533" t="str">
            <v>BASANT AGRO TECH (INDIA) LTD</v>
          </cell>
          <cell r="C533">
            <v>524687</v>
          </cell>
          <cell r="D533" t="str">
            <v>Not Listed</v>
          </cell>
        </row>
        <row r="534">
          <cell r="B534" t="str">
            <v>BASANT AGRO TECH INDIA LTD</v>
          </cell>
          <cell r="C534">
            <v>524687</v>
          </cell>
          <cell r="D534" t="str">
            <v>Not Listed</v>
          </cell>
        </row>
        <row r="535">
          <cell r="B535" t="str">
            <v>BASF (INDIA) LTD</v>
          </cell>
          <cell r="C535">
            <v>500042</v>
          </cell>
          <cell r="D535" t="str">
            <v>BASF</v>
          </cell>
        </row>
        <row r="536">
          <cell r="B536" t="str">
            <v>BASF INDIA LTD</v>
          </cell>
          <cell r="C536">
            <v>500042</v>
          </cell>
          <cell r="D536" t="str">
            <v>BASF</v>
          </cell>
        </row>
        <row r="537">
          <cell r="B537" t="str">
            <v>BATA (INDIA) LTD</v>
          </cell>
          <cell r="C537">
            <v>500043</v>
          </cell>
          <cell r="D537" t="str">
            <v>BATA(INDIA)</v>
          </cell>
        </row>
        <row r="538">
          <cell r="B538" t="str">
            <v>BATA INDIA LTD</v>
          </cell>
          <cell r="C538">
            <v>500043</v>
          </cell>
          <cell r="D538" t="str">
            <v>BATAINDIA</v>
          </cell>
        </row>
        <row r="539">
          <cell r="B539" t="str">
            <v>BATLIBOI LTD</v>
          </cell>
          <cell r="C539">
            <v>522004</v>
          </cell>
          <cell r="D539" t="str">
            <v>Not Listed</v>
          </cell>
        </row>
        <row r="540">
          <cell r="B540" t="str">
            <v>BAYER CROPSCIENCE LTD</v>
          </cell>
          <cell r="C540">
            <v>506285</v>
          </cell>
          <cell r="D540" t="str">
            <v>BAYERCROP</v>
          </cell>
        </row>
        <row r="541">
          <cell r="B541" t="str">
            <v>BAZEL INTERNATIONAL LTD</v>
          </cell>
          <cell r="C541">
            <v>539946</v>
          </cell>
          <cell r="D541" t="str">
            <v>Not Listed</v>
          </cell>
        </row>
        <row r="542">
          <cell r="B542" t="str">
            <v>BCC FUBA (INDIA) LTD</v>
          </cell>
          <cell r="C542">
            <v>517246</v>
          </cell>
          <cell r="D542" t="str">
            <v>Not Listed</v>
          </cell>
        </row>
        <row r="543">
          <cell r="B543" t="str">
            <v>BCC FUBA INDIA LTD</v>
          </cell>
          <cell r="C543">
            <v>517246</v>
          </cell>
          <cell r="D543" t="str">
            <v>Not Listed</v>
          </cell>
        </row>
        <row r="544">
          <cell r="B544" t="str">
            <v>BCL ENTERPRISES LTD</v>
          </cell>
          <cell r="C544">
            <v>539621</v>
          </cell>
          <cell r="D544" t="str">
            <v>Not Listed</v>
          </cell>
        </row>
        <row r="545">
          <cell r="B545" t="str">
            <v>BCL INDUSTRIES LTD</v>
          </cell>
          <cell r="C545">
            <v>524332</v>
          </cell>
          <cell r="D545" t="str">
            <v>Not Listed</v>
          </cell>
        </row>
        <row r="546">
          <cell r="B546" t="str">
            <v>BCPL RAILWAY INFRASTRUCTURE LTD</v>
          </cell>
          <cell r="C546">
            <v>542057</v>
          </cell>
          <cell r="D546" t="str">
            <v>Not Listed</v>
          </cell>
        </row>
        <row r="547">
          <cell r="B547" t="str">
            <v>BDH INDUSTRIES LTD</v>
          </cell>
          <cell r="C547">
            <v>524828</v>
          </cell>
          <cell r="D547" t="str">
            <v>Not Listed</v>
          </cell>
        </row>
        <row r="548">
          <cell r="B548" t="str">
            <v>BEARDSELL LTD</v>
          </cell>
          <cell r="C548">
            <v>539447</v>
          </cell>
          <cell r="D548" t="str">
            <v>BEARDSELL</v>
          </cell>
        </row>
        <row r="549">
          <cell r="B549" t="str">
            <v>BEDMUTHA INDUSTRIES LTD</v>
          </cell>
          <cell r="C549">
            <v>533270</v>
          </cell>
          <cell r="D549" t="str">
            <v>BEDMUTHA</v>
          </cell>
        </row>
        <row r="550">
          <cell r="B550" t="str">
            <v>BEEKAY NIRYAT LTD</v>
          </cell>
          <cell r="C550">
            <v>539546</v>
          </cell>
          <cell r="D550" t="str">
            <v>Not Listed</v>
          </cell>
        </row>
        <row r="551">
          <cell r="B551" t="str">
            <v>BEEKAY STEEL INDUSTRIES LTD</v>
          </cell>
          <cell r="C551">
            <v>539018</v>
          </cell>
          <cell r="D551" t="str">
            <v>Not Listed</v>
          </cell>
        </row>
        <row r="552">
          <cell r="B552" t="str">
            <v>BEEYU OVERSEAS LTD</v>
          </cell>
          <cell r="C552">
            <v>532645</v>
          </cell>
          <cell r="D552" t="str">
            <v>Not Listed</v>
          </cell>
        </row>
        <row r="553">
          <cell r="B553" t="str">
            <v>BELLA CASA FASHION &amp; RETAIL LTD</v>
          </cell>
          <cell r="C553">
            <v>539399</v>
          </cell>
          <cell r="D553" t="str">
            <v>Not Listed</v>
          </cell>
        </row>
        <row r="554">
          <cell r="B554" t="str">
            <v>BEMCO HYDRAULICS LTD</v>
          </cell>
          <cell r="C554">
            <v>522650</v>
          </cell>
          <cell r="D554" t="str">
            <v>Not Listed</v>
          </cell>
        </row>
        <row r="555">
          <cell r="B555" t="str">
            <v>BEML LTD</v>
          </cell>
          <cell r="C555">
            <v>500048</v>
          </cell>
          <cell r="D555" t="str">
            <v>BEML</v>
          </cell>
        </row>
        <row r="556">
          <cell r="B556" t="str">
            <v>BENARA BEARINGS AND PISTONS LTD</v>
          </cell>
          <cell r="C556">
            <v>541178</v>
          </cell>
          <cell r="D556" t="str">
            <v>Not Listed</v>
          </cell>
        </row>
        <row r="557">
          <cell r="B557" t="str">
            <v>BENARES HOTELS LTD</v>
          </cell>
          <cell r="C557">
            <v>509438</v>
          </cell>
          <cell r="D557" t="str">
            <v>Not Listed</v>
          </cell>
        </row>
        <row r="558">
          <cell r="B558" t="str">
            <v>BENGAL &amp; ASSAM COMPANY LTD</v>
          </cell>
          <cell r="C558">
            <v>533095</v>
          </cell>
          <cell r="D558" t="str">
            <v>Not Listed</v>
          </cell>
        </row>
        <row r="559">
          <cell r="B559" t="str">
            <v>BENGAL STEEL INDUSTRIES LTD</v>
          </cell>
          <cell r="C559">
            <v>512404</v>
          </cell>
          <cell r="D559" t="str">
            <v>Not Listed</v>
          </cell>
        </row>
        <row r="560">
          <cell r="B560" t="str">
            <v>BENGAL TEA &amp; FABRICS LTD</v>
          </cell>
          <cell r="C560">
            <v>532230</v>
          </cell>
          <cell r="D560" t="str">
            <v>Not Listed</v>
          </cell>
        </row>
        <row r="561">
          <cell r="B561" t="str">
            <v>BENTLEY COMMERCIAL ENTERPRISES LTD</v>
          </cell>
          <cell r="C561">
            <v>512195</v>
          </cell>
          <cell r="D561" t="str">
            <v>Not Listed</v>
          </cell>
        </row>
        <row r="562">
          <cell r="B562" t="str">
            <v>BERGER PAINTS I LTD</v>
          </cell>
          <cell r="C562">
            <v>509480</v>
          </cell>
          <cell r="D562" t="str">
            <v>BERGEPAINT</v>
          </cell>
        </row>
        <row r="563">
          <cell r="B563" t="str">
            <v>BERVIN INVESTMENT &amp; LEASING LTD</v>
          </cell>
          <cell r="C563">
            <v>531340</v>
          </cell>
          <cell r="D563" t="str">
            <v>Not Listed</v>
          </cell>
        </row>
        <row r="564">
          <cell r="B564" t="str">
            <v>BERYL DRUGS LTD</v>
          </cell>
          <cell r="C564">
            <v>524606</v>
          </cell>
          <cell r="D564" t="str">
            <v>Not Listed</v>
          </cell>
        </row>
        <row r="565">
          <cell r="B565" t="str">
            <v>BERYL SECURITIES LTD</v>
          </cell>
          <cell r="C565">
            <v>531582</v>
          </cell>
          <cell r="D565" t="str">
            <v>Not Listed</v>
          </cell>
        </row>
        <row r="566">
          <cell r="B566" t="str">
            <v>BEST EASTERN HOTELS LTD</v>
          </cell>
          <cell r="C566">
            <v>508664</v>
          </cell>
          <cell r="D566" t="str">
            <v>Not Listed</v>
          </cell>
        </row>
        <row r="567">
          <cell r="B567" t="str">
            <v>BETA DRUGS LTD</v>
          </cell>
          <cell r="C567" t="str">
            <v>Not Listed</v>
          </cell>
          <cell r="D567" t="str">
            <v>BETA</v>
          </cell>
        </row>
        <row r="568">
          <cell r="B568" t="str">
            <v>BETEX (INDIA) LTD</v>
          </cell>
          <cell r="C568">
            <v>512477</v>
          </cell>
          <cell r="D568" t="str">
            <v>Not Listed</v>
          </cell>
        </row>
        <row r="569">
          <cell r="B569" t="str">
            <v>BETEX INDIA LTD</v>
          </cell>
          <cell r="C569">
            <v>512477</v>
          </cell>
          <cell r="D569" t="str">
            <v>Not Listed</v>
          </cell>
        </row>
        <row r="570">
          <cell r="B570" t="str">
            <v>BF INVESTMENT LTD</v>
          </cell>
          <cell r="C570">
            <v>533303</v>
          </cell>
          <cell r="D570" t="str">
            <v>BFINVEST</v>
          </cell>
        </row>
        <row r="571">
          <cell r="B571" t="str">
            <v>BF UTILITIES LTD</v>
          </cell>
          <cell r="C571">
            <v>532430</v>
          </cell>
          <cell r="D571" t="str">
            <v>BFUTILITIE</v>
          </cell>
        </row>
        <row r="572">
          <cell r="B572" t="str">
            <v>BFL ASSET FINVEST LTD</v>
          </cell>
          <cell r="C572">
            <v>539662</v>
          </cell>
          <cell r="D572" t="str">
            <v>Not Listed</v>
          </cell>
        </row>
        <row r="573">
          <cell r="B573" t="str">
            <v>BGIL FILMS &amp; TECHNOLOGIES LTD</v>
          </cell>
          <cell r="C573">
            <v>511664</v>
          </cell>
          <cell r="D573" t="str">
            <v>Not Listed</v>
          </cell>
        </row>
        <row r="574">
          <cell r="B574" t="str">
            <v>BGR ENERGY SYSTEMS LTD</v>
          </cell>
          <cell r="C574">
            <v>532930</v>
          </cell>
          <cell r="D574" t="str">
            <v>BGRENERGY</v>
          </cell>
        </row>
        <row r="575">
          <cell r="B575" t="str">
            <v>BHAGERIA INDUSTRIES LTD</v>
          </cell>
          <cell r="C575">
            <v>530803</v>
          </cell>
          <cell r="D575" t="str">
            <v>BHAGERIA</v>
          </cell>
        </row>
        <row r="576">
          <cell r="B576" t="str">
            <v>BHAGIRADHA CHEMICALS &amp; INDUSTRIES LTD</v>
          </cell>
          <cell r="C576">
            <v>531719</v>
          </cell>
          <cell r="D576" t="str">
            <v>Not Listed</v>
          </cell>
        </row>
        <row r="577">
          <cell r="B577" t="str">
            <v>BHAGWATI AUTOCAST LTD</v>
          </cell>
          <cell r="C577">
            <v>504646</v>
          </cell>
          <cell r="D577" t="str">
            <v>Not Listed</v>
          </cell>
        </row>
        <row r="578">
          <cell r="B578" t="str">
            <v>BHAGWATI OXYGEN LTD</v>
          </cell>
          <cell r="C578">
            <v>509449</v>
          </cell>
          <cell r="D578" t="str">
            <v>Not Listed</v>
          </cell>
        </row>
        <row r="579">
          <cell r="B579" t="str">
            <v>BHAGYANAGAR (INDIA) LTD</v>
          </cell>
          <cell r="C579">
            <v>512296</v>
          </cell>
          <cell r="D579" t="str">
            <v>BHAGYANGR</v>
          </cell>
        </row>
        <row r="580">
          <cell r="B580" t="str">
            <v>BHAGYANAGAR INDIA LTD</v>
          </cell>
          <cell r="C580">
            <v>512296</v>
          </cell>
          <cell r="D580" t="str">
            <v>BHAGYANGR</v>
          </cell>
        </row>
        <row r="581">
          <cell r="B581" t="str">
            <v>BHAGYANAGAR PROPERTIES LTD</v>
          </cell>
          <cell r="C581">
            <v>540621</v>
          </cell>
          <cell r="D581" t="str">
            <v>BHAGYAPROP</v>
          </cell>
        </row>
        <row r="582">
          <cell r="B582" t="str">
            <v>BHAKTI GEMS AND JEWELLERY LTD</v>
          </cell>
          <cell r="C582">
            <v>540545</v>
          </cell>
          <cell r="D582" t="str">
            <v>Not Listed</v>
          </cell>
        </row>
        <row r="583">
          <cell r="B583" t="str">
            <v>BHANDARI HOSIERY EXPORTS LTD</v>
          </cell>
          <cell r="C583">
            <v>512608</v>
          </cell>
          <cell r="D583" t="str">
            <v>BHANDARI</v>
          </cell>
        </row>
        <row r="584">
          <cell r="B584" t="str">
            <v>BHANDERI INFRACON LTD</v>
          </cell>
          <cell r="C584">
            <v>538576</v>
          </cell>
          <cell r="D584" t="str">
            <v>Not Listed</v>
          </cell>
        </row>
        <row r="585">
          <cell r="B585" t="str">
            <v>BHANSALI ENGINEERING POLYMERS LTD</v>
          </cell>
          <cell r="C585">
            <v>500052</v>
          </cell>
          <cell r="D585" t="str">
            <v>BEPL</v>
          </cell>
        </row>
        <row r="586">
          <cell r="B586" t="str">
            <v>BHARAT AGRI FERT &amp; REALTY LTD</v>
          </cell>
          <cell r="C586">
            <v>531862</v>
          </cell>
          <cell r="D586" t="str">
            <v>Not Listed</v>
          </cell>
        </row>
        <row r="587">
          <cell r="B587" t="str">
            <v>BHARAT BHUSHAN SHARE &amp; COMMODITY BROKERS LTD</v>
          </cell>
          <cell r="C587">
            <v>511501</v>
          </cell>
          <cell r="D587" t="str">
            <v>Not Listed</v>
          </cell>
        </row>
        <row r="588">
          <cell r="B588" t="str">
            <v>BHARAT BIJLEE LTD</v>
          </cell>
          <cell r="C588">
            <v>503960</v>
          </cell>
          <cell r="D588" t="str">
            <v>BBL</v>
          </cell>
        </row>
        <row r="589">
          <cell r="B589" t="str">
            <v>BHARAT DYNAMICS LTD</v>
          </cell>
          <cell r="C589">
            <v>541143</v>
          </cell>
          <cell r="D589" t="str">
            <v>BDL</v>
          </cell>
        </row>
        <row r="590">
          <cell r="B590" t="str">
            <v>BHARAT ELECTRONICS LTD</v>
          </cell>
          <cell r="C590">
            <v>500049</v>
          </cell>
          <cell r="D590" t="str">
            <v>BEL</v>
          </cell>
        </row>
        <row r="591">
          <cell r="B591" t="str">
            <v>BHARAT FINANCIAL INCLUSION LTD</v>
          </cell>
          <cell r="C591">
            <v>533228</v>
          </cell>
          <cell r="D591" t="str">
            <v>BHARATFIN</v>
          </cell>
        </row>
        <row r="592">
          <cell r="B592" t="str">
            <v>BHARAT FORGE LTD</v>
          </cell>
          <cell r="C592">
            <v>500493</v>
          </cell>
          <cell r="D592" t="str">
            <v>BHARATFORG</v>
          </cell>
        </row>
        <row r="593">
          <cell r="B593" t="str">
            <v>BHARAT GEARS LTD</v>
          </cell>
          <cell r="C593">
            <v>505688</v>
          </cell>
          <cell r="D593" t="str">
            <v>BHARATGEAR</v>
          </cell>
        </row>
        <row r="594">
          <cell r="B594" t="str">
            <v>BHARAT HEAVY ELECTRICALS LTD</v>
          </cell>
          <cell r="C594">
            <v>500103</v>
          </cell>
          <cell r="D594" t="str">
            <v>BHEL</v>
          </cell>
        </row>
        <row r="595">
          <cell r="B595" t="str">
            <v>BHARAT IMMUNOLOGICALS &amp; BIOLOGICALS CORPORATION LTD</v>
          </cell>
          <cell r="C595">
            <v>524663</v>
          </cell>
          <cell r="D595" t="str">
            <v>Not Listed</v>
          </cell>
        </row>
        <row r="596">
          <cell r="B596" t="str">
            <v>BHARAT PARENTERALS LTD</v>
          </cell>
          <cell r="C596">
            <v>541096</v>
          </cell>
          <cell r="D596" t="str">
            <v>Not Listed</v>
          </cell>
        </row>
        <row r="597">
          <cell r="B597" t="str">
            <v>BHARAT PETROLEUM CORPORATION LTD</v>
          </cell>
          <cell r="C597">
            <v>500547</v>
          </cell>
          <cell r="D597" t="str">
            <v>BPCL</v>
          </cell>
        </row>
        <row r="598">
          <cell r="B598" t="str">
            <v>BHARAT RASAYAN LTD</v>
          </cell>
          <cell r="C598">
            <v>590021</v>
          </cell>
          <cell r="D598" t="str">
            <v>BHARATRAS</v>
          </cell>
        </row>
        <row r="599">
          <cell r="B599" t="str">
            <v>BHARAT ROAD NETWORK LTD</v>
          </cell>
          <cell r="C599">
            <v>540700</v>
          </cell>
          <cell r="D599" t="str">
            <v>BRNL</v>
          </cell>
        </row>
        <row r="600">
          <cell r="B600" t="str">
            <v>BHARAT SEATS LTD</v>
          </cell>
          <cell r="C600">
            <v>523229</v>
          </cell>
          <cell r="D600" t="str">
            <v>Not Listed</v>
          </cell>
        </row>
        <row r="601">
          <cell r="B601" t="str">
            <v>BHARAT TEXTILES &amp; PROOFING INDUSTRIES LTD</v>
          </cell>
          <cell r="C601">
            <v>531029</v>
          </cell>
          <cell r="D601" t="str">
            <v>Not Listed</v>
          </cell>
        </row>
        <row r="602">
          <cell r="B602" t="str">
            <v>BHARAT WIRE ROPES LTD</v>
          </cell>
          <cell r="C602">
            <v>539799</v>
          </cell>
          <cell r="D602" t="str">
            <v>BHARATWIRE</v>
          </cell>
        </row>
        <row r="603">
          <cell r="B603" t="str">
            <v>BHARATI DEFENCE AND INFRASTRUCTURE LTD</v>
          </cell>
          <cell r="C603">
            <v>532609</v>
          </cell>
          <cell r="D603" t="str">
            <v>BHARATIDIL</v>
          </cell>
        </row>
        <row r="604">
          <cell r="B604" t="str">
            <v>BHARATIYA GLOBAL INFOMEDIA LTD</v>
          </cell>
          <cell r="C604">
            <v>533499</v>
          </cell>
          <cell r="D604" t="str">
            <v>BGLOBAL</v>
          </cell>
        </row>
        <row r="605">
          <cell r="B605" t="str">
            <v>BHARTI AIRTEL LTD</v>
          </cell>
          <cell r="C605">
            <v>532454</v>
          </cell>
          <cell r="D605" t="str">
            <v>BHARTIARTL</v>
          </cell>
        </row>
        <row r="606">
          <cell r="B606" t="str">
            <v>BHARTI INFRATEL LTD</v>
          </cell>
          <cell r="C606">
            <v>534816</v>
          </cell>
          <cell r="D606" t="str">
            <v>INFRATEL</v>
          </cell>
        </row>
        <row r="607">
          <cell r="B607" t="str">
            <v>BHARTIYA INTERNATIONAL LTD</v>
          </cell>
          <cell r="C607">
            <v>526666</v>
          </cell>
          <cell r="D607" t="str">
            <v>BIL</v>
          </cell>
        </row>
        <row r="608">
          <cell r="B608" t="str">
            <v>BHASKAR AGROCHEMICALS LTD</v>
          </cell>
          <cell r="C608">
            <v>524534</v>
          </cell>
          <cell r="D608" t="str">
            <v>Not Listed</v>
          </cell>
        </row>
        <row r="609">
          <cell r="B609" t="str">
            <v>BHATIA COMMUNICATIONS &amp; RETAIL (INDIA) LTD</v>
          </cell>
          <cell r="C609">
            <v>540956</v>
          </cell>
          <cell r="D609" t="str">
            <v>Not Listed</v>
          </cell>
        </row>
        <row r="610">
          <cell r="B610" t="str">
            <v>BHATIA COMMUNICATIONS &amp; RETAIL INDIA LTD</v>
          </cell>
          <cell r="C610">
            <v>540956</v>
          </cell>
          <cell r="D610" t="str">
            <v>Not Listed</v>
          </cell>
        </row>
        <row r="611">
          <cell r="B611" t="str">
            <v>BHILWARA SPINNERS LTD</v>
          </cell>
          <cell r="C611">
            <v>514272</v>
          </cell>
          <cell r="D611" t="str">
            <v>Not Listed</v>
          </cell>
        </row>
        <row r="612">
          <cell r="B612" t="str">
            <v>BHILWARA TECHNICAL TEXTILES LTD</v>
          </cell>
          <cell r="C612">
            <v>533108</v>
          </cell>
          <cell r="D612" t="str">
            <v>Not Listed</v>
          </cell>
        </row>
        <row r="613">
          <cell r="B613" t="str">
            <v>BHORUKA ALUMINIUM LTD</v>
          </cell>
          <cell r="C613">
            <v>506027</v>
          </cell>
          <cell r="D613" t="str">
            <v>Not Listed</v>
          </cell>
        </row>
        <row r="614">
          <cell r="B614" t="str">
            <v>BHUSHAN STEEL LTD</v>
          </cell>
          <cell r="C614">
            <v>500055</v>
          </cell>
          <cell r="D614" t="str">
            <v>BHUSANSTL</v>
          </cell>
        </row>
        <row r="615">
          <cell r="B615" t="str">
            <v>BIGBLOC CONSTRUCTION LTD</v>
          </cell>
          <cell r="C615">
            <v>540061</v>
          </cell>
          <cell r="D615" t="str">
            <v>BIGBLOC</v>
          </cell>
        </row>
        <row r="616">
          <cell r="B616" t="str">
            <v>BIHAR SPONGE IRON LTD</v>
          </cell>
          <cell r="C616">
            <v>500058</v>
          </cell>
          <cell r="D616" t="str">
            <v>Not Listed</v>
          </cell>
        </row>
        <row r="617">
          <cell r="B617" t="str">
            <v>BIJOY HANS LTD</v>
          </cell>
          <cell r="C617">
            <v>524723</v>
          </cell>
          <cell r="D617" t="str">
            <v>Not Listed</v>
          </cell>
        </row>
        <row r="618">
          <cell r="B618" t="str">
            <v>BIL ENERGY SYSTEMS LTD</v>
          </cell>
          <cell r="C618">
            <v>533321</v>
          </cell>
          <cell r="D618" t="str">
            <v>BILENERGY</v>
          </cell>
        </row>
        <row r="619">
          <cell r="B619" t="str">
            <v>BILCARE LTD</v>
          </cell>
          <cell r="C619">
            <v>526853</v>
          </cell>
          <cell r="D619" t="str">
            <v>Not Listed</v>
          </cell>
        </row>
        <row r="620">
          <cell r="B620" t="str">
            <v>BIMETAL BEARINGS LTD</v>
          </cell>
          <cell r="C620">
            <v>505681</v>
          </cell>
          <cell r="D620" t="str">
            <v>Not Listed</v>
          </cell>
        </row>
        <row r="621">
          <cell r="B621" t="str">
            <v>BINANI INDUSTRIES LTD</v>
          </cell>
          <cell r="C621">
            <v>500059</v>
          </cell>
          <cell r="D621" t="str">
            <v>BINANIIND</v>
          </cell>
        </row>
        <row r="622">
          <cell r="B622" t="str">
            <v>BINAYAK TEX PROCESSORS LTD</v>
          </cell>
          <cell r="C622">
            <v>523054</v>
          </cell>
          <cell r="D622" t="str">
            <v>Not Listed</v>
          </cell>
        </row>
        <row r="623">
          <cell r="B623" t="str">
            <v>BINDAL EXPORTS LTD</v>
          </cell>
          <cell r="C623">
            <v>540148</v>
          </cell>
          <cell r="D623" t="str">
            <v>Not Listed</v>
          </cell>
        </row>
        <row r="624">
          <cell r="B624" t="str">
            <v>BINNY LTD</v>
          </cell>
          <cell r="C624">
            <v>514215</v>
          </cell>
          <cell r="D624" t="str">
            <v>Not Listed</v>
          </cell>
        </row>
        <row r="625">
          <cell r="B625" t="str">
            <v>BINNY MILLS LTD</v>
          </cell>
          <cell r="C625">
            <v>535620</v>
          </cell>
          <cell r="D625" t="str">
            <v>Not Listed</v>
          </cell>
        </row>
        <row r="626">
          <cell r="B626" t="str">
            <v>BIO GREEN PAPERS LTD</v>
          </cell>
          <cell r="C626">
            <v>534535</v>
          </cell>
          <cell r="D626" t="str">
            <v>Not Listed</v>
          </cell>
        </row>
        <row r="627">
          <cell r="B627" t="str">
            <v>BIOCON LTD</v>
          </cell>
          <cell r="C627">
            <v>532523</v>
          </cell>
          <cell r="D627" t="str">
            <v>BIOCON</v>
          </cell>
        </row>
        <row r="628">
          <cell r="B628" t="str">
            <v>BIOFIL CHEMICALS &amp; PHARMACEUTICALS LTD</v>
          </cell>
          <cell r="C628">
            <v>524396</v>
          </cell>
          <cell r="D628" t="str">
            <v>BIOFILCHEM</v>
          </cell>
        </row>
        <row r="629">
          <cell r="B629" t="str">
            <v>BIOPAC INDIA CORPORATION LTD</v>
          </cell>
          <cell r="C629">
            <v>532330</v>
          </cell>
          <cell r="D629" t="str">
            <v>Not Listed</v>
          </cell>
        </row>
        <row r="630">
          <cell r="B630" t="str">
            <v>BIRDHI CHAND PANNALAL AGENCIES LTD</v>
          </cell>
          <cell r="C630">
            <v>538364</v>
          </cell>
          <cell r="D630" t="str">
            <v>Not Listed</v>
          </cell>
        </row>
        <row r="631">
          <cell r="B631" t="str">
            <v>BIRLA CABLE LTD</v>
          </cell>
          <cell r="C631">
            <v>500060</v>
          </cell>
          <cell r="D631" t="str">
            <v>BIRLACABLE</v>
          </cell>
        </row>
        <row r="632">
          <cell r="B632" t="str">
            <v>BIRLA CORPORATION LTD</v>
          </cell>
          <cell r="C632">
            <v>500335</v>
          </cell>
          <cell r="D632" t="str">
            <v>BIRLACORPN</v>
          </cell>
        </row>
        <row r="633">
          <cell r="B633" t="str">
            <v>BIRLA COTSYN (INDIA) LTD</v>
          </cell>
          <cell r="C633">
            <v>533006</v>
          </cell>
          <cell r="D633" t="str">
            <v>Not Listed</v>
          </cell>
        </row>
        <row r="634">
          <cell r="B634" t="str">
            <v>BIRLA COTSYN INDIA LTD</v>
          </cell>
          <cell r="C634">
            <v>533006</v>
          </cell>
          <cell r="D634" t="str">
            <v>Not Listed</v>
          </cell>
        </row>
        <row r="635">
          <cell r="B635" t="str">
            <v>BIRLA PRECISION TECHNOLOGIES LTD</v>
          </cell>
          <cell r="C635">
            <v>522105</v>
          </cell>
          <cell r="D635" t="str">
            <v>Not Listed</v>
          </cell>
        </row>
        <row r="636">
          <cell r="B636" t="str">
            <v>Birla Sun Life Mutual Fund - Birla Sun Life Gold ETF</v>
          </cell>
          <cell r="C636">
            <v>533408</v>
          </cell>
          <cell r="D636" t="str">
            <v>BSLGOLDETF</v>
          </cell>
        </row>
        <row r="637">
          <cell r="B637" t="str">
            <v>BIRLASOFT LTD</v>
          </cell>
          <cell r="C637" t="str">
            <v>Not Listed</v>
          </cell>
          <cell r="D637" t="str">
            <v>BSOFT</v>
          </cell>
        </row>
        <row r="638">
          <cell r="B638" t="str">
            <v>BKM INDUSTRIES LTD</v>
          </cell>
          <cell r="C638">
            <v>539043</v>
          </cell>
          <cell r="D638" t="str">
            <v>BKMINDST</v>
          </cell>
        </row>
        <row r="639">
          <cell r="B639" t="str">
            <v>BLACK ROSE INDUSTRIES LTD</v>
          </cell>
          <cell r="C639">
            <v>514183</v>
          </cell>
          <cell r="D639" t="str">
            <v>Not Listed</v>
          </cell>
        </row>
        <row r="640">
          <cell r="B640" t="str">
            <v>BLB LTD</v>
          </cell>
          <cell r="C640">
            <v>532290</v>
          </cell>
          <cell r="D640" t="str">
            <v>BLBLIMITED</v>
          </cell>
        </row>
        <row r="641">
          <cell r="B641" t="str">
            <v>BLISS GVS PHARMA LTD</v>
          </cell>
          <cell r="C641">
            <v>506197</v>
          </cell>
          <cell r="D641" t="str">
            <v>BLISSGVS</v>
          </cell>
        </row>
        <row r="642">
          <cell r="B642" t="str">
            <v>BLOOM DEKOR LTD</v>
          </cell>
          <cell r="C642">
            <v>526225</v>
          </cell>
          <cell r="D642" t="str">
            <v>Not Listed</v>
          </cell>
        </row>
        <row r="643">
          <cell r="B643" t="str">
            <v>BLOOM INDUSTRIES LTD</v>
          </cell>
          <cell r="C643">
            <v>513422</v>
          </cell>
          <cell r="D643" t="str">
            <v>Not Listed</v>
          </cell>
        </row>
        <row r="644">
          <cell r="B644" t="str">
            <v>BLS INFOTECH LTD</v>
          </cell>
          <cell r="C644">
            <v>531175</v>
          </cell>
          <cell r="D644" t="str">
            <v>Not Listed</v>
          </cell>
        </row>
        <row r="645">
          <cell r="B645" t="str">
            <v>BLS INTERNATIONAL SERVICES LTD</v>
          </cell>
          <cell r="C645">
            <v>540073</v>
          </cell>
          <cell r="D645" t="str">
            <v>BLS</v>
          </cell>
        </row>
        <row r="646">
          <cell r="B646" t="str">
            <v>BLUE BLENDS (INDIA) LTD</v>
          </cell>
          <cell r="C646">
            <v>502761</v>
          </cell>
          <cell r="D646" t="str">
            <v>Not Listed</v>
          </cell>
        </row>
        <row r="647">
          <cell r="B647" t="str">
            <v>BLUE BLENDS I LTD</v>
          </cell>
          <cell r="C647" t="str">
            <v>Not Listed</v>
          </cell>
          <cell r="D647" t="str">
            <v>BLUEBLENDS</v>
          </cell>
        </row>
        <row r="648">
          <cell r="B648" t="str">
            <v>BLUE BLENDS INDIA LTD</v>
          </cell>
          <cell r="C648">
            <v>502761</v>
          </cell>
          <cell r="D648" t="str">
            <v>Not Listed</v>
          </cell>
        </row>
        <row r="649">
          <cell r="B649" t="str">
            <v>BLUE CHIP TEX INDUSTRIES LTD</v>
          </cell>
          <cell r="C649">
            <v>506981</v>
          </cell>
          <cell r="D649" t="str">
            <v>Not Listed</v>
          </cell>
        </row>
        <row r="650">
          <cell r="B650" t="str">
            <v>BLUE CIRCLE SERVICES LTD</v>
          </cell>
          <cell r="C650">
            <v>508939</v>
          </cell>
          <cell r="D650" t="str">
            <v>Not Listed</v>
          </cell>
        </row>
        <row r="651">
          <cell r="B651" t="str">
            <v>BLUE CLOUD SOFTECH SOLUTIONS LTD</v>
          </cell>
          <cell r="C651">
            <v>539607</v>
          </cell>
          <cell r="D651" t="str">
            <v>Not Listed</v>
          </cell>
        </row>
        <row r="652">
          <cell r="B652" t="str">
            <v>BLUE COAST HOTELS LTD</v>
          </cell>
          <cell r="C652">
            <v>531495</v>
          </cell>
          <cell r="D652" t="str">
            <v>BLUECOAST</v>
          </cell>
        </row>
        <row r="653">
          <cell r="B653" t="str">
            <v>BLUE DART EXPRESS LTD</v>
          </cell>
          <cell r="C653">
            <v>526612</v>
          </cell>
          <cell r="D653" t="str">
            <v>BLUEDART</v>
          </cell>
        </row>
        <row r="654">
          <cell r="B654" t="str">
            <v>BLUE PEARL TEXSPIN LTD</v>
          </cell>
          <cell r="C654">
            <v>514440</v>
          </cell>
          <cell r="D654" t="str">
            <v>Not Listed</v>
          </cell>
        </row>
        <row r="655">
          <cell r="B655" t="str">
            <v>BLUE STAR LTD</v>
          </cell>
          <cell r="C655">
            <v>500067</v>
          </cell>
          <cell r="D655" t="str">
            <v>BLUESTARCO</v>
          </cell>
        </row>
        <row r="656">
          <cell r="B656" t="str">
            <v>BLUEBLOOD VENTURES LTD</v>
          </cell>
          <cell r="C656">
            <v>539637</v>
          </cell>
          <cell r="D656" t="str">
            <v>Not Listed</v>
          </cell>
        </row>
        <row r="657">
          <cell r="B657" t="str">
            <v>BLUECHIP STOCKSPIN LTD</v>
          </cell>
          <cell r="C657">
            <v>531713</v>
          </cell>
          <cell r="D657" t="str">
            <v>Not Listed</v>
          </cell>
        </row>
        <row r="658">
          <cell r="B658" t="str">
            <v>BMB MUSIC &amp; MAGNETICS LTD</v>
          </cell>
          <cell r="C658">
            <v>531420</v>
          </cell>
          <cell r="D658" t="str">
            <v>Not Listed</v>
          </cell>
        </row>
        <row r="659">
          <cell r="B659" t="str">
            <v>BMW Industries Ltd</v>
          </cell>
          <cell r="C659">
            <v>542669</v>
          </cell>
          <cell r="D659" t="str">
            <v>BMW</v>
          </cell>
        </row>
        <row r="660">
          <cell r="B660" t="str">
            <v>BNK CAPITAL MARKETS LTD</v>
          </cell>
          <cell r="C660">
            <v>500069</v>
          </cell>
          <cell r="D660" t="str">
            <v>Not Listed</v>
          </cell>
        </row>
        <row r="661">
          <cell r="B661" t="str">
            <v>BNR UDYOG LTD</v>
          </cell>
          <cell r="C661">
            <v>530809</v>
          </cell>
          <cell r="D661" t="str">
            <v>Not Listed</v>
          </cell>
        </row>
        <row r="662">
          <cell r="B662" t="str">
            <v>BODAL CHEMICALS LTD</v>
          </cell>
          <cell r="C662">
            <v>524370</v>
          </cell>
          <cell r="D662" t="str">
            <v>BODALCHEM</v>
          </cell>
        </row>
        <row r="663">
          <cell r="B663" t="str">
            <v>BODHTREE CONSULTING LTD</v>
          </cell>
          <cell r="C663">
            <v>539122</v>
          </cell>
          <cell r="D663" t="str">
            <v>Not Listed</v>
          </cell>
        </row>
        <row r="664">
          <cell r="B664" t="str">
            <v>BOHRA INDUSTRIES LTD</v>
          </cell>
          <cell r="C664" t="str">
            <v>Not Listed</v>
          </cell>
          <cell r="D664" t="str">
            <v>BOHRA</v>
          </cell>
        </row>
        <row r="665">
          <cell r="B665" t="str">
            <v>BOMBAY BURMAH TRADING CORPORATION LTD</v>
          </cell>
          <cell r="C665">
            <v>501425</v>
          </cell>
          <cell r="D665" t="str">
            <v>BBTC</v>
          </cell>
        </row>
        <row r="666">
          <cell r="B666" t="str">
            <v>BOMBAY CYCLE &amp; MOTOR AGENCY LTD</v>
          </cell>
          <cell r="C666">
            <v>501430</v>
          </cell>
          <cell r="D666" t="str">
            <v>Not Listed</v>
          </cell>
        </row>
        <row r="667">
          <cell r="B667" t="str">
            <v>BOMBAY DYEING &amp; MFG COMPANY LTD</v>
          </cell>
          <cell r="C667">
            <v>500020</v>
          </cell>
          <cell r="D667" t="str">
            <v>BOMDYEING</v>
          </cell>
        </row>
        <row r="668">
          <cell r="B668" t="str">
            <v>BOMBAY OXYGEN INVESTMENTS LTD</v>
          </cell>
          <cell r="C668">
            <v>509470</v>
          </cell>
          <cell r="D668" t="str">
            <v>Not Listed</v>
          </cell>
        </row>
        <row r="669">
          <cell r="B669" t="str">
            <v>BOMBAY POTTERIES &amp; TILES LTD</v>
          </cell>
          <cell r="C669">
            <v>502216</v>
          </cell>
          <cell r="D669" t="str">
            <v>Not Listed</v>
          </cell>
        </row>
        <row r="670">
          <cell r="B670" t="str">
            <v>BOMBAY RAYON FASHIONS LTD</v>
          </cell>
          <cell r="C670">
            <v>532678</v>
          </cell>
          <cell r="D670" t="str">
            <v>BRFL</v>
          </cell>
        </row>
        <row r="671">
          <cell r="B671" t="str">
            <v>BOMBAY SUPER HYBRID SEEDS LTD</v>
          </cell>
          <cell r="C671" t="str">
            <v>Not Listed</v>
          </cell>
          <cell r="D671" t="str">
            <v>BSHSL</v>
          </cell>
        </row>
        <row r="672">
          <cell r="B672" t="str">
            <v>BOMBAY WIRE ROPES LTD</v>
          </cell>
          <cell r="C672">
            <v>504648</v>
          </cell>
          <cell r="D672" t="str">
            <v>Not Listed</v>
          </cell>
        </row>
        <row r="673">
          <cell r="B673" t="str">
            <v>BONANZA INDUSTRIES LTD</v>
          </cell>
          <cell r="C673">
            <v>523133</v>
          </cell>
          <cell r="D673" t="str">
            <v>Not Listed</v>
          </cell>
        </row>
        <row r="674">
          <cell r="B674" t="str">
            <v>BOROSIL GLASS WORKS LTD</v>
          </cell>
          <cell r="C674">
            <v>502219</v>
          </cell>
          <cell r="D674" t="str">
            <v>BOROSIL</v>
          </cell>
        </row>
        <row r="675">
          <cell r="B675" t="str">
            <v>BOSCH LTD</v>
          </cell>
          <cell r="C675">
            <v>500530</v>
          </cell>
          <cell r="D675" t="str">
            <v>BOSCHLTD</v>
          </cell>
        </row>
        <row r="676">
          <cell r="B676" t="str">
            <v>BOSTON TEKNOWSYS (INDIA) LTD</v>
          </cell>
          <cell r="C676">
            <v>536820</v>
          </cell>
          <cell r="D676" t="str">
            <v>Not Listed</v>
          </cell>
        </row>
        <row r="677">
          <cell r="B677" t="str">
            <v>BOSTON TEKNOWSYS INDIA LTD</v>
          </cell>
          <cell r="C677">
            <v>536820</v>
          </cell>
          <cell r="D677" t="str">
            <v>Not Listed</v>
          </cell>
        </row>
        <row r="678">
          <cell r="B678" t="str">
            <v>BOTHRA METALS &amp; ALLOYS LTD</v>
          </cell>
          <cell r="C678">
            <v>535279</v>
          </cell>
          <cell r="D678" t="str">
            <v>Not Listed</v>
          </cell>
        </row>
        <row r="679">
          <cell r="B679" t="str">
            <v>BPL LTD</v>
          </cell>
          <cell r="C679">
            <v>500074</v>
          </cell>
          <cell r="D679" t="str">
            <v>BPL</v>
          </cell>
        </row>
        <row r="680">
          <cell r="B680" t="str">
            <v>BRADY &amp; MORRIS ENGINEERING CO LTD</v>
          </cell>
          <cell r="C680">
            <v>505690</v>
          </cell>
          <cell r="D680" t="str">
            <v>Not Listed</v>
          </cell>
        </row>
        <row r="681">
          <cell r="B681" t="str">
            <v>BRAHMAPUTRA INFRASTRUCTURE LTD</v>
          </cell>
          <cell r="C681">
            <v>535693</v>
          </cell>
          <cell r="D681" t="str">
            <v>Not Listed</v>
          </cell>
        </row>
        <row r="682">
          <cell r="B682" t="str">
            <v>BRAND CONCEPTS LTD</v>
          </cell>
          <cell r="C682" t="str">
            <v>Not Listed</v>
          </cell>
          <cell r="D682" t="str">
            <v>BCONCEPTS</v>
          </cell>
        </row>
        <row r="683">
          <cell r="B683" t="str">
            <v>BRAND REALTY SERVICES LTD</v>
          </cell>
          <cell r="C683">
            <v>531203</v>
          </cell>
          <cell r="D683" t="str">
            <v>Not Listed</v>
          </cell>
        </row>
        <row r="684">
          <cell r="B684" t="str">
            <v>BRAWN BIOTECH LTD</v>
          </cell>
          <cell r="C684">
            <v>530207</v>
          </cell>
          <cell r="D684" t="str">
            <v>Not Listed</v>
          </cell>
        </row>
        <row r="685">
          <cell r="B685" t="str">
            <v>BRIDGE SECURITIES LTD</v>
          </cell>
          <cell r="C685">
            <v>530249</v>
          </cell>
          <cell r="D685" t="str">
            <v>Not Listed</v>
          </cell>
        </row>
        <row r="686">
          <cell r="B686" t="str">
            <v>BRIGADE ENTERPRISES LTD</v>
          </cell>
          <cell r="C686">
            <v>532929</v>
          </cell>
          <cell r="D686" t="str">
            <v>BRIGADE</v>
          </cell>
        </row>
        <row r="687">
          <cell r="B687" t="str">
            <v>BRIGHT BROTHERS LTD</v>
          </cell>
          <cell r="C687">
            <v>526731</v>
          </cell>
          <cell r="D687" t="str">
            <v>Not Listed</v>
          </cell>
        </row>
        <row r="688">
          <cell r="B688" t="str">
            <v>BRIGHT SOLAR LTD</v>
          </cell>
          <cell r="C688" t="str">
            <v>Not Listed</v>
          </cell>
          <cell r="D688" t="str">
            <v>BRIGHT</v>
          </cell>
        </row>
        <row r="689">
          <cell r="B689" t="str">
            <v>BRIGHTCOM GROUP LTD</v>
          </cell>
          <cell r="C689">
            <v>532368</v>
          </cell>
          <cell r="D689" t="str">
            <v>BCG</v>
          </cell>
        </row>
        <row r="690">
          <cell r="B690" t="str">
            <v>BRIJLAXMI LEASING &amp;amp; FINANCE LTD.</v>
          </cell>
          <cell r="C690">
            <v>532113</v>
          </cell>
          <cell r="D690" t="str">
            <v>BRIJLEAS</v>
          </cell>
        </row>
        <row r="691">
          <cell r="B691" t="str">
            <v>BRILLIANT PORTFOLIOS LTD</v>
          </cell>
          <cell r="C691">
            <v>539434</v>
          </cell>
          <cell r="D691" t="str">
            <v>Not Listed</v>
          </cell>
        </row>
        <row r="692">
          <cell r="B692" t="str">
            <v>BRITANNIA INDUSTRIES LTD</v>
          </cell>
          <cell r="C692">
            <v>500825</v>
          </cell>
          <cell r="D692" t="str">
            <v>BRITANNIA</v>
          </cell>
        </row>
        <row r="693">
          <cell r="B693" t="str">
            <v>BRONZE INFRA-TECH LTD</v>
          </cell>
          <cell r="C693">
            <v>534731</v>
          </cell>
          <cell r="D693" t="str">
            <v>Not Listed</v>
          </cell>
        </row>
        <row r="694">
          <cell r="B694" t="str">
            <v>BROOKS LABORATORIES LTD</v>
          </cell>
          <cell r="C694">
            <v>533543</v>
          </cell>
          <cell r="D694" t="str">
            <v>BROOKS</v>
          </cell>
        </row>
        <row r="695">
          <cell r="B695" t="str">
            <v>BSE LTD</v>
          </cell>
          <cell r="C695" t="str">
            <v>Not Listed</v>
          </cell>
          <cell r="D695" t="str">
            <v>BSE</v>
          </cell>
        </row>
        <row r="696">
          <cell r="B696" t="str">
            <v>BSEL INFRASTRUCTURE REALTY LTD</v>
          </cell>
          <cell r="C696">
            <v>532123</v>
          </cell>
          <cell r="D696" t="str">
            <v>BSELINFRA</v>
          </cell>
        </row>
        <row r="697">
          <cell r="B697" t="str">
            <v>BSL LTD</v>
          </cell>
          <cell r="C697">
            <v>514045</v>
          </cell>
          <cell r="D697" t="str">
            <v>BSL</v>
          </cell>
        </row>
        <row r="698">
          <cell r="B698" t="str">
            <v>BUDGE BUDGE COMPANY LTD</v>
          </cell>
          <cell r="C698">
            <v>538789</v>
          </cell>
          <cell r="D698" t="str">
            <v>Not Listed</v>
          </cell>
        </row>
        <row r="699">
          <cell r="B699" t="str">
            <v>BULLISH BONDS &amp; HOLDINGS LTD</v>
          </cell>
          <cell r="C699">
            <v>540006</v>
          </cell>
          <cell r="D699" t="str">
            <v>Not Listed</v>
          </cell>
        </row>
        <row r="700">
          <cell r="B700" t="str">
            <v>BURNPUR CEMENT LTD</v>
          </cell>
          <cell r="C700">
            <v>532931</v>
          </cell>
          <cell r="D700" t="str">
            <v>BURNPUR</v>
          </cell>
        </row>
        <row r="701">
          <cell r="B701" t="str">
            <v>BUTTERFLY GANDHIMATHI APPLIANCES LTD</v>
          </cell>
          <cell r="C701">
            <v>517421</v>
          </cell>
          <cell r="D701" t="str">
            <v>BUTTERFLY</v>
          </cell>
        </row>
        <row r="702">
          <cell r="B702" t="str">
            <v>BWL LTD</v>
          </cell>
          <cell r="C702">
            <v>504643</v>
          </cell>
          <cell r="D702" t="str">
            <v>Not Listed</v>
          </cell>
        </row>
        <row r="703">
          <cell r="B703" t="str">
            <v>C &amp; C CONSTRUCTIONS LTD</v>
          </cell>
          <cell r="C703">
            <v>532813</v>
          </cell>
          <cell r="D703" t="str">
            <v>CANDC</v>
          </cell>
        </row>
        <row r="704">
          <cell r="B704" t="str">
            <v>C J GELATINE PRODUCTS LTD</v>
          </cell>
          <cell r="C704">
            <v>507515</v>
          </cell>
          <cell r="D704" t="str">
            <v>Not Listed</v>
          </cell>
        </row>
        <row r="705">
          <cell r="B705" t="str">
            <v>CADILA HEALTHCARE LTD</v>
          </cell>
          <cell r="C705">
            <v>532321</v>
          </cell>
          <cell r="D705" t="str">
            <v>CADILAHC</v>
          </cell>
        </row>
        <row r="706">
          <cell r="B706" t="str">
            <v>CADSYS (INDIA) LTD</v>
          </cell>
          <cell r="C706" t="str">
            <v>Not Listed</v>
          </cell>
          <cell r="D706" t="str">
            <v>CADSYS</v>
          </cell>
        </row>
        <row r="707">
          <cell r="B707" t="str">
            <v>CADSYS INDIA LTD</v>
          </cell>
          <cell r="C707" t="str">
            <v>Not Listed</v>
          </cell>
          <cell r="D707" t="str">
            <v>CADSYS</v>
          </cell>
        </row>
        <row r="708">
          <cell r="B708" t="str">
            <v>CALCOM VISION LTD</v>
          </cell>
          <cell r="C708">
            <v>517236</v>
          </cell>
          <cell r="D708" t="str">
            <v>Not Listed</v>
          </cell>
        </row>
        <row r="709">
          <cell r="B709" t="str">
            <v>CALIFORNIA SOFTWARE COMPANY LTD</v>
          </cell>
          <cell r="C709">
            <v>532386</v>
          </cell>
          <cell r="D709" t="str">
            <v>CALSOFT</v>
          </cell>
        </row>
        <row r="710">
          <cell r="B710" t="str">
            <v>CAMBRIDGE TECHNOLOGY ENTERPRISES LTD</v>
          </cell>
          <cell r="C710">
            <v>532801</v>
          </cell>
          <cell r="D710" t="str">
            <v>CTE</v>
          </cell>
        </row>
        <row r="711">
          <cell r="B711" t="str">
            <v>CAMEX LTD</v>
          </cell>
          <cell r="C711">
            <v>524440</v>
          </cell>
          <cell r="D711" t="str">
            <v>Not Listed</v>
          </cell>
        </row>
        <row r="712">
          <cell r="B712" t="str">
            <v>CAMLIN FINE SCIENCES LTD</v>
          </cell>
          <cell r="C712">
            <v>532834</v>
          </cell>
          <cell r="D712" t="str">
            <v>CAMLINFINE</v>
          </cell>
        </row>
        <row r="713">
          <cell r="B713" t="str">
            <v>CAMSON BIO TECHNOLOGIES LTD</v>
          </cell>
          <cell r="C713">
            <v>538858</v>
          </cell>
          <cell r="D713" t="str">
            <v>Not Listed</v>
          </cell>
        </row>
        <row r="714">
          <cell r="B714" t="str">
            <v>CAMSON SEEDS LTD</v>
          </cell>
          <cell r="C714">
            <v>540071</v>
          </cell>
          <cell r="D714" t="str">
            <v>Not Listed</v>
          </cell>
        </row>
        <row r="715">
          <cell r="B715" t="str">
            <v>CAN FIN HOMES LTD</v>
          </cell>
          <cell r="C715">
            <v>511196</v>
          </cell>
          <cell r="D715" t="str">
            <v>CANFINHOME</v>
          </cell>
        </row>
        <row r="716">
          <cell r="B716" t="str">
            <v>CANARA BANK</v>
          </cell>
          <cell r="C716">
            <v>532483</v>
          </cell>
          <cell r="D716" t="str">
            <v>CANBK</v>
          </cell>
        </row>
        <row r="717">
          <cell r="B717" t="str">
            <v>CANOPY FINANCE LTD</v>
          </cell>
          <cell r="C717">
            <v>539304</v>
          </cell>
          <cell r="D717" t="str">
            <v>Not Listed</v>
          </cell>
        </row>
        <row r="718">
          <cell r="B718" t="str">
            <v>CANTABIL RETAIL (INDIA) LTD</v>
          </cell>
          <cell r="C718">
            <v>533267</v>
          </cell>
          <cell r="D718" t="str">
            <v>CANTABIL</v>
          </cell>
        </row>
        <row r="719">
          <cell r="B719" t="str">
            <v>CANTABIL RETAIL INDIA LTD</v>
          </cell>
          <cell r="C719">
            <v>533267</v>
          </cell>
          <cell r="D719" t="str">
            <v>CANTABIL</v>
          </cell>
        </row>
        <row r="720">
          <cell r="B720" t="str">
            <v>CAPACIT'E INFRAPROJECTS LTD</v>
          </cell>
          <cell r="C720">
            <v>540710</v>
          </cell>
          <cell r="D720" t="str">
            <v>CAPACITE</v>
          </cell>
        </row>
        <row r="721">
          <cell r="B721" t="str">
            <v>CAPFIN (INDIA) LTD</v>
          </cell>
          <cell r="C721">
            <v>539198</v>
          </cell>
          <cell r="D721" t="str">
            <v>Not Listed</v>
          </cell>
        </row>
        <row r="722">
          <cell r="B722" t="str">
            <v>CAPFIN INDIA LTD</v>
          </cell>
          <cell r="C722">
            <v>539198</v>
          </cell>
          <cell r="D722" t="str">
            <v>Not Listed</v>
          </cell>
        </row>
        <row r="723">
          <cell r="B723" t="str">
            <v>CAPITAL FIRST LTD</v>
          </cell>
          <cell r="C723">
            <v>532938</v>
          </cell>
          <cell r="D723" t="str">
            <v>CAPF</v>
          </cell>
        </row>
        <row r="724">
          <cell r="B724" t="str">
            <v>CAPITAL INDIA FINANCE LTD</v>
          </cell>
          <cell r="C724">
            <v>530879</v>
          </cell>
          <cell r="D724" t="str">
            <v>Not Listed</v>
          </cell>
        </row>
        <row r="725">
          <cell r="B725" t="str">
            <v>CAPITAL TRADE LINKS LTD</v>
          </cell>
          <cell r="C725">
            <v>538476</v>
          </cell>
          <cell r="D725" t="str">
            <v>Not Listed</v>
          </cell>
        </row>
        <row r="726">
          <cell r="B726" t="str">
            <v>CAPITAL TRUST LTD</v>
          </cell>
          <cell r="C726">
            <v>511505</v>
          </cell>
          <cell r="D726" t="str">
            <v>CAPTRUST</v>
          </cell>
        </row>
        <row r="727">
          <cell r="B727" t="str">
            <v>CAPLIN POINT LABORATORIES LTD</v>
          </cell>
          <cell r="C727">
            <v>524742</v>
          </cell>
          <cell r="D727" t="str">
            <v>CAPLIPOINT</v>
          </cell>
        </row>
        <row r="728">
          <cell r="B728" t="str">
            <v>CAPRI GLOBAL CAPITAL LTD</v>
          </cell>
          <cell r="C728">
            <v>531595</v>
          </cell>
          <cell r="D728" t="str">
            <v>CGCL</v>
          </cell>
        </row>
        <row r="729">
          <cell r="B729" t="str">
            <v>CAPRICORN SYSTEMS GLOBAL SOLUTIONS LTD</v>
          </cell>
          <cell r="C729">
            <v>512169</v>
          </cell>
          <cell r="D729" t="str">
            <v>Not Listed</v>
          </cell>
        </row>
        <row r="730">
          <cell r="B730" t="str">
            <v>CAPRIHANS (INDIA) LTD</v>
          </cell>
          <cell r="C730">
            <v>509486</v>
          </cell>
          <cell r="D730" t="str">
            <v>Not Listed</v>
          </cell>
        </row>
        <row r="731">
          <cell r="B731" t="str">
            <v>CAPRIHANS INDIA LTD</v>
          </cell>
          <cell r="C731">
            <v>509486</v>
          </cell>
          <cell r="D731" t="str">
            <v>Not Listed</v>
          </cell>
        </row>
        <row r="732">
          <cell r="B732" t="str">
            <v>CAPROLACTAM CHEMICALS LTD</v>
          </cell>
          <cell r="C732">
            <v>507486</v>
          </cell>
          <cell r="D732" t="str">
            <v>Not Listed</v>
          </cell>
        </row>
        <row r="733">
          <cell r="B733" t="str">
            <v>CAPTAIN PIPES LTD</v>
          </cell>
          <cell r="C733">
            <v>538817</v>
          </cell>
          <cell r="D733" t="str">
            <v>Not Listed</v>
          </cell>
        </row>
        <row r="734">
          <cell r="B734" t="str">
            <v>CAPTAIN POLYPLAST LTD</v>
          </cell>
          <cell r="C734">
            <v>536974</v>
          </cell>
          <cell r="D734" t="str">
            <v>Not Listed</v>
          </cell>
        </row>
        <row r="735">
          <cell r="B735" t="str">
            <v>CAPTAIN TECHNOCAST LTD</v>
          </cell>
          <cell r="C735">
            <v>540652</v>
          </cell>
          <cell r="D735" t="str">
            <v>Not Listed</v>
          </cell>
        </row>
        <row r="736">
          <cell r="B736" t="str">
            <v>CARBORUNDUM UNIVERSAL LTD</v>
          </cell>
          <cell r="C736">
            <v>513375</v>
          </cell>
          <cell r="D736" t="str">
            <v>CARBORUNIV</v>
          </cell>
        </row>
        <row r="737">
          <cell r="B737" t="str">
            <v>CARE RATINGS LTD</v>
          </cell>
          <cell r="C737">
            <v>534804</v>
          </cell>
          <cell r="D737" t="str">
            <v>CARERATING</v>
          </cell>
        </row>
        <row r="738">
          <cell r="B738" t="str">
            <v>CAREER POINT LTD</v>
          </cell>
          <cell r="C738">
            <v>533260</v>
          </cell>
          <cell r="D738" t="str">
            <v>CAREERP</v>
          </cell>
        </row>
        <row r="739">
          <cell r="B739" t="str">
            <v>CARNATION INDUSTRIES LTD</v>
          </cell>
          <cell r="C739">
            <v>530609</v>
          </cell>
          <cell r="D739" t="str">
            <v>Not Listed</v>
          </cell>
        </row>
        <row r="740">
          <cell r="B740" t="str">
            <v>CASTEX TECHNOLOGIES LTD</v>
          </cell>
          <cell r="C740">
            <v>532282</v>
          </cell>
          <cell r="D740" t="str">
            <v>CASTEXTECH</v>
          </cell>
        </row>
        <row r="741">
          <cell r="B741" t="str">
            <v>CASTROL (INDIA) LTD</v>
          </cell>
          <cell r="C741">
            <v>500870</v>
          </cell>
          <cell r="D741" t="str">
            <v>CASTROLIND</v>
          </cell>
        </row>
        <row r="742">
          <cell r="B742" t="str">
            <v>CASTROL INDIA LTD</v>
          </cell>
          <cell r="C742">
            <v>500870</v>
          </cell>
          <cell r="D742" t="str">
            <v>CASTROLIND</v>
          </cell>
        </row>
        <row r="743">
          <cell r="B743" t="str">
            <v>CAT TECHNOLOGIES LTD</v>
          </cell>
          <cell r="C743">
            <v>531682</v>
          </cell>
          <cell r="D743" t="str">
            <v>Not Listed</v>
          </cell>
        </row>
        <row r="744">
          <cell r="B744" t="str">
            <v>CATVISION LTD</v>
          </cell>
          <cell r="C744">
            <v>531158</v>
          </cell>
          <cell r="D744" t="str">
            <v>Not Listed</v>
          </cell>
        </row>
        <row r="745">
          <cell r="B745" t="str">
            <v>CCL INTERNATIONAL LTD</v>
          </cell>
          <cell r="C745">
            <v>531900</v>
          </cell>
          <cell r="D745" t="str">
            <v>Not Listed</v>
          </cell>
        </row>
        <row r="746">
          <cell r="B746" t="str">
            <v>CCL PRODUCTS (INDIA) LTD</v>
          </cell>
          <cell r="C746">
            <v>519600</v>
          </cell>
          <cell r="D746" t="str">
            <v>CCL</v>
          </cell>
        </row>
        <row r="747">
          <cell r="B747" t="str">
            <v>CCL PRODUCTS INDIA LTD</v>
          </cell>
          <cell r="C747">
            <v>519600</v>
          </cell>
          <cell r="D747" t="str">
            <v>CCL</v>
          </cell>
        </row>
        <row r="748">
          <cell r="B748" t="str">
            <v>CEAT LTD</v>
          </cell>
          <cell r="C748">
            <v>500878</v>
          </cell>
          <cell r="D748" t="str">
            <v>CEATLTD</v>
          </cell>
        </row>
        <row r="749">
          <cell r="B749" t="str">
            <v>CEEJAY FINANCE LTD</v>
          </cell>
          <cell r="C749">
            <v>530789</v>
          </cell>
          <cell r="D749" t="str">
            <v>Not Listed</v>
          </cell>
        </row>
        <row r="750">
          <cell r="B750" t="str">
            <v>CEENIK EXPORTS (INDIA) LTD</v>
          </cell>
          <cell r="C750">
            <v>531119</v>
          </cell>
          <cell r="D750" t="str">
            <v>Not Listed</v>
          </cell>
        </row>
        <row r="751">
          <cell r="B751" t="str">
            <v>CEENIK EXPORTS INDIA LTD</v>
          </cell>
          <cell r="C751">
            <v>531119</v>
          </cell>
          <cell r="D751" t="str">
            <v>Not Listed</v>
          </cell>
        </row>
        <row r="752">
          <cell r="B752" t="str">
            <v>CEETA INDUSTRIES LTD</v>
          </cell>
          <cell r="C752">
            <v>514171</v>
          </cell>
          <cell r="D752" t="str">
            <v>Not Listed</v>
          </cell>
        </row>
        <row r="753">
          <cell r="B753" t="str">
            <v>CEINSYS TECH LTD</v>
          </cell>
          <cell r="C753">
            <v>538734</v>
          </cell>
          <cell r="D753" t="str">
            <v>Not Listed</v>
          </cell>
        </row>
        <row r="754">
          <cell r="B754" t="str">
            <v>CELEBRITY FASHIONS LTD</v>
          </cell>
          <cell r="C754">
            <v>532695</v>
          </cell>
          <cell r="D754" t="str">
            <v>CELEBRITY</v>
          </cell>
        </row>
        <row r="755">
          <cell r="B755" t="str">
            <v>CELESTIAL BIOLABS LTD</v>
          </cell>
          <cell r="C755">
            <v>532871</v>
          </cell>
          <cell r="D755" t="str">
            <v>CELESTIAL</v>
          </cell>
        </row>
        <row r="756">
          <cell r="B756" t="str">
            <v>CELLA SPACE LTD</v>
          </cell>
          <cell r="C756">
            <v>532701</v>
          </cell>
          <cell r="D756" t="str">
            <v>Not Listed</v>
          </cell>
        </row>
        <row r="757">
          <cell r="B757" t="str">
            <v>CENLUB INDUSTRIES LTD</v>
          </cell>
          <cell r="C757">
            <v>522251</v>
          </cell>
          <cell r="D757" t="str">
            <v>Not Listed</v>
          </cell>
        </row>
        <row r="758">
          <cell r="B758" t="str">
            <v>CENTENIAL SURGICAL SUTURE LTD</v>
          </cell>
          <cell r="C758">
            <v>531380</v>
          </cell>
          <cell r="D758" t="str">
            <v>Not Listed</v>
          </cell>
        </row>
        <row r="759">
          <cell r="B759" t="str">
            <v>CENTRAL BANK OF INDIA</v>
          </cell>
          <cell r="C759">
            <v>532885</v>
          </cell>
          <cell r="D759" t="str">
            <v>CENTRALBK</v>
          </cell>
        </row>
        <row r="760">
          <cell r="B760" t="str">
            <v>CENTRAL DEPOSITORY SERVICES (INDIA) LTD</v>
          </cell>
          <cell r="C760" t="str">
            <v>Not Listed</v>
          </cell>
          <cell r="D760" t="str">
            <v>CDSL</v>
          </cell>
        </row>
        <row r="761">
          <cell r="B761" t="str">
            <v>CENTRAL DEPOSITORY SERVICES INDIA LTD</v>
          </cell>
          <cell r="C761" t="str">
            <v>Not Listed</v>
          </cell>
          <cell r="D761" t="str">
            <v>CDSL</v>
          </cell>
        </row>
        <row r="762">
          <cell r="B762" t="str">
            <v>CENTRAL PROVINCES RAILWAYS CO LTD</v>
          </cell>
          <cell r="C762">
            <v>501827</v>
          </cell>
          <cell r="D762" t="str">
            <v>Not Listed</v>
          </cell>
        </row>
        <row r="763">
          <cell r="B763" t="str">
            <v>CENTRUM CAPITAL LTD</v>
          </cell>
          <cell r="C763">
            <v>501150</v>
          </cell>
          <cell r="D763" t="str">
            <v>CENTRUM</v>
          </cell>
        </row>
        <row r="764">
          <cell r="B764" t="str">
            <v>CENTUM ELECTRONICS LTD</v>
          </cell>
          <cell r="C764">
            <v>517544</v>
          </cell>
          <cell r="D764" t="str">
            <v>CENTUM</v>
          </cell>
        </row>
        <row r="765">
          <cell r="B765" t="str">
            <v>CENTURY ENKA LTD</v>
          </cell>
          <cell r="C765">
            <v>500280</v>
          </cell>
          <cell r="D765" t="str">
            <v>CENTENKA</v>
          </cell>
        </row>
        <row r="766">
          <cell r="B766" t="str">
            <v>CENTURY EXTRUSIONS LTD</v>
          </cell>
          <cell r="C766">
            <v>500083</v>
          </cell>
          <cell r="D766" t="str">
            <v>CENTEXT</v>
          </cell>
        </row>
        <row r="767">
          <cell r="B767" t="str">
            <v>CENTURY PLYBOARDS (INDIA) LTD</v>
          </cell>
          <cell r="C767">
            <v>532548</v>
          </cell>
          <cell r="D767" t="str">
            <v>CENTURYPLY</v>
          </cell>
        </row>
        <row r="768">
          <cell r="B768" t="str">
            <v>CENTURY PLYBOARDS INDIA LTD</v>
          </cell>
          <cell r="C768">
            <v>532548</v>
          </cell>
          <cell r="D768" t="str">
            <v>CENTURYPLY</v>
          </cell>
        </row>
        <row r="769">
          <cell r="B769" t="str">
            <v>CENTURY TEXTILES &amp; INDUSTRIES LTD</v>
          </cell>
          <cell r="C769">
            <v>500040</v>
          </cell>
          <cell r="D769" t="str">
            <v>CENTURYTEX</v>
          </cell>
        </row>
        <row r="770">
          <cell r="B770" t="str">
            <v>CENTURY TWENTYFIRST PORTFOLIO LTD</v>
          </cell>
          <cell r="C770">
            <v>530881</v>
          </cell>
          <cell r="D770" t="str">
            <v>Not Listed</v>
          </cell>
        </row>
        <row r="771">
          <cell r="B771" t="str">
            <v>CERA SANITARYWARE LTD</v>
          </cell>
          <cell r="C771">
            <v>532443</v>
          </cell>
          <cell r="D771" t="str">
            <v>CERA</v>
          </cell>
        </row>
        <row r="772">
          <cell r="B772" t="str">
            <v>CEREBRA INTEGRATED TECHNOLOGIES LTD</v>
          </cell>
          <cell r="C772">
            <v>532413</v>
          </cell>
          <cell r="D772" t="str">
            <v>CEREBRAINT</v>
          </cell>
        </row>
        <row r="773">
          <cell r="B773" t="str">
            <v>CES LTD</v>
          </cell>
          <cell r="C773">
            <v>512341</v>
          </cell>
          <cell r="D773" t="str">
            <v>Not Listed</v>
          </cell>
        </row>
        <row r="774">
          <cell r="B774" t="str">
            <v>CESC LTD</v>
          </cell>
          <cell r="C774">
            <v>500084</v>
          </cell>
          <cell r="D774" t="str">
            <v>CESC</v>
          </cell>
        </row>
        <row r="775">
          <cell r="B775" t="str">
            <v>CESC Ventures LTD</v>
          </cell>
          <cell r="C775" t="str">
            <v>Not Listed</v>
          </cell>
          <cell r="D775" t="str">
            <v>CESCVENT</v>
          </cell>
        </row>
        <row r="776">
          <cell r="B776" t="str">
            <v>CESC Ventures Ltd</v>
          </cell>
          <cell r="C776">
            <v>542333</v>
          </cell>
          <cell r="D776" t="str">
            <v>CESCVENTURE</v>
          </cell>
        </row>
        <row r="777">
          <cell r="B777" t="str">
            <v>CG POWER AND INDUSTRIAL SOLUTIONS LTD</v>
          </cell>
          <cell r="C777">
            <v>500093</v>
          </cell>
          <cell r="D777" t="str">
            <v>CGPOWER</v>
          </cell>
        </row>
        <row r="778">
          <cell r="B778" t="str">
            <v>CG-VAK SOFTWARE &amp; EXPORTS LTD</v>
          </cell>
          <cell r="C778">
            <v>531489</v>
          </cell>
          <cell r="D778" t="str">
            <v>Not Listed</v>
          </cell>
        </row>
        <row r="779">
          <cell r="B779" t="str">
            <v>CHADHA PAPERS LTD</v>
          </cell>
          <cell r="C779">
            <v>531946</v>
          </cell>
          <cell r="D779" t="str">
            <v>Not Listed</v>
          </cell>
        </row>
        <row r="780">
          <cell r="B780" t="str">
            <v>Chalet Hotels Ltd</v>
          </cell>
          <cell r="C780">
            <v>542399</v>
          </cell>
          <cell r="D780" t="str">
            <v>CHALET</v>
          </cell>
        </row>
        <row r="781">
          <cell r="B781" t="str">
            <v>CHAMAK HOLDINGS LTD</v>
          </cell>
          <cell r="C781">
            <v>539600</v>
          </cell>
          <cell r="D781" t="str">
            <v>Not Listed</v>
          </cell>
        </row>
        <row r="782">
          <cell r="B782" t="str">
            <v>CHAMAN LAL SETIA EXPORTS LTD</v>
          </cell>
          <cell r="C782">
            <v>530307</v>
          </cell>
          <cell r="D782" t="str">
            <v>Not Listed</v>
          </cell>
        </row>
        <row r="783">
          <cell r="B783" t="str">
            <v>CHAMBAL BREWERIES &amp; DISTILLERIES LTD</v>
          </cell>
          <cell r="C783">
            <v>512301</v>
          </cell>
          <cell r="D783" t="str">
            <v>Not Listed</v>
          </cell>
        </row>
        <row r="784">
          <cell r="B784" t="str">
            <v>CHAMBAL FERTILIZERS &amp; CHEMICALS LTD</v>
          </cell>
          <cell r="C784">
            <v>500085</v>
          </cell>
          <cell r="D784" t="str">
            <v>CHAMBLFERT</v>
          </cell>
        </row>
        <row r="785">
          <cell r="B785" t="str">
            <v>Chandni Machines Ltd</v>
          </cell>
          <cell r="C785">
            <v>542627</v>
          </cell>
          <cell r="D785" t="str">
            <v>CHANDNIMACH</v>
          </cell>
        </row>
        <row r="786">
          <cell r="B786" t="str">
            <v>CHANDNI TEXTILES ENGINEERING IND  LTD</v>
          </cell>
          <cell r="C786">
            <v>522292</v>
          </cell>
          <cell r="D786" t="str">
            <v>Not Listed</v>
          </cell>
        </row>
        <row r="787">
          <cell r="B787" t="str">
            <v>CHANDRA PRABHU INTERNATIONAL LTD</v>
          </cell>
          <cell r="C787">
            <v>530309</v>
          </cell>
          <cell r="D787" t="str">
            <v>Not Listed</v>
          </cell>
        </row>
        <row r="788">
          <cell r="B788" t="str">
            <v>CHANDRIMA MERCANTILES LTD</v>
          </cell>
          <cell r="C788">
            <v>540829</v>
          </cell>
          <cell r="D788" t="str">
            <v>Not Listed</v>
          </cell>
        </row>
        <row r="789">
          <cell r="B789" t="str">
            <v>CHANNEL NINE ENTERTAINMENT LTD</v>
          </cell>
          <cell r="C789">
            <v>535142</v>
          </cell>
          <cell r="D789" t="str">
            <v>Not Listed</v>
          </cell>
        </row>
        <row r="790">
          <cell r="B790" t="str">
            <v>CHARMS INDUSTRIES LTD</v>
          </cell>
          <cell r="C790">
            <v>531327</v>
          </cell>
          <cell r="D790" t="str">
            <v>Not Listed</v>
          </cell>
        </row>
        <row r="791">
          <cell r="B791" t="str">
            <v>CHARTERED CAPITAL &amp; INVESTMENT LTD</v>
          </cell>
          <cell r="C791">
            <v>511696</v>
          </cell>
          <cell r="D791" t="str">
            <v>Not Listed</v>
          </cell>
        </row>
        <row r="792">
          <cell r="B792" t="str">
            <v>CHARTERED LOGISTICS LTD</v>
          </cell>
          <cell r="C792">
            <v>531977</v>
          </cell>
          <cell r="D792" t="str">
            <v>Not Listed</v>
          </cell>
        </row>
        <row r="793">
          <cell r="B793" t="str">
            <v>CHASE BRIGHT STEEL LTD</v>
          </cell>
          <cell r="C793">
            <v>504671</v>
          </cell>
          <cell r="D793" t="str">
            <v>Not Listed</v>
          </cell>
        </row>
        <row r="794">
          <cell r="B794" t="str">
            <v>CHD CHEMICALS LTD</v>
          </cell>
          <cell r="C794">
            <v>539800</v>
          </cell>
          <cell r="D794" t="str">
            <v>Not Listed</v>
          </cell>
        </row>
        <row r="795">
          <cell r="B795" t="str">
            <v>CHD DEVELOPERS LTD</v>
          </cell>
          <cell r="C795">
            <v>526917</v>
          </cell>
          <cell r="D795" t="str">
            <v>Not Listed</v>
          </cell>
        </row>
        <row r="796">
          <cell r="B796" t="str">
            <v>CHEMBOND CHEMICALS LTD</v>
          </cell>
          <cell r="C796">
            <v>530871</v>
          </cell>
          <cell r="D796" t="str">
            <v>Not Listed</v>
          </cell>
        </row>
        <row r="797">
          <cell r="B797" t="str">
            <v>CHEMCRUX ENTERPRISES LTD</v>
          </cell>
          <cell r="C797">
            <v>540395</v>
          </cell>
          <cell r="D797" t="str">
            <v>Not Listed</v>
          </cell>
        </row>
        <row r="798">
          <cell r="B798" t="str">
            <v>CHEMFAB ALKALIS LTD</v>
          </cell>
          <cell r="C798">
            <v>541269</v>
          </cell>
          <cell r="D798" t="str">
            <v>CHEMFAB</v>
          </cell>
        </row>
        <row r="799">
          <cell r="B799" t="str">
            <v>CHEMIESYNTH VAPI LTD</v>
          </cell>
          <cell r="C799">
            <v>539230</v>
          </cell>
          <cell r="D799" t="str">
            <v>Not Listed</v>
          </cell>
        </row>
        <row r="800">
          <cell r="B800" t="str">
            <v>CHEMO PHARMA LABORATORIES LTD</v>
          </cell>
          <cell r="C800">
            <v>506365</v>
          </cell>
          <cell r="D800" t="str">
            <v>Not Listed</v>
          </cell>
        </row>
        <row r="801">
          <cell r="B801" t="str">
            <v>CHEMTECH INDUSTRIAL VALVES LTD</v>
          </cell>
          <cell r="C801">
            <v>537326</v>
          </cell>
          <cell r="D801" t="str">
            <v>Not Listed</v>
          </cell>
        </row>
        <row r="802">
          <cell r="B802" t="str">
            <v>CHENNAI FERROUS INDUSTRIES LTD</v>
          </cell>
          <cell r="C802">
            <v>539011</v>
          </cell>
          <cell r="D802" t="str">
            <v>Not Listed</v>
          </cell>
        </row>
        <row r="803">
          <cell r="B803" t="str">
            <v>CHENNAI MEENAKSHI MULTISPECIALITY HOSPITAL LTD</v>
          </cell>
          <cell r="C803">
            <v>523489</v>
          </cell>
          <cell r="D803" t="str">
            <v>Not Listed</v>
          </cell>
        </row>
        <row r="804">
          <cell r="B804" t="str">
            <v>CHENNAI PETROLEUM CORPORATION LTD</v>
          </cell>
          <cell r="C804">
            <v>500110</v>
          </cell>
          <cell r="D804" t="str">
            <v>CHENNPETRO</v>
          </cell>
        </row>
        <row r="805">
          <cell r="B805" t="str">
            <v>CHEVIOT CO LTD</v>
          </cell>
          <cell r="C805">
            <v>526817</v>
          </cell>
          <cell r="D805" t="str">
            <v>Not Listed</v>
          </cell>
        </row>
        <row r="806">
          <cell r="B806" t="str">
            <v>CHITRADURGA SPINTEX LTD</v>
          </cell>
          <cell r="C806">
            <v>521244</v>
          </cell>
          <cell r="D806" t="str">
            <v>Not Listed</v>
          </cell>
        </row>
        <row r="807">
          <cell r="B807" t="str">
            <v>CHL LTD</v>
          </cell>
          <cell r="C807">
            <v>532992</v>
          </cell>
          <cell r="D807" t="str">
            <v>Not Listed</v>
          </cell>
        </row>
        <row r="808">
          <cell r="B808" t="str">
            <v>CHOICE INTERNATIONAL LTD</v>
          </cell>
          <cell r="C808">
            <v>531358</v>
          </cell>
          <cell r="D808" t="str">
            <v>Not Listed</v>
          </cell>
        </row>
        <row r="809">
          <cell r="B809" t="str">
            <v>CHOKSI IMAGING LTD</v>
          </cell>
          <cell r="C809">
            <v>530427</v>
          </cell>
          <cell r="D809" t="str">
            <v>Not Listed</v>
          </cell>
        </row>
        <row r="810">
          <cell r="B810" t="str">
            <v>CHOKSI LABORATORIES LTD</v>
          </cell>
          <cell r="C810">
            <v>526546</v>
          </cell>
          <cell r="D810" t="str">
            <v>Not Listed</v>
          </cell>
        </row>
        <row r="811">
          <cell r="B811" t="str">
            <v>Cholamandalam Financial Holdings LTD</v>
          </cell>
          <cell r="C811">
            <v>511243</v>
          </cell>
          <cell r="D811" t="str">
            <v>CHOLAHLDNG</v>
          </cell>
        </row>
        <row r="812">
          <cell r="B812" t="str">
            <v>CHOLAMANDALAM INVESTMENT AND FINANCE COMPANY LTD</v>
          </cell>
          <cell r="C812">
            <v>511243</v>
          </cell>
          <cell r="D812" t="str">
            <v>CHOLAFIN</v>
          </cell>
        </row>
        <row r="813">
          <cell r="B813" t="str">
            <v>CHORDIA FOOD PRODUCTS LTD</v>
          </cell>
          <cell r="C813">
            <v>519475</v>
          </cell>
          <cell r="D813" t="str">
            <v>Not Listed</v>
          </cell>
        </row>
        <row r="814">
          <cell r="B814" t="str">
            <v>CHOTHANI FOODS LTD</v>
          </cell>
          <cell r="C814">
            <v>540681</v>
          </cell>
          <cell r="D814" t="str">
            <v>Not Listed</v>
          </cell>
        </row>
        <row r="815">
          <cell r="B815" t="str">
            <v>CHOWGULE STEAMSHIPS LTD</v>
          </cell>
          <cell r="C815">
            <v>501833</v>
          </cell>
          <cell r="D815" t="str">
            <v>Not Listed</v>
          </cell>
        </row>
        <row r="816">
          <cell r="B816" t="str">
            <v>CHPL INDUSTRIES LTD</v>
          </cell>
          <cell r="C816">
            <v>539335</v>
          </cell>
          <cell r="D816" t="str">
            <v>Not Listed</v>
          </cell>
        </row>
        <row r="817">
          <cell r="B817" t="str">
            <v>CHROMATIC (INDIA) LTD</v>
          </cell>
          <cell r="C817">
            <v>530191</v>
          </cell>
          <cell r="D817" t="str">
            <v>CHROMATIC</v>
          </cell>
        </row>
        <row r="818">
          <cell r="B818" t="str">
            <v>CHROMATIC INDIA LTD</v>
          </cell>
          <cell r="C818">
            <v>530191</v>
          </cell>
          <cell r="D818" t="str">
            <v>CHROMATIC</v>
          </cell>
        </row>
        <row r="819">
          <cell r="B819" t="str">
            <v>CIAN AGRO INDUSTRIES &amp; INFRASTRUCTURE LTD</v>
          </cell>
          <cell r="C819">
            <v>519477</v>
          </cell>
          <cell r="D819" t="str">
            <v>Not Listed</v>
          </cell>
        </row>
        <row r="820">
          <cell r="B820" t="str">
            <v>Cian Healthcare Ltd</v>
          </cell>
          <cell r="C820">
            <v>542678</v>
          </cell>
          <cell r="D820" t="str">
            <v>CHCL</v>
          </cell>
        </row>
        <row r="821">
          <cell r="B821" t="str">
            <v>CIGNITI TECHNOLOGIES LTD</v>
          </cell>
          <cell r="C821">
            <v>534758</v>
          </cell>
          <cell r="D821" t="str">
            <v>CIGNITITEC</v>
          </cell>
        </row>
        <row r="822">
          <cell r="B822" t="str">
            <v>CIL NOVA PETROCHEMICALS LTD</v>
          </cell>
          <cell r="C822">
            <v>533407</v>
          </cell>
          <cell r="D822" t="str">
            <v>CNOVAPETRO</v>
          </cell>
        </row>
        <row r="823">
          <cell r="B823" t="str">
            <v>CIL SECURITIES LTD</v>
          </cell>
          <cell r="C823">
            <v>530829</v>
          </cell>
          <cell r="D823" t="str">
            <v>Not Listed</v>
          </cell>
        </row>
        <row r="824">
          <cell r="B824" t="str">
            <v>CIMMCO LTD</v>
          </cell>
          <cell r="C824">
            <v>505230</v>
          </cell>
          <cell r="D824" t="str">
            <v>CIMMCO</v>
          </cell>
        </row>
        <row r="825">
          <cell r="B825" t="str">
            <v>CINDRELLA FINANCIAL SERVICES LTD</v>
          </cell>
          <cell r="C825">
            <v>531283</v>
          </cell>
          <cell r="D825" t="str">
            <v>Not Listed</v>
          </cell>
        </row>
        <row r="826">
          <cell r="B826" t="str">
            <v>CINDRELLA HOTELS LTD</v>
          </cell>
          <cell r="C826">
            <v>526373</v>
          </cell>
          <cell r="D826" t="str">
            <v>Not Listed</v>
          </cell>
        </row>
        <row r="827">
          <cell r="B827" t="str">
            <v>CINELINE (INDIA) LTD</v>
          </cell>
          <cell r="C827">
            <v>532807</v>
          </cell>
          <cell r="D827" t="str">
            <v>CINELINE</v>
          </cell>
        </row>
        <row r="828">
          <cell r="B828" t="str">
            <v>CINELINE INDIA LTD</v>
          </cell>
          <cell r="C828">
            <v>532807</v>
          </cell>
          <cell r="D828" t="str">
            <v>CINELINE</v>
          </cell>
        </row>
        <row r="829">
          <cell r="B829" t="str">
            <v>CINERAD COMMUNICATIONS LTD</v>
          </cell>
          <cell r="C829">
            <v>530457</v>
          </cell>
          <cell r="D829" t="str">
            <v>Not Listed</v>
          </cell>
        </row>
        <row r="830">
          <cell r="B830" t="str">
            <v>CINEVISTA LTD</v>
          </cell>
          <cell r="C830">
            <v>532324</v>
          </cell>
          <cell r="D830" t="str">
            <v>CINEVISTA</v>
          </cell>
        </row>
        <row r="831">
          <cell r="B831" t="str">
            <v>CIPLA LTD</v>
          </cell>
          <cell r="C831">
            <v>500087</v>
          </cell>
          <cell r="D831" t="str">
            <v>CIPLA</v>
          </cell>
        </row>
        <row r="832">
          <cell r="B832" t="str">
            <v>CISTRO TELELINK LTD</v>
          </cell>
          <cell r="C832">
            <v>531775</v>
          </cell>
          <cell r="D832" t="str">
            <v>Not Listed</v>
          </cell>
        </row>
        <row r="833">
          <cell r="B833" t="str">
            <v>CITADEL REALTY AND DEVELOPERS LTD</v>
          </cell>
          <cell r="C833">
            <v>502445</v>
          </cell>
          <cell r="D833" t="str">
            <v>Not Listed</v>
          </cell>
        </row>
        <row r="834">
          <cell r="B834" t="str">
            <v>CITIPORT FINANCIAL SERVICES LTD</v>
          </cell>
          <cell r="C834">
            <v>531235</v>
          </cell>
          <cell r="D834" t="str">
            <v>Not Listed</v>
          </cell>
        </row>
        <row r="835">
          <cell r="B835" t="str">
            <v>CITIZEN INFOLINE LTD</v>
          </cell>
          <cell r="C835">
            <v>538786</v>
          </cell>
          <cell r="D835" t="str">
            <v>Not Listed</v>
          </cell>
        </row>
        <row r="836">
          <cell r="B836" t="str">
            <v>CITY ONLINE SERVICES LTD</v>
          </cell>
          <cell r="C836">
            <v>538674</v>
          </cell>
          <cell r="D836" t="str">
            <v>Not Listed</v>
          </cell>
        </row>
        <row r="837">
          <cell r="B837" t="str">
            <v>CITY UNION BANK LTD</v>
          </cell>
          <cell r="C837">
            <v>532210</v>
          </cell>
          <cell r="D837" t="str">
            <v>CUB</v>
          </cell>
        </row>
        <row r="838">
          <cell r="B838" t="str">
            <v>CITYMAN LTD</v>
          </cell>
          <cell r="C838">
            <v>521210</v>
          </cell>
          <cell r="D838" t="str">
            <v>Not Listed</v>
          </cell>
        </row>
        <row r="839">
          <cell r="B839" t="str">
            <v>CITYON SYSTEMS (INDIA) LTD</v>
          </cell>
          <cell r="C839">
            <v>780013</v>
          </cell>
          <cell r="D839" t="str">
            <v>Not Listed</v>
          </cell>
        </row>
        <row r="840">
          <cell r="B840" t="str">
            <v>CITYON SYSTEMS INDIA LTD</v>
          </cell>
          <cell r="C840">
            <v>780013</v>
          </cell>
          <cell r="D840" t="str">
            <v>Not Listed</v>
          </cell>
        </row>
        <row r="841">
          <cell r="B841" t="str">
            <v>CKP LEISURE LTD</v>
          </cell>
          <cell r="C841" t="str">
            <v>Not Listed</v>
          </cell>
          <cell r="D841" t="str">
            <v>CKPLEISURE</v>
          </cell>
        </row>
        <row r="842">
          <cell r="B842" t="str">
            <v>CKP PRODUCTS LTD</v>
          </cell>
          <cell r="C842" t="str">
            <v>Not Listed</v>
          </cell>
          <cell r="D842" t="str">
            <v>CKPPRODUCT</v>
          </cell>
        </row>
        <row r="843">
          <cell r="B843" t="str">
            <v>CL EDUCATE LTD</v>
          </cell>
          <cell r="C843">
            <v>540403</v>
          </cell>
          <cell r="D843" t="str">
            <v>CLEDUCATE</v>
          </cell>
        </row>
        <row r="844">
          <cell r="B844" t="str">
            <v>CLARIANT CHEMICALS (INDIA) LTD</v>
          </cell>
          <cell r="C844">
            <v>506390</v>
          </cell>
          <cell r="D844" t="str">
            <v>CLN(INDIA)</v>
          </cell>
        </row>
        <row r="845">
          <cell r="B845" t="str">
            <v>CLARIANT CHEMICALS INDIA LTD</v>
          </cell>
          <cell r="C845">
            <v>506390</v>
          </cell>
          <cell r="D845" t="str">
            <v>CLNINDIA</v>
          </cell>
        </row>
        <row r="846">
          <cell r="B846" t="str">
            <v>CLASSIC ELECTRICALS LTD</v>
          </cell>
          <cell r="C846">
            <v>512213</v>
          </cell>
          <cell r="D846" t="str">
            <v>Not Listed</v>
          </cell>
        </row>
        <row r="847">
          <cell r="B847" t="str">
            <v>CLASSIC FILAMENTS LTD</v>
          </cell>
          <cell r="C847">
            <v>540310</v>
          </cell>
          <cell r="D847" t="str">
            <v>Not Listed</v>
          </cell>
        </row>
        <row r="848">
          <cell r="B848" t="str">
            <v>CLASSIC GLOBAL FINANCE &amp; CAPITAL LTD</v>
          </cell>
          <cell r="C848">
            <v>538433</v>
          </cell>
          <cell r="D848" t="str">
            <v>Not Listed</v>
          </cell>
        </row>
        <row r="849">
          <cell r="B849" t="str">
            <v>CLASSIC LEASING &amp; FINANCE LTD</v>
          </cell>
          <cell r="C849">
            <v>540481</v>
          </cell>
          <cell r="D849" t="str">
            <v>Not Listed</v>
          </cell>
        </row>
        <row r="850">
          <cell r="B850" t="str">
            <v>CLIO INFOTECH LTD</v>
          </cell>
          <cell r="C850">
            <v>530839</v>
          </cell>
          <cell r="D850" t="str">
            <v>Not Listed</v>
          </cell>
        </row>
        <row r="851">
          <cell r="B851" t="str">
            <v>CMI FPE LTD</v>
          </cell>
          <cell r="C851">
            <v>500147</v>
          </cell>
          <cell r="D851" t="str">
            <v>Not Listed</v>
          </cell>
        </row>
        <row r="852">
          <cell r="B852" t="str">
            <v>CMI LTD</v>
          </cell>
          <cell r="C852">
            <v>517330</v>
          </cell>
          <cell r="D852" t="str">
            <v>CMICABLES</v>
          </cell>
        </row>
        <row r="853">
          <cell r="B853" t="str">
            <v>CMM INFRAPROJECTS LTD</v>
          </cell>
          <cell r="C853" t="str">
            <v>Not Listed</v>
          </cell>
          <cell r="D853" t="str">
            <v>CMMIPL</v>
          </cell>
        </row>
        <row r="854">
          <cell r="B854" t="str">
            <v>CNI RESEARCH LTD</v>
          </cell>
          <cell r="C854">
            <v>512018</v>
          </cell>
          <cell r="D854" t="str">
            <v>Not Listed</v>
          </cell>
        </row>
        <row r="855">
          <cell r="B855" t="str">
            <v>COAL (INDIA) LTD</v>
          </cell>
          <cell r="C855">
            <v>533278</v>
          </cell>
          <cell r="D855" t="str">
            <v>COAL(INDIA)</v>
          </cell>
        </row>
        <row r="856">
          <cell r="B856" t="str">
            <v>COAL INDIA LTD</v>
          </cell>
          <cell r="C856">
            <v>533278</v>
          </cell>
          <cell r="D856" t="str">
            <v>COALINDIA</v>
          </cell>
        </row>
        <row r="857">
          <cell r="B857" t="str">
            <v>COASTAL CORPORATION LTD</v>
          </cell>
          <cell r="C857">
            <v>501831</v>
          </cell>
          <cell r="D857" t="str">
            <v>Not Listed</v>
          </cell>
        </row>
        <row r="858">
          <cell r="B858" t="str">
            <v>COASTAL ROADWAYS LTD</v>
          </cell>
          <cell r="C858">
            <v>520131</v>
          </cell>
          <cell r="D858" t="str">
            <v>Not Listed</v>
          </cell>
        </row>
        <row r="859">
          <cell r="B859" t="str">
            <v>COCHIN MALABAR ESTATES &amp; INDUSTRIES LTD</v>
          </cell>
          <cell r="C859">
            <v>508571</v>
          </cell>
          <cell r="D859" t="str">
            <v>Not Listed</v>
          </cell>
        </row>
        <row r="860">
          <cell r="B860" t="str">
            <v>COCHIN MINERALS &amp; RUTILE LTD</v>
          </cell>
          <cell r="C860">
            <v>513353</v>
          </cell>
          <cell r="D860" t="str">
            <v>Not Listed</v>
          </cell>
        </row>
        <row r="861">
          <cell r="B861" t="str">
            <v>COCHIN SHIPYARD LTD</v>
          </cell>
          <cell r="C861">
            <v>540678</v>
          </cell>
          <cell r="D861" t="str">
            <v>COCHINSHIP</v>
          </cell>
        </row>
        <row r="862">
          <cell r="B862" t="str">
            <v>COFFEE DAY ENTERPRISES LTD</v>
          </cell>
          <cell r="C862">
            <v>539436</v>
          </cell>
          <cell r="D862" t="str">
            <v>COFFEEDAY</v>
          </cell>
        </row>
        <row r="863">
          <cell r="B863" t="str">
            <v>COLGATE PALMOLIVE (INDIA) LTD</v>
          </cell>
          <cell r="C863">
            <v>500830</v>
          </cell>
          <cell r="D863" t="str">
            <v>COLPAL</v>
          </cell>
        </row>
        <row r="864">
          <cell r="B864" t="str">
            <v>COLGATE PALMOLIVE INDIA LTD</v>
          </cell>
          <cell r="C864">
            <v>500830</v>
          </cell>
          <cell r="D864" t="str">
            <v>COLPAL</v>
          </cell>
        </row>
        <row r="865">
          <cell r="B865" t="str">
            <v>COLINZ LABORATORIES LTD</v>
          </cell>
          <cell r="C865">
            <v>531210</v>
          </cell>
          <cell r="D865" t="str">
            <v>Not Listed</v>
          </cell>
        </row>
        <row r="866">
          <cell r="B866" t="str">
            <v>COLORCHIPS NEW MEDIA LTD</v>
          </cell>
          <cell r="C866">
            <v>540023</v>
          </cell>
          <cell r="D866" t="str">
            <v>Not Listed</v>
          </cell>
        </row>
        <row r="867">
          <cell r="B867" t="str">
            <v>COMBAT DRUGS LTD</v>
          </cell>
          <cell r="C867">
            <v>524752</v>
          </cell>
          <cell r="D867" t="str">
            <v>Not Listed</v>
          </cell>
        </row>
        <row r="868">
          <cell r="B868" t="str">
            <v>COMFORT COMMOTRADE LTD</v>
          </cell>
          <cell r="C868">
            <v>534691</v>
          </cell>
          <cell r="D868" t="str">
            <v>Not Listed</v>
          </cell>
        </row>
        <row r="869">
          <cell r="B869" t="str">
            <v>COMFORT FINCAP LTD</v>
          </cell>
          <cell r="C869">
            <v>535267</v>
          </cell>
          <cell r="D869" t="str">
            <v>Not Listed</v>
          </cell>
        </row>
        <row r="870">
          <cell r="B870" t="str">
            <v>COMFORT INTECH LTD</v>
          </cell>
          <cell r="C870">
            <v>531216</v>
          </cell>
          <cell r="D870" t="str">
            <v>Not Listed</v>
          </cell>
        </row>
        <row r="871">
          <cell r="B871" t="str">
            <v>COMMERCIAL ENGINEERS &amp; BODY BUILDERS CO LTD</v>
          </cell>
          <cell r="C871">
            <v>533272</v>
          </cell>
          <cell r="D871" t="str">
            <v>CEBBCO</v>
          </cell>
        </row>
        <row r="872">
          <cell r="B872" t="str">
            <v>COMMERCIAL SYN BAGS LTD</v>
          </cell>
          <cell r="C872">
            <v>539986</v>
          </cell>
          <cell r="D872" t="str">
            <v>Not Listed</v>
          </cell>
        </row>
        <row r="873">
          <cell r="B873" t="str">
            <v>COMMEX TECHNOLOGY LTD</v>
          </cell>
          <cell r="C873">
            <v>532342</v>
          </cell>
          <cell r="D873" t="str">
            <v>Not Listed</v>
          </cell>
        </row>
        <row r="874">
          <cell r="B874" t="str">
            <v>COMPETENT AUTOMOBILES CO LTD</v>
          </cell>
          <cell r="C874">
            <v>531041</v>
          </cell>
          <cell r="D874" t="str">
            <v>Not Listed</v>
          </cell>
        </row>
        <row r="875">
          <cell r="B875" t="str">
            <v>COMPUAGE INFOCOM LTD</v>
          </cell>
          <cell r="C875">
            <v>532456</v>
          </cell>
          <cell r="D875" t="str">
            <v>COMPINFO</v>
          </cell>
        </row>
        <row r="876">
          <cell r="B876" t="str">
            <v>COMPUCOM SOFTWARE LTD</v>
          </cell>
          <cell r="C876">
            <v>532339</v>
          </cell>
          <cell r="D876" t="str">
            <v>COMPUSOFT</v>
          </cell>
        </row>
        <row r="877">
          <cell r="B877" t="str">
            <v>COMPUTER POINT LTD</v>
          </cell>
          <cell r="C877">
            <v>507833</v>
          </cell>
          <cell r="D877" t="str">
            <v>Not Listed</v>
          </cell>
        </row>
        <row r="878">
          <cell r="B878" t="str">
            <v>CONART ENGINEERS LTD</v>
          </cell>
          <cell r="C878">
            <v>522231</v>
          </cell>
          <cell r="D878" t="str">
            <v>Not Listed</v>
          </cell>
        </row>
        <row r="879">
          <cell r="B879" t="str">
            <v>CONCORD DRUGS LTD</v>
          </cell>
          <cell r="C879">
            <v>538965</v>
          </cell>
          <cell r="D879" t="str">
            <v>Not Listed</v>
          </cell>
        </row>
        <row r="880">
          <cell r="B880" t="str">
            <v>CONCRETE CREDIT LTD</v>
          </cell>
          <cell r="C880">
            <v>539266</v>
          </cell>
          <cell r="D880" t="str">
            <v>Not Listed</v>
          </cell>
        </row>
        <row r="881">
          <cell r="B881" t="str">
            <v>CONFIDENCE FINANCE AND TRADING LTD</v>
          </cell>
          <cell r="C881">
            <v>504340</v>
          </cell>
          <cell r="D881" t="str">
            <v>Not Listed</v>
          </cell>
        </row>
        <row r="882">
          <cell r="B882" t="str">
            <v>Confidence Futuristic Energetech Ltd</v>
          </cell>
          <cell r="C882">
            <v>539991</v>
          </cell>
          <cell r="D882" t="str">
            <v>CFEL</v>
          </cell>
        </row>
        <row r="883">
          <cell r="B883" t="str">
            <v>CONFIDENCE PETROLEUM (INDIA) LTD</v>
          </cell>
          <cell r="C883">
            <v>526829</v>
          </cell>
          <cell r="D883" t="str">
            <v>Not Listed</v>
          </cell>
        </row>
        <row r="884">
          <cell r="B884" t="str">
            <v>Confidence Petroleum India LTD</v>
          </cell>
          <cell r="C884">
            <v>526829</v>
          </cell>
          <cell r="D884" t="str">
            <v>CONFIPET</v>
          </cell>
        </row>
        <row r="885">
          <cell r="B885" t="str">
            <v>CONFIDENCE PETROLEUM INDIA LTD</v>
          </cell>
          <cell r="C885">
            <v>526829</v>
          </cell>
          <cell r="D885" t="str">
            <v>Not Listed</v>
          </cell>
        </row>
        <row r="886">
          <cell r="B886" t="str">
            <v>CONSECUTIVE INVESTMENT &amp; TRADING COMPANY LTD</v>
          </cell>
          <cell r="C886">
            <v>539091</v>
          </cell>
          <cell r="D886" t="str">
            <v>Not Listed</v>
          </cell>
        </row>
        <row r="887">
          <cell r="B887" t="str">
            <v>CONSOLIDATED CONSTRUCTION CONSORTIUM LTD</v>
          </cell>
          <cell r="C887">
            <v>532902</v>
          </cell>
          <cell r="D887" t="str">
            <v>CCCL</v>
          </cell>
        </row>
        <row r="888">
          <cell r="B888" t="str">
            <v>CONSOLIDATED FINVEST &amp; HOLDINGS LTD</v>
          </cell>
          <cell r="C888" t="str">
            <v>Not Listed</v>
          </cell>
          <cell r="D888" t="str">
            <v>CONSOFINVT</v>
          </cell>
        </row>
        <row r="889">
          <cell r="B889" t="str">
            <v>CONTAINER CORPORATION OF (INDIA) LTD</v>
          </cell>
          <cell r="C889">
            <v>531344</v>
          </cell>
          <cell r="D889" t="str">
            <v>CONCOR</v>
          </cell>
        </row>
        <row r="890">
          <cell r="B890" t="str">
            <v>CONTAINER CORPORATION OF INDIA LTD</v>
          </cell>
          <cell r="C890">
            <v>531344</v>
          </cell>
          <cell r="D890" t="str">
            <v>CONCOR</v>
          </cell>
        </row>
        <row r="891">
          <cell r="B891" t="str">
            <v>CONTAINERWAY INTERNATIONAL LTD</v>
          </cell>
          <cell r="C891">
            <v>540597</v>
          </cell>
          <cell r="D891" t="str">
            <v>Not Listed</v>
          </cell>
        </row>
        <row r="892">
          <cell r="B892" t="str">
            <v>CONTIL (INDIA) LTD</v>
          </cell>
          <cell r="C892">
            <v>531067</v>
          </cell>
          <cell r="D892" t="str">
            <v>Not Listed</v>
          </cell>
        </row>
        <row r="893">
          <cell r="B893" t="str">
            <v>CONTIL INDIA LTD</v>
          </cell>
          <cell r="C893">
            <v>531067</v>
          </cell>
          <cell r="D893" t="str">
            <v>Not Listed</v>
          </cell>
        </row>
        <row r="894">
          <cell r="B894" t="str">
            <v>CONTINENTAL CHEMICALS LTD</v>
          </cell>
          <cell r="C894">
            <v>506935</v>
          </cell>
          <cell r="D894" t="str">
            <v>Not Listed</v>
          </cell>
        </row>
        <row r="895">
          <cell r="B895" t="str">
            <v>CONTINENTAL CONTROLS LTD</v>
          </cell>
          <cell r="C895">
            <v>531460</v>
          </cell>
          <cell r="D895" t="str">
            <v>Not Listed</v>
          </cell>
        </row>
        <row r="896">
          <cell r="B896" t="str">
            <v>CONTINENTAL PETROLEUMS LTD</v>
          </cell>
          <cell r="C896">
            <v>523232</v>
          </cell>
          <cell r="D896" t="str">
            <v>Not Listed</v>
          </cell>
        </row>
        <row r="897">
          <cell r="B897" t="str">
            <v>CONTINENTAL SECURITIES LTD</v>
          </cell>
          <cell r="C897">
            <v>538868</v>
          </cell>
          <cell r="D897" t="str">
            <v>Not Listed</v>
          </cell>
        </row>
        <row r="898">
          <cell r="B898" t="str">
            <v>CONTINENTAL SEEDS AND CHEMICALS LTD</v>
          </cell>
          <cell r="C898" t="str">
            <v>Not Listed</v>
          </cell>
          <cell r="D898" t="str">
            <v>CONTI</v>
          </cell>
        </row>
        <row r="899">
          <cell r="B899" t="str">
            <v>CONTROL PRINT LTD</v>
          </cell>
          <cell r="C899">
            <v>522295</v>
          </cell>
          <cell r="D899" t="str">
            <v>CONTROLPR</v>
          </cell>
        </row>
        <row r="900">
          <cell r="B900" t="str">
            <v>CORAL INDIA FINANCE &amp; HOUSING LTD</v>
          </cell>
          <cell r="C900">
            <v>531556</v>
          </cell>
          <cell r="D900" t="str">
            <v>CORALFINAC</v>
          </cell>
        </row>
        <row r="901">
          <cell r="B901" t="str">
            <v>CORAL LABORATORIES LTD</v>
          </cell>
          <cell r="C901">
            <v>524506</v>
          </cell>
          <cell r="D901" t="str">
            <v>Not Listed</v>
          </cell>
        </row>
        <row r="902">
          <cell r="B902" t="str">
            <v>CORAL NEWSPRINTS LTD.</v>
          </cell>
          <cell r="C902">
            <v>530755</v>
          </cell>
          <cell r="D902" t="str">
            <v>CORNE</v>
          </cell>
        </row>
        <row r="903">
          <cell r="B903" t="str">
            <v>CORDS CABLE INDUSTRIES LTD</v>
          </cell>
          <cell r="C903">
            <v>532941</v>
          </cell>
          <cell r="D903" t="str">
            <v>CORDSCABLE</v>
          </cell>
        </row>
        <row r="904">
          <cell r="B904" t="str">
            <v>COROMANDEL AGRO PRODUCTS &amp; OILS LTD</v>
          </cell>
          <cell r="C904">
            <v>507543</v>
          </cell>
          <cell r="D904" t="str">
            <v>Not Listed</v>
          </cell>
        </row>
        <row r="905">
          <cell r="B905" t="str">
            <v>COROMANDEL ENGINEERING COMPANY LTD</v>
          </cell>
          <cell r="C905">
            <v>533167</v>
          </cell>
          <cell r="D905" t="str">
            <v>Not Listed</v>
          </cell>
        </row>
        <row r="906">
          <cell r="B906" t="str">
            <v>COROMANDEL INTERNATIONAL LTD</v>
          </cell>
          <cell r="C906">
            <v>506395</v>
          </cell>
          <cell r="D906" t="str">
            <v>COROMANDEL</v>
          </cell>
        </row>
        <row r="907">
          <cell r="B907" t="str">
            <v>CORPORATE COURIER AND CARGO LTD</v>
          </cell>
          <cell r="C907">
            <v>526737</v>
          </cell>
          <cell r="D907" t="str">
            <v>Not Listed</v>
          </cell>
        </row>
        <row r="908">
          <cell r="B908" t="str">
            <v>CORPORATE MERCHANT BANKERS LTD</v>
          </cell>
          <cell r="C908">
            <v>540199</v>
          </cell>
          <cell r="D908" t="str">
            <v>Not Listed</v>
          </cell>
        </row>
        <row r="909">
          <cell r="B909" t="str">
            <v>CORPORATION BANK</v>
          </cell>
          <cell r="C909">
            <v>532179</v>
          </cell>
          <cell r="D909" t="str">
            <v>CORPBANK</v>
          </cell>
        </row>
        <row r="910">
          <cell r="B910" t="str">
            <v>COSBOARD INDUSTRIES LTD</v>
          </cell>
          <cell r="C910">
            <v>530859</v>
          </cell>
          <cell r="D910" t="str">
            <v>Not Listed</v>
          </cell>
        </row>
        <row r="911">
          <cell r="B911" t="str">
            <v>COSCO (INDIA) LTD</v>
          </cell>
          <cell r="C911">
            <v>530545</v>
          </cell>
          <cell r="D911" t="str">
            <v>Not Listed</v>
          </cell>
        </row>
        <row r="912">
          <cell r="B912" t="str">
            <v>COSCO INDIA LTD</v>
          </cell>
          <cell r="C912">
            <v>530545</v>
          </cell>
          <cell r="D912" t="str">
            <v>Not Listed</v>
          </cell>
        </row>
        <row r="913">
          <cell r="B913" t="str">
            <v>COSMO FERRITES LTD</v>
          </cell>
          <cell r="C913">
            <v>523100</v>
          </cell>
          <cell r="D913" t="str">
            <v>Not Listed</v>
          </cell>
        </row>
        <row r="914">
          <cell r="B914" t="str">
            <v>COSMO FILMS LTD</v>
          </cell>
          <cell r="C914">
            <v>508814</v>
          </cell>
          <cell r="D914" t="str">
            <v>COSMOFILMS</v>
          </cell>
        </row>
        <row r="915">
          <cell r="B915" t="str">
            <v>COSYN LTD</v>
          </cell>
          <cell r="C915">
            <v>538922</v>
          </cell>
          <cell r="D915" t="str">
            <v>Not Listed</v>
          </cell>
        </row>
        <row r="916">
          <cell r="B916" t="str">
            <v>COUNTRY CLUB HOSPITALITY &amp; HOLIDAYS LTD</v>
          </cell>
          <cell r="C916">
            <v>526550</v>
          </cell>
          <cell r="D916" t="str">
            <v>CCHHL</v>
          </cell>
        </row>
        <row r="917">
          <cell r="B917" t="str">
            <v>COUNTRY CONDO'S LTD</v>
          </cell>
          <cell r="C917">
            <v>531624</v>
          </cell>
          <cell r="D917" t="str">
            <v>COUNCODOS</v>
          </cell>
        </row>
        <row r="918">
          <cell r="B918" t="str">
            <v>COVENTRY COIL-O-MATIC HARYANA LTD</v>
          </cell>
          <cell r="C918">
            <v>523415</v>
          </cell>
          <cell r="D918" t="str">
            <v>Not Listed</v>
          </cell>
        </row>
        <row r="919">
          <cell r="B919" t="str">
            <v>COVIDH TECHNOLOGIES LTD</v>
          </cell>
          <cell r="C919">
            <v>534920</v>
          </cell>
          <cell r="D919" t="str">
            <v>Not Listed</v>
          </cell>
        </row>
        <row r="920">
          <cell r="B920" t="str">
            <v>COX &amp; KINGS LTD</v>
          </cell>
          <cell r="C920">
            <v>533144</v>
          </cell>
          <cell r="D920" t="str">
            <v>COX&amp;KINGS</v>
          </cell>
        </row>
        <row r="921">
          <cell r="B921" t="str">
            <v>Cox &amp;amp; Kings Financial Service Ltd</v>
          </cell>
          <cell r="C921">
            <v>542641</v>
          </cell>
          <cell r="D921" t="str">
            <v>CKFSL</v>
          </cell>
        </row>
        <row r="922">
          <cell r="B922" t="str">
            <v>CRANE INFRASTRUCTURE LTD</v>
          </cell>
          <cell r="C922">
            <v>538770</v>
          </cell>
          <cell r="D922" t="str">
            <v>Not Listed</v>
          </cell>
        </row>
        <row r="923">
          <cell r="B923" t="str">
            <v>CRANES SOFTWARE INTERNATIONAL LTD</v>
          </cell>
          <cell r="C923">
            <v>512093</v>
          </cell>
          <cell r="D923" t="str">
            <v>Not Listed</v>
          </cell>
        </row>
        <row r="924">
          <cell r="B924" t="str">
            <v>CRANEX LTD</v>
          </cell>
          <cell r="C924">
            <v>522001</v>
          </cell>
          <cell r="D924" t="str">
            <v>Not Listed</v>
          </cell>
        </row>
        <row r="925">
          <cell r="B925" t="str">
            <v>CRAVATEX LTD</v>
          </cell>
          <cell r="C925">
            <v>509472</v>
          </cell>
          <cell r="D925" t="str">
            <v>Not Listed</v>
          </cell>
        </row>
        <row r="926">
          <cell r="B926" t="str">
            <v>CRAZY INFOTECH LTD</v>
          </cell>
          <cell r="C926">
            <v>524388</v>
          </cell>
          <cell r="D926" t="str">
            <v>Not Listed</v>
          </cell>
        </row>
        <row r="927">
          <cell r="B927" t="str">
            <v>CREATIVE CASTINGS LTD</v>
          </cell>
          <cell r="C927">
            <v>539527</v>
          </cell>
          <cell r="D927" t="str">
            <v>Not Listed</v>
          </cell>
        </row>
        <row r="928">
          <cell r="B928" t="str">
            <v>CREATIVE EYE LTD</v>
          </cell>
          <cell r="C928">
            <v>532392</v>
          </cell>
          <cell r="D928" t="str">
            <v>CREATIVEYE</v>
          </cell>
        </row>
        <row r="929">
          <cell r="B929" t="str">
            <v>CREATIVE PERIPHERALS AND DISTRIBUTION LTD</v>
          </cell>
          <cell r="C929" t="str">
            <v>Not Listed</v>
          </cell>
          <cell r="D929" t="str">
            <v>CREATIVE</v>
          </cell>
        </row>
        <row r="930">
          <cell r="B930" t="str">
            <v>CREDITACCESS GRAMEEN LTD</v>
          </cell>
          <cell r="C930">
            <v>541770</v>
          </cell>
          <cell r="D930" t="str">
            <v>CREDITACC</v>
          </cell>
        </row>
        <row r="931">
          <cell r="B931" t="str">
            <v>CRESCENT LEASING LTD</v>
          </cell>
          <cell r="C931">
            <v>539131</v>
          </cell>
          <cell r="D931" t="str">
            <v>Not Listed</v>
          </cell>
        </row>
        <row r="932">
          <cell r="B932" t="str">
            <v>CRESSANDA SOLUTIONS LTD</v>
          </cell>
          <cell r="C932">
            <v>512379</v>
          </cell>
          <cell r="D932" t="str">
            <v>Not Listed</v>
          </cell>
        </row>
        <row r="933">
          <cell r="B933" t="str">
            <v>CREST VENTURES LTD</v>
          </cell>
          <cell r="C933">
            <v>511413</v>
          </cell>
          <cell r="D933" t="str">
            <v>CREST</v>
          </cell>
        </row>
        <row r="934">
          <cell r="B934" t="str">
            <v>CRESTCHEM LTD</v>
          </cell>
          <cell r="C934">
            <v>526269</v>
          </cell>
          <cell r="D934" t="str">
            <v>Not Listed</v>
          </cell>
        </row>
        <row r="935">
          <cell r="B935" t="str">
            <v>CRIMSON METAL ENGINEERING COMPANY LTD</v>
          </cell>
          <cell r="C935">
            <v>526977</v>
          </cell>
          <cell r="D935" t="str">
            <v>Not Listed</v>
          </cell>
        </row>
        <row r="936">
          <cell r="B936" t="str">
            <v>CRISIL LTD</v>
          </cell>
          <cell r="C936">
            <v>500092</v>
          </cell>
          <cell r="D936" t="str">
            <v>CRISIL</v>
          </cell>
        </row>
        <row r="937">
          <cell r="B937" t="str">
            <v>CROMPTON GREAVES CONSUMER ELECTRICALS LTD</v>
          </cell>
          <cell r="C937">
            <v>539876</v>
          </cell>
          <cell r="D937" t="str">
            <v>CROMPTON</v>
          </cell>
        </row>
        <row r="938">
          <cell r="B938" t="str">
            <v>CROWN LIFTERS LTD</v>
          </cell>
          <cell r="C938" t="str">
            <v>Not Listed</v>
          </cell>
          <cell r="D938" t="str">
            <v>CROWN</v>
          </cell>
        </row>
        <row r="939">
          <cell r="B939" t="str">
            <v>CROWN TOURS LTD</v>
          </cell>
          <cell r="C939">
            <v>538521</v>
          </cell>
          <cell r="D939" t="str">
            <v>Not Listed</v>
          </cell>
        </row>
        <row r="940">
          <cell r="B940" t="str">
            <v>CRP RISK MANAGEMENT LTD</v>
          </cell>
          <cell r="C940">
            <v>540903</v>
          </cell>
          <cell r="D940" t="str">
            <v>Not Listed</v>
          </cell>
        </row>
        <row r="941">
          <cell r="B941" t="str">
            <v>CSL FINANCE LTD</v>
          </cell>
          <cell r="C941">
            <v>530067</v>
          </cell>
          <cell r="D941" t="str">
            <v>Not Listed</v>
          </cell>
        </row>
        <row r="942">
          <cell r="B942" t="str">
            <v>CUBEX TUBINGS LTD</v>
          </cell>
          <cell r="C942">
            <v>526027</v>
          </cell>
          <cell r="D942" t="str">
            <v>CUBEXTUB</v>
          </cell>
        </row>
        <row r="943">
          <cell r="B943" t="str">
            <v>CUBICAL FINANCIAL SERVICES LTD</v>
          </cell>
          <cell r="C943">
            <v>511710</v>
          </cell>
          <cell r="D943" t="str">
            <v>Not Listed</v>
          </cell>
        </row>
        <row r="944">
          <cell r="B944" t="str">
            <v>CUMMINS (INDIA) LTD</v>
          </cell>
          <cell r="C944">
            <v>500480</v>
          </cell>
          <cell r="D944" t="str">
            <v>CUMMINSIND</v>
          </cell>
        </row>
        <row r="945">
          <cell r="B945" t="str">
            <v>CUMMINS INDIA LTD</v>
          </cell>
          <cell r="C945">
            <v>500480</v>
          </cell>
          <cell r="D945" t="str">
            <v>CUMMINSIND</v>
          </cell>
        </row>
        <row r="946">
          <cell r="B946" t="str">
            <v>CUPID LTD</v>
          </cell>
          <cell r="C946">
            <v>530843</v>
          </cell>
          <cell r="D946" t="str">
            <v>CUPID</v>
          </cell>
        </row>
        <row r="947">
          <cell r="B947" t="str">
            <v>CURA TECHNOLOGIES LTD</v>
          </cell>
          <cell r="C947">
            <v>532332</v>
          </cell>
          <cell r="D947" t="str">
            <v>CURATECH</v>
          </cell>
        </row>
        <row r="948">
          <cell r="B948" t="str">
            <v>CYBELE INDUSTRIES LTD</v>
          </cell>
          <cell r="C948">
            <v>531472</v>
          </cell>
          <cell r="D948" t="str">
            <v>Not Listed</v>
          </cell>
        </row>
        <row r="949">
          <cell r="B949" t="str">
            <v>CYBER MEDIA (INDIA) LTD</v>
          </cell>
          <cell r="C949">
            <v>532640</v>
          </cell>
          <cell r="D949" t="str">
            <v>CYBERMEDIA</v>
          </cell>
        </row>
        <row r="950">
          <cell r="B950" t="str">
            <v>CYBER MEDIA INDIA LTD</v>
          </cell>
          <cell r="C950">
            <v>532640</v>
          </cell>
          <cell r="D950" t="str">
            <v>CYBERMEDIA</v>
          </cell>
        </row>
        <row r="951">
          <cell r="B951" t="str">
            <v>CYBERMATE INFOTEK LTD</v>
          </cell>
          <cell r="C951">
            <v>532271</v>
          </cell>
          <cell r="D951" t="str">
            <v>Not Listed</v>
          </cell>
        </row>
        <row r="952">
          <cell r="B952" t="str">
            <v>CYBERTECH SYSTEMS AND SOFTWARE LTD</v>
          </cell>
          <cell r="C952">
            <v>532173</v>
          </cell>
          <cell r="D952" t="str">
            <v>CYBERTECH</v>
          </cell>
        </row>
        <row r="953">
          <cell r="B953" t="str">
            <v>CYIENT LTD</v>
          </cell>
          <cell r="C953">
            <v>532175</v>
          </cell>
          <cell r="D953" t="str">
            <v>CYIENT</v>
          </cell>
        </row>
        <row r="954">
          <cell r="B954" t="str">
            <v>D B CORP LTD</v>
          </cell>
          <cell r="C954">
            <v>533151</v>
          </cell>
          <cell r="D954" t="str">
            <v>DBCORP</v>
          </cell>
        </row>
        <row r="955">
          <cell r="B955" t="str">
            <v>D B REALTY LTD</v>
          </cell>
          <cell r="C955">
            <v>533160</v>
          </cell>
          <cell r="D955" t="str">
            <v>DBREALTY</v>
          </cell>
        </row>
        <row r="956">
          <cell r="B956" t="str">
            <v>D P ABHUSHAN LTD</v>
          </cell>
          <cell r="C956" t="str">
            <v>Not Listed</v>
          </cell>
          <cell r="D956" t="str">
            <v>DPABHUSHAN</v>
          </cell>
        </row>
        <row r="957">
          <cell r="B957" t="str">
            <v>D P WIRES LTD</v>
          </cell>
          <cell r="C957" t="str">
            <v>Not Listed</v>
          </cell>
          <cell r="D957" t="str">
            <v>DPWIRES</v>
          </cell>
        </row>
        <row r="958">
          <cell r="B958" t="str">
            <v>D&amp;H (INDIA) LTD</v>
          </cell>
          <cell r="C958">
            <v>517514</v>
          </cell>
          <cell r="D958" t="str">
            <v>Not Listed</v>
          </cell>
        </row>
        <row r="959">
          <cell r="B959" t="str">
            <v>D&amp;H INDIA LTD</v>
          </cell>
          <cell r="C959">
            <v>517514</v>
          </cell>
          <cell r="D959" t="str">
            <v>Not Listed</v>
          </cell>
        </row>
        <row r="960">
          <cell r="B960" t="str">
            <v>DABUR (INDIA) LTD</v>
          </cell>
          <cell r="C960">
            <v>500096</v>
          </cell>
          <cell r="D960" t="str">
            <v>DABUR</v>
          </cell>
        </row>
        <row r="961">
          <cell r="B961" t="str">
            <v>DABUR INDIA LTD</v>
          </cell>
          <cell r="C961">
            <v>500096</v>
          </cell>
          <cell r="D961" t="str">
            <v>DABUR</v>
          </cell>
        </row>
        <row r="962">
          <cell r="B962" t="str">
            <v>DAI-ICHI KARKARIA LTD</v>
          </cell>
          <cell r="C962">
            <v>526821</v>
          </cell>
          <cell r="D962" t="str">
            <v>Not Listed</v>
          </cell>
        </row>
        <row r="963">
          <cell r="B963" t="str">
            <v>DAIKAFFIL CHEMICALS (INDIA) LTD</v>
          </cell>
          <cell r="C963">
            <v>530825</v>
          </cell>
          <cell r="D963" t="str">
            <v>Not Listed</v>
          </cell>
        </row>
        <row r="964">
          <cell r="B964" t="str">
            <v>DAIKAFFIL CHEMICALS INDIA LTD</v>
          </cell>
          <cell r="C964">
            <v>530825</v>
          </cell>
          <cell r="D964" t="str">
            <v>Not Listed</v>
          </cell>
        </row>
        <row r="965">
          <cell r="B965" t="str">
            <v>DALAL STREET INVESTMENTS LTD</v>
          </cell>
          <cell r="C965">
            <v>501148</v>
          </cell>
          <cell r="D965" t="str">
            <v>Not Listed</v>
          </cell>
        </row>
        <row r="966">
          <cell r="B966" t="str">
            <v>Dalmia Bharat Ltd</v>
          </cell>
          <cell r="C966">
            <v>542216</v>
          </cell>
          <cell r="D966" t="str">
            <v>DALBHARAT</v>
          </cell>
        </row>
        <row r="967">
          <cell r="B967" t="str">
            <v>DALMIA BHARAT SUGAR AND INDUSTRIES LTD</v>
          </cell>
          <cell r="C967">
            <v>500097</v>
          </cell>
          <cell r="D967" t="str">
            <v>DALMIASUG</v>
          </cell>
        </row>
        <row r="968">
          <cell r="B968" t="str">
            <v>DALMIA INDUSTRIAL DEVELOPMENT LTD</v>
          </cell>
          <cell r="C968">
            <v>539900</v>
          </cell>
          <cell r="D968" t="str">
            <v>Not Listed</v>
          </cell>
        </row>
        <row r="969">
          <cell r="B969" t="str">
            <v>DAMODAR INDUSTRIES LTD</v>
          </cell>
          <cell r="C969">
            <v>521220</v>
          </cell>
          <cell r="D969" t="str">
            <v>DAMODARIND</v>
          </cell>
        </row>
        <row r="970">
          <cell r="B970" t="str">
            <v>DANGEE DUMS LTD</v>
          </cell>
          <cell r="C970" t="str">
            <v>Not Listed</v>
          </cell>
          <cell r="D970" t="str">
            <v>DANGEE</v>
          </cell>
        </row>
        <row r="971">
          <cell r="B971" t="str">
            <v>DANLAW TECHNOLOGIES (INDIA) LTD</v>
          </cell>
          <cell r="C971">
            <v>532329</v>
          </cell>
          <cell r="D971" t="str">
            <v>Not Listed</v>
          </cell>
        </row>
        <row r="972">
          <cell r="B972" t="str">
            <v>DANLAW TECHNOLOGIES INDIA LTD</v>
          </cell>
          <cell r="C972">
            <v>532329</v>
          </cell>
          <cell r="D972" t="str">
            <v>Not Listed</v>
          </cell>
        </row>
        <row r="973">
          <cell r="B973" t="str">
            <v>DANUBE INDUSTRIES LTD</v>
          </cell>
          <cell r="C973">
            <v>540361</v>
          </cell>
          <cell r="D973" t="str">
            <v>Not Listed</v>
          </cell>
        </row>
        <row r="974">
          <cell r="B974" t="str">
            <v>DARJEELING ROPEWAY COMPANY LTD</v>
          </cell>
          <cell r="C974">
            <v>539770</v>
          </cell>
          <cell r="D974" t="str">
            <v>Not Listed</v>
          </cell>
        </row>
        <row r="975">
          <cell r="B975" t="str">
            <v>DARSHAN ORNA LTD</v>
          </cell>
          <cell r="C975">
            <v>539884</v>
          </cell>
          <cell r="D975" t="str">
            <v>Not Listed</v>
          </cell>
        </row>
        <row r="976">
          <cell r="B976" t="str">
            <v>DATAMATICS GLOBAL SERVICES LTD</v>
          </cell>
          <cell r="C976">
            <v>532528</v>
          </cell>
          <cell r="D976" t="str">
            <v>DATAMATICS</v>
          </cell>
        </row>
        <row r="977">
          <cell r="B977" t="str">
            <v>DAULAT SECURITIES LTD</v>
          </cell>
          <cell r="C977">
            <v>530171</v>
          </cell>
          <cell r="D977" t="str">
            <v>Not Listed</v>
          </cell>
        </row>
        <row r="978">
          <cell r="B978" t="str">
            <v>DB INTERNATIONAL STOCK BROKERS LTD</v>
          </cell>
          <cell r="C978">
            <v>530393</v>
          </cell>
          <cell r="D978" t="str">
            <v>DBSTOCKBRO</v>
          </cell>
        </row>
        <row r="979">
          <cell r="B979" t="str">
            <v>DCB BANK LTD</v>
          </cell>
          <cell r="C979">
            <v>532772</v>
          </cell>
          <cell r="D979" t="str">
            <v>DCBBANK</v>
          </cell>
        </row>
        <row r="980">
          <cell r="B980" t="str">
            <v>DCM FINANCIAL SERVICES LTD</v>
          </cell>
          <cell r="C980">
            <v>511611</v>
          </cell>
          <cell r="D980" t="str">
            <v>DCMFINSERV</v>
          </cell>
        </row>
        <row r="981">
          <cell r="B981" t="str">
            <v>DCM LTD</v>
          </cell>
          <cell r="C981">
            <v>502820</v>
          </cell>
          <cell r="D981" t="str">
            <v>DCM</v>
          </cell>
        </row>
        <row r="982">
          <cell r="B982" t="str">
            <v>DCM SHRIRAM INDUSTRIES LTD</v>
          </cell>
          <cell r="C982">
            <v>523369</v>
          </cell>
          <cell r="D982" t="str">
            <v>Not Listed</v>
          </cell>
        </row>
        <row r="983">
          <cell r="B983" t="str">
            <v>DCM SHRIRAM LTD</v>
          </cell>
          <cell r="C983">
            <v>523367</v>
          </cell>
          <cell r="D983" t="str">
            <v>DCMSHRIRAM</v>
          </cell>
        </row>
        <row r="984">
          <cell r="B984" t="str">
            <v>DCW LTD</v>
          </cell>
          <cell r="C984">
            <v>500117</v>
          </cell>
          <cell r="D984" t="str">
            <v>DCW</v>
          </cell>
        </row>
        <row r="985">
          <cell r="B985" t="str">
            <v>DE NORA (INDIA) LTD</v>
          </cell>
          <cell r="C985">
            <v>590031</v>
          </cell>
          <cell r="D985" t="str">
            <v>DENORA</v>
          </cell>
        </row>
        <row r="986">
          <cell r="B986" t="str">
            <v>DE NORA INDIA LTD</v>
          </cell>
          <cell r="C986">
            <v>590031</v>
          </cell>
          <cell r="D986" t="str">
            <v>DENORA</v>
          </cell>
        </row>
        <row r="987">
          <cell r="B987" t="str">
            <v>DEBOCK SALES AND MARKETING LTD</v>
          </cell>
          <cell r="C987" t="str">
            <v>Not Listed</v>
          </cell>
          <cell r="D987" t="str">
            <v>DSML</v>
          </cell>
        </row>
        <row r="988">
          <cell r="B988" t="str">
            <v>DECCAN BEARINGS LTD</v>
          </cell>
          <cell r="C988">
            <v>505703</v>
          </cell>
          <cell r="D988" t="str">
            <v>Not Listed</v>
          </cell>
        </row>
        <row r="989">
          <cell r="B989" t="str">
            <v>DECCAN CEMENTS LTD</v>
          </cell>
          <cell r="C989">
            <v>502137</v>
          </cell>
          <cell r="D989" t="str">
            <v>DECCANCE</v>
          </cell>
        </row>
        <row r="990">
          <cell r="B990" t="str">
            <v>DECCAN GOLD MINES LTD</v>
          </cell>
          <cell r="C990">
            <v>512068</v>
          </cell>
          <cell r="D990" t="str">
            <v>Not Listed</v>
          </cell>
        </row>
        <row r="991">
          <cell r="B991" t="str">
            <v>Deccan Health Care Ltd</v>
          </cell>
          <cell r="C991">
            <v>542248</v>
          </cell>
          <cell r="D991" t="str">
            <v>DECCAN</v>
          </cell>
        </row>
        <row r="992">
          <cell r="B992" t="str">
            <v>DECCAN POLYPACKS LTD</v>
          </cell>
          <cell r="C992">
            <v>531989</v>
          </cell>
          <cell r="D992" t="str">
            <v>Not Listed</v>
          </cell>
        </row>
        <row r="993">
          <cell r="B993" t="str">
            <v>DECILLION FINANCE LTD</v>
          </cell>
          <cell r="C993">
            <v>539190</v>
          </cell>
          <cell r="D993" t="str">
            <v>Not Listed</v>
          </cell>
        </row>
        <row r="994">
          <cell r="B994" t="str">
            <v>DECO-MICA LTD</v>
          </cell>
          <cell r="C994">
            <v>531227</v>
          </cell>
          <cell r="D994" t="str">
            <v>Not Listed</v>
          </cell>
        </row>
        <row r="995">
          <cell r="B995" t="str">
            <v>DECOROUS INVESTMENT &amp; TRADING CO LTD</v>
          </cell>
          <cell r="C995">
            <v>539405</v>
          </cell>
          <cell r="D995" t="str">
            <v>Not Listed</v>
          </cell>
        </row>
        <row r="996">
          <cell r="B996" t="str">
            <v>DEEP DIAMOND (INDIA) LTD</v>
          </cell>
          <cell r="C996">
            <v>539559</v>
          </cell>
          <cell r="D996" t="str">
            <v>Not Listed</v>
          </cell>
        </row>
        <row r="997">
          <cell r="B997" t="str">
            <v>DEEP DIAMOND INDIA LTD</v>
          </cell>
          <cell r="C997">
            <v>539559</v>
          </cell>
          <cell r="D997" t="str">
            <v>Not Listed</v>
          </cell>
        </row>
        <row r="998">
          <cell r="B998" t="str">
            <v>DEEP INDUSTRIES LTD</v>
          </cell>
          <cell r="C998">
            <v>532760</v>
          </cell>
          <cell r="D998" t="str">
            <v>DEEPIND</v>
          </cell>
        </row>
        <row r="999">
          <cell r="B999" t="str">
            <v>DEEP POLYMERS LTD</v>
          </cell>
          <cell r="C999">
            <v>541778</v>
          </cell>
          <cell r="D999" t="str">
            <v>Not Listed</v>
          </cell>
        </row>
        <row r="1000">
          <cell r="B1000" t="str">
            <v>DEEPAK FERTILIZERS AND PETROCHEMICALS CORPORATION LTD</v>
          </cell>
          <cell r="C1000">
            <v>500645</v>
          </cell>
          <cell r="D1000" t="str">
            <v>DEEPAKFERT</v>
          </cell>
        </row>
        <row r="1001">
          <cell r="B1001" t="str">
            <v>DEEPAK NITRITE LTD</v>
          </cell>
          <cell r="C1001">
            <v>506401</v>
          </cell>
          <cell r="D1001" t="str">
            <v>DEEPAKNTR</v>
          </cell>
        </row>
        <row r="1002">
          <cell r="B1002" t="str">
            <v>DEEPAK SPINNERS LTD</v>
          </cell>
          <cell r="C1002">
            <v>514030</v>
          </cell>
          <cell r="D1002" t="str">
            <v>Not Listed</v>
          </cell>
        </row>
        <row r="1003">
          <cell r="B1003" t="str">
            <v>DEEPTI ALLOY STEEL LTD</v>
          </cell>
          <cell r="C1003">
            <v>539455</v>
          </cell>
          <cell r="D1003" t="str">
            <v>Not Listed</v>
          </cell>
        </row>
        <row r="1004">
          <cell r="B1004" t="str">
            <v>DEKSON CASTINGS LTD</v>
          </cell>
          <cell r="C1004">
            <v>780006</v>
          </cell>
          <cell r="D1004" t="str">
            <v>Not Listed</v>
          </cell>
        </row>
        <row r="1005">
          <cell r="B1005" t="str">
            <v>DELTA CORP LTD</v>
          </cell>
          <cell r="C1005">
            <v>532848</v>
          </cell>
          <cell r="D1005" t="str">
            <v>DELTACORP</v>
          </cell>
        </row>
        <row r="1006">
          <cell r="B1006" t="str">
            <v>DELTA INDUSTRIAL RESOURCES LTD</v>
          </cell>
          <cell r="C1006">
            <v>539596</v>
          </cell>
          <cell r="D1006" t="str">
            <v>Not Listed</v>
          </cell>
        </row>
        <row r="1007">
          <cell r="B1007" t="str">
            <v>DELTA MAGNETS LTD</v>
          </cell>
          <cell r="C1007">
            <v>504286</v>
          </cell>
          <cell r="D1007" t="str">
            <v>DELTAMAGNT</v>
          </cell>
        </row>
        <row r="1008">
          <cell r="B1008" t="str">
            <v>DELTON CABLES LTD</v>
          </cell>
          <cell r="C1008">
            <v>504240</v>
          </cell>
          <cell r="D1008" t="str">
            <v>Not Listed</v>
          </cell>
        </row>
        <row r="1009">
          <cell r="B1009" t="str">
            <v>DELTRON LTD</v>
          </cell>
          <cell r="C1009">
            <v>504256</v>
          </cell>
          <cell r="D1009" t="str">
            <v>Not Listed</v>
          </cell>
        </row>
        <row r="1010">
          <cell r="B1010" t="str">
            <v>DEN NETWORKS LTD</v>
          </cell>
          <cell r="C1010">
            <v>533137</v>
          </cell>
          <cell r="D1010" t="str">
            <v>DEN</v>
          </cell>
        </row>
        <row r="1011">
          <cell r="B1011" t="str">
            <v>DENA BANK</v>
          </cell>
          <cell r="C1011">
            <v>532121</v>
          </cell>
          <cell r="D1011" t="str">
            <v>DENABANK</v>
          </cell>
        </row>
        <row r="1012">
          <cell r="B1012" t="str">
            <v>DENIS CHEM LAB LTD</v>
          </cell>
          <cell r="C1012">
            <v>537536</v>
          </cell>
          <cell r="D1012" t="str">
            <v>Not Listed</v>
          </cell>
        </row>
        <row r="1013">
          <cell r="B1013" t="str">
            <v>DESH RAKSHAK AUSHDHALAYA LTD</v>
          </cell>
          <cell r="C1013">
            <v>531521</v>
          </cell>
          <cell r="D1013" t="str">
            <v>Not Listed</v>
          </cell>
        </row>
        <row r="1014">
          <cell r="B1014" t="str">
            <v>DEV INFORMATION TECHNOLOGY LTD</v>
          </cell>
          <cell r="C1014" t="str">
            <v>Not Listed</v>
          </cell>
          <cell r="D1014" t="str">
            <v>DEVIT</v>
          </cell>
        </row>
        <row r="1015">
          <cell r="B1015" t="str">
            <v>DEVHARI EXPORTS (INDIA) LTD</v>
          </cell>
          <cell r="C1015">
            <v>539197</v>
          </cell>
          <cell r="D1015" t="str">
            <v>Not Listed</v>
          </cell>
        </row>
        <row r="1016">
          <cell r="B1016" t="str">
            <v>DEVHARI EXPORTS INDIA LTD</v>
          </cell>
          <cell r="C1016">
            <v>539197</v>
          </cell>
          <cell r="D1016" t="str">
            <v>Not Listed</v>
          </cell>
        </row>
        <row r="1017">
          <cell r="B1017" t="str">
            <v>DEVINE IMPEX LTD</v>
          </cell>
          <cell r="C1017">
            <v>531585</v>
          </cell>
          <cell r="D1017" t="str">
            <v>Not Listed</v>
          </cell>
        </row>
        <row r="1018">
          <cell r="B1018" t="str">
            <v>DEVINSU TRADING LTD</v>
          </cell>
          <cell r="C1018">
            <v>512445</v>
          </cell>
          <cell r="D1018" t="str">
            <v>Not Listed</v>
          </cell>
        </row>
        <row r="1019">
          <cell r="B1019" t="str">
            <v>DEVKI LEASING &amp; FINANCE LTD</v>
          </cell>
          <cell r="C1019">
            <v>530765</v>
          </cell>
          <cell r="D1019" t="str">
            <v>Not Listed</v>
          </cell>
        </row>
        <row r="1020">
          <cell r="B1020" t="str">
            <v>DEVOTED CONSTRUCTION LTD</v>
          </cell>
          <cell r="C1020">
            <v>542002</v>
          </cell>
          <cell r="D1020" t="str">
            <v>Not Listed</v>
          </cell>
        </row>
        <row r="1021">
          <cell r="B1021" t="str">
            <v>DEWAN HOUSING FINANCE CORPORATION LTD</v>
          </cell>
          <cell r="C1021">
            <v>511072</v>
          </cell>
          <cell r="D1021" t="str">
            <v>DHFL</v>
          </cell>
        </row>
        <row r="1022">
          <cell r="B1022" t="str">
            <v>DFM FOODS LTD</v>
          </cell>
          <cell r="C1022">
            <v>519588</v>
          </cell>
          <cell r="D1022" t="str">
            <v>DFMFOODS</v>
          </cell>
        </row>
        <row r="1023">
          <cell r="B1023" t="str">
            <v>DHABRIYA POLYWOOD LTD</v>
          </cell>
          <cell r="C1023">
            <v>538715</v>
          </cell>
          <cell r="D1023" t="str">
            <v>Not Listed</v>
          </cell>
        </row>
        <row r="1024">
          <cell r="B1024" t="str">
            <v>DHAMPUR SUGAR MILLS LTD</v>
          </cell>
          <cell r="C1024">
            <v>500119</v>
          </cell>
          <cell r="D1024" t="str">
            <v>DHAMPURSUG</v>
          </cell>
        </row>
        <row r="1025">
          <cell r="B1025" t="str">
            <v>DHAMPURE SPECIALITY SUGARS LTD</v>
          </cell>
          <cell r="C1025">
            <v>531923</v>
          </cell>
          <cell r="D1025" t="str">
            <v>Not Listed</v>
          </cell>
        </row>
        <row r="1026">
          <cell r="B1026" t="str">
            <v>DHANADA CORPORATION LTD</v>
          </cell>
          <cell r="C1026">
            <v>531198</v>
          </cell>
          <cell r="D1026" t="str">
            <v>Not Listed</v>
          </cell>
        </row>
        <row r="1027">
          <cell r="B1027" t="str">
            <v>DHANALAXMI ROTO SPINNERS LTD</v>
          </cell>
          <cell r="C1027">
            <v>521216</v>
          </cell>
          <cell r="D1027" t="str">
            <v>Not Listed</v>
          </cell>
        </row>
        <row r="1028">
          <cell r="B1028" t="str">
            <v>Dhanashree Electronics Ltd</v>
          </cell>
          <cell r="C1028">
            <v>542679</v>
          </cell>
          <cell r="D1028" t="str">
            <v>DEL</v>
          </cell>
        </row>
        <row r="1029">
          <cell r="B1029" t="str">
            <v>DHANLAXMI BANK LTD</v>
          </cell>
          <cell r="C1029">
            <v>532180</v>
          </cell>
          <cell r="D1029" t="str">
            <v>DHANBANK</v>
          </cell>
        </row>
        <row r="1030">
          <cell r="B1030" t="str">
            <v>DHANLAXMI COTEX LTD</v>
          </cell>
          <cell r="C1030">
            <v>512485</v>
          </cell>
          <cell r="D1030" t="str">
            <v>Not Listed</v>
          </cell>
        </row>
        <row r="1031">
          <cell r="B1031" t="str">
            <v>DHANLAXMI FABRICS LTD</v>
          </cell>
          <cell r="C1031">
            <v>521151</v>
          </cell>
          <cell r="D1031" t="str">
            <v>Not Listed</v>
          </cell>
        </row>
        <row r="1032">
          <cell r="B1032" t="str">
            <v>DHANLEELA INVESTMENTS &amp; TRADING COMPANY LTD</v>
          </cell>
          <cell r="C1032">
            <v>503637</v>
          </cell>
          <cell r="D1032" t="str">
            <v>Not Listed</v>
          </cell>
        </row>
        <row r="1033">
          <cell r="B1033" t="str">
            <v>DHANUKA AGRITECH LTD</v>
          </cell>
          <cell r="C1033">
            <v>507717</v>
          </cell>
          <cell r="D1033" t="str">
            <v>DHANUKA</v>
          </cell>
        </row>
        <row r="1034">
          <cell r="B1034" t="str">
            <v>DHANUKA COMMERCIAL LTD</v>
          </cell>
          <cell r="C1034">
            <v>538446</v>
          </cell>
          <cell r="D1034" t="str">
            <v>Not Listed</v>
          </cell>
        </row>
        <row r="1035">
          <cell r="B1035" t="str">
            <v>DHANUKA REALTY LTD</v>
          </cell>
          <cell r="C1035" t="str">
            <v>Not Listed</v>
          </cell>
          <cell r="D1035" t="str">
            <v>DRL</v>
          </cell>
        </row>
        <row r="1036">
          <cell r="B1036" t="str">
            <v>DHANVANTRI JEEVAN REKHA LTD</v>
          </cell>
          <cell r="C1036">
            <v>531043</v>
          </cell>
          <cell r="D1036" t="str">
            <v>Not Listed</v>
          </cell>
        </row>
        <row r="1037">
          <cell r="B1037" t="str">
            <v>DHANVARSHA FINVEST LTD</v>
          </cell>
          <cell r="C1037">
            <v>540268</v>
          </cell>
          <cell r="D1037" t="str">
            <v>Not Listed</v>
          </cell>
        </row>
        <row r="1038">
          <cell r="B1038" t="str">
            <v>DHARAMSI MORARJI CHEMICAL CO LTD</v>
          </cell>
          <cell r="C1038">
            <v>506405</v>
          </cell>
          <cell r="D1038" t="str">
            <v>Not Listed</v>
          </cell>
        </row>
        <row r="1039">
          <cell r="B1039" t="str">
            <v>DHARANI FINANCE LTD</v>
          </cell>
          <cell r="C1039">
            <v>511451</v>
          </cell>
          <cell r="D1039" t="str">
            <v>Not Listed</v>
          </cell>
        </row>
        <row r="1040">
          <cell r="B1040" t="str">
            <v>DHARANI SUGARS &amp; CHEMICALS LTD</v>
          </cell>
          <cell r="C1040">
            <v>507442</v>
          </cell>
          <cell r="D1040" t="str">
            <v>DHARSUGAR</v>
          </cell>
        </row>
        <row r="1041">
          <cell r="B1041" t="str">
            <v>DHENU BUILDCON INFRA LTD</v>
          </cell>
          <cell r="C1041">
            <v>501945</v>
          </cell>
          <cell r="D1041" t="str">
            <v>Not Listed</v>
          </cell>
        </row>
        <row r="1042">
          <cell r="B1042" t="str">
            <v>DHOOT INDUSTRIAL FINANCE LTD</v>
          </cell>
          <cell r="C1042">
            <v>526971</v>
          </cell>
          <cell r="D1042" t="str">
            <v>Not Listed</v>
          </cell>
        </row>
        <row r="1043">
          <cell r="B1043" t="str">
            <v>DHP (INDIA) LTD</v>
          </cell>
          <cell r="C1043">
            <v>531306</v>
          </cell>
          <cell r="D1043" t="str">
            <v>Not Listed</v>
          </cell>
        </row>
        <row r="1044">
          <cell r="B1044" t="str">
            <v>DHP INDIA LTD</v>
          </cell>
          <cell r="C1044">
            <v>531306</v>
          </cell>
          <cell r="D1044" t="str">
            <v>Not Listed</v>
          </cell>
        </row>
        <row r="1045">
          <cell r="B1045" t="str">
            <v>DHRUV CONSULTANCY SERVICES LTD</v>
          </cell>
          <cell r="C1045">
            <v>541302</v>
          </cell>
          <cell r="D1045" t="str">
            <v>Not Listed</v>
          </cell>
        </row>
        <row r="1046">
          <cell r="B1046" t="str">
            <v>DHRUV ESTATES LTD</v>
          </cell>
          <cell r="C1046">
            <v>507886</v>
          </cell>
          <cell r="D1046" t="str">
            <v>Not Listed</v>
          </cell>
        </row>
        <row r="1047">
          <cell r="B1047" t="str">
            <v>DHRUV WELLNESS LTD</v>
          </cell>
          <cell r="C1047">
            <v>540695</v>
          </cell>
          <cell r="D1047" t="str">
            <v>Not Listed</v>
          </cell>
        </row>
        <row r="1048">
          <cell r="B1048" t="str">
            <v>DHRUVA CAPITAL SERVICES LTD</v>
          </cell>
          <cell r="C1048">
            <v>531237</v>
          </cell>
          <cell r="D1048" t="str">
            <v>Not Listed</v>
          </cell>
        </row>
        <row r="1049">
          <cell r="B1049" t="str">
            <v>DHUNSERI INVESTMENTS LTD</v>
          </cell>
          <cell r="C1049">
            <v>533336</v>
          </cell>
          <cell r="D1049" t="str">
            <v>DHUNINV</v>
          </cell>
        </row>
        <row r="1050">
          <cell r="B1050" t="str">
            <v>DHUNSERI PETROCHEM LTD</v>
          </cell>
          <cell r="C1050">
            <v>523736</v>
          </cell>
          <cell r="D1050" t="str">
            <v>DPL</v>
          </cell>
        </row>
        <row r="1051">
          <cell r="B1051" t="str">
            <v>DHUNSERI TEA &amp; INDUSTRIES LTD</v>
          </cell>
          <cell r="C1051">
            <v>538902</v>
          </cell>
          <cell r="D1051" t="str">
            <v>DTIL</v>
          </cell>
        </row>
        <row r="1052">
          <cell r="B1052" t="str">
            <v>Dhunseri Ventures LTD</v>
          </cell>
          <cell r="C1052" t="str">
            <v>Not Listed</v>
          </cell>
          <cell r="D1052" t="str">
            <v>DVL</v>
          </cell>
        </row>
        <row r="1053">
          <cell r="B1053" t="str">
            <v>DIAMANT INFRASTRUCTURE LTD</v>
          </cell>
          <cell r="C1053">
            <v>508860</v>
          </cell>
          <cell r="D1053" t="str">
            <v>Not Listed</v>
          </cell>
        </row>
        <row r="1054">
          <cell r="B1054" t="str">
            <v>DIAMINES &amp; CHEMICALS LTD</v>
          </cell>
          <cell r="C1054">
            <v>500120</v>
          </cell>
          <cell r="D1054" t="str">
            <v>Not Listed</v>
          </cell>
        </row>
        <row r="1055">
          <cell r="B1055" t="str">
            <v>DIAMOND POWER INFRA LTD</v>
          </cell>
          <cell r="C1055">
            <v>522163</v>
          </cell>
          <cell r="D1055" t="str">
            <v>DIAPOWER</v>
          </cell>
        </row>
        <row r="1056">
          <cell r="B1056" t="str">
            <v>DIANA TEA CO LTD</v>
          </cell>
          <cell r="C1056">
            <v>530959</v>
          </cell>
          <cell r="D1056" t="str">
            <v>Not Listed</v>
          </cell>
        </row>
        <row r="1057">
          <cell r="B1057" t="str">
            <v>DIC (INDIA) LTD</v>
          </cell>
          <cell r="C1057">
            <v>500089</v>
          </cell>
          <cell r="D1057" t="str">
            <v>DICIND</v>
          </cell>
        </row>
        <row r="1058">
          <cell r="B1058" t="str">
            <v>DIC INDIA LTD</v>
          </cell>
          <cell r="C1058">
            <v>500089</v>
          </cell>
          <cell r="D1058" t="str">
            <v>DICIND</v>
          </cell>
        </row>
        <row r="1059">
          <cell r="B1059" t="str">
            <v>DIGGI MULTITRADE LTD</v>
          </cell>
          <cell r="C1059">
            <v>540811</v>
          </cell>
          <cell r="D1059" t="str">
            <v>Not Listed</v>
          </cell>
        </row>
        <row r="1060">
          <cell r="B1060" t="str">
            <v>Digicontent Ltd</v>
          </cell>
          <cell r="C1060">
            <v>542685</v>
          </cell>
          <cell r="D1060" t="str">
            <v>DGCONTENT</v>
          </cell>
        </row>
        <row r="1061">
          <cell r="B1061" t="str">
            <v>DIGJAM LTD</v>
          </cell>
          <cell r="C1061">
            <v>539979</v>
          </cell>
          <cell r="D1061" t="str">
            <v>DIGJAMLTD</v>
          </cell>
        </row>
        <row r="1062">
          <cell r="B1062" t="str">
            <v>DIKSAT TRANSWORLD LTD</v>
          </cell>
          <cell r="C1062">
            <v>540151</v>
          </cell>
          <cell r="D1062" t="str">
            <v>Not Listed</v>
          </cell>
        </row>
        <row r="1063">
          <cell r="B1063" t="str">
            <v>Diksha Greens Ltd</v>
          </cell>
          <cell r="C1063">
            <v>542155</v>
          </cell>
          <cell r="D1063" t="str">
            <v>DGL</v>
          </cell>
        </row>
        <row r="1064">
          <cell r="B1064" t="str">
            <v>DIL LTD</v>
          </cell>
          <cell r="C1064">
            <v>506414</v>
          </cell>
          <cell r="D1064" t="str">
            <v>Not Listed</v>
          </cell>
        </row>
        <row r="1065">
          <cell r="B1065" t="str">
            <v>DILIGENT INDUSTRIES LTD</v>
          </cell>
          <cell r="C1065">
            <v>531153</v>
          </cell>
          <cell r="D1065" t="str">
            <v>Not Listed</v>
          </cell>
        </row>
        <row r="1066">
          <cell r="B1066" t="str">
            <v>DILIGENT MEDIA CORPORATION LTD</v>
          </cell>
          <cell r="C1066">
            <v>540789</v>
          </cell>
          <cell r="D1066" t="str">
            <v>DNAMEDIA</v>
          </cell>
        </row>
        <row r="1067">
          <cell r="B1067" t="str">
            <v>DILIP BUILDCON LTD</v>
          </cell>
          <cell r="C1067">
            <v>540047</v>
          </cell>
          <cell r="D1067" t="str">
            <v>DBL</v>
          </cell>
        </row>
        <row r="1068">
          <cell r="B1068" t="str">
            <v>DION GLOBAL SOLUTIONS LTD</v>
          </cell>
          <cell r="C1068">
            <v>526927</v>
          </cell>
          <cell r="D1068" t="str">
            <v>Not Listed</v>
          </cell>
        </row>
        <row r="1069">
          <cell r="B1069" t="str">
            <v>DISA (INDIA) LTD</v>
          </cell>
          <cell r="C1069">
            <v>500068</v>
          </cell>
          <cell r="D1069" t="str">
            <v>Not Listed</v>
          </cell>
        </row>
        <row r="1070">
          <cell r="B1070" t="str">
            <v>DISA INDIA LTD</v>
          </cell>
          <cell r="C1070">
            <v>500068</v>
          </cell>
          <cell r="D1070" t="str">
            <v>Not Listed</v>
          </cell>
        </row>
        <row r="1071">
          <cell r="B1071" t="str">
            <v>DISH TV (INDIA) LTD</v>
          </cell>
          <cell r="C1071">
            <v>532839</v>
          </cell>
          <cell r="D1071" t="str">
            <v>DISHTV</v>
          </cell>
        </row>
        <row r="1072">
          <cell r="B1072" t="str">
            <v>DISH TV INDIA LTD</v>
          </cell>
          <cell r="C1072">
            <v>532839</v>
          </cell>
          <cell r="D1072" t="str">
            <v>DISHTV</v>
          </cell>
        </row>
        <row r="1073">
          <cell r="B1073" t="str">
            <v>DISHA RESOURCES LTD</v>
          </cell>
          <cell r="C1073">
            <v>531553</v>
          </cell>
          <cell r="D1073" t="str">
            <v>Not Listed</v>
          </cell>
        </row>
        <row r="1074">
          <cell r="B1074" t="str">
            <v>DISHMAN CARBOGEN AMCIS LTD</v>
          </cell>
          <cell r="C1074">
            <v>540701</v>
          </cell>
          <cell r="D1074" t="str">
            <v>DCAL</v>
          </cell>
        </row>
        <row r="1075">
          <cell r="B1075" t="str">
            <v>DIVINUS FABRICS LTD</v>
          </cell>
          <cell r="C1075">
            <v>538432</v>
          </cell>
          <cell r="D1075" t="str">
            <v>Not Listed</v>
          </cell>
        </row>
        <row r="1076">
          <cell r="B1076" t="str">
            <v>DIVI'S LABORATORIES LTD</v>
          </cell>
          <cell r="C1076">
            <v>532488</v>
          </cell>
          <cell r="D1076" t="str">
            <v>DIVISLAB</v>
          </cell>
        </row>
        <row r="1077">
          <cell r="B1077" t="str">
            <v>DIVYA JYOTI INDUSTRIES LTD</v>
          </cell>
          <cell r="C1077">
            <v>526285</v>
          </cell>
          <cell r="D1077" t="str">
            <v>Not Listed</v>
          </cell>
        </row>
        <row r="1078">
          <cell r="B1078" t="str">
            <v>DIVYASHAKTI GRANITES LTD</v>
          </cell>
          <cell r="C1078">
            <v>526315</v>
          </cell>
          <cell r="D1078" t="str">
            <v>Not Listed</v>
          </cell>
        </row>
        <row r="1079">
          <cell r="B1079" t="str">
            <v>DIXON TECHNOLOGIES (INDIA) LTD</v>
          </cell>
          <cell r="C1079">
            <v>540699</v>
          </cell>
          <cell r="D1079" t="str">
            <v>DIXON</v>
          </cell>
        </row>
        <row r="1080">
          <cell r="B1080" t="str">
            <v>DIXON TECHNOLOGIES INDIA LTD</v>
          </cell>
          <cell r="C1080">
            <v>540699</v>
          </cell>
          <cell r="D1080" t="str">
            <v>DIXON</v>
          </cell>
        </row>
        <row r="1081">
          <cell r="B1081" t="str">
            <v>DLF LTD</v>
          </cell>
          <cell r="C1081">
            <v>532868</v>
          </cell>
          <cell r="D1081" t="str">
            <v>DLF</v>
          </cell>
        </row>
        <row r="1082">
          <cell r="B1082" t="str">
            <v>D-LINK (INDIA) LTD</v>
          </cell>
          <cell r="C1082">
            <v>533146</v>
          </cell>
          <cell r="D1082" t="str">
            <v>DLINK(INDIA)</v>
          </cell>
        </row>
        <row r="1083">
          <cell r="B1083" t="str">
            <v>D-LINK INDIA LTD</v>
          </cell>
          <cell r="C1083">
            <v>533146</v>
          </cell>
          <cell r="D1083" t="str">
            <v>DLINKINDIA</v>
          </cell>
        </row>
        <row r="1084">
          <cell r="B1084" t="str">
            <v>DOLAT INVESTMENTS LTD</v>
          </cell>
          <cell r="C1084">
            <v>505526</v>
          </cell>
          <cell r="D1084" t="str">
            <v>Not Listed</v>
          </cell>
        </row>
        <row r="1085">
          <cell r="B1085" t="str">
            <v>DOLFIN RUBBERS LTD</v>
          </cell>
          <cell r="C1085">
            <v>542013</v>
          </cell>
          <cell r="D1085" t="str">
            <v>Not Listed</v>
          </cell>
        </row>
        <row r="1086">
          <cell r="B1086" t="str">
            <v>DOLLAR INDUSTRIES LTD</v>
          </cell>
          <cell r="C1086">
            <v>541403</v>
          </cell>
          <cell r="D1086" t="str">
            <v>DOLLAR</v>
          </cell>
        </row>
        <row r="1087">
          <cell r="B1087" t="str">
            <v>DOLPHIN MEDICAL SERVICES LTD</v>
          </cell>
          <cell r="C1087">
            <v>526504</v>
          </cell>
          <cell r="D1087" t="str">
            <v>Not Listed</v>
          </cell>
        </row>
        <row r="1088">
          <cell r="B1088" t="str">
            <v>DOLPHIN OFFSHORE ENTERPRISES (INDIA) LTD</v>
          </cell>
          <cell r="C1088">
            <v>522261</v>
          </cell>
          <cell r="D1088" t="str">
            <v>DOLPHINOFF</v>
          </cell>
        </row>
        <row r="1089">
          <cell r="B1089" t="str">
            <v>DOLPHIN OFFSHORE ENTERPRISES INDIA LTD</v>
          </cell>
          <cell r="C1089">
            <v>522261</v>
          </cell>
          <cell r="D1089" t="str">
            <v>DOLPHINOFF</v>
          </cell>
        </row>
        <row r="1090">
          <cell r="B1090" t="str">
            <v>DONEAR INDUSTRIES LTD</v>
          </cell>
          <cell r="C1090">
            <v>512519</v>
          </cell>
          <cell r="D1090" t="str">
            <v>DONEAR</v>
          </cell>
        </row>
        <row r="1091">
          <cell r="B1091" t="str">
            <v>DPSC LTD</v>
          </cell>
          <cell r="C1091" t="str">
            <v>Not Listed</v>
          </cell>
          <cell r="D1091" t="str">
            <v>DPSCLTD</v>
          </cell>
        </row>
        <row r="1092">
          <cell r="B1092" t="str">
            <v>DQ ENTERTAINMENT INTERNATIONAL LTD</v>
          </cell>
          <cell r="C1092">
            <v>533176</v>
          </cell>
          <cell r="D1092" t="str">
            <v>DQE</v>
          </cell>
        </row>
        <row r="1093">
          <cell r="B1093" t="str">
            <v>DR AGARWALS EYE HOSPITAL LTD</v>
          </cell>
          <cell r="C1093">
            <v>526783</v>
          </cell>
          <cell r="D1093" t="str">
            <v>Not Listed</v>
          </cell>
        </row>
        <row r="1094">
          <cell r="B1094" t="str">
            <v>DR HABEEBULLAH LIFE SCIENCES LTD</v>
          </cell>
          <cell r="C1094">
            <v>539267</v>
          </cell>
          <cell r="D1094" t="str">
            <v>Not Listed</v>
          </cell>
        </row>
        <row r="1095">
          <cell r="B1095" t="str">
            <v>DR LAL PATH LABS LTD</v>
          </cell>
          <cell r="C1095">
            <v>539524</v>
          </cell>
          <cell r="D1095" t="str">
            <v>LALPATHLAB</v>
          </cell>
        </row>
        <row r="1096">
          <cell r="B1096" t="str">
            <v>DR LALCHANDANI LABS LTD</v>
          </cell>
          <cell r="C1096">
            <v>541299</v>
          </cell>
          <cell r="D1096" t="str">
            <v>Not Listed</v>
          </cell>
        </row>
        <row r="1097">
          <cell r="B1097" t="str">
            <v>DR REDDY'S LABORATORIES LTD</v>
          </cell>
          <cell r="C1097">
            <v>500124</v>
          </cell>
          <cell r="D1097" t="str">
            <v>DRREDDY</v>
          </cell>
        </row>
        <row r="1098">
          <cell r="B1098" t="str">
            <v>DRA CONSULTANTS LTD</v>
          </cell>
          <cell r="C1098">
            <v>540144</v>
          </cell>
          <cell r="D1098" t="str">
            <v>Not Listed</v>
          </cell>
        </row>
        <row r="1099">
          <cell r="B1099" t="str">
            <v>DREDGING CORPORATION OF (INDIA) LTD</v>
          </cell>
          <cell r="C1099">
            <v>523618</v>
          </cell>
          <cell r="D1099" t="str">
            <v>DREDGECORP</v>
          </cell>
        </row>
        <row r="1100">
          <cell r="B1100" t="str">
            <v>DREDGING CORPORATION OF INDIA LTD</v>
          </cell>
          <cell r="C1100">
            <v>523618</v>
          </cell>
          <cell r="D1100" t="str">
            <v>DREDGECORP</v>
          </cell>
        </row>
        <row r="1101">
          <cell r="B1101" t="str">
            <v>DUCON INFRATECHNOLOGIES LTD</v>
          </cell>
          <cell r="C1101">
            <v>534674</v>
          </cell>
          <cell r="D1101" t="str">
            <v>DUCON</v>
          </cell>
        </row>
        <row r="1102">
          <cell r="B1102" t="str">
            <v>DUGAR HOUSING DEVELOPMENTS LTD</v>
          </cell>
          <cell r="C1102">
            <v>511634</v>
          </cell>
          <cell r="D1102" t="str">
            <v>Not Listed</v>
          </cell>
        </row>
        <row r="1103">
          <cell r="B1103" t="str">
            <v>DUKE OFFSHORE LTD</v>
          </cell>
          <cell r="C1103">
            <v>531471</v>
          </cell>
          <cell r="D1103" t="str">
            <v>Not Listed</v>
          </cell>
        </row>
        <row r="1104">
          <cell r="B1104" t="str">
            <v>DUNCAN ENGINEERING LTD</v>
          </cell>
          <cell r="C1104">
            <v>504908</v>
          </cell>
          <cell r="D1104" t="str">
            <v>Not Listed</v>
          </cell>
        </row>
        <row r="1105">
          <cell r="B1105" t="str">
            <v>DUROPACK LTD</v>
          </cell>
          <cell r="C1105">
            <v>526355</v>
          </cell>
          <cell r="D1105" t="str">
            <v>Not Listed</v>
          </cell>
        </row>
        <row r="1106">
          <cell r="B1106" t="str">
            <v>DUTRON POLYMERS LTD</v>
          </cell>
          <cell r="C1106">
            <v>517437</v>
          </cell>
          <cell r="D1106" t="str">
            <v>Not Listed</v>
          </cell>
        </row>
        <row r="1107">
          <cell r="B1107" t="str">
            <v>DWARIKESH SUGAR INDUSTRIES LTD</v>
          </cell>
          <cell r="C1107">
            <v>532610</v>
          </cell>
          <cell r="D1107" t="str">
            <v>DWARKESH</v>
          </cell>
        </row>
        <row r="1108">
          <cell r="B1108" t="str">
            <v>Dwitiya Trading Ltd</v>
          </cell>
          <cell r="C1108">
            <v>538608</v>
          </cell>
          <cell r="D1108" t="str">
            <v>DWITIYA</v>
          </cell>
        </row>
        <row r="1109">
          <cell r="B1109" t="str">
            <v>DYNACONS SYSTEMS &amp; SOLUTIONS LTD</v>
          </cell>
          <cell r="C1109">
            <v>532365</v>
          </cell>
          <cell r="D1109" t="str">
            <v>DSSL</v>
          </cell>
        </row>
        <row r="1110">
          <cell r="B1110" t="str">
            <v>DYNAMATIC TECHNOLOGIES LTD</v>
          </cell>
          <cell r="C1110">
            <v>505242</v>
          </cell>
          <cell r="D1110" t="str">
            <v>DYNAMATECH</v>
          </cell>
        </row>
        <row r="1111">
          <cell r="B1111" t="str">
            <v>DYNAMIC ARCHISTRUCTURES LTD</v>
          </cell>
          <cell r="C1111">
            <v>539681</v>
          </cell>
          <cell r="D1111" t="str">
            <v>Not Listed</v>
          </cell>
        </row>
        <row r="1112">
          <cell r="B1112" t="str">
            <v>DYNAMIC CABLES LTD</v>
          </cell>
          <cell r="C1112">
            <v>540795</v>
          </cell>
          <cell r="D1112" t="str">
            <v>Not Listed</v>
          </cell>
        </row>
        <row r="1113">
          <cell r="B1113" t="str">
            <v>DYNAMIC INDUSTRIES LTD</v>
          </cell>
          <cell r="C1113">
            <v>524818</v>
          </cell>
          <cell r="D1113" t="str">
            <v>Not Listed</v>
          </cell>
        </row>
        <row r="1114">
          <cell r="B1114" t="str">
            <v>DYNAMIC PORTFOLIO MANAGEMENT &amp; SERVICES LTD</v>
          </cell>
          <cell r="C1114">
            <v>530779</v>
          </cell>
          <cell r="D1114" t="str">
            <v>Not Listed</v>
          </cell>
        </row>
        <row r="1115">
          <cell r="B1115" t="str">
            <v>DYNAVISION LTD</v>
          </cell>
          <cell r="C1115">
            <v>517238</v>
          </cell>
          <cell r="D1115" t="str">
            <v>Not Listed</v>
          </cell>
        </row>
        <row r="1116">
          <cell r="B1116" t="str">
            <v>DYNEMIC PRODUCTS LTD</v>
          </cell>
          <cell r="C1116">
            <v>532707</v>
          </cell>
          <cell r="D1116" t="str">
            <v>DYNPRO</v>
          </cell>
        </row>
        <row r="1117">
          <cell r="B1117" t="str">
            <v>E COM INFOTECH I LTD</v>
          </cell>
          <cell r="C1117">
            <v>531533</v>
          </cell>
          <cell r="D1117" t="str">
            <v>Not Listed</v>
          </cell>
        </row>
        <row r="1118">
          <cell r="B1118" t="str">
            <v>E2E NETWORKS LTD</v>
          </cell>
          <cell r="C1118" t="str">
            <v>Not Listed</v>
          </cell>
          <cell r="D1118" t="str">
            <v>E2E</v>
          </cell>
        </row>
        <row r="1119">
          <cell r="B1119" t="str">
            <v>EAST BUILDTECH LTD</v>
          </cell>
          <cell r="C1119">
            <v>507917</v>
          </cell>
          <cell r="D1119" t="str">
            <v>Not Listed</v>
          </cell>
        </row>
        <row r="1120">
          <cell r="B1120" t="str">
            <v>EAST COAST STEEL LTD</v>
          </cell>
          <cell r="C1120">
            <v>520081</v>
          </cell>
          <cell r="D1120" t="str">
            <v>Not Listed</v>
          </cell>
        </row>
        <row r="1121">
          <cell r="B1121" t="str">
            <v>EAST INDIA SECURITIES LTD</v>
          </cell>
          <cell r="C1121">
            <v>541053</v>
          </cell>
          <cell r="D1121" t="str">
            <v>Not Listed</v>
          </cell>
        </row>
        <row r="1122">
          <cell r="B1122" t="str">
            <v>EASTERN SILK INDUSTRIES LTD</v>
          </cell>
          <cell r="C1122">
            <v>590022</v>
          </cell>
          <cell r="D1122" t="str">
            <v>EASTSILK</v>
          </cell>
        </row>
        <row r="1123">
          <cell r="B1123" t="str">
            <v>EASTERN TREADS LTD</v>
          </cell>
          <cell r="C1123">
            <v>531346</v>
          </cell>
          <cell r="D1123" t="str">
            <v>Not Listed</v>
          </cell>
        </row>
        <row r="1124">
          <cell r="B1124" t="str">
            <v>EASUN REYROLLE LTD</v>
          </cell>
          <cell r="C1124">
            <v>532751</v>
          </cell>
          <cell r="D1124" t="str">
            <v>EASUNREYRL</v>
          </cell>
        </row>
        <row r="1125">
          <cell r="B1125" t="str">
            <v>ECE INDUSTRIES LTD</v>
          </cell>
          <cell r="C1125" t="str">
            <v>Not Listed</v>
          </cell>
          <cell r="D1125" t="str">
            <v>ECEIND</v>
          </cell>
        </row>
        <row r="1126">
          <cell r="B1126" t="str">
            <v>ECLERX SERVICES LTD</v>
          </cell>
          <cell r="C1126">
            <v>532927</v>
          </cell>
          <cell r="D1126" t="str">
            <v>ECLERX</v>
          </cell>
        </row>
        <row r="1127">
          <cell r="B1127" t="str">
            <v>ECO FRIENDLY FOOD PROCESSING PARK LTD</v>
          </cell>
          <cell r="C1127">
            <v>534839</v>
          </cell>
          <cell r="D1127" t="str">
            <v>Not Listed</v>
          </cell>
        </row>
        <row r="1128">
          <cell r="B1128" t="str">
            <v>ECO RECYCLING LTD</v>
          </cell>
          <cell r="C1128">
            <v>530643</v>
          </cell>
          <cell r="D1128" t="str">
            <v>Not Listed</v>
          </cell>
        </row>
        <row r="1129">
          <cell r="B1129" t="str">
            <v>ECOBOARD INDUSTRIES LTD</v>
          </cell>
          <cell r="C1129">
            <v>523732</v>
          </cell>
          <cell r="D1129" t="str">
            <v>Not Listed</v>
          </cell>
        </row>
        <row r="1130">
          <cell r="B1130" t="str">
            <v>ECONO TRADE (INDIA) LTD</v>
          </cell>
          <cell r="C1130">
            <v>538708</v>
          </cell>
          <cell r="D1130" t="str">
            <v>Not Listed</v>
          </cell>
        </row>
        <row r="1131">
          <cell r="B1131" t="str">
            <v>ECONO TRADE INDIA LTD</v>
          </cell>
          <cell r="C1131">
            <v>538708</v>
          </cell>
          <cell r="D1131" t="str">
            <v>Not Listed</v>
          </cell>
        </row>
        <row r="1132">
          <cell r="B1132" t="str">
            <v>ECOPLAST LTD</v>
          </cell>
          <cell r="C1132">
            <v>526703</v>
          </cell>
          <cell r="D1132" t="str">
            <v>Not Listed</v>
          </cell>
        </row>
        <row r="1133">
          <cell r="B1133" t="str">
            <v>ECS BIZTECH LTD</v>
          </cell>
          <cell r="C1133">
            <v>540063</v>
          </cell>
          <cell r="D1133" t="str">
            <v>Not Listed</v>
          </cell>
        </row>
        <row r="1134">
          <cell r="B1134" t="str">
            <v>EDELWEISS FINANCIAL SERVICES LTD</v>
          </cell>
          <cell r="C1134">
            <v>532922</v>
          </cell>
          <cell r="D1134" t="str">
            <v>EDELWEISS</v>
          </cell>
        </row>
        <row r="1135">
          <cell r="B1135" t="str">
            <v>EDUCOMP SOLUTIONS LTD</v>
          </cell>
          <cell r="C1135">
            <v>532696</v>
          </cell>
          <cell r="D1135" t="str">
            <v>EDUCOMP</v>
          </cell>
        </row>
        <row r="1136">
          <cell r="B1136" t="str">
            <v>EDUEXEL INFOTAINMENT LTD</v>
          </cell>
          <cell r="C1136">
            <v>526483</v>
          </cell>
          <cell r="D1136" t="str">
            <v>Not Listed</v>
          </cell>
        </row>
        <row r="1137">
          <cell r="B1137" t="str">
            <v>EDYNAMICS SOLUTIONS LTD</v>
          </cell>
          <cell r="C1137">
            <v>535694</v>
          </cell>
          <cell r="D1137" t="str">
            <v>Not Listed</v>
          </cell>
        </row>
        <row r="1138">
          <cell r="B1138" t="str">
            <v>EICHER MOTORS LTD</v>
          </cell>
          <cell r="C1138">
            <v>505200</v>
          </cell>
          <cell r="D1138" t="str">
            <v>EICHERMOT</v>
          </cell>
        </row>
        <row r="1139">
          <cell r="B1139" t="str">
            <v>EID PARRY (INDIA) LTD</v>
          </cell>
          <cell r="C1139">
            <v>500125</v>
          </cell>
          <cell r="D1139" t="str">
            <v>EIDPARRY</v>
          </cell>
        </row>
        <row r="1140">
          <cell r="B1140" t="str">
            <v>EID PARRY INDIA LTD</v>
          </cell>
          <cell r="C1140">
            <v>500125</v>
          </cell>
          <cell r="D1140" t="str">
            <v>EIDPARRY</v>
          </cell>
        </row>
        <row r="1141">
          <cell r="B1141" t="str">
            <v>EIH ASSOCIATED HOTELS LTD</v>
          </cell>
          <cell r="C1141">
            <v>523127</v>
          </cell>
          <cell r="D1141" t="str">
            <v>EIHAHOTELS</v>
          </cell>
        </row>
        <row r="1142">
          <cell r="B1142" t="str">
            <v>EIH LTD</v>
          </cell>
          <cell r="C1142">
            <v>500840</v>
          </cell>
          <cell r="D1142" t="str">
            <v>EIHOTEL</v>
          </cell>
        </row>
        <row r="1143">
          <cell r="B1143" t="str">
            <v>EIMCO ELECON (INDIA) LTD</v>
          </cell>
          <cell r="C1143">
            <v>523708</v>
          </cell>
          <cell r="D1143" t="str">
            <v>EIMCOELECO</v>
          </cell>
        </row>
        <row r="1144">
          <cell r="B1144" t="str">
            <v>EIMCO ELECON INDIA LTD</v>
          </cell>
          <cell r="C1144">
            <v>523708</v>
          </cell>
          <cell r="D1144" t="str">
            <v>EIMCOELECO</v>
          </cell>
        </row>
        <row r="1145">
          <cell r="B1145" t="str">
            <v>Ejecta Marketing Ltd</v>
          </cell>
          <cell r="C1145">
            <v>538653</v>
          </cell>
          <cell r="D1145" t="str">
            <v>EML</v>
          </cell>
        </row>
        <row r="1146">
          <cell r="B1146" t="str">
            <v>EKAM LEASING &amp; FINANCE CO LTD</v>
          </cell>
          <cell r="C1146">
            <v>530581</v>
          </cell>
          <cell r="D1146" t="str">
            <v>Not Listed</v>
          </cell>
        </row>
        <row r="1147">
          <cell r="B1147" t="str">
            <v>E-LAND APPAREL LTD</v>
          </cell>
          <cell r="C1147">
            <v>532820</v>
          </cell>
          <cell r="D1147" t="str">
            <v>ELAND</v>
          </cell>
        </row>
        <row r="1148">
          <cell r="B1148" t="str">
            <v>ELANGO INDUSTRIES LTD</v>
          </cell>
          <cell r="C1148">
            <v>513452</v>
          </cell>
          <cell r="D1148" t="str">
            <v>Not Listed</v>
          </cell>
        </row>
        <row r="1149">
          <cell r="B1149" t="str">
            <v>ELANTAS BECK (INDIA) LTD</v>
          </cell>
          <cell r="C1149">
            <v>500123</v>
          </cell>
          <cell r="D1149" t="str">
            <v>Not Listed</v>
          </cell>
        </row>
        <row r="1150">
          <cell r="B1150" t="str">
            <v>ELANTAS BECK INDIA LTD</v>
          </cell>
          <cell r="C1150">
            <v>500123</v>
          </cell>
          <cell r="D1150" t="str">
            <v>Not Listed</v>
          </cell>
        </row>
        <row r="1151">
          <cell r="B1151" t="str">
            <v>ELCID INVESTMENTS LTD</v>
          </cell>
          <cell r="C1151">
            <v>503681</v>
          </cell>
          <cell r="D1151" t="str">
            <v>Not Listed</v>
          </cell>
        </row>
        <row r="1152">
          <cell r="B1152" t="str">
            <v>ELDECO HOUSING &amp; INDUSTRIES LTD</v>
          </cell>
          <cell r="C1152">
            <v>523329</v>
          </cell>
          <cell r="D1152" t="str">
            <v>Not Listed</v>
          </cell>
        </row>
        <row r="1153">
          <cell r="B1153" t="str">
            <v>ELECON ENGINEERING COMPANY LTD</v>
          </cell>
          <cell r="C1153">
            <v>505700</v>
          </cell>
          <cell r="D1153" t="str">
            <v>ELECON</v>
          </cell>
        </row>
        <row r="1154">
          <cell r="B1154" t="str">
            <v>ELECTROSTEEL CASTINGS LTD</v>
          </cell>
          <cell r="C1154">
            <v>500128</v>
          </cell>
          <cell r="D1154" t="str">
            <v>ELECTCAST</v>
          </cell>
        </row>
        <row r="1155">
          <cell r="B1155" t="str">
            <v>ELECTROSTEEL STEELS LTD</v>
          </cell>
          <cell r="C1155">
            <v>533264</v>
          </cell>
          <cell r="D1155" t="str">
            <v>ELECTROSL</v>
          </cell>
        </row>
        <row r="1156">
          <cell r="B1156" t="str">
            <v>ELECTROTHERM (INDIA) LTD</v>
          </cell>
          <cell r="C1156">
            <v>526608</v>
          </cell>
          <cell r="D1156" t="str">
            <v>ELECTHERM</v>
          </cell>
        </row>
        <row r="1157">
          <cell r="B1157" t="str">
            <v>ELECTROTHERM INDIA LTD</v>
          </cell>
          <cell r="C1157">
            <v>526608</v>
          </cell>
          <cell r="D1157" t="str">
            <v>ELECTHERM</v>
          </cell>
        </row>
        <row r="1158">
          <cell r="B1158" t="str">
            <v>ELEGANT FLORICULTURE &amp; AGROTECH (INDIA) LTD</v>
          </cell>
          <cell r="C1158">
            <v>526473</v>
          </cell>
          <cell r="D1158" t="str">
            <v>Not Listed</v>
          </cell>
        </row>
        <row r="1159">
          <cell r="B1159" t="str">
            <v>ELEGANT FLORICULTURE &amp; AGROTECH INDIA LTD</v>
          </cell>
          <cell r="C1159">
            <v>526473</v>
          </cell>
          <cell r="D1159" t="str">
            <v>Not Listed</v>
          </cell>
        </row>
        <row r="1160">
          <cell r="B1160" t="str">
            <v>ELEGANT MARBLES &amp; GRANI INDUSTRIES LTD</v>
          </cell>
          <cell r="C1160">
            <v>526705</v>
          </cell>
          <cell r="D1160" t="str">
            <v>Not Listed</v>
          </cell>
        </row>
        <row r="1161">
          <cell r="B1161" t="str">
            <v>ELGI EQUIPMENTS LTD</v>
          </cell>
          <cell r="C1161">
            <v>522074</v>
          </cell>
          <cell r="D1161" t="str">
            <v>ELGIEQUIP</v>
          </cell>
        </row>
        <row r="1162">
          <cell r="B1162" t="str">
            <v>ELGI RUBBER COMPANY LTD</v>
          </cell>
          <cell r="C1162" t="str">
            <v>Not Listed</v>
          </cell>
          <cell r="D1162" t="str">
            <v>ELGIRUBCO</v>
          </cell>
        </row>
        <row r="1163">
          <cell r="B1163" t="str">
            <v>ELIXIR CAPITAL LTD</v>
          </cell>
          <cell r="C1163">
            <v>531278</v>
          </cell>
          <cell r="D1163" t="str">
            <v>Not Listed</v>
          </cell>
        </row>
        <row r="1164">
          <cell r="B1164" t="str">
            <v>ELNET TECHNOLOGIES LTD</v>
          </cell>
          <cell r="C1164">
            <v>517477</v>
          </cell>
          <cell r="D1164" t="str">
            <v>Not Listed</v>
          </cell>
        </row>
        <row r="1165">
          <cell r="B1165" t="str">
            <v>ELPRO INTERNATIONAL LTD</v>
          </cell>
          <cell r="C1165">
            <v>504000</v>
          </cell>
          <cell r="D1165" t="str">
            <v>Not Listed</v>
          </cell>
        </row>
        <row r="1166">
          <cell r="B1166" t="str">
            <v>EMA (INDIA) LTD</v>
          </cell>
          <cell r="C1166">
            <v>522027</v>
          </cell>
          <cell r="D1166" t="str">
            <v>Not Listed</v>
          </cell>
        </row>
        <row r="1167">
          <cell r="B1167" t="str">
            <v>EMA INDIA LTD</v>
          </cell>
          <cell r="C1167">
            <v>522027</v>
          </cell>
          <cell r="D1167" t="str">
            <v>Not Listed</v>
          </cell>
        </row>
        <row r="1168">
          <cell r="B1168" t="str">
            <v>EMAMI LTD</v>
          </cell>
          <cell r="C1168">
            <v>531162</v>
          </cell>
          <cell r="D1168" t="str">
            <v>EMAMILTD</v>
          </cell>
        </row>
        <row r="1169">
          <cell r="B1169" t="str">
            <v>Emami Paper Mills LTD</v>
          </cell>
          <cell r="C1169" t="str">
            <v>Not Listed</v>
          </cell>
          <cell r="D1169" t="str">
            <v>EMAMIPAP</v>
          </cell>
        </row>
        <row r="1170">
          <cell r="B1170" t="str">
            <v>EMAMI PAPER MILLS LTD</v>
          </cell>
          <cell r="C1170">
            <v>533208</v>
          </cell>
          <cell r="D1170" t="str">
            <v>Not Listed</v>
          </cell>
        </row>
        <row r="1171">
          <cell r="B1171" t="str">
            <v>EMAMI REALTY LTD</v>
          </cell>
          <cell r="C1171">
            <v>533218</v>
          </cell>
          <cell r="D1171" t="str">
            <v>EMAMIREAL</v>
          </cell>
        </row>
        <row r="1172">
          <cell r="B1172" t="str">
            <v>Embassy Office Parks REIT</v>
          </cell>
          <cell r="C1172">
            <v>542602</v>
          </cell>
          <cell r="D1172" t="str">
            <v>EMBASSY</v>
          </cell>
        </row>
        <row r="1173">
          <cell r="B1173" t="str">
            <v>EMCO LTD</v>
          </cell>
          <cell r="C1173">
            <v>504008</v>
          </cell>
          <cell r="D1173" t="str">
            <v>EMCO</v>
          </cell>
        </row>
        <row r="1174">
          <cell r="B1174" t="str">
            <v>EMERALD LEASING FINANCE &amp; INVESTMENT COMPANY LTD</v>
          </cell>
          <cell r="C1174">
            <v>538882</v>
          </cell>
          <cell r="D1174" t="str">
            <v>Not Listed</v>
          </cell>
        </row>
        <row r="1175">
          <cell r="B1175" t="str">
            <v>EMERALD LEISURES LTD</v>
          </cell>
          <cell r="C1175">
            <v>507265</v>
          </cell>
          <cell r="D1175" t="str">
            <v>Not Listed</v>
          </cell>
        </row>
        <row r="1176">
          <cell r="B1176" t="str">
            <v>EMGEE CABLES &amp; COMMUNICATIONS LTD</v>
          </cell>
          <cell r="C1176">
            <v>530333</v>
          </cell>
          <cell r="D1176" t="str">
            <v>Not Listed</v>
          </cell>
        </row>
        <row r="1177">
          <cell r="B1177" t="str">
            <v>EMKAY GLOBAL FINANCIAL SERVICES LTD</v>
          </cell>
          <cell r="C1177">
            <v>532737</v>
          </cell>
          <cell r="D1177" t="str">
            <v>EMKAY</v>
          </cell>
        </row>
        <row r="1178">
          <cell r="B1178" t="str">
            <v>EMKAY TAPS AND CUTTING TOOLS LTD</v>
          </cell>
          <cell r="C1178" t="str">
            <v>Not Listed</v>
          </cell>
          <cell r="D1178" t="str">
            <v>EMKAYTOOLS</v>
          </cell>
        </row>
        <row r="1179">
          <cell r="B1179" t="str">
            <v>EMMBI INDUSTRIES LTD</v>
          </cell>
          <cell r="C1179">
            <v>533161</v>
          </cell>
          <cell r="D1179" t="str">
            <v>EMMBI</v>
          </cell>
        </row>
        <row r="1180">
          <cell r="B1180" t="str">
            <v>EMMESSAR BIOTECH &amp; NUTRITION LTD</v>
          </cell>
          <cell r="C1180">
            <v>524768</v>
          </cell>
          <cell r="D1180" t="str">
            <v>Not Listed</v>
          </cell>
        </row>
        <row r="1181">
          <cell r="B1181" t="str">
            <v>EMMSONS INTERNATIONAL LTD</v>
          </cell>
          <cell r="C1181">
            <v>532038</v>
          </cell>
          <cell r="D1181" t="str">
            <v>Not Listed</v>
          </cell>
        </row>
        <row r="1182">
          <cell r="B1182" t="str">
            <v>EMPEE DISTILLERIES LTD</v>
          </cell>
          <cell r="C1182">
            <v>532920</v>
          </cell>
          <cell r="D1182" t="str">
            <v>EDL</v>
          </cell>
        </row>
        <row r="1183">
          <cell r="B1183" t="str">
            <v>EMPEE SUGARS &amp; CHEMICALS LTD</v>
          </cell>
          <cell r="C1183">
            <v>500132</v>
          </cell>
          <cell r="D1183" t="str">
            <v>Not Listed</v>
          </cell>
        </row>
        <row r="1184">
          <cell r="B1184" t="str">
            <v>EMPIRE INDUSTRIES LTD</v>
          </cell>
          <cell r="C1184">
            <v>509525</v>
          </cell>
          <cell r="D1184" t="str">
            <v>Not Listed</v>
          </cell>
        </row>
        <row r="1185">
          <cell r="B1185" t="str">
            <v>EMPOWER (INDIA) LTD</v>
          </cell>
          <cell r="C1185">
            <v>504351</v>
          </cell>
          <cell r="D1185" t="str">
            <v>Not Listed</v>
          </cell>
        </row>
        <row r="1186">
          <cell r="B1186" t="str">
            <v>EMPOWER INDIA LTD</v>
          </cell>
          <cell r="C1186">
            <v>504351</v>
          </cell>
          <cell r="D1186" t="str">
            <v>Not Listed</v>
          </cell>
        </row>
        <row r="1187">
          <cell r="B1187" t="str">
            <v>ENBEE TRADE &amp; FINANCE LTD</v>
          </cell>
          <cell r="C1187">
            <v>512441</v>
          </cell>
          <cell r="D1187" t="str">
            <v>Not Listed</v>
          </cell>
        </row>
        <row r="1188">
          <cell r="B1188" t="str">
            <v>ENCASH ENTERTAINMENT LTD</v>
          </cell>
          <cell r="C1188">
            <v>538684</v>
          </cell>
          <cell r="D1188" t="str">
            <v>Not Listed</v>
          </cell>
        </row>
        <row r="1189">
          <cell r="B1189" t="str">
            <v>ENDURANCE TECHNOLOGIES LTD</v>
          </cell>
          <cell r="C1189">
            <v>540153</v>
          </cell>
          <cell r="D1189" t="str">
            <v>ENDURANCE</v>
          </cell>
        </row>
        <row r="1190">
          <cell r="B1190" t="str">
            <v>ENERGY DEVELOPMENT COMPANY LTD</v>
          </cell>
          <cell r="C1190">
            <v>532219</v>
          </cell>
          <cell r="D1190" t="str">
            <v>ENERGYDEV</v>
          </cell>
        </row>
        <row r="1191">
          <cell r="B1191" t="str">
            <v>ENGINEERS (INDIA) LTD</v>
          </cell>
          <cell r="C1191">
            <v>532178</v>
          </cell>
          <cell r="D1191" t="str">
            <v>ENGINERSIN</v>
          </cell>
        </row>
        <row r="1192">
          <cell r="B1192" t="str">
            <v>ENGINEERS INDIA LTD</v>
          </cell>
          <cell r="C1192">
            <v>532178</v>
          </cell>
          <cell r="D1192" t="str">
            <v>ENGINERSIN</v>
          </cell>
        </row>
        <row r="1193">
          <cell r="B1193" t="str">
            <v>ENKEI WHEELS (INDIA) LTD</v>
          </cell>
          <cell r="C1193">
            <v>533477</v>
          </cell>
          <cell r="D1193" t="str">
            <v>Not Listed</v>
          </cell>
        </row>
        <row r="1194">
          <cell r="B1194" t="str">
            <v>ENKEI WHEELS INDIA LTD</v>
          </cell>
          <cell r="C1194">
            <v>533477</v>
          </cell>
          <cell r="D1194" t="str">
            <v>Not Listed</v>
          </cell>
        </row>
        <row r="1195">
          <cell r="B1195" t="str">
            <v>ENTERPRISE INTERNATIONAL LTD</v>
          </cell>
          <cell r="C1195">
            <v>526574</v>
          </cell>
          <cell r="D1195" t="str">
            <v>Not Listed</v>
          </cell>
        </row>
        <row r="1196">
          <cell r="B1196" t="str">
            <v>ENTERTAINMENT NETWORK (INDIA) LTD</v>
          </cell>
          <cell r="C1196">
            <v>532700</v>
          </cell>
          <cell r="D1196" t="str">
            <v>ENIL</v>
          </cell>
        </row>
        <row r="1197">
          <cell r="B1197" t="str">
            <v>ENTERTAINMENT NETWORK INDIA LTD</v>
          </cell>
          <cell r="C1197">
            <v>532700</v>
          </cell>
          <cell r="D1197" t="str">
            <v>ENIL</v>
          </cell>
        </row>
        <row r="1198">
          <cell r="B1198" t="str">
            <v>ENVAIR ELECTRODYNE LTD</v>
          </cell>
          <cell r="C1198">
            <v>500246</v>
          </cell>
          <cell r="D1198" t="str">
            <v>Not Listed</v>
          </cell>
        </row>
        <row r="1199">
          <cell r="B1199" t="str">
            <v>EON ELECTRIC LTD</v>
          </cell>
          <cell r="C1199">
            <v>532658</v>
          </cell>
          <cell r="D1199" t="str">
            <v>EON</v>
          </cell>
        </row>
        <row r="1200">
          <cell r="B1200" t="str">
            <v>EPC INDUSTRIE LTD</v>
          </cell>
          <cell r="C1200">
            <v>523754</v>
          </cell>
          <cell r="D1200" t="str">
            <v>Not Listed</v>
          </cell>
        </row>
        <row r="1201">
          <cell r="B1201" t="str">
            <v>EPIC ENERGY LTD</v>
          </cell>
          <cell r="C1201">
            <v>530407</v>
          </cell>
          <cell r="D1201" t="str">
            <v>Not Listed</v>
          </cell>
        </row>
        <row r="1202">
          <cell r="B1202" t="str">
            <v>EPSOM PROPERTIES LTD</v>
          </cell>
          <cell r="C1202">
            <v>531155</v>
          </cell>
          <cell r="D1202" t="str">
            <v>Not Listed</v>
          </cell>
        </row>
        <row r="1203">
          <cell r="B1203" t="str">
            <v>EQUITAS HOLDINGS LTD</v>
          </cell>
          <cell r="C1203">
            <v>539844</v>
          </cell>
          <cell r="D1203" t="str">
            <v>EQUITAS</v>
          </cell>
        </row>
        <row r="1204">
          <cell r="B1204" t="str">
            <v>ERIS LIFESCIENCES LTD</v>
          </cell>
          <cell r="C1204">
            <v>540596</v>
          </cell>
          <cell r="D1204" t="str">
            <v>ERIS</v>
          </cell>
        </row>
        <row r="1205">
          <cell r="B1205" t="str">
            <v>EROS INTERNATIONAL MEDIA LTD</v>
          </cell>
          <cell r="C1205">
            <v>533261</v>
          </cell>
          <cell r="D1205" t="str">
            <v>EROSMEDIA</v>
          </cell>
        </row>
        <row r="1206">
          <cell r="B1206" t="str">
            <v>ERP SOFT SYSTEMS LTD</v>
          </cell>
          <cell r="C1206">
            <v>530909</v>
          </cell>
          <cell r="D1206" t="str">
            <v>Not Listed</v>
          </cell>
        </row>
        <row r="1207">
          <cell r="B1207" t="str">
            <v>ESAAR (INDIA) LTD</v>
          </cell>
          <cell r="C1207">
            <v>531502</v>
          </cell>
          <cell r="D1207" t="str">
            <v>Not Listed</v>
          </cell>
        </row>
        <row r="1208">
          <cell r="B1208" t="str">
            <v>ESAAR INDIA LTD</v>
          </cell>
          <cell r="C1208">
            <v>531502</v>
          </cell>
          <cell r="D1208" t="str">
            <v>Not Listed</v>
          </cell>
        </row>
        <row r="1209">
          <cell r="B1209" t="str">
            <v>ESAB (INDIA) LTD</v>
          </cell>
          <cell r="C1209">
            <v>500133</v>
          </cell>
          <cell r="D1209" t="str">
            <v>ESAB(INDIA)</v>
          </cell>
        </row>
        <row r="1210">
          <cell r="B1210" t="str">
            <v>ESAB INDIA LTD</v>
          </cell>
          <cell r="C1210">
            <v>500133</v>
          </cell>
          <cell r="D1210" t="str">
            <v>ESABINDIA</v>
          </cell>
        </row>
        <row r="1211">
          <cell r="B1211" t="str">
            <v>ESCORP ASSET MANAGEMENT LTD</v>
          </cell>
          <cell r="C1211">
            <v>540455</v>
          </cell>
          <cell r="D1211" t="str">
            <v>Not Listed</v>
          </cell>
        </row>
        <row r="1212">
          <cell r="B1212" t="str">
            <v>ESCORTS FINANCE LTD</v>
          </cell>
          <cell r="C1212">
            <v>511716</v>
          </cell>
          <cell r="D1212" t="str">
            <v>Not Listed</v>
          </cell>
        </row>
        <row r="1213">
          <cell r="B1213" t="str">
            <v>ESCORTS LTD</v>
          </cell>
          <cell r="C1213">
            <v>500495</v>
          </cell>
          <cell r="D1213" t="str">
            <v>ESCORTS</v>
          </cell>
        </row>
        <row r="1214">
          <cell r="B1214" t="str">
            <v>ESHA MEDIA RESEARCH LTD</v>
          </cell>
          <cell r="C1214">
            <v>531259</v>
          </cell>
          <cell r="D1214" t="str">
            <v>Not Listed</v>
          </cell>
        </row>
        <row r="1215">
          <cell r="B1215" t="str">
            <v>ESKAY K'N'IT (INDIA) LTD</v>
          </cell>
          <cell r="C1215">
            <v>514118</v>
          </cell>
          <cell r="D1215" t="str">
            <v>Not Listed</v>
          </cell>
        </row>
        <row r="1216">
          <cell r="B1216" t="str">
            <v>ESKAY K'N'IT INDIA LTD</v>
          </cell>
          <cell r="C1216">
            <v>514118</v>
          </cell>
          <cell r="D1216" t="str">
            <v>Not Listed</v>
          </cell>
        </row>
        <row r="1217">
          <cell r="B1217" t="str">
            <v>ESS DEE ALUMINIUM LTD</v>
          </cell>
          <cell r="C1217">
            <v>532787</v>
          </cell>
          <cell r="D1217" t="str">
            <v>ESSDEE</v>
          </cell>
        </row>
        <row r="1218">
          <cell r="B1218" t="str">
            <v>ESSAR SECURITIES LTD</v>
          </cell>
          <cell r="C1218">
            <v>533149</v>
          </cell>
          <cell r="D1218" t="str">
            <v>Not Listed</v>
          </cell>
        </row>
        <row r="1219">
          <cell r="B1219" t="str">
            <v>ESSAR SHIPPING LTD</v>
          </cell>
          <cell r="C1219">
            <v>533704</v>
          </cell>
          <cell r="D1219" t="str">
            <v>ESSARSHPNG</v>
          </cell>
        </row>
        <row r="1220">
          <cell r="B1220" t="str">
            <v>ESSEL PROPACK LTD</v>
          </cell>
          <cell r="C1220">
            <v>500135</v>
          </cell>
          <cell r="D1220" t="str">
            <v>ESSELPACK</v>
          </cell>
        </row>
        <row r="1221">
          <cell r="B1221" t="str">
            <v>ESTEEM BIO ORGANIC FOOD PROCESSING  LTD</v>
          </cell>
          <cell r="C1221">
            <v>534927</v>
          </cell>
          <cell r="D1221" t="str">
            <v>Not Listed</v>
          </cell>
        </row>
        <row r="1222">
          <cell r="B1222" t="str">
            <v>ESTER INDUSTRIES LTD</v>
          </cell>
          <cell r="C1222">
            <v>500136</v>
          </cell>
          <cell r="D1222" t="str">
            <v>ESTER</v>
          </cell>
        </row>
        <row r="1223">
          <cell r="B1223" t="str">
            <v>ETT LTD</v>
          </cell>
          <cell r="C1223">
            <v>537707</v>
          </cell>
          <cell r="D1223" t="str">
            <v>Not Listed</v>
          </cell>
        </row>
        <row r="1224">
          <cell r="B1224" t="str">
            <v>EUREKA INDUSTRIES LTD</v>
          </cell>
          <cell r="C1224">
            <v>521137</v>
          </cell>
          <cell r="D1224" t="str">
            <v>Not Listed</v>
          </cell>
        </row>
        <row r="1225">
          <cell r="B1225" t="str">
            <v>EURO ASIA EXPORTS LTD</v>
          </cell>
          <cell r="C1225">
            <v>530929</v>
          </cell>
          <cell r="D1225" t="str">
            <v>Not Listed</v>
          </cell>
        </row>
        <row r="1226">
          <cell r="B1226" t="str">
            <v>EURO CERAMICS LTD</v>
          </cell>
          <cell r="C1226">
            <v>532823</v>
          </cell>
          <cell r="D1226" t="str">
            <v>EUROCERA</v>
          </cell>
        </row>
        <row r="1227">
          <cell r="B1227" t="str">
            <v>EURO INDIA FRESH FOODS LTD</v>
          </cell>
          <cell r="C1227" t="str">
            <v>Not Listed</v>
          </cell>
          <cell r="D1227" t="str">
            <v>EIFFL</v>
          </cell>
        </row>
        <row r="1228">
          <cell r="B1228" t="str">
            <v>EURO MULTIVISION LTD</v>
          </cell>
          <cell r="C1228">
            <v>533109</v>
          </cell>
          <cell r="D1228" t="str">
            <v>EUROMULTI</v>
          </cell>
        </row>
        <row r="1229">
          <cell r="B1229" t="str">
            <v>EUROTEX INDUSTRIES &amp; EXPORTS LTD</v>
          </cell>
          <cell r="C1229">
            <v>521014</v>
          </cell>
          <cell r="D1229" t="str">
            <v>Not Listed</v>
          </cell>
        </row>
        <row r="1230">
          <cell r="B1230" t="str">
            <v>Eurotex Industries and Exports LTD</v>
          </cell>
          <cell r="C1230" t="str">
            <v>Not Listed</v>
          </cell>
          <cell r="D1230" t="str">
            <v>EUROTEXIND</v>
          </cell>
        </row>
        <row r="1231">
          <cell r="B1231" t="str">
            <v>Evans Electric Ltd</v>
          </cell>
          <cell r="C1231">
            <v>542668</v>
          </cell>
          <cell r="D1231" t="str">
            <v>EVANS</v>
          </cell>
        </row>
        <row r="1232">
          <cell r="B1232" t="str">
            <v>EVEREADY INDUSTRIES (INDIA) LTD</v>
          </cell>
          <cell r="C1232">
            <v>531508</v>
          </cell>
          <cell r="D1232" t="str">
            <v>EVEREADY</v>
          </cell>
        </row>
        <row r="1233">
          <cell r="B1233" t="str">
            <v>EVEREADY INDUSTRIES INDIA LTD</v>
          </cell>
          <cell r="C1233">
            <v>531508</v>
          </cell>
          <cell r="D1233" t="str">
            <v>EVEREADY</v>
          </cell>
        </row>
        <row r="1234">
          <cell r="B1234" t="str">
            <v>EVEREST INDUSTRIES LTD</v>
          </cell>
          <cell r="C1234">
            <v>508906</v>
          </cell>
          <cell r="D1234" t="str">
            <v>EVERESTIND</v>
          </cell>
        </row>
        <row r="1235">
          <cell r="B1235" t="str">
            <v>EVEREST KANTO CYLINDER LTD</v>
          </cell>
          <cell r="C1235">
            <v>532684</v>
          </cell>
          <cell r="D1235" t="str">
            <v>EKC</v>
          </cell>
        </row>
        <row r="1236">
          <cell r="B1236" t="str">
            <v>EVEREST ORGANICS LTD</v>
          </cell>
          <cell r="C1236">
            <v>524790</v>
          </cell>
          <cell r="D1236" t="str">
            <v>Not Listed</v>
          </cell>
        </row>
        <row r="1237">
          <cell r="B1237" t="str">
            <v>EVERGREEN TEXTILES LTD</v>
          </cell>
          <cell r="C1237">
            <v>514060</v>
          </cell>
          <cell r="D1237" t="str">
            <v>Not Listed</v>
          </cell>
        </row>
        <row r="1238">
          <cell r="B1238" t="str">
            <v>EVERLON SYNTHETICS LTD</v>
          </cell>
          <cell r="C1238">
            <v>514358</v>
          </cell>
          <cell r="D1238" t="str">
            <v>Not Listed</v>
          </cell>
        </row>
        <row r="1239">
          <cell r="B1239" t="str">
            <v>EXCEL CROP CARE LTD</v>
          </cell>
          <cell r="C1239">
            <v>532511</v>
          </cell>
          <cell r="D1239" t="str">
            <v>EXCELCROP</v>
          </cell>
        </row>
        <row r="1240">
          <cell r="B1240" t="str">
            <v>EXCEL INDUSTRIES LTD</v>
          </cell>
          <cell r="C1240">
            <v>500650</v>
          </cell>
          <cell r="D1240" t="str">
            <v>EXCELINDUS</v>
          </cell>
        </row>
        <row r="1241">
          <cell r="B1241" t="str">
            <v>EXCEL REALTY N INFRA LTD</v>
          </cell>
          <cell r="C1241">
            <v>533090</v>
          </cell>
          <cell r="D1241" t="str">
            <v>EXCEL</v>
          </cell>
        </row>
        <row r="1242">
          <cell r="B1242" t="str">
            <v>EXIDE INDUSTRIES LTD</v>
          </cell>
          <cell r="C1242">
            <v>500086</v>
          </cell>
          <cell r="D1242" t="str">
            <v>EXIDEIND</v>
          </cell>
        </row>
        <row r="1243">
          <cell r="B1243" t="str">
            <v>Expleo Solutions LTD</v>
          </cell>
          <cell r="C1243" t="str">
            <v>Not Listed</v>
          </cell>
          <cell r="D1243" t="str">
            <v>EXPLEOSOL</v>
          </cell>
        </row>
        <row r="1244">
          <cell r="B1244" t="str">
            <v>EXPLICIT FINANCE LTD</v>
          </cell>
          <cell r="C1244">
            <v>530571</v>
          </cell>
          <cell r="D1244" t="str">
            <v>Not Listed</v>
          </cell>
        </row>
        <row r="1245">
          <cell r="B1245" t="str">
            <v>EXPO GAS CONTAINERS LTD</v>
          </cell>
          <cell r="C1245">
            <v>526614</v>
          </cell>
          <cell r="D1245" t="str">
            <v>Not Listed</v>
          </cell>
        </row>
        <row r="1246">
          <cell r="B1246" t="str">
            <v>F MEC INTERNATIONAL FINANCIAL SERVICES LTD</v>
          </cell>
          <cell r="C1246">
            <v>539552</v>
          </cell>
          <cell r="D1246" t="str">
            <v>Not Listed</v>
          </cell>
        </row>
        <row r="1247">
          <cell r="B1247" t="str">
            <v>FACOR ALLOYS LTD</v>
          </cell>
          <cell r="C1247">
            <v>532656</v>
          </cell>
          <cell r="D1247" t="str">
            <v>Not Listed</v>
          </cell>
        </row>
        <row r="1248">
          <cell r="B1248" t="str">
            <v>FAIR DEAL FILAMENTS LTD</v>
          </cell>
          <cell r="C1248">
            <v>514474</v>
          </cell>
          <cell r="D1248" t="str">
            <v>Not Listed</v>
          </cell>
        </row>
        <row r="1249">
          <cell r="B1249" t="str">
            <v>FAIRCHEM SPECIALITY LTD</v>
          </cell>
          <cell r="C1249">
            <v>530117</v>
          </cell>
          <cell r="D1249" t="str">
            <v>FAIRCHEM</v>
          </cell>
        </row>
        <row r="1250">
          <cell r="B1250" t="str">
            <v>FAZE THREE LTD</v>
          </cell>
          <cell r="C1250">
            <v>530079</v>
          </cell>
          <cell r="D1250" t="str">
            <v>Not Listed</v>
          </cell>
        </row>
        <row r="1251">
          <cell r="B1251" t="str">
            <v>FCS SOFTWARE SOLUTIONS LTD</v>
          </cell>
          <cell r="C1251">
            <v>532666</v>
          </cell>
          <cell r="D1251" t="str">
            <v>FCSSOFT</v>
          </cell>
        </row>
        <row r="1252">
          <cell r="B1252" t="str">
            <v>FDC LTD</v>
          </cell>
          <cell r="C1252">
            <v>531599</v>
          </cell>
          <cell r="D1252" t="str">
            <v>FDC</v>
          </cell>
        </row>
        <row r="1253">
          <cell r="B1253" t="str">
            <v>FEDERAL-MOGUL GOETZE (INDIA) LTD</v>
          </cell>
          <cell r="C1253">
            <v>505744</v>
          </cell>
          <cell r="D1253" t="str">
            <v>FMGOETZE</v>
          </cell>
        </row>
        <row r="1254">
          <cell r="B1254" t="str">
            <v>FEDERAL-MOGUL GOETZE INDIA LTD</v>
          </cell>
          <cell r="C1254">
            <v>505744</v>
          </cell>
          <cell r="D1254" t="str">
            <v>FMGOETZE</v>
          </cell>
        </row>
        <row r="1255">
          <cell r="B1255" t="str">
            <v>FELIX INDUSTRIES LTD</v>
          </cell>
          <cell r="C1255" t="str">
            <v>Not Listed</v>
          </cell>
          <cell r="D1255" t="str">
            <v>FELIX</v>
          </cell>
        </row>
        <row r="1256">
          <cell r="B1256" t="str">
            <v>FENOPLAST LTD</v>
          </cell>
          <cell r="C1256">
            <v>526689</v>
          </cell>
          <cell r="D1256" t="str">
            <v>Not Listed</v>
          </cell>
        </row>
        <row r="1257">
          <cell r="B1257" t="str">
            <v>FERRO ALLOYS CORPORATION LTD</v>
          </cell>
          <cell r="C1257">
            <v>500141</v>
          </cell>
          <cell r="D1257" t="str">
            <v>Not Listed</v>
          </cell>
        </row>
        <row r="1258">
          <cell r="B1258" t="str">
            <v>FERTILIZERS AND CHEMICALS TRAVANCORE LTD</v>
          </cell>
          <cell r="C1258">
            <v>590024</v>
          </cell>
          <cell r="D1258" t="str">
            <v>FACT</v>
          </cell>
        </row>
        <row r="1259">
          <cell r="B1259" t="str">
            <v>FERVENT SYNERGIES LTD</v>
          </cell>
          <cell r="C1259">
            <v>533896</v>
          </cell>
          <cell r="D1259" t="str">
            <v>Not Listed</v>
          </cell>
        </row>
        <row r="1260">
          <cell r="B1260" t="str">
            <v>FGP LTD</v>
          </cell>
          <cell r="C1260">
            <v>500142</v>
          </cell>
          <cell r="D1260" t="str">
            <v>Not Listed</v>
          </cell>
        </row>
        <row r="1261">
          <cell r="B1261" t="str">
            <v>FIBERWEB (INDIA) LTD</v>
          </cell>
          <cell r="C1261">
            <v>507910</v>
          </cell>
          <cell r="D1261" t="str">
            <v>Not Listed</v>
          </cell>
        </row>
        <row r="1262">
          <cell r="B1262" t="str">
            <v>FIBERWEB INDIA LTD</v>
          </cell>
          <cell r="C1262">
            <v>507910</v>
          </cell>
          <cell r="D1262" t="str">
            <v>Not Listed</v>
          </cell>
        </row>
        <row r="1263">
          <cell r="B1263" t="str">
            <v>FIEM INDUSTRIES LTD</v>
          </cell>
          <cell r="C1263">
            <v>532768</v>
          </cell>
          <cell r="D1263" t="str">
            <v>FIEMIND</v>
          </cell>
        </row>
        <row r="1264">
          <cell r="B1264" t="str">
            <v>FILATEX (INDIA) LTD</v>
          </cell>
          <cell r="C1264">
            <v>526227</v>
          </cell>
          <cell r="D1264" t="str">
            <v>FILATEX</v>
          </cell>
        </row>
        <row r="1265">
          <cell r="B1265" t="str">
            <v>FILATEX FASHIONS LTD</v>
          </cell>
          <cell r="C1265">
            <v>532022</v>
          </cell>
          <cell r="D1265" t="str">
            <v>Not Listed</v>
          </cell>
        </row>
        <row r="1266">
          <cell r="B1266" t="str">
            <v>FILATEX INDIA LTD</v>
          </cell>
          <cell r="C1266">
            <v>526227</v>
          </cell>
          <cell r="D1266" t="str">
            <v>FILATEX</v>
          </cell>
        </row>
        <row r="1267">
          <cell r="B1267" t="str">
            <v>FILTRA CONSULTANTS AND ENGINEERS LTD</v>
          </cell>
          <cell r="C1267">
            <v>539098</v>
          </cell>
          <cell r="D1267" t="str">
            <v>Not Listed</v>
          </cell>
        </row>
        <row r="1268">
          <cell r="B1268" t="str">
            <v>FINE ORGANIC INDUSTRIES LTD</v>
          </cell>
          <cell r="C1268">
            <v>541557</v>
          </cell>
          <cell r="D1268" t="str">
            <v>FINEORG</v>
          </cell>
        </row>
        <row r="1269">
          <cell r="B1269" t="str">
            <v>FINE-LINE CIRCUITS LTD.</v>
          </cell>
          <cell r="C1269">
            <v>517264</v>
          </cell>
          <cell r="D1269" t="str">
            <v>FINELINE</v>
          </cell>
        </row>
        <row r="1270">
          <cell r="B1270" t="str">
            <v>FINEOTEX CHEMICAL LTD</v>
          </cell>
          <cell r="C1270">
            <v>533333</v>
          </cell>
          <cell r="D1270" t="str">
            <v>FCL</v>
          </cell>
        </row>
        <row r="1271">
          <cell r="B1271" t="str">
            <v>FINKURVE FINANCIAL SERVICES LTD</v>
          </cell>
          <cell r="C1271">
            <v>508954</v>
          </cell>
          <cell r="D1271" t="str">
            <v>Not Listed</v>
          </cell>
        </row>
        <row r="1272">
          <cell r="B1272" t="str">
            <v>FINOLEX CABLES LTD</v>
          </cell>
          <cell r="C1272">
            <v>500144</v>
          </cell>
          <cell r="D1272" t="str">
            <v>FINCABLES</v>
          </cell>
        </row>
        <row r="1273">
          <cell r="B1273" t="str">
            <v>FINOLEX INDUSTRIES LTD</v>
          </cell>
          <cell r="C1273">
            <v>500940</v>
          </cell>
          <cell r="D1273" t="str">
            <v>FINPIPE</v>
          </cell>
        </row>
        <row r="1274">
          <cell r="B1274" t="str">
            <v>FIRST CUSTODIAN FUND (INDIA) LTD</v>
          </cell>
          <cell r="C1274">
            <v>511122</v>
          </cell>
          <cell r="D1274" t="str">
            <v>Not Listed</v>
          </cell>
        </row>
        <row r="1275">
          <cell r="B1275" t="str">
            <v>FIRST CUSTODIAN FUND INDIA LTD</v>
          </cell>
          <cell r="C1275">
            <v>511122</v>
          </cell>
          <cell r="D1275" t="str">
            <v>Not Listed</v>
          </cell>
        </row>
        <row r="1276">
          <cell r="B1276" t="str">
            <v>FIRSTOBJECT TECHNOLOGIES LTD</v>
          </cell>
          <cell r="C1276">
            <v>532379</v>
          </cell>
          <cell r="D1276" t="str">
            <v>Not Listed</v>
          </cell>
        </row>
        <row r="1277">
          <cell r="B1277" t="str">
            <v>FIRSTSOURCE SOLUTIONS LTD</v>
          </cell>
          <cell r="C1277">
            <v>532809</v>
          </cell>
          <cell r="D1277" t="str">
            <v>FSL</v>
          </cell>
        </row>
        <row r="1278">
          <cell r="B1278" t="str">
            <v>FISCHER CHEMIC LTD</v>
          </cell>
          <cell r="C1278">
            <v>524743</v>
          </cell>
          <cell r="D1278" t="str">
            <v>Not Listed</v>
          </cell>
        </row>
        <row r="1279">
          <cell r="B1279" t="str">
            <v>FIVE CORE ELECTRONICS LTD</v>
          </cell>
          <cell r="C1279" t="str">
            <v>Not Listed</v>
          </cell>
          <cell r="D1279" t="str">
            <v>FIVECORE</v>
          </cell>
        </row>
        <row r="1280">
          <cell r="B1280" t="str">
            <v>FIVE CORE EXIM LTD</v>
          </cell>
          <cell r="C1280">
            <v>530885</v>
          </cell>
          <cell r="D1280" t="str">
            <v>Not Listed</v>
          </cell>
        </row>
        <row r="1281">
          <cell r="B1281" t="str">
            <v>FIVE X TRADECOM LTD</v>
          </cell>
          <cell r="C1281">
            <v>536751</v>
          </cell>
          <cell r="D1281" t="str">
            <v>Not Listed</v>
          </cell>
        </row>
        <row r="1282">
          <cell r="B1282" t="str">
            <v>FLEX FOODS LTD</v>
          </cell>
          <cell r="C1282">
            <v>523672</v>
          </cell>
          <cell r="D1282" t="str">
            <v>Not Listed</v>
          </cell>
        </row>
        <row r="1283">
          <cell r="B1283" t="str">
            <v>FLEXITUFF VENTURES INTERNATIONAL LTD</v>
          </cell>
          <cell r="C1283">
            <v>533638</v>
          </cell>
          <cell r="D1283" t="str">
            <v>FLEXITUFF</v>
          </cell>
        </row>
        <row r="1284">
          <cell r="B1284" t="str">
            <v>FLORA CORPORATION LTD</v>
          </cell>
          <cell r="C1284">
            <v>540267</v>
          </cell>
          <cell r="D1284" t="str">
            <v>Not Listed</v>
          </cell>
        </row>
        <row r="1285">
          <cell r="B1285" t="str">
            <v>FLORA TEXTILES LTD</v>
          </cell>
          <cell r="C1285">
            <v>530705</v>
          </cell>
          <cell r="D1285" t="str">
            <v>Not Listed</v>
          </cell>
        </row>
        <row r="1286">
          <cell r="B1286" t="str">
            <v>FLORENCE INVESTECH LTD</v>
          </cell>
          <cell r="C1286">
            <v>532518</v>
          </cell>
          <cell r="D1286" t="str">
            <v>Not Listed</v>
          </cell>
        </row>
        <row r="1287">
          <cell r="B1287" t="str">
            <v>FLUIDOMAT LTD</v>
          </cell>
          <cell r="C1287">
            <v>522017</v>
          </cell>
          <cell r="D1287" t="str">
            <v>Not Listed</v>
          </cell>
        </row>
        <row r="1288">
          <cell r="B1288" t="str">
            <v>FOCUS INDUSTRIAL RESOURCES LTD</v>
          </cell>
          <cell r="C1288">
            <v>534757</v>
          </cell>
          <cell r="D1288" t="str">
            <v>Not Listed</v>
          </cell>
        </row>
        <row r="1289">
          <cell r="B1289" t="str">
            <v>FOCUS LIGHTING AND FIXTURES LTD</v>
          </cell>
          <cell r="C1289" t="str">
            <v>Not Listed</v>
          </cell>
          <cell r="D1289" t="str">
            <v>FOCUS</v>
          </cell>
        </row>
        <row r="1290">
          <cell r="B1290" t="str">
            <v>FOCUS SUITES SOLUTIONS &amp; SERVICES LTD</v>
          </cell>
          <cell r="C1290">
            <v>540945</v>
          </cell>
          <cell r="D1290" t="str">
            <v>Not Listed</v>
          </cell>
        </row>
        <row r="1291">
          <cell r="B1291" t="str">
            <v>FOMENTO RESORTS &amp; HOTELS LTD</v>
          </cell>
          <cell r="C1291">
            <v>503831</v>
          </cell>
          <cell r="D1291" t="str">
            <v>Not Listed</v>
          </cell>
        </row>
        <row r="1292">
          <cell r="B1292" t="str">
            <v>FOODS &amp; INNS LTD</v>
          </cell>
          <cell r="C1292">
            <v>507552</v>
          </cell>
          <cell r="D1292" t="str">
            <v>Not Listed</v>
          </cell>
        </row>
        <row r="1293">
          <cell r="B1293" t="str">
            <v>FORBES &amp; COMPANY LTD</v>
          </cell>
          <cell r="C1293">
            <v>502865</v>
          </cell>
          <cell r="D1293" t="str">
            <v>Not Listed</v>
          </cell>
        </row>
        <row r="1294">
          <cell r="B1294" t="str">
            <v>FORCE MOTORS LTD</v>
          </cell>
          <cell r="C1294">
            <v>500033</v>
          </cell>
          <cell r="D1294" t="str">
            <v>Not Listed</v>
          </cell>
        </row>
        <row r="1295">
          <cell r="B1295" t="str">
            <v>FORTIS HEALTHCARE LTD</v>
          </cell>
          <cell r="C1295">
            <v>532843</v>
          </cell>
          <cell r="D1295" t="str">
            <v>FORTIS</v>
          </cell>
        </row>
        <row r="1296">
          <cell r="B1296" t="str">
            <v>FORTIS MALAR HOSPITALS LTD</v>
          </cell>
          <cell r="C1296">
            <v>523696</v>
          </cell>
          <cell r="D1296" t="str">
            <v>Not Listed</v>
          </cell>
        </row>
        <row r="1297">
          <cell r="B1297" t="str">
            <v>FORTUNE INTERNATIONAL LTD</v>
          </cell>
          <cell r="C1297">
            <v>530213</v>
          </cell>
          <cell r="D1297" t="str">
            <v>Not Listed</v>
          </cell>
        </row>
        <row r="1298">
          <cell r="B1298" t="str">
            <v>FOSECO (INDIA) LTD</v>
          </cell>
          <cell r="C1298">
            <v>500150</v>
          </cell>
          <cell r="D1298" t="str">
            <v>FOSECOIND</v>
          </cell>
        </row>
        <row r="1299">
          <cell r="B1299" t="str">
            <v>FOSECO INDIA LTD</v>
          </cell>
          <cell r="C1299">
            <v>500150</v>
          </cell>
          <cell r="D1299" t="str">
            <v>FOSECOIND</v>
          </cell>
        </row>
        <row r="1300">
          <cell r="B1300" t="str">
            <v>FOUNDRY FUEL PRODUCTS LTD</v>
          </cell>
          <cell r="C1300">
            <v>513579</v>
          </cell>
          <cell r="D1300" t="str">
            <v>Not Listed</v>
          </cell>
        </row>
        <row r="1301">
          <cell r="B1301" t="str">
            <v>FOURTH DIMENSION SOLUTIONS LTD</v>
          </cell>
          <cell r="C1301" t="str">
            <v>Not Listed</v>
          </cell>
          <cell r="D1301" t="str">
            <v>FOURTHDIM</v>
          </cell>
        </row>
        <row r="1302">
          <cell r="B1302" t="str">
            <v>FOURTH GENERATION INFORMATION SYSTEMS LTD</v>
          </cell>
          <cell r="C1302">
            <v>532403</v>
          </cell>
          <cell r="D1302" t="str">
            <v>Not Listed</v>
          </cell>
        </row>
        <row r="1303">
          <cell r="B1303" t="str">
            <v>FRANKLIN INDUSTRIES LTD</v>
          </cell>
          <cell r="C1303">
            <v>540190</v>
          </cell>
          <cell r="D1303" t="str">
            <v>Not Listed</v>
          </cell>
        </row>
        <row r="1304">
          <cell r="B1304" t="str">
            <v>FRANKLIN LEASING AND FINANCE LTD</v>
          </cell>
          <cell r="C1304">
            <v>539839</v>
          </cell>
          <cell r="D1304" t="str">
            <v>Not Listed</v>
          </cell>
        </row>
        <row r="1305">
          <cell r="B1305" t="str">
            <v>Fraser and Company Ltd</v>
          </cell>
          <cell r="C1305">
            <v>539032</v>
          </cell>
          <cell r="D1305" t="str">
            <v>FRASER</v>
          </cell>
        </row>
        <row r="1306">
          <cell r="B1306" t="str">
            <v>FREDUN PHARMACEUTICALS LTD</v>
          </cell>
          <cell r="C1306">
            <v>539730</v>
          </cell>
          <cell r="D1306" t="str">
            <v>Not Listed</v>
          </cell>
        </row>
        <row r="1307">
          <cell r="B1307" t="str">
            <v>FRESHTROP FRUITS LTD</v>
          </cell>
          <cell r="C1307">
            <v>530077</v>
          </cell>
          <cell r="D1307" t="str">
            <v>Not Listed</v>
          </cell>
        </row>
        <row r="1308">
          <cell r="B1308" t="str">
            <v>FRONTIER CAPITAL LTD</v>
          </cell>
          <cell r="C1308">
            <v>508980</v>
          </cell>
          <cell r="D1308" t="str">
            <v>Not Listed</v>
          </cell>
        </row>
        <row r="1309">
          <cell r="B1309" t="str">
            <v>FRONTIER SPRINGS LTD</v>
          </cell>
          <cell r="C1309">
            <v>522195</v>
          </cell>
          <cell r="D1309" t="str">
            <v>Not Listed</v>
          </cell>
        </row>
        <row r="1310">
          <cell r="B1310" t="str">
            <v>FRONTLINE BUSINESS SOLUTIONS LTD.</v>
          </cell>
          <cell r="C1310">
            <v>521167</v>
          </cell>
          <cell r="D1310" t="str">
            <v>FRONTBUSS</v>
          </cell>
        </row>
        <row r="1311">
          <cell r="B1311" t="str">
            <v>FRONTLINE CORPORATION LTD</v>
          </cell>
          <cell r="C1311">
            <v>532042</v>
          </cell>
          <cell r="D1311" t="str">
            <v>Not Listed</v>
          </cell>
        </row>
        <row r="1312">
          <cell r="B1312" t="str">
            <v>FRONTLINE SECURITIES LTD</v>
          </cell>
          <cell r="C1312">
            <v>533213</v>
          </cell>
          <cell r="D1312" t="str">
            <v>Not Listed</v>
          </cell>
        </row>
        <row r="1313">
          <cell r="B1313" t="str">
            <v>FRUITION VENTURE LTD</v>
          </cell>
          <cell r="C1313">
            <v>538568</v>
          </cell>
          <cell r="D1313" t="str">
            <v>Not Listed</v>
          </cell>
        </row>
        <row r="1314">
          <cell r="B1314" t="str">
            <v>FUNNY SOFTWARE LTD</v>
          </cell>
          <cell r="C1314">
            <v>539169</v>
          </cell>
          <cell r="D1314" t="str">
            <v>Not Listed</v>
          </cell>
        </row>
        <row r="1315">
          <cell r="B1315" t="str">
            <v>FUTURE CONSUMER LTD</v>
          </cell>
          <cell r="C1315">
            <v>533400</v>
          </cell>
          <cell r="D1315" t="str">
            <v>FCONSUMER</v>
          </cell>
        </row>
        <row r="1316">
          <cell r="B1316" t="str">
            <v>FUTURE ENTERPRISES LTD</v>
          </cell>
          <cell r="C1316">
            <v>523574</v>
          </cell>
          <cell r="D1316" t="str">
            <v>FEL</v>
          </cell>
        </row>
        <row r="1317">
          <cell r="B1317" t="str">
            <v>FUTURE ENTERPRISES LTD</v>
          </cell>
          <cell r="C1317">
            <v>570002</v>
          </cell>
          <cell r="D1317" t="str">
            <v>FELDVR</v>
          </cell>
        </row>
        <row r="1318">
          <cell r="B1318" t="str">
            <v>FUTURE LIFESTYLE FASHIONS LTD</v>
          </cell>
          <cell r="C1318">
            <v>536507</v>
          </cell>
          <cell r="D1318" t="str">
            <v>FLFL</v>
          </cell>
        </row>
        <row r="1319">
          <cell r="B1319" t="str">
            <v>FUTURE MARKET NETWORKS LTD</v>
          </cell>
          <cell r="C1319">
            <v>533296</v>
          </cell>
          <cell r="D1319" t="str">
            <v>FMNL</v>
          </cell>
        </row>
        <row r="1320">
          <cell r="B1320" t="str">
            <v>FUTURE RETAIL LTD</v>
          </cell>
          <cell r="C1320">
            <v>540064</v>
          </cell>
          <cell r="D1320" t="str">
            <v>FRETAIL</v>
          </cell>
        </row>
        <row r="1321">
          <cell r="B1321" t="str">
            <v>FUTURE SUPPLY CHAIN SOLUTIONS LTD</v>
          </cell>
          <cell r="C1321">
            <v>540798</v>
          </cell>
          <cell r="D1321" t="str">
            <v>FSC</v>
          </cell>
        </row>
        <row r="1322">
          <cell r="B1322" t="str">
            <v>FUTURISTIC SECURITIES LTD</v>
          </cell>
          <cell r="C1322">
            <v>523113</v>
          </cell>
          <cell r="D1322" t="str">
            <v>Not Listed</v>
          </cell>
        </row>
        <row r="1323">
          <cell r="B1323" t="str">
            <v>FUTURISTIC SOLUTIONS LTD</v>
          </cell>
          <cell r="C1323">
            <v>534063</v>
          </cell>
          <cell r="D1323" t="str">
            <v>Not Listed</v>
          </cell>
        </row>
        <row r="1324">
          <cell r="B1324" t="str">
            <v>G D TRADING &amp; AGENCIES LTD</v>
          </cell>
          <cell r="C1324">
            <v>504346</v>
          </cell>
          <cell r="D1324" t="str">
            <v>Not Listed</v>
          </cell>
        </row>
        <row r="1325">
          <cell r="B1325" t="str">
            <v>G G DANDEKAR MACHINE WORKS LTD</v>
          </cell>
          <cell r="C1325">
            <v>505250</v>
          </cell>
          <cell r="D1325" t="str">
            <v>Not Listed</v>
          </cell>
        </row>
        <row r="1326">
          <cell r="B1326" t="str">
            <v>G G ENGINEERING LTD</v>
          </cell>
          <cell r="C1326">
            <v>540614</v>
          </cell>
          <cell r="D1326" t="str">
            <v>Not Listed</v>
          </cell>
        </row>
        <row r="1327">
          <cell r="B1327" t="str">
            <v>G K CONSULTANTS LTD</v>
          </cell>
          <cell r="C1327">
            <v>531758</v>
          </cell>
          <cell r="D1327" t="str">
            <v>Not Listed</v>
          </cell>
        </row>
        <row r="1328">
          <cell r="B1328" t="str">
            <v>G S AUTO INTERNATIONAL LTD</v>
          </cell>
          <cell r="C1328">
            <v>513059</v>
          </cell>
          <cell r="D1328" t="str">
            <v>Not Listed</v>
          </cell>
        </row>
        <row r="1329">
          <cell r="B1329" t="str">
            <v>G. K. P. Printing &amp;amp; Packaging Ltd</v>
          </cell>
          <cell r="C1329">
            <v>542666</v>
          </cell>
          <cell r="D1329" t="str">
            <v>GKP</v>
          </cell>
        </row>
        <row r="1330">
          <cell r="B1330" t="str">
            <v>GABRIEL (INDIA) LTD</v>
          </cell>
          <cell r="C1330">
            <v>505714</v>
          </cell>
          <cell r="D1330" t="str">
            <v>GABRIEL</v>
          </cell>
        </row>
        <row r="1331">
          <cell r="B1331" t="str">
            <v>GABRIEL INDIA LTD</v>
          </cell>
          <cell r="C1331">
            <v>505714</v>
          </cell>
          <cell r="D1331" t="str">
            <v>GABRIEL</v>
          </cell>
        </row>
        <row r="1332">
          <cell r="B1332" t="str">
            <v>GAGAN GASES LTD.</v>
          </cell>
          <cell r="C1332">
            <v>524624</v>
          </cell>
          <cell r="D1332" t="str">
            <v>GAGAN</v>
          </cell>
        </row>
        <row r="1333">
          <cell r="B1333" t="str">
            <v>GAGAN POLYCOT (INDIA) LTD</v>
          </cell>
          <cell r="C1333">
            <v>531196</v>
          </cell>
          <cell r="D1333" t="str">
            <v>Not Listed</v>
          </cell>
        </row>
        <row r="1334">
          <cell r="B1334" t="str">
            <v>GAGAN POLYCOT INDIA LTD</v>
          </cell>
          <cell r="C1334">
            <v>531196</v>
          </cell>
          <cell r="D1334" t="str">
            <v>Not Listed</v>
          </cell>
        </row>
        <row r="1335">
          <cell r="B1335" t="str">
            <v>GAIL (INDIA) LTD</v>
          </cell>
          <cell r="C1335">
            <v>532155</v>
          </cell>
          <cell r="D1335" t="str">
            <v>GAIL</v>
          </cell>
        </row>
        <row r="1336">
          <cell r="B1336" t="str">
            <v>GAIL INDIA LTD</v>
          </cell>
          <cell r="C1336">
            <v>532155</v>
          </cell>
          <cell r="D1336" t="str">
            <v>GAIL</v>
          </cell>
        </row>
        <row r="1337">
          <cell r="B1337" t="str">
            <v>GAJANAN SECURITIES SERVICES LTD</v>
          </cell>
          <cell r="C1337">
            <v>538609</v>
          </cell>
          <cell r="D1337" t="str">
            <v>Not Listed</v>
          </cell>
        </row>
        <row r="1338">
          <cell r="B1338" t="str">
            <v>GAJRA BEVEL GEARS LTD</v>
          </cell>
          <cell r="C1338">
            <v>505711</v>
          </cell>
          <cell r="D1338" t="str">
            <v>Not Listed</v>
          </cell>
        </row>
        <row r="1339">
          <cell r="B1339" t="str">
            <v>GALA GLOBAL PRODUCTS LTD</v>
          </cell>
          <cell r="C1339">
            <v>539228</v>
          </cell>
          <cell r="D1339" t="str">
            <v>Not Listed</v>
          </cell>
        </row>
        <row r="1340">
          <cell r="B1340" t="str">
            <v>GALADA FINANCE LTD</v>
          </cell>
          <cell r="C1340">
            <v>538881</v>
          </cell>
          <cell r="D1340" t="str">
            <v>Not Listed</v>
          </cell>
        </row>
        <row r="1341">
          <cell r="B1341" t="str">
            <v>GALADA POWER &amp; TELECOMMUNICATION LTD</v>
          </cell>
          <cell r="C1341">
            <v>504697</v>
          </cell>
          <cell r="D1341" t="str">
            <v>Not Listed</v>
          </cell>
        </row>
        <row r="1342">
          <cell r="B1342" t="str">
            <v>GALAXY AGRICO EXPORTS LTD</v>
          </cell>
          <cell r="C1342">
            <v>531911</v>
          </cell>
          <cell r="D1342" t="str">
            <v>Not Listed</v>
          </cell>
        </row>
        <row r="1343">
          <cell r="B1343" t="str">
            <v>GALAXY BEARINGS LTD</v>
          </cell>
          <cell r="C1343">
            <v>526073</v>
          </cell>
          <cell r="D1343" t="str">
            <v>Not Listed</v>
          </cell>
        </row>
        <row r="1344">
          <cell r="B1344" t="str">
            <v>GALAXY ENTERTAINMENT CORPORATION LTD</v>
          </cell>
          <cell r="C1344">
            <v>506186</v>
          </cell>
          <cell r="D1344" t="str">
            <v>Not Listed</v>
          </cell>
        </row>
        <row r="1345">
          <cell r="B1345" t="str">
            <v>GALAXY SURFACTANTS LTD</v>
          </cell>
          <cell r="C1345">
            <v>540935</v>
          </cell>
          <cell r="D1345" t="str">
            <v>GALAXYSURF</v>
          </cell>
        </row>
        <row r="1346">
          <cell r="B1346" t="str">
            <v>GALLANTT ISPAT LTD</v>
          </cell>
          <cell r="C1346">
            <v>533265</v>
          </cell>
          <cell r="D1346" t="str">
            <v>GALLISPAT</v>
          </cell>
        </row>
        <row r="1347">
          <cell r="B1347" t="str">
            <v>GALLANTT METAL LTD</v>
          </cell>
          <cell r="C1347">
            <v>532726</v>
          </cell>
          <cell r="D1347" t="str">
            <v>GALLANTT</v>
          </cell>
        </row>
        <row r="1348">
          <cell r="B1348" t="str">
            <v>GALLOPS ENTERPRISE LTD.</v>
          </cell>
          <cell r="C1348">
            <v>531902</v>
          </cell>
          <cell r="D1348" t="str">
            <v>GALLOPENT</v>
          </cell>
        </row>
        <row r="1349">
          <cell r="B1349" t="str">
            <v>GAMMON INFRASTRUCTURE PROJECTS LTD</v>
          </cell>
          <cell r="C1349">
            <v>532959</v>
          </cell>
          <cell r="D1349" t="str">
            <v>GAMMNINFRA</v>
          </cell>
        </row>
        <row r="1350">
          <cell r="B1350" t="str">
            <v>GANDHI SPECIAL TUBES LTD</v>
          </cell>
          <cell r="C1350">
            <v>513108</v>
          </cell>
          <cell r="D1350" t="str">
            <v>GANDHITUBE</v>
          </cell>
        </row>
        <row r="1351">
          <cell r="B1351" t="str">
            <v>GANESH BENZOPLAST LTD</v>
          </cell>
          <cell r="C1351">
            <v>500153</v>
          </cell>
          <cell r="D1351" t="str">
            <v>Not Listed</v>
          </cell>
        </row>
        <row r="1352">
          <cell r="B1352" t="str">
            <v>GANESH FILMS (INDIA) LTD</v>
          </cell>
          <cell r="C1352">
            <v>541703</v>
          </cell>
          <cell r="D1352" t="str">
            <v>Not Listed</v>
          </cell>
        </row>
        <row r="1353">
          <cell r="B1353" t="str">
            <v>GANESH FILMS INDIA LTD</v>
          </cell>
          <cell r="C1353">
            <v>541703</v>
          </cell>
          <cell r="D1353" t="str">
            <v>Not Listed</v>
          </cell>
        </row>
        <row r="1354">
          <cell r="B1354" t="str">
            <v>GANESH HOLDINGS LTD</v>
          </cell>
          <cell r="C1354">
            <v>504397</v>
          </cell>
          <cell r="D1354" t="str">
            <v>Not Listed</v>
          </cell>
        </row>
        <row r="1355">
          <cell r="B1355" t="str">
            <v>GANESH HOUSING CORPORATION LTD</v>
          </cell>
          <cell r="C1355">
            <v>526367</v>
          </cell>
          <cell r="D1355" t="str">
            <v>GANESHHOUC</v>
          </cell>
        </row>
        <row r="1356">
          <cell r="B1356" t="str">
            <v>GANESHA ECOSPHERE LTD</v>
          </cell>
          <cell r="C1356">
            <v>514167</v>
          </cell>
          <cell r="D1356" t="str">
            <v>GANECOS</v>
          </cell>
        </row>
        <row r="1357">
          <cell r="B1357" t="str">
            <v>GANGA FORGING LTD</v>
          </cell>
          <cell r="C1357" t="str">
            <v>Not Listed</v>
          </cell>
          <cell r="D1357" t="str">
            <v>GANGAFORGE</v>
          </cell>
        </row>
        <row r="1358">
          <cell r="B1358" t="str">
            <v>GANGA PAPERS (INDIA) LTD</v>
          </cell>
          <cell r="C1358">
            <v>531813</v>
          </cell>
          <cell r="D1358" t="str">
            <v>Not Listed</v>
          </cell>
        </row>
        <row r="1359">
          <cell r="B1359" t="str">
            <v>GANGA PAPERS INDIA LTD</v>
          </cell>
          <cell r="C1359">
            <v>531813</v>
          </cell>
          <cell r="D1359" t="str">
            <v>Not Listed</v>
          </cell>
        </row>
        <row r="1360">
          <cell r="B1360" t="str">
            <v>GANGA PHARMACEUTICALS LTD</v>
          </cell>
          <cell r="C1360">
            <v>539680</v>
          </cell>
          <cell r="D1360" t="str">
            <v>Not Listed</v>
          </cell>
        </row>
        <row r="1361">
          <cell r="B1361" t="str">
            <v>GANGES SECURITIES LTD</v>
          </cell>
          <cell r="C1361">
            <v>540647</v>
          </cell>
          <cell r="D1361" t="str">
            <v>GANGESSECU</v>
          </cell>
        </row>
        <row r="1362">
          <cell r="B1362" t="str">
            <v>GANGOTRI TEXTILES LTD</v>
          </cell>
          <cell r="C1362">
            <v>521176</v>
          </cell>
          <cell r="D1362" t="str">
            <v>GANGOTRI</v>
          </cell>
        </row>
        <row r="1363">
          <cell r="B1363" t="str">
            <v>GANON PRODUCTS LTD</v>
          </cell>
          <cell r="C1363">
            <v>512443</v>
          </cell>
          <cell r="D1363" t="str">
            <v>Not Listed</v>
          </cell>
        </row>
        <row r="1364">
          <cell r="B1364" t="str">
            <v>GARBI FINVEST LTD</v>
          </cell>
          <cell r="C1364">
            <v>539492</v>
          </cell>
          <cell r="D1364" t="str">
            <v>Not Listed</v>
          </cell>
        </row>
        <row r="1365">
          <cell r="B1365" t="str">
            <v>GARDEN REACH SHIPBUILDERS &amp; ENGINEERS LTD</v>
          </cell>
          <cell r="C1365">
            <v>542011</v>
          </cell>
          <cell r="D1365" t="str">
            <v>GRSE</v>
          </cell>
        </row>
        <row r="1366">
          <cell r="B1366" t="str">
            <v>GARDEN SILK MILLS LTD</v>
          </cell>
          <cell r="C1366">
            <v>500155</v>
          </cell>
          <cell r="D1366" t="str">
            <v>GARDENSILK</v>
          </cell>
        </row>
        <row r="1367">
          <cell r="B1367" t="str">
            <v>GARG FURNACE LTD</v>
          </cell>
          <cell r="C1367">
            <v>530615</v>
          </cell>
          <cell r="D1367" t="str">
            <v>Not Listed</v>
          </cell>
        </row>
        <row r="1368">
          <cell r="B1368" t="str">
            <v>GARNET CONSTRUCTION LTD</v>
          </cell>
          <cell r="C1368">
            <v>526727</v>
          </cell>
          <cell r="D1368" t="str">
            <v>Not Listed</v>
          </cell>
        </row>
        <row r="1369">
          <cell r="B1369" t="str">
            <v>GARNET INTERNATIONAL LTD</v>
          </cell>
          <cell r="C1369">
            <v>512493</v>
          </cell>
          <cell r="D1369" t="str">
            <v>Not Listed</v>
          </cell>
        </row>
        <row r="1370">
          <cell r="B1370" t="str">
            <v>GARODIA CHEMICALS LTD</v>
          </cell>
          <cell r="C1370">
            <v>530161</v>
          </cell>
          <cell r="D1370" t="str">
            <v>Not Listed</v>
          </cell>
        </row>
        <row r="1371">
          <cell r="B1371" t="str">
            <v>GARV INDUSTRIES LTD</v>
          </cell>
          <cell r="C1371">
            <v>541276</v>
          </cell>
          <cell r="D1371" t="str">
            <v>Not Listed</v>
          </cell>
        </row>
        <row r="1372">
          <cell r="B1372" t="str">
            <v>GARWARE MARINE INDUSTRIES LTD</v>
          </cell>
          <cell r="C1372">
            <v>509563</v>
          </cell>
          <cell r="D1372" t="str">
            <v>Not Listed</v>
          </cell>
        </row>
        <row r="1373">
          <cell r="B1373" t="str">
            <v>GARWARE POLYESTER LTD</v>
          </cell>
          <cell r="C1373">
            <v>500655</v>
          </cell>
          <cell r="D1373" t="str">
            <v>Not Listed</v>
          </cell>
        </row>
        <row r="1374">
          <cell r="B1374" t="str">
            <v>GARWARE SYNTHETICS LTD</v>
          </cell>
          <cell r="C1374">
            <v>514400</v>
          </cell>
          <cell r="D1374" t="str">
            <v>Not Listed</v>
          </cell>
        </row>
        <row r="1375">
          <cell r="B1375" t="str">
            <v>GARWARE TECHNICAL FIBRES LTD</v>
          </cell>
          <cell r="C1375">
            <v>509557</v>
          </cell>
          <cell r="D1375" t="str">
            <v>GARFIBRES</v>
          </cell>
        </row>
        <row r="1376">
          <cell r="B1376" t="str">
            <v>GATEWAY DISTRIPARKS LTD</v>
          </cell>
          <cell r="C1376">
            <v>532622</v>
          </cell>
          <cell r="D1376" t="str">
            <v>GDL</v>
          </cell>
        </row>
        <row r="1377">
          <cell r="B1377" t="str">
            <v>GATI LTD</v>
          </cell>
          <cell r="C1377">
            <v>532345</v>
          </cell>
          <cell r="D1377" t="str">
            <v>GATI</v>
          </cell>
        </row>
        <row r="1378">
          <cell r="B1378" t="str">
            <v>GAURAV MERCANTILES LTD</v>
          </cell>
          <cell r="C1378">
            <v>539515</v>
          </cell>
          <cell r="D1378" t="str">
            <v>Not Listed</v>
          </cell>
        </row>
        <row r="1379">
          <cell r="B1379" t="str">
            <v>GAUTAM EXIM LTD</v>
          </cell>
          <cell r="C1379">
            <v>540613</v>
          </cell>
          <cell r="D1379" t="str">
            <v>Not Listed</v>
          </cell>
        </row>
        <row r="1380">
          <cell r="B1380" t="str">
            <v>GAUTAM GEMS LTD</v>
          </cell>
          <cell r="C1380">
            <v>540936</v>
          </cell>
          <cell r="D1380" t="str">
            <v>Not Listed</v>
          </cell>
        </row>
        <row r="1381">
          <cell r="B1381" t="str">
            <v>GAYATRI BIOORGANICS LTD</v>
          </cell>
          <cell r="C1381">
            <v>524564</v>
          </cell>
          <cell r="D1381" t="str">
            <v>Not Listed</v>
          </cell>
        </row>
        <row r="1382">
          <cell r="B1382" t="str">
            <v>GAYATRI HIGHWAYS LTD</v>
          </cell>
          <cell r="C1382">
            <v>541546</v>
          </cell>
          <cell r="D1382" t="str">
            <v>GAYAHWS</v>
          </cell>
        </row>
        <row r="1383">
          <cell r="B1383" t="str">
            <v>GAYATRI PROJECTS LTD</v>
          </cell>
          <cell r="C1383">
            <v>532767</v>
          </cell>
          <cell r="D1383" t="str">
            <v>GAYAPROJ</v>
          </cell>
        </row>
        <row r="1384">
          <cell r="B1384" t="str">
            <v>GAYATRI SUGARS LTD</v>
          </cell>
          <cell r="C1384">
            <v>532183</v>
          </cell>
          <cell r="D1384" t="str">
            <v>Not Listed</v>
          </cell>
        </row>
        <row r="1385">
          <cell r="B1385" t="str">
            <v>GBL INDUSTRIES LTD</v>
          </cell>
          <cell r="C1385">
            <v>539009</v>
          </cell>
          <cell r="D1385" t="str">
            <v>Not Listed</v>
          </cell>
        </row>
        <row r="1386">
          <cell r="B1386" t="str">
            <v>GCM CAPITAL ADVISORS LTD</v>
          </cell>
          <cell r="C1386">
            <v>538319</v>
          </cell>
          <cell r="D1386" t="str">
            <v>Not Listed</v>
          </cell>
        </row>
        <row r="1387">
          <cell r="B1387" t="str">
            <v>GCM COMMODITY &amp; DERIVATIVES LTD</v>
          </cell>
          <cell r="C1387">
            <v>535917</v>
          </cell>
          <cell r="D1387" t="str">
            <v>Not Listed</v>
          </cell>
        </row>
        <row r="1388">
          <cell r="B1388" t="str">
            <v>GCM SECURITIES LTD</v>
          </cell>
          <cell r="C1388">
            <v>535431</v>
          </cell>
          <cell r="D1388" t="str">
            <v>Not Listed</v>
          </cell>
        </row>
        <row r="1389">
          <cell r="B1389" t="str">
            <v>GDL LEASING &amp; FINANCE LTD</v>
          </cell>
          <cell r="C1389">
            <v>530855</v>
          </cell>
          <cell r="D1389" t="str">
            <v>Not Listed</v>
          </cell>
        </row>
        <row r="1390">
          <cell r="B1390" t="str">
            <v>GE POWER (INDIA) LTD</v>
          </cell>
          <cell r="C1390">
            <v>532309</v>
          </cell>
          <cell r="D1390" t="str">
            <v>GEPIL</v>
          </cell>
        </row>
        <row r="1391">
          <cell r="B1391" t="str">
            <v>GE POWER INDIA LTD</v>
          </cell>
          <cell r="C1391">
            <v>532309</v>
          </cell>
          <cell r="D1391" t="str">
            <v>GEPIL</v>
          </cell>
        </row>
        <row r="1392">
          <cell r="B1392" t="str">
            <v>GE T&amp;D (INDIA) LTD</v>
          </cell>
          <cell r="C1392">
            <v>522275</v>
          </cell>
          <cell r="D1392" t="str">
            <v>GET&amp;D</v>
          </cell>
        </row>
        <row r="1393">
          <cell r="B1393" t="str">
            <v>GE T&amp;D INDIA LTD</v>
          </cell>
          <cell r="C1393">
            <v>522275</v>
          </cell>
          <cell r="D1393" t="str">
            <v>GET&amp;D</v>
          </cell>
        </row>
        <row r="1394">
          <cell r="B1394" t="str">
            <v>GEE LTD</v>
          </cell>
          <cell r="C1394">
            <v>504028</v>
          </cell>
          <cell r="D1394" t="str">
            <v>Not Listed</v>
          </cell>
        </row>
        <row r="1395">
          <cell r="B1395" t="str">
            <v>GEECEE VENTURES LTD</v>
          </cell>
          <cell r="C1395">
            <v>532764</v>
          </cell>
          <cell r="D1395" t="str">
            <v>GEECEE</v>
          </cell>
        </row>
        <row r="1396">
          <cell r="B1396" t="str">
            <v>GEEFCEE FINANCE LTD</v>
          </cell>
          <cell r="C1396">
            <v>530389</v>
          </cell>
          <cell r="D1396" t="str">
            <v>Not Listed</v>
          </cell>
        </row>
        <row r="1397">
          <cell r="B1397" t="str">
            <v>GEEKAY WIRES LTD</v>
          </cell>
          <cell r="C1397" t="str">
            <v>Not Listed</v>
          </cell>
          <cell r="D1397" t="str">
            <v>GEEKAYWIRE</v>
          </cell>
        </row>
        <row r="1398">
          <cell r="B1398" t="str">
            <v>GEETANJALI CREDIT AND CAPITAL LTD</v>
          </cell>
          <cell r="C1398">
            <v>539486</v>
          </cell>
          <cell r="D1398" t="str">
            <v>Not Listed</v>
          </cell>
        </row>
        <row r="1399">
          <cell r="B1399" t="str">
            <v>GEM SPINNERS (INDIA) LTD</v>
          </cell>
          <cell r="C1399">
            <v>521133</v>
          </cell>
          <cell r="D1399" t="str">
            <v>Not Listed</v>
          </cell>
        </row>
        <row r="1400">
          <cell r="B1400" t="str">
            <v>GEM SPINNERS INDIA LTD</v>
          </cell>
          <cell r="C1400">
            <v>521133</v>
          </cell>
          <cell r="D1400" t="str">
            <v>Not Listed</v>
          </cell>
        </row>
        <row r="1401">
          <cell r="B1401" t="str">
            <v>GEMINI COMMUNICATION LTD</v>
          </cell>
          <cell r="C1401">
            <v>532318</v>
          </cell>
          <cell r="D1401" t="str">
            <v>GEMINI</v>
          </cell>
        </row>
        <row r="1402">
          <cell r="B1402" t="str">
            <v>GEMSTONE INVESTMENTS LTD</v>
          </cell>
          <cell r="C1402">
            <v>531137</v>
          </cell>
          <cell r="D1402" t="str">
            <v>Not Listed</v>
          </cell>
        </row>
        <row r="1403">
          <cell r="B1403" t="str">
            <v>GENERA AGRI CORP LTD</v>
          </cell>
          <cell r="C1403">
            <v>541999</v>
          </cell>
          <cell r="D1403" t="str">
            <v>Not Listed</v>
          </cell>
        </row>
        <row r="1404">
          <cell r="B1404" t="str">
            <v>GENERAL INSURANCE CORPORATION OF INDIA</v>
          </cell>
          <cell r="C1404">
            <v>540755</v>
          </cell>
          <cell r="D1404" t="str">
            <v>GICRE</v>
          </cell>
        </row>
        <row r="1405">
          <cell r="B1405" t="str">
            <v>GENERIC ENGINEERING CONSTRUCTION AND PROJECTS LTD</v>
          </cell>
          <cell r="C1405">
            <v>539407</v>
          </cell>
          <cell r="D1405" t="str">
            <v>Not Listed</v>
          </cell>
        </row>
        <row r="1406">
          <cell r="B1406" t="str">
            <v>GENESIS IBRC (INDIA) LTD</v>
          </cell>
          <cell r="C1406">
            <v>514336</v>
          </cell>
          <cell r="D1406" t="str">
            <v>Not Listed</v>
          </cell>
        </row>
        <row r="1407">
          <cell r="B1407" t="str">
            <v>GENESIS IBRC INDIA LTD</v>
          </cell>
          <cell r="C1407">
            <v>514336</v>
          </cell>
          <cell r="D1407" t="str">
            <v>Not Listed</v>
          </cell>
        </row>
        <row r="1408">
          <cell r="B1408" t="str">
            <v>GENESYS INTERNATIONAL CORPORATION LTD</v>
          </cell>
          <cell r="C1408">
            <v>506109</v>
          </cell>
          <cell r="D1408" t="str">
            <v>GENESYS</v>
          </cell>
        </row>
        <row r="1409">
          <cell r="B1409" t="str">
            <v>GENNEX LABORATORIES LTD</v>
          </cell>
          <cell r="C1409">
            <v>531739</v>
          </cell>
          <cell r="D1409" t="str">
            <v>Not Listed</v>
          </cell>
        </row>
        <row r="1410">
          <cell r="B1410" t="str">
            <v>GENOMIC VALLEY BIOTECH LTD</v>
          </cell>
          <cell r="C1410">
            <v>539206</v>
          </cell>
          <cell r="D1410" t="str">
            <v>Not Listed</v>
          </cell>
        </row>
        <row r="1411">
          <cell r="B1411" t="str">
            <v>GENUS PAPER &amp; BOARDS LTD</v>
          </cell>
          <cell r="C1411">
            <v>538961</v>
          </cell>
          <cell r="D1411" t="str">
            <v>GENUSPAPER</v>
          </cell>
        </row>
        <row r="1412">
          <cell r="B1412" t="str">
            <v>GENUS POWER INFRASTRUCTURES LTD</v>
          </cell>
          <cell r="C1412">
            <v>530343</v>
          </cell>
          <cell r="D1412" t="str">
            <v>GENUSPOWER</v>
          </cell>
        </row>
        <row r="1413">
          <cell r="B1413" t="str">
            <v>GEOJIT FINANCIAL SERVICES LTD</v>
          </cell>
          <cell r="C1413">
            <v>532285</v>
          </cell>
          <cell r="D1413" t="str">
            <v>GEOJITFSL</v>
          </cell>
        </row>
        <row r="1414">
          <cell r="B1414" t="str">
            <v>GHCL LTD</v>
          </cell>
          <cell r="C1414">
            <v>500171</v>
          </cell>
          <cell r="D1414" t="str">
            <v>GHCL</v>
          </cell>
        </row>
        <row r="1415">
          <cell r="B1415" t="str">
            <v>GI ENGINEERING SOLUTIONS LTD</v>
          </cell>
          <cell r="C1415">
            <v>533048</v>
          </cell>
          <cell r="D1415" t="str">
            <v>GISOLUTION</v>
          </cell>
        </row>
        <row r="1416">
          <cell r="B1416" t="str">
            <v>GIC HOUSING FINANCE LTD</v>
          </cell>
          <cell r="C1416">
            <v>511676</v>
          </cell>
          <cell r="D1416" t="str">
            <v>GICHSGFIN</v>
          </cell>
        </row>
        <row r="1417">
          <cell r="B1417" t="str">
            <v>GILADA FINANCE &amp; INVESTMENTS LTD</v>
          </cell>
          <cell r="C1417">
            <v>538788</v>
          </cell>
          <cell r="D1417" t="str">
            <v>Not Listed</v>
          </cell>
        </row>
        <row r="1418">
          <cell r="B1418" t="str">
            <v>GILLANDERS ARBUTHNOT &amp; COMPANY LTD</v>
          </cell>
          <cell r="C1418">
            <v>532716</v>
          </cell>
          <cell r="D1418" t="str">
            <v>GILLANDERS</v>
          </cell>
        </row>
        <row r="1419">
          <cell r="B1419" t="str">
            <v>GILLETTE (INDIA) LTD</v>
          </cell>
          <cell r="C1419">
            <v>507815</v>
          </cell>
          <cell r="D1419" t="str">
            <v>GILLETTE</v>
          </cell>
        </row>
        <row r="1420">
          <cell r="B1420" t="str">
            <v>GILLETTE INDIA LTD</v>
          </cell>
          <cell r="C1420">
            <v>507815</v>
          </cell>
          <cell r="D1420" t="str">
            <v>GILLETTE</v>
          </cell>
        </row>
        <row r="1421">
          <cell r="B1421" t="str">
            <v>GINI SILK MILLS LTD</v>
          </cell>
          <cell r="C1421">
            <v>531744</v>
          </cell>
          <cell r="D1421" t="str">
            <v>Not Listed</v>
          </cell>
        </row>
        <row r="1422">
          <cell r="B1422" t="str">
            <v>GINNI FILAMENTS LTD</v>
          </cell>
          <cell r="C1422">
            <v>590025</v>
          </cell>
          <cell r="D1422" t="str">
            <v>GINNIFILA</v>
          </cell>
        </row>
        <row r="1423">
          <cell r="B1423" t="str">
            <v>GIRDHARILAL SUGAR &amp; ALLIED INDUSTRIES LTD</v>
          </cell>
          <cell r="C1423">
            <v>507506</v>
          </cell>
          <cell r="D1423" t="str">
            <v>Not Listed</v>
          </cell>
        </row>
        <row r="1424">
          <cell r="B1424" t="str">
            <v>GIRIRAJ CIVIL DEVELOPERS LTD</v>
          </cell>
          <cell r="C1424" t="str">
            <v>Not Listed</v>
          </cell>
          <cell r="D1424" t="str">
            <v>GIRIRAJ</v>
          </cell>
        </row>
        <row r="1425">
          <cell r="B1425" t="str">
            <v>GITA RENEWABLE ENERGY LTD</v>
          </cell>
          <cell r="C1425">
            <v>539013</v>
          </cell>
          <cell r="D1425" t="str">
            <v>Not Listed</v>
          </cell>
        </row>
        <row r="1426">
          <cell r="B1426" t="str">
            <v>GKB OPHTHALMICS LTD</v>
          </cell>
          <cell r="C1426">
            <v>533212</v>
          </cell>
          <cell r="D1426" t="str">
            <v>Not Listed</v>
          </cell>
        </row>
        <row r="1427">
          <cell r="B1427" t="str">
            <v>GKW LTD</v>
          </cell>
          <cell r="C1427" t="str">
            <v>Not Listed</v>
          </cell>
          <cell r="D1427" t="str">
            <v>GKWLIMITED</v>
          </cell>
        </row>
        <row r="1428">
          <cell r="B1428" t="str">
            <v>GLANCE FINANCE LTD</v>
          </cell>
          <cell r="C1428">
            <v>531199</v>
          </cell>
          <cell r="D1428" t="str">
            <v>Not Listed</v>
          </cell>
        </row>
        <row r="1429">
          <cell r="B1429" t="str">
            <v>GLAXOSMITHKLINE CONSUMER HEALTHCARE LTD</v>
          </cell>
          <cell r="C1429">
            <v>500676</v>
          </cell>
          <cell r="D1429" t="str">
            <v>GSKCONS</v>
          </cell>
        </row>
        <row r="1430">
          <cell r="B1430" t="str">
            <v>GLAXOSMITHKLINE PHARMACEUTICALS LTD</v>
          </cell>
          <cell r="C1430">
            <v>500660</v>
          </cell>
          <cell r="D1430" t="str">
            <v>GLAXO</v>
          </cell>
        </row>
        <row r="1431">
          <cell r="B1431" t="str">
            <v>Gleam Fabmat Ltd</v>
          </cell>
          <cell r="C1431">
            <v>542477</v>
          </cell>
          <cell r="D1431" t="str">
            <v>GLEAM</v>
          </cell>
        </row>
        <row r="1432">
          <cell r="B1432" t="str">
            <v>GLENMARK PHARMACEUTICALS LTD</v>
          </cell>
          <cell r="C1432">
            <v>532296</v>
          </cell>
          <cell r="D1432" t="str">
            <v>GLENMARK</v>
          </cell>
        </row>
        <row r="1433">
          <cell r="B1433" t="str">
            <v>GLITTEK GRANITES LTD</v>
          </cell>
          <cell r="C1433">
            <v>513528</v>
          </cell>
          <cell r="D1433" t="str">
            <v>Not Listed</v>
          </cell>
        </row>
        <row r="1434">
          <cell r="B1434" t="str">
            <v>GLOBAL CAPITAL MARKETS LTD</v>
          </cell>
          <cell r="C1434">
            <v>530263</v>
          </cell>
          <cell r="D1434" t="str">
            <v>Not Listed</v>
          </cell>
        </row>
        <row r="1435">
          <cell r="B1435" t="str">
            <v>GLOBAL EDUCATION LTD</v>
          </cell>
          <cell r="C1435" t="str">
            <v>Not Listed</v>
          </cell>
          <cell r="D1435" t="str">
            <v>GLOBAL</v>
          </cell>
        </row>
        <row r="1436">
          <cell r="B1436" t="str">
            <v>GLOBAL INFRATECH &amp; FINANCE LTD</v>
          </cell>
          <cell r="C1436">
            <v>531463</v>
          </cell>
          <cell r="D1436" t="str">
            <v>Not Listed</v>
          </cell>
        </row>
        <row r="1437">
          <cell r="B1437" t="str">
            <v>GLOBAL LAND MASTERS CORPORATION LTD</v>
          </cell>
          <cell r="C1437">
            <v>531479</v>
          </cell>
          <cell r="D1437" t="str">
            <v>Not Listed</v>
          </cell>
        </row>
        <row r="1438">
          <cell r="B1438" t="str">
            <v>GLOBAL OFFSHORE SERVICES LTD</v>
          </cell>
          <cell r="C1438">
            <v>501848</v>
          </cell>
          <cell r="D1438" t="str">
            <v>GLOBOFFS</v>
          </cell>
        </row>
        <row r="1439">
          <cell r="B1439" t="str">
            <v>GLOBAL VECTRA HELICORP LTD</v>
          </cell>
          <cell r="C1439">
            <v>532773</v>
          </cell>
          <cell r="D1439" t="str">
            <v>GLOBALVECT</v>
          </cell>
        </row>
        <row r="1440">
          <cell r="B1440" t="str">
            <v>GLOBALSPACE TECHNOLOGIES LTD</v>
          </cell>
          <cell r="C1440">
            <v>540654</v>
          </cell>
          <cell r="D1440" t="str">
            <v>Not Listed</v>
          </cell>
        </row>
        <row r="1441">
          <cell r="B1441" t="str">
            <v>GLOBE COMMERCIALS LTD</v>
          </cell>
          <cell r="C1441">
            <v>540266</v>
          </cell>
          <cell r="D1441" t="str">
            <v>Not Listed</v>
          </cell>
        </row>
        <row r="1442">
          <cell r="B1442" t="str">
            <v>GLOBE INTERNATIONAL CARRIERS LTD</v>
          </cell>
          <cell r="C1442" t="str">
            <v>Not Listed</v>
          </cell>
          <cell r="D1442" t="str">
            <v>GICL</v>
          </cell>
        </row>
        <row r="1443">
          <cell r="B1443" t="str">
            <v>GLOBE TEXTILES (INDIA) LTD</v>
          </cell>
          <cell r="C1443" t="str">
            <v>Not Listed</v>
          </cell>
          <cell r="D1443" t="str">
            <v>GLOBE</v>
          </cell>
        </row>
        <row r="1444">
          <cell r="B1444" t="str">
            <v>GLOBE TEXTILES INDIA LTD</v>
          </cell>
          <cell r="C1444" t="str">
            <v>Not Listed</v>
          </cell>
          <cell r="D1444" t="str">
            <v>GLOBE</v>
          </cell>
        </row>
        <row r="1445">
          <cell r="B1445" t="str">
            <v>GLOBUS CONSTRUCTORS &amp; DEVELOPERS LTD</v>
          </cell>
          <cell r="C1445">
            <v>526025</v>
          </cell>
          <cell r="D1445" t="str">
            <v>Not Listed</v>
          </cell>
        </row>
        <row r="1446">
          <cell r="B1446" t="str">
            <v>GLOBUS CORPORATION LTD.-$</v>
          </cell>
          <cell r="C1446">
            <v>531904</v>
          </cell>
          <cell r="D1446" t="str">
            <v>GLOBUSCOR</v>
          </cell>
        </row>
        <row r="1447">
          <cell r="B1447" t="str">
            <v>GLOBUS SPIRITS LTD</v>
          </cell>
          <cell r="C1447">
            <v>533104</v>
          </cell>
          <cell r="D1447" t="str">
            <v>GLOBUSSPR</v>
          </cell>
        </row>
        <row r="1448">
          <cell r="B1448" t="str">
            <v>Gloster Ltd</v>
          </cell>
          <cell r="C1448">
            <v>542351</v>
          </cell>
          <cell r="D1448" t="str">
            <v>GLOSTERLTD</v>
          </cell>
        </row>
        <row r="1449">
          <cell r="B1449" t="str">
            <v>GM BREWERIES LTD</v>
          </cell>
          <cell r="C1449">
            <v>507488</v>
          </cell>
          <cell r="D1449" t="str">
            <v>GMBREW</v>
          </cell>
        </row>
        <row r="1450">
          <cell r="B1450" t="str">
            <v>GMM PFAUDLER LTD</v>
          </cell>
          <cell r="C1450">
            <v>505255</v>
          </cell>
          <cell r="D1450" t="str">
            <v>GMMPFAUDLR</v>
          </cell>
        </row>
        <row r="1451">
          <cell r="B1451" t="str">
            <v>GMR INFRASTRUCTURE LTD</v>
          </cell>
          <cell r="C1451">
            <v>532754</v>
          </cell>
          <cell r="D1451" t="str">
            <v>GMRINFRA</v>
          </cell>
        </row>
        <row r="1452">
          <cell r="B1452" t="str">
            <v>GNA AXLES LTD</v>
          </cell>
          <cell r="C1452">
            <v>540124</v>
          </cell>
          <cell r="D1452" t="str">
            <v>GNA</v>
          </cell>
        </row>
        <row r="1453">
          <cell r="B1453" t="str">
            <v>GOA CARBON LTD</v>
          </cell>
          <cell r="C1453">
            <v>509567</v>
          </cell>
          <cell r="D1453" t="str">
            <v>GOACARBON</v>
          </cell>
        </row>
        <row r="1454">
          <cell r="B1454" t="str">
            <v>GOCL CORPORATION LTD</v>
          </cell>
          <cell r="C1454">
            <v>506480</v>
          </cell>
          <cell r="D1454" t="str">
            <v>GOCLCORP</v>
          </cell>
        </row>
        <row r="1455">
          <cell r="B1455" t="str">
            <v>GODAVARI DRUGS LTD</v>
          </cell>
          <cell r="C1455">
            <v>530317</v>
          </cell>
          <cell r="D1455" t="str">
            <v>Not Listed</v>
          </cell>
        </row>
        <row r="1456">
          <cell r="B1456" t="str">
            <v>GODAWARI POWER AND ISPAT LTD</v>
          </cell>
          <cell r="C1456">
            <v>532734</v>
          </cell>
          <cell r="D1456" t="str">
            <v>GPIL</v>
          </cell>
        </row>
        <row r="1457">
          <cell r="B1457" t="str">
            <v>GODFREY PHILLIPS (INDIA) LTD</v>
          </cell>
          <cell r="C1457">
            <v>500163</v>
          </cell>
          <cell r="D1457" t="str">
            <v>GODFRYPHLP</v>
          </cell>
        </row>
        <row r="1458">
          <cell r="B1458" t="str">
            <v>GODFREY PHILLIPS INDIA LTD</v>
          </cell>
          <cell r="C1458">
            <v>500163</v>
          </cell>
          <cell r="D1458" t="str">
            <v>GODFRYPHLP</v>
          </cell>
        </row>
        <row r="1459">
          <cell r="B1459" t="str">
            <v>GODHA CABCON &amp; INSULATION LTD</v>
          </cell>
          <cell r="C1459" t="str">
            <v>Not Listed</v>
          </cell>
          <cell r="D1459" t="str">
            <v>GODHA</v>
          </cell>
        </row>
        <row r="1460">
          <cell r="B1460" t="str">
            <v>GODREJ AGROVET LTD</v>
          </cell>
          <cell r="C1460">
            <v>540743</v>
          </cell>
          <cell r="D1460" t="str">
            <v>GODREJAGRO</v>
          </cell>
        </row>
        <row r="1461">
          <cell r="B1461" t="str">
            <v>GODREJ CONSUMER PRODUCTS LTD</v>
          </cell>
          <cell r="C1461">
            <v>532424</v>
          </cell>
          <cell r="D1461" t="str">
            <v>GODREJCP</v>
          </cell>
        </row>
        <row r="1462">
          <cell r="B1462" t="str">
            <v>GODREJ INDUSTRIES LTD</v>
          </cell>
          <cell r="C1462">
            <v>500164</v>
          </cell>
          <cell r="D1462" t="str">
            <v>GODREJIND</v>
          </cell>
        </row>
        <row r="1463">
          <cell r="B1463" t="str">
            <v>GODREJ PROPERTIES LTD</v>
          </cell>
          <cell r="C1463">
            <v>533150</v>
          </cell>
          <cell r="D1463" t="str">
            <v>GODREJPROP</v>
          </cell>
        </row>
        <row r="1464">
          <cell r="B1464" t="str">
            <v>GOENKA BUSINESS &amp; FINANCE LTD</v>
          </cell>
          <cell r="C1464">
            <v>538787</v>
          </cell>
          <cell r="D1464" t="str">
            <v>Not Listed</v>
          </cell>
        </row>
        <row r="1465">
          <cell r="B1465" t="str">
            <v>GOENKA DIAMOND AND JEWELS LTD</v>
          </cell>
          <cell r="C1465">
            <v>533189</v>
          </cell>
          <cell r="D1465" t="str">
            <v>GOENKA</v>
          </cell>
        </row>
        <row r="1466">
          <cell r="B1466" t="str">
            <v>GOGIA CAPITAL SERVICES LTD</v>
          </cell>
          <cell r="C1466">
            <v>531600</v>
          </cell>
          <cell r="D1466" t="str">
            <v>Not Listed</v>
          </cell>
        </row>
        <row r="1467">
          <cell r="B1467" t="str">
            <v>GOKAK TEXTILES LTD</v>
          </cell>
          <cell r="C1467">
            <v>532957</v>
          </cell>
          <cell r="D1467" t="str">
            <v>Not Listed</v>
          </cell>
        </row>
        <row r="1468">
          <cell r="B1468" t="str">
            <v>GOKALDAS EXPORTS LTD</v>
          </cell>
          <cell r="C1468">
            <v>532630</v>
          </cell>
          <cell r="D1468" t="str">
            <v>GOKEX</v>
          </cell>
        </row>
        <row r="1469">
          <cell r="B1469" t="str">
            <v>GOKUL AGRO RESOURCES LTD</v>
          </cell>
          <cell r="C1469">
            <v>539725</v>
          </cell>
          <cell r="D1469" t="str">
            <v>GOKULAGRO</v>
          </cell>
        </row>
        <row r="1470">
          <cell r="B1470" t="str">
            <v>GOKUL REFOILS AND SOLVENT LTD</v>
          </cell>
          <cell r="C1470">
            <v>532980</v>
          </cell>
          <cell r="D1470" t="str">
            <v>GOKUL</v>
          </cell>
        </row>
        <row r="1471">
          <cell r="B1471" t="str">
            <v>GOKUL SOLUTIONS LTD</v>
          </cell>
          <cell r="C1471">
            <v>780012</v>
          </cell>
          <cell r="D1471" t="str">
            <v>Not Listed</v>
          </cell>
        </row>
        <row r="1472">
          <cell r="B1472" t="str">
            <v>GOLD COIN HEALTH FOODS LTD</v>
          </cell>
          <cell r="C1472">
            <v>538542</v>
          </cell>
          <cell r="D1472" t="str">
            <v>Not Listed</v>
          </cell>
        </row>
        <row r="1473">
          <cell r="B1473" t="str">
            <v>Gold Line International Finvest Ltd</v>
          </cell>
          <cell r="C1473">
            <v>538180</v>
          </cell>
          <cell r="D1473" t="str">
            <v>GOLDLINE</v>
          </cell>
        </row>
        <row r="1474">
          <cell r="B1474" t="str">
            <v>GOLDCREST CORPORATION LTD</v>
          </cell>
          <cell r="C1474">
            <v>505576</v>
          </cell>
          <cell r="D1474" t="str">
            <v>Not Listed</v>
          </cell>
        </row>
        <row r="1475">
          <cell r="B1475" t="str">
            <v>GOLDEN CARPETS LTD</v>
          </cell>
          <cell r="C1475">
            <v>531928</v>
          </cell>
          <cell r="D1475" t="str">
            <v>Not Listed</v>
          </cell>
        </row>
        <row r="1476">
          <cell r="B1476" t="str">
            <v>GOLDEN CREST EDUCATION &amp; SERVICES LTD</v>
          </cell>
          <cell r="C1476">
            <v>540062</v>
          </cell>
          <cell r="D1476" t="str">
            <v>Not Listed</v>
          </cell>
        </row>
        <row r="1477">
          <cell r="B1477" t="str">
            <v>GOLDEN GOENKA FINCORP LTD</v>
          </cell>
          <cell r="C1477">
            <v>530579</v>
          </cell>
          <cell r="D1477" t="str">
            <v>Not Listed</v>
          </cell>
        </row>
        <row r="1478">
          <cell r="B1478" t="str">
            <v>GOLDEN TOBACCO LTD</v>
          </cell>
          <cell r="C1478">
            <v>500151</v>
          </cell>
          <cell r="D1478" t="str">
            <v>GOLDENTOBC</v>
          </cell>
        </row>
        <row r="1479">
          <cell r="B1479" t="str">
            <v>GOLDIAM INTERNATIONAL LTD</v>
          </cell>
          <cell r="C1479">
            <v>526729</v>
          </cell>
          <cell r="D1479" t="str">
            <v>GOLDIAM</v>
          </cell>
        </row>
        <row r="1480">
          <cell r="B1480" t="str">
            <v>GOLDSTAR POWER LTD</v>
          </cell>
          <cell r="C1480" t="str">
            <v>Not Listed</v>
          </cell>
          <cell r="D1480" t="str">
            <v>GOLDSTAR</v>
          </cell>
        </row>
        <row r="1481">
          <cell r="B1481" t="str">
            <v>GOLDSTONE TECHNOLOGIES LTD</v>
          </cell>
          <cell r="C1481">
            <v>531439</v>
          </cell>
          <cell r="D1481" t="str">
            <v>GOLDTECH</v>
          </cell>
        </row>
        <row r="1482">
          <cell r="B1482" t="str">
            <v>GOLECHHA GLOBAL FINANCE LTD</v>
          </cell>
          <cell r="C1482">
            <v>531360</v>
          </cell>
          <cell r="D1482" t="str">
            <v>Not Listed</v>
          </cell>
        </row>
        <row r="1483">
          <cell r="B1483" t="str">
            <v>GOLKONDA ALUMINIUM EXTRUSIONS LTD</v>
          </cell>
          <cell r="C1483">
            <v>513309</v>
          </cell>
          <cell r="D1483" t="str">
            <v>Not Listed</v>
          </cell>
        </row>
        <row r="1484">
          <cell r="B1484" t="str">
            <v>GOLKUNDA DIAMONDS &amp; JEWELLERY LTD</v>
          </cell>
          <cell r="C1484">
            <v>523676</v>
          </cell>
          <cell r="D1484" t="str">
            <v>Not Listed</v>
          </cell>
        </row>
        <row r="1485">
          <cell r="B1485" t="str">
            <v>GOODLUCK (INDIA) LTD</v>
          </cell>
          <cell r="C1485">
            <v>530655</v>
          </cell>
          <cell r="D1485" t="str">
            <v>GOODLUCK</v>
          </cell>
        </row>
        <row r="1486">
          <cell r="B1486" t="str">
            <v>GOODLUCK INDIA LTD</v>
          </cell>
          <cell r="C1486">
            <v>530655</v>
          </cell>
          <cell r="D1486" t="str">
            <v>GOODLUCK</v>
          </cell>
        </row>
        <row r="1487">
          <cell r="B1487" t="str">
            <v>GOODRICKE GROUP LTD</v>
          </cell>
          <cell r="C1487">
            <v>500166</v>
          </cell>
          <cell r="D1487" t="str">
            <v>Not Listed</v>
          </cell>
        </row>
        <row r="1488">
          <cell r="B1488" t="str">
            <v>GOODYEAR (INDIA) LTD</v>
          </cell>
          <cell r="C1488">
            <v>500168</v>
          </cell>
          <cell r="D1488" t="str">
            <v>Not Listed</v>
          </cell>
        </row>
        <row r="1489">
          <cell r="B1489" t="str">
            <v>GOODYEAR INDIA LTD</v>
          </cell>
          <cell r="C1489">
            <v>500168</v>
          </cell>
          <cell r="D1489" t="str">
            <v>Not Listed</v>
          </cell>
        </row>
        <row r="1490">
          <cell r="B1490" t="str">
            <v>GOPAL IRON &amp; STEELS CO GUJARAT LTD</v>
          </cell>
          <cell r="C1490">
            <v>531913</v>
          </cell>
          <cell r="D1490" t="str">
            <v>Not Listed</v>
          </cell>
        </row>
        <row r="1491">
          <cell r="B1491" t="str">
            <v>GOPALA POLYPLAST LTD</v>
          </cell>
          <cell r="C1491">
            <v>526717</v>
          </cell>
          <cell r="D1491" t="str">
            <v>Not Listed</v>
          </cell>
        </row>
        <row r="1492">
          <cell r="B1492" t="str">
            <v>GORANI INDUSTRIES LTD</v>
          </cell>
          <cell r="C1492">
            <v>531608</v>
          </cell>
          <cell r="D1492" t="str">
            <v>Not Listed</v>
          </cell>
        </row>
        <row r="1493">
          <cell r="B1493" t="str">
            <v>GOTHI PLASCON (INDIA) LTD</v>
          </cell>
          <cell r="C1493">
            <v>531111</v>
          </cell>
          <cell r="D1493" t="str">
            <v>Not Listed</v>
          </cell>
        </row>
        <row r="1494">
          <cell r="B1494" t="str">
            <v>GOTHI PLASCON INDIA LTD</v>
          </cell>
          <cell r="C1494">
            <v>531111</v>
          </cell>
          <cell r="D1494" t="str">
            <v>Not Listed</v>
          </cell>
        </row>
        <row r="1495">
          <cell r="B1495" t="str">
            <v>GOVIND RUBBER LTD</v>
          </cell>
          <cell r="C1495">
            <v>509148</v>
          </cell>
          <cell r="D1495" t="str">
            <v>Not Listed</v>
          </cell>
        </row>
        <row r="1496">
          <cell r="B1496" t="str">
            <v>GOWRA LEASING &amp; FINANCE LTD</v>
          </cell>
          <cell r="C1496">
            <v>530709</v>
          </cell>
          <cell r="D1496" t="str">
            <v>Not Listed</v>
          </cell>
        </row>
        <row r="1497">
          <cell r="B1497" t="str">
            <v>GOYAL ASSOCIATES LTD</v>
          </cell>
          <cell r="C1497">
            <v>530663</v>
          </cell>
          <cell r="D1497" t="str">
            <v>Not Listed</v>
          </cell>
        </row>
        <row r="1498">
          <cell r="B1498" t="str">
            <v>GP PETROLEUMS LTD</v>
          </cell>
          <cell r="C1498">
            <v>532543</v>
          </cell>
          <cell r="D1498" t="str">
            <v>GULFPETRO</v>
          </cell>
        </row>
        <row r="1499">
          <cell r="B1499" t="str">
            <v>GPT INFRAPROJECTS LTD</v>
          </cell>
          <cell r="C1499">
            <v>533761</v>
          </cell>
          <cell r="D1499" t="str">
            <v>GPTINFRA</v>
          </cell>
        </row>
        <row r="1500">
          <cell r="B1500" t="str">
            <v>GRACIOUS SOFTWARE LTD</v>
          </cell>
          <cell r="C1500">
            <v>780002</v>
          </cell>
          <cell r="D1500" t="str">
            <v>Not Listed</v>
          </cell>
        </row>
        <row r="1501">
          <cell r="B1501" t="str">
            <v>GRADIENTE INFOTAINMENT LTD</v>
          </cell>
          <cell r="C1501">
            <v>590126</v>
          </cell>
          <cell r="D1501" t="str">
            <v>Not Listed</v>
          </cell>
        </row>
        <row r="1502">
          <cell r="B1502" t="str">
            <v>GRANDEUR PRODUCTS LTD</v>
          </cell>
          <cell r="C1502">
            <v>539235</v>
          </cell>
          <cell r="D1502" t="str">
            <v>Not Listed</v>
          </cell>
        </row>
        <row r="1503">
          <cell r="B1503" t="str">
            <v>GRANULES (INDIA) LTD</v>
          </cell>
          <cell r="C1503">
            <v>532482</v>
          </cell>
          <cell r="D1503" t="str">
            <v>GRANULES</v>
          </cell>
        </row>
        <row r="1504">
          <cell r="B1504" t="str">
            <v>GRANULES INDIA LTD</v>
          </cell>
          <cell r="C1504">
            <v>532482</v>
          </cell>
          <cell r="D1504" t="str">
            <v>GRANULES</v>
          </cell>
        </row>
        <row r="1505">
          <cell r="B1505" t="str">
            <v>GRAPHITE (INDIA) LTD</v>
          </cell>
          <cell r="C1505">
            <v>509488</v>
          </cell>
          <cell r="D1505" t="str">
            <v>GRAPHITE</v>
          </cell>
        </row>
        <row r="1506">
          <cell r="B1506" t="str">
            <v>GRAPHITE INDIA LTD</v>
          </cell>
          <cell r="C1506">
            <v>509488</v>
          </cell>
          <cell r="D1506" t="str">
            <v>GRAPHITE</v>
          </cell>
        </row>
        <row r="1507">
          <cell r="B1507" t="str">
            <v>GRASIM INDUSTRIES LTD</v>
          </cell>
          <cell r="C1507">
            <v>500300</v>
          </cell>
          <cell r="D1507" t="str">
            <v>GRASIM</v>
          </cell>
        </row>
        <row r="1508">
          <cell r="B1508" t="str">
            <v>GRATEX INDUSTRIES LTD</v>
          </cell>
          <cell r="C1508">
            <v>526751</v>
          </cell>
          <cell r="D1508" t="str">
            <v>Not Listed</v>
          </cell>
        </row>
        <row r="1509">
          <cell r="B1509" t="str">
            <v>GRAUER &amp; WEIL (INDIA) LTD</v>
          </cell>
          <cell r="C1509">
            <v>505710</v>
          </cell>
          <cell r="D1509" t="str">
            <v>Not Listed</v>
          </cell>
        </row>
        <row r="1510">
          <cell r="B1510" t="str">
            <v>GRAUER &amp; WEIL INDIA LTD</v>
          </cell>
          <cell r="C1510">
            <v>505710</v>
          </cell>
          <cell r="D1510" t="str">
            <v>Not Listed</v>
          </cell>
        </row>
        <row r="1511">
          <cell r="B1511" t="str">
            <v>GRAVISS HOSPITALITY LTD</v>
          </cell>
          <cell r="C1511">
            <v>509546</v>
          </cell>
          <cell r="D1511" t="str">
            <v>Not Listed</v>
          </cell>
        </row>
        <row r="1512">
          <cell r="B1512" t="str">
            <v>GRAVITA (INDIA) LTD</v>
          </cell>
          <cell r="C1512">
            <v>533282</v>
          </cell>
          <cell r="D1512" t="str">
            <v>GRAVITA</v>
          </cell>
        </row>
        <row r="1513">
          <cell r="B1513" t="str">
            <v>GRAVITA INDIA LTD</v>
          </cell>
          <cell r="C1513">
            <v>533282</v>
          </cell>
          <cell r="D1513" t="str">
            <v>GRAVITA</v>
          </cell>
        </row>
        <row r="1514">
          <cell r="B1514" t="str">
            <v>GRAVITY (INDIA) LTD</v>
          </cell>
          <cell r="C1514">
            <v>532015</v>
          </cell>
          <cell r="D1514" t="str">
            <v>Not Listed</v>
          </cell>
        </row>
        <row r="1515">
          <cell r="B1515" t="str">
            <v>GRAVITY INDIA LTD</v>
          </cell>
          <cell r="C1515">
            <v>532015</v>
          </cell>
          <cell r="D1515" t="str">
            <v>Not Listed</v>
          </cell>
        </row>
        <row r="1516">
          <cell r="B1516" t="str">
            <v>GREAVES COTTON LTD</v>
          </cell>
          <cell r="C1516">
            <v>501455</v>
          </cell>
          <cell r="D1516" t="str">
            <v>GREAVESCOT</v>
          </cell>
        </row>
        <row r="1517">
          <cell r="B1517" t="str">
            <v>GREENCREST FINANCIAL SERVICES LTD</v>
          </cell>
          <cell r="C1517">
            <v>531737</v>
          </cell>
          <cell r="D1517" t="str">
            <v>Not Listed</v>
          </cell>
        </row>
        <row r="1518">
          <cell r="B1518" t="str">
            <v>GREENLAM INDUSTRIES LTD</v>
          </cell>
          <cell r="C1518">
            <v>538979</v>
          </cell>
          <cell r="D1518" t="str">
            <v>GREENLAM</v>
          </cell>
        </row>
        <row r="1519">
          <cell r="B1519" t="str">
            <v>GREENPLY INDUSTRIES LTD</v>
          </cell>
          <cell r="C1519">
            <v>526797</v>
          </cell>
          <cell r="D1519" t="str">
            <v>GREENPLY</v>
          </cell>
        </row>
        <row r="1520">
          <cell r="B1520" t="str">
            <v>GRETEX INDUSTRIES LTD</v>
          </cell>
          <cell r="C1520" t="str">
            <v>Not Listed</v>
          </cell>
          <cell r="D1520" t="str">
            <v>GRETEX</v>
          </cell>
        </row>
        <row r="1521">
          <cell r="B1521" t="str">
            <v>GREYCELLS EDUCATION LTD</v>
          </cell>
          <cell r="C1521">
            <v>508918</v>
          </cell>
          <cell r="D1521" t="str">
            <v>Not Listed</v>
          </cell>
        </row>
        <row r="1522">
          <cell r="B1522" t="str">
            <v>GRINDWELL NORTON LTD</v>
          </cell>
          <cell r="C1522">
            <v>506076</v>
          </cell>
          <cell r="D1522" t="str">
            <v>GRINDWELL</v>
          </cell>
        </row>
        <row r="1523">
          <cell r="B1523" t="str">
            <v>GRM OVERSEAS LTD</v>
          </cell>
          <cell r="C1523">
            <v>531449</v>
          </cell>
          <cell r="D1523" t="str">
            <v>Not Listed</v>
          </cell>
        </row>
        <row r="1524">
          <cell r="B1524" t="str">
            <v>GROMO TRADE &amp; CONSULTANCY LTD</v>
          </cell>
          <cell r="C1524">
            <v>501314</v>
          </cell>
          <cell r="D1524" t="str">
            <v>Not Listed</v>
          </cell>
        </row>
        <row r="1525">
          <cell r="B1525" t="str">
            <v>GROVY (INDIA) LTD</v>
          </cell>
          <cell r="C1525">
            <v>539522</v>
          </cell>
          <cell r="D1525" t="str">
            <v>Not Listed</v>
          </cell>
        </row>
        <row r="1526">
          <cell r="B1526" t="str">
            <v>GROVY INDIA LTD</v>
          </cell>
          <cell r="C1526">
            <v>539522</v>
          </cell>
          <cell r="D1526" t="str">
            <v>Not Listed</v>
          </cell>
        </row>
        <row r="1527">
          <cell r="B1527" t="str">
            <v>GRP LTD</v>
          </cell>
          <cell r="C1527">
            <v>509152</v>
          </cell>
          <cell r="D1527" t="str">
            <v>GRPLTD</v>
          </cell>
        </row>
        <row r="1528">
          <cell r="B1528" t="str">
            <v>GRUH FINANCE LTD</v>
          </cell>
          <cell r="C1528">
            <v>511288</v>
          </cell>
          <cell r="D1528" t="str">
            <v>GRUH</v>
          </cell>
        </row>
        <row r="1529">
          <cell r="B1529" t="str">
            <v>GSB FINANCE LTD</v>
          </cell>
          <cell r="C1529">
            <v>511543</v>
          </cell>
          <cell r="D1529" t="str">
            <v>Not Listed</v>
          </cell>
        </row>
        <row r="1530">
          <cell r="B1530" t="str">
            <v>GSL NOVA PETROCHEMICALS LTD</v>
          </cell>
          <cell r="C1530">
            <v>530605</v>
          </cell>
          <cell r="D1530" t="str">
            <v>Not Listed</v>
          </cell>
        </row>
        <row r="1531">
          <cell r="B1531" t="str">
            <v>GSL SECURITIES LTD</v>
          </cell>
          <cell r="C1531">
            <v>530469</v>
          </cell>
          <cell r="D1531" t="str">
            <v>Not Listed</v>
          </cell>
        </row>
        <row r="1532">
          <cell r="B1532" t="str">
            <v>GSS INFOTECH LTD</v>
          </cell>
          <cell r="C1532">
            <v>532951</v>
          </cell>
          <cell r="D1532" t="str">
            <v>GSS</v>
          </cell>
        </row>
        <row r="1533">
          <cell r="B1533" t="str">
            <v>G-TECH INFO-TRAINING LTD</v>
          </cell>
          <cell r="C1533">
            <v>532139</v>
          </cell>
          <cell r="D1533" t="str">
            <v>Not Listed</v>
          </cell>
        </row>
        <row r="1534">
          <cell r="B1534" t="str">
            <v>GTL INFRASTRUCTURE LTD</v>
          </cell>
          <cell r="C1534">
            <v>532775</v>
          </cell>
          <cell r="D1534" t="str">
            <v>GTLINFRA</v>
          </cell>
        </row>
        <row r="1535">
          <cell r="B1535" t="str">
            <v>GTL LTD</v>
          </cell>
          <cell r="C1535">
            <v>500160</v>
          </cell>
          <cell r="D1535" t="str">
            <v>GTL</v>
          </cell>
        </row>
        <row r="1536">
          <cell r="B1536" t="str">
            <v>GTN INDUSTRIES LTD</v>
          </cell>
          <cell r="C1536">
            <v>500170</v>
          </cell>
          <cell r="D1536" t="str">
            <v>GTNIND</v>
          </cell>
        </row>
        <row r="1537">
          <cell r="B1537" t="str">
            <v>GTN TEXTILES LTD</v>
          </cell>
          <cell r="C1537">
            <v>532744</v>
          </cell>
          <cell r="D1537" t="str">
            <v>GTNTEX</v>
          </cell>
        </row>
        <row r="1538">
          <cell r="B1538" t="str">
            <v>GTPL HATHWAY LTD</v>
          </cell>
          <cell r="C1538">
            <v>540602</v>
          </cell>
          <cell r="D1538" t="str">
            <v>GTPL</v>
          </cell>
        </row>
        <row r="1539">
          <cell r="B1539" t="str">
            <v>GTV ENGINEERING LTD</v>
          </cell>
          <cell r="C1539">
            <v>539479</v>
          </cell>
          <cell r="D1539" t="str">
            <v>Not Listed</v>
          </cell>
        </row>
        <row r="1540">
          <cell r="B1540" t="str">
            <v>GUFIC BIOSCIENCES LTD</v>
          </cell>
          <cell r="C1540">
            <v>509079</v>
          </cell>
          <cell r="D1540" t="str">
            <v>GUFICBIO</v>
          </cell>
        </row>
        <row r="1541">
          <cell r="B1541" t="str">
            <v>GUJARAT ALKALIES AND CHEMICALS LTD</v>
          </cell>
          <cell r="C1541">
            <v>530001</v>
          </cell>
          <cell r="D1541" t="str">
            <v>GUJALKALI</v>
          </cell>
        </row>
        <row r="1542">
          <cell r="B1542" t="str">
            <v>GUJARAT AMBUJA EXPORTS LTD</v>
          </cell>
          <cell r="C1542">
            <v>524226</v>
          </cell>
          <cell r="D1542" t="str">
            <v>GAEL</v>
          </cell>
        </row>
        <row r="1543">
          <cell r="B1543" t="str">
            <v>GUJARAT APOLLO INDUSTRIES LTD</v>
          </cell>
          <cell r="C1543">
            <v>522217</v>
          </cell>
          <cell r="D1543" t="str">
            <v>GUJAPOLLO</v>
          </cell>
        </row>
        <row r="1544">
          <cell r="B1544" t="str">
            <v>GUJARAT BOROSIL LTD</v>
          </cell>
          <cell r="C1544">
            <v>523768</v>
          </cell>
          <cell r="D1544" t="str">
            <v>Not Listed</v>
          </cell>
        </row>
        <row r="1545">
          <cell r="B1545" t="str">
            <v>GUJARAT CONTAINERS LTD</v>
          </cell>
          <cell r="C1545">
            <v>513507</v>
          </cell>
          <cell r="D1545" t="str">
            <v>Not Listed</v>
          </cell>
        </row>
        <row r="1546">
          <cell r="B1546" t="str">
            <v>GUJARAT COTEX LTD</v>
          </cell>
          <cell r="C1546">
            <v>514386</v>
          </cell>
          <cell r="D1546" t="str">
            <v>Not Listed</v>
          </cell>
        </row>
        <row r="1547">
          <cell r="B1547" t="str">
            <v>GUJARAT CRAFT INDUSTRIES LTD</v>
          </cell>
          <cell r="C1547">
            <v>526965</v>
          </cell>
          <cell r="D1547" t="str">
            <v>Not Listed</v>
          </cell>
        </row>
        <row r="1548">
          <cell r="B1548" t="str">
            <v>GUJARAT CREDIT CORPORATION LTD</v>
          </cell>
          <cell r="C1548">
            <v>511441</v>
          </cell>
          <cell r="D1548" t="str">
            <v>Not Listed</v>
          </cell>
        </row>
        <row r="1549">
          <cell r="B1549" t="str">
            <v>GUJARAT FLUOROCHEMICALS LTD</v>
          </cell>
          <cell r="C1549">
            <v>500173</v>
          </cell>
          <cell r="D1549" t="str">
            <v>GUJFLUORO</v>
          </cell>
        </row>
        <row r="1550">
          <cell r="B1550" t="str">
            <v>GUJARAT FOILS LTD</v>
          </cell>
          <cell r="C1550">
            <v>531410</v>
          </cell>
          <cell r="D1550" t="str">
            <v>Not Listed</v>
          </cell>
        </row>
        <row r="1551">
          <cell r="B1551" t="str">
            <v>GUJARAT GAS LTD</v>
          </cell>
          <cell r="C1551">
            <v>539336</v>
          </cell>
          <cell r="D1551" t="str">
            <v>GUJGASLTD</v>
          </cell>
        </row>
        <row r="1552">
          <cell r="B1552" t="str">
            <v>GUJARAT HOTELS LTD</v>
          </cell>
          <cell r="C1552">
            <v>507960</v>
          </cell>
          <cell r="D1552" t="str">
            <v>Not Listed</v>
          </cell>
        </row>
        <row r="1553">
          <cell r="B1553" t="str">
            <v>GUJARAT HY-SPIN LTD</v>
          </cell>
          <cell r="C1553">
            <v>540938</v>
          </cell>
          <cell r="D1553" t="str">
            <v>Not Listed</v>
          </cell>
        </row>
        <row r="1554">
          <cell r="B1554" t="str">
            <v>GUJARAT INDUSTRIES POWER COMPANY LTD</v>
          </cell>
          <cell r="C1554">
            <v>517300</v>
          </cell>
          <cell r="D1554" t="str">
            <v>GIPCL</v>
          </cell>
        </row>
        <row r="1555">
          <cell r="B1555" t="str">
            <v>GUJARAT INTRUX LTD</v>
          </cell>
          <cell r="C1555">
            <v>517372</v>
          </cell>
          <cell r="D1555" t="str">
            <v>Not Listed</v>
          </cell>
        </row>
        <row r="1556">
          <cell r="B1556" t="str">
            <v>GUJARAT INVESTA LTD</v>
          </cell>
          <cell r="C1556">
            <v>531341</v>
          </cell>
          <cell r="D1556" t="str">
            <v>Not Listed</v>
          </cell>
        </row>
        <row r="1557">
          <cell r="B1557" t="str">
            <v>GUJARAT LEASE FINANCING LTD</v>
          </cell>
          <cell r="C1557">
            <v>500174</v>
          </cell>
          <cell r="D1557" t="str">
            <v>GLFL</v>
          </cell>
        </row>
        <row r="1558">
          <cell r="B1558" t="str">
            <v>GUJARAT MEDITECH LTD</v>
          </cell>
          <cell r="C1558">
            <v>524754</v>
          </cell>
          <cell r="D1558" t="str">
            <v>Not Listed</v>
          </cell>
        </row>
        <row r="1559">
          <cell r="B1559" t="str">
            <v>GUJARAT METALLIC COAL &amp; COKE LTD</v>
          </cell>
          <cell r="C1559">
            <v>531881</v>
          </cell>
          <cell r="D1559" t="str">
            <v>Not Listed</v>
          </cell>
        </row>
        <row r="1560">
          <cell r="B1560" t="str">
            <v>GUJARAT MINERAL DEVELOPMENT CORPORATION LTD</v>
          </cell>
          <cell r="C1560">
            <v>532181</v>
          </cell>
          <cell r="D1560" t="str">
            <v>GMDCLTD</v>
          </cell>
        </row>
        <row r="1561">
          <cell r="B1561" t="str">
            <v>GUJARAT NARMADA VALLEY FERTILIZERS AND CHEMICALS LTD</v>
          </cell>
          <cell r="C1561">
            <v>500670</v>
          </cell>
          <cell r="D1561" t="str">
            <v>GNFC</v>
          </cell>
        </row>
        <row r="1562">
          <cell r="B1562" t="str">
            <v>GUJARAT NATURAL RESOURCES LTD</v>
          </cell>
          <cell r="C1562">
            <v>513536</v>
          </cell>
          <cell r="D1562" t="str">
            <v>Not Listed</v>
          </cell>
        </row>
        <row r="1563">
          <cell r="B1563" t="str">
            <v>GUJARAT PETROSYNTHESE LTD</v>
          </cell>
          <cell r="C1563">
            <v>506858</v>
          </cell>
          <cell r="D1563" t="str">
            <v>Not Listed</v>
          </cell>
        </row>
        <row r="1564">
          <cell r="B1564" t="str">
            <v>GUJARAT PIPAVAV PORT LTD</v>
          </cell>
          <cell r="C1564">
            <v>533248</v>
          </cell>
          <cell r="D1564" t="str">
            <v>GPPL</v>
          </cell>
        </row>
        <row r="1565">
          <cell r="B1565" t="str">
            <v>GUJARAT POLY ELECTRONICS LTD</v>
          </cell>
          <cell r="C1565">
            <v>517288</v>
          </cell>
          <cell r="D1565" t="str">
            <v>Not Listed</v>
          </cell>
        </row>
        <row r="1566">
          <cell r="B1566" t="str">
            <v>GUJARAT RAFFIA INDUSTRIES LTD</v>
          </cell>
          <cell r="C1566">
            <v>523836</v>
          </cell>
          <cell r="D1566" t="str">
            <v>GUJRAFFIA</v>
          </cell>
        </row>
        <row r="1567">
          <cell r="B1567" t="str">
            <v>GUJARAT SIDHEE CEMENT LTD</v>
          </cell>
          <cell r="C1567">
            <v>518029</v>
          </cell>
          <cell r="D1567" t="str">
            <v>GSCLCEMENT</v>
          </cell>
        </row>
        <row r="1568">
          <cell r="B1568" t="str">
            <v>GUJARAT STATE FERTILIZERS &amp; CHEMICALS LTD</v>
          </cell>
          <cell r="C1568">
            <v>500690</v>
          </cell>
          <cell r="D1568" t="str">
            <v>GSFC</v>
          </cell>
        </row>
        <row r="1569">
          <cell r="B1569" t="str">
            <v>GUJARAT STATE FINANCIAL CORPORATION LTD</v>
          </cell>
          <cell r="C1569">
            <v>532160</v>
          </cell>
          <cell r="D1569" t="str">
            <v>Not Listed</v>
          </cell>
        </row>
        <row r="1570">
          <cell r="B1570" t="str">
            <v>GUJARAT STATE PETRONET LTD</v>
          </cell>
          <cell r="C1570">
            <v>532702</v>
          </cell>
          <cell r="D1570" t="str">
            <v>GSPL</v>
          </cell>
        </row>
        <row r="1571">
          <cell r="B1571" t="str">
            <v>GUJARAT TERCE LABORATORIES LTD</v>
          </cell>
          <cell r="C1571">
            <v>524314</v>
          </cell>
          <cell r="D1571" t="str">
            <v>Not Listed</v>
          </cell>
        </row>
        <row r="1572">
          <cell r="B1572" t="str">
            <v>GUJARAT THEMIS BIOSYN LTD</v>
          </cell>
          <cell r="C1572">
            <v>506879</v>
          </cell>
          <cell r="D1572" t="str">
            <v>Not Listed</v>
          </cell>
        </row>
        <row r="1573">
          <cell r="B1573" t="str">
            <v>GUJARAT TOOLROOM LTD</v>
          </cell>
          <cell r="C1573">
            <v>513337</v>
          </cell>
          <cell r="D1573" t="str">
            <v>Not Listed</v>
          </cell>
        </row>
        <row r="1574">
          <cell r="B1574" t="str">
            <v>GUJCHEM DISTILLERS (INDIA) LTD</v>
          </cell>
          <cell r="C1574">
            <v>506640</v>
          </cell>
          <cell r="D1574" t="str">
            <v>Not Listed</v>
          </cell>
        </row>
        <row r="1575">
          <cell r="B1575" t="str">
            <v>GUJCHEM DISTILLERS INDIA LTD</v>
          </cell>
          <cell r="C1575">
            <v>506640</v>
          </cell>
          <cell r="D1575" t="str">
            <v>Not Listed</v>
          </cell>
        </row>
        <row r="1576">
          <cell r="B1576" t="str">
            <v>GULF OIL LUBRICANTS (INDIA) LTD</v>
          </cell>
          <cell r="C1576">
            <v>538567</v>
          </cell>
          <cell r="D1576" t="str">
            <v>GULFOILLUB</v>
          </cell>
        </row>
        <row r="1577">
          <cell r="B1577" t="str">
            <v>GULF OIL LUBRICANTS INDIA LTD</v>
          </cell>
          <cell r="C1577">
            <v>538567</v>
          </cell>
          <cell r="D1577" t="str">
            <v>GULFOILLUB</v>
          </cell>
        </row>
        <row r="1578">
          <cell r="B1578" t="str">
            <v>GULSHAN CHEMFILL LTD</v>
          </cell>
          <cell r="C1578">
            <v>532425</v>
          </cell>
          <cell r="D1578" t="str">
            <v>Not Listed</v>
          </cell>
        </row>
        <row r="1579">
          <cell r="B1579" t="str">
            <v>GULSHAN POLYOLS LTD</v>
          </cell>
          <cell r="C1579">
            <v>532457</v>
          </cell>
          <cell r="D1579" t="str">
            <v>GULPOLY</v>
          </cell>
        </row>
        <row r="1580">
          <cell r="B1580" t="str">
            <v>GV FILMS LTD</v>
          </cell>
          <cell r="C1580">
            <v>523277</v>
          </cell>
          <cell r="D1580" t="str">
            <v>Not Listed</v>
          </cell>
        </row>
        <row r="1581">
          <cell r="B1581" t="str">
            <v>GVK POWER &amp; INFRASTRUCTURE LTD</v>
          </cell>
          <cell r="C1581">
            <v>532708</v>
          </cell>
          <cell r="D1581" t="str">
            <v>GVKPIL</v>
          </cell>
        </row>
        <row r="1582">
          <cell r="B1582" t="str">
            <v>GYAN DEVELOPERS &amp; BUILDERS LTD</v>
          </cell>
          <cell r="C1582">
            <v>530141</v>
          </cell>
          <cell r="D1582" t="str">
            <v>Not Listed</v>
          </cell>
        </row>
        <row r="1583">
          <cell r="B1583" t="str">
            <v>GYSCOAL ALLOYS LTD</v>
          </cell>
          <cell r="C1583">
            <v>533275</v>
          </cell>
          <cell r="D1583" t="str">
            <v>GAL</v>
          </cell>
        </row>
        <row r="1584">
          <cell r="B1584" t="str">
            <v>H G INFRA ENGINEERING LTD</v>
          </cell>
          <cell r="C1584">
            <v>541019</v>
          </cell>
          <cell r="D1584" t="str">
            <v>HGINFRA</v>
          </cell>
        </row>
        <row r="1585">
          <cell r="B1585" t="str">
            <v>H K  TRADE INTERNATIONAL LTD</v>
          </cell>
          <cell r="C1585">
            <v>539337</v>
          </cell>
          <cell r="D1585" t="str">
            <v>Not Listed</v>
          </cell>
        </row>
        <row r="1586">
          <cell r="B1586" t="str">
            <v>H P COTTON TEXTILE MILLS LTD</v>
          </cell>
          <cell r="C1586">
            <v>502873</v>
          </cell>
          <cell r="D1586" t="str">
            <v>Not Listed</v>
          </cell>
        </row>
        <row r="1587">
          <cell r="B1587" t="str">
            <v>H S (INDIA) LTD</v>
          </cell>
          <cell r="C1587">
            <v>532145</v>
          </cell>
          <cell r="D1587" t="str">
            <v>Not Listed</v>
          </cell>
        </row>
        <row r="1588">
          <cell r="B1588" t="str">
            <v>H S INDIA LTD</v>
          </cell>
          <cell r="C1588">
            <v>532145</v>
          </cell>
          <cell r="D1588" t="str">
            <v>Not Listed</v>
          </cell>
        </row>
        <row r="1589">
          <cell r="B1589" t="str">
            <v>HALDER VENTURE LTD</v>
          </cell>
          <cell r="C1589">
            <v>539854</v>
          </cell>
          <cell r="D1589" t="str">
            <v>Not Listed</v>
          </cell>
        </row>
        <row r="1590">
          <cell r="B1590" t="str">
            <v>HALDYN GLASS LTD</v>
          </cell>
          <cell r="C1590">
            <v>515147</v>
          </cell>
          <cell r="D1590" t="str">
            <v>Not Listed</v>
          </cell>
        </row>
        <row r="1591">
          <cell r="B1591" t="str">
            <v>HARDCASTLE &amp; WAUD MFG CO LTD</v>
          </cell>
          <cell r="C1591">
            <v>509597</v>
          </cell>
          <cell r="D1591" t="str">
            <v>Not Listed</v>
          </cell>
        </row>
        <row r="1592">
          <cell r="B1592" t="str">
            <v>HARI GOVIND INTERNATIONAL LTD</v>
          </cell>
          <cell r="C1592">
            <v>531971</v>
          </cell>
          <cell r="D1592" t="str">
            <v>Not Listed</v>
          </cell>
        </row>
        <row r="1593">
          <cell r="B1593" t="str">
            <v>HARIA APPARELS LTD</v>
          </cell>
          <cell r="C1593">
            <v>538081</v>
          </cell>
          <cell r="D1593" t="str">
            <v>Not Listed</v>
          </cell>
        </row>
        <row r="1594">
          <cell r="B1594" t="str">
            <v>HARIA EXPORTS LTD</v>
          </cell>
          <cell r="C1594">
            <v>512604</v>
          </cell>
          <cell r="D1594" t="str">
            <v>Not Listed</v>
          </cell>
        </row>
        <row r="1595">
          <cell r="B1595" t="str">
            <v>Harish Textile Engineers Ltd</v>
          </cell>
          <cell r="C1595">
            <v>542682</v>
          </cell>
          <cell r="D1595" t="str">
            <v>HARISH</v>
          </cell>
        </row>
        <row r="1596">
          <cell r="B1596" t="str">
            <v>HARITA SEATING SYSTEMS LTD</v>
          </cell>
          <cell r="C1596">
            <v>590043</v>
          </cell>
          <cell r="D1596" t="str">
            <v>HARITASEAT</v>
          </cell>
        </row>
        <row r="1597">
          <cell r="B1597" t="str">
            <v>HARIYANA METALS LTD</v>
          </cell>
          <cell r="C1597">
            <v>506024</v>
          </cell>
          <cell r="D1597" t="str">
            <v>Not Listed</v>
          </cell>
        </row>
        <row r="1598">
          <cell r="B1598" t="str">
            <v>HARIYANA SHIP BREAKERS LTD</v>
          </cell>
          <cell r="C1598">
            <v>526931</v>
          </cell>
          <cell r="D1598" t="str">
            <v>Not Listed</v>
          </cell>
        </row>
        <row r="1599">
          <cell r="B1599" t="str">
            <v>HARMONY CAPITAL SERVICES LTD</v>
          </cell>
          <cell r="C1599">
            <v>530055</v>
          </cell>
          <cell r="D1599" t="str">
            <v>Not Listed</v>
          </cell>
        </row>
        <row r="1600">
          <cell r="B1600" t="str">
            <v>HARRISONS MALAYALAM LTD</v>
          </cell>
          <cell r="C1600">
            <v>500467</v>
          </cell>
          <cell r="D1600" t="str">
            <v>HARRMALAYA</v>
          </cell>
        </row>
        <row r="1601">
          <cell r="B1601" t="str">
            <v>HARYANA CAPFIN LTD</v>
          </cell>
          <cell r="C1601">
            <v>532855</v>
          </cell>
          <cell r="D1601" t="str">
            <v>Not Listed</v>
          </cell>
        </row>
        <row r="1602">
          <cell r="B1602" t="str">
            <v>HARYANA FINANCIAL CORPORATION LTD</v>
          </cell>
          <cell r="C1602">
            <v>530927</v>
          </cell>
          <cell r="D1602" t="str">
            <v>Not Listed</v>
          </cell>
        </row>
        <row r="1603">
          <cell r="B1603" t="str">
            <v>HARYANA LEATHER CHEMICALS LTD</v>
          </cell>
          <cell r="C1603">
            <v>524080</v>
          </cell>
          <cell r="D1603" t="str">
            <v>Not Listed</v>
          </cell>
        </row>
        <row r="1604">
          <cell r="B1604" t="str">
            <v>HAS LIFESTYLE LTD</v>
          </cell>
          <cell r="C1604">
            <v>780014</v>
          </cell>
          <cell r="D1604" t="str">
            <v>Not Listed</v>
          </cell>
        </row>
        <row r="1605">
          <cell r="B1605" t="str">
            <v>HASTI FINANCE LTD</v>
          </cell>
          <cell r="C1605">
            <v>531387</v>
          </cell>
          <cell r="D1605" t="str">
            <v>Not Listed</v>
          </cell>
        </row>
        <row r="1606">
          <cell r="B1606" t="str">
            <v>HATHWAY BHAWANI CABLETEL &amp;amp; DATACOM LTD.</v>
          </cell>
          <cell r="C1606">
            <v>509073</v>
          </cell>
          <cell r="D1606" t="str">
            <v>HATHWAYB</v>
          </cell>
        </row>
        <row r="1607">
          <cell r="B1607" t="str">
            <v>HATHWAY CABLE &amp; DATACOM LTD</v>
          </cell>
          <cell r="C1607">
            <v>533162</v>
          </cell>
          <cell r="D1607" t="str">
            <v>HATHWAY</v>
          </cell>
        </row>
        <row r="1608">
          <cell r="B1608" t="str">
            <v>HATSUN AGRO PRODUCT LTD</v>
          </cell>
          <cell r="C1608">
            <v>531531</v>
          </cell>
          <cell r="D1608" t="str">
            <v>HATSUN</v>
          </cell>
        </row>
        <row r="1609">
          <cell r="B1609" t="str">
            <v>HAVELLS (INDIA) LTD</v>
          </cell>
          <cell r="C1609">
            <v>517354</v>
          </cell>
          <cell r="D1609" t="str">
            <v>HAVELLS</v>
          </cell>
        </row>
        <row r="1610">
          <cell r="B1610" t="str">
            <v>HAVELLS INDIA LTD</v>
          </cell>
          <cell r="C1610">
            <v>517354</v>
          </cell>
          <cell r="D1610" t="str">
            <v>HAVELLS</v>
          </cell>
        </row>
        <row r="1611">
          <cell r="B1611" t="str">
            <v>HAWA ENGINEERS LTD</v>
          </cell>
          <cell r="C1611">
            <v>539176</v>
          </cell>
          <cell r="D1611" t="str">
            <v>Not Listed</v>
          </cell>
        </row>
        <row r="1612">
          <cell r="B1612" t="str">
            <v>HAWKINS COOKERS LTD</v>
          </cell>
          <cell r="C1612">
            <v>508486</v>
          </cell>
          <cell r="D1612" t="str">
            <v>Not Listed</v>
          </cell>
        </row>
        <row r="1613">
          <cell r="B1613" t="str">
            <v>HAZOOR MULTI PROJECTS LTD</v>
          </cell>
          <cell r="C1613">
            <v>532467</v>
          </cell>
          <cell r="D1613" t="str">
            <v>Not Listed</v>
          </cell>
        </row>
        <row r="1614">
          <cell r="B1614" t="str">
            <v>HB ESTATE DEVELOPERS LTD</v>
          </cell>
          <cell r="C1614">
            <v>532334</v>
          </cell>
          <cell r="D1614" t="str">
            <v>Not Listed</v>
          </cell>
        </row>
        <row r="1615">
          <cell r="B1615" t="str">
            <v>HB LEASING &amp; FINANCE CO LTD</v>
          </cell>
          <cell r="C1615">
            <v>508956</v>
          </cell>
          <cell r="D1615" t="str">
            <v>Not Listed</v>
          </cell>
        </row>
        <row r="1616">
          <cell r="B1616" t="str">
            <v>HB PORTFOLIO LTD</v>
          </cell>
          <cell r="C1616">
            <v>532333</v>
          </cell>
          <cell r="D1616" t="str">
            <v>Not Listed</v>
          </cell>
        </row>
        <row r="1617">
          <cell r="B1617" t="str">
            <v>HB STOCKHOLDINGS LTD</v>
          </cell>
          <cell r="C1617">
            <v>532216</v>
          </cell>
          <cell r="D1617" t="str">
            <v>HBSL</v>
          </cell>
        </row>
        <row r="1618">
          <cell r="B1618" t="str">
            <v>HBL POWER SYSTEMS LTD</v>
          </cell>
          <cell r="C1618">
            <v>517271</v>
          </cell>
          <cell r="D1618" t="str">
            <v>HBLPOWER</v>
          </cell>
        </row>
        <row r="1619">
          <cell r="B1619" t="str">
            <v>HCKK VENTURES LTD</v>
          </cell>
          <cell r="C1619">
            <v>539224</v>
          </cell>
          <cell r="D1619" t="str">
            <v>Not Listed</v>
          </cell>
        </row>
        <row r="1620">
          <cell r="B1620" t="str">
            <v>HCL INFOSYSTEMS LTD</v>
          </cell>
          <cell r="C1620">
            <v>500179</v>
          </cell>
          <cell r="D1620" t="str">
            <v>HCL-INSYS</v>
          </cell>
        </row>
        <row r="1621">
          <cell r="B1621" t="str">
            <v>HCL TECHNOLOGIES LTD</v>
          </cell>
          <cell r="C1621">
            <v>532281</v>
          </cell>
          <cell r="D1621" t="str">
            <v>HCLTECH</v>
          </cell>
        </row>
        <row r="1622">
          <cell r="B1622" t="str">
            <v>HDFC ASSET MANAGEMENT COMPANY LTD</v>
          </cell>
          <cell r="C1622">
            <v>541729</v>
          </cell>
          <cell r="D1622" t="str">
            <v>HDFCAMC</v>
          </cell>
        </row>
        <row r="1623">
          <cell r="B1623" t="str">
            <v>HDFC BANK LTD</v>
          </cell>
          <cell r="C1623">
            <v>500180</v>
          </cell>
          <cell r="D1623" t="str">
            <v>HDFCBANK</v>
          </cell>
        </row>
        <row r="1624">
          <cell r="B1624" t="str">
            <v>HDFC Mutual Fund - HDFC Gold Exchange Traded Fund</v>
          </cell>
          <cell r="C1624">
            <v>533230</v>
          </cell>
          <cell r="D1624" t="str">
            <v>HDFCMFGETF</v>
          </cell>
        </row>
        <row r="1625">
          <cell r="B1625" t="str">
            <v>HDFC STANDARD LIFE INSURANCE COMPANY LTD</v>
          </cell>
          <cell r="C1625">
            <v>540777</v>
          </cell>
          <cell r="D1625" t="str">
            <v>HDFCLIFE</v>
          </cell>
        </row>
        <row r="1626">
          <cell r="B1626" t="str">
            <v>HEALTHCARE GLOBAL ENTERPRISES LTD</v>
          </cell>
          <cell r="C1626">
            <v>539787</v>
          </cell>
          <cell r="D1626" t="str">
            <v>HCG</v>
          </cell>
        </row>
        <row r="1627">
          <cell r="B1627" t="str">
            <v>HEALTHY INVESTMENTS LTD</v>
          </cell>
          <cell r="C1627">
            <v>503689</v>
          </cell>
          <cell r="D1627" t="str">
            <v>Not Listed</v>
          </cell>
        </row>
        <row r="1628">
          <cell r="B1628" t="str">
            <v>HEC INFRA PROJECTS LTD</v>
          </cell>
          <cell r="C1628" t="str">
            <v>Not Listed</v>
          </cell>
          <cell r="D1628" t="str">
            <v>HECPROJECT</v>
          </cell>
        </row>
        <row r="1629">
          <cell r="B1629" t="str">
            <v>HEERA ISPAT LTD</v>
          </cell>
          <cell r="C1629">
            <v>526967</v>
          </cell>
          <cell r="D1629" t="str">
            <v>Not Listed</v>
          </cell>
        </row>
        <row r="1630">
          <cell r="B1630" t="str">
            <v>HEG LTD</v>
          </cell>
          <cell r="C1630">
            <v>509631</v>
          </cell>
          <cell r="D1630" t="str">
            <v>HEG</v>
          </cell>
        </row>
        <row r="1631">
          <cell r="B1631" t="str">
            <v>HEIDELBERGCEMENT (INDIA) LTD</v>
          </cell>
          <cell r="C1631">
            <v>500292</v>
          </cell>
          <cell r="D1631" t="str">
            <v>HEIDELBERG</v>
          </cell>
        </row>
        <row r="1632">
          <cell r="B1632" t="str">
            <v>HEIDELBERGCEMENT INDIA LTD</v>
          </cell>
          <cell r="C1632">
            <v>500292</v>
          </cell>
          <cell r="D1632" t="str">
            <v>HEIDELBERG</v>
          </cell>
        </row>
        <row r="1633">
          <cell r="B1633" t="str">
            <v>Helpage Finlease Ltd</v>
          </cell>
          <cell r="C1633">
            <v>539174</v>
          </cell>
          <cell r="D1633" t="str">
            <v>HELPAGE</v>
          </cell>
        </row>
        <row r="1634">
          <cell r="B1634" t="str">
            <v>HEM HOLDINGS &amp; TRADING LTD</v>
          </cell>
          <cell r="C1634">
            <v>505520</v>
          </cell>
          <cell r="D1634" t="str">
            <v>Not Listed</v>
          </cell>
        </row>
        <row r="1635">
          <cell r="B1635" t="str">
            <v>HEMANG RESOURCES LTD</v>
          </cell>
          <cell r="C1635">
            <v>531178</v>
          </cell>
          <cell r="D1635" t="str">
            <v>Not Listed</v>
          </cell>
        </row>
        <row r="1636">
          <cell r="B1636" t="str">
            <v>HEMO ORGANIC LTD</v>
          </cell>
          <cell r="C1636">
            <v>524590</v>
          </cell>
          <cell r="D1636" t="str">
            <v>Not Listed</v>
          </cell>
        </row>
        <row r="1637">
          <cell r="B1637" t="str">
            <v>HERCULES HOISTS LTD</v>
          </cell>
          <cell r="C1637">
            <v>505720</v>
          </cell>
          <cell r="D1637" t="str">
            <v>HERCULES</v>
          </cell>
        </row>
        <row r="1638">
          <cell r="B1638" t="str">
            <v>HERITAGE FOODS LTD</v>
          </cell>
          <cell r="C1638">
            <v>519552</v>
          </cell>
          <cell r="D1638" t="str">
            <v>HERITGFOOD</v>
          </cell>
        </row>
        <row r="1639">
          <cell r="B1639" t="str">
            <v>HERO MOTOCORP LTD</v>
          </cell>
          <cell r="C1639">
            <v>500182</v>
          </cell>
          <cell r="D1639" t="str">
            <v>HEROMOTOCO</v>
          </cell>
        </row>
        <row r="1640">
          <cell r="B1640" t="str">
            <v>HESTER BIOSCIENCES LTD</v>
          </cell>
          <cell r="C1640">
            <v>524669</v>
          </cell>
          <cell r="D1640" t="str">
            <v>HESTERBIO</v>
          </cell>
        </row>
        <row r="1641">
          <cell r="B1641" t="str">
            <v>HEXA TRADEX LTD</v>
          </cell>
          <cell r="C1641">
            <v>534328</v>
          </cell>
          <cell r="D1641" t="str">
            <v>HEXATRADEX</v>
          </cell>
        </row>
        <row r="1642">
          <cell r="B1642" t="str">
            <v>HEXAWARE TECHNOLOGIES LTD</v>
          </cell>
          <cell r="C1642">
            <v>532129</v>
          </cell>
          <cell r="D1642" t="str">
            <v>HEXAWARE</v>
          </cell>
        </row>
        <row r="1643">
          <cell r="B1643" t="str">
            <v>HIGH ENERGY BATTERIES (INDIA) LTD</v>
          </cell>
          <cell r="C1643">
            <v>504176</v>
          </cell>
          <cell r="D1643" t="str">
            <v>Not Listed</v>
          </cell>
        </row>
        <row r="1644">
          <cell r="B1644" t="str">
            <v>HIGH ENERGY BATTERIES INDIA LTD</v>
          </cell>
          <cell r="C1644">
            <v>504176</v>
          </cell>
          <cell r="D1644" t="str">
            <v>Not Listed</v>
          </cell>
        </row>
        <row r="1645">
          <cell r="B1645" t="str">
            <v>HIGH GROUND ENTERPRISE LTD</v>
          </cell>
          <cell r="C1645">
            <v>517080</v>
          </cell>
          <cell r="D1645" t="str">
            <v>HIGHGROUND</v>
          </cell>
        </row>
        <row r="1646">
          <cell r="B1646" t="str">
            <v>HIGH STREET FILATEX LTD</v>
          </cell>
          <cell r="C1646">
            <v>531301</v>
          </cell>
          <cell r="D1646" t="str">
            <v>Not Listed</v>
          </cell>
        </row>
        <row r="1647">
          <cell r="B1647" t="str">
            <v>HIKAL LTD</v>
          </cell>
          <cell r="C1647">
            <v>524735</v>
          </cell>
          <cell r="D1647" t="str">
            <v>HIKAL</v>
          </cell>
        </row>
        <row r="1648">
          <cell r="B1648" t="str">
            <v>Hi-Klass Trading and Investment Ltd</v>
          </cell>
          <cell r="C1648">
            <v>542332</v>
          </cell>
          <cell r="D1648" t="str">
            <v>HIKLASS</v>
          </cell>
        </row>
        <row r="1649">
          <cell r="B1649" t="str">
            <v>HIL LTD</v>
          </cell>
          <cell r="C1649">
            <v>509675</v>
          </cell>
          <cell r="D1649" t="str">
            <v>HIL</v>
          </cell>
        </row>
        <row r="1650">
          <cell r="B1650" t="str">
            <v>HILTON METAL FORGING LTD</v>
          </cell>
          <cell r="C1650">
            <v>532847</v>
          </cell>
          <cell r="D1650" t="str">
            <v>HILTON</v>
          </cell>
        </row>
        <row r="1651">
          <cell r="B1651" t="str">
            <v>HIM TEKNOFORGE LTD</v>
          </cell>
          <cell r="C1651">
            <v>505712</v>
          </cell>
          <cell r="D1651" t="str">
            <v>Not Listed</v>
          </cell>
        </row>
        <row r="1652">
          <cell r="B1652" t="str">
            <v>HIMACHAL FIBRES LTD</v>
          </cell>
          <cell r="C1652">
            <v>514010</v>
          </cell>
          <cell r="D1652" t="str">
            <v>Not Listed</v>
          </cell>
        </row>
        <row r="1653">
          <cell r="B1653" t="str">
            <v>HIMACHAL FUTURISTIC COMMUNICATIONS LTD</v>
          </cell>
          <cell r="C1653">
            <v>500183</v>
          </cell>
          <cell r="D1653" t="str">
            <v>HFCL</v>
          </cell>
        </row>
        <row r="1654">
          <cell r="B1654" t="str">
            <v>HIMADRI SPECIALITY CHEMICAL LTD</v>
          </cell>
          <cell r="C1654">
            <v>500184</v>
          </cell>
          <cell r="D1654" t="str">
            <v>HSCL</v>
          </cell>
        </row>
        <row r="1655">
          <cell r="B1655" t="str">
            <v>HIMALAYA FOOD INTERNATIONAL LTD</v>
          </cell>
          <cell r="C1655">
            <v>526899</v>
          </cell>
          <cell r="D1655" t="str">
            <v>Not Listed</v>
          </cell>
        </row>
        <row r="1656">
          <cell r="B1656" t="str">
            <v>HIMALAYA GRANITES LTD</v>
          </cell>
          <cell r="C1656">
            <v>513723</v>
          </cell>
          <cell r="D1656" t="str">
            <v>Not Listed</v>
          </cell>
        </row>
        <row r="1657">
          <cell r="B1657" t="str">
            <v>HIMALCHULI FOOD PRODUCTS LTD</v>
          </cell>
          <cell r="C1657">
            <v>511169</v>
          </cell>
          <cell r="D1657" t="str">
            <v>Not Listed</v>
          </cell>
        </row>
        <row r="1658">
          <cell r="B1658" t="str">
            <v>HIMATSINGKA SEIDE LTD</v>
          </cell>
          <cell r="C1658">
            <v>514043</v>
          </cell>
          <cell r="D1658" t="str">
            <v>HIMATSEIDE</v>
          </cell>
        </row>
        <row r="1659">
          <cell r="B1659" t="str">
            <v>HIND ALUMINIUM INDUSTRIES LTD</v>
          </cell>
          <cell r="C1659">
            <v>531979</v>
          </cell>
          <cell r="D1659" t="str">
            <v>Not Listed</v>
          </cell>
        </row>
        <row r="1660">
          <cell r="B1660" t="str">
            <v>HIND COMMERCE LTD</v>
          </cell>
          <cell r="C1660">
            <v>538652</v>
          </cell>
          <cell r="D1660" t="str">
            <v>Not Listed</v>
          </cell>
        </row>
        <row r="1661">
          <cell r="B1661" t="str">
            <v>HIND RECTIFIERS LTD</v>
          </cell>
          <cell r="C1661">
            <v>504036</v>
          </cell>
          <cell r="D1661" t="str">
            <v>HIRECT</v>
          </cell>
        </row>
        <row r="1662">
          <cell r="B1662" t="str">
            <v>HIND SECURITIES &amp; CREDITS LTD</v>
          </cell>
          <cell r="C1662">
            <v>539114</v>
          </cell>
          <cell r="D1662" t="str">
            <v>Not Listed</v>
          </cell>
        </row>
        <row r="1663">
          <cell r="B1663" t="str">
            <v>HIND SYNTEX LTD</v>
          </cell>
          <cell r="C1663">
            <v>503881</v>
          </cell>
          <cell r="D1663" t="str">
            <v>HINDSYNTEX</v>
          </cell>
        </row>
        <row r="1664">
          <cell r="B1664" t="str">
            <v>HINDALCO INDUSTRIES LTD</v>
          </cell>
          <cell r="C1664">
            <v>500440</v>
          </cell>
          <cell r="D1664" t="str">
            <v>HINDALCO</v>
          </cell>
        </row>
        <row r="1665">
          <cell r="B1665" t="str">
            <v>HINDCON CHEMICALS LTD</v>
          </cell>
          <cell r="C1665" t="str">
            <v>Not Listed</v>
          </cell>
          <cell r="D1665" t="str">
            <v>HINDCON</v>
          </cell>
        </row>
        <row r="1666">
          <cell r="B1666" t="str">
            <v>HINDOOSTAN MILLS LTD</v>
          </cell>
          <cell r="C1666">
            <v>509895</v>
          </cell>
          <cell r="D1666" t="str">
            <v>Not Listed</v>
          </cell>
        </row>
        <row r="1667">
          <cell r="B1667" t="str">
            <v>HINDUJA GLOBAL SOLUTIONS LTD</v>
          </cell>
          <cell r="C1667">
            <v>532859</v>
          </cell>
          <cell r="D1667" t="str">
            <v>HGS</v>
          </cell>
        </row>
        <row r="1668">
          <cell r="B1668" t="str">
            <v>HINDUJA VENTURES LTD</v>
          </cell>
          <cell r="C1668">
            <v>500189</v>
          </cell>
          <cell r="D1668" t="str">
            <v>HINDUJAVEN</v>
          </cell>
        </row>
        <row r="1669">
          <cell r="B1669" t="str">
            <v>HINDUSTAN ADHESIVES LTD</v>
          </cell>
          <cell r="C1669">
            <v>514428</v>
          </cell>
          <cell r="D1669" t="str">
            <v>Not Listed</v>
          </cell>
        </row>
        <row r="1670">
          <cell r="B1670" t="str">
            <v>HINDUSTAN AERONAUTICS LTD</v>
          </cell>
          <cell r="C1670">
            <v>541154</v>
          </cell>
          <cell r="D1670" t="str">
            <v>HAL</v>
          </cell>
        </row>
        <row r="1671">
          <cell r="B1671" t="str">
            <v>HINDUSTAN APPLIANCES LTD</v>
          </cell>
          <cell r="C1671">
            <v>531918</v>
          </cell>
          <cell r="D1671" t="str">
            <v>Not Listed</v>
          </cell>
        </row>
        <row r="1672">
          <cell r="B1672" t="str">
            <v>HINDUSTAN BIO SCIENCES LTD.</v>
          </cell>
          <cell r="C1672">
            <v>532041</v>
          </cell>
          <cell r="D1672" t="str">
            <v>HINDBIO</v>
          </cell>
        </row>
        <row r="1673">
          <cell r="B1673" t="str">
            <v>HINDUSTAN COMPOSITES LTD</v>
          </cell>
          <cell r="C1673">
            <v>509635</v>
          </cell>
          <cell r="D1673" t="str">
            <v>HINDCOMPOS</v>
          </cell>
        </row>
        <row r="1674">
          <cell r="B1674" t="str">
            <v>HINDUSTAN CONSTRUCTION COMPANY LTD</v>
          </cell>
          <cell r="C1674">
            <v>500185</v>
          </cell>
          <cell r="D1674" t="str">
            <v>HCC</v>
          </cell>
        </row>
        <row r="1675">
          <cell r="B1675" t="str">
            <v>HINDUSTAN COPPER LTD</v>
          </cell>
          <cell r="C1675">
            <v>513599</v>
          </cell>
          <cell r="D1675" t="str">
            <v>HINDCOPPER</v>
          </cell>
        </row>
        <row r="1676">
          <cell r="B1676" t="str">
            <v>HINDUSTAN EVEREST TOOLS LTD.</v>
          </cell>
          <cell r="C1676">
            <v>505725</v>
          </cell>
          <cell r="D1676" t="str">
            <v>HINDEVER</v>
          </cell>
        </row>
        <row r="1677">
          <cell r="B1677" t="str">
            <v>HINDUSTAN FLUOROCARBONS LTD</v>
          </cell>
          <cell r="C1677">
            <v>524013</v>
          </cell>
          <cell r="D1677" t="str">
            <v>Not Listed</v>
          </cell>
        </row>
        <row r="1678">
          <cell r="B1678" t="str">
            <v>HINDUSTAN FOODS LTD</v>
          </cell>
          <cell r="C1678">
            <v>519126</v>
          </cell>
          <cell r="D1678" t="str">
            <v>Not Listed</v>
          </cell>
        </row>
        <row r="1679">
          <cell r="B1679" t="str">
            <v>HINDUSTAN HARDY SPICER LTD</v>
          </cell>
          <cell r="C1679">
            <v>505893</v>
          </cell>
          <cell r="D1679" t="str">
            <v>Not Listed</v>
          </cell>
        </row>
        <row r="1680">
          <cell r="B1680" t="str">
            <v>HINDUSTAN HOUSING CO LTD</v>
          </cell>
          <cell r="C1680">
            <v>509650</v>
          </cell>
          <cell r="D1680" t="str">
            <v>Not Listed</v>
          </cell>
        </row>
        <row r="1681">
          <cell r="B1681" t="str">
            <v>HINDUSTAN MEDIA VENTURES LTD</v>
          </cell>
          <cell r="C1681">
            <v>533217</v>
          </cell>
          <cell r="D1681" t="str">
            <v>HMVL</v>
          </cell>
        </row>
        <row r="1682">
          <cell r="B1682" t="str">
            <v>HINDUSTAN MOTORS LTD</v>
          </cell>
          <cell r="C1682">
            <v>500500</v>
          </cell>
          <cell r="D1682" t="str">
            <v>HINDMOTORS</v>
          </cell>
        </row>
        <row r="1683">
          <cell r="B1683" t="str">
            <v>HINDUSTAN OIL EXPLORATION COMPANY LTD</v>
          </cell>
          <cell r="C1683">
            <v>500186</v>
          </cell>
          <cell r="D1683" t="str">
            <v>HINDOILEXP</v>
          </cell>
        </row>
        <row r="1684">
          <cell r="B1684" t="str">
            <v>HINDUSTAN ORGANIC CHEMICALS LTD</v>
          </cell>
          <cell r="C1684">
            <v>500449</v>
          </cell>
          <cell r="D1684" t="str">
            <v>Not Listed</v>
          </cell>
        </row>
        <row r="1685">
          <cell r="B1685" t="str">
            <v>HINDUSTAN PETROLEUM CORPORATION LTD</v>
          </cell>
          <cell r="C1685">
            <v>500104</v>
          </cell>
          <cell r="D1685" t="str">
            <v>HINDPETRO</v>
          </cell>
        </row>
        <row r="1686">
          <cell r="B1686" t="str">
            <v>HINDUSTAN TIN WORKS LTD</v>
          </cell>
          <cell r="C1686">
            <v>530315</v>
          </cell>
          <cell r="D1686" t="str">
            <v>Not Listed</v>
          </cell>
        </row>
        <row r="1687">
          <cell r="B1687" t="str">
            <v>HINDUSTAN UNILEVER LTD</v>
          </cell>
          <cell r="C1687">
            <v>500696</v>
          </cell>
          <cell r="D1687" t="str">
            <v>HINDUNILVR</v>
          </cell>
        </row>
        <row r="1688">
          <cell r="B1688" t="str">
            <v>HINDUSTAN WIRES LTD</v>
          </cell>
          <cell r="C1688">
            <v>504713</v>
          </cell>
          <cell r="D1688" t="str">
            <v>Not Listed</v>
          </cell>
        </row>
        <row r="1689">
          <cell r="B1689" t="str">
            <v>HINDUSTAN ZINC LTD</v>
          </cell>
          <cell r="C1689">
            <v>500188</v>
          </cell>
          <cell r="D1689" t="str">
            <v>HINDZINC</v>
          </cell>
        </row>
        <row r="1690">
          <cell r="B1690" t="str">
            <v>HINDUSTHAN NATIONAL GLASS &amp; INDUSTRIES LTD</v>
          </cell>
          <cell r="C1690">
            <v>515145</v>
          </cell>
          <cell r="D1690" t="str">
            <v>HINDNATGLS</v>
          </cell>
        </row>
        <row r="1691">
          <cell r="B1691" t="str">
            <v>HINDUSTHAN UDYOG LTD</v>
          </cell>
          <cell r="C1691">
            <v>513039</v>
          </cell>
          <cell r="D1691" t="str">
            <v>Not Listed</v>
          </cell>
        </row>
        <row r="1692">
          <cell r="B1692" t="str">
            <v>HINDUSTHAN URBAN INFRASTRUCTURE LTD</v>
          </cell>
          <cell r="C1692">
            <v>539984</v>
          </cell>
          <cell r="D1692" t="str">
            <v>Not Listed</v>
          </cell>
        </row>
        <row r="1693">
          <cell r="B1693" t="str">
            <v>HIPOLIN LTD</v>
          </cell>
          <cell r="C1693">
            <v>530853</v>
          </cell>
          <cell r="D1693" t="str">
            <v>Not Listed</v>
          </cell>
        </row>
        <row r="1694">
          <cell r="B1694" t="str">
            <v>HIRA AUTOMOBILES LTD</v>
          </cell>
          <cell r="C1694">
            <v>531743</v>
          </cell>
          <cell r="D1694" t="str">
            <v>Not Listed</v>
          </cell>
        </row>
        <row r="1695">
          <cell r="B1695" t="str">
            <v>HISAR METAL INDUSTRIES LTD</v>
          </cell>
          <cell r="C1695">
            <v>590018</v>
          </cell>
          <cell r="D1695" t="str">
            <v>HISARMETAL</v>
          </cell>
        </row>
        <row r="1696">
          <cell r="B1696" t="str">
            <v>HISAR SPINNING MILLS LTD</v>
          </cell>
          <cell r="C1696">
            <v>521068</v>
          </cell>
          <cell r="D1696" t="str">
            <v>Not Listed</v>
          </cell>
        </row>
        <row r="1697">
          <cell r="B1697" t="str">
            <v>HIT KIT GLOBAL SOLUTIONS LTD</v>
          </cell>
          <cell r="C1697">
            <v>532359</v>
          </cell>
          <cell r="D1697" t="str">
            <v>Not Listed</v>
          </cell>
        </row>
        <row r="1698">
          <cell r="B1698" t="str">
            <v>HITECH CORPORATION LTD</v>
          </cell>
          <cell r="C1698">
            <v>526217</v>
          </cell>
          <cell r="D1698" t="str">
            <v>HITECHCORP</v>
          </cell>
        </row>
        <row r="1699">
          <cell r="B1699" t="str">
            <v>HI-TECH PIPES LTD</v>
          </cell>
          <cell r="C1699" t="str">
            <v>Not Listed</v>
          </cell>
          <cell r="D1699" t="str">
            <v>HITECH</v>
          </cell>
        </row>
        <row r="1700">
          <cell r="B1700" t="str">
            <v>Hi-Tech Winding Systems Ltd</v>
          </cell>
          <cell r="C1700">
            <v>541627</v>
          </cell>
          <cell r="D1700" t="str">
            <v>HITECHWIND</v>
          </cell>
        </row>
        <row r="1701">
          <cell r="B1701" t="str">
            <v>HITTCO TOOLS LTD</v>
          </cell>
          <cell r="C1701">
            <v>531661</v>
          </cell>
          <cell r="D1701" t="str">
            <v>Not Listed</v>
          </cell>
        </row>
        <row r="1702">
          <cell r="B1702" t="str">
            <v>HMT LTD</v>
          </cell>
          <cell r="C1702">
            <v>500191</v>
          </cell>
          <cell r="D1702" t="str">
            <v>HMT</v>
          </cell>
        </row>
        <row r="1703">
          <cell r="B1703" t="str">
            <v>HONDA SIEL POWER PRODUCTS LTD</v>
          </cell>
          <cell r="C1703">
            <v>522064</v>
          </cell>
          <cell r="D1703" t="str">
            <v>HONDAPOWER</v>
          </cell>
        </row>
        <row r="1704">
          <cell r="B1704" t="str">
            <v>HONEYWELL AUTOMATION (INDIA) LTD</v>
          </cell>
          <cell r="C1704">
            <v>517174</v>
          </cell>
          <cell r="D1704" t="str">
            <v>HONAUT</v>
          </cell>
        </row>
        <row r="1705">
          <cell r="B1705" t="str">
            <v>HONEYWELL AUTOMATION INDIA LTD</v>
          </cell>
          <cell r="C1705">
            <v>517174</v>
          </cell>
          <cell r="D1705" t="str">
            <v>HONAUT</v>
          </cell>
        </row>
        <row r="1706">
          <cell r="B1706" t="str">
            <v>HOTEL LEELA VENTURE LTD</v>
          </cell>
          <cell r="C1706">
            <v>500193</v>
          </cell>
          <cell r="D1706" t="str">
            <v>HOTELEELA</v>
          </cell>
        </row>
        <row r="1707">
          <cell r="B1707" t="str">
            <v>HOTEL RUGBY LTD</v>
          </cell>
          <cell r="C1707">
            <v>526683</v>
          </cell>
          <cell r="D1707" t="str">
            <v>HOTELRUGBY</v>
          </cell>
        </row>
        <row r="1708">
          <cell r="B1708" t="str">
            <v>HOUSING &amp; URBAN DEVELOPMENT CORPORATION LTD</v>
          </cell>
          <cell r="C1708">
            <v>540530</v>
          </cell>
          <cell r="D1708" t="str">
            <v>HUDCO</v>
          </cell>
        </row>
        <row r="1709">
          <cell r="B1709" t="str">
            <v>HOUSING DEVELOPMENT AND INFRASTRUCTURE LTD</v>
          </cell>
          <cell r="C1709">
            <v>532873</v>
          </cell>
          <cell r="D1709" t="str">
            <v>HDIL</v>
          </cell>
        </row>
        <row r="1710">
          <cell r="B1710" t="str">
            <v>HOUSING DEVELOPMENT FINANCE CORPORATION LTD</v>
          </cell>
          <cell r="C1710">
            <v>500010</v>
          </cell>
          <cell r="D1710" t="str">
            <v>HDFC</v>
          </cell>
        </row>
        <row r="1711">
          <cell r="B1711" t="str">
            <v>HOV SERVICES LTD</v>
          </cell>
          <cell r="C1711">
            <v>532761</v>
          </cell>
          <cell r="D1711" t="str">
            <v>HOVS</v>
          </cell>
        </row>
        <row r="1712">
          <cell r="B1712" t="str">
            <v>HOWARD HOTELS LTD</v>
          </cell>
          <cell r="C1712">
            <v>526761</v>
          </cell>
          <cell r="D1712" t="str">
            <v>Not Listed</v>
          </cell>
        </row>
        <row r="1713">
          <cell r="B1713" t="str">
            <v>HPC BIOSCIENCES LTD</v>
          </cell>
          <cell r="C1713">
            <v>535217</v>
          </cell>
          <cell r="D1713" t="str">
            <v>Not Listed</v>
          </cell>
        </row>
        <row r="1714">
          <cell r="B1714" t="str">
            <v>HPL ELECTRIC &amp; POWER LTD</v>
          </cell>
          <cell r="C1714">
            <v>540136</v>
          </cell>
          <cell r="D1714" t="str">
            <v>HPL</v>
          </cell>
        </row>
        <row r="1715">
          <cell r="B1715" t="str">
            <v>HRB FLORICULTURE LTD</v>
          </cell>
          <cell r="C1715">
            <v>531724</v>
          </cell>
          <cell r="D1715" t="str">
            <v>Not Listed</v>
          </cell>
        </row>
        <row r="1716">
          <cell r="B1716" t="str">
            <v>HSIL LTD</v>
          </cell>
          <cell r="C1716">
            <v>500187</v>
          </cell>
          <cell r="D1716" t="str">
            <v>HSIL</v>
          </cell>
        </row>
        <row r="1717">
          <cell r="B1717" t="str">
            <v>HT MEDIA LTD</v>
          </cell>
          <cell r="C1717">
            <v>532662</v>
          </cell>
          <cell r="D1717" t="str">
            <v>HTMEDIA</v>
          </cell>
        </row>
        <row r="1718">
          <cell r="B1718" t="str">
            <v>HUBTOWN LTD</v>
          </cell>
          <cell r="C1718">
            <v>532799</v>
          </cell>
          <cell r="D1718" t="str">
            <v>HUBTOWN</v>
          </cell>
        </row>
        <row r="1719">
          <cell r="B1719" t="str">
            <v>HUHTAMAKI PPL LTD</v>
          </cell>
          <cell r="C1719">
            <v>509820</v>
          </cell>
          <cell r="D1719" t="str">
            <v>PAPERPROD</v>
          </cell>
        </row>
        <row r="1720">
          <cell r="B1720" t="str">
            <v>Humming Bird Education Ltd</v>
          </cell>
          <cell r="C1720">
            <v>542592</v>
          </cell>
          <cell r="D1720" t="str">
            <v>HBEL</v>
          </cell>
        </row>
        <row r="1721">
          <cell r="B1721" t="str">
            <v>HUSYS CONSULTING LTD</v>
          </cell>
          <cell r="C1721" t="str">
            <v>Not Listed</v>
          </cell>
          <cell r="D1721" t="str">
            <v>HUSYSLTD</v>
          </cell>
        </row>
        <row r="1722">
          <cell r="B1722" t="str">
            <v>HYPERSOFT TECHNOLOGIES LTD</v>
          </cell>
          <cell r="C1722">
            <v>539724</v>
          </cell>
          <cell r="D1722" t="str">
            <v>Not Listed</v>
          </cell>
        </row>
        <row r="1723">
          <cell r="B1723" t="str">
            <v>IB INFOTECH ENTERPRISES LTD</v>
          </cell>
          <cell r="C1723">
            <v>519463</v>
          </cell>
          <cell r="D1723" t="str">
            <v>Not Listed</v>
          </cell>
        </row>
        <row r="1724">
          <cell r="B1724" t="str">
            <v>ICE MAKE REFRIGERATION LTD</v>
          </cell>
          <cell r="C1724" t="str">
            <v>Not Listed</v>
          </cell>
          <cell r="D1724" t="str">
            <v>ICEMAKE</v>
          </cell>
        </row>
        <row r="1725">
          <cell r="B1725" t="str">
            <v>ICICI BANK LTD</v>
          </cell>
          <cell r="C1725">
            <v>532174</v>
          </cell>
          <cell r="D1725" t="str">
            <v>ICICIBANK</v>
          </cell>
        </row>
        <row r="1726">
          <cell r="B1726" t="str">
            <v>ICICI LOMBARD GENERAL INSURANCE COMPANY LTD</v>
          </cell>
          <cell r="C1726">
            <v>540716</v>
          </cell>
          <cell r="D1726" t="str">
            <v>ICICIGI</v>
          </cell>
        </row>
        <row r="1727">
          <cell r="B1727" t="str">
            <v>ICICI Prudential Gold ETF</v>
          </cell>
          <cell r="C1727">
            <v>533244</v>
          </cell>
          <cell r="D1727" t="str">
            <v>ICICIGOLD</v>
          </cell>
        </row>
        <row r="1728">
          <cell r="B1728" t="str">
            <v>ICICI PRUDENTIAL LIFE INSURANCE COMPANY LTD</v>
          </cell>
          <cell r="C1728">
            <v>540133</v>
          </cell>
          <cell r="D1728" t="str">
            <v>ICICIPRULI</v>
          </cell>
        </row>
        <row r="1729">
          <cell r="B1729" t="str">
            <v>ICICI Prudential Sensex ETF</v>
          </cell>
          <cell r="C1729">
            <v>555555</v>
          </cell>
          <cell r="D1729" t="str">
            <v>ICICISENSX</v>
          </cell>
        </row>
        <row r="1730">
          <cell r="B1730" t="str">
            <v>ICICI SECURITIES LTD</v>
          </cell>
          <cell r="C1730">
            <v>541179</v>
          </cell>
          <cell r="D1730" t="str">
            <v>ISEC</v>
          </cell>
        </row>
        <row r="1731">
          <cell r="B1731" t="str">
            <v>ICRA LTD</v>
          </cell>
          <cell r="C1731">
            <v>532835</v>
          </cell>
          <cell r="D1731" t="str">
            <v>ICRA</v>
          </cell>
        </row>
        <row r="1732">
          <cell r="B1732" t="str">
            <v>ICSA (INDIA) LTD</v>
          </cell>
          <cell r="C1732">
            <v>531524</v>
          </cell>
          <cell r="D1732" t="str">
            <v>ICSA</v>
          </cell>
        </row>
        <row r="1733">
          <cell r="B1733" t="str">
            <v>ICSA INDIA LTD</v>
          </cell>
          <cell r="C1733">
            <v>531524</v>
          </cell>
          <cell r="D1733" t="str">
            <v>ICSA</v>
          </cell>
        </row>
        <row r="1734">
          <cell r="B1734" t="str">
            <v>IDBI BANK LTD</v>
          </cell>
          <cell r="C1734">
            <v>500116</v>
          </cell>
          <cell r="D1734" t="str">
            <v>IDBI</v>
          </cell>
        </row>
        <row r="1735">
          <cell r="B1735" t="str">
            <v>IDFC BANK LTD</v>
          </cell>
          <cell r="C1735">
            <v>539437</v>
          </cell>
          <cell r="D1735" t="str">
            <v>IDFCBANK</v>
          </cell>
        </row>
        <row r="1736">
          <cell r="B1736" t="str">
            <v>IDFC First Bank LTD</v>
          </cell>
          <cell r="C1736" t="str">
            <v>Not Listed</v>
          </cell>
          <cell r="D1736" t="str">
            <v>IDFCFIRSTB</v>
          </cell>
        </row>
        <row r="1737">
          <cell r="B1737" t="str">
            <v>IDFC LTD</v>
          </cell>
          <cell r="C1737">
            <v>532659</v>
          </cell>
          <cell r="D1737" t="str">
            <v>IDFC</v>
          </cell>
        </row>
        <row r="1738">
          <cell r="B1738" t="str">
            <v>IFB AGRO INDUSTRIES LTD</v>
          </cell>
          <cell r="C1738">
            <v>507438</v>
          </cell>
          <cell r="D1738" t="str">
            <v>IFBAGRO</v>
          </cell>
        </row>
        <row r="1739">
          <cell r="B1739" t="str">
            <v>IFB INDUSTRIES LTD</v>
          </cell>
          <cell r="C1739">
            <v>505726</v>
          </cell>
          <cell r="D1739" t="str">
            <v>IFBIND</v>
          </cell>
        </row>
        <row r="1740">
          <cell r="B1740" t="str">
            <v>IFCI LTD</v>
          </cell>
          <cell r="C1740">
            <v>500106</v>
          </cell>
          <cell r="D1740" t="str">
            <v>IFCI</v>
          </cell>
        </row>
        <row r="1741">
          <cell r="B1741" t="str">
            <v>IFGL REFRACTORIES LTD</v>
          </cell>
          <cell r="C1741">
            <v>540774</v>
          </cell>
          <cell r="D1741" t="str">
            <v>IFGLEXPOR</v>
          </cell>
        </row>
        <row r="1742">
          <cell r="B1742" t="str">
            <v>IFL ENTERPRISES LTD</v>
          </cell>
          <cell r="C1742">
            <v>540377</v>
          </cell>
          <cell r="D1742" t="str">
            <v>Not Listed</v>
          </cell>
        </row>
        <row r="1743">
          <cell r="B1743" t="str">
            <v>IFM IMPEX GLOBAL LTD</v>
          </cell>
          <cell r="C1743">
            <v>522289</v>
          </cell>
          <cell r="D1743" t="str">
            <v>Not Listed</v>
          </cell>
        </row>
        <row r="1744">
          <cell r="B1744" t="str">
            <v>IG PETROCHEMICALS LTD</v>
          </cell>
          <cell r="C1744">
            <v>500199</v>
          </cell>
          <cell r="D1744" t="str">
            <v>IGPL</v>
          </cell>
        </row>
        <row r="1745">
          <cell r="B1745" t="str">
            <v>IGARASHI MOTORS (INDIA) LTD</v>
          </cell>
          <cell r="C1745">
            <v>517380</v>
          </cell>
          <cell r="D1745" t="str">
            <v>IGARASHI</v>
          </cell>
        </row>
        <row r="1746">
          <cell r="B1746" t="str">
            <v>IGARASHI MOTORS INDIA LTD</v>
          </cell>
          <cell r="C1746">
            <v>517380</v>
          </cell>
          <cell r="D1746" t="str">
            <v>IGARASHI</v>
          </cell>
        </row>
        <row r="1747">
          <cell r="B1747" t="str">
            <v>IGC INDUSTRIES LTD</v>
          </cell>
          <cell r="C1747">
            <v>539449</v>
          </cell>
          <cell r="D1747" t="str">
            <v>Not Listed</v>
          </cell>
        </row>
        <row r="1748">
          <cell r="B1748" t="str">
            <v>IIFL HOLDINGS LTD</v>
          </cell>
          <cell r="C1748">
            <v>532636</v>
          </cell>
          <cell r="D1748" t="str">
            <v>IIFL</v>
          </cell>
        </row>
        <row r="1749">
          <cell r="B1749" t="str">
            <v>IITL PROJECTS LTD</v>
          </cell>
          <cell r="C1749">
            <v>531968</v>
          </cell>
          <cell r="D1749" t="str">
            <v>IITLPROJ</v>
          </cell>
        </row>
        <row r="1750">
          <cell r="B1750" t="str">
            <v>IKAB SECURITIES &amp; INVESTMENT LTD</v>
          </cell>
          <cell r="C1750">
            <v>514238</v>
          </cell>
          <cell r="D1750" t="str">
            <v>Not Listed</v>
          </cell>
        </row>
        <row r="1751">
          <cell r="B1751" t="str">
            <v>IKF TECHNOLOGIES LTD</v>
          </cell>
          <cell r="C1751">
            <v>532414</v>
          </cell>
          <cell r="D1751" t="str">
            <v>Not Listed</v>
          </cell>
        </row>
        <row r="1752">
          <cell r="B1752" t="str">
            <v>IL&amp;FS ENGINEERING AND CONSTRUCTION COMPANY LTD</v>
          </cell>
          <cell r="C1752">
            <v>532907</v>
          </cell>
          <cell r="D1752" t="str">
            <v>IL&amp;FSENGG</v>
          </cell>
        </row>
        <row r="1753">
          <cell r="B1753" t="str">
            <v>IL&amp;FS INVESTMENT MANAGERS LTD</v>
          </cell>
          <cell r="C1753">
            <v>511208</v>
          </cell>
          <cell r="D1753" t="str">
            <v>IVC</v>
          </cell>
        </row>
        <row r="1754">
          <cell r="B1754" t="str">
            <v>IL&amp;FS TRANSPORTATION NETWORKS LTD</v>
          </cell>
          <cell r="C1754">
            <v>533177</v>
          </cell>
          <cell r="D1754" t="str">
            <v>IL&amp;FSTRANS</v>
          </cell>
        </row>
        <row r="1755">
          <cell r="B1755" t="str">
            <v>IM+ CAPITALS LTD</v>
          </cell>
          <cell r="C1755">
            <v>511628</v>
          </cell>
          <cell r="D1755" t="str">
            <v>Not Listed</v>
          </cell>
        </row>
        <row r="1756">
          <cell r="B1756" t="str">
            <v>IMC FINANCE LTD</v>
          </cell>
          <cell r="C1756">
            <v>505539</v>
          </cell>
          <cell r="D1756" t="str">
            <v>Not Listed</v>
          </cell>
        </row>
        <row r="1757">
          <cell r="B1757" t="str">
            <v>IMEC SERVICES LTD</v>
          </cell>
          <cell r="C1757">
            <v>513295</v>
          </cell>
          <cell r="D1757" t="str">
            <v>Not Listed</v>
          </cell>
        </row>
        <row r="1758">
          <cell r="B1758" t="str">
            <v>IMP POWERS LTD</v>
          </cell>
          <cell r="C1758">
            <v>517571</v>
          </cell>
          <cell r="D1758" t="str">
            <v>INDLMETER</v>
          </cell>
        </row>
        <row r="1759">
          <cell r="B1759" t="str">
            <v>IMPEX FERRO TECH LTD</v>
          </cell>
          <cell r="C1759">
            <v>532614</v>
          </cell>
          <cell r="D1759" t="str">
            <v>IMPEXFERRO</v>
          </cell>
        </row>
        <row r="1760">
          <cell r="B1760" t="str">
            <v>INANI MARBLES &amp; INDUSTRIES LTD</v>
          </cell>
          <cell r="C1760">
            <v>531129</v>
          </cell>
          <cell r="D1760" t="str">
            <v>Not Listed</v>
          </cell>
        </row>
        <row r="1761">
          <cell r="B1761" t="str">
            <v>INANI SECURITIES LTD</v>
          </cell>
          <cell r="C1761">
            <v>531672</v>
          </cell>
          <cell r="D1761" t="str">
            <v>Not Listed</v>
          </cell>
        </row>
        <row r="1762">
          <cell r="B1762" t="str">
            <v>INCAP LTD</v>
          </cell>
          <cell r="C1762">
            <v>517370</v>
          </cell>
          <cell r="D1762" t="str">
            <v>Not Listed</v>
          </cell>
        </row>
        <row r="1763">
          <cell r="B1763" t="str">
            <v>INCEPTUM ENTERPRISES LTD</v>
          </cell>
          <cell r="C1763">
            <v>538541</v>
          </cell>
          <cell r="D1763" t="str">
            <v>Not Listed</v>
          </cell>
        </row>
        <row r="1764">
          <cell r="B1764" t="str">
            <v>INCON ENGINEERS LTD</v>
          </cell>
          <cell r="C1764">
            <v>531594</v>
          </cell>
          <cell r="D1764" t="str">
            <v>Not Listed</v>
          </cell>
        </row>
        <row r="1765">
          <cell r="B1765" t="str">
            <v>IND BANK HOUSING LTD</v>
          </cell>
          <cell r="C1765">
            <v>523465</v>
          </cell>
          <cell r="D1765" t="str">
            <v>Not Listed</v>
          </cell>
        </row>
        <row r="1766">
          <cell r="B1766" t="str">
            <v>IND RENEWABLE ENERGY LTD</v>
          </cell>
          <cell r="C1766">
            <v>536709</v>
          </cell>
          <cell r="D1766" t="str">
            <v>Not Listed</v>
          </cell>
        </row>
        <row r="1767">
          <cell r="B1767" t="str">
            <v>INDAG RUBBER LTD</v>
          </cell>
          <cell r="C1767">
            <v>509162</v>
          </cell>
          <cell r="D1767" t="str">
            <v>Not Listed</v>
          </cell>
        </row>
        <row r="1768">
          <cell r="B1768" t="str">
            <v>IND-AGIV COMMERCE LTD</v>
          </cell>
          <cell r="C1768">
            <v>517077</v>
          </cell>
          <cell r="D1768" t="str">
            <v>Not Listed</v>
          </cell>
        </row>
        <row r="1769">
          <cell r="B1769" t="str">
            <v>INDBANK MERCHANT BANKING SERVICES LTD</v>
          </cell>
          <cell r="C1769">
            <v>511473</v>
          </cell>
          <cell r="D1769" t="str">
            <v>INDBANK</v>
          </cell>
        </row>
        <row r="1770">
          <cell r="B1770" t="str">
            <v>INDERGIRI FINANCE LTD</v>
          </cell>
          <cell r="C1770">
            <v>531505</v>
          </cell>
          <cell r="D1770" t="str">
            <v>Not Listed</v>
          </cell>
        </row>
        <row r="1771">
          <cell r="B1771" t="str">
            <v>INDIA CEMENTS CAPITAL LTD</v>
          </cell>
          <cell r="C1771">
            <v>511355</v>
          </cell>
          <cell r="D1771" t="str">
            <v>Not Listed</v>
          </cell>
        </row>
        <row r="1772">
          <cell r="B1772" t="str">
            <v>INDIA FINSEC LTD</v>
          </cell>
          <cell r="C1772">
            <v>535667</v>
          </cell>
          <cell r="D1772" t="str">
            <v>Not Listed</v>
          </cell>
        </row>
        <row r="1773">
          <cell r="B1773" t="str">
            <v>INDIA GELATINE &amp; CHEMICALS LTD</v>
          </cell>
          <cell r="C1773">
            <v>531253</v>
          </cell>
          <cell r="D1773" t="str">
            <v>Not Listed</v>
          </cell>
        </row>
        <row r="1774">
          <cell r="B1774" t="str">
            <v>INDIA GLYCOLS LTD</v>
          </cell>
          <cell r="C1774">
            <v>500201</v>
          </cell>
          <cell r="D1774" t="str">
            <v>INDIAGLYCO</v>
          </cell>
        </row>
        <row r="1775">
          <cell r="B1775" t="str">
            <v>INDIA GREEN REALITY LTD</v>
          </cell>
          <cell r="C1775">
            <v>540152</v>
          </cell>
          <cell r="D1775" t="str">
            <v>Not Listed</v>
          </cell>
        </row>
        <row r="1776">
          <cell r="B1776" t="str">
            <v>India Grid Trust</v>
          </cell>
          <cell r="C1776">
            <v>540565</v>
          </cell>
          <cell r="D1776" t="str">
            <v>INDIGRID</v>
          </cell>
        </row>
        <row r="1777">
          <cell r="B1777" t="str">
            <v>INDIA HOME LOAN LTD</v>
          </cell>
          <cell r="C1777">
            <v>530979</v>
          </cell>
          <cell r="D1777" t="str">
            <v>Not Listed</v>
          </cell>
        </row>
        <row r="1778">
          <cell r="B1778" t="str">
            <v>INDIA INFRASPACE LTD</v>
          </cell>
          <cell r="C1778">
            <v>531343</v>
          </cell>
          <cell r="D1778" t="str">
            <v>Not Listed</v>
          </cell>
        </row>
        <row r="1779">
          <cell r="B1779" t="str">
            <v>INDIA MOTOR PARTS AND ACCESSORIES LTD</v>
          </cell>
          <cell r="C1779">
            <v>590065</v>
          </cell>
          <cell r="D1779" t="str">
            <v>IMPAL</v>
          </cell>
        </row>
        <row r="1780">
          <cell r="B1780" t="str">
            <v>INDIA NIPPON ELECTRICALS LTD</v>
          </cell>
          <cell r="C1780">
            <v>532240</v>
          </cell>
          <cell r="D1780" t="str">
            <v>INDNIPPON</v>
          </cell>
        </row>
        <row r="1781">
          <cell r="B1781" t="str">
            <v>INDIA STEEL WORKS LTD</v>
          </cell>
          <cell r="C1781">
            <v>513361</v>
          </cell>
          <cell r="D1781" t="str">
            <v>Not Listed</v>
          </cell>
        </row>
        <row r="1782">
          <cell r="B1782" t="str">
            <v>INDIA TOURISM DEVELOPMENT CORPORATION LTD</v>
          </cell>
          <cell r="C1782">
            <v>532189</v>
          </cell>
          <cell r="D1782" t="str">
            <v>ITDC</v>
          </cell>
        </row>
        <row r="1783">
          <cell r="B1783" t="str">
            <v>INDIABULLS HOUSING FINANCE LTD</v>
          </cell>
          <cell r="C1783">
            <v>535789</v>
          </cell>
          <cell r="D1783" t="str">
            <v>IBULHSGFIN</v>
          </cell>
        </row>
        <row r="1784">
          <cell r="B1784" t="str">
            <v>INDIABULLS INTEGRATED SERVICES LTD</v>
          </cell>
          <cell r="C1784">
            <v>533520</v>
          </cell>
          <cell r="D1784" t="str">
            <v>IBULISL</v>
          </cell>
        </row>
        <row r="1785">
          <cell r="B1785" t="str">
            <v>INDIABULLS REAL ESTATE LTD</v>
          </cell>
          <cell r="C1785">
            <v>532832</v>
          </cell>
          <cell r="D1785" t="str">
            <v>IBREALEST</v>
          </cell>
        </row>
        <row r="1786">
          <cell r="B1786" t="str">
            <v>INDIABULLS VENTURES LTD</v>
          </cell>
          <cell r="C1786">
            <v>532960</v>
          </cell>
          <cell r="D1786" t="str">
            <v>IBVENTURES</v>
          </cell>
        </row>
        <row r="1787">
          <cell r="B1787" t="str">
            <v>INDIAN ACRYLICS LTD</v>
          </cell>
          <cell r="C1787">
            <v>514165</v>
          </cell>
          <cell r="D1787" t="str">
            <v>Not Listed</v>
          </cell>
        </row>
        <row r="1788">
          <cell r="B1788" t="str">
            <v>INDIAN BANK</v>
          </cell>
          <cell r="C1788">
            <v>532814</v>
          </cell>
          <cell r="D1788" t="str">
            <v>INDIANB</v>
          </cell>
        </row>
        <row r="1789">
          <cell r="B1789" t="str">
            <v>INDIAN BRIGHT STEEL CO LTD</v>
          </cell>
          <cell r="C1789">
            <v>504731</v>
          </cell>
          <cell r="D1789" t="str">
            <v>Not Listed</v>
          </cell>
        </row>
        <row r="1790">
          <cell r="B1790" t="str">
            <v>INDIAN CARD CLOTHING COMPANY LTD</v>
          </cell>
          <cell r="C1790">
            <v>509692</v>
          </cell>
          <cell r="D1790" t="str">
            <v>INDIANCARD</v>
          </cell>
        </row>
        <row r="1791">
          <cell r="B1791" t="str">
            <v>INDIAN ENERGY EXCHANGE LTD</v>
          </cell>
          <cell r="C1791">
            <v>540750</v>
          </cell>
          <cell r="D1791" t="str">
            <v>IEX</v>
          </cell>
        </row>
        <row r="1792">
          <cell r="B1792" t="str">
            <v>INDIAN EXTRACTIONS LTD</v>
          </cell>
          <cell r="C1792">
            <v>524614</v>
          </cell>
          <cell r="D1792" t="str">
            <v>Not Listed</v>
          </cell>
        </row>
        <row r="1793">
          <cell r="B1793" t="str">
            <v>INDIAN HUME PIPE COMPANY LTD</v>
          </cell>
          <cell r="C1793">
            <v>504741</v>
          </cell>
          <cell r="D1793" t="str">
            <v>INDIANHUME</v>
          </cell>
        </row>
        <row r="1794">
          <cell r="B1794" t="str">
            <v>INDIAN INFOTECH &amp; SOFTWARE LTD</v>
          </cell>
          <cell r="C1794">
            <v>509051</v>
          </cell>
          <cell r="D1794" t="str">
            <v>Not Listed</v>
          </cell>
        </row>
        <row r="1795">
          <cell r="B1795" t="str">
            <v>INDIAN LINK CHAIN MANUFACTURES LTD</v>
          </cell>
          <cell r="C1795">
            <v>504746</v>
          </cell>
          <cell r="D1795" t="str">
            <v>Not Listed</v>
          </cell>
        </row>
        <row r="1796">
          <cell r="B1796" t="str">
            <v>INDIAN METALS &amp; FERRO ALLOYS LTD</v>
          </cell>
          <cell r="C1796">
            <v>533047</v>
          </cell>
          <cell r="D1796" t="str">
            <v>IMFA</v>
          </cell>
        </row>
        <row r="1797">
          <cell r="B1797" t="str">
            <v>INDIAN OIL CORPORATION LTD</v>
          </cell>
          <cell r="C1797">
            <v>530965</v>
          </cell>
          <cell r="D1797" t="str">
            <v>IOC</v>
          </cell>
        </row>
        <row r="1798">
          <cell r="B1798" t="str">
            <v>INDIAN OVERSEAS BANK</v>
          </cell>
          <cell r="C1798">
            <v>532388</v>
          </cell>
          <cell r="D1798" t="str">
            <v>IOB</v>
          </cell>
        </row>
        <row r="1799">
          <cell r="B1799" t="str">
            <v>INDIAN SUCROSE LTD</v>
          </cell>
          <cell r="C1799">
            <v>500319</v>
          </cell>
          <cell r="D1799" t="str">
            <v>Not Listed</v>
          </cell>
        </row>
        <row r="1800">
          <cell r="B1800" t="str">
            <v>INDIAN TERRAIN FASHIONS LTD</v>
          </cell>
          <cell r="C1800">
            <v>533329</v>
          </cell>
          <cell r="D1800" t="str">
            <v>INDTERRAIN</v>
          </cell>
        </row>
        <row r="1801">
          <cell r="B1801" t="str">
            <v>INDIAN TONERS &amp; DEVELOPERS LTD</v>
          </cell>
          <cell r="C1801">
            <v>523586</v>
          </cell>
          <cell r="D1801" t="str">
            <v>Not Listed</v>
          </cell>
        </row>
        <row r="1802">
          <cell r="B1802" t="str">
            <v>INDIANIVESH LTD</v>
          </cell>
          <cell r="C1802">
            <v>501700</v>
          </cell>
          <cell r="D1802" t="str">
            <v>Not Listed</v>
          </cell>
        </row>
        <row r="1803">
          <cell r="B1803" t="str">
            <v>INDITRADE CAPITAL LTD</v>
          </cell>
          <cell r="C1803">
            <v>532745</v>
          </cell>
          <cell r="D1803" t="str">
            <v>Not Listed</v>
          </cell>
        </row>
        <row r="1804">
          <cell r="B1804" t="str">
            <v>INDO AMINES LTD</v>
          </cell>
          <cell r="C1804">
            <v>524648</v>
          </cell>
          <cell r="D1804" t="str">
            <v>Not Listed</v>
          </cell>
        </row>
        <row r="1805">
          <cell r="B1805" t="str">
            <v>INDO ASIAN FINANCE LTD</v>
          </cell>
          <cell r="C1805">
            <v>530747</v>
          </cell>
          <cell r="D1805" t="str">
            <v>Not Listed</v>
          </cell>
        </row>
        <row r="1806">
          <cell r="B1806" t="str">
            <v>INDO BORAX &amp; CHEMICALS LTD</v>
          </cell>
          <cell r="C1806">
            <v>524342</v>
          </cell>
          <cell r="D1806" t="str">
            <v>Not Listed</v>
          </cell>
        </row>
        <row r="1807">
          <cell r="B1807" t="str">
            <v>INDO COTSPIN LTD</v>
          </cell>
          <cell r="C1807">
            <v>538838</v>
          </cell>
          <cell r="D1807" t="str">
            <v>Not Listed</v>
          </cell>
        </row>
        <row r="1808">
          <cell r="B1808" t="str">
            <v>INDO COUNT INDUSTRIES LTD</v>
          </cell>
          <cell r="C1808">
            <v>521016</v>
          </cell>
          <cell r="D1808" t="str">
            <v>ICIL</v>
          </cell>
        </row>
        <row r="1809">
          <cell r="B1809" t="str">
            <v>INDO CREDIT CAPITAL LTD</v>
          </cell>
          <cell r="C1809">
            <v>526887</v>
          </cell>
          <cell r="D1809" t="str">
            <v>Not Listed</v>
          </cell>
        </row>
        <row r="1810">
          <cell r="B1810" t="str">
            <v>INDO EURO INDCHEM LTD</v>
          </cell>
          <cell r="C1810">
            <v>524458</v>
          </cell>
          <cell r="D1810" t="str">
            <v>Not Listed</v>
          </cell>
        </row>
        <row r="1811">
          <cell r="B1811" t="str">
            <v>INDO GULF INDUSTRIES LTD</v>
          </cell>
          <cell r="C1811">
            <v>506945</v>
          </cell>
          <cell r="D1811" t="str">
            <v>Not Listed</v>
          </cell>
        </row>
        <row r="1812">
          <cell r="B1812" t="str">
            <v>INDO PACIFIC PROJECTS LTD</v>
          </cell>
          <cell r="C1812">
            <v>531565</v>
          </cell>
          <cell r="D1812" t="str">
            <v>Not Listed</v>
          </cell>
        </row>
        <row r="1813">
          <cell r="B1813" t="str">
            <v>INDO RAMA SYNTHETICS (INDIA) LTD</v>
          </cell>
          <cell r="C1813">
            <v>500207</v>
          </cell>
          <cell r="D1813" t="str">
            <v>INDORAMA</v>
          </cell>
        </row>
        <row r="1814">
          <cell r="B1814" t="str">
            <v>INDO RAMA SYNTHETICS INDIA LTD</v>
          </cell>
          <cell r="C1814">
            <v>500207</v>
          </cell>
          <cell r="D1814" t="str">
            <v>INDORAMA</v>
          </cell>
        </row>
        <row r="1815">
          <cell r="B1815" t="str">
            <v>INDO TECH TRANSFORMERS LTD</v>
          </cell>
          <cell r="C1815">
            <v>532717</v>
          </cell>
          <cell r="D1815" t="str">
            <v>INDOTECH</v>
          </cell>
        </row>
        <row r="1816">
          <cell r="B1816" t="str">
            <v>INDO THAI SECURITIES LTD</v>
          </cell>
          <cell r="C1816">
            <v>533676</v>
          </cell>
          <cell r="D1816" t="str">
            <v>INDOTHAI</v>
          </cell>
        </row>
        <row r="1817">
          <cell r="B1817" t="str">
            <v>INDO US BIO-TECH LTD</v>
          </cell>
          <cell r="C1817">
            <v>541304</v>
          </cell>
          <cell r="D1817" t="str">
            <v>Not Listed</v>
          </cell>
        </row>
        <row r="1818">
          <cell r="B1818" t="str">
            <v>INDO-CITY INFOTECH LTD</v>
          </cell>
          <cell r="C1818">
            <v>532100</v>
          </cell>
          <cell r="D1818" t="str">
            <v>Not Listed</v>
          </cell>
        </row>
        <row r="1819">
          <cell r="B1819" t="str">
            <v>INDOCO REMEDIES LTD</v>
          </cell>
          <cell r="C1819">
            <v>532612</v>
          </cell>
          <cell r="D1819" t="str">
            <v>INDOCO</v>
          </cell>
        </row>
        <row r="1820">
          <cell r="B1820" t="str">
            <v>INDO-GLOBAL ENTERPRISES LTD</v>
          </cell>
          <cell r="C1820">
            <v>539433</v>
          </cell>
          <cell r="D1820" t="str">
            <v>Not Listed</v>
          </cell>
        </row>
        <row r="1821">
          <cell r="B1821" t="str">
            <v>INDOKEM LTD</v>
          </cell>
          <cell r="C1821">
            <v>504092</v>
          </cell>
          <cell r="D1821" t="str">
            <v>Not Listed</v>
          </cell>
        </row>
        <row r="1822">
          <cell r="B1822" t="str">
            <v>INDO-NATIONAL LTD</v>
          </cell>
          <cell r="C1822">
            <v>504058</v>
          </cell>
          <cell r="D1822" t="str">
            <v>NIPPOBATRY</v>
          </cell>
        </row>
        <row r="1823">
          <cell r="B1823" t="str">
            <v>INDOSOLAR LTD</v>
          </cell>
          <cell r="C1823">
            <v>533257</v>
          </cell>
          <cell r="D1823" t="str">
            <v>INDOSOLAR</v>
          </cell>
        </row>
        <row r="1824">
          <cell r="B1824" t="str">
            <v>INDOSTAR CAPITAL FINANCE LTD</v>
          </cell>
          <cell r="C1824">
            <v>541336</v>
          </cell>
          <cell r="D1824" t="str">
            <v>INDOSTAR</v>
          </cell>
        </row>
        <row r="1825">
          <cell r="B1825" t="str">
            <v>INDOVATION TECHNOLOGIES LTD</v>
          </cell>
          <cell r="C1825">
            <v>521005</v>
          </cell>
          <cell r="D1825" t="str">
            <v>Not Listed</v>
          </cell>
        </row>
        <row r="1826">
          <cell r="B1826" t="str">
            <v>INDOWIND ENERGY LTD</v>
          </cell>
          <cell r="C1826">
            <v>532894</v>
          </cell>
          <cell r="D1826" t="str">
            <v>INDOWIND</v>
          </cell>
        </row>
        <row r="1827">
          <cell r="B1827" t="str">
            <v>INDRA INDUSTRIES LTD</v>
          </cell>
          <cell r="C1827">
            <v>539175</v>
          </cell>
          <cell r="D1827" t="str">
            <v>Not Listed</v>
          </cell>
        </row>
        <row r="1828">
          <cell r="B1828" t="str">
            <v>INDRAPRASTHA GAS LTD</v>
          </cell>
          <cell r="C1828">
            <v>532514</v>
          </cell>
          <cell r="D1828" t="str">
            <v>IGL</v>
          </cell>
        </row>
        <row r="1829">
          <cell r="B1829" t="str">
            <v>INDRAPRASTHA MEDICAL CORPORATION LTD</v>
          </cell>
          <cell r="C1829">
            <v>532150</v>
          </cell>
          <cell r="D1829" t="str">
            <v>INDRAMEDCO</v>
          </cell>
        </row>
        <row r="1830">
          <cell r="B1830" t="str">
            <v>INDRAYANI BIOTECH LTD.</v>
          </cell>
          <cell r="C1830">
            <v>526445</v>
          </cell>
          <cell r="D1830" t="str">
            <v>INDRANIB</v>
          </cell>
        </row>
        <row r="1831">
          <cell r="B1831" t="str">
            <v>INDSIL HYDRO POWER AND MANGANESE LTD</v>
          </cell>
          <cell r="C1831">
            <v>522165</v>
          </cell>
          <cell r="D1831" t="str">
            <v>Not Listed</v>
          </cell>
        </row>
        <row r="1832">
          <cell r="B1832" t="str">
            <v>INDSOYA LTD</v>
          </cell>
          <cell r="C1832">
            <v>503639</v>
          </cell>
          <cell r="D1832" t="str">
            <v>Not Listed</v>
          </cell>
        </row>
        <row r="1833">
          <cell r="B1833" t="str">
            <v>IND-SWIFT LABORATORIES LTD</v>
          </cell>
          <cell r="C1833">
            <v>532305</v>
          </cell>
          <cell r="D1833" t="str">
            <v>INDSWFTLAB</v>
          </cell>
        </row>
        <row r="1834">
          <cell r="B1834" t="str">
            <v>IND-SWIFT LTD</v>
          </cell>
          <cell r="C1834">
            <v>524652</v>
          </cell>
          <cell r="D1834" t="str">
            <v>INDSWFTLTD</v>
          </cell>
        </row>
        <row r="1835">
          <cell r="B1835" t="str">
            <v>INDUCTO STEEL LTD</v>
          </cell>
          <cell r="C1835">
            <v>532001</v>
          </cell>
          <cell r="D1835" t="str">
            <v>Not Listed</v>
          </cell>
        </row>
        <row r="1836">
          <cell r="B1836" t="str">
            <v>INDUS FINANCE LTD</v>
          </cell>
          <cell r="C1836">
            <v>531841</v>
          </cell>
          <cell r="D1836" t="str">
            <v>Not Listed</v>
          </cell>
        </row>
        <row r="1837">
          <cell r="B1837" t="str">
            <v>INDUSIND BANK LTD</v>
          </cell>
          <cell r="C1837">
            <v>532187</v>
          </cell>
          <cell r="D1837" t="str">
            <v>INDUSINDBK</v>
          </cell>
        </row>
        <row r="1838">
          <cell r="B1838" t="str">
            <v>INDUSTRIAL &amp; PRUDENTIAL INVESTMENTS CO LTD</v>
          </cell>
          <cell r="C1838">
            <v>501298</v>
          </cell>
          <cell r="D1838" t="str">
            <v>Not Listed</v>
          </cell>
        </row>
        <row r="1839">
          <cell r="B1839" t="str">
            <v>INDUSTRIAL INVESTMENT TRUST LTD</v>
          </cell>
          <cell r="C1839">
            <v>501295</v>
          </cell>
          <cell r="D1839" t="str">
            <v>IITL</v>
          </cell>
        </row>
        <row r="1840">
          <cell r="B1840" t="str">
            <v>INEOS STYROLUTION (INDIA) LTD</v>
          </cell>
          <cell r="C1840">
            <v>506222</v>
          </cell>
          <cell r="D1840" t="str">
            <v>INEOSSTYRO</v>
          </cell>
        </row>
        <row r="1841">
          <cell r="B1841" t="str">
            <v>INEOS STYROLUTION INDIA LTD</v>
          </cell>
          <cell r="C1841">
            <v>506222</v>
          </cell>
          <cell r="D1841" t="str">
            <v>INEOSSTYRO</v>
          </cell>
        </row>
        <row r="1842">
          <cell r="B1842" t="str">
            <v>INERTIA STEEL LTD</v>
          </cell>
          <cell r="C1842">
            <v>512025</v>
          </cell>
          <cell r="D1842" t="str">
            <v>Not Listed</v>
          </cell>
        </row>
        <row r="1843">
          <cell r="B1843" t="str">
            <v>INFIBEAM AVENUES LTD</v>
          </cell>
          <cell r="C1843">
            <v>539807</v>
          </cell>
          <cell r="D1843" t="str">
            <v>INFIBEAM</v>
          </cell>
        </row>
        <row r="1844">
          <cell r="B1844" t="str">
            <v>INFINITE COMPUTER SOLUTIONS (INDIA) LTD</v>
          </cell>
          <cell r="C1844">
            <v>533154</v>
          </cell>
          <cell r="D1844" t="str">
            <v>INFINITE</v>
          </cell>
        </row>
        <row r="1845">
          <cell r="B1845" t="str">
            <v>INFINITE COMPUTER SOLUTIONS INDIA LTD</v>
          </cell>
          <cell r="C1845">
            <v>533154</v>
          </cell>
          <cell r="D1845" t="str">
            <v>INFINITE</v>
          </cell>
        </row>
        <row r="1846">
          <cell r="B1846" t="str">
            <v>INFLAME APPLIANCES LTD</v>
          </cell>
          <cell r="C1846">
            <v>541083</v>
          </cell>
          <cell r="D1846" t="str">
            <v>Not Listed</v>
          </cell>
        </row>
        <row r="1847">
          <cell r="B1847" t="str">
            <v>INFO EDGE (INDIA) LTD</v>
          </cell>
          <cell r="C1847">
            <v>532777</v>
          </cell>
          <cell r="D1847" t="str">
            <v>NAUKRI</v>
          </cell>
        </row>
        <row r="1848">
          <cell r="B1848" t="str">
            <v>INFO EDGE INDIA LTD</v>
          </cell>
          <cell r="C1848">
            <v>532777</v>
          </cell>
          <cell r="D1848" t="str">
            <v>NAUKRI</v>
          </cell>
        </row>
        <row r="1849">
          <cell r="B1849" t="str">
            <v>INFOBEANS TECHNOLOGIES LTD</v>
          </cell>
          <cell r="C1849" t="str">
            <v>Not Listed</v>
          </cell>
          <cell r="D1849" t="str">
            <v>INFOBEAN</v>
          </cell>
        </row>
        <row r="1850">
          <cell r="B1850" t="str">
            <v>INFORMED TECHNOLOGIES (INDIA) LTD</v>
          </cell>
          <cell r="C1850">
            <v>504810</v>
          </cell>
          <cell r="D1850" t="str">
            <v>Not Listed</v>
          </cell>
        </row>
        <row r="1851">
          <cell r="B1851" t="str">
            <v>INFORMED TECHNOLOGIES INDIA LTD</v>
          </cell>
          <cell r="C1851">
            <v>504810</v>
          </cell>
          <cell r="D1851" t="str">
            <v>Not Listed</v>
          </cell>
        </row>
        <row r="1852">
          <cell r="B1852" t="str">
            <v>INFOSYS LTD</v>
          </cell>
          <cell r="C1852">
            <v>500209</v>
          </cell>
          <cell r="D1852" t="str">
            <v>INFY</v>
          </cell>
        </row>
        <row r="1853">
          <cell r="B1853" t="str">
            <v>INFRA INDUSTRIES LTD</v>
          </cell>
          <cell r="C1853">
            <v>530777</v>
          </cell>
          <cell r="D1853" t="str">
            <v>Not Listed</v>
          </cell>
        </row>
        <row r="1854">
          <cell r="B1854" t="str">
            <v>INFRONICS SYSTEMS LTD</v>
          </cell>
          <cell r="C1854">
            <v>537985</v>
          </cell>
          <cell r="D1854" t="str">
            <v>Not Listed</v>
          </cell>
        </row>
        <row r="1855">
          <cell r="B1855" t="str">
            <v>INGERSOLL RAND (INDIA) LTD</v>
          </cell>
          <cell r="C1855">
            <v>500210</v>
          </cell>
          <cell r="D1855" t="str">
            <v>INGERRAND</v>
          </cell>
        </row>
        <row r="1856">
          <cell r="B1856" t="str">
            <v>INGERSOLL RAND INDIA LTD</v>
          </cell>
          <cell r="C1856">
            <v>500210</v>
          </cell>
          <cell r="D1856" t="str">
            <v>INGERRAND</v>
          </cell>
        </row>
        <row r="1857">
          <cell r="B1857" t="str">
            <v>INLAND PRINTERS LTD</v>
          </cell>
          <cell r="C1857">
            <v>530787</v>
          </cell>
          <cell r="D1857" t="str">
            <v>Not Listed</v>
          </cell>
        </row>
        <row r="1858">
          <cell r="B1858" t="str">
            <v>INNOCORP LTD.</v>
          </cell>
          <cell r="C1858">
            <v>531929</v>
          </cell>
          <cell r="D1858" t="str">
            <v>INNOCORP</v>
          </cell>
        </row>
        <row r="1859">
          <cell r="B1859" t="str">
            <v>INNOVANA THINKLABS LTD</v>
          </cell>
          <cell r="C1859" t="str">
            <v>Not Listed</v>
          </cell>
          <cell r="D1859" t="str">
            <v>INNOVANA</v>
          </cell>
        </row>
        <row r="1860">
          <cell r="B1860" t="str">
            <v>INNOVASSYNTH INVESTMENTS LTD</v>
          </cell>
          <cell r="C1860">
            <v>533315</v>
          </cell>
          <cell r="D1860" t="str">
            <v>Not Listed</v>
          </cell>
        </row>
        <row r="1861">
          <cell r="B1861" t="str">
            <v>INNOVATION SOFTWARE EXPORTS LTD</v>
          </cell>
          <cell r="C1861">
            <v>517433</v>
          </cell>
          <cell r="D1861" t="str">
            <v>Not Listed</v>
          </cell>
        </row>
        <row r="1862">
          <cell r="B1862" t="str">
            <v>INNOVATIVE IDEALS AND SERVICES (INDIA) LTD</v>
          </cell>
          <cell r="C1862">
            <v>541983</v>
          </cell>
          <cell r="D1862" t="str">
            <v>Not Listed</v>
          </cell>
        </row>
        <row r="1863">
          <cell r="B1863" t="str">
            <v>INNOVATIVE IDEALS AND SERVICES INDIA LTD</v>
          </cell>
          <cell r="C1863">
            <v>541983</v>
          </cell>
          <cell r="D1863" t="str">
            <v>Not Listed</v>
          </cell>
        </row>
        <row r="1864">
          <cell r="B1864" t="str">
            <v>INNOVATIVE TECH PACK LTD</v>
          </cell>
          <cell r="C1864">
            <v>523840</v>
          </cell>
          <cell r="D1864" t="str">
            <v>Not Listed</v>
          </cell>
        </row>
        <row r="1865">
          <cell r="B1865" t="str">
            <v>INNOVATIVE TYRES AND TUBES LTD</v>
          </cell>
          <cell r="C1865" t="str">
            <v>Not Listed</v>
          </cell>
          <cell r="D1865" t="str">
            <v>INNOVATIVE</v>
          </cell>
        </row>
        <row r="1866">
          <cell r="B1866" t="str">
            <v>INNOVATORS FACADE SYSTEMS LTD</v>
          </cell>
          <cell r="C1866">
            <v>541353</v>
          </cell>
          <cell r="D1866" t="str">
            <v>Not Listed</v>
          </cell>
        </row>
        <row r="1867">
          <cell r="B1867" t="str">
            <v>INOX LEISURE LTD</v>
          </cell>
          <cell r="C1867">
            <v>532706</v>
          </cell>
          <cell r="D1867" t="str">
            <v>INOXLEISUR</v>
          </cell>
        </row>
        <row r="1868">
          <cell r="B1868" t="str">
            <v>INOX WIND LTD</v>
          </cell>
          <cell r="C1868">
            <v>539083</v>
          </cell>
          <cell r="D1868" t="str">
            <v>INOXWIND</v>
          </cell>
        </row>
        <row r="1869">
          <cell r="B1869" t="str">
            <v>INSECTICIDES (INDIA) LTD</v>
          </cell>
          <cell r="C1869">
            <v>532851</v>
          </cell>
          <cell r="D1869" t="str">
            <v>INSECTICID</v>
          </cell>
        </row>
        <row r="1870">
          <cell r="B1870" t="str">
            <v>INSECTICIDES INDIA LTD</v>
          </cell>
          <cell r="C1870">
            <v>532851</v>
          </cell>
          <cell r="D1870" t="str">
            <v>INSECTICID</v>
          </cell>
        </row>
        <row r="1871">
          <cell r="B1871" t="str">
            <v>INSILCO LTD</v>
          </cell>
          <cell r="C1871">
            <v>500211</v>
          </cell>
          <cell r="D1871" t="str">
            <v>Not Listed</v>
          </cell>
        </row>
        <row r="1872">
          <cell r="B1872" t="str">
            <v>INSPIRISYS SOLUTIONS LTD</v>
          </cell>
          <cell r="C1872">
            <v>532774</v>
          </cell>
          <cell r="D1872" t="str">
            <v>INSPIRISYS</v>
          </cell>
        </row>
        <row r="1873">
          <cell r="B1873" t="str">
            <v>INTEC CAPITAL LTD</v>
          </cell>
          <cell r="C1873">
            <v>526871</v>
          </cell>
          <cell r="D1873" t="str">
            <v>Not Listed</v>
          </cell>
        </row>
        <row r="1874">
          <cell r="B1874" t="str">
            <v>INTEGRA CAPITAL MANAGEMENT LTD.</v>
          </cell>
          <cell r="C1874">
            <v>531314</v>
          </cell>
          <cell r="D1874" t="str">
            <v>INTCAPM</v>
          </cell>
        </row>
        <row r="1875">
          <cell r="B1875" t="str">
            <v>INTEGRA ENGINEERING (INDIA) LTD</v>
          </cell>
          <cell r="C1875">
            <v>505358</v>
          </cell>
          <cell r="D1875" t="str">
            <v>Not Listed</v>
          </cell>
        </row>
        <row r="1876">
          <cell r="B1876" t="str">
            <v>INTEGRA ENGINEERING INDIA LTD</v>
          </cell>
          <cell r="C1876">
            <v>505358</v>
          </cell>
          <cell r="D1876" t="str">
            <v>Not Listed</v>
          </cell>
        </row>
        <row r="1877">
          <cell r="B1877" t="str">
            <v>INTEGRA GARMENTS AND TEXTILES LTD</v>
          </cell>
          <cell r="C1877">
            <v>535958</v>
          </cell>
          <cell r="D1877" t="str">
            <v>INTEGRA</v>
          </cell>
        </row>
        <row r="1878">
          <cell r="B1878" t="str">
            <v>INTEGRA SWITCHGEAR LTD</v>
          </cell>
          <cell r="C1878">
            <v>517423</v>
          </cell>
          <cell r="D1878" t="str">
            <v>Not Listed</v>
          </cell>
        </row>
        <row r="1879">
          <cell r="B1879" t="str">
            <v>INTEGRA TELECOMMUNICATION &amp; SOFTWARE LTD</v>
          </cell>
          <cell r="C1879">
            <v>536868</v>
          </cell>
          <cell r="D1879" t="str">
            <v>Not Listed</v>
          </cell>
        </row>
        <row r="1880">
          <cell r="B1880" t="str">
            <v>INTEGRATED CAPITAL SERVICES LTD</v>
          </cell>
          <cell r="C1880">
            <v>539149</v>
          </cell>
          <cell r="D1880" t="str">
            <v>Not Listed</v>
          </cell>
        </row>
        <row r="1881">
          <cell r="B1881" t="str">
            <v>INTEGRATED FINANCIAL SERVICES LTD</v>
          </cell>
          <cell r="C1881">
            <v>500212</v>
          </cell>
          <cell r="D1881" t="str">
            <v>Not Listed</v>
          </cell>
        </row>
        <row r="1882">
          <cell r="B1882" t="str">
            <v>INTEGRATED PROTEINS LTD</v>
          </cell>
          <cell r="C1882">
            <v>519606</v>
          </cell>
          <cell r="D1882" t="str">
            <v>Not Listed</v>
          </cell>
        </row>
        <row r="1883">
          <cell r="B1883" t="str">
            <v>INTEGRATED TECHNOLOGIES LTD</v>
          </cell>
          <cell r="C1883">
            <v>531889</v>
          </cell>
          <cell r="D1883" t="str">
            <v>Not Listed</v>
          </cell>
        </row>
        <row r="1884">
          <cell r="B1884" t="str">
            <v>INTEGRATED THERMOPLASTICS LTD</v>
          </cell>
          <cell r="C1884">
            <v>530921</v>
          </cell>
          <cell r="D1884" t="str">
            <v>Not Listed</v>
          </cell>
        </row>
        <row r="1885">
          <cell r="B1885" t="str">
            <v>INTELLECT DESIGN ARENA LTD</v>
          </cell>
          <cell r="C1885">
            <v>538835</v>
          </cell>
          <cell r="D1885" t="str">
            <v>INTELLECT</v>
          </cell>
        </row>
        <row r="1886">
          <cell r="B1886" t="str">
            <v>INTELLIVATE CAPITAL ADVISORS LTD</v>
          </cell>
          <cell r="C1886">
            <v>534732</v>
          </cell>
          <cell r="D1886" t="str">
            <v>Not Listed</v>
          </cell>
        </row>
        <row r="1887">
          <cell r="B1887" t="str">
            <v>INTELLIVATE CAPITAL VENTURES LTD</v>
          </cell>
          <cell r="C1887">
            <v>506134</v>
          </cell>
          <cell r="D1887" t="str">
            <v>Not Listed</v>
          </cell>
        </row>
        <row r="1888">
          <cell r="B1888" t="str">
            <v>INTENSE TECHNOLOGIES LTD</v>
          </cell>
          <cell r="C1888">
            <v>532326</v>
          </cell>
          <cell r="D1888" t="str">
            <v>INTENTECH</v>
          </cell>
        </row>
        <row r="1889">
          <cell r="B1889" t="str">
            <v>INTER GLOBE FINANCE LTD</v>
          </cell>
          <cell r="C1889">
            <v>511391</v>
          </cell>
          <cell r="D1889" t="str">
            <v>Not Listed</v>
          </cell>
        </row>
        <row r="1890">
          <cell r="B1890" t="str">
            <v>INTER STATE OIL CARRIER LTD</v>
          </cell>
          <cell r="C1890">
            <v>530259</v>
          </cell>
          <cell r="D1890" t="str">
            <v>Not Listed</v>
          </cell>
        </row>
        <row r="1891">
          <cell r="B1891" t="str">
            <v>INTERACTIVE FINANCIAL SERVICES LTD</v>
          </cell>
          <cell r="C1891">
            <v>539692</v>
          </cell>
          <cell r="D1891" t="str">
            <v>Not Listed</v>
          </cell>
        </row>
        <row r="1892">
          <cell r="B1892" t="str">
            <v>INTERGLOBE AVIATION LTD</v>
          </cell>
          <cell r="C1892">
            <v>539448</v>
          </cell>
          <cell r="D1892" t="str">
            <v>INDIGO</v>
          </cell>
        </row>
        <row r="1893">
          <cell r="B1893" t="str">
            <v>INTERLINK PETROLEUM LTD</v>
          </cell>
          <cell r="C1893">
            <v>526512</v>
          </cell>
          <cell r="D1893" t="str">
            <v>Not Listed</v>
          </cell>
        </row>
        <row r="1894">
          <cell r="B1894" t="str">
            <v>INTERNATIONAL COMBUSTION (INDIA) LTD</v>
          </cell>
          <cell r="C1894">
            <v>505737</v>
          </cell>
          <cell r="D1894" t="str">
            <v>Not Listed</v>
          </cell>
        </row>
        <row r="1895">
          <cell r="B1895" t="str">
            <v>INTERNATIONAL COMBUSTION INDIA LTD</v>
          </cell>
          <cell r="C1895">
            <v>505737</v>
          </cell>
          <cell r="D1895" t="str">
            <v>Not Listed</v>
          </cell>
        </row>
        <row r="1896">
          <cell r="B1896" t="str">
            <v>INTERNATIONAL CONSTRUCTIONS LTD</v>
          </cell>
          <cell r="C1896" t="str">
            <v>Not Listed</v>
          </cell>
          <cell r="D1896" t="str">
            <v>SUBCAPCITY</v>
          </cell>
        </row>
        <row r="1897">
          <cell r="B1897" t="str">
            <v>INTERNATIONAL CONVEYORS LTD</v>
          </cell>
          <cell r="C1897">
            <v>509709</v>
          </cell>
          <cell r="D1897" t="str">
            <v>Not Listed</v>
          </cell>
        </row>
        <row r="1898">
          <cell r="B1898" t="str">
            <v>INTERNATIONAL DATA MANAGEMENT LTD</v>
          </cell>
          <cell r="C1898">
            <v>517044</v>
          </cell>
          <cell r="D1898" t="str">
            <v>Not Listed</v>
          </cell>
        </row>
        <row r="1899">
          <cell r="B1899" t="str">
            <v>INTERNATIONAL HOUSING FINANCE CORPORATION LTD</v>
          </cell>
          <cell r="C1899">
            <v>530781</v>
          </cell>
          <cell r="D1899" t="str">
            <v>Not Listed</v>
          </cell>
        </row>
        <row r="1900">
          <cell r="B1900" t="str">
            <v>INTERNATIONAL PAPER APPM LTD</v>
          </cell>
          <cell r="C1900">
            <v>502330</v>
          </cell>
          <cell r="D1900" t="str">
            <v>IPAPPM</v>
          </cell>
        </row>
        <row r="1901">
          <cell r="B1901" t="str">
            <v>INTERNATIONAL TRAVEL HOUSE LTD</v>
          </cell>
          <cell r="C1901">
            <v>500213</v>
          </cell>
          <cell r="D1901" t="str">
            <v>Not Listed</v>
          </cell>
        </row>
        <row r="1902">
          <cell r="B1902" t="str">
            <v>INTERWORLD DIGITAL LTD</v>
          </cell>
          <cell r="C1902">
            <v>532072</v>
          </cell>
          <cell r="D1902" t="str">
            <v>Not Listed</v>
          </cell>
        </row>
        <row r="1903">
          <cell r="B1903" t="str">
            <v>INTRASOFT TECHNOLOGIES LTD</v>
          </cell>
          <cell r="C1903">
            <v>533181</v>
          </cell>
          <cell r="D1903" t="str">
            <v>ISFT</v>
          </cell>
        </row>
        <row r="1904">
          <cell r="B1904" t="str">
            <v>INVENTURE GROWTH &amp; SECURITIES LTD</v>
          </cell>
          <cell r="C1904">
            <v>533506</v>
          </cell>
          <cell r="D1904" t="str">
            <v>INVENTURE</v>
          </cell>
        </row>
        <row r="1905">
          <cell r="B1905" t="str">
            <v>Invesco India Gold Exchange Traded Fund</v>
          </cell>
          <cell r="C1905">
            <v>533172</v>
          </cell>
          <cell r="D1905" t="str">
            <v>IVZINGOLD</v>
          </cell>
        </row>
        <row r="1906">
          <cell r="B1906" t="str">
            <v>INVESTMENT &amp; PRECISION CASTINGS LTD</v>
          </cell>
          <cell r="C1906">
            <v>504786</v>
          </cell>
          <cell r="D1906" t="str">
            <v>Not Listed</v>
          </cell>
        </row>
        <row r="1907">
          <cell r="B1907" t="str">
            <v>INVICTA MEDITEK LTD</v>
          </cell>
          <cell r="C1907">
            <v>523844</v>
          </cell>
          <cell r="D1907" t="str">
            <v>Not Listed</v>
          </cell>
        </row>
        <row r="1908">
          <cell r="B1908" t="str">
            <v>IO SYSTEM LTD</v>
          </cell>
          <cell r="C1908">
            <v>523752</v>
          </cell>
          <cell r="D1908" t="str">
            <v>Not Listed</v>
          </cell>
        </row>
        <row r="1909">
          <cell r="B1909" t="str">
            <v>IOL CHEMICALS AND PHARMACEUTICALS LTD</v>
          </cell>
          <cell r="C1909">
            <v>524164</v>
          </cell>
          <cell r="D1909" t="str">
            <v>IOLCP</v>
          </cell>
        </row>
        <row r="1910">
          <cell r="B1910" t="str">
            <v>ION EXCHANGE (INDIA) LTD</v>
          </cell>
          <cell r="C1910">
            <v>500214</v>
          </cell>
          <cell r="D1910" t="str">
            <v>Not Listed</v>
          </cell>
        </row>
        <row r="1911">
          <cell r="B1911" t="str">
            <v>ION EXCHANGE INDIA LTD</v>
          </cell>
          <cell r="C1911">
            <v>500214</v>
          </cell>
          <cell r="D1911" t="str">
            <v>Not Listed</v>
          </cell>
        </row>
        <row r="1912">
          <cell r="B1912" t="str">
            <v>IP RINGS LTD</v>
          </cell>
          <cell r="C1912">
            <v>523638</v>
          </cell>
          <cell r="D1912" t="str">
            <v>Not Listed</v>
          </cell>
        </row>
        <row r="1913">
          <cell r="B1913" t="str">
            <v>IPCA LABORATORIES LTD</v>
          </cell>
          <cell r="C1913">
            <v>524494</v>
          </cell>
          <cell r="D1913" t="str">
            <v>IPCALAB</v>
          </cell>
        </row>
        <row r="1914">
          <cell r="B1914" t="str">
            <v>I-POWER SOLUTIONS (INDIA) LTD</v>
          </cell>
          <cell r="C1914">
            <v>512405</v>
          </cell>
          <cell r="D1914" t="str">
            <v>Not Listed</v>
          </cell>
        </row>
        <row r="1915">
          <cell r="B1915" t="str">
            <v>I-POWER SOLUTIONS INDIA LTD</v>
          </cell>
          <cell r="C1915">
            <v>512405</v>
          </cell>
          <cell r="D1915" t="str">
            <v>Not Listed</v>
          </cell>
        </row>
        <row r="1916">
          <cell r="B1916" t="str">
            <v>IRB INFRASTRUCTURE DEVELOPERS LTD</v>
          </cell>
          <cell r="C1916">
            <v>532947</v>
          </cell>
          <cell r="D1916" t="str">
            <v>IRB</v>
          </cell>
        </row>
        <row r="1917">
          <cell r="B1917" t="str">
            <v>IRB InvIT Fund</v>
          </cell>
          <cell r="C1917">
            <v>540526</v>
          </cell>
          <cell r="D1917" t="str">
            <v>IRBINVIT</v>
          </cell>
        </row>
        <row r="1918">
          <cell r="B1918" t="str">
            <v>IRCON INTERNATIONAL LTD</v>
          </cell>
          <cell r="C1918">
            <v>541956</v>
          </cell>
          <cell r="D1918" t="str">
            <v>IRCON</v>
          </cell>
        </row>
        <row r="1919">
          <cell r="B1919" t="str">
            <v>IRIS BUSINESS SERVICES LTD</v>
          </cell>
          <cell r="C1919">
            <v>540735</v>
          </cell>
          <cell r="D1919" t="str">
            <v>Not Listed</v>
          </cell>
        </row>
        <row r="1920">
          <cell r="B1920" t="str">
            <v>IRIS CLOTHINGS LTD</v>
          </cell>
          <cell r="C1920" t="str">
            <v>Not Listed</v>
          </cell>
          <cell r="D1920" t="str">
            <v>IRISDOREME</v>
          </cell>
        </row>
        <row r="1921">
          <cell r="B1921" t="str">
            <v>IRIS MEDIAWORKS LTD</v>
          </cell>
          <cell r="C1921">
            <v>531337</v>
          </cell>
          <cell r="D1921" t="str">
            <v>Not Listed</v>
          </cell>
        </row>
        <row r="1922">
          <cell r="B1922" t="str">
            <v>ISF LTD</v>
          </cell>
          <cell r="C1922">
            <v>526859</v>
          </cell>
          <cell r="D1922" t="str">
            <v>Not Listed</v>
          </cell>
        </row>
        <row r="1923">
          <cell r="B1923" t="str">
            <v>ISGEC HEAVY ENGINEERING LTD</v>
          </cell>
          <cell r="C1923">
            <v>533033</v>
          </cell>
          <cell r="D1923" t="str">
            <v>Not Listed</v>
          </cell>
        </row>
        <row r="1924">
          <cell r="B1924" t="str">
            <v>ISHAAN INFRASTRUCTURES AND SHELTERS LTD</v>
          </cell>
          <cell r="C1924">
            <v>540134</v>
          </cell>
          <cell r="D1924" t="str">
            <v>Not Listed</v>
          </cell>
        </row>
        <row r="1925">
          <cell r="B1925" t="str">
            <v>ISHAN DYES &amp; CHEMICALS LTD</v>
          </cell>
          <cell r="C1925">
            <v>531109</v>
          </cell>
          <cell r="D1925" t="str">
            <v>Not Listed</v>
          </cell>
        </row>
        <row r="1926">
          <cell r="B1926" t="str">
            <v>ISHITA DRUGS &amp; INDUSTRIES LTD</v>
          </cell>
          <cell r="C1926">
            <v>524400</v>
          </cell>
          <cell r="D1926" t="str">
            <v>Not Listed</v>
          </cell>
        </row>
        <row r="1927">
          <cell r="B1927" t="str">
            <v>ISHWARSHAKTI HOLDINGS &amp; TRADERS LTD</v>
          </cell>
          <cell r="C1927">
            <v>506161</v>
          </cell>
          <cell r="D1927" t="str">
            <v>Not Listed</v>
          </cell>
        </row>
        <row r="1928">
          <cell r="B1928" t="str">
            <v>ISL CONSULTING LTD</v>
          </cell>
          <cell r="C1928">
            <v>511609</v>
          </cell>
          <cell r="D1928" t="str">
            <v>Not Listed</v>
          </cell>
        </row>
        <row r="1929">
          <cell r="B1929" t="str">
            <v>ISMT LTD</v>
          </cell>
          <cell r="C1929">
            <v>532479</v>
          </cell>
          <cell r="D1929" t="str">
            <v>ISMTLTD</v>
          </cell>
        </row>
        <row r="1930">
          <cell r="B1930" t="str">
            <v>IST LTD</v>
          </cell>
          <cell r="C1930">
            <v>508807</v>
          </cell>
          <cell r="D1930" t="str">
            <v>Not Listed</v>
          </cell>
        </row>
        <row r="1931">
          <cell r="B1931" t="str">
            <v>ISTREET NETWORK LTD</v>
          </cell>
          <cell r="C1931">
            <v>524622</v>
          </cell>
          <cell r="D1931" t="str">
            <v>Not Listed</v>
          </cell>
        </row>
        <row r="1932">
          <cell r="B1932" t="str">
            <v>ITC LTD</v>
          </cell>
          <cell r="C1932">
            <v>500875</v>
          </cell>
          <cell r="D1932" t="str">
            <v>ITC</v>
          </cell>
        </row>
        <row r="1933">
          <cell r="B1933" t="str">
            <v>ITD CEMENTATION (INDIA) LTD</v>
          </cell>
          <cell r="C1933">
            <v>509496</v>
          </cell>
          <cell r="D1933" t="str">
            <v>ITDCEM</v>
          </cell>
        </row>
        <row r="1934">
          <cell r="B1934" t="str">
            <v>ITD CEMENTATION INDIA LTD</v>
          </cell>
          <cell r="C1934">
            <v>509496</v>
          </cell>
          <cell r="D1934" t="str">
            <v>ITDCEM</v>
          </cell>
        </row>
        <row r="1935">
          <cell r="B1935" t="str">
            <v>ITI LTD</v>
          </cell>
          <cell r="C1935">
            <v>523610</v>
          </cell>
          <cell r="D1935" t="str">
            <v>ITI</v>
          </cell>
        </row>
        <row r="1936">
          <cell r="B1936" t="str">
            <v>ITL INDUSTRIES LTD</v>
          </cell>
          <cell r="C1936">
            <v>522183</v>
          </cell>
          <cell r="D1936" t="str">
            <v>Not Listed</v>
          </cell>
        </row>
        <row r="1937">
          <cell r="B1937" t="str">
            <v>IVP LTD</v>
          </cell>
          <cell r="C1937">
            <v>507580</v>
          </cell>
          <cell r="D1937" t="str">
            <v>IVP</v>
          </cell>
        </row>
        <row r="1938">
          <cell r="B1938" t="str">
            <v>IVRCL LTD</v>
          </cell>
          <cell r="C1938">
            <v>530773</v>
          </cell>
          <cell r="D1938" t="str">
            <v>IVRCLINFRA</v>
          </cell>
        </row>
        <row r="1939">
          <cell r="B1939" t="str">
            <v>IYKOT HITECH TOOLROOM LTD</v>
          </cell>
          <cell r="C1939">
            <v>522245</v>
          </cell>
          <cell r="D1939" t="str">
            <v>Not Listed</v>
          </cell>
        </row>
        <row r="1940">
          <cell r="B1940" t="str">
            <v>IZMO LTD</v>
          </cell>
          <cell r="C1940">
            <v>532341</v>
          </cell>
          <cell r="D1940" t="str">
            <v>IZMO</v>
          </cell>
        </row>
        <row r="1941">
          <cell r="B1941" t="str">
            <v>J  TAPARIA PROJECTS LTD</v>
          </cell>
          <cell r="C1941">
            <v>538539</v>
          </cell>
          <cell r="D1941" t="str">
            <v>Not Listed</v>
          </cell>
        </row>
        <row r="1942">
          <cell r="B1942" t="str">
            <v>J J EXPORTERS LTD</v>
          </cell>
          <cell r="C1942">
            <v>530049</v>
          </cell>
          <cell r="D1942" t="str">
            <v>Not Listed</v>
          </cell>
        </row>
        <row r="1943">
          <cell r="B1943" t="str">
            <v>J J FINANCE CORPORATION LTD</v>
          </cell>
          <cell r="C1943">
            <v>523062</v>
          </cell>
          <cell r="D1943" t="str">
            <v>Not Listed</v>
          </cell>
        </row>
        <row r="1944">
          <cell r="B1944" t="str">
            <v>J KUMAR INFRAPROJECTS LTD</v>
          </cell>
          <cell r="C1944">
            <v>532940</v>
          </cell>
          <cell r="D1944" t="str">
            <v>JKIL</v>
          </cell>
        </row>
        <row r="1945">
          <cell r="B1945" t="str">
            <v>J L MORISON (INDIA) LTD</v>
          </cell>
          <cell r="C1945">
            <v>506522</v>
          </cell>
          <cell r="D1945" t="str">
            <v>Not Listed</v>
          </cell>
        </row>
        <row r="1946">
          <cell r="B1946" t="str">
            <v>J L MORISON INDIA LTD</v>
          </cell>
          <cell r="C1946">
            <v>506522</v>
          </cell>
          <cell r="D1946" t="str">
            <v>Not Listed</v>
          </cell>
        </row>
        <row r="1947">
          <cell r="B1947" t="str">
            <v>J R FOODS LTD</v>
          </cell>
          <cell r="C1947">
            <v>530915</v>
          </cell>
          <cell r="D1947" t="str">
            <v>Not Listed</v>
          </cell>
        </row>
        <row r="1948">
          <cell r="B1948" t="str">
            <v>JACKSON INVESTMENTS LTD</v>
          </cell>
          <cell r="C1948">
            <v>538422</v>
          </cell>
          <cell r="D1948" t="str">
            <v>Not Listed</v>
          </cell>
        </row>
        <row r="1949">
          <cell r="B1949" t="str">
            <v>JAGAN LAMPS LTD</v>
          </cell>
          <cell r="C1949">
            <v>530711</v>
          </cell>
          <cell r="D1949" t="str">
            <v>Not Listed</v>
          </cell>
        </row>
        <row r="1950">
          <cell r="B1950" t="str">
            <v>JAGATJIT INDUSTRIES LTD</v>
          </cell>
          <cell r="C1950">
            <v>507155</v>
          </cell>
          <cell r="D1950" t="str">
            <v>Not Listed</v>
          </cell>
        </row>
        <row r="1951">
          <cell r="B1951" t="str">
            <v>JAGJANANI TEXTILES LTD</v>
          </cell>
          <cell r="C1951">
            <v>532825</v>
          </cell>
          <cell r="D1951" t="str">
            <v>Not Listed</v>
          </cell>
        </row>
        <row r="1952">
          <cell r="B1952" t="str">
            <v>JAGRAN PRAKASHAN LTD</v>
          </cell>
          <cell r="C1952">
            <v>532705</v>
          </cell>
          <cell r="D1952" t="str">
            <v>JAGRAN</v>
          </cell>
        </row>
        <row r="1953">
          <cell r="B1953" t="str">
            <v>JAGSON AIRLINES LTD</v>
          </cell>
          <cell r="C1953">
            <v>520139</v>
          </cell>
          <cell r="D1953" t="str">
            <v>Not Listed</v>
          </cell>
        </row>
        <row r="1954">
          <cell r="B1954" t="str">
            <v>JAGSONPAL FINANCE &amp; LEASING LTD</v>
          </cell>
          <cell r="C1954">
            <v>530601</v>
          </cell>
          <cell r="D1954" t="str">
            <v>Not Listed</v>
          </cell>
        </row>
        <row r="1955">
          <cell r="B1955" t="str">
            <v>JAGSONPAL PHARMACEUTICALS LTD</v>
          </cell>
          <cell r="C1955">
            <v>507789</v>
          </cell>
          <cell r="D1955" t="str">
            <v>JAGSNPHARM</v>
          </cell>
        </row>
        <row r="1956">
          <cell r="B1956" t="str">
            <v>JAI BALAJI INDUSTRIES LTD</v>
          </cell>
          <cell r="C1956">
            <v>532976</v>
          </cell>
          <cell r="D1956" t="str">
            <v>JAIBALAJI</v>
          </cell>
        </row>
        <row r="1957">
          <cell r="B1957" t="str">
            <v>JAI CORP LTD</v>
          </cell>
          <cell r="C1957">
            <v>512237</v>
          </cell>
          <cell r="D1957" t="str">
            <v>JAICORPLTD</v>
          </cell>
        </row>
        <row r="1958">
          <cell r="B1958" t="str">
            <v>JAI MATA GLASS LTD</v>
          </cell>
          <cell r="C1958">
            <v>523467</v>
          </cell>
          <cell r="D1958" t="str">
            <v>Not Listed</v>
          </cell>
        </row>
        <row r="1959">
          <cell r="B1959" t="str">
            <v>JAIHIND PROJECTS LTD</v>
          </cell>
          <cell r="C1959">
            <v>531339</v>
          </cell>
          <cell r="D1959" t="str">
            <v>JAIHINDPRO</v>
          </cell>
        </row>
        <row r="1960">
          <cell r="B1960" t="str">
            <v>JAIHIND SYNTHETICS LTD</v>
          </cell>
          <cell r="C1960">
            <v>514312</v>
          </cell>
          <cell r="D1960" t="str">
            <v>Not Listed</v>
          </cell>
        </row>
        <row r="1961">
          <cell r="B1961" t="str">
            <v>JAIN IRRIGATION SYSTEMS LTD</v>
          </cell>
          <cell r="C1961">
            <v>500219</v>
          </cell>
          <cell r="D1961" t="str">
            <v>JISLJALEQS</v>
          </cell>
        </row>
        <row r="1962">
          <cell r="B1962" t="str">
            <v>JAIN IRRIGATION SYSTEMS LTD</v>
          </cell>
          <cell r="C1962">
            <v>570004</v>
          </cell>
          <cell r="D1962" t="str">
            <v>JISLDVREQS</v>
          </cell>
        </row>
        <row r="1963">
          <cell r="B1963" t="str">
            <v>JAIN MARMO INDUSTRIES LTD</v>
          </cell>
          <cell r="C1963">
            <v>539119</v>
          </cell>
          <cell r="D1963" t="str">
            <v>Not Listed</v>
          </cell>
        </row>
        <row r="1964">
          <cell r="B1964" t="str">
            <v>JAIN STUDIOS LTD</v>
          </cell>
          <cell r="C1964">
            <v>532033</v>
          </cell>
          <cell r="D1964" t="str">
            <v>JAINSTUDIO</v>
          </cell>
        </row>
        <row r="1965">
          <cell r="B1965" t="str">
            <v>JAINCO PROJECTS (INDIA) LTD</v>
          </cell>
          <cell r="C1965">
            <v>526865</v>
          </cell>
          <cell r="D1965" t="str">
            <v>Not Listed</v>
          </cell>
        </row>
        <row r="1966">
          <cell r="B1966" t="str">
            <v>JAINCO PROJECTS INDIA LTD</v>
          </cell>
          <cell r="C1966">
            <v>526865</v>
          </cell>
          <cell r="D1966" t="str">
            <v>Not Listed</v>
          </cell>
        </row>
        <row r="1967">
          <cell r="B1967" t="str">
            <v>JAINEX AAMCOL LTD</v>
          </cell>
          <cell r="C1967">
            <v>505212</v>
          </cell>
          <cell r="D1967" t="str">
            <v>Not Listed</v>
          </cell>
        </row>
        <row r="1968">
          <cell r="B1968" t="str">
            <v>JAIPAN INDUSTRIES LTD</v>
          </cell>
          <cell r="C1968">
            <v>505840</v>
          </cell>
          <cell r="D1968" t="str">
            <v>Not Listed</v>
          </cell>
        </row>
        <row r="1969">
          <cell r="B1969" t="str">
            <v>JAIPRAKASH ASSOCIATES LTD</v>
          </cell>
          <cell r="C1969">
            <v>532532</v>
          </cell>
          <cell r="D1969" t="str">
            <v>JPASSOCIAT</v>
          </cell>
        </row>
        <row r="1970">
          <cell r="B1970" t="str">
            <v>JAIPRAKASH POWER VENTURES LTD</v>
          </cell>
          <cell r="C1970">
            <v>532627</v>
          </cell>
          <cell r="D1970" t="str">
            <v>JPPOWER</v>
          </cell>
        </row>
        <row r="1971">
          <cell r="B1971" t="str">
            <v>JAISUKH DEALERS LTD</v>
          </cell>
          <cell r="C1971">
            <v>780001</v>
          </cell>
          <cell r="D1971" t="str">
            <v>Not Listed</v>
          </cell>
        </row>
        <row r="1972">
          <cell r="B1972" t="str">
            <v>JAKHARIA FABRIC LTD</v>
          </cell>
          <cell r="C1972" t="str">
            <v>Not Listed</v>
          </cell>
          <cell r="D1972" t="str">
            <v>JAKHARIA</v>
          </cell>
        </row>
        <row r="1973">
          <cell r="B1973" t="str">
            <v>JALAN TRANSOLUTIONS (INDIA) LTD</v>
          </cell>
          <cell r="C1973" t="str">
            <v>Not Listed</v>
          </cell>
          <cell r="D1973" t="str">
            <v>JALAN</v>
          </cell>
        </row>
        <row r="1974">
          <cell r="B1974" t="str">
            <v>JALAN TRANSOLUTIONS INDIA LTD</v>
          </cell>
          <cell r="C1974" t="str">
            <v>Not Listed</v>
          </cell>
          <cell r="D1974" t="str">
            <v>JALAN</v>
          </cell>
        </row>
        <row r="1975">
          <cell r="B1975" t="str">
            <v>JAMES WARREN TEA LTD</v>
          </cell>
          <cell r="C1975">
            <v>538564</v>
          </cell>
          <cell r="D1975" t="str">
            <v>Not Listed</v>
          </cell>
        </row>
        <row r="1976">
          <cell r="B1976" t="str">
            <v>JAMNA AUTO INDUSTRIES LTD</v>
          </cell>
          <cell r="C1976">
            <v>520051</v>
          </cell>
          <cell r="D1976" t="str">
            <v>JAMNAAUTO</v>
          </cell>
        </row>
        <row r="1977">
          <cell r="B1977" t="str">
            <v>JAMSHRI RANJITSINGHJI SPG  &amp; WVG  MILLS CO LTD</v>
          </cell>
          <cell r="C1977">
            <v>502901</v>
          </cell>
          <cell r="D1977" t="str">
            <v>Not Listed</v>
          </cell>
        </row>
        <row r="1978">
          <cell r="B1978" t="str">
            <v>JASCH INDUSTRIES LTD</v>
          </cell>
          <cell r="C1978">
            <v>500220</v>
          </cell>
          <cell r="D1978" t="str">
            <v>Not Listed</v>
          </cell>
        </row>
        <row r="1979">
          <cell r="B1979" t="str">
            <v>JASH DEALMARK LTD</v>
          </cell>
          <cell r="C1979">
            <v>540394</v>
          </cell>
          <cell r="D1979" t="str">
            <v>Not Listed</v>
          </cell>
        </row>
        <row r="1980">
          <cell r="B1980" t="str">
            <v>JASH ENGINEERING LTD</v>
          </cell>
          <cell r="C1980" t="str">
            <v>Not Listed</v>
          </cell>
          <cell r="D1980" t="str">
            <v>JASH</v>
          </cell>
        </row>
        <row r="1981">
          <cell r="B1981" t="str">
            <v>JATTASHANKAR INDUSTIES LTD</v>
          </cell>
          <cell r="C1981">
            <v>514318</v>
          </cell>
          <cell r="D1981" t="str">
            <v>Not Listed</v>
          </cell>
        </row>
        <row r="1982">
          <cell r="B1982" t="str">
            <v>JAUSS POLYMERS LTD</v>
          </cell>
          <cell r="C1982">
            <v>526001</v>
          </cell>
          <cell r="D1982" t="str">
            <v>Not Listed</v>
          </cell>
        </row>
        <row r="1983">
          <cell r="B1983" t="str">
            <v>JAY BHARAT MARUTI LTD</v>
          </cell>
          <cell r="C1983">
            <v>520066</v>
          </cell>
          <cell r="D1983" t="str">
            <v>JAYBARMARU</v>
          </cell>
        </row>
        <row r="1984">
          <cell r="B1984" t="str">
            <v>JAY SHREE TEA &amp; INDUSTRIES LTD</v>
          </cell>
          <cell r="C1984">
            <v>509715</v>
          </cell>
          <cell r="D1984" t="str">
            <v>Not Listed</v>
          </cell>
        </row>
        <row r="1985">
          <cell r="B1985" t="str">
            <v>JAY USHIN LTD</v>
          </cell>
          <cell r="C1985">
            <v>513252</v>
          </cell>
          <cell r="D1985" t="str">
            <v>Not Listed</v>
          </cell>
        </row>
        <row r="1986">
          <cell r="B1986" t="str">
            <v>JAYANT AGRO ORGANICS LTD</v>
          </cell>
          <cell r="C1986">
            <v>524330</v>
          </cell>
          <cell r="D1986" t="str">
            <v>JAYAGROGN</v>
          </cell>
        </row>
        <row r="1987">
          <cell r="B1987" t="str">
            <v>JAYASWAL NECO INDUSTRIES LTD</v>
          </cell>
          <cell r="C1987">
            <v>522285</v>
          </cell>
          <cell r="D1987" t="str">
            <v>JAYNECOIND</v>
          </cell>
        </row>
        <row r="1988">
          <cell r="B1988" t="str">
            <v>JAYATMA ENTERPRISES LTD</v>
          </cell>
          <cell r="C1988">
            <v>539005</v>
          </cell>
          <cell r="D1988" t="str">
            <v>Not Listed</v>
          </cell>
        </row>
        <row r="1989">
          <cell r="B1989" t="str">
            <v>JAYATMA INDUSTRIES LTD</v>
          </cell>
          <cell r="C1989">
            <v>531323</v>
          </cell>
          <cell r="D1989" t="str">
            <v>Not Listed</v>
          </cell>
        </row>
        <row r="1990">
          <cell r="B1990" t="str">
            <v>JAYBHARAT TEXTILES &amp; REAL ESTATE LTD</v>
          </cell>
          <cell r="C1990">
            <v>512233</v>
          </cell>
          <cell r="D1990" t="str">
            <v>Not Listed</v>
          </cell>
        </row>
        <row r="1991">
          <cell r="B1991" t="str">
            <v>JAYKAY ENTERPRISES LTD</v>
          </cell>
          <cell r="C1991">
            <v>500306</v>
          </cell>
          <cell r="D1991" t="str">
            <v>Not Listed</v>
          </cell>
        </row>
        <row r="1992">
          <cell r="B1992" t="str">
            <v>JAYPEE INFRATECH LTD</v>
          </cell>
          <cell r="C1992">
            <v>533207</v>
          </cell>
          <cell r="D1992" t="str">
            <v>JPINFRATEC</v>
          </cell>
        </row>
        <row r="1993">
          <cell r="B1993" t="str">
            <v>JAYSHREE CHEMICALS LTD</v>
          </cell>
          <cell r="C1993">
            <v>506520</v>
          </cell>
          <cell r="D1993" t="str">
            <v>Not Listed</v>
          </cell>
        </row>
        <row r="1994">
          <cell r="B1994" t="str">
            <v>JAYSHREE TEA &amp; INDUSTRIES LTD</v>
          </cell>
          <cell r="C1994" t="str">
            <v>Not Listed</v>
          </cell>
          <cell r="D1994" t="str">
            <v>JAYSREETEA</v>
          </cell>
        </row>
        <row r="1995">
          <cell r="B1995" t="str">
            <v>JAYSYNTH DYESTUFF (INDIA) LTD</v>
          </cell>
          <cell r="C1995">
            <v>506910</v>
          </cell>
          <cell r="D1995" t="str">
            <v>Not Listed</v>
          </cell>
        </row>
        <row r="1996">
          <cell r="B1996" t="str">
            <v>JAYSYNTH DYESTUFF INDIA LTD</v>
          </cell>
          <cell r="C1996">
            <v>506910</v>
          </cell>
          <cell r="D1996" t="str">
            <v>Not Listed</v>
          </cell>
        </row>
        <row r="1997">
          <cell r="B1997" t="str">
            <v>JB CHEMICALS &amp; PHARMACEUTICALS LTD</v>
          </cell>
          <cell r="C1997">
            <v>506943</v>
          </cell>
          <cell r="D1997" t="str">
            <v>JBCHEPHARM</v>
          </cell>
        </row>
        <row r="1998">
          <cell r="B1998" t="str">
            <v>JBF INDUSTRIES LTD</v>
          </cell>
          <cell r="C1998">
            <v>514034</v>
          </cell>
          <cell r="D1998" t="str">
            <v>JBFIND</v>
          </cell>
        </row>
        <row r="1999">
          <cell r="B1999" t="str">
            <v>JBM AUTO LTD</v>
          </cell>
          <cell r="C1999">
            <v>532605</v>
          </cell>
          <cell r="D1999" t="str">
            <v>JBMA</v>
          </cell>
        </row>
        <row r="2000">
          <cell r="B2000" t="str">
            <v>JCT LTD</v>
          </cell>
          <cell r="C2000">
            <v>500223</v>
          </cell>
          <cell r="D2000" t="str">
            <v>Not Listed</v>
          </cell>
        </row>
        <row r="2001">
          <cell r="B2001" t="str">
            <v>JD ORGOCHEM LTD</v>
          </cell>
          <cell r="C2001">
            <v>524592</v>
          </cell>
          <cell r="D2001" t="str">
            <v>Not Listed</v>
          </cell>
        </row>
        <row r="2002">
          <cell r="B2002" t="str">
            <v>JEEVAN SCIENTIFIC TECHNOLOGY LTD</v>
          </cell>
          <cell r="C2002">
            <v>538837</v>
          </cell>
          <cell r="D2002" t="str">
            <v>Not Listed</v>
          </cell>
        </row>
        <row r="2003">
          <cell r="B2003" t="str">
            <v>JENBURKT PHARMACEUTICALS LTD</v>
          </cell>
          <cell r="C2003">
            <v>524731</v>
          </cell>
          <cell r="D2003" t="str">
            <v>Not Listed</v>
          </cell>
        </row>
        <row r="2004">
          <cell r="B2004" t="str">
            <v>JET AIRWAYS (INDIA) LTD</v>
          </cell>
          <cell r="C2004">
            <v>532617</v>
          </cell>
          <cell r="D2004" t="str">
            <v>JETAIRWAYS</v>
          </cell>
        </row>
        <row r="2005">
          <cell r="B2005" t="str">
            <v>JET AIRWAYS INDIA LTD</v>
          </cell>
          <cell r="C2005">
            <v>532617</v>
          </cell>
          <cell r="D2005" t="str">
            <v>JETAIRWAYS</v>
          </cell>
        </row>
        <row r="2006">
          <cell r="B2006" t="str">
            <v>JET FREIGHT LOGISTICS LTD</v>
          </cell>
          <cell r="C2006" t="str">
            <v>Not Listed</v>
          </cell>
          <cell r="D2006" t="str">
            <v>JETFREIGHT</v>
          </cell>
        </row>
        <row r="2007">
          <cell r="B2007" t="str">
            <v>JET INFRAVENTURE LTD</v>
          </cell>
          <cell r="C2007">
            <v>538794</v>
          </cell>
          <cell r="D2007" t="str">
            <v>Not Listed</v>
          </cell>
        </row>
        <row r="2008">
          <cell r="B2008" t="str">
            <v>JET KNITWEARS LTD</v>
          </cell>
          <cell r="C2008" t="str">
            <v>Not Listed</v>
          </cell>
          <cell r="D2008" t="str">
            <v>JETKNIT</v>
          </cell>
        </row>
        <row r="2009">
          <cell r="B2009" t="str">
            <v>JETKING INFOTRAIN LTD</v>
          </cell>
          <cell r="C2009">
            <v>517063</v>
          </cell>
          <cell r="D2009" t="str">
            <v>Not Listed</v>
          </cell>
        </row>
        <row r="2010">
          <cell r="B2010" t="str">
            <v>JHANDEWALAS FOODS LTD</v>
          </cell>
          <cell r="C2010">
            <v>540850</v>
          </cell>
          <cell r="D2010" t="str">
            <v>Not Listed</v>
          </cell>
        </row>
        <row r="2011">
          <cell r="B2011" t="str">
            <v>JHAVERI CREDITS &amp; CAPITAL LTD</v>
          </cell>
          <cell r="C2011">
            <v>531550</v>
          </cell>
          <cell r="D2011" t="str">
            <v>Not Listed</v>
          </cell>
        </row>
        <row r="2012">
          <cell r="B2012" t="str">
            <v>JHS SVENDGAARD LABORATORIES LTD</v>
          </cell>
          <cell r="C2012">
            <v>532771</v>
          </cell>
          <cell r="D2012" t="str">
            <v>JHS</v>
          </cell>
        </row>
        <row r="2013">
          <cell r="B2013" t="str">
            <v>JIGAR CABLES LTD</v>
          </cell>
          <cell r="C2013">
            <v>540651</v>
          </cell>
          <cell r="D2013" t="str">
            <v>Not Listed</v>
          </cell>
        </row>
        <row r="2014">
          <cell r="B2014" t="str">
            <v>JIGYASA INFRASTRUCTURE LTD</v>
          </cell>
          <cell r="C2014">
            <v>780019</v>
          </cell>
          <cell r="D2014" t="str">
            <v>Not Listed</v>
          </cell>
        </row>
        <row r="2015">
          <cell r="B2015" t="str">
            <v>JIK INDUSTRIES LTD</v>
          </cell>
          <cell r="C2015">
            <v>511618</v>
          </cell>
          <cell r="D2015" t="str">
            <v>JIKIND</v>
          </cell>
        </row>
        <row r="2016">
          <cell r="B2016" t="str">
            <v>Jinaams Dress Ltd</v>
          </cell>
          <cell r="C2016">
            <v>542653</v>
          </cell>
          <cell r="D2016" t="str">
            <v>JINAAM</v>
          </cell>
        </row>
        <row r="2017">
          <cell r="B2017" t="str">
            <v>JINDAL CAPITAL LTD</v>
          </cell>
          <cell r="C2017">
            <v>530405</v>
          </cell>
          <cell r="D2017" t="str">
            <v>Not Listed</v>
          </cell>
        </row>
        <row r="2018">
          <cell r="B2018" t="str">
            <v>JINDAL COTEX LTD</v>
          </cell>
          <cell r="C2018">
            <v>533103</v>
          </cell>
          <cell r="D2018" t="str">
            <v>JINDCOT</v>
          </cell>
        </row>
        <row r="2019">
          <cell r="B2019" t="str">
            <v>JINDAL DRILLING AND INDUSTRIES LTD</v>
          </cell>
          <cell r="C2019">
            <v>511034</v>
          </cell>
          <cell r="D2019" t="str">
            <v>JINDRILL</v>
          </cell>
        </row>
        <row r="2020">
          <cell r="B2020" t="str">
            <v>JINDAL HOTELS LTD</v>
          </cell>
          <cell r="C2020">
            <v>507981</v>
          </cell>
          <cell r="D2020" t="str">
            <v>Not Listed</v>
          </cell>
        </row>
        <row r="2021">
          <cell r="B2021" t="str">
            <v>JINDAL LEASEFIN LTD</v>
          </cell>
          <cell r="C2021">
            <v>539947</v>
          </cell>
          <cell r="D2021" t="str">
            <v>Not Listed</v>
          </cell>
        </row>
        <row r="2022">
          <cell r="B2022" t="str">
            <v>JINDAL PHOTO LTD</v>
          </cell>
          <cell r="C2022">
            <v>532624</v>
          </cell>
          <cell r="D2022" t="str">
            <v>JINDALPHOT</v>
          </cell>
        </row>
        <row r="2023">
          <cell r="B2023" t="str">
            <v>JINDAL POLY FILMS LTD</v>
          </cell>
          <cell r="C2023">
            <v>500227</v>
          </cell>
          <cell r="D2023" t="str">
            <v>JINDALPOLY</v>
          </cell>
        </row>
        <row r="2024">
          <cell r="B2024" t="str">
            <v>JINDAL POLY INVESTMENT AND FINANCE COMPANY LTD</v>
          </cell>
          <cell r="C2024">
            <v>536773</v>
          </cell>
          <cell r="D2024" t="str">
            <v>JPOLYINVST</v>
          </cell>
        </row>
        <row r="2025">
          <cell r="B2025" t="str">
            <v>JINDAL SAW LTD</v>
          </cell>
          <cell r="C2025">
            <v>500378</v>
          </cell>
          <cell r="D2025" t="str">
            <v>JINDALSAW</v>
          </cell>
        </row>
        <row r="2026">
          <cell r="B2026" t="str">
            <v>JINDAL STAINLESS HISAR LTD</v>
          </cell>
          <cell r="C2026">
            <v>539597</v>
          </cell>
          <cell r="D2026" t="str">
            <v>JSLHISAR</v>
          </cell>
        </row>
        <row r="2027">
          <cell r="B2027" t="str">
            <v>JINDAL STAINLESS LTD</v>
          </cell>
          <cell r="C2027">
            <v>532508</v>
          </cell>
          <cell r="D2027" t="str">
            <v>JSL</v>
          </cell>
        </row>
        <row r="2028">
          <cell r="B2028" t="str">
            <v>JINDAL STEEL &amp; POWER LTD</v>
          </cell>
          <cell r="C2028">
            <v>532286</v>
          </cell>
          <cell r="D2028" t="str">
            <v>JINDALSTEL</v>
          </cell>
        </row>
        <row r="2029">
          <cell r="B2029" t="str">
            <v>JINDAL WORLDWIDE LTD</v>
          </cell>
          <cell r="C2029">
            <v>531543</v>
          </cell>
          <cell r="D2029" t="str">
            <v>JINDWORLD</v>
          </cell>
        </row>
        <row r="2030">
          <cell r="B2030" t="str">
            <v>JITF INFRALOGISTICS LTD</v>
          </cell>
          <cell r="C2030">
            <v>540311</v>
          </cell>
          <cell r="D2030" t="str">
            <v>JITFINFRA</v>
          </cell>
        </row>
        <row r="2031">
          <cell r="B2031" t="str">
            <v>JIYA ECO-PRODUCTS LTD</v>
          </cell>
          <cell r="C2031">
            <v>539225</v>
          </cell>
          <cell r="D2031" t="str">
            <v>Not Listed</v>
          </cell>
        </row>
        <row r="2032">
          <cell r="B2032" t="str">
            <v>JK AGRI GENETICS LTD</v>
          </cell>
          <cell r="C2032">
            <v>536493</v>
          </cell>
          <cell r="D2032" t="str">
            <v>Not Listed</v>
          </cell>
        </row>
        <row r="2033">
          <cell r="B2033" t="str">
            <v>JK CEMENT LTD</v>
          </cell>
          <cell r="C2033">
            <v>532644</v>
          </cell>
          <cell r="D2033" t="str">
            <v>JKCEMENT</v>
          </cell>
        </row>
        <row r="2034">
          <cell r="B2034" t="str">
            <v>JK LAKSHMI CEMENT LTD</v>
          </cell>
          <cell r="C2034">
            <v>500380</v>
          </cell>
          <cell r="D2034" t="str">
            <v>JKLAKSHMI</v>
          </cell>
        </row>
        <row r="2035">
          <cell r="B2035" t="str">
            <v>JK PAPER LTD</v>
          </cell>
          <cell r="C2035">
            <v>532162</v>
          </cell>
          <cell r="D2035" t="str">
            <v>JKPAPER</v>
          </cell>
        </row>
        <row r="2036">
          <cell r="B2036" t="str">
            <v>JK TYRE &amp; INDUSTRIES LTD</v>
          </cell>
          <cell r="C2036">
            <v>530007</v>
          </cell>
          <cell r="D2036" t="str">
            <v>JKTYRE</v>
          </cell>
        </row>
        <row r="2037">
          <cell r="B2037" t="str">
            <v>JLA INFRAVILLE SHOPPERS LTD</v>
          </cell>
          <cell r="C2037">
            <v>538765</v>
          </cell>
          <cell r="D2037" t="str">
            <v>Not Listed</v>
          </cell>
        </row>
        <row r="2038">
          <cell r="B2038" t="str">
            <v>JM FINANCIAL LTD</v>
          </cell>
          <cell r="C2038">
            <v>523405</v>
          </cell>
          <cell r="D2038" t="str">
            <v>JMFINANCIL</v>
          </cell>
        </row>
        <row r="2039">
          <cell r="B2039" t="str">
            <v>JMC PROJECTS (INDIA) LTD</v>
          </cell>
          <cell r="C2039">
            <v>522263</v>
          </cell>
          <cell r="D2039" t="str">
            <v>JMCPROJECT</v>
          </cell>
        </row>
        <row r="2040">
          <cell r="B2040" t="str">
            <v>JMC PROJECTS INDIA LTD</v>
          </cell>
          <cell r="C2040">
            <v>522263</v>
          </cell>
          <cell r="D2040" t="str">
            <v>JMCPROJECT</v>
          </cell>
        </row>
        <row r="2041">
          <cell r="B2041" t="str">
            <v>JMD VENTURES LTD</v>
          </cell>
          <cell r="C2041">
            <v>511092</v>
          </cell>
          <cell r="D2041" t="str">
            <v>Not Listed</v>
          </cell>
        </row>
        <row r="2042">
          <cell r="B2042" t="str">
            <v>JMG CORPORATION LTD</v>
          </cell>
          <cell r="C2042">
            <v>523712</v>
          </cell>
          <cell r="D2042" t="str">
            <v>Not Listed</v>
          </cell>
        </row>
        <row r="2043">
          <cell r="B2043" t="str">
            <v>JMT AUTO LTD</v>
          </cell>
          <cell r="C2043">
            <v>513691</v>
          </cell>
          <cell r="D2043" t="str">
            <v>JMTAUTOLTD</v>
          </cell>
        </row>
        <row r="2044">
          <cell r="B2044" t="str">
            <v>JOCIL LTD</v>
          </cell>
          <cell r="C2044" t="str">
            <v>Not Listed</v>
          </cell>
          <cell r="D2044" t="str">
            <v>JOCIL</v>
          </cell>
        </row>
        <row r="2045">
          <cell r="B2045" t="str">
            <v>JOHNSON CONTROLS – HITACHI AIR CONDITIONING (INDIA) LTD</v>
          </cell>
          <cell r="C2045">
            <v>523398</v>
          </cell>
          <cell r="D2045" t="str">
            <v>JCHAC</v>
          </cell>
        </row>
        <row r="2046">
          <cell r="B2046" t="str">
            <v>JOHNSON CONTROLS – HITACHI AIR CONDITIONING INDIA LTD</v>
          </cell>
          <cell r="C2046">
            <v>523398</v>
          </cell>
          <cell r="D2046" t="str">
            <v>JCHAC</v>
          </cell>
        </row>
        <row r="2047">
          <cell r="B2047" t="str">
            <v>JOINDRE CAPITAL SERVICES LTD</v>
          </cell>
          <cell r="C2047">
            <v>531861</v>
          </cell>
          <cell r="D2047" t="str">
            <v>Not Listed</v>
          </cell>
        </row>
        <row r="2048">
          <cell r="B2048" t="str">
            <v>JOINTECA EDUCATION SOLUTIONS LTD</v>
          </cell>
          <cell r="C2048">
            <v>534659</v>
          </cell>
          <cell r="D2048" t="str">
            <v>Not Listed</v>
          </cell>
        </row>
        <row r="2049">
          <cell r="B2049" t="str">
            <v>Jonjua Overseas Ltd</v>
          </cell>
          <cell r="C2049">
            <v>542446</v>
          </cell>
          <cell r="D2049" t="str">
            <v>JONJUA</v>
          </cell>
        </row>
        <row r="2050">
          <cell r="B2050" t="str">
            <v>JOONKTOLLEE TEA &amp; INDUSTRIES LTD</v>
          </cell>
          <cell r="C2050">
            <v>538092</v>
          </cell>
          <cell r="D2050" t="str">
            <v>Not Listed</v>
          </cell>
        </row>
        <row r="2051">
          <cell r="B2051" t="str">
            <v>JOST'S ENGINEERING CO LTD</v>
          </cell>
          <cell r="C2051">
            <v>505750</v>
          </cell>
          <cell r="D2051" t="str">
            <v>Not Listed</v>
          </cell>
        </row>
        <row r="2052">
          <cell r="B2052" t="str">
            <v>JOY REALTY LTD</v>
          </cell>
          <cell r="C2052">
            <v>508929</v>
          </cell>
          <cell r="D2052" t="str">
            <v>Not Listed</v>
          </cell>
        </row>
        <row r="2053">
          <cell r="B2053" t="str">
            <v>JPT SECURITIES LTD</v>
          </cell>
          <cell r="C2053">
            <v>530985</v>
          </cell>
          <cell r="D2053" t="str">
            <v>Not Listed</v>
          </cell>
        </row>
        <row r="2054">
          <cell r="B2054" t="str">
            <v>JRI INDUSTRIES &amp; INFRASTRUCTURE LTD</v>
          </cell>
          <cell r="C2054">
            <v>506016</v>
          </cell>
          <cell r="D2054" t="str">
            <v>Not Listed</v>
          </cell>
        </row>
        <row r="2055">
          <cell r="B2055" t="str">
            <v>JSL INDUSTRIES LTD</v>
          </cell>
          <cell r="C2055">
            <v>504080</v>
          </cell>
          <cell r="D2055" t="str">
            <v>Not Listed</v>
          </cell>
        </row>
        <row r="2056">
          <cell r="B2056" t="str">
            <v>JSW ENERGY LTD</v>
          </cell>
          <cell r="C2056">
            <v>533148</v>
          </cell>
          <cell r="D2056" t="str">
            <v>JSWENERGY</v>
          </cell>
        </row>
        <row r="2057">
          <cell r="B2057" t="str">
            <v>JSW HOLDINGS LTD</v>
          </cell>
          <cell r="C2057">
            <v>532642</v>
          </cell>
          <cell r="D2057" t="str">
            <v>JSWHL</v>
          </cell>
        </row>
        <row r="2058">
          <cell r="B2058" t="str">
            <v>JSW STEEL LTD</v>
          </cell>
          <cell r="C2058">
            <v>500228</v>
          </cell>
          <cell r="D2058" t="str">
            <v>JSWSTEEL</v>
          </cell>
        </row>
        <row r="2059">
          <cell r="B2059" t="str">
            <v>JTEKT (INDIA) LTD</v>
          </cell>
          <cell r="C2059">
            <v>520057</v>
          </cell>
          <cell r="D2059" t="str">
            <v>JTEKT(INDIA)</v>
          </cell>
        </row>
        <row r="2060">
          <cell r="B2060" t="str">
            <v>JTEKT INDIA LTD</v>
          </cell>
          <cell r="C2060">
            <v>520057</v>
          </cell>
          <cell r="D2060" t="str">
            <v>JTEKTINDIA</v>
          </cell>
        </row>
        <row r="2061">
          <cell r="B2061" t="str">
            <v>JTL INFRA LTD</v>
          </cell>
          <cell r="C2061">
            <v>534600</v>
          </cell>
          <cell r="D2061" t="str">
            <v>Not Listed</v>
          </cell>
        </row>
        <row r="2062">
          <cell r="B2062" t="str">
            <v>JUBILANT FOODWORKS LTD</v>
          </cell>
          <cell r="C2062">
            <v>533155</v>
          </cell>
          <cell r="D2062" t="str">
            <v>JUBLFOOD</v>
          </cell>
        </row>
        <row r="2063">
          <cell r="B2063" t="str">
            <v>JUBILANT INDUSTRIES LTD</v>
          </cell>
          <cell r="C2063">
            <v>533320</v>
          </cell>
          <cell r="D2063" t="str">
            <v>JUBLINDS</v>
          </cell>
        </row>
        <row r="2064">
          <cell r="B2064" t="str">
            <v>JUBILANT LIFE SCIENCES LTD</v>
          </cell>
          <cell r="C2064">
            <v>530019</v>
          </cell>
          <cell r="D2064" t="str">
            <v>JUBILANT</v>
          </cell>
        </row>
        <row r="2065">
          <cell r="B2065" t="str">
            <v>JULLUNDUR MOTOR AGENCY DELHI LTD</v>
          </cell>
          <cell r="C2065" t="str">
            <v>Not Listed</v>
          </cell>
          <cell r="D2065" t="str">
            <v>JMA</v>
          </cell>
        </row>
        <row r="2066">
          <cell r="B2066" t="str">
            <v>JUMBO BAG LTD</v>
          </cell>
          <cell r="C2066">
            <v>516078</v>
          </cell>
          <cell r="D2066" t="str">
            <v>Not Listed</v>
          </cell>
        </row>
        <row r="2067">
          <cell r="B2067" t="str">
            <v>JUMBO FINANCE LTD</v>
          </cell>
          <cell r="C2067">
            <v>511060</v>
          </cell>
          <cell r="D2067" t="str">
            <v>Not Listed</v>
          </cell>
        </row>
        <row r="2068">
          <cell r="B2068" t="str">
            <v>JUNCTION FABRICS AND APPARELS LTD</v>
          </cell>
          <cell r="C2068">
            <v>539216</v>
          </cell>
          <cell r="D2068" t="str">
            <v>Not Listed</v>
          </cell>
        </row>
        <row r="2069">
          <cell r="B2069" t="str">
            <v>JUPITER INDUSTRIES &amp; LEASING LTD</v>
          </cell>
          <cell r="C2069">
            <v>507987</v>
          </cell>
          <cell r="D2069" t="str">
            <v>Not Listed</v>
          </cell>
        </row>
        <row r="2070">
          <cell r="B2070" t="str">
            <v>JUPITER INFOMEDIA LTD</v>
          </cell>
          <cell r="C2070">
            <v>534623</v>
          </cell>
          <cell r="D2070" t="str">
            <v>Not Listed</v>
          </cell>
        </row>
        <row r="2071">
          <cell r="B2071" t="str">
            <v>JUST DIAL LTD</v>
          </cell>
          <cell r="C2071">
            <v>535648</v>
          </cell>
          <cell r="D2071" t="str">
            <v>JUSTDIAL</v>
          </cell>
        </row>
        <row r="2072">
          <cell r="B2072" t="str">
            <v>JUSTRIDE ENTERPRISES LTD</v>
          </cell>
          <cell r="C2072">
            <v>531035</v>
          </cell>
          <cell r="D2072" t="str">
            <v>Not Listed</v>
          </cell>
        </row>
        <row r="2073">
          <cell r="B2073" t="str">
            <v>JVL AGRO INDUSTRIES LTD</v>
          </cell>
          <cell r="C2073">
            <v>519248</v>
          </cell>
          <cell r="D2073" t="str">
            <v>JVLAGRO</v>
          </cell>
        </row>
        <row r="2074">
          <cell r="B2074" t="str">
            <v>Jyot International Marketing Ltd</v>
          </cell>
          <cell r="C2074">
            <v>542544</v>
          </cell>
          <cell r="D2074" t="str">
            <v>JYOTIN</v>
          </cell>
        </row>
        <row r="2075">
          <cell r="B2075" t="str">
            <v>JYOTHY LABORATORIES LTD</v>
          </cell>
          <cell r="C2075">
            <v>532926</v>
          </cell>
          <cell r="D2075" t="str">
            <v>JYOTHYLAB</v>
          </cell>
        </row>
        <row r="2076">
          <cell r="B2076" t="str">
            <v>JYOTI LTD</v>
          </cell>
          <cell r="C2076">
            <v>504076</v>
          </cell>
          <cell r="D2076" t="str">
            <v>Not Listed</v>
          </cell>
        </row>
        <row r="2077">
          <cell r="B2077" t="str">
            <v>JYOTI RESINS &amp; ADHESIVES LTD</v>
          </cell>
          <cell r="C2077">
            <v>514448</v>
          </cell>
          <cell r="D2077" t="str">
            <v>Not Listed</v>
          </cell>
        </row>
        <row r="2078">
          <cell r="B2078" t="str">
            <v>JYOTI STRUCTURES LTD</v>
          </cell>
          <cell r="C2078">
            <v>513250</v>
          </cell>
          <cell r="D2078" t="str">
            <v>JYOTISTRUC</v>
          </cell>
        </row>
        <row r="2079">
          <cell r="B2079" t="str">
            <v>JYOTIRGAMYA ENTERPRISES LTD</v>
          </cell>
          <cell r="C2079">
            <v>539246</v>
          </cell>
          <cell r="D2079" t="str">
            <v>Not Listed</v>
          </cell>
        </row>
        <row r="2080">
          <cell r="B2080" t="str">
            <v>K M SUGAR MILLS LTD</v>
          </cell>
          <cell r="C2080">
            <v>532673</v>
          </cell>
          <cell r="D2080" t="str">
            <v>KMSUGAR</v>
          </cell>
        </row>
        <row r="2081">
          <cell r="B2081" t="str">
            <v>K P  ENERGY LTD</v>
          </cell>
          <cell r="C2081">
            <v>539686</v>
          </cell>
          <cell r="D2081" t="str">
            <v>Not Listed</v>
          </cell>
        </row>
        <row r="2082">
          <cell r="B2082" t="str">
            <v>K P R MILL LTD</v>
          </cell>
          <cell r="C2082">
            <v>532889</v>
          </cell>
          <cell r="D2082" t="str">
            <v>KPRMILL</v>
          </cell>
        </row>
        <row r="2083">
          <cell r="B2083" t="str">
            <v>K Z LEASING &amp; FINANCE LTD</v>
          </cell>
          <cell r="C2083">
            <v>511728</v>
          </cell>
          <cell r="D2083" t="str">
            <v>Not Listed</v>
          </cell>
        </row>
        <row r="2084">
          <cell r="B2084" t="str">
            <v>K&amp;R RAIL ENGINEERING LTD</v>
          </cell>
          <cell r="C2084">
            <v>514360</v>
          </cell>
          <cell r="D2084" t="str">
            <v>Not Listed</v>
          </cell>
        </row>
        <row r="2085">
          <cell r="B2085" t="str">
            <v>K.P.I. Global Infrastructure Ltd</v>
          </cell>
          <cell r="C2085">
            <v>542323</v>
          </cell>
          <cell r="D2085" t="str">
            <v>KPIGLOBAL</v>
          </cell>
        </row>
        <row r="2086">
          <cell r="B2086" t="str">
            <v>KAARYA FACILITIES AND SERVICES LTD</v>
          </cell>
          <cell r="C2086">
            <v>540756</v>
          </cell>
          <cell r="D2086" t="str">
            <v>Not Listed</v>
          </cell>
        </row>
        <row r="2087">
          <cell r="B2087" t="str">
            <v>KABRA COMMERCIAL LTD</v>
          </cell>
          <cell r="C2087">
            <v>539393</v>
          </cell>
          <cell r="D2087" t="str">
            <v>Not Listed</v>
          </cell>
        </row>
        <row r="2088">
          <cell r="B2088" t="str">
            <v>KABRA DRUGS LTD</v>
          </cell>
          <cell r="C2088">
            <v>524322</v>
          </cell>
          <cell r="D2088" t="str">
            <v>Not Listed</v>
          </cell>
        </row>
        <row r="2089">
          <cell r="B2089" t="str">
            <v>KABRA EXTRUSION TECHNIK LTD</v>
          </cell>
          <cell r="C2089">
            <v>524109</v>
          </cell>
          <cell r="D2089" t="str">
            <v>KABRAEXTRU</v>
          </cell>
        </row>
        <row r="2090">
          <cell r="B2090" t="str">
            <v>KABSONS INDUSTRIES LTD</v>
          </cell>
          <cell r="C2090">
            <v>524675</v>
          </cell>
          <cell r="D2090" t="str">
            <v>Not Listed</v>
          </cell>
        </row>
        <row r="2091">
          <cell r="B2091" t="str">
            <v>KACHCHH MINERALS LTD</v>
          </cell>
          <cell r="C2091">
            <v>531778</v>
          </cell>
          <cell r="D2091" t="str">
            <v>Not Listed</v>
          </cell>
        </row>
        <row r="2092">
          <cell r="B2092" t="str">
            <v>KAIRA CAN CO LTD</v>
          </cell>
          <cell r="C2092">
            <v>504840</v>
          </cell>
          <cell r="D2092" t="str">
            <v>Not Listed</v>
          </cell>
        </row>
        <row r="2093">
          <cell r="B2093" t="str">
            <v>KAISER CORPORATION LTD</v>
          </cell>
          <cell r="C2093">
            <v>531780</v>
          </cell>
          <cell r="D2093" t="str">
            <v>Not Listed</v>
          </cell>
        </row>
        <row r="2094">
          <cell r="B2094" t="str">
            <v>KAJARIA CERAMICS LTD</v>
          </cell>
          <cell r="C2094">
            <v>500233</v>
          </cell>
          <cell r="D2094" t="str">
            <v>KAJARIACER</v>
          </cell>
        </row>
        <row r="2095">
          <cell r="B2095" t="str">
            <v>KAKATIYA CEMENT SUGAR &amp; INDUSTRIES LTD</v>
          </cell>
          <cell r="C2095">
            <v>500234</v>
          </cell>
          <cell r="D2095" t="str">
            <v>KAKATCEM</v>
          </cell>
        </row>
        <row r="2096">
          <cell r="B2096" t="str">
            <v>KAKATIYA TEXTILES LTD</v>
          </cell>
          <cell r="C2096">
            <v>521054</v>
          </cell>
          <cell r="D2096" t="str">
            <v>Not Listed</v>
          </cell>
        </row>
        <row r="2097">
          <cell r="B2097" t="str">
            <v>KALLAM TEXTILES LTD</v>
          </cell>
          <cell r="C2097">
            <v>530201</v>
          </cell>
          <cell r="D2097" t="str">
            <v>Not Listed</v>
          </cell>
        </row>
        <row r="2098">
          <cell r="B2098" t="str">
            <v>KALPA COMMERCIAL LTD</v>
          </cell>
          <cell r="C2098">
            <v>539014</v>
          </cell>
          <cell r="D2098" t="str">
            <v>Not Listed</v>
          </cell>
        </row>
        <row r="2099">
          <cell r="B2099" t="str">
            <v>KALPATARU POWER TRANSMISSION LTD</v>
          </cell>
          <cell r="C2099">
            <v>522287</v>
          </cell>
          <cell r="D2099" t="str">
            <v>KALPATPOWR</v>
          </cell>
        </row>
        <row r="2100">
          <cell r="B2100" t="str">
            <v>KALYANI COMMERCIALS LTD</v>
          </cell>
          <cell r="C2100" t="str">
            <v>Not Listed</v>
          </cell>
          <cell r="D2100" t="str">
            <v>KALYANI</v>
          </cell>
        </row>
        <row r="2101">
          <cell r="B2101" t="str">
            <v>KALYANI FORGE LTD</v>
          </cell>
          <cell r="C2101">
            <v>513509</v>
          </cell>
          <cell r="D2101" t="str">
            <v>KALYANIFRG</v>
          </cell>
        </row>
        <row r="2102">
          <cell r="B2102" t="str">
            <v>KALYANI INVESTMENT COMPANY LTD</v>
          </cell>
          <cell r="C2102">
            <v>533302</v>
          </cell>
          <cell r="D2102" t="str">
            <v>KICL</v>
          </cell>
        </row>
        <row r="2103">
          <cell r="B2103" t="str">
            <v>KALYANI STEELS LTD</v>
          </cell>
          <cell r="C2103">
            <v>500235</v>
          </cell>
          <cell r="D2103" t="str">
            <v>KSL</v>
          </cell>
        </row>
        <row r="2104">
          <cell r="B2104" t="str">
            <v>KAMA HOLDINGS LTD</v>
          </cell>
          <cell r="C2104">
            <v>532468</v>
          </cell>
          <cell r="D2104" t="str">
            <v>Not Listed</v>
          </cell>
        </row>
        <row r="2105">
          <cell r="B2105" t="str">
            <v>KAMADGIRI FASHION LTD</v>
          </cell>
          <cell r="C2105">
            <v>514322</v>
          </cell>
          <cell r="D2105" t="str">
            <v>Not Listed</v>
          </cell>
        </row>
        <row r="2106">
          <cell r="B2106" t="str">
            <v>KAMANWALA HOUSING CONSTRUCTION LTD</v>
          </cell>
          <cell r="C2106">
            <v>511131</v>
          </cell>
          <cell r="D2106" t="str">
            <v>Not Listed</v>
          </cell>
        </row>
        <row r="2107">
          <cell r="B2107" t="str">
            <v>KAMAT HOTELS I LTD</v>
          </cell>
          <cell r="C2107">
            <v>526668</v>
          </cell>
          <cell r="D2107" t="str">
            <v>KAMATHOTEL</v>
          </cell>
        </row>
        <row r="2108">
          <cell r="B2108" t="str">
            <v>KAMDHENU LTD</v>
          </cell>
          <cell r="C2108">
            <v>532741</v>
          </cell>
          <cell r="D2108" t="str">
            <v>KAMDHENU</v>
          </cell>
        </row>
        <row r="2109">
          <cell r="B2109" t="str">
            <v>KAMRON LABORATORIES LTD</v>
          </cell>
          <cell r="C2109">
            <v>524604</v>
          </cell>
          <cell r="D2109" t="str">
            <v>Not Listed</v>
          </cell>
        </row>
        <row r="2110">
          <cell r="B2110" t="str">
            <v>KANAK KRISHI IMPLEMENTS LTD</v>
          </cell>
          <cell r="C2110">
            <v>780003</v>
          </cell>
          <cell r="D2110" t="str">
            <v>Not Listed</v>
          </cell>
        </row>
        <row r="2111">
          <cell r="B2111" t="str">
            <v>KANANI INDUSTRIES LTD</v>
          </cell>
          <cell r="C2111">
            <v>506184</v>
          </cell>
          <cell r="D2111" t="str">
            <v>KANANIIND</v>
          </cell>
        </row>
        <row r="2112">
          <cell r="B2112" t="str">
            <v>KANCHI KARPOORAM LTD</v>
          </cell>
          <cell r="C2112">
            <v>538896</v>
          </cell>
          <cell r="D2112" t="str">
            <v>Not Listed</v>
          </cell>
        </row>
        <row r="2113">
          <cell r="B2113" t="str">
            <v>KANCO TEA &amp; INDUSTRIES LTD</v>
          </cell>
          <cell r="C2113">
            <v>541005</v>
          </cell>
          <cell r="D2113" t="str">
            <v>Not Listed</v>
          </cell>
        </row>
        <row r="2114">
          <cell r="B2114" t="str">
            <v>KANDAGIRI SPINNING MILLS LTD</v>
          </cell>
          <cell r="C2114">
            <v>521242</v>
          </cell>
          <cell r="D2114" t="str">
            <v>Not Listed</v>
          </cell>
        </row>
        <row r="2115">
          <cell r="B2115" t="str">
            <v>Kanel Industries LTD</v>
          </cell>
          <cell r="C2115">
            <v>500236</v>
          </cell>
          <cell r="D2115" t="str">
            <v>KANELIND</v>
          </cell>
        </row>
        <row r="2116">
          <cell r="B2116" t="str">
            <v>KANISHK STEEL INDUSTRIES LTD</v>
          </cell>
          <cell r="C2116">
            <v>513456</v>
          </cell>
          <cell r="D2116" t="str">
            <v>Not Listed</v>
          </cell>
        </row>
        <row r="2117">
          <cell r="B2117" t="str">
            <v>KANORIA CHEMICALS &amp; INDUSTRIES LTD</v>
          </cell>
          <cell r="C2117">
            <v>506525</v>
          </cell>
          <cell r="D2117" t="str">
            <v>KANORICHEM</v>
          </cell>
        </row>
        <row r="2118">
          <cell r="B2118" t="str">
            <v>KANPUR PLASTIPACK LTD</v>
          </cell>
          <cell r="C2118">
            <v>507779</v>
          </cell>
          <cell r="D2118" t="str">
            <v>Not Listed</v>
          </cell>
        </row>
        <row r="2119">
          <cell r="B2119" t="str">
            <v>KANSAI NEROLAC PAINTS LTD</v>
          </cell>
          <cell r="C2119">
            <v>500165</v>
          </cell>
          <cell r="D2119" t="str">
            <v>KANSAINER</v>
          </cell>
        </row>
        <row r="2120">
          <cell r="B2120" t="str">
            <v>KANUNGO FINANCIERS LTD</v>
          </cell>
          <cell r="C2120">
            <v>540515</v>
          </cell>
          <cell r="D2120" t="str">
            <v>Not Listed</v>
          </cell>
        </row>
        <row r="2121">
          <cell r="B2121" t="str">
            <v>KAPASHI COMMERCIALS LTD</v>
          </cell>
          <cell r="C2121">
            <v>512399</v>
          </cell>
          <cell r="D2121" t="str">
            <v>Not Listed</v>
          </cell>
        </row>
        <row r="2122">
          <cell r="B2122" t="str">
            <v>KAPIL COTEX LTD</v>
          </cell>
          <cell r="C2122">
            <v>512036</v>
          </cell>
          <cell r="D2122" t="str">
            <v>Not Listed</v>
          </cell>
        </row>
        <row r="2123">
          <cell r="B2123" t="str">
            <v>KAPIL RAJ FINANCE LTD</v>
          </cell>
          <cell r="C2123">
            <v>539679</v>
          </cell>
          <cell r="D2123" t="str">
            <v>Not Listed</v>
          </cell>
        </row>
        <row r="2124">
          <cell r="B2124" t="str">
            <v>KAPSTON FACILITIES MANAGEMENT LTD</v>
          </cell>
          <cell r="C2124" t="str">
            <v>Not Listed</v>
          </cell>
          <cell r="D2124" t="str">
            <v>KAPSTON</v>
          </cell>
        </row>
        <row r="2125">
          <cell r="B2125" t="str">
            <v>KARAN WOO-SIN LTD</v>
          </cell>
          <cell r="C2125">
            <v>526115</v>
          </cell>
          <cell r="D2125" t="str">
            <v>Not Listed</v>
          </cell>
        </row>
        <row r="2126">
          <cell r="B2126" t="str">
            <v>KARDA CONSTRUCTIONS LTD</v>
          </cell>
          <cell r="C2126">
            <v>541161</v>
          </cell>
          <cell r="D2126" t="str">
            <v>KARDA</v>
          </cell>
        </row>
        <row r="2127">
          <cell r="B2127" t="str">
            <v>KARMA ENERGY LTD</v>
          </cell>
          <cell r="C2127">
            <v>533451</v>
          </cell>
          <cell r="D2127" t="str">
            <v>KARMAENG</v>
          </cell>
        </row>
        <row r="2128">
          <cell r="B2128" t="str">
            <v>KARNAVATI FINANCE LTD</v>
          </cell>
          <cell r="C2128">
            <v>538928</v>
          </cell>
          <cell r="D2128" t="str">
            <v>Not Listed</v>
          </cell>
        </row>
        <row r="2129">
          <cell r="B2129" t="str">
            <v>KARNIMATA COLD STORAGE LTD</v>
          </cell>
          <cell r="C2129">
            <v>537784</v>
          </cell>
          <cell r="D2129" t="str">
            <v>Not Listed</v>
          </cell>
        </row>
        <row r="2130">
          <cell r="B2130" t="str">
            <v>KARUR VYSYA BANK LTD</v>
          </cell>
          <cell r="C2130">
            <v>590003</v>
          </cell>
          <cell r="D2130" t="str">
            <v>KARURVYSYA</v>
          </cell>
        </row>
        <row r="2131">
          <cell r="B2131" t="str">
            <v>KARUTURI GLOBAL LTD</v>
          </cell>
          <cell r="C2131">
            <v>531687</v>
          </cell>
          <cell r="D2131" t="str">
            <v>KGL</v>
          </cell>
        </row>
        <row r="2132">
          <cell r="B2132" t="str">
            <v>KASHIRAM JAIN AND COMPANY LTD</v>
          </cell>
          <cell r="C2132">
            <v>539533</v>
          </cell>
          <cell r="D2132" t="str">
            <v>Not Listed</v>
          </cell>
        </row>
        <row r="2133">
          <cell r="B2133" t="str">
            <v>KATARE SPINNING MILLS LTD</v>
          </cell>
          <cell r="C2133">
            <v>502933</v>
          </cell>
          <cell r="D2133" t="str">
            <v>Not Listed</v>
          </cell>
        </row>
        <row r="2134">
          <cell r="B2134" t="str">
            <v>KAUSHALYA INFRASTRUCTURE DEVELOPMENT CORPORATION LTD</v>
          </cell>
          <cell r="C2134">
            <v>532925</v>
          </cell>
          <cell r="D2134" t="str">
            <v>KAUSHALYA</v>
          </cell>
        </row>
        <row r="2135">
          <cell r="B2135" t="str">
            <v>KAVERI SEED COMPANY LTD</v>
          </cell>
          <cell r="C2135">
            <v>532899</v>
          </cell>
          <cell r="D2135" t="str">
            <v>KSCL</v>
          </cell>
        </row>
        <row r="2136">
          <cell r="B2136" t="str">
            <v>KAVIT INDUSTRIES LTD</v>
          </cell>
          <cell r="C2136">
            <v>524444</v>
          </cell>
          <cell r="D2136" t="str">
            <v>Not Listed</v>
          </cell>
        </row>
        <row r="2137">
          <cell r="B2137" t="str">
            <v>KAVITA FABRICS LTD</v>
          </cell>
          <cell r="C2137">
            <v>535136</v>
          </cell>
          <cell r="D2137" t="str">
            <v>Not Listed</v>
          </cell>
        </row>
        <row r="2138">
          <cell r="B2138" t="str">
            <v>KAVVERI TELECOM PRODUCTS LTD</v>
          </cell>
          <cell r="C2138">
            <v>590041</v>
          </cell>
          <cell r="D2138" t="str">
            <v>KAVVERITEL</v>
          </cell>
        </row>
        <row r="2139">
          <cell r="B2139" t="str">
            <v>KAY POWER AND PAPER LTD</v>
          </cell>
          <cell r="C2139">
            <v>530255</v>
          </cell>
          <cell r="D2139" t="str">
            <v>Not Listed</v>
          </cell>
        </row>
        <row r="2140">
          <cell r="B2140" t="str">
            <v>KAYA LTD</v>
          </cell>
          <cell r="C2140">
            <v>539276</v>
          </cell>
          <cell r="D2140" t="str">
            <v>KAYA</v>
          </cell>
        </row>
        <row r="2141">
          <cell r="B2141" t="str">
            <v>KAYCEE INDUSTRIES LTD</v>
          </cell>
          <cell r="C2141">
            <v>504084</v>
          </cell>
          <cell r="D2141" t="str">
            <v>Not Listed</v>
          </cell>
        </row>
        <row r="2142">
          <cell r="B2142" t="str">
            <v>KAYEL SECURITIES LTD</v>
          </cell>
          <cell r="C2142">
            <v>539562</v>
          </cell>
          <cell r="D2142" t="str">
            <v>Not Listed</v>
          </cell>
        </row>
        <row r="2143">
          <cell r="B2143" t="str">
            <v>KBS (INDIA) LTD</v>
          </cell>
          <cell r="C2143">
            <v>530357</v>
          </cell>
          <cell r="D2143" t="str">
            <v>Not Listed</v>
          </cell>
        </row>
        <row r="2144">
          <cell r="B2144" t="str">
            <v>KBS INDIA LTD</v>
          </cell>
          <cell r="C2144">
            <v>530357</v>
          </cell>
          <cell r="D2144" t="str">
            <v>Not Listed</v>
          </cell>
        </row>
        <row r="2145">
          <cell r="B2145" t="str">
            <v>KCCL PLASTIC LTD</v>
          </cell>
          <cell r="C2145">
            <v>526067</v>
          </cell>
          <cell r="D2145" t="str">
            <v>Not Listed</v>
          </cell>
        </row>
        <row r="2146">
          <cell r="B2146" t="str">
            <v>KCL INFRA PROJECTS LTD</v>
          </cell>
          <cell r="C2146">
            <v>531784</v>
          </cell>
          <cell r="D2146" t="str">
            <v>Not Listed</v>
          </cell>
        </row>
        <row r="2147">
          <cell r="B2147" t="str">
            <v>KCP LTD</v>
          </cell>
          <cell r="C2147">
            <v>590066</v>
          </cell>
          <cell r="D2147" t="str">
            <v>KCP</v>
          </cell>
        </row>
        <row r="2148">
          <cell r="B2148" t="str">
            <v>KCP SUGAR AND INDUSTRIES CORPORATION LTD</v>
          </cell>
          <cell r="C2148">
            <v>533192</v>
          </cell>
          <cell r="D2148" t="str">
            <v>KCPSUGIND</v>
          </cell>
        </row>
        <row r="2149">
          <cell r="B2149" t="str">
            <v>KD LEISURES LTD</v>
          </cell>
          <cell r="C2149">
            <v>540385</v>
          </cell>
          <cell r="D2149" t="str">
            <v>Not Listed</v>
          </cell>
        </row>
        <row r="2150">
          <cell r="B2150" t="str">
            <v>KDDL LTD</v>
          </cell>
          <cell r="C2150">
            <v>532054</v>
          </cell>
          <cell r="D2150" t="str">
            <v>KDDL</v>
          </cell>
        </row>
        <row r="2151">
          <cell r="B2151" t="str">
            <v>KEC INTERNATIONAL LTD</v>
          </cell>
          <cell r="C2151">
            <v>532714</v>
          </cell>
          <cell r="D2151" t="str">
            <v>KEC</v>
          </cell>
        </row>
        <row r="2152">
          <cell r="B2152" t="str">
            <v>KEDIA CONSTRUCTION CO LTD</v>
          </cell>
          <cell r="C2152">
            <v>508993</v>
          </cell>
          <cell r="D2152" t="str">
            <v>Not Listed</v>
          </cell>
        </row>
        <row r="2153">
          <cell r="B2153" t="str">
            <v>KEERTHI INDUSTRIES LTD</v>
          </cell>
          <cell r="C2153">
            <v>518011</v>
          </cell>
          <cell r="D2153" t="str">
            <v>Not Listed</v>
          </cell>
        </row>
        <row r="2154">
          <cell r="B2154" t="str">
            <v>KEERTI KNOWLEDGE AND SKILLS LTD</v>
          </cell>
          <cell r="C2154" t="str">
            <v>Not Listed</v>
          </cell>
          <cell r="D2154" t="str">
            <v>KEERTI</v>
          </cell>
        </row>
        <row r="2155">
          <cell r="B2155" t="str">
            <v>KEI INDUSTRIES LTD</v>
          </cell>
          <cell r="C2155">
            <v>517569</v>
          </cell>
          <cell r="D2155" t="str">
            <v>KEI</v>
          </cell>
        </row>
        <row r="2156">
          <cell r="B2156" t="str">
            <v>KELLTON TECH SOLUTIONS LTD</v>
          </cell>
          <cell r="C2156">
            <v>519602</v>
          </cell>
          <cell r="D2156" t="str">
            <v>KELLTONTEC</v>
          </cell>
        </row>
        <row r="2157">
          <cell r="B2157" t="str">
            <v>KELTECH ENERGIES LTD</v>
          </cell>
          <cell r="C2157">
            <v>506528</v>
          </cell>
          <cell r="D2157" t="str">
            <v>Not Listed</v>
          </cell>
        </row>
        <row r="2158">
          <cell r="B2158" t="str">
            <v>Kemistar Corporation LTD</v>
          </cell>
          <cell r="C2158">
            <v>531163</v>
          </cell>
          <cell r="D2158" t="str">
            <v>KEMISTAR</v>
          </cell>
        </row>
        <row r="2159">
          <cell r="B2159" t="str">
            <v>KEMP &amp; COMPANY LTD</v>
          </cell>
          <cell r="C2159">
            <v>506530</v>
          </cell>
          <cell r="D2159" t="str">
            <v>Not Listed</v>
          </cell>
        </row>
        <row r="2160">
          <cell r="B2160" t="str">
            <v>KENNAMETAL (INDIA) LTD</v>
          </cell>
          <cell r="C2160">
            <v>505890</v>
          </cell>
          <cell r="D2160" t="str">
            <v>Not Listed</v>
          </cell>
        </row>
        <row r="2161">
          <cell r="B2161" t="str">
            <v>KENNAMETAL INDIA LTD</v>
          </cell>
          <cell r="C2161">
            <v>505890</v>
          </cell>
          <cell r="D2161" t="str">
            <v>Not Listed</v>
          </cell>
        </row>
        <row r="2162">
          <cell r="B2162" t="str">
            <v>KENVI JEWELS LTD</v>
          </cell>
          <cell r="C2162">
            <v>540953</v>
          </cell>
          <cell r="D2162" t="str">
            <v>Not Listed</v>
          </cell>
        </row>
        <row r="2163">
          <cell r="B2163" t="str">
            <v>KERALA AYURVEDA LTD</v>
          </cell>
          <cell r="C2163">
            <v>530163</v>
          </cell>
          <cell r="D2163" t="str">
            <v>Not Listed</v>
          </cell>
        </row>
        <row r="2164">
          <cell r="B2164" t="str">
            <v>KERNEX MICROSYSTEMS (INDIA) LTD</v>
          </cell>
          <cell r="C2164">
            <v>532686</v>
          </cell>
          <cell r="D2164" t="str">
            <v>KERNEX</v>
          </cell>
        </row>
        <row r="2165">
          <cell r="B2165" t="str">
            <v>KERNEX MICROSYSTEMS INDIA LTD</v>
          </cell>
          <cell r="C2165">
            <v>532686</v>
          </cell>
          <cell r="D2165" t="str">
            <v>KERNEX</v>
          </cell>
        </row>
        <row r="2166">
          <cell r="B2166" t="str">
            <v>KESAR ENTERPRISES LTD</v>
          </cell>
          <cell r="C2166">
            <v>507180</v>
          </cell>
          <cell r="D2166" t="str">
            <v>KESARENT</v>
          </cell>
        </row>
        <row r="2167">
          <cell r="B2167" t="str">
            <v>KESAR PETROPRODUCTS LTD</v>
          </cell>
          <cell r="C2167">
            <v>524174</v>
          </cell>
          <cell r="D2167" t="str">
            <v>Not Listed</v>
          </cell>
        </row>
        <row r="2168">
          <cell r="B2168" t="str">
            <v>KESAR TERMINALS &amp; INFRASTRUCTURE LTD</v>
          </cell>
          <cell r="C2168">
            <v>533289</v>
          </cell>
          <cell r="D2168" t="str">
            <v>KTIL</v>
          </cell>
        </row>
        <row r="2169">
          <cell r="B2169" t="str">
            <v>KESORAM INDUSTRIES LTD</v>
          </cell>
          <cell r="C2169">
            <v>502937</v>
          </cell>
          <cell r="D2169" t="str">
            <v>KESORAMIND</v>
          </cell>
        </row>
        <row r="2170">
          <cell r="B2170" t="str">
            <v>KEWAL KIRAN CLOTHING LTD</v>
          </cell>
          <cell r="C2170">
            <v>532732</v>
          </cell>
          <cell r="D2170" t="str">
            <v>KKCL</v>
          </cell>
        </row>
        <row r="2171">
          <cell r="B2171" t="str">
            <v>KEY CORP LTD</v>
          </cell>
          <cell r="C2171">
            <v>507948</v>
          </cell>
          <cell r="D2171" t="str">
            <v>Not Listed</v>
          </cell>
        </row>
        <row r="2172">
          <cell r="B2172" t="str">
            <v>KEYNOTE CORPORATE SERVICES LTD</v>
          </cell>
          <cell r="C2172">
            <v>512597</v>
          </cell>
          <cell r="D2172" t="str">
            <v>KEYCORPSER</v>
          </cell>
        </row>
        <row r="2173">
          <cell r="B2173" t="str">
            <v>Keynote Financial Services LTD</v>
          </cell>
          <cell r="C2173" t="str">
            <v>Not Listed</v>
          </cell>
          <cell r="D2173" t="str">
            <v>KEYFINSERV</v>
          </cell>
        </row>
        <row r="2174">
          <cell r="B2174" t="str">
            <v>KG DENIM LTD</v>
          </cell>
          <cell r="C2174">
            <v>500239</v>
          </cell>
          <cell r="D2174" t="str">
            <v>Not Listed</v>
          </cell>
        </row>
        <row r="2175">
          <cell r="B2175" t="str">
            <v>KG PETROCHEM LTD</v>
          </cell>
          <cell r="C2175">
            <v>531609</v>
          </cell>
          <cell r="D2175" t="str">
            <v>Not Listed</v>
          </cell>
        </row>
        <row r="2176">
          <cell r="B2176" t="str">
            <v>KHADIM (INDIA) LTD</v>
          </cell>
          <cell r="C2176">
            <v>540775</v>
          </cell>
          <cell r="D2176" t="str">
            <v>KHADIM</v>
          </cell>
        </row>
        <row r="2177">
          <cell r="B2177" t="str">
            <v>KHADIM INDIA LTD</v>
          </cell>
          <cell r="C2177">
            <v>540775</v>
          </cell>
          <cell r="D2177" t="str">
            <v>KHADIM</v>
          </cell>
        </row>
        <row r="2178">
          <cell r="B2178" t="str">
            <v>KHAITAN (INDIA) LTD</v>
          </cell>
          <cell r="C2178">
            <v>590068</v>
          </cell>
          <cell r="D2178" t="str">
            <v>KHAITANLTD</v>
          </cell>
        </row>
        <row r="2179">
          <cell r="B2179" t="str">
            <v>KHAITAN CHEMICALS &amp; FERTILIZERS LTD</v>
          </cell>
          <cell r="C2179">
            <v>507794</v>
          </cell>
          <cell r="D2179" t="str">
            <v>Not Listed</v>
          </cell>
        </row>
        <row r="2180">
          <cell r="B2180" t="str">
            <v>KHAITAN ELECTRICALS LTD.</v>
          </cell>
          <cell r="C2180">
            <v>504269</v>
          </cell>
          <cell r="D2180" t="str">
            <v>KHAITANELE</v>
          </cell>
        </row>
        <row r="2181">
          <cell r="B2181" t="str">
            <v>KHAITAN INDIA LTD</v>
          </cell>
          <cell r="C2181">
            <v>590068</v>
          </cell>
          <cell r="D2181" t="str">
            <v>KHAITANLTD</v>
          </cell>
        </row>
        <row r="2182">
          <cell r="B2182" t="str">
            <v>KHANDELWAL EXTRACTION LTD</v>
          </cell>
          <cell r="C2182">
            <v>519064</v>
          </cell>
          <cell r="D2182" t="str">
            <v>Not Listed</v>
          </cell>
        </row>
        <row r="2183">
          <cell r="B2183" t="str">
            <v>KHANDWALA SECURITIES LTD</v>
          </cell>
          <cell r="C2183">
            <v>531892</v>
          </cell>
          <cell r="D2183" t="str">
            <v>KHANDSE</v>
          </cell>
        </row>
        <row r="2184">
          <cell r="B2184" t="str">
            <v>KHATAU EXIM LTD</v>
          </cell>
          <cell r="C2184">
            <v>506178</v>
          </cell>
          <cell r="D2184" t="str">
            <v>Not Listed</v>
          </cell>
        </row>
        <row r="2185">
          <cell r="B2185" t="str">
            <v>KHATOR FIBRE &amp; FABRICS LTD</v>
          </cell>
          <cell r="C2185">
            <v>521127</v>
          </cell>
          <cell r="D2185" t="str">
            <v>Not Listed</v>
          </cell>
        </row>
        <row r="2186">
          <cell r="B2186" t="str">
            <v>KHEMANI DISTRIBUTORS &amp; MARKETING LTD</v>
          </cell>
          <cell r="C2186">
            <v>539788</v>
          </cell>
          <cell r="D2186" t="str">
            <v>Not Listed</v>
          </cell>
        </row>
        <row r="2187">
          <cell r="B2187" t="str">
            <v>KHODAY (INDIA) LTD</v>
          </cell>
          <cell r="C2187">
            <v>507435</v>
          </cell>
          <cell r="D2187" t="str">
            <v>Not Listed</v>
          </cell>
        </row>
        <row r="2188">
          <cell r="B2188" t="str">
            <v>KHODAY INDIA LTD</v>
          </cell>
          <cell r="C2188">
            <v>507435</v>
          </cell>
          <cell r="D2188" t="str">
            <v>Not Listed</v>
          </cell>
        </row>
        <row r="2189">
          <cell r="B2189" t="str">
            <v>KHOOBSURAT LTD</v>
          </cell>
          <cell r="C2189">
            <v>535730</v>
          </cell>
          <cell r="D2189" t="str">
            <v>Not Listed</v>
          </cell>
        </row>
        <row r="2190">
          <cell r="B2190" t="str">
            <v>KHYATI MULTIMEDIA-ENTERTAINMENT LTD</v>
          </cell>
          <cell r="C2190">
            <v>531692</v>
          </cell>
          <cell r="D2190" t="str">
            <v>Not Listed</v>
          </cell>
        </row>
        <row r="2191">
          <cell r="B2191" t="str">
            <v>KIC METALIKS LTD</v>
          </cell>
          <cell r="C2191">
            <v>513693</v>
          </cell>
          <cell r="D2191" t="str">
            <v>Not Listed</v>
          </cell>
        </row>
        <row r="2192">
          <cell r="B2192" t="str">
            <v>KIDS MEDICAL SYSTEMS LTD</v>
          </cell>
          <cell r="C2192">
            <v>540812</v>
          </cell>
          <cell r="D2192" t="str">
            <v>Not Listed</v>
          </cell>
        </row>
        <row r="2193">
          <cell r="B2193" t="str">
            <v>KIDUJA (INDIA) LTD</v>
          </cell>
          <cell r="C2193">
            <v>507946</v>
          </cell>
          <cell r="D2193" t="str">
            <v>Not Listed</v>
          </cell>
        </row>
        <row r="2194">
          <cell r="B2194" t="str">
            <v>KIDUJA INDIA LTD</v>
          </cell>
          <cell r="C2194">
            <v>507946</v>
          </cell>
          <cell r="D2194" t="str">
            <v>Not Listed</v>
          </cell>
        </row>
        <row r="2195">
          <cell r="B2195" t="str">
            <v>KIFS FINANCIAL SERVICES LTD</v>
          </cell>
          <cell r="C2195">
            <v>535566</v>
          </cell>
          <cell r="D2195" t="str">
            <v>Not Listed</v>
          </cell>
        </row>
        <row r="2196">
          <cell r="B2196" t="str">
            <v>KILBURN CHEMICALS LTD</v>
          </cell>
          <cell r="C2196">
            <v>524699</v>
          </cell>
          <cell r="D2196" t="str">
            <v>Not Listed</v>
          </cell>
        </row>
        <row r="2197">
          <cell r="B2197" t="str">
            <v>KILBURN ENGINEERING LTD</v>
          </cell>
          <cell r="C2197">
            <v>522101</v>
          </cell>
          <cell r="D2197" t="str">
            <v>Not Listed</v>
          </cell>
        </row>
        <row r="2198">
          <cell r="B2198" t="str">
            <v>KILBURN OFFICE AUTOMATION LTD.</v>
          </cell>
          <cell r="C2198">
            <v>523218</v>
          </cell>
          <cell r="D2198" t="str">
            <v>KILBURN</v>
          </cell>
        </row>
        <row r="2199">
          <cell r="B2199" t="str">
            <v>KILITCH DRUGS (INDIA) LTD</v>
          </cell>
          <cell r="C2199">
            <v>524500</v>
          </cell>
          <cell r="D2199" t="str">
            <v>KILITCH</v>
          </cell>
        </row>
        <row r="2200">
          <cell r="B2200" t="str">
            <v>KILITCH DRUGS INDIA LTD</v>
          </cell>
          <cell r="C2200">
            <v>524500</v>
          </cell>
          <cell r="D2200" t="str">
            <v>KILITCH</v>
          </cell>
        </row>
        <row r="2201">
          <cell r="B2201" t="str">
            <v>KILPEST (INDIA) LTD</v>
          </cell>
          <cell r="C2201">
            <v>532067</v>
          </cell>
          <cell r="D2201" t="str">
            <v>Not Listed</v>
          </cell>
        </row>
        <row r="2202">
          <cell r="B2202" t="str">
            <v>KILPEST INDIA LTD</v>
          </cell>
          <cell r="C2202">
            <v>532067</v>
          </cell>
          <cell r="D2202" t="str">
            <v>Not Listed</v>
          </cell>
        </row>
        <row r="2203">
          <cell r="B2203" t="str">
            <v>Kimia Biosciences Ltd</v>
          </cell>
          <cell r="C2203">
            <v>530313</v>
          </cell>
          <cell r="D2203" t="str">
            <v>KIMIABL</v>
          </cell>
        </row>
        <row r="2204">
          <cell r="B2204" t="str">
            <v>KINETIC ENGINEERING LTD</v>
          </cell>
          <cell r="C2204">
            <v>500240</v>
          </cell>
          <cell r="D2204" t="str">
            <v>Not Listed</v>
          </cell>
        </row>
        <row r="2205">
          <cell r="B2205" t="str">
            <v>KINETIC TRUST LTD</v>
          </cell>
          <cell r="C2205">
            <v>531274</v>
          </cell>
          <cell r="D2205" t="str">
            <v>Not Listed</v>
          </cell>
        </row>
        <row r="2206">
          <cell r="B2206" t="str">
            <v>KINGFA SCIENCE &amp; TECHNOLOGY (INDIA) LTD</v>
          </cell>
          <cell r="C2206">
            <v>524019</v>
          </cell>
          <cell r="D2206" t="str">
            <v>KINGFA</v>
          </cell>
        </row>
        <row r="2207">
          <cell r="B2207" t="str">
            <v>KINGFA SCIENCE &amp; TECHNOLOGY INDIA LTD</v>
          </cell>
          <cell r="C2207">
            <v>524019</v>
          </cell>
          <cell r="D2207" t="str">
            <v>KINGFA</v>
          </cell>
        </row>
        <row r="2208">
          <cell r="B2208" t="str">
            <v>KINGS INFRA VENTURES LTD</v>
          </cell>
          <cell r="C2208">
            <v>530215</v>
          </cell>
          <cell r="D2208" t="str">
            <v>Not Listed</v>
          </cell>
        </row>
        <row r="2209">
          <cell r="B2209" t="str">
            <v>KINTECH RENEWABLES LTD</v>
          </cell>
          <cell r="C2209">
            <v>512329</v>
          </cell>
          <cell r="D2209" t="str">
            <v>Not Listed</v>
          </cell>
        </row>
        <row r="2210">
          <cell r="B2210" t="str">
            <v>KIOCL LTD</v>
          </cell>
          <cell r="C2210">
            <v>540680</v>
          </cell>
          <cell r="D2210" t="str">
            <v>KIOCL</v>
          </cell>
        </row>
        <row r="2211">
          <cell r="B2211" t="str">
            <v>KIRAN PRINT-PACK LTD</v>
          </cell>
          <cell r="C2211">
            <v>531413</v>
          </cell>
          <cell r="D2211" t="str">
            <v>Not Listed</v>
          </cell>
        </row>
        <row r="2212">
          <cell r="B2212" t="str">
            <v>KIRAN VYAPAR LTD</v>
          </cell>
          <cell r="C2212">
            <v>537750</v>
          </cell>
          <cell r="D2212" t="str">
            <v>Not Listed</v>
          </cell>
        </row>
        <row r="2213">
          <cell r="B2213" t="str">
            <v>KIRI INDUSTRIES LTD</v>
          </cell>
          <cell r="C2213">
            <v>532967</v>
          </cell>
          <cell r="D2213" t="str">
            <v>KIRIINDUS</v>
          </cell>
        </row>
        <row r="2214">
          <cell r="B2214" t="str">
            <v>KIRLOSKAR BROTHERS LTD</v>
          </cell>
          <cell r="C2214">
            <v>500241</v>
          </cell>
          <cell r="D2214" t="str">
            <v>KIRLOSBROS</v>
          </cell>
        </row>
        <row r="2215">
          <cell r="B2215" t="str">
            <v>KIRLOSKAR ELECTRIC COMPANY LTD</v>
          </cell>
          <cell r="C2215">
            <v>533193</v>
          </cell>
          <cell r="D2215" t="str">
            <v>KECL</v>
          </cell>
        </row>
        <row r="2216">
          <cell r="B2216" t="str">
            <v>KIRLOSKAR FERROUS INDUSTRIES LTD</v>
          </cell>
          <cell r="C2216">
            <v>500245</v>
          </cell>
          <cell r="D2216" t="str">
            <v>Not Listed</v>
          </cell>
        </row>
        <row r="2217">
          <cell r="B2217" t="str">
            <v>KIRLOSKAR INDUSTRIES LTD</v>
          </cell>
          <cell r="C2217">
            <v>500243</v>
          </cell>
          <cell r="D2217" t="str">
            <v>KIRLOSIND</v>
          </cell>
        </row>
        <row r="2218">
          <cell r="B2218" t="str">
            <v>KIRLOSKAR OIL ENGINES LTD</v>
          </cell>
          <cell r="C2218">
            <v>533293</v>
          </cell>
          <cell r="D2218" t="str">
            <v>KIRLOSENG</v>
          </cell>
        </row>
        <row r="2219">
          <cell r="B2219" t="str">
            <v>KIRLOSKAR PNEUMATIC CO LTD</v>
          </cell>
          <cell r="C2219">
            <v>505283</v>
          </cell>
          <cell r="D2219" t="str">
            <v>Not Listed</v>
          </cell>
        </row>
        <row r="2220">
          <cell r="B2220" t="str">
            <v>KISAN MOULDINGS LTD</v>
          </cell>
          <cell r="C2220">
            <v>530145</v>
          </cell>
          <cell r="D2220" t="str">
            <v>Not Listed</v>
          </cell>
        </row>
        <row r="2221">
          <cell r="B2221" t="str">
            <v>KITEX GARMENTS LTD</v>
          </cell>
          <cell r="C2221">
            <v>521248</v>
          </cell>
          <cell r="D2221" t="str">
            <v>KITEX</v>
          </cell>
        </row>
        <row r="2222">
          <cell r="B2222" t="str">
            <v>KJMC CORPORATE ADVISORS (INDIA) LTD</v>
          </cell>
          <cell r="C2222">
            <v>532304</v>
          </cell>
          <cell r="D2222" t="str">
            <v>Not Listed</v>
          </cell>
        </row>
        <row r="2223">
          <cell r="B2223" t="str">
            <v>KJMC CORPORATE ADVISORS INDIA LTD</v>
          </cell>
          <cell r="C2223">
            <v>532304</v>
          </cell>
          <cell r="D2223" t="str">
            <v>Not Listed</v>
          </cell>
        </row>
        <row r="2224">
          <cell r="B2224" t="str">
            <v>KJMC FINANCIAL SERVICES LTD</v>
          </cell>
          <cell r="C2224">
            <v>530235</v>
          </cell>
          <cell r="D2224" t="str">
            <v>Not Listed</v>
          </cell>
        </row>
        <row r="2225">
          <cell r="B2225" t="str">
            <v>KKALPANA INDUSTRIES (INDIA) LTD</v>
          </cell>
          <cell r="C2225">
            <v>526409</v>
          </cell>
          <cell r="D2225" t="str">
            <v>Not Listed</v>
          </cell>
        </row>
        <row r="2226">
          <cell r="B2226" t="str">
            <v>KKALPANA INDUSTRIES INDIA LTD</v>
          </cell>
          <cell r="C2226">
            <v>526409</v>
          </cell>
          <cell r="D2226" t="str">
            <v>Not Listed</v>
          </cell>
        </row>
        <row r="2227">
          <cell r="B2227" t="str">
            <v>KKALPANA PLASTICK LTD</v>
          </cell>
          <cell r="C2227">
            <v>523652</v>
          </cell>
          <cell r="D2227" t="str">
            <v>Not Listed</v>
          </cell>
        </row>
        <row r="2228">
          <cell r="B2228" t="str">
            <v>KKRRAFTON DEVELOPERS LTD</v>
          </cell>
          <cell r="C2228">
            <v>521238</v>
          </cell>
          <cell r="D2228" t="str">
            <v>Not Listed</v>
          </cell>
        </row>
        <row r="2229">
          <cell r="B2229" t="str">
            <v>KKV AGRO POWERS LTD</v>
          </cell>
          <cell r="C2229" t="str">
            <v>Not Listed</v>
          </cell>
          <cell r="D2229" t="str">
            <v>KKVAPOW</v>
          </cell>
        </row>
        <row r="2230">
          <cell r="B2230" t="str">
            <v>KLG CAPITAL SERVICES LTD</v>
          </cell>
          <cell r="C2230">
            <v>530771</v>
          </cell>
          <cell r="D2230" t="str">
            <v>Not Listed</v>
          </cell>
        </row>
        <row r="2231">
          <cell r="B2231" t="str">
            <v>K-LIFESTYLE &amp; INDUSTRIES LTD</v>
          </cell>
          <cell r="C2231">
            <v>514221</v>
          </cell>
          <cell r="D2231" t="str">
            <v>Not Listed</v>
          </cell>
        </row>
        <row r="2232">
          <cell r="B2232" t="str">
            <v>KLK Electrical Ltd</v>
          </cell>
          <cell r="C2232">
            <v>517170</v>
          </cell>
          <cell r="D2232" t="str">
            <v>KLKELEC</v>
          </cell>
        </row>
        <row r="2233">
          <cell r="B2233" t="str">
            <v>KMC SPECIALITY HOSPITALS (INDIA) LTD</v>
          </cell>
          <cell r="C2233">
            <v>524520</v>
          </cell>
          <cell r="D2233" t="str">
            <v>Not Listed</v>
          </cell>
        </row>
        <row r="2234">
          <cell r="B2234" t="str">
            <v>KMC SPECIALITY HOSPITALS INDIA LTD</v>
          </cell>
          <cell r="C2234">
            <v>524520</v>
          </cell>
          <cell r="D2234" t="str">
            <v>Not Listed</v>
          </cell>
        </row>
        <row r="2235">
          <cell r="B2235" t="str">
            <v>KMF BUILDERS &amp; DEVELOPERS LTD</v>
          </cell>
          <cell r="C2235">
            <v>531578</v>
          </cell>
          <cell r="D2235" t="str">
            <v>Not Listed</v>
          </cell>
        </row>
        <row r="2236">
          <cell r="B2236" t="str">
            <v>KMG MILK FOOD LTD</v>
          </cell>
          <cell r="C2236">
            <v>519415</v>
          </cell>
          <cell r="D2236" t="str">
            <v>Not Listed</v>
          </cell>
        </row>
        <row r="2237">
          <cell r="B2237" t="str">
            <v>KMS MEDISURGI LTD</v>
          </cell>
          <cell r="C2237">
            <v>540468</v>
          </cell>
          <cell r="D2237" t="str">
            <v>Not Listed</v>
          </cell>
        </row>
        <row r="2238">
          <cell r="B2238" t="str">
            <v>KNR CONSTRUCTIONS LTD</v>
          </cell>
          <cell r="C2238">
            <v>532942</v>
          </cell>
          <cell r="D2238" t="str">
            <v>KNRCON</v>
          </cell>
        </row>
        <row r="2239">
          <cell r="B2239" t="str">
            <v>KOHINOOR FOODS LTD</v>
          </cell>
          <cell r="C2239">
            <v>512559</v>
          </cell>
          <cell r="D2239" t="str">
            <v>KOHINOOR</v>
          </cell>
        </row>
        <row r="2240">
          <cell r="B2240" t="str">
            <v>KOKUYO CAMLIN LTD</v>
          </cell>
          <cell r="C2240">
            <v>523207</v>
          </cell>
          <cell r="D2240" t="str">
            <v>KOKUYOCMLN</v>
          </cell>
        </row>
        <row r="2241">
          <cell r="B2241" t="str">
            <v>KOLTE - PATIL DEVELOPERS LTD</v>
          </cell>
          <cell r="C2241">
            <v>532924</v>
          </cell>
          <cell r="D2241" t="str">
            <v>KOLTEPATIL</v>
          </cell>
        </row>
        <row r="2242">
          <cell r="B2242" t="str">
            <v>KOME-ON COMMUNICATION LTD</v>
          </cell>
          <cell r="C2242">
            <v>539910</v>
          </cell>
          <cell r="D2242" t="str">
            <v>Not Listed</v>
          </cell>
        </row>
        <row r="2243">
          <cell r="B2243" t="str">
            <v>KONARK SYNTHETIC LTD</v>
          </cell>
          <cell r="C2243">
            <v>514128</v>
          </cell>
          <cell r="D2243" t="str">
            <v>Not Listed</v>
          </cell>
        </row>
        <row r="2244">
          <cell r="B2244" t="str">
            <v>KOPRAN LTD</v>
          </cell>
          <cell r="C2244">
            <v>524280</v>
          </cell>
          <cell r="D2244" t="str">
            <v>KOPRAN</v>
          </cell>
        </row>
        <row r="2245">
          <cell r="B2245" t="str">
            <v>KOTAK MAHINDRA BANK LTD</v>
          </cell>
          <cell r="C2245">
            <v>500247</v>
          </cell>
          <cell r="D2245" t="str">
            <v>KOTAKBANK</v>
          </cell>
        </row>
        <row r="2246">
          <cell r="B2246" t="str">
            <v>KOTAK MAHINDRA MUTUAL FUND - KOTAK GOLD EXCHANGE TRADED FUND</v>
          </cell>
          <cell r="C2246">
            <v>590097</v>
          </cell>
          <cell r="D2246" t="str">
            <v>KOTAKGOLD</v>
          </cell>
        </row>
        <row r="2247">
          <cell r="B2247" t="str">
            <v>KOTAK MAHINDRA MUTUAL FUND - KOTAK PSU BANK ETF</v>
          </cell>
          <cell r="C2247">
            <v>590107</v>
          </cell>
          <cell r="D2247" t="str">
            <v>KOTAKPSUBK</v>
          </cell>
        </row>
        <row r="2248">
          <cell r="B2248" t="str">
            <v>KOTAK SENSEX ETF</v>
          </cell>
          <cell r="C2248">
            <v>532985</v>
          </cell>
          <cell r="D2248" t="str">
            <v>KTKSENSEX</v>
          </cell>
        </row>
        <row r="2249">
          <cell r="B2249" t="str">
            <v>KOTHARI FERMENTATION &amp; BIOCHEM LTD</v>
          </cell>
          <cell r="C2249">
            <v>507474</v>
          </cell>
          <cell r="D2249" t="str">
            <v>Not Listed</v>
          </cell>
        </row>
        <row r="2250">
          <cell r="B2250" t="str">
            <v>KOTHARI PETROCHEMICALS LTD</v>
          </cell>
          <cell r="C2250" t="str">
            <v>Not Listed</v>
          </cell>
          <cell r="D2250" t="str">
            <v>KOTHARIPET</v>
          </cell>
        </row>
        <row r="2251">
          <cell r="B2251" t="str">
            <v>KOTHARI PRODUCTS LTD</v>
          </cell>
          <cell r="C2251">
            <v>530299</v>
          </cell>
          <cell r="D2251" t="str">
            <v>KOTHARIPRO</v>
          </cell>
        </row>
        <row r="2252">
          <cell r="B2252" t="str">
            <v>KOTHARI SUGARS AND CHEMICALS LTD</v>
          </cell>
          <cell r="C2252" t="str">
            <v>Not Listed</v>
          </cell>
          <cell r="D2252" t="str">
            <v>KOTARISUG</v>
          </cell>
        </row>
        <row r="2253">
          <cell r="B2253" t="str">
            <v>KOTHARI WORLD FINANCE LTD</v>
          </cell>
          <cell r="C2253">
            <v>511138</v>
          </cell>
          <cell r="D2253" t="str">
            <v>Not Listed</v>
          </cell>
        </row>
        <row r="2254">
          <cell r="B2254" t="str">
            <v>KOTIA ENTERPRISES LTD</v>
          </cell>
          <cell r="C2254">
            <v>539599</v>
          </cell>
          <cell r="D2254" t="str">
            <v>Not Listed</v>
          </cell>
        </row>
        <row r="2255">
          <cell r="B2255" t="str">
            <v>KOVAI MEDICAL CENTER &amp; HOSPITAL LTD</v>
          </cell>
          <cell r="C2255">
            <v>523323</v>
          </cell>
          <cell r="D2255" t="str">
            <v>Not Listed</v>
          </cell>
        </row>
        <row r="2256">
          <cell r="B2256" t="str">
            <v>KOVALAM INVESTMENT &amp; TRADING CO LTD</v>
          </cell>
          <cell r="C2256">
            <v>505585</v>
          </cell>
          <cell r="D2256" t="str">
            <v>Not Listed</v>
          </cell>
        </row>
        <row r="2257">
          <cell r="B2257" t="str">
            <v>KOVILPATTI LAKSHMI ROLLER FLOUR MILLS LTD</v>
          </cell>
          <cell r="C2257">
            <v>507598</v>
          </cell>
          <cell r="D2257" t="str">
            <v>Not Listed</v>
          </cell>
        </row>
        <row r="2258">
          <cell r="B2258" t="str">
            <v>KPIT TECHNOLOGIES LTD</v>
          </cell>
          <cell r="C2258">
            <v>532400</v>
          </cell>
          <cell r="D2258" t="str">
            <v>KPIT</v>
          </cell>
        </row>
        <row r="2259">
          <cell r="B2259" t="str">
            <v>KPIT Technologies Ltd</v>
          </cell>
          <cell r="C2259">
            <v>542651</v>
          </cell>
          <cell r="D2259" t="str">
            <v>KPITTECH</v>
          </cell>
        </row>
        <row r="2260">
          <cell r="B2260" t="str">
            <v>Kranti Industries Ltd</v>
          </cell>
          <cell r="C2260">
            <v>542459</v>
          </cell>
          <cell r="D2260" t="str">
            <v>KRANTI</v>
          </cell>
        </row>
        <row r="2261">
          <cell r="B2261" t="str">
            <v>KRATOS ENERGY &amp; INFRASTRUCTURE LTD</v>
          </cell>
          <cell r="C2261">
            <v>501261</v>
          </cell>
          <cell r="D2261" t="str">
            <v>Not Listed</v>
          </cell>
        </row>
        <row r="2262">
          <cell r="B2262" t="str">
            <v>KRBL LTD</v>
          </cell>
          <cell r="C2262">
            <v>530813</v>
          </cell>
          <cell r="D2262" t="str">
            <v>KRBL</v>
          </cell>
        </row>
        <row r="2263">
          <cell r="B2263" t="str">
            <v>KREBS BIOCHEMICALS AND INDUSTRIES LTD</v>
          </cell>
          <cell r="C2263">
            <v>524518</v>
          </cell>
          <cell r="D2263" t="str">
            <v>KREBSBIO</v>
          </cell>
        </row>
        <row r="2264">
          <cell r="B2264" t="str">
            <v>KREON FINNANCIAL SERVICES LTD</v>
          </cell>
          <cell r="C2264">
            <v>530139</v>
          </cell>
          <cell r="D2264" t="str">
            <v>Not Listed</v>
          </cell>
        </row>
        <row r="2265">
          <cell r="B2265" t="str">
            <v>KRETTO SYSCON LTD</v>
          </cell>
          <cell r="C2265">
            <v>531328</v>
          </cell>
          <cell r="D2265" t="str">
            <v>Not Listed</v>
          </cell>
        </row>
        <row r="2266">
          <cell r="B2266" t="str">
            <v>KRIDHAN INFRA LTD</v>
          </cell>
          <cell r="C2266">
            <v>533482</v>
          </cell>
          <cell r="D2266" t="str">
            <v>KRIDHANINF</v>
          </cell>
        </row>
        <row r="2267">
          <cell r="B2267" t="str">
            <v>KRISHANA PHOSCHEM LTD</v>
          </cell>
          <cell r="C2267" t="str">
            <v>Not Listed</v>
          </cell>
          <cell r="D2267" t="str">
            <v>KRISHANA</v>
          </cell>
        </row>
        <row r="2268">
          <cell r="B2268" t="str">
            <v>KRISHNA CAPITAL AND SECURITIES LTD</v>
          </cell>
          <cell r="C2268">
            <v>539384</v>
          </cell>
          <cell r="D2268" t="str">
            <v>Not Listed</v>
          </cell>
        </row>
        <row r="2269">
          <cell r="B2269" t="str">
            <v>KRISHNA VENTURES LTD</v>
          </cell>
          <cell r="C2269">
            <v>504392</v>
          </cell>
          <cell r="D2269" t="str">
            <v>Not Listed</v>
          </cell>
        </row>
        <row r="2270">
          <cell r="B2270" t="str">
            <v>KRITI INDUSTRIES (INDIA) LTD</v>
          </cell>
          <cell r="C2270">
            <v>526423</v>
          </cell>
          <cell r="D2270" t="str">
            <v>Not Listed</v>
          </cell>
        </row>
        <row r="2271">
          <cell r="B2271" t="str">
            <v>KRITI INDUSTRIES INDIA LTD</v>
          </cell>
          <cell r="C2271">
            <v>526423</v>
          </cell>
          <cell r="D2271" t="str">
            <v>Not Listed</v>
          </cell>
        </row>
        <row r="2272">
          <cell r="B2272" t="str">
            <v>KRITI NUTRIENTS LTD</v>
          </cell>
          <cell r="C2272">
            <v>533210</v>
          </cell>
          <cell r="D2272" t="str">
            <v>Not Listed</v>
          </cell>
        </row>
        <row r="2273">
          <cell r="B2273" t="str">
            <v>KRITIKA WIRES LTD</v>
          </cell>
          <cell r="C2273" t="str">
            <v>Not Listed</v>
          </cell>
          <cell r="D2273" t="str">
            <v>KRITIKA</v>
          </cell>
        </row>
        <row r="2274">
          <cell r="B2274" t="str">
            <v>KRYPTON INDUSTRIES LTD</v>
          </cell>
          <cell r="C2274">
            <v>523550</v>
          </cell>
          <cell r="D2274" t="str">
            <v>Not Listed</v>
          </cell>
        </row>
        <row r="2275">
          <cell r="B2275" t="str">
            <v>KSB LTD</v>
          </cell>
          <cell r="C2275">
            <v>500249</v>
          </cell>
          <cell r="D2275" t="str">
            <v>KSB</v>
          </cell>
        </row>
        <row r="2276">
          <cell r="B2276" t="str">
            <v>KSE LTD</v>
          </cell>
          <cell r="C2276">
            <v>519421</v>
          </cell>
          <cell r="D2276" t="str">
            <v>Not Listed</v>
          </cell>
        </row>
        <row r="2277">
          <cell r="B2277" t="str">
            <v>KSHITIJ POLYLINE LTD</v>
          </cell>
          <cell r="C2277" t="str">
            <v>Not Listed</v>
          </cell>
          <cell r="D2277" t="str">
            <v>KSHITIJPOL</v>
          </cell>
        </row>
        <row r="2278">
          <cell r="B2278" t="str">
            <v>KSHITIZ INVESTMENT LTD</v>
          </cell>
          <cell r="C2278">
            <v>503626</v>
          </cell>
          <cell r="D2278" t="str">
            <v>Not Listed</v>
          </cell>
        </row>
        <row r="2279">
          <cell r="B2279" t="str">
            <v>KSK ENERGY VENTURES LTD</v>
          </cell>
          <cell r="C2279">
            <v>532997</v>
          </cell>
          <cell r="D2279" t="str">
            <v>KSK</v>
          </cell>
        </row>
        <row r="2280">
          <cell r="B2280" t="str">
            <v>KSL AND INDUSTRIES LTD</v>
          </cell>
          <cell r="C2280">
            <v>530149</v>
          </cell>
          <cell r="D2280" t="str">
            <v>Not Listed</v>
          </cell>
        </row>
        <row r="2281">
          <cell r="B2281" t="str">
            <v>KSS LTD</v>
          </cell>
          <cell r="C2281">
            <v>532081</v>
          </cell>
          <cell r="D2281" t="str">
            <v>KSERASERA</v>
          </cell>
        </row>
        <row r="2282">
          <cell r="B2282" t="str">
            <v>KUANTUM PAPERS LTD</v>
          </cell>
          <cell r="C2282">
            <v>532937</v>
          </cell>
          <cell r="D2282" t="str">
            <v>Not Listed</v>
          </cell>
        </row>
        <row r="2283">
          <cell r="B2283" t="str">
            <v>KUBER UDYOG LTD</v>
          </cell>
          <cell r="C2283">
            <v>539408</v>
          </cell>
          <cell r="D2283" t="str">
            <v>Not Listed</v>
          </cell>
        </row>
        <row r="2284">
          <cell r="B2284" t="str">
            <v>KULKARNI POWER &amp; TOOLS LTD</v>
          </cell>
          <cell r="C2284">
            <v>505299</v>
          </cell>
          <cell r="D2284" t="str">
            <v>Not Listed</v>
          </cell>
        </row>
        <row r="2285">
          <cell r="B2285" t="str">
            <v>KUMAR WIRE CLOTH MANUFACTURING COMPANY LTD</v>
          </cell>
          <cell r="C2285">
            <v>513703</v>
          </cell>
          <cell r="D2285" t="str">
            <v>Not Listed</v>
          </cell>
        </row>
        <row r="2286">
          <cell r="B2286" t="str">
            <v>KUNSTSTOFFE INDUSTRIES LTD</v>
          </cell>
          <cell r="C2286">
            <v>523594</v>
          </cell>
          <cell r="D2286" t="str">
            <v>Not Listed</v>
          </cell>
        </row>
        <row r="2287">
          <cell r="B2287" t="str">
            <v>KUSAM ELECTRICAL INDUSTRIES LTD</v>
          </cell>
          <cell r="C2287">
            <v>511048</v>
          </cell>
          <cell r="D2287" t="str">
            <v>Not Listed</v>
          </cell>
        </row>
        <row r="2288">
          <cell r="B2288" t="str">
            <v>KUSH INDUSTRIES LTD</v>
          </cell>
          <cell r="C2288">
            <v>514240</v>
          </cell>
          <cell r="D2288" t="str">
            <v>Not Listed</v>
          </cell>
        </row>
        <row r="2289">
          <cell r="B2289" t="str">
            <v>KUSHAL LTD</v>
          </cell>
          <cell r="C2289">
            <v>536170</v>
          </cell>
          <cell r="D2289" t="str">
            <v>Not Listed</v>
          </cell>
        </row>
        <row r="2290">
          <cell r="B2290" t="str">
            <v>KUWER INDUSTRIES LTD</v>
          </cell>
          <cell r="C2290">
            <v>530421</v>
          </cell>
          <cell r="D2290" t="str">
            <v>Not Listed</v>
          </cell>
        </row>
        <row r="2291">
          <cell r="B2291" t="str">
            <v>KWALITY CREDIT &amp; LEASING LTD</v>
          </cell>
          <cell r="C2291">
            <v>531206</v>
          </cell>
          <cell r="D2291" t="str">
            <v>Not Listed</v>
          </cell>
        </row>
        <row r="2292">
          <cell r="B2292" t="str">
            <v>KWALITY LTD</v>
          </cell>
          <cell r="C2292">
            <v>531882</v>
          </cell>
          <cell r="D2292" t="str">
            <v>KWALITY</v>
          </cell>
        </row>
        <row r="2293">
          <cell r="B2293" t="str">
            <v>KWALITY PHARMACEUTICALS LTD</v>
          </cell>
          <cell r="C2293">
            <v>539997</v>
          </cell>
          <cell r="D2293" t="str">
            <v>Not Listed</v>
          </cell>
        </row>
        <row r="2294">
          <cell r="B2294" t="str">
            <v>L  P  NAVAL AND ENGINEERING LTD</v>
          </cell>
          <cell r="C2294">
            <v>537669</v>
          </cell>
          <cell r="D2294" t="str">
            <v>Not Listed</v>
          </cell>
        </row>
        <row r="2295">
          <cell r="B2295" t="str">
            <v>L&amp;T FINANCE HOLDINGS LTD</v>
          </cell>
          <cell r="C2295">
            <v>533519</v>
          </cell>
          <cell r="D2295" t="str">
            <v>L&amp;TFH</v>
          </cell>
        </row>
        <row r="2296">
          <cell r="B2296" t="str">
            <v>L&amp;T TECHNOLOGY SERVICES LTD</v>
          </cell>
          <cell r="C2296">
            <v>540115</v>
          </cell>
          <cell r="D2296" t="str">
            <v>LTTS</v>
          </cell>
        </row>
        <row r="2297">
          <cell r="B2297" t="str">
            <v>LA OPALA RG LTD</v>
          </cell>
          <cell r="C2297">
            <v>526947</v>
          </cell>
          <cell r="D2297" t="str">
            <v>LAOPALA</v>
          </cell>
        </row>
        <row r="2298">
          <cell r="B2298" t="str">
            <v>La Tim Metal &amp;amp; Industries Ltd</v>
          </cell>
          <cell r="C2298">
            <v>505693</v>
          </cell>
          <cell r="D2298" t="str">
            <v>LATIMMETAL</v>
          </cell>
        </row>
        <row r="2299">
          <cell r="B2299" t="str">
            <v>LACTOSE (INDIA) LTD</v>
          </cell>
          <cell r="C2299">
            <v>524202</v>
          </cell>
          <cell r="D2299" t="str">
            <v>Not Listed</v>
          </cell>
        </row>
        <row r="2300">
          <cell r="B2300" t="str">
            <v>LACTOSE INDIA LTD</v>
          </cell>
          <cell r="C2300">
            <v>524202</v>
          </cell>
          <cell r="D2300" t="str">
            <v>Not Listed</v>
          </cell>
        </row>
        <row r="2301">
          <cell r="B2301" t="str">
            <v>LADAM AFFORDABLE HOUSING LTD</v>
          </cell>
          <cell r="C2301">
            <v>540026</v>
          </cell>
          <cell r="D2301" t="str">
            <v>Not Listed</v>
          </cell>
        </row>
        <row r="2302">
          <cell r="B2302" t="str">
            <v>LADDERUP FINANCE LTD</v>
          </cell>
          <cell r="C2302">
            <v>530577</v>
          </cell>
          <cell r="D2302" t="str">
            <v>Not Listed</v>
          </cell>
        </row>
        <row r="2303">
          <cell r="B2303" t="str">
            <v>LAFFANS PETROCHEMICALS LTD</v>
          </cell>
          <cell r="C2303">
            <v>524522</v>
          </cell>
          <cell r="D2303" t="str">
            <v>Not Listed</v>
          </cell>
        </row>
        <row r="2304">
          <cell r="B2304" t="str">
            <v>LAGNAM SPINTEX LTD</v>
          </cell>
          <cell r="C2304" t="str">
            <v>Not Listed</v>
          </cell>
          <cell r="D2304" t="str">
            <v>LAGNAM</v>
          </cell>
        </row>
        <row r="2305">
          <cell r="B2305" t="str">
            <v>LAHOTI OVERSEAS LTD</v>
          </cell>
          <cell r="C2305">
            <v>531842</v>
          </cell>
          <cell r="D2305" t="str">
            <v>Not Listed</v>
          </cell>
        </row>
        <row r="2306">
          <cell r="B2306" t="str">
            <v>LAKHOTIA POLYESTERS (INDIA) LTD</v>
          </cell>
          <cell r="C2306">
            <v>535387</v>
          </cell>
          <cell r="D2306" t="str">
            <v>Not Listed</v>
          </cell>
        </row>
        <row r="2307">
          <cell r="B2307" t="str">
            <v>LAKHOTIA POLYESTERS INDIA LTD</v>
          </cell>
          <cell r="C2307">
            <v>535387</v>
          </cell>
          <cell r="D2307" t="str">
            <v>Not Listed</v>
          </cell>
        </row>
        <row r="2308">
          <cell r="B2308" t="str">
            <v>LAKSHMI AUTOMATIC LOOM WORKS LTD</v>
          </cell>
          <cell r="C2308">
            <v>505302</v>
          </cell>
          <cell r="D2308" t="str">
            <v>Not Listed</v>
          </cell>
        </row>
        <row r="2309">
          <cell r="B2309" t="str">
            <v>LAKSHMI ELECTRICAL CONTROL SYSTEMS LTD</v>
          </cell>
          <cell r="C2309">
            <v>504258</v>
          </cell>
          <cell r="D2309" t="str">
            <v>Not Listed</v>
          </cell>
        </row>
        <row r="2310">
          <cell r="B2310" t="str">
            <v>LAKSHMI FINANCE &amp; INDUSTRIAL CORPORATION LTD</v>
          </cell>
          <cell r="C2310" t="str">
            <v>Not Listed</v>
          </cell>
          <cell r="D2310" t="str">
            <v>LFIC</v>
          </cell>
        </row>
        <row r="2311">
          <cell r="B2311" t="str">
            <v>LAKSHMI MACHINE WORKS LTD</v>
          </cell>
          <cell r="C2311">
            <v>500252</v>
          </cell>
          <cell r="D2311" t="str">
            <v>LAXMIMACH</v>
          </cell>
        </row>
        <row r="2312">
          <cell r="B2312" t="str">
            <v>LAKSHMI MILLS COMPANY LTD</v>
          </cell>
          <cell r="C2312">
            <v>502958</v>
          </cell>
          <cell r="D2312" t="str">
            <v>Not Listed</v>
          </cell>
        </row>
        <row r="2313">
          <cell r="B2313" t="str">
            <v>LAKSHMI PRECISION SCREWS LTD</v>
          </cell>
          <cell r="C2313">
            <v>506079</v>
          </cell>
          <cell r="D2313" t="str">
            <v>LAKPRE</v>
          </cell>
        </row>
        <row r="2314">
          <cell r="B2314" t="str">
            <v>LAKSHMI VILAS BANK LTD</v>
          </cell>
          <cell r="C2314">
            <v>534690</v>
          </cell>
          <cell r="D2314" t="str">
            <v>LAKSHVILAS</v>
          </cell>
        </row>
        <row r="2315">
          <cell r="B2315" t="str">
            <v>LAMBODHARA TEXTILES LTD</v>
          </cell>
          <cell r="C2315">
            <v>590075</v>
          </cell>
          <cell r="D2315" t="str">
            <v>LAMBODHARA</v>
          </cell>
        </row>
        <row r="2316">
          <cell r="B2316" t="str">
            <v>LANCER CONTAINER LINES LTD</v>
          </cell>
          <cell r="C2316">
            <v>539841</v>
          </cell>
          <cell r="D2316" t="str">
            <v>Not Listed</v>
          </cell>
        </row>
        <row r="2317">
          <cell r="B2317" t="str">
            <v>LANCOR HOLDINGS LTD</v>
          </cell>
          <cell r="C2317">
            <v>509048</v>
          </cell>
          <cell r="D2317" t="str">
            <v>Not Listed</v>
          </cell>
        </row>
        <row r="2318">
          <cell r="B2318" t="str">
            <v>LANDMARC LEISURE CORPORATION LTD</v>
          </cell>
          <cell r="C2318">
            <v>532275</v>
          </cell>
          <cell r="D2318" t="str">
            <v>Not Listed</v>
          </cell>
        </row>
        <row r="2319">
          <cell r="B2319" t="str">
            <v>LANDMARK PROPERTY DEVELOPMENT COMPANY LTD</v>
          </cell>
          <cell r="C2319">
            <v>533012</v>
          </cell>
          <cell r="D2319" t="str">
            <v>LPDC</v>
          </cell>
        </row>
        <row r="2320">
          <cell r="B2320" t="str">
            <v>LARSEN &amp; TOUBRO INFOTECH LTD</v>
          </cell>
          <cell r="C2320">
            <v>540005</v>
          </cell>
          <cell r="D2320" t="str">
            <v>LTI</v>
          </cell>
        </row>
        <row r="2321">
          <cell r="B2321" t="str">
            <v>LARSEN &amp; TOUBRO LTD</v>
          </cell>
          <cell r="C2321">
            <v>500510</v>
          </cell>
          <cell r="D2321" t="str">
            <v>LT</v>
          </cell>
        </row>
        <row r="2322">
          <cell r="B2322" t="str">
            <v>LASA SUPERGENERICS LTD</v>
          </cell>
          <cell r="C2322">
            <v>540702</v>
          </cell>
          <cell r="D2322" t="str">
            <v>LASA</v>
          </cell>
        </row>
        <row r="2323">
          <cell r="B2323" t="str">
            <v>LASER DIAMONDS LTD</v>
          </cell>
          <cell r="C2323">
            <v>531164</v>
          </cell>
          <cell r="D2323" t="str">
            <v>Not Listed</v>
          </cell>
        </row>
        <row r="2324">
          <cell r="B2324" t="str">
            <v>LATENT LIGHT FINANCE LTD</v>
          </cell>
          <cell r="C2324">
            <v>539909</v>
          </cell>
          <cell r="D2324" t="str">
            <v>Not Listed</v>
          </cell>
        </row>
        <row r="2325">
          <cell r="B2325" t="str">
            <v>LATTEYS INDUSTRIES LTD</v>
          </cell>
          <cell r="C2325" t="str">
            <v>Not Listed</v>
          </cell>
          <cell r="D2325" t="str">
            <v>LATTEYS</v>
          </cell>
        </row>
        <row r="2326">
          <cell r="B2326" t="str">
            <v>LAURUS LABS LTD</v>
          </cell>
          <cell r="C2326">
            <v>540222</v>
          </cell>
          <cell r="D2326" t="str">
            <v>LAURUSLABS</v>
          </cell>
        </row>
        <row r="2327">
          <cell r="B2327" t="str">
            <v>LAWRESHWAR POLYMERS LTD</v>
          </cell>
          <cell r="C2327">
            <v>532829</v>
          </cell>
          <cell r="D2327" t="str">
            <v>Not Listed</v>
          </cell>
        </row>
        <row r="2328">
          <cell r="B2328" t="str">
            <v>LAXMI COTSPIN LTD</v>
          </cell>
          <cell r="C2328" t="str">
            <v>Not Listed</v>
          </cell>
          <cell r="D2328" t="str">
            <v>LAXMICOT</v>
          </cell>
        </row>
        <row r="2329">
          <cell r="B2329" t="str">
            <v>LEAD FINANCIAL SERVICES LTD</v>
          </cell>
          <cell r="C2329">
            <v>531288</v>
          </cell>
          <cell r="D2329" t="str">
            <v>Not Listed</v>
          </cell>
        </row>
        <row r="2330">
          <cell r="B2330" t="str">
            <v>LEADING LEASING FINANCE AND INVESTMENT COMPANY LTD</v>
          </cell>
          <cell r="C2330">
            <v>540360</v>
          </cell>
          <cell r="D2330" t="str">
            <v>Not Listed</v>
          </cell>
        </row>
        <row r="2331">
          <cell r="B2331" t="str">
            <v>LEDO TEA CO LTD</v>
          </cell>
          <cell r="C2331">
            <v>508306</v>
          </cell>
          <cell r="D2331" t="str">
            <v>Not Listed</v>
          </cell>
        </row>
        <row r="2332">
          <cell r="B2332" t="str">
            <v>LEE &amp; NEE SOFTWARES EXPORTS LTD</v>
          </cell>
          <cell r="C2332">
            <v>517415</v>
          </cell>
          <cell r="D2332" t="str">
            <v>Not Listed</v>
          </cell>
        </row>
        <row r="2333">
          <cell r="B2333" t="str">
            <v>LEEL ELECTRICALS LTD</v>
          </cell>
          <cell r="C2333">
            <v>517518</v>
          </cell>
          <cell r="D2333" t="str">
            <v>LEEL</v>
          </cell>
        </row>
        <row r="2334">
          <cell r="B2334" t="str">
            <v>LEENA CONSULTANCY LTD</v>
          </cell>
          <cell r="C2334">
            <v>509046</v>
          </cell>
          <cell r="D2334" t="str">
            <v>Not Listed</v>
          </cell>
        </row>
        <row r="2335">
          <cell r="B2335" t="str">
            <v>LEGACY MERCANTILE LTD</v>
          </cell>
          <cell r="C2335">
            <v>780021</v>
          </cell>
          <cell r="D2335" t="str">
            <v>Not Listed</v>
          </cell>
        </row>
        <row r="2336">
          <cell r="B2336" t="str">
            <v>LEMON TREE HOTELS LTD</v>
          </cell>
          <cell r="C2336">
            <v>541233</v>
          </cell>
          <cell r="D2336" t="str">
            <v>LEMONTREE</v>
          </cell>
        </row>
        <row r="2337">
          <cell r="B2337" t="str">
            <v>LESHA INDUSTRIES LTD</v>
          </cell>
          <cell r="C2337">
            <v>533602</v>
          </cell>
          <cell r="D2337" t="str">
            <v>Not Listed</v>
          </cell>
        </row>
        <row r="2338">
          <cell r="B2338" t="str">
            <v>LEX NIMBLE SOLUTIONS LTD</v>
          </cell>
          <cell r="C2338">
            <v>541196</v>
          </cell>
          <cell r="D2338" t="str">
            <v>Not Listed</v>
          </cell>
        </row>
        <row r="2339">
          <cell r="B2339" t="str">
            <v>LEXUS GRANITO (INDIA) LTD</v>
          </cell>
          <cell r="C2339" t="str">
            <v>Not Listed</v>
          </cell>
          <cell r="D2339" t="str">
            <v>LEXUS</v>
          </cell>
        </row>
        <row r="2340">
          <cell r="B2340" t="str">
            <v>LEXUS GRANITO INDIA LTD</v>
          </cell>
          <cell r="C2340" t="str">
            <v>Not Listed</v>
          </cell>
          <cell r="D2340" t="str">
            <v>LEXUS</v>
          </cell>
        </row>
        <row r="2341">
          <cell r="B2341" t="str">
            <v>LG BALAKRISHNAN &amp; BROS LTD</v>
          </cell>
          <cell r="C2341">
            <v>500250</v>
          </cell>
          <cell r="D2341" t="str">
            <v>LGBBROSLTD</v>
          </cell>
        </row>
        <row r="2342">
          <cell r="B2342" t="str">
            <v>LGB FORGE LTD.</v>
          </cell>
          <cell r="C2342">
            <v>533007</v>
          </cell>
          <cell r="D2342" t="str">
            <v>LGBFORGE</v>
          </cell>
        </row>
        <row r="2343">
          <cell r="B2343" t="str">
            <v>LIBAS DESIGNS LTD</v>
          </cell>
          <cell r="C2343" t="str">
            <v>Not Listed</v>
          </cell>
          <cell r="D2343" t="str">
            <v>LIBAS</v>
          </cell>
        </row>
        <row r="2344">
          <cell r="B2344" t="str">
            <v>LIBERTY SHOES LTD</v>
          </cell>
          <cell r="C2344">
            <v>526596</v>
          </cell>
          <cell r="D2344" t="str">
            <v>LIBERTSHOE</v>
          </cell>
        </row>
        <row r="2345">
          <cell r="B2345" t="str">
            <v>LIBORD FINANCE LTD</v>
          </cell>
          <cell r="C2345">
            <v>511593</v>
          </cell>
          <cell r="D2345" t="str">
            <v>Not Listed</v>
          </cell>
        </row>
        <row r="2346">
          <cell r="B2346" t="str">
            <v>LIBORD SECURITIES LTD</v>
          </cell>
          <cell r="C2346">
            <v>531027</v>
          </cell>
          <cell r="D2346" t="str">
            <v>Not Listed</v>
          </cell>
        </row>
        <row r="2347">
          <cell r="B2347" t="str">
            <v>LIC HOUSING FINANCE LTD</v>
          </cell>
          <cell r="C2347">
            <v>500253</v>
          </cell>
          <cell r="D2347" t="str">
            <v>LICHSGFIN</v>
          </cell>
        </row>
        <row r="2348">
          <cell r="B2348" t="str">
            <v>LIKHAMI CONSULTING LTD</v>
          </cell>
          <cell r="C2348">
            <v>539927</v>
          </cell>
          <cell r="D2348" t="str">
            <v>Not Listed</v>
          </cell>
        </row>
        <row r="2349">
          <cell r="B2349" t="str">
            <v>LIME CHEMICALS LTD</v>
          </cell>
          <cell r="C2349">
            <v>507759</v>
          </cell>
          <cell r="D2349" t="str">
            <v>Not Listed</v>
          </cell>
        </row>
        <row r="2350">
          <cell r="B2350" t="str">
            <v>LINAKS MICROELECTRONICS LTD.</v>
          </cell>
          <cell r="C2350">
            <v>517463</v>
          </cell>
          <cell r="D2350" t="str">
            <v>LINAKS</v>
          </cell>
        </row>
        <row r="2351">
          <cell r="B2351" t="str">
            <v>LINC PEN &amp; PLASTICS LTD</v>
          </cell>
          <cell r="C2351">
            <v>531241</v>
          </cell>
          <cell r="D2351" t="str">
            <v>LINCPEN</v>
          </cell>
        </row>
        <row r="2352">
          <cell r="B2352" t="str">
            <v>LINCOLN PHARMACEUTICALS LTD</v>
          </cell>
          <cell r="C2352">
            <v>531633</v>
          </cell>
          <cell r="D2352" t="str">
            <v>LINCOLN</v>
          </cell>
        </row>
        <row r="2353">
          <cell r="B2353" t="str">
            <v>LINDE (INDIA) LTD</v>
          </cell>
          <cell r="C2353">
            <v>523457</v>
          </cell>
          <cell r="D2353" t="str">
            <v>LINDE(INDIA)</v>
          </cell>
        </row>
        <row r="2354">
          <cell r="B2354" t="str">
            <v>LINDE INDIA LTD</v>
          </cell>
          <cell r="C2354">
            <v>523457</v>
          </cell>
          <cell r="D2354" t="str">
            <v>LINDEINDIA</v>
          </cell>
        </row>
        <row r="2355">
          <cell r="B2355" t="str">
            <v>LINK PHARMA CHEM LTD</v>
          </cell>
          <cell r="C2355">
            <v>524748</v>
          </cell>
          <cell r="D2355" t="str">
            <v>Not Listed</v>
          </cell>
        </row>
        <row r="2356">
          <cell r="B2356" t="str">
            <v>LIPPI SYSTEMS LTD</v>
          </cell>
          <cell r="C2356">
            <v>526604</v>
          </cell>
          <cell r="D2356" t="str">
            <v>Not Listed</v>
          </cell>
        </row>
        <row r="2357">
          <cell r="B2357" t="str">
            <v>LKP FINANCE LTD</v>
          </cell>
          <cell r="C2357">
            <v>507912</v>
          </cell>
          <cell r="D2357" t="str">
            <v>Not Listed</v>
          </cell>
        </row>
        <row r="2358">
          <cell r="B2358" t="str">
            <v>LKP SECURITIES LTD</v>
          </cell>
          <cell r="C2358">
            <v>540192</v>
          </cell>
          <cell r="D2358" t="str">
            <v>Not Listed</v>
          </cell>
        </row>
        <row r="2359">
          <cell r="B2359" t="str">
            <v>LLOYDS METALS AND ENERGY LTD</v>
          </cell>
          <cell r="C2359">
            <v>512455</v>
          </cell>
          <cell r="D2359" t="str">
            <v>Not Listed</v>
          </cell>
        </row>
        <row r="2360">
          <cell r="B2360" t="str">
            <v>LLOYDS STEELS INDUSTRIES LTD</v>
          </cell>
          <cell r="C2360">
            <v>539992</v>
          </cell>
          <cell r="D2360" t="str">
            <v>LSIL</v>
          </cell>
        </row>
        <row r="2361">
          <cell r="B2361" t="str">
            <v>LOHIA SECURITIES LTD</v>
          </cell>
          <cell r="C2361">
            <v>590082</v>
          </cell>
          <cell r="D2361" t="str">
            <v>Not Listed</v>
          </cell>
        </row>
        <row r="2362">
          <cell r="B2362" t="str">
            <v>LOKESH MACHINES LTD</v>
          </cell>
          <cell r="C2362">
            <v>532740</v>
          </cell>
          <cell r="D2362" t="str">
            <v>LOKESHMACH</v>
          </cell>
        </row>
        <row r="2363">
          <cell r="B2363" t="str">
            <v>LONGVIEW TEA COMPANY LTD</v>
          </cell>
          <cell r="C2363">
            <v>526568</v>
          </cell>
          <cell r="D2363" t="str">
            <v>Not Listed</v>
          </cell>
        </row>
        <row r="2364">
          <cell r="B2364" t="str">
            <v>LOOKS HEALTH SERVICES LTD</v>
          </cell>
          <cell r="C2364">
            <v>534422</v>
          </cell>
          <cell r="D2364" t="str">
            <v>Not Listed</v>
          </cell>
        </row>
        <row r="2365">
          <cell r="B2365" t="str">
            <v>LORDS CHLORO ALKALI LTD</v>
          </cell>
          <cell r="C2365">
            <v>500284</v>
          </cell>
          <cell r="D2365" t="str">
            <v>Not Listed</v>
          </cell>
        </row>
        <row r="2366">
          <cell r="B2366" t="str">
            <v>LORDS ISHWAR HOTELS LTD</v>
          </cell>
          <cell r="C2366">
            <v>530065</v>
          </cell>
          <cell r="D2366" t="str">
            <v>Not Listed</v>
          </cell>
        </row>
        <row r="2367">
          <cell r="B2367" t="str">
            <v>LORENZINI APPARELS LTD</v>
          </cell>
          <cell r="C2367">
            <v>540952</v>
          </cell>
          <cell r="D2367" t="str">
            <v>Not Listed</v>
          </cell>
        </row>
        <row r="2368">
          <cell r="B2368" t="str">
            <v>LOTUS CHOCOLATE CO LTD</v>
          </cell>
          <cell r="C2368">
            <v>523475</v>
          </cell>
          <cell r="D2368" t="str">
            <v>Not Listed</v>
          </cell>
        </row>
        <row r="2369">
          <cell r="B2369" t="str">
            <v>LOTUS EYE HOSPITAL AND INSTITUTE LTD</v>
          </cell>
          <cell r="C2369">
            <v>532998</v>
          </cell>
          <cell r="D2369" t="str">
            <v>LOTUSEYE</v>
          </cell>
        </row>
        <row r="2370">
          <cell r="B2370" t="str">
            <v>LOVABLE LINGERIE LTD</v>
          </cell>
          <cell r="C2370">
            <v>533343</v>
          </cell>
          <cell r="D2370" t="str">
            <v>LOVABLE</v>
          </cell>
        </row>
        <row r="2371">
          <cell r="B2371" t="str">
            <v>LOYAL EQUIPMENTS LTD</v>
          </cell>
          <cell r="C2371">
            <v>539227</v>
          </cell>
          <cell r="D2371" t="str">
            <v>Not Listed</v>
          </cell>
        </row>
        <row r="2372">
          <cell r="B2372" t="str">
            <v>LOYAL TEXTILE MILLS LTD</v>
          </cell>
          <cell r="C2372">
            <v>514036</v>
          </cell>
          <cell r="D2372" t="str">
            <v>Not Listed</v>
          </cell>
        </row>
        <row r="2373">
          <cell r="B2373" t="str">
            <v>LT FOODS LTD</v>
          </cell>
          <cell r="C2373">
            <v>532783</v>
          </cell>
          <cell r="D2373" t="str">
            <v>DAAWAT</v>
          </cell>
        </row>
        <row r="2374">
          <cell r="B2374" t="str">
            <v>LUDLOW JUTE &amp; SPECIALITIES LTD</v>
          </cell>
          <cell r="C2374">
            <v>526179</v>
          </cell>
          <cell r="D2374" t="str">
            <v>Not Listed</v>
          </cell>
        </row>
        <row r="2375">
          <cell r="B2375" t="str">
            <v>LUHARUKA MEDIA &amp; INFRA LTD</v>
          </cell>
          <cell r="C2375">
            <v>512048</v>
          </cell>
          <cell r="D2375" t="str">
            <v>Not Listed</v>
          </cell>
        </row>
        <row r="2376">
          <cell r="B2376" t="str">
            <v>LUMAX AUTO TECHNOLOGIES LTD</v>
          </cell>
          <cell r="C2376">
            <v>532796</v>
          </cell>
          <cell r="D2376" t="str">
            <v>LUMAXTECH</v>
          </cell>
        </row>
        <row r="2377">
          <cell r="B2377" t="str">
            <v>LUMAX INDUSTRIES LTD</v>
          </cell>
          <cell r="C2377">
            <v>517206</v>
          </cell>
          <cell r="D2377" t="str">
            <v>LUMAXIND</v>
          </cell>
        </row>
        <row r="2378">
          <cell r="B2378" t="str">
            <v>LUPIN LTD</v>
          </cell>
          <cell r="C2378">
            <v>500257</v>
          </cell>
          <cell r="D2378" t="str">
            <v>LUPIN</v>
          </cell>
        </row>
        <row r="2379">
          <cell r="B2379" t="str">
            <v>LUX INDUSTRIES LTD</v>
          </cell>
          <cell r="C2379">
            <v>539542</v>
          </cell>
          <cell r="D2379" t="str">
            <v>LUXIND</v>
          </cell>
        </row>
        <row r="2380">
          <cell r="B2380" t="str">
            <v>LWS KNITWEAR LTD</v>
          </cell>
          <cell r="C2380">
            <v>531402</v>
          </cell>
          <cell r="D2380" t="str">
            <v>Not Listed</v>
          </cell>
        </row>
        <row r="2381">
          <cell r="B2381" t="str">
            <v>LYKA LABS LTD</v>
          </cell>
          <cell r="C2381">
            <v>500259</v>
          </cell>
          <cell r="D2381" t="str">
            <v>LYKALABS</v>
          </cell>
        </row>
        <row r="2382">
          <cell r="B2382" t="str">
            <v>LYKIS LTD</v>
          </cell>
          <cell r="C2382">
            <v>530689</v>
          </cell>
          <cell r="D2382" t="str">
            <v>Not Listed</v>
          </cell>
        </row>
        <row r="2383">
          <cell r="B2383" t="str">
            <v>LYNX MACHINERY &amp; COMMERCIALS LTD</v>
          </cell>
          <cell r="C2383">
            <v>505320</v>
          </cell>
          <cell r="D2383" t="str">
            <v>Not Listed</v>
          </cell>
        </row>
        <row r="2384">
          <cell r="B2384" t="str">
            <v>LYPSA GEMS &amp; JEWELLERY LTD</v>
          </cell>
          <cell r="C2384">
            <v>534532</v>
          </cell>
          <cell r="D2384" t="str">
            <v>LYPSAGEMS</v>
          </cell>
        </row>
        <row r="2385">
          <cell r="B2385" t="str">
            <v>M B PARIKH FINSTOCKS LTD</v>
          </cell>
          <cell r="C2385">
            <v>526935</v>
          </cell>
          <cell r="D2385" t="str">
            <v>Not Listed</v>
          </cell>
        </row>
        <row r="2386">
          <cell r="B2386" t="str">
            <v>M K  EXIM (INDIA) LTD</v>
          </cell>
          <cell r="C2386">
            <v>538890</v>
          </cell>
          <cell r="D2386" t="str">
            <v>Not Listed</v>
          </cell>
        </row>
        <row r="2387">
          <cell r="B2387" t="str">
            <v>M K  EXIM INDIA LTD</v>
          </cell>
          <cell r="C2387">
            <v>538890</v>
          </cell>
          <cell r="D2387" t="str">
            <v>Not Listed</v>
          </cell>
        </row>
        <row r="2388">
          <cell r="B2388" t="str">
            <v>M K PROTEINS LTD</v>
          </cell>
          <cell r="C2388" t="str">
            <v>Not Listed</v>
          </cell>
          <cell r="D2388" t="str">
            <v>MKPL</v>
          </cell>
        </row>
        <row r="2389">
          <cell r="B2389" t="str">
            <v>M P AGRO INDUSTRIES LTD</v>
          </cell>
          <cell r="C2389">
            <v>506543</v>
          </cell>
          <cell r="D2389" t="str">
            <v>Not Listed</v>
          </cell>
        </row>
        <row r="2390">
          <cell r="B2390" t="str">
            <v>MAAN ALUMINIUM LTD</v>
          </cell>
          <cell r="C2390">
            <v>532906</v>
          </cell>
          <cell r="D2390" t="str">
            <v>MAANALU</v>
          </cell>
        </row>
        <row r="2391">
          <cell r="B2391" t="str">
            <v>MAC CHARLES (INDIA) LTD</v>
          </cell>
          <cell r="C2391">
            <v>507836</v>
          </cell>
          <cell r="D2391" t="str">
            <v>Not Listed</v>
          </cell>
        </row>
        <row r="2392">
          <cell r="B2392" t="str">
            <v>MAC CHARLES INDIA LTD</v>
          </cell>
          <cell r="C2392">
            <v>507836</v>
          </cell>
          <cell r="D2392" t="str">
            <v>Not Listed</v>
          </cell>
        </row>
        <row r="2393">
          <cell r="B2393" t="str">
            <v>MAC HOTELS LTD</v>
          </cell>
          <cell r="C2393">
            <v>541973</v>
          </cell>
          <cell r="D2393" t="str">
            <v>Not Listed</v>
          </cell>
        </row>
        <row r="2394">
          <cell r="B2394" t="str">
            <v>MACHINO PLASTICS LTD</v>
          </cell>
          <cell r="C2394">
            <v>523248</v>
          </cell>
          <cell r="D2394" t="str">
            <v>Not Listed</v>
          </cell>
        </row>
        <row r="2395">
          <cell r="B2395" t="str">
            <v>MACK TRADING CO LTD</v>
          </cell>
          <cell r="C2395">
            <v>501471</v>
          </cell>
          <cell r="D2395" t="str">
            <v>Not Listed</v>
          </cell>
        </row>
        <row r="2396">
          <cell r="B2396" t="str">
            <v>MACPOWER CNC MACHINES LTD</v>
          </cell>
          <cell r="C2396" t="str">
            <v>Not Listed</v>
          </cell>
          <cell r="D2396" t="str">
            <v>MACPOWER</v>
          </cell>
        </row>
        <row r="2397">
          <cell r="B2397" t="str">
            <v>MACRO INTERNATIONAL EXPORTS LTD</v>
          </cell>
          <cell r="C2397">
            <v>512600</v>
          </cell>
          <cell r="D2397" t="str">
            <v>Not Listed</v>
          </cell>
        </row>
        <row r="2398">
          <cell r="B2398" t="str">
            <v>MADHAV COPPER LTD</v>
          </cell>
          <cell r="C2398" t="str">
            <v>Not Listed</v>
          </cell>
          <cell r="D2398" t="str">
            <v>MCL</v>
          </cell>
        </row>
        <row r="2399">
          <cell r="B2399" t="str">
            <v>MADHAV INFRA PROJECTS LTD</v>
          </cell>
          <cell r="C2399">
            <v>539894</v>
          </cell>
          <cell r="D2399" t="str">
            <v>Not Listed</v>
          </cell>
        </row>
        <row r="2400">
          <cell r="B2400" t="str">
            <v>MADHAV MARBLES AND GRANITES LTD</v>
          </cell>
          <cell r="C2400">
            <v>515093</v>
          </cell>
          <cell r="D2400" t="str">
            <v>MADHAV</v>
          </cell>
        </row>
        <row r="2401">
          <cell r="B2401" t="str">
            <v>MADHUBAN CONSTRUCTIONS LTD</v>
          </cell>
          <cell r="C2401">
            <v>780009</v>
          </cell>
          <cell r="D2401" t="str">
            <v>Not Listed</v>
          </cell>
        </row>
        <row r="2402">
          <cell r="B2402" t="str">
            <v>MADHUCON PROJECTS LTD</v>
          </cell>
          <cell r="C2402">
            <v>531497</v>
          </cell>
          <cell r="D2402" t="str">
            <v>MADHUCON</v>
          </cell>
        </row>
        <row r="2403">
          <cell r="B2403" t="str">
            <v>MADHUR INDUSTRIES LTD</v>
          </cell>
          <cell r="C2403">
            <v>519279</v>
          </cell>
          <cell r="D2403" t="str">
            <v>Not Listed</v>
          </cell>
        </row>
        <row r="2404">
          <cell r="B2404" t="str">
            <v>MADHUSUDAN INDUSTRIES LTD</v>
          </cell>
          <cell r="C2404">
            <v>515059</v>
          </cell>
          <cell r="D2404" t="str">
            <v>Not Listed</v>
          </cell>
        </row>
        <row r="2405">
          <cell r="B2405" t="str">
            <v>MADHUSUDAN SECURITIES LTD</v>
          </cell>
          <cell r="C2405">
            <v>511000</v>
          </cell>
          <cell r="D2405" t="str">
            <v>Not Listed</v>
          </cell>
        </row>
        <row r="2406">
          <cell r="B2406" t="str">
            <v>MADHUVEER COM 18 NETWORK LTD</v>
          </cell>
          <cell r="C2406">
            <v>531910</v>
          </cell>
          <cell r="D2406" t="str">
            <v>Not Listed</v>
          </cell>
        </row>
        <row r="2407">
          <cell r="B2407" t="str">
            <v>MADHYA BHARAT AGRO PRODUCTS LTD</v>
          </cell>
          <cell r="C2407" t="str">
            <v>Not Listed</v>
          </cell>
          <cell r="D2407" t="str">
            <v>MBAPL</v>
          </cell>
        </row>
        <row r="2408">
          <cell r="B2408" t="str">
            <v>MADHYA PRADESH TODAY MEDIA LTD</v>
          </cell>
          <cell r="C2408" t="str">
            <v>Not Listed</v>
          </cell>
          <cell r="D2408" t="str">
            <v>MPTODAY</v>
          </cell>
        </row>
        <row r="2409">
          <cell r="B2409" t="str">
            <v>MADRAS FERTILIZERS LTD</v>
          </cell>
          <cell r="C2409">
            <v>590134</v>
          </cell>
          <cell r="D2409" t="str">
            <v>MADRASFERT</v>
          </cell>
        </row>
        <row r="2410">
          <cell r="B2410" t="str">
            <v>MAESTROS ELECTRONICS &amp; TELECOMMUNICATIONS SYSTEMS LTD</v>
          </cell>
          <cell r="C2410">
            <v>538401</v>
          </cell>
          <cell r="D2410" t="str">
            <v>Not Listed</v>
          </cell>
        </row>
        <row r="2411">
          <cell r="B2411" t="str">
            <v>MAFATLAL INDUSTRIES LTD</v>
          </cell>
          <cell r="C2411">
            <v>500264</v>
          </cell>
          <cell r="D2411" t="str">
            <v>Not Listed</v>
          </cell>
        </row>
        <row r="2412">
          <cell r="B2412" t="str">
            <v>MAGADH SUGAR &amp; ENERGY LTD</v>
          </cell>
          <cell r="C2412">
            <v>540650</v>
          </cell>
          <cell r="D2412" t="str">
            <v>MAGADSUGAR</v>
          </cell>
        </row>
        <row r="2413">
          <cell r="B2413" t="str">
            <v>MAGMA FINCORP LTD</v>
          </cell>
          <cell r="C2413">
            <v>524000</v>
          </cell>
          <cell r="D2413" t="str">
            <v>MAGMA</v>
          </cell>
        </row>
        <row r="2414">
          <cell r="B2414" t="str">
            <v>MAGNA ELECTRO CASTINGS LTD</v>
          </cell>
          <cell r="C2414">
            <v>517449</v>
          </cell>
          <cell r="D2414" t="str">
            <v>Not Listed</v>
          </cell>
        </row>
        <row r="2415">
          <cell r="B2415" t="str">
            <v>MAGNANIMOUS TRADE &amp; FINANCE LTD</v>
          </cell>
          <cell r="C2415">
            <v>512377</v>
          </cell>
          <cell r="D2415" t="str">
            <v>Not Listed</v>
          </cell>
        </row>
        <row r="2416">
          <cell r="B2416" t="str">
            <v>MAGNUM VENTURES LTD</v>
          </cell>
          <cell r="C2416">
            <v>532896</v>
          </cell>
          <cell r="D2416" t="str">
            <v>MAGNUM</v>
          </cell>
        </row>
        <row r="2417">
          <cell r="B2417" t="str">
            <v>MAHA RASHTRA APEX CORPORATION LTD</v>
          </cell>
          <cell r="C2417">
            <v>523384</v>
          </cell>
          <cell r="D2417" t="str">
            <v>MAHAPEXLTD</v>
          </cell>
        </row>
        <row r="2418">
          <cell r="B2418" t="str">
            <v>MAHAAN FOODS LTD</v>
          </cell>
          <cell r="C2418">
            <v>519612</v>
          </cell>
          <cell r="D2418" t="str">
            <v>Not Listed</v>
          </cell>
        </row>
        <row r="2419">
          <cell r="B2419" t="str">
            <v>MAHALAXMI RUBTECH LTD</v>
          </cell>
          <cell r="C2419">
            <v>514450</v>
          </cell>
          <cell r="D2419" t="str">
            <v>Not Listed</v>
          </cell>
        </row>
        <row r="2420">
          <cell r="B2420" t="str">
            <v>MAHALAXMI SEAMLESS LTD</v>
          </cell>
          <cell r="C2420">
            <v>513460</v>
          </cell>
          <cell r="D2420" t="str">
            <v>Not Listed</v>
          </cell>
        </row>
        <row r="2421">
          <cell r="B2421" t="str">
            <v>MAHAMAYA STEEL INDUSTRIES LTD</v>
          </cell>
          <cell r="C2421">
            <v>513554</v>
          </cell>
          <cell r="D2421" t="str">
            <v>MAHASTEEL</v>
          </cell>
        </row>
        <row r="2422">
          <cell r="B2422" t="str">
            <v>MAHAN INDUSTRIES LTD</v>
          </cell>
          <cell r="C2422">
            <v>531515</v>
          </cell>
          <cell r="D2422" t="str">
            <v>Not Listed</v>
          </cell>
        </row>
        <row r="2423">
          <cell r="B2423" t="str">
            <v>MAHANAGAR GAS LTD</v>
          </cell>
          <cell r="C2423">
            <v>539957</v>
          </cell>
          <cell r="D2423" t="str">
            <v>MGL</v>
          </cell>
        </row>
        <row r="2424">
          <cell r="B2424" t="str">
            <v>MAHANAGAR TELEPHONE NIGAM LTD</v>
          </cell>
          <cell r="C2424">
            <v>500108</v>
          </cell>
          <cell r="D2424" t="str">
            <v>MTNL</v>
          </cell>
        </row>
        <row r="2425">
          <cell r="B2425" t="str">
            <v>MAHANIVESH (INDIA) LTD</v>
          </cell>
          <cell r="C2425">
            <v>530441</v>
          </cell>
          <cell r="D2425" t="str">
            <v>Not Listed</v>
          </cell>
        </row>
        <row r="2426">
          <cell r="B2426" t="str">
            <v>MAHANIVESH INDIA LTD</v>
          </cell>
          <cell r="C2426">
            <v>530441</v>
          </cell>
          <cell r="D2426" t="str">
            <v>Not Listed</v>
          </cell>
        </row>
        <row r="2427">
          <cell r="B2427" t="str">
            <v>MAHARASHTRA CORPORATION LTD</v>
          </cell>
          <cell r="C2427">
            <v>505523</v>
          </cell>
          <cell r="D2427" t="str">
            <v>Not Listed</v>
          </cell>
        </row>
        <row r="2428">
          <cell r="B2428" t="str">
            <v>MAHARASHTRA SCOOTERS LTD</v>
          </cell>
          <cell r="C2428">
            <v>500266</v>
          </cell>
          <cell r="D2428" t="str">
            <v>MAHSCOOTER</v>
          </cell>
        </row>
        <row r="2429">
          <cell r="B2429" t="str">
            <v>MAHARASHTRA SEAMLESS LTD</v>
          </cell>
          <cell r="C2429">
            <v>500265</v>
          </cell>
          <cell r="D2429" t="str">
            <v>MAHSEAMLES</v>
          </cell>
        </row>
        <row r="2430">
          <cell r="B2430" t="str">
            <v>MAHASAGAR TRAVELS LTD</v>
          </cell>
          <cell r="C2430">
            <v>526795</v>
          </cell>
          <cell r="D2430" t="str">
            <v>Not Listed</v>
          </cell>
        </row>
        <row r="2431">
          <cell r="B2431" t="str">
            <v>MAHASHREE TRADING LTD</v>
          </cell>
          <cell r="C2431">
            <v>512337</v>
          </cell>
          <cell r="D2431" t="str">
            <v>Not Listed</v>
          </cell>
        </row>
        <row r="2432">
          <cell r="B2432" t="str">
            <v>MAHAVEER INFOWAY LTD</v>
          </cell>
          <cell r="C2432">
            <v>539383</v>
          </cell>
          <cell r="D2432" t="str">
            <v>Not Listed</v>
          </cell>
        </row>
        <row r="2433">
          <cell r="B2433" t="str">
            <v>MAHAVIR INDUSTRIES LTD</v>
          </cell>
          <cell r="C2433">
            <v>531648</v>
          </cell>
          <cell r="D2433" t="str">
            <v>Not Listed</v>
          </cell>
        </row>
        <row r="2434">
          <cell r="B2434" t="str">
            <v>Mahesh Developers Ltd</v>
          </cell>
          <cell r="C2434">
            <v>542677</v>
          </cell>
          <cell r="D2434" t="str">
            <v>MAHESH</v>
          </cell>
        </row>
        <row r="2435">
          <cell r="B2435" t="str">
            <v>MAHESHWARI LOGISTICS LTD</v>
          </cell>
          <cell r="C2435" t="str">
            <v>Not Listed</v>
          </cell>
          <cell r="D2435" t="str">
            <v>MAHESHWARI</v>
          </cell>
        </row>
        <row r="2436">
          <cell r="B2436" t="str">
            <v>MAHICKRA CHEMICALS LTD</v>
          </cell>
          <cell r="C2436" t="str">
            <v>Not Listed</v>
          </cell>
          <cell r="D2436" t="str">
            <v>MAHICKRA</v>
          </cell>
        </row>
        <row r="2437">
          <cell r="B2437" t="str">
            <v>MAHINDRA &amp; MAHINDRA FINANCIAL SERVICES LTD</v>
          </cell>
          <cell r="C2437">
            <v>532720</v>
          </cell>
          <cell r="D2437" t="str">
            <v>M&amp;MFIN</v>
          </cell>
        </row>
        <row r="2438">
          <cell r="B2438" t="str">
            <v>MAHINDRA &amp; MAHINDRA LTD</v>
          </cell>
          <cell r="C2438">
            <v>500520</v>
          </cell>
          <cell r="D2438" t="str">
            <v>M&amp;M</v>
          </cell>
        </row>
        <row r="2439">
          <cell r="B2439" t="str">
            <v>MAHINDRA CIE AUTOMOTIVE LTD</v>
          </cell>
          <cell r="C2439">
            <v>532756</v>
          </cell>
          <cell r="D2439" t="str">
            <v>MAHINDCIE</v>
          </cell>
        </row>
        <row r="2440">
          <cell r="B2440" t="str">
            <v>MAHINDRA HOLIDAYS &amp; RESORTS (INDIA) LTD</v>
          </cell>
          <cell r="C2440">
            <v>533088</v>
          </cell>
          <cell r="D2440" t="str">
            <v>MHRIL</v>
          </cell>
        </row>
        <row r="2441">
          <cell r="B2441" t="str">
            <v>MAHINDRA HOLIDAYS &amp; RESORTS INDIA LTD</v>
          </cell>
          <cell r="C2441">
            <v>533088</v>
          </cell>
          <cell r="D2441" t="str">
            <v>MHRIL</v>
          </cell>
        </row>
        <row r="2442">
          <cell r="B2442" t="str">
            <v>MAHINDRA LIFESPACE DEVELOPERS LTD</v>
          </cell>
          <cell r="C2442">
            <v>532313</v>
          </cell>
          <cell r="D2442" t="str">
            <v>MAHLIFE</v>
          </cell>
        </row>
        <row r="2443">
          <cell r="B2443" t="str">
            <v>MAHINDRA LOGISTICS LTD</v>
          </cell>
          <cell r="C2443">
            <v>540768</v>
          </cell>
          <cell r="D2443" t="str">
            <v>MAHLOG</v>
          </cell>
        </row>
        <row r="2444">
          <cell r="B2444" t="str">
            <v>Mahip Industries Ltd</v>
          </cell>
          <cell r="C2444">
            <v>542503</v>
          </cell>
          <cell r="D2444" t="str">
            <v>MAHIP</v>
          </cell>
        </row>
        <row r="2445">
          <cell r="B2445" t="str">
            <v>MAITHAN ALLOYS LTD</v>
          </cell>
          <cell r="C2445">
            <v>590078</v>
          </cell>
          <cell r="D2445" t="str">
            <v>MAITHANALL</v>
          </cell>
        </row>
        <row r="2446">
          <cell r="B2446" t="str">
            <v>MAITRI ENTERPRISES LTD</v>
          </cell>
          <cell r="C2446">
            <v>513430</v>
          </cell>
          <cell r="D2446" t="str">
            <v>Not Listed</v>
          </cell>
        </row>
        <row r="2447">
          <cell r="B2447" t="str">
            <v>MAJESCO LTD</v>
          </cell>
          <cell r="C2447">
            <v>539289</v>
          </cell>
          <cell r="D2447" t="str">
            <v>MAJESCO</v>
          </cell>
        </row>
        <row r="2448">
          <cell r="B2448" t="str">
            <v>MAJESTIC AUTO LTD</v>
          </cell>
          <cell r="C2448">
            <v>500267</v>
          </cell>
          <cell r="D2448" t="str">
            <v>Not Listed</v>
          </cell>
        </row>
        <row r="2449">
          <cell r="B2449" t="str">
            <v>MAJESTIC RESEARCH SERVICES AND SOLUTIONS LTD</v>
          </cell>
          <cell r="C2449">
            <v>539229</v>
          </cell>
          <cell r="D2449" t="str">
            <v>Not Listed</v>
          </cell>
        </row>
        <row r="2450">
          <cell r="B2450" t="str">
            <v>MAKERS LABORATORIES LTD</v>
          </cell>
          <cell r="C2450">
            <v>506919</v>
          </cell>
          <cell r="D2450" t="str">
            <v>Not Listed</v>
          </cell>
        </row>
        <row r="2451">
          <cell r="B2451" t="str">
            <v>MALLCOM (INDIA) LTD</v>
          </cell>
          <cell r="C2451">
            <v>539400</v>
          </cell>
          <cell r="D2451" t="str">
            <v>Not Listed</v>
          </cell>
        </row>
        <row r="2452">
          <cell r="B2452" t="str">
            <v>MALLCOM INDIA LTD</v>
          </cell>
          <cell r="C2452">
            <v>539400</v>
          </cell>
          <cell r="D2452" t="str">
            <v>Not Listed</v>
          </cell>
        </row>
        <row r="2453">
          <cell r="B2453" t="str">
            <v>MALU PAPER MILLS LTD</v>
          </cell>
          <cell r="C2453">
            <v>532728</v>
          </cell>
          <cell r="D2453" t="str">
            <v>MALUPAPER</v>
          </cell>
        </row>
        <row r="2454">
          <cell r="B2454" t="str">
            <v>MAN INDUSTRIES (INDIA) LTD</v>
          </cell>
          <cell r="C2454">
            <v>513269</v>
          </cell>
          <cell r="D2454" t="str">
            <v>MANINDS</v>
          </cell>
        </row>
        <row r="2455">
          <cell r="B2455" t="str">
            <v>MAN INDUSTRIES INDIA LTD</v>
          </cell>
          <cell r="C2455">
            <v>513269</v>
          </cell>
          <cell r="D2455" t="str">
            <v>MANINDS</v>
          </cell>
        </row>
        <row r="2456">
          <cell r="B2456" t="str">
            <v>MAN INFRACONSTRUCTION LTD</v>
          </cell>
          <cell r="C2456">
            <v>533169</v>
          </cell>
          <cell r="D2456" t="str">
            <v>MANINFRA</v>
          </cell>
        </row>
        <row r="2457">
          <cell r="B2457" t="str">
            <v>MANAKSIA ALUMINIUM COMPANY LTD</v>
          </cell>
          <cell r="C2457">
            <v>539045</v>
          </cell>
          <cell r="D2457" t="str">
            <v>MANAKALUCO</v>
          </cell>
        </row>
        <row r="2458">
          <cell r="B2458" t="str">
            <v>MANAKSIA COATED METALS &amp; INDUSTRIES LTD</v>
          </cell>
          <cell r="C2458">
            <v>539046</v>
          </cell>
          <cell r="D2458" t="str">
            <v>MANAKCOAT</v>
          </cell>
        </row>
        <row r="2459">
          <cell r="B2459" t="str">
            <v>MANAKSIA LTD</v>
          </cell>
          <cell r="C2459">
            <v>532932</v>
          </cell>
          <cell r="D2459" t="str">
            <v>MANAKSIA</v>
          </cell>
        </row>
        <row r="2460">
          <cell r="B2460" t="str">
            <v>MANAKSIA STEELS LTD</v>
          </cell>
          <cell r="C2460">
            <v>539044</v>
          </cell>
          <cell r="D2460" t="str">
            <v>MANAKSTEEL</v>
          </cell>
        </row>
        <row r="2461">
          <cell r="B2461" t="str">
            <v>MANALI PETROCHEMICALS LTD</v>
          </cell>
          <cell r="C2461">
            <v>500268</v>
          </cell>
          <cell r="D2461" t="str">
            <v>MANALIPETC</v>
          </cell>
        </row>
        <row r="2462">
          <cell r="B2462" t="str">
            <v>MANAPPURAM FINANCE LTD</v>
          </cell>
          <cell r="C2462">
            <v>531213</v>
          </cell>
          <cell r="D2462" t="str">
            <v>MANAPPURAM</v>
          </cell>
        </row>
        <row r="2463">
          <cell r="B2463" t="str">
            <v>MANAS PROPERTIES LTD</v>
          </cell>
          <cell r="C2463">
            <v>540402</v>
          </cell>
          <cell r="D2463" t="str">
            <v>Not Listed</v>
          </cell>
        </row>
        <row r="2464">
          <cell r="B2464" t="str">
            <v>MANAV INFRA PROJECTS LTD</v>
          </cell>
          <cell r="C2464" t="str">
            <v>Not Listed</v>
          </cell>
          <cell r="D2464" t="str">
            <v>MANAV</v>
          </cell>
        </row>
        <row r="2465">
          <cell r="B2465" t="str">
            <v>MANDHANA INDUSTRIES LTD</v>
          </cell>
          <cell r="C2465">
            <v>533204</v>
          </cell>
          <cell r="D2465" t="str">
            <v>MANDHANA</v>
          </cell>
        </row>
        <row r="2466">
          <cell r="B2466" t="str">
            <v>MANGAL CREDIT AND FINCORP LTD.</v>
          </cell>
          <cell r="C2466">
            <v>505850</v>
          </cell>
          <cell r="D2466" t="str">
            <v>MANCREDIT</v>
          </cell>
        </row>
        <row r="2467">
          <cell r="B2467" t="str">
            <v>MANGALAM CEMENT LTD</v>
          </cell>
          <cell r="C2467">
            <v>502157</v>
          </cell>
          <cell r="D2467" t="str">
            <v>MANGLMCEM</v>
          </cell>
        </row>
        <row r="2468">
          <cell r="B2468" t="str">
            <v>MANGALAM DRUGS AND ORGANICS LTD</v>
          </cell>
          <cell r="C2468">
            <v>532637</v>
          </cell>
          <cell r="D2468" t="str">
            <v>MANGALAM</v>
          </cell>
        </row>
        <row r="2469">
          <cell r="B2469" t="str">
            <v>MANGALAM INDUSTRIAL FINANCE LTD</v>
          </cell>
          <cell r="C2469">
            <v>537800</v>
          </cell>
          <cell r="D2469" t="str">
            <v>Not Listed</v>
          </cell>
        </row>
        <row r="2470">
          <cell r="B2470" t="str">
            <v>MANGALAM ORGANICS LTD</v>
          </cell>
          <cell r="C2470">
            <v>514418</v>
          </cell>
          <cell r="D2470" t="str">
            <v>Not Listed</v>
          </cell>
        </row>
        <row r="2471">
          <cell r="B2471" t="str">
            <v>MANGALAM SEEDS LTD</v>
          </cell>
          <cell r="C2471">
            <v>539275</v>
          </cell>
          <cell r="D2471" t="str">
            <v>Not Listed</v>
          </cell>
        </row>
        <row r="2472">
          <cell r="B2472" t="str">
            <v>MANGALAM TIMBER PRODUCTS LTD</v>
          </cell>
          <cell r="C2472">
            <v>516007</v>
          </cell>
          <cell r="D2472" t="str">
            <v>MANGTIMBER</v>
          </cell>
        </row>
        <row r="2473">
          <cell r="B2473" t="str">
            <v>MANGALORE CHEMICALS &amp; FERTILIZERS LTD</v>
          </cell>
          <cell r="C2473">
            <v>530011</v>
          </cell>
          <cell r="D2473" t="str">
            <v>MANGCHEFER</v>
          </cell>
        </row>
        <row r="2474">
          <cell r="B2474" t="str">
            <v>MANGALORE REFINERY AND PETROCHEMICALS LTD</v>
          </cell>
          <cell r="C2474">
            <v>500109</v>
          </cell>
          <cell r="D2474" t="str">
            <v>MRPL</v>
          </cell>
        </row>
        <row r="2475">
          <cell r="B2475" t="str">
            <v>MANGALYA SOFT-TECH LTD</v>
          </cell>
          <cell r="C2475">
            <v>530243</v>
          </cell>
          <cell r="D2475" t="str">
            <v>Not Listed</v>
          </cell>
        </row>
        <row r="2476">
          <cell r="B2476" t="str">
            <v>MANIPAL FINANCE CORPORATION LTD</v>
          </cell>
          <cell r="C2476">
            <v>507938</v>
          </cell>
          <cell r="D2476" t="str">
            <v>Not Listed</v>
          </cell>
        </row>
        <row r="2477">
          <cell r="B2477" t="str">
            <v>MANJEERA CONSTRUCTIONS LTD</v>
          </cell>
          <cell r="C2477">
            <v>533078</v>
          </cell>
          <cell r="D2477" t="str">
            <v>Not Listed</v>
          </cell>
        </row>
        <row r="2478">
          <cell r="B2478" t="str">
            <v>MANOMAY TEX (INDIA) LTD</v>
          </cell>
          <cell r="C2478">
            <v>540396</v>
          </cell>
          <cell r="D2478" t="str">
            <v>Not Listed</v>
          </cell>
        </row>
        <row r="2479">
          <cell r="B2479" t="str">
            <v>MANOMAY TEX INDIA LTD</v>
          </cell>
          <cell r="C2479">
            <v>540396</v>
          </cell>
          <cell r="D2479" t="str">
            <v>Not Listed</v>
          </cell>
        </row>
        <row r="2480">
          <cell r="B2480" t="str">
            <v>MANORAMA INDUSTRIES LTD</v>
          </cell>
          <cell r="C2480">
            <v>541974</v>
          </cell>
          <cell r="D2480" t="str">
            <v>Not Listed</v>
          </cell>
        </row>
        <row r="2481">
          <cell r="B2481" t="str">
            <v>MANPASAND BEVERAGES LTD</v>
          </cell>
          <cell r="C2481">
            <v>539207</v>
          </cell>
          <cell r="D2481" t="str">
            <v>MANPASAND</v>
          </cell>
        </row>
        <row r="2482">
          <cell r="B2482" t="str">
            <v>MANRAJ HOUSING FINANCE LTD</v>
          </cell>
          <cell r="C2482">
            <v>530537</v>
          </cell>
          <cell r="D2482" t="str">
            <v>Not Listed</v>
          </cell>
        </row>
        <row r="2483">
          <cell r="B2483" t="str">
            <v>MANSI FINANCE CHENNAI LTD</v>
          </cell>
          <cell r="C2483">
            <v>511758</v>
          </cell>
          <cell r="D2483" t="str">
            <v>Not Listed</v>
          </cell>
        </row>
        <row r="2484">
          <cell r="B2484" t="str">
            <v>MANSOON TRADING CO LTD</v>
          </cell>
          <cell r="C2484">
            <v>512303</v>
          </cell>
          <cell r="D2484" t="str">
            <v>Not Listed</v>
          </cell>
        </row>
        <row r="2485">
          <cell r="B2485" t="str">
            <v>MANUGRAPH (INDIA) LTD</v>
          </cell>
          <cell r="C2485">
            <v>505324</v>
          </cell>
          <cell r="D2485" t="str">
            <v>MANUGRAPH</v>
          </cell>
        </row>
        <row r="2486">
          <cell r="B2486" t="str">
            <v>MANUGRAPH INDIA LTD</v>
          </cell>
          <cell r="C2486">
            <v>505324</v>
          </cell>
          <cell r="D2486" t="str">
            <v>MANUGRAPH</v>
          </cell>
        </row>
        <row r="2487">
          <cell r="B2487" t="str">
            <v>MANVIJAY DEVELOPMENT COMPANY LTD</v>
          </cell>
          <cell r="C2487">
            <v>538970</v>
          </cell>
          <cell r="D2487" t="str">
            <v>Not Listed</v>
          </cell>
        </row>
        <row r="2488">
          <cell r="B2488" t="str">
            <v>MARAL OVERSEAS LTD</v>
          </cell>
          <cell r="C2488">
            <v>521018</v>
          </cell>
          <cell r="D2488" t="str">
            <v>MARALOVER</v>
          </cell>
        </row>
        <row r="2489">
          <cell r="B2489" t="str">
            <v>MARATHON NEXTGEN REALTY LTD</v>
          </cell>
          <cell r="C2489">
            <v>503101</v>
          </cell>
          <cell r="D2489" t="str">
            <v>MARATHON</v>
          </cell>
        </row>
        <row r="2490">
          <cell r="B2490" t="str">
            <v>MARATHWADA REFRACTORIES LTD</v>
          </cell>
          <cell r="C2490">
            <v>502250</v>
          </cell>
          <cell r="D2490" t="str">
            <v>Not Listed</v>
          </cell>
        </row>
        <row r="2491">
          <cell r="B2491" t="str">
            <v>MARDIA SAMYOUNG CAPILLARY TUBES COMPANY LTD</v>
          </cell>
          <cell r="C2491">
            <v>513544</v>
          </cell>
          <cell r="D2491" t="str">
            <v>Not Listed</v>
          </cell>
        </row>
        <row r="2492">
          <cell r="B2492" t="str">
            <v>MARG LTD</v>
          </cell>
          <cell r="C2492">
            <v>530543</v>
          </cell>
          <cell r="D2492" t="str">
            <v>Not Listed</v>
          </cell>
        </row>
        <row r="2493">
          <cell r="B2493" t="str">
            <v>MARG TECHNO PROJECTS LTD</v>
          </cell>
          <cell r="C2493">
            <v>540254</v>
          </cell>
          <cell r="D2493" t="str">
            <v>Not Listed</v>
          </cell>
        </row>
        <row r="2494">
          <cell r="B2494" t="str">
            <v>MARGO FINANCE LTD</v>
          </cell>
          <cell r="C2494">
            <v>500206</v>
          </cell>
          <cell r="D2494" t="str">
            <v>Not Listed</v>
          </cell>
        </row>
        <row r="2495">
          <cell r="B2495" t="str">
            <v>MARICO LTD</v>
          </cell>
          <cell r="C2495">
            <v>531642</v>
          </cell>
          <cell r="D2495" t="str">
            <v>MARICO</v>
          </cell>
        </row>
        <row r="2496">
          <cell r="B2496" t="str">
            <v>MARINE ELECTRICALS (INDIA) LTD</v>
          </cell>
          <cell r="C2496" t="str">
            <v>Not Listed</v>
          </cell>
          <cell r="D2496" t="str">
            <v>MARINE</v>
          </cell>
        </row>
        <row r="2497">
          <cell r="B2497" t="str">
            <v>MARINE ELECTRICALS INDIA LTD</v>
          </cell>
          <cell r="C2497" t="str">
            <v>Not Listed</v>
          </cell>
          <cell r="D2497" t="str">
            <v>MARINE</v>
          </cell>
        </row>
        <row r="2498">
          <cell r="B2498" t="str">
            <v>MARIS SPINNERS LTD</v>
          </cell>
          <cell r="C2498">
            <v>531503</v>
          </cell>
          <cell r="D2498" t="str">
            <v>Not Listed</v>
          </cell>
        </row>
        <row r="2499">
          <cell r="B2499" t="str">
            <v>MARKET CREATORS LTD</v>
          </cell>
          <cell r="C2499">
            <v>526891</v>
          </cell>
          <cell r="D2499" t="str">
            <v>Not Listed</v>
          </cell>
        </row>
        <row r="2500">
          <cell r="B2500" t="str">
            <v>MARKSANS PHARMA LTD</v>
          </cell>
          <cell r="C2500">
            <v>524404</v>
          </cell>
          <cell r="D2500" t="str">
            <v>MARKSANS</v>
          </cell>
        </row>
        <row r="2501">
          <cell r="B2501" t="str">
            <v>MARSHALL MACHINES LTD</v>
          </cell>
          <cell r="C2501" t="str">
            <v>Not Listed</v>
          </cell>
          <cell r="D2501" t="str">
            <v>MARSHALL</v>
          </cell>
        </row>
        <row r="2502">
          <cell r="B2502" t="str">
            <v>MARSONS LTD</v>
          </cell>
          <cell r="C2502">
            <v>517467</v>
          </cell>
          <cell r="D2502" t="str">
            <v>Not Listed</v>
          </cell>
        </row>
        <row r="2503">
          <cell r="B2503" t="str">
            <v>MARTIN BURN LTD</v>
          </cell>
          <cell r="C2503">
            <v>523566</v>
          </cell>
          <cell r="D2503" t="str">
            <v>Not Listed</v>
          </cell>
        </row>
        <row r="2504">
          <cell r="B2504" t="str">
            <v>MARUTI INFRASTRUCTURE LTD</v>
          </cell>
          <cell r="C2504">
            <v>531540</v>
          </cell>
          <cell r="D2504" t="str">
            <v>Not Listed</v>
          </cell>
        </row>
        <row r="2505">
          <cell r="B2505" t="str">
            <v>MARUTI SECURITIES LTD</v>
          </cell>
          <cell r="C2505">
            <v>531319</v>
          </cell>
          <cell r="D2505" t="str">
            <v>Not Listed</v>
          </cell>
        </row>
        <row r="2506">
          <cell r="B2506" t="str">
            <v>MARUTI SUZUKI (INDIA) LTD</v>
          </cell>
          <cell r="C2506">
            <v>532500</v>
          </cell>
          <cell r="D2506" t="str">
            <v>MARUTI</v>
          </cell>
        </row>
        <row r="2507">
          <cell r="B2507" t="str">
            <v>MARUTI SUZUKI INDIA LTD</v>
          </cell>
          <cell r="C2507">
            <v>532500</v>
          </cell>
          <cell r="D2507" t="str">
            <v>MARUTI</v>
          </cell>
        </row>
        <row r="2508">
          <cell r="B2508" t="str">
            <v>MARVEL DECOR LTD</v>
          </cell>
          <cell r="C2508" t="str">
            <v>Not Listed</v>
          </cell>
          <cell r="D2508" t="str">
            <v>MDL</v>
          </cell>
        </row>
        <row r="2509">
          <cell r="B2509" t="str">
            <v>MAS FINANCIAL SERVICES LTD</v>
          </cell>
          <cell r="C2509">
            <v>540749</v>
          </cell>
          <cell r="D2509" t="str">
            <v>MASFIN</v>
          </cell>
        </row>
        <row r="2510">
          <cell r="B2510" t="str">
            <v>MASK INVESTMENTS LTD</v>
          </cell>
          <cell r="C2510" t="str">
            <v>Not Listed</v>
          </cell>
          <cell r="D2510" t="str">
            <v>MASKINVEST</v>
          </cell>
        </row>
        <row r="2511">
          <cell r="B2511" t="str">
            <v>MASTEK LTD</v>
          </cell>
          <cell r="C2511">
            <v>523704</v>
          </cell>
          <cell r="D2511" t="str">
            <v>MASTEK</v>
          </cell>
        </row>
        <row r="2512">
          <cell r="B2512" t="str">
            <v>MASTER CHEMICALS LTD</v>
          </cell>
          <cell r="C2512">
            <v>506867</v>
          </cell>
          <cell r="D2512" t="str">
            <v>Not Listed</v>
          </cell>
        </row>
        <row r="2513">
          <cell r="B2513" t="str">
            <v>MASTER TRUST LTD</v>
          </cell>
          <cell r="C2513">
            <v>511768</v>
          </cell>
          <cell r="D2513" t="str">
            <v>Not Listed</v>
          </cell>
        </row>
        <row r="2514">
          <cell r="B2514" t="str">
            <v>MATHEW EASOW RESEARCH SECURITIES LTD</v>
          </cell>
          <cell r="C2514">
            <v>511688</v>
          </cell>
          <cell r="D2514" t="str">
            <v>Not Listed</v>
          </cell>
        </row>
        <row r="2515">
          <cell r="B2515" t="str">
            <v>MATRIMONY COM LTD</v>
          </cell>
          <cell r="C2515">
            <v>540704</v>
          </cell>
          <cell r="D2515" t="str">
            <v>MATRIMONY</v>
          </cell>
        </row>
        <row r="2516">
          <cell r="B2516" t="str">
            <v>MAURIA UDYOG LTD</v>
          </cell>
          <cell r="C2516">
            <v>539219</v>
          </cell>
          <cell r="D2516" t="str">
            <v>Not Listed</v>
          </cell>
        </row>
        <row r="2517">
          <cell r="B2517" t="str">
            <v>MAVI INDUSTRIES LTD</v>
          </cell>
          <cell r="C2517">
            <v>500248</v>
          </cell>
          <cell r="D2517" t="str">
            <v>Not Listed</v>
          </cell>
        </row>
        <row r="2518">
          <cell r="B2518" t="str">
            <v>MAWANA SUGARS LTD</v>
          </cell>
          <cell r="C2518">
            <v>523371</v>
          </cell>
          <cell r="D2518" t="str">
            <v>MAWANASUG</v>
          </cell>
        </row>
        <row r="2519">
          <cell r="B2519" t="str">
            <v>MAX (INDIA) LTD</v>
          </cell>
          <cell r="C2519">
            <v>539981</v>
          </cell>
          <cell r="D2519" t="str">
            <v>MAX(INDIA)</v>
          </cell>
        </row>
        <row r="2520">
          <cell r="B2520" t="str">
            <v>MAX ALERT SYSTEMS LTD.</v>
          </cell>
          <cell r="C2520">
            <v>534563</v>
          </cell>
          <cell r="D2520" t="str">
            <v>MASL</v>
          </cell>
        </row>
        <row r="2521">
          <cell r="B2521" t="str">
            <v>MAX FINANCIAL SERVICES LTD</v>
          </cell>
          <cell r="C2521">
            <v>500271</v>
          </cell>
          <cell r="D2521" t="str">
            <v>MFSL</v>
          </cell>
        </row>
        <row r="2522">
          <cell r="B2522" t="str">
            <v>MAX INDIA LTD</v>
          </cell>
          <cell r="C2522">
            <v>539981</v>
          </cell>
          <cell r="D2522" t="str">
            <v>MAXINDIA</v>
          </cell>
        </row>
        <row r="2523">
          <cell r="B2523" t="str">
            <v>MAX VENTURES AND INDUSTRIES LTD</v>
          </cell>
          <cell r="C2523">
            <v>539940</v>
          </cell>
          <cell r="D2523" t="str">
            <v>MAXVIL</v>
          </cell>
        </row>
        <row r="2524">
          <cell r="B2524" t="str">
            <v>MAXHEIGHTS INFRASTRUCTURE LTD</v>
          </cell>
          <cell r="C2524">
            <v>534338</v>
          </cell>
          <cell r="D2524" t="str">
            <v>Not Listed</v>
          </cell>
        </row>
        <row r="2525">
          <cell r="B2525" t="str">
            <v>MAXIMAA SYSTEMS LTD</v>
          </cell>
          <cell r="C2525">
            <v>526538</v>
          </cell>
          <cell r="D2525" t="str">
            <v>Not Listed</v>
          </cell>
        </row>
        <row r="2526">
          <cell r="B2526" t="str">
            <v>MAXIMUS INTERNATIONAL LTD</v>
          </cell>
          <cell r="C2526">
            <v>540401</v>
          </cell>
          <cell r="D2526" t="str">
            <v>Not Listed</v>
          </cell>
        </row>
        <row r="2527">
          <cell r="B2527" t="str">
            <v>MAYUKH DEALTRADE LTD</v>
          </cell>
          <cell r="C2527">
            <v>539519</v>
          </cell>
          <cell r="D2527" t="str">
            <v>Not Listed</v>
          </cell>
        </row>
        <row r="2528">
          <cell r="B2528" t="str">
            <v>MAYUR FLOORINGS LTD</v>
          </cell>
          <cell r="C2528">
            <v>531221</v>
          </cell>
          <cell r="D2528" t="str">
            <v>Not Listed</v>
          </cell>
        </row>
        <row r="2529">
          <cell r="B2529" t="str">
            <v>MAYUR LEATHER PRODUCTS LTD</v>
          </cell>
          <cell r="C2529">
            <v>531680</v>
          </cell>
          <cell r="D2529" t="str">
            <v>Not Listed</v>
          </cell>
        </row>
        <row r="2530">
          <cell r="B2530" t="str">
            <v>MAYUR UNIQUOTERS LTD</v>
          </cell>
          <cell r="C2530">
            <v>522249</v>
          </cell>
          <cell r="D2530" t="str">
            <v>MAYURUNIQ</v>
          </cell>
        </row>
        <row r="2531">
          <cell r="B2531" t="str">
            <v>MAZDA LTD</v>
          </cell>
          <cell r="C2531">
            <v>523792</v>
          </cell>
          <cell r="D2531" t="str">
            <v>MAZDA</v>
          </cell>
        </row>
        <row r="2532">
          <cell r="B2532" t="str">
            <v>MBL INFRASTRUCTURES LTD</v>
          </cell>
          <cell r="C2532">
            <v>533152</v>
          </cell>
          <cell r="D2532" t="str">
            <v>MBLINFRA</v>
          </cell>
        </row>
        <row r="2533">
          <cell r="B2533" t="str">
            <v>MCDOWELL HOLDINGS LTD</v>
          </cell>
          <cell r="C2533">
            <v>532852</v>
          </cell>
          <cell r="D2533" t="str">
            <v>MCDHOLDING</v>
          </cell>
        </row>
        <row r="2534">
          <cell r="B2534" t="str">
            <v>MCLEOD RUSSEL (INDIA) LTD</v>
          </cell>
          <cell r="C2534">
            <v>532654</v>
          </cell>
          <cell r="D2534" t="str">
            <v>MCLEODRUSS</v>
          </cell>
        </row>
        <row r="2535">
          <cell r="B2535" t="str">
            <v>MCLEOD RUSSEL INDIA LTD</v>
          </cell>
          <cell r="C2535">
            <v>532654</v>
          </cell>
          <cell r="D2535" t="str">
            <v>MCLEODRUSS</v>
          </cell>
        </row>
        <row r="2536">
          <cell r="B2536" t="str">
            <v>MCNALLY BHARAT ENGINEERING COMPANY LTD</v>
          </cell>
          <cell r="C2536">
            <v>532629</v>
          </cell>
          <cell r="D2536" t="str">
            <v>MBECL</v>
          </cell>
        </row>
        <row r="2537">
          <cell r="B2537" t="str">
            <v>MEDIA MATRIX WORLDWIDE LTD</v>
          </cell>
          <cell r="C2537">
            <v>512267</v>
          </cell>
          <cell r="D2537" t="str">
            <v>Not Listed</v>
          </cell>
        </row>
        <row r="2538">
          <cell r="B2538" t="str">
            <v>MEDICAMEN BIOTECH LTD</v>
          </cell>
          <cell r="C2538">
            <v>531146</v>
          </cell>
          <cell r="D2538" t="str">
            <v>Not Listed</v>
          </cell>
        </row>
        <row r="2539">
          <cell r="B2539" t="str">
            <v>MEDI-CAPS LTD</v>
          </cell>
          <cell r="C2539">
            <v>523144</v>
          </cell>
          <cell r="D2539" t="str">
            <v>Not Listed</v>
          </cell>
        </row>
        <row r="2540">
          <cell r="B2540" t="str">
            <v>Medico Intercontinental Ltd</v>
          </cell>
          <cell r="C2540">
            <v>539938</v>
          </cell>
          <cell r="D2540" t="str">
            <v>MIL</v>
          </cell>
        </row>
        <row r="2541">
          <cell r="B2541" t="str">
            <v>MEDICO REMEDIES LTD</v>
          </cell>
          <cell r="C2541">
            <v>540937</v>
          </cell>
          <cell r="D2541" t="str">
            <v>Not Listed</v>
          </cell>
        </row>
        <row r="2542">
          <cell r="B2542" t="str">
            <v>MEDINOVA DIAGNOSTIC SERVICES LTD</v>
          </cell>
          <cell r="C2542">
            <v>526301</v>
          </cell>
          <cell r="D2542" t="str">
            <v>Not Listed</v>
          </cell>
        </row>
        <row r="2543">
          <cell r="B2543" t="str">
            <v>MEENAKSHI ENTERPRISES LTD</v>
          </cell>
          <cell r="C2543">
            <v>538834</v>
          </cell>
          <cell r="D2543" t="str">
            <v>Not Listed</v>
          </cell>
        </row>
        <row r="2544">
          <cell r="B2544" t="str">
            <v>MEENAKSHI STEEL INDUSTRIES LTD</v>
          </cell>
          <cell r="C2544">
            <v>512505</v>
          </cell>
          <cell r="D2544" t="str">
            <v>Not Listed</v>
          </cell>
        </row>
        <row r="2545">
          <cell r="B2545" t="str">
            <v>MEERA INDUSTRIES LTD</v>
          </cell>
          <cell r="C2545">
            <v>540519</v>
          </cell>
          <cell r="D2545" t="str">
            <v>Not Listed</v>
          </cell>
        </row>
        <row r="2546">
          <cell r="B2546" t="str">
            <v>MEFCOM AGRO INDUSTRIES LTD</v>
          </cell>
          <cell r="C2546">
            <v>511276</v>
          </cell>
          <cell r="D2546" t="str">
            <v>Not Listed</v>
          </cell>
        </row>
        <row r="2547">
          <cell r="B2547" t="str">
            <v>MEFCOM CAPITAL MARKETS LTD</v>
          </cell>
          <cell r="C2547">
            <v>531176</v>
          </cell>
          <cell r="D2547" t="str">
            <v>Not Listed</v>
          </cell>
        </row>
        <row r="2548">
          <cell r="B2548" t="str">
            <v>MEGA CORPORATION LTD</v>
          </cell>
          <cell r="C2548">
            <v>531417</v>
          </cell>
          <cell r="D2548" t="str">
            <v>Not Listed</v>
          </cell>
        </row>
        <row r="2549">
          <cell r="B2549" t="str">
            <v>MEGA FIN (INDIA) LTD</v>
          </cell>
          <cell r="C2549">
            <v>532105</v>
          </cell>
          <cell r="D2549" t="str">
            <v>Not Listed</v>
          </cell>
        </row>
        <row r="2550">
          <cell r="B2550" t="str">
            <v>MEGA FIN INDIA LTD</v>
          </cell>
          <cell r="C2550">
            <v>532105</v>
          </cell>
          <cell r="D2550" t="str">
            <v>Not Listed</v>
          </cell>
        </row>
        <row r="2551">
          <cell r="B2551" t="str">
            <v>MEGA NIRMAN AND INDUSTRIES LTD</v>
          </cell>
          <cell r="C2551">
            <v>539767</v>
          </cell>
          <cell r="D2551" t="str">
            <v>Not Listed</v>
          </cell>
        </row>
        <row r="2552">
          <cell r="B2552" t="str">
            <v>MEGASOFT LTD</v>
          </cell>
          <cell r="C2552">
            <v>532408</v>
          </cell>
          <cell r="D2552" t="str">
            <v>MEGASOFT</v>
          </cell>
        </row>
        <row r="2553">
          <cell r="B2553" t="str">
            <v>MEGASTAR FOODS LTD</v>
          </cell>
          <cell r="C2553">
            <v>541352</v>
          </cell>
          <cell r="D2553" t="str">
            <v>Not Listed</v>
          </cell>
        </row>
        <row r="2554">
          <cell r="B2554" t="str">
            <v>MEGHMANI ORGANICS LTD</v>
          </cell>
          <cell r="C2554">
            <v>532865</v>
          </cell>
          <cell r="D2554" t="str">
            <v>MEGH</v>
          </cell>
        </row>
        <row r="2555">
          <cell r="B2555" t="str">
            <v>MEGLON INFRA-REAL (INDIA) LTD</v>
          </cell>
          <cell r="C2555">
            <v>511367</v>
          </cell>
          <cell r="D2555" t="str">
            <v>Not Listed</v>
          </cell>
        </row>
        <row r="2556">
          <cell r="B2556" t="str">
            <v>MEGLON INFRA-REAL INDIA LTD</v>
          </cell>
          <cell r="C2556">
            <v>511367</v>
          </cell>
          <cell r="D2556" t="str">
            <v>Not Listed</v>
          </cell>
        </row>
        <row r="2557">
          <cell r="B2557" t="str">
            <v>MEGRI SOFT LTD</v>
          </cell>
          <cell r="C2557">
            <v>539012</v>
          </cell>
          <cell r="D2557" t="str">
            <v>Not Listed</v>
          </cell>
        </row>
        <row r="2558">
          <cell r="B2558" t="str">
            <v>MEHAI TECHNOLOGY LTD</v>
          </cell>
          <cell r="C2558">
            <v>540730</v>
          </cell>
          <cell r="D2558" t="str">
            <v>Not Listed</v>
          </cell>
        </row>
        <row r="2559">
          <cell r="B2559" t="str">
            <v>MEHTA HOUSING FINANCE LTD</v>
          </cell>
          <cell r="C2559">
            <v>511740</v>
          </cell>
          <cell r="D2559" t="str">
            <v>Not Listed</v>
          </cell>
        </row>
        <row r="2560">
          <cell r="B2560" t="str">
            <v>MEHTA INTEGRATED FINANCE LTD</v>
          </cell>
          <cell r="C2560">
            <v>511377</v>
          </cell>
          <cell r="D2560" t="str">
            <v>Not Listed</v>
          </cell>
        </row>
        <row r="2561">
          <cell r="B2561" t="str">
            <v>MEHTA SECURITIES LTD</v>
          </cell>
          <cell r="C2561">
            <v>511738</v>
          </cell>
          <cell r="D2561" t="str">
            <v>Not Listed</v>
          </cell>
        </row>
        <row r="2562">
          <cell r="B2562" t="str">
            <v>MELSTAR INFORMATION TECHNOLOGIES LTD</v>
          </cell>
          <cell r="C2562">
            <v>532307</v>
          </cell>
          <cell r="D2562" t="str">
            <v>MELSTAR</v>
          </cell>
        </row>
        <row r="2563">
          <cell r="B2563" t="str">
            <v>MENA MANI INDUSTRIES LTD</v>
          </cell>
          <cell r="C2563">
            <v>531127</v>
          </cell>
          <cell r="D2563" t="str">
            <v>Not Listed</v>
          </cell>
        </row>
        <row r="2564">
          <cell r="B2564" t="str">
            <v>MENON BEARINGS LTD</v>
          </cell>
          <cell r="C2564">
            <v>523828</v>
          </cell>
          <cell r="D2564" t="str">
            <v>MENONBE</v>
          </cell>
        </row>
        <row r="2565">
          <cell r="B2565" t="str">
            <v>MENON PISTONS LTD</v>
          </cell>
          <cell r="C2565">
            <v>531727</v>
          </cell>
          <cell r="D2565" t="str">
            <v>Not Listed</v>
          </cell>
        </row>
        <row r="2566">
          <cell r="B2566" t="str">
            <v>MEP INFRASTRUCTURE DEVELOPERS LTD</v>
          </cell>
          <cell r="C2566">
            <v>539126</v>
          </cell>
          <cell r="D2566" t="str">
            <v>MEP</v>
          </cell>
        </row>
        <row r="2567">
          <cell r="B2567" t="str">
            <v>MERCANTILE VENTURES LTD</v>
          </cell>
          <cell r="C2567">
            <v>538942</v>
          </cell>
          <cell r="D2567" t="str">
            <v>Not Listed</v>
          </cell>
        </row>
        <row r="2568">
          <cell r="B2568" t="str">
            <v>MERCATOR LTD</v>
          </cell>
          <cell r="C2568">
            <v>526235</v>
          </cell>
          <cell r="D2568" t="str">
            <v>MERCATOR</v>
          </cell>
        </row>
        <row r="2569">
          <cell r="B2569" t="str">
            <v>MERCK LTD</v>
          </cell>
          <cell r="C2569">
            <v>500126</v>
          </cell>
          <cell r="D2569" t="str">
            <v>MERCK</v>
          </cell>
        </row>
        <row r="2570">
          <cell r="B2570" t="str">
            <v>MERCURY LABORATORIES LTD</v>
          </cell>
          <cell r="C2570">
            <v>538964</v>
          </cell>
          <cell r="D2570" t="str">
            <v>Not Listed</v>
          </cell>
        </row>
        <row r="2571">
          <cell r="B2571" t="str">
            <v>MERCURY METALS LTD</v>
          </cell>
          <cell r="C2571">
            <v>531357</v>
          </cell>
          <cell r="D2571" t="str">
            <v>Not Listed</v>
          </cell>
        </row>
        <row r="2572">
          <cell r="B2572" t="str">
            <v>MERCURY TRADE LINKS LTD</v>
          </cell>
          <cell r="C2572">
            <v>512415</v>
          </cell>
          <cell r="D2572" t="str">
            <v>Not Listed</v>
          </cell>
        </row>
        <row r="2573">
          <cell r="B2573" t="str">
            <v>MESCO PHARMACEUTICALS LTD</v>
          </cell>
          <cell r="C2573">
            <v>500274</v>
          </cell>
          <cell r="D2573" t="str">
            <v>Not Listed</v>
          </cell>
        </row>
        <row r="2574">
          <cell r="B2574" t="str">
            <v>METAL COATINGS (INDIA) LTD</v>
          </cell>
          <cell r="C2574">
            <v>531810</v>
          </cell>
          <cell r="D2574" t="str">
            <v>Not Listed</v>
          </cell>
        </row>
        <row r="2575">
          <cell r="B2575" t="str">
            <v>METAL COATINGS INDIA LTD</v>
          </cell>
          <cell r="C2575">
            <v>531810</v>
          </cell>
          <cell r="D2575" t="str">
            <v>Not Listed</v>
          </cell>
        </row>
        <row r="2576">
          <cell r="B2576" t="str">
            <v>METALYST FORGINGS LTD</v>
          </cell>
          <cell r="C2576">
            <v>513335</v>
          </cell>
          <cell r="D2576" t="str">
            <v>METALFORGE</v>
          </cell>
        </row>
        <row r="2577">
          <cell r="B2577" t="str">
            <v>METKORE ALLOYS &amp; INDUSTRIES LTD</v>
          </cell>
          <cell r="C2577">
            <v>532990</v>
          </cell>
          <cell r="D2577" t="str">
            <v>METKORE</v>
          </cell>
        </row>
        <row r="2578">
          <cell r="B2578" t="str">
            <v>METROGLOBAL LTD</v>
          </cell>
          <cell r="C2578">
            <v>500159</v>
          </cell>
          <cell r="D2578" t="str">
            <v>Not Listed</v>
          </cell>
        </row>
        <row r="2579">
          <cell r="B2579" t="str">
            <v>Metropolis Healthcare Ltd</v>
          </cell>
          <cell r="C2579">
            <v>542650</v>
          </cell>
          <cell r="D2579" t="str">
            <v>METROPOLIS</v>
          </cell>
        </row>
        <row r="2580">
          <cell r="B2580" t="str">
            <v>MEWAR HI-TECH ENGINEERING LTD</v>
          </cell>
          <cell r="C2580">
            <v>540150</v>
          </cell>
          <cell r="D2580" t="str">
            <v>Not Listed</v>
          </cell>
        </row>
        <row r="2581">
          <cell r="B2581" t="str">
            <v>MEWAT ZINC LTD</v>
          </cell>
          <cell r="C2581">
            <v>513496</v>
          </cell>
          <cell r="D2581" t="str">
            <v>Not Listed</v>
          </cell>
        </row>
        <row r="2582">
          <cell r="B2582" t="str">
            <v>Meyer Apparel Ltd</v>
          </cell>
          <cell r="C2582">
            <v>531613</v>
          </cell>
          <cell r="D2582" t="str">
            <v>MAL</v>
          </cell>
        </row>
        <row r="2583">
          <cell r="B2583" t="str">
            <v>MFL (INDIA) LTD</v>
          </cell>
          <cell r="C2583">
            <v>526622</v>
          </cell>
          <cell r="D2583" t="str">
            <v>Not Listed</v>
          </cell>
        </row>
        <row r="2584">
          <cell r="B2584" t="str">
            <v>MFL INDIA LTD</v>
          </cell>
          <cell r="C2584">
            <v>526622</v>
          </cell>
          <cell r="D2584" t="str">
            <v>Not Listed</v>
          </cell>
        </row>
        <row r="2585">
          <cell r="B2585" t="str">
            <v>MFS INTERCORP LTD</v>
          </cell>
          <cell r="C2585">
            <v>513721</v>
          </cell>
          <cell r="D2585" t="str">
            <v>Not Listed</v>
          </cell>
        </row>
        <row r="2586">
          <cell r="B2586" t="str">
            <v>MIC ELECTRONICS LTD</v>
          </cell>
          <cell r="C2586">
            <v>532850</v>
          </cell>
          <cell r="D2586" t="str">
            <v>MIC</v>
          </cell>
        </row>
        <row r="2587">
          <cell r="B2587" t="str">
            <v>MICROSE (INDIA) LTD</v>
          </cell>
          <cell r="C2587">
            <v>523343</v>
          </cell>
          <cell r="D2587" t="str">
            <v>Not Listed</v>
          </cell>
        </row>
        <row r="2588">
          <cell r="B2588" t="str">
            <v>MICROSE INDIA LTD</v>
          </cell>
          <cell r="C2588">
            <v>523343</v>
          </cell>
          <cell r="D2588" t="str">
            <v>Not Listed</v>
          </cell>
        </row>
        <row r="2589">
          <cell r="B2589" t="str">
            <v>MID EAST PORTFOLIO MANAGEMENT LTD</v>
          </cell>
          <cell r="C2589">
            <v>526251</v>
          </cell>
          <cell r="D2589" t="str">
            <v>Not Listed</v>
          </cell>
        </row>
        <row r="2590">
          <cell r="B2590" t="str">
            <v>MID INDIA INDUSTRIES LTD</v>
          </cell>
          <cell r="C2590">
            <v>500277</v>
          </cell>
          <cell r="D2590" t="str">
            <v>Not Listed</v>
          </cell>
        </row>
        <row r="2591">
          <cell r="B2591" t="str">
            <v>MIDAS INFRA TRADE LTD</v>
          </cell>
          <cell r="C2591">
            <v>531192</v>
          </cell>
          <cell r="D2591" t="str">
            <v>Not Listed</v>
          </cell>
        </row>
        <row r="2592">
          <cell r="B2592" t="str">
            <v>MIDEAST INTEGRATED STEELS LTD</v>
          </cell>
          <cell r="C2592">
            <v>540744</v>
          </cell>
          <cell r="D2592" t="str">
            <v>Not Listed</v>
          </cell>
        </row>
        <row r="2593">
          <cell r="B2593" t="str">
            <v>MIDVALLEY ENTERTAINMENT LTD.</v>
          </cell>
          <cell r="C2593">
            <v>533310</v>
          </cell>
          <cell r="D2593" t="str">
            <v>MIDVAL</v>
          </cell>
        </row>
        <row r="2594">
          <cell r="B2594" t="str">
            <v>MIDWEST GOLD LTD</v>
          </cell>
          <cell r="C2594">
            <v>526570</v>
          </cell>
          <cell r="D2594" t="str">
            <v>Not Listed</v>
          </cell>
        </row>
        <row r="2595">
          <cell r="B2595" t="str">
            <v>MIHIKA INDUSTRIES LTD</v>
          </cell>
          <cell r="C2595">
            <v>538895</v>
          </cell>
          <cell r="D2595" t="str">
            <v>Not Listed</v>
          </cell>
        </row>
        <row r="2596">
          <cell r="B2596" t="str">
            <v>MILESTONE FURNITURE LTD</v>
          </cell>
          <cell r="C2596">
            <v>541337</v>
          </cell>
          <cell r="D2596" t="str">
            <v>Not Listed</v>
          </cell>
        </row>
        <row r="2597">
          <cell r="B2597" t="str">
            <v>MILESTONE GLOBAL LTD</v>
          </cell>
          <cell r="C2597">
            <v>531338</v>
          </cell>
          <cell r="D2597" t="str">
            <v>Not Listed</v>
          </cell>
        </row>
        <row r="2598">
          <cell r="B2598" t="str">
            <v>MILGREY FINANCE &amp; INVESTMENTS LTD</v>
          </cell>
          <cell r="C2598">
            <v>511018</v>
          </cell>
          <cell r="D2598" t="str">
            <v>Not Listed</v>
          </cell>
        </row>
        <row r="2599">
          <cell r="B2599" t="str">
            <v>MILKFOOD LTD</v>
          </cell>
          <cell r="C2599">
            <v>507621</v>
          </cell>
          <cell r="D2599" t="str">
            <v>Not Listed</v>
          </cell>
        </row>
        <row r="2600">
          <cell r="B2600" t="str">
            <v>MILLENNIUM ONLINE SOLUTIONS  INDIA  LTD</v>
          </cell>
          <cell r="C2600">
            <v>511187</v>
          </cell>
          <cell r="D2600" t="str">
            <v>Not Listed</v>
          </cell>
        </row>
        <row r="2601">
          <cell r="B2601" t="str">
            <v>MILTON INDUSTRIES LTD</v>
          </cell>
          <cell r="C2601" t="str">
            <v>Not Listed</v>
          </cell>
          <cell r="D2601" t="str">
            <v>MILTON</v>
          </cell>
        </row>
        <row r="2602">
          <cell r="B2602" t="str">
            <v>MINAXI TEXTILES LTD</v>
          </cell>
          <cell r="C2602">
            <v>531456</v>
          </cell>
          <cell r="D2602" t="str">
            <v>Not Listed</v>
          </cell>
        </row>
        <row r="2603">
          <cell r="B2603" t="str">
            <v>MINDA CORPORATION LTD</v>
          </cell>
          <cell r="C2603">
            <v>538962</v>
          </cell>
          <cell r="D2603" t="str">
            <v>MINDACORP</v>
          </cell>
        </row>
        <row r="2604">
          <cell r="B2604" t="str">
            <v>MINDA FINANCE LTD</v>
          </cell>
          <cell r="C2604">
            <v>539303</v>
          </cell>
          <cell r="D2604" t="str">
            <v>Not Listed</v>
          </cell>
        </row>
        <row r="2605">
          <cell r="B2605" t="str">
            <v>MINDA INDUSTRIES LTD</v>
          </cell>
          <cell r="C2605">
            <v>532539</v>
          </cell>
          <cell r="D2605" t="str">
            <v>MINDAIND</v>
          </cell>
        </row>
        <row r="2606">
          <cell r="B2606" t="str">
            <v>MINDTECK (INDIA) LTD</v>
          </cell>
          <cell r="C2606">
            <v>517344</v>
          </cell>
          <cell r="D2606" t="str">
            <v>MINDTECK</v>
          </cell>
        </row>
        <row r="2607">
          <cell r="B2607" t="str">
            <v>MINDTECK INDIA LTD</v>
          </cell>
          <cell r="C2607">
            <v>517344</v>
          </cell>
          <cell r="D2607" t="str">
            <v>MINDTECK</v>
          </cell>
        </row>
        <row r="2608">
          <cell r="B2608" t="str">
            <v>MINDTREE LTD</v>
          </cell>
          <cell r="C2608">
            <v>532819</v>
          </cell>
          <cell r="D2608" t="str">
            <v>MINDTREE</v>
          </cell>
        </row>
        <row r="2609">
          <cell r="B2609" t="str">
            <v>MINI DIAMONDS (INDIA) LTD</v>
          </cell>
          <cell r="C2609">
            <v>523373</v>
          </cell>
          <cell r="D2609" t="str">
            <v>Not Listed</v>
          </cell>
        </row>
        <row r="2610">
          <cell r="B2610" t="str">
            <v>MINI DIAMONDS INDIA LTD</v>
          </cell>
          <cell r="C2610">
            <v>523373</v>
          </cell>
          <cell r="D2610" t="str">
            <v>Not Listed</v>
          </cell>
        </row>
        <row r="2611">
          <cell r="B2611" t="str">
            <v>MINOLTA FINANCE LTD</v>
          </cell>
          <cell r="C2611">
            <v>532164</v>
          </cell>
          <cell r="D2611" t="str">
            <v>Not Listed</v>
          </cell>
        </row>
        <row r="2612">
          <cell r="B2612" t="str">
            <v>MIPCO SEAMLESS RINGS GUJARAT LTD</v>
          </cell>
          <cell r="C2612">
            <v>505797</v>
          </cell>
          <cell r="D2612" t="str">
            <v>Not Listed</v>
          </cell>
        </row>
        <row r="2613">
          <cell r="B2613" t="str">
            <v>MIRC ELECTRONICS LTD</v>
          </cell>
          <cell r="C2613">
            <v>500279</v>
          </cell>
          <cell r="D2613" t="str">
            <v>MIRCELECTR</v>
          </cell>
        </row>
        <row r="2614">
          <cell r="B2614" t="str">
            <v>MIRCH TECHNOLOGIES (INDIA) LTD</v>
          </cell>
          <cell r="C2614">
            <v>505336</v>
          </cell>
          <cell r="D2614" t="str">
            <v>Not Listed</v>
          </cell>
        </row>
        <row r="2615">
          <cell r="B2615" t="str">
            <v>MIRCH TECHNOLOGIES INDIA LTD</v>
          </cell>
          <cell r="C2615">
            <v>505336</v>
          </cell>
          <cell r="D2615" t="str">
            <v>Not Listed</v>
          </cell>
        </row>
        <row r="2616">
          <cell r="B2616" t="str">
            <v>MIRZA INTERNATIONAL LTD</v>
          </cell>
          <cell r="C2616">
            <v>526642</v>
          </cell>
          <cell r="D2616" t="str">
            <v>MIRZAINT</v>
          </cell>
        </row>
        <row r="2617">
          <cell r="B2617" t="str">
            <v>MISHKA EXIM LTD</v>
          </cell>
          <cell r="C2617">
            <v>539220</v>
          </cell>
          <cell r="D2617" t="str">
            <v>Not Listed</v>
          </cell>
        </row>
        <row r="2618">
          <cell r="B2618" t="str">
            <v>MISHRA DHATU NIGAM LTD</v>
          </cell>
          <cell r="C2618">
            <v>541195</v>
          </cell>
          <cell r="D2618" t="str">
            <v>MIDHANI</v>
          </cell>
        </row>
        <row r="2619">
          <cell r="B2619" t="str">
            <v>MISHTANN FOODS LTD</v>
          </cell>
          <cell r="C2619">
            <v>539594</v>
          </cell>
          <cell r="D2619" t="str">
            <v>Not Listed</v>
          </cell>
        </row>
        <row r="2620">
          <cell r="B2620" t="str">
            <v>MITCON CONSULTANCY &amp; ENGINEERING SERVICES LTD</v>
          </cell>
          <cell r="C2620" t="str">
            <v>Not Listed</v>
          </cell>
          <cell r="D2620" t="str">
            <v>MITCON</v>
          </cell>
        </row>
        <row r="2621">
          <cell r="B2621" t="str">
            <v>MITSHI (INDIA) LTD</v>
          </cell>
          <cell r="C2621">
            <v>523782</v>
          </cell>
          <cell r="D2621" t="str">
            <v>Not Listed</v>
          </cell>
        </row>
        <row r="2622">
          <cell r="B2622" t="str">
            <v>MITSHI INDIA LTD</v>
          </cell>
          <cell r="C2622">
            <v>523782</v>
          </cell>
          <cell r="D2622" t="str">
            <v>Not Listed</v>
          </cell>
        </row>
        <row r="2623">
          <cell r="B2623" t="str">
            <v>MITSU CHEM PLAST LTD</v>
          </cell>
          <cell r="C2623">
            <v>540078</v>
          </cell>
          <cell r="D2623" t="str">
            <v>Not Listed</v>
          </cell>
        </row>
        <row r="2624">
          <cell r="B2624" t="str">
            <v>MITTAL LIFE STYLE LTD</v>
          </cell>
          <cell r="C2624" t="str">
            <v>Not Listed</v>
          </cell>
          <cell r="D2624" t="str">
            <v>MITTAL</v>
          </cell>
        </row>
        <row r="2625">
          <cell r="B2625" t="str">
            <v>MIVEN MACHINE TOOLS LTD.</v>
          </cell>
          <cell r="C2625">
            <v>522036</v>
          </cell>
          <cell r="D2625" t="str">
            <v>MIVENMACH</v>
          </cell>
        </row>
        <row r="2626">
          <cell r="B2626" t="str">
            <v>MM FORGINGS LTD</v>
          </cell>
          <cell r="C2626">
            <v>522241</v>
          </cell>
          <cell r="D2626" t="str">
            <v>MMFL</v>
          </cell>
        </row>
        <row r="2627">
          <cell r="B2627" t="str">
            <v>MM RUBBER COMPANY LTD.</v>
          </cell>
          <cell r="C2627">
            <v>509196</v>
          </cell>
          <cell r="D2627" t="str">
            <v>MMRUBBR-B</v>
          </cell>
        </row>
        <row r="2628">
          <cell r="B2628" t="str">
            <v>MMP INDUSTRIES LTD</v>
          </cell>
          <cell r="C2628" t="str">
            <v>Not Listed</v>
          </cell>
          <cell r="D2628" t="str">
            <v>MMP</v>
          </cell>
        </row>
        <row r="2629">
          <cell r="B2629" t="str">
            <v>MMTC LTD</v>
          </cell>
          <cell r="C2629">
            <v>513377</v>
          </cell>
          <cell r="D2629" t="str">
            <v>MMTC</v>
          </cell>
        </row>
        <row r="2630">
          <cell r="B2630" t="str">
            <v>MODELLA WOOLLENS LTD</v>
          </cell>
          <cell r="C2630">
            <v>503772</v>
          </cell>
          <cell r="D2630" t="str">
            <v>Not Listed</v>
          </cell>
        </row>
        <row r="2631">
          <cell r="B2631" t="str">
            <v>MODERN (INDIA) LTD</v>
          </cell>
          <cell r="C2631">
            <v>503015</v>
          </cell>
          <cell r="D2631" t="str">
            <v>Not Listed</v>
          </cell>
        </row>
        <row r="2632">
          <cell r="B2632" t="str">
            <v>MODERN CONVERTERS LTD</v>
          </cell>
          <cell r="C2632">
            <v>539762</v>
          </cell>
          <cell r="D2632" t="str">
            <v>Not Listed</v>
          </cell>
        </row>
        <row r="2633">
          <cell r="B2633" t="str">
            <v>MODERN DAIRIES LTD</v>
          </cell>
          <cell r="C2633">
            <v>519287</v>
          </cell>
          <cell r="D2633" t="str">
            <v>Not Listed</v>
          </cell>
        </row>
        <row r="2634">
          <cell r="B2634" t="str">
            <v>MODERN INDIA LTD</v>
          </cell>
          <cell r="C2634">
            <v>503015</v>
          </cell>
          <cell r="D2634" t="str">
            <v>Not Listed</v>
          </cell>
        </row>
        <row r="2635">
          <cell r="B2635" t="str">
            <v>MODERN SHARES &amp; STOCKBROKERS LTD</v>
          </cell>
          <cell r="C2635">
            <v>509760</v>
          </cell>
          <cell r="D2635" t="str">
            <v>Not Listed</v>
          </cell>
        </row>
        <row r="2636">
          <cell r="B2636" t="str">
            <v>MODERN STEELS LTD.-$</v>
          </cell>
          <cell r="C2636">
            <v>513303</v>
          </cell>
          <cell r="D2636" t="str">
            <v>MDRNSTL</v>
          </cell>
        </row>
        <row r="2637">
          <cell r="B2637" t="str">
            <v>MODEX INTERNATIONAL SECURITIES LTD</v>
          </cell>
          <cell r="C2637">
            <v>537092</v>
          </cell>
          <cell r="D2637" t="str">
            <v>Not Listed</v>
          </cell>
        </row>
        <row r="2638">
          <cell r="B2638" t="str">
            <v>MODI NATURALS LTD</v>
          </cell>
          <cell r="C2638">
            <v>519003</v>
          </cell>
          <cell r="D2638" t="str">
            <v>Not Listed</v>
          </cell>
        </row>
        <row r="2639">
          <cell r="B2639" t="str">
            <v>MODI RUBBER LTD</v>
          </cell>
          <cell r="C2639">
            <v>500890</v>
          </cell>
          <cell r="D2639" t="str">
            <v>MODIRUBBER</v>
          </cell>
        </row>
        <row r="2640">
          <cell r="B2640" t="str">
            <v>MODIPON LTD</v>
          </cell>
          <cell r="C2640">
            <v>503776</v>
          </cell>
          <cell r="D2640" t="str">
            <v>Not Listed</v>
          </cell>
        </row>
        <row r="2641">
          <cell r="B2641" t="str">
            <v>MODISON METALS LTD</v>
          </cell>
          <cell r="C2641">
            <v>506261</v>
          </cell>
          <cell r="D2641" t="str">
            <v>Not Listed</v>
          </cell>
        </row>
        <row r="2642">
          <cell r="B2642" t="str">
            <v>MOHINI HEALTH &amp; HYGIENE LTD</v>
          </cell>
          <cell r="C2642" t="str">
            <v>Not Listed</v>
          </cell>
          <cell r="D2642" t="str">
            <v>MHHL</v>
          </cell>
        </row>
        <row r="2643">
          <cell r="B2643" t="str">
            <v>MOHIT INDUSTRIES LTD</v>
          </cell>
          <cell r="C2643">
            <v>531453</v>
          </cell>
          <cell r="D2643" t="str">
            <v>MOHITIND</v>
          </cell>
        </row>
        <row r="2644">
          <cell r="B2644" t="str">
            <v>MOHIT PAPER MILLS LTD</v>
          </cell>
          <cell r="C2644">
            <v>530169</v>
          </cell>
          <cell r="D2644" t="str">
            <v>Not Listed</v>
          </cell>
        </row>
        <row r="2645">
          <cell r="B2645" t="str">
            <v>MOHITE INDUSTRIES LTD</v>
          </cell>
          <cell r="C2645">
            <v>532140</v>
          </cell>
          <cell r="D2645" t="str">
            <v>Not Listed</v>
          </cell>
        </row>
        <row r="2646">
          <cell r="B2646" t="str">
            <v>MOHOTA INDUSTRIES LTD</v>
          </cell>
          <cell r="C2646">
            <v>530047</v>
          </cell>
          <cell r="D2646" t="str">
            <v>MOHOTAIND</v>
          </cell>
        </row>
        <row r="2647">
          <cell r="B2647" t="str">
            <v>MOIL LTD</v>
          </cell>
          <cell r="C2647">
            <v>533286</v>
          </cell>
          <cell r="D2647" t="str">
            <v>MOIL</v>
          </cell>
        </row>
        <row r="2648">
          <cell r="B2648" t="str">
            <v>MOKSH ORNAMENTS LTD</v>
          </cell>
          <cell r="C2648" t="str">
            <v>Not Listed</v>
          </cell>
          <cell r="D2648" t="str">
            <v>MOKSH</v>
          </cell>
        </row>
        <row r="2649">
          <cell r="B2649" t="str">
            <v>MOLD-TEK PACKAGING LTD</v>
          </cell>
          <cell r="C2649">
            <v>533080</v>
          </cell>
          <cell r="D2649" t="str">
            <v>MOLDTKPAC</v>
          </cell>
        </row>
        <row r="2650">
          <cell r="B2650" t="str">
            <v>MOLD-TEK TECHNOLOGIES LTD</v>
          </cell>
          <cell r="C2650">
            <v>526263</v>
          </cell>
          <cell r="D2650" t="str">
            <v>MOLDTECH</v>
          </cell>
        </row>
        <row r="2651">
          <cell r="B2651" t="str">
            <v>MONARCH NETWORTH CAPITAL LTD</v>
          </cell>
          <cell r="C2651">
            <v>511551</v>
          </cell>
          <cell r="D2651" t="str">
            <v>Not Listed</v>
          </cell>
        </row>
        <row r="2652">
          <cell r="B2652" t="str">
            <v>MONEY MASTERS LEASING &amp; FINANCE LTD</v>
          </cell>
          <cell r="C2652">
            <v>535910</v>
          </cell>
          <cell r="D2652" t="str">
            <v>Not Listed</v>
          </cell>
        </row>
        <row r="2653">
          <cell r="B2653" t="str">
            <v>MONNET INDUSTRIES LTD</v>
          </cell>
          <cell r="C2653">
            <v>532078</v>
          </cell>
          <cell r="D2653" t="str">
            <v>Not Listed</v>
          </cell>
        </row>
        <row r="2654">
          <cell r="B2654" t="str">
            <v>MONNET ISPAT &amp; ENERGY LTD</v>
          </cell>
          <cell r="C2654">
            <v>513446</v>
          </cell>
          <cell r="D2654" t="str">
            <v>AIONJSW</v>
          </cell>
        </row>
        <row r="2655">
          <cell r="B2655" t="str">
            <v>MONNET PROJECT DEVELOPERS LTD</v>
          </cell>
          <cell r="C2655">
            <v>532723</v>
          </cell>
          <cell r="D2655" t="str">
            <v>Not Listed</v>
          </cell>
        </row>
        <row r="2656">
          <cell r="B2656" t="str">
            <v>MONOTYPE (INDIA) LTD</v>
          </cell>
          <cell r="C2656">
            <v>505343</v>
          </cell>
          <cell r="D2656" t="str">
            <v>Not Listed</v>
          </cell>
        </row>
        <row r="2657">
          <cell r="B2657" t="str">
            <v>MONOTYPE INDIA LTD</v>
          </cell>
          <cell r="C2657">
            <v>505343</v>
          </cell>
          <cell r="D2657" t="str">
            <v>Not Listed</v>
          </cell>
        </row>
        <row r="2658">
          <cell r="B2658" t="str">
            <v>MONSANTO (INDIA) LTD</v>
          </cell>
          <cell r="C2658">
            <v>524084</v>
          </cell>
          <cell r="D2658" t="str">
            <v>MONSANTO</v>
          </cell>
        </row>
        <row r="2659">
          <cell r="B2659" t="str">
            <v>MONSANTO INDIA LTD</v>
          </cell>
          <cell r="C2659">
            <v>524084</v>
          </cell>
          <cell r="D2659" t="str">
            <v>MONSANTO</v>
          </cell>
        </row>
        <row r="2660">
          <cell r="B2660" t="str">
            <v>MONTE CARLO FASHIONS LTD</v>
          </cell>
          <cell r="C2660">
            <v>538836</v>
          </cell>
          <cell r="D2660" t="str">
            <v>MONTECARLO</v>
          </cell>
        </row>
        <row r="2661">
          <cell r="B2661" t="str">
            <v>MOONGIPA CAPITAL FINANCE LTD</v>
          </cell>
          <cell r="C2661">
            <v>530167</v>
          </cell>
          <cell r="D2661" t="str">
            <v>Not Listed</v>
          </cell>
        </row>
        <row r="2662">
          <cell r="B2662" t="str">
            <v>MOONGIPA SECURITIES LTD</v>
          </cell>
          <cell r="C2662">
            <v>539199</v>
          </cell>
          <cell r="D2662" t="str">
            <v>Not Listed</v>
          </cell>
        </row>
        <row r="2663">
          <cell r="B2663" t="str">
            <v>MORARJEE TEXTILES LTD</v>
          </cell>
          <cell r="C2663">
            <v>532621</v>
          </cell>
          <cell r="D2663" t="str">
            <v>MORARJEE</v>
          </cell>
        </row>
        <row r="2664">
          <cell r="B2664" t="str">
            <v>MORARKA FINANCE LTD</v>
          </cell>
          <cell r="C2664">
            <v>511549</v>
          </cell>
          <cell r="D2664" t="str">
            <v>Not Listed</v>
          </cell>
        </row>
        <row r="2665">
          <cell r="B2665" t="str">
            <v>MOREPEN LABORATORIES LTD</v>
          </cell>
          <cell r="C2665">
            <v>500288</v>
          </cell>
          <cell r="D2665" t="str">
            <v>MOREPENLAB</v>
          </cell>
        </row>
        <row r="2666">
          <cell r="B2666" t="str">
            <v>MORGAN VENTURES LTD</v>
          </cell>
          <cell r="C2666">
            <v>526237</v>
          </cell>
          <cell r="D2666" t="str">
            <v>Not Listed</v>
          </cell>
        </row>
        <row r="2667">
          <cell r="B2667" t="str">
            <v>MORGANITE CRUCIBLE (INDIA) LTD</v>
          </cell>
          <cell r="C2667">
            <v>523160</v>
          </cell>
          <cell r="D2667" t="str">
            <v>Not Listed</v>
          </cell>
        </row>
        <row r="2668">
          <cell r="B2668" t="str">
            <v>MORGANITE CRUCIBLE INDIA LTD</v>
          </cell>
          <cell r="C2668">
            <v>523160</v>
          </cell>
          <cell r="D2668" t="str">
            <v>Not Listed</v>
          </cell>
        </row>
        <row r="2669">
          <cell r="B2669" t="str">
            <v>MORYO INDUSTRIES LTD.</v>
          </cell>
          <cell r="C2669">
            <v>513305</v>
          </cell>
          <cell r="D2669" t="str">
            <v>MORYOIND</v>
          </cell>
        </row>
        <row r="2670">
          <cell r="B2670" t="str">
            <v>MOSCHIP SEMICONDUCTOR TECHNOLOGY LTD</v>
          </cell>
          <cell r="C2670">
            <v>532407</v>
          </cell>
          <cell r="D2670" t="str">
            <v>Not Listed</v>
          </cell>
        </row>
        <row r="2671">
          <cell r="B2671" t="str">
            <v>MOSER-BAER I LTD</v>
          </cell>
          <cell r="C2671" t="str">
            <v>Not Listed</v>
          </cell>
          <cell r="D2671" t="str">
            <v>MOSERBAER</v>
          </cell>
        </row>
        <row r="2672">
          <cell r="B2672" t="str">
            <v>MOTHERSON SUMI SYSTEMS LTD</v>
          </cell>
          <cell r="C2672">
            <v>517334</v>
          </cell>
          <cell r="D2672" t="str">
            <v>MOTHERSUMI</v>
          </cell>
        </row>
        <row r="2673">
          <cell r="B2673" t="str">
            <v>MOTILAL OSWAL FINANCIAL SERVICES LTD</v>
          </cell>
          <cell r="C2673">
            <v>532892</v>
          </cell>
          <cell r="D2673" t="str">
            <v>MOTILALOFS</v>
          </cell>
        </row>
        <row r="2674">
          <cell r="B2674" t="str">
            <v>Motilal Oswal MOSt Shares M50 ETF</v>
          </cell>
          <cell r="C2674">
            <v>590115</v>
          </cell>
          <cell r="D2674" t="str">
            <v>M50</v>
          </cell>
        </row>
        <row r="2675">
          <cell r="B2675" t="str">
            <v>Motilal Oswal MOSt Shares NASDAQ-100 ETF</v>
          </cell>
          <cell r="C2675">
            <v>533385</v>
          </cell>
          <cell r="D2675" t="str">
            <v>N100</v>
          </cell>
        </row>
        <row r="2676">
          <cell r="B2676" t="str">
            <v>MOUNT SHIVALIK INDUSTRIES LTD</v>
          </cell>
          <cell r="C2676">
            <v>507522</v>
          </cell>
          <cell r="D2676" t="str">
            <v>Not Listed</v>
          </cell>
        </row>
        <row r="2677">
          <cell r="B2677" t="str">
            <v>MPHASIS LTD</v>
          </cell>
          <cell r="C2677">
            <v>526299</v>
          </cell>
          <cell r="D2677" t="str">
            <v>MPHASIS</v>
          </cell>
        </row>
        <row r="2678">
          <cell r="B2678" t="str">
            <v>MPIL CORPORATION LTD</v>
          </cell>
          <cell r="C2678">
            <v>500450</v>
          </cell>
          <cell r="D2678" t="str">
            <v>Not Listed</v>
          </cell>
        </row>
        <row r="2679">
          <cell r="B2679" t="str">
            <v>MPL PLASTICS LTD</v>
          </cell>
          <cell r="C2679">
            <v>526143</v>
          </cell>
          <cell r="D2679" t="str">
            <v>Not Listed</v>
          </cell>
        </row>
        <row r="2680">
          <cell r="B2680" t="str">
            <v>MPS LTD</v>
          </cell>
          <cell r="C2680">
            <v>532440</v>
          </cell>
          <cell r="D2680" t="str">
            <v>MPSLTD</v>
          </cell>
        </row>
        <row r="2681">
          <cell r="B2681" t="str">
            <v>MRC EXIM LTD</v>
          </cell>
          <cell r="C2681">
            <v>540809</v>
          </cell>
          <cell r="D2681" t="str">
            <v>Not Listed</v>
          </cell>
        </row>
        <row r="2682">
          <cell r="B2682" t="str">
            <v>MRF LTD</v>
          </cell>
          <cell r="C2682">
            <v>500290</v>
          </cell>
          <cell r="D2682" t="str">
            <v>MRF</v>
          </cell>
        </row>
        <row r="2683">
          <cell r="B2683" t="str">
            <v>MRO-TEK REALTY LTD</v>
          </cell>
          <cell r="C2683">
            <v>532376</v>
          </cell>
          <cell r="D2683" t="str">
            <v>MRO-TEK</v>
          </cell>
        </row>
        <row r="2684">
          <cell r="B2684" t="str">
            <v>MRUGESH TRADING LTD</v>
          </cell>
          <cell r="C2684">
            <v>512065</v>
          </cell>
          <cell r="D2684" t="str">
            <v>Not Listed</v>
          </cell>
        </row>
        <row r="2685">
          <cell r="B2685" t="str">
            <v>MSP STEEL &amp; POWER LTD</v>
          </cell>
          <cell r="C2685">
            <v>532650</v>
          </cell>
          <cell r="D2685" t="str">
            <v>MSPL</v>
          </cell>
        </row>
        <row r="2686">
          <cell r="B2686" t="str">
            <v>MSR (INDIA) LTD</v>
          </cell>
          <cell r="C2686">
            <v>508922</v>
          </cell>
          <cell r="D2686" t="str">
            <v>Not Listed</v>
          </cell>
        </row>
        <row r="2687">
          <cell r="B2687" t="str">
            <v>MSR INDIA LTD</v>
          </cell>
          <cell r="C2687">
            <v>508922</v>
          </cell>
          <cell r="D2687" t="str">
            <v>Not Listed</v>
          </cell>
        </row>
        <row r="2688">
          <cell r="B2688" t="str">
            <v>Mstc LTD</v>
          </cell>
          <cell r="C2688" t="str">
            <v>Not Listed</v>
          </cell>
          <cell r="D2688" t="str">
            <v>MSTCLTD</v>
          </cell>
        </row>
        <row r="2689">
          <cell r="B2689" t="str">
            <v>MSTC Ltd</v>
          </cell>
          <cell r="C2689">
            <v>542597</v>
          </cell>
          <cell r="D2689" t="str">
            <v>MSTC</v>
          </cell>
        </row>
        <row r="2690">
          <cell r="B2690" t="str">
            <v>MT EDUCARE LTD</v>
          </cell>
          <cell r="C2690">
            <v>534312</v>
          </cell>
          <cell r="D2690" t="str">
            <v>MTEDUCARE</v>
          </cell>
        </row>
        <row r="2691">
          <cell r="B2691" t="str">
            <v>MUDIT FINLEASE LTD</v>
          </cell>
          <cell r="C2691">
            <v>531919</v>
          </cell>
          <cell r="D2691" t="str">
            <v>Not Listed</v>
          </cell>
        </row>
        <row r="2692">
          <cell r="B2692" t="str">
            <v>MUDRA FINANCIAL SERVICES LTD</v>
          </cell>
          <cell r="C2692">
            <v>539819</v>
          </cell>
          <cell r="D2692" t="str">
            <v>Not Listed</v>
          </cell>
        </row>
        <row r="2693">
          <cell r="B2693" t="str">
            <v>MUDUNURU LTD</v>
          </cell>
          <cell r="C2693">
            <v>538743</v>
          </cell>
          <cell r="D2693" t="str">
            <v>Not Listed</v>
          </cell>
        </row>
        <row r="2694">
          <cell r="B2694" t="str">
            <v>MUKAND ENGINEERS LTD</v>
          </cell>
          <cell r="C2694">
            <v>532097</v>
          </cell>
          <cell r="D2694" t="str">
            <v>MUKANDENGG</v>
          </cell>
        </row>
        <row r="2695">
          <cell r="B2695" t="str">
            <v>MUKAND LTD</v>
          </cell>
          <cell r="C2695">
            <v>500460</v>
          </cell>
          <cell r="D2695" t="str">
            <v>MUKANDLTD</v>
          </cell>
        </row>
        <row r="2696">
          <cell r="B2696" t="str">
            <v>MUKAT PIPES LTD.-$</v>
          </cell>
          <cell r="C2696">
            <v>523832</v>
          </cell>
          <cell r="D2696" t="str">
            <v>MUKATPIP</v>
          </cell>
        </row>
        <row r="2697">
          <cell r="B2697" t="str">
            <v>MUKESH BABU FINANCIAL SERVICES LTD</v>
          </cell>
          <cell r="C2697">
            <v>530341</v>
          </cell>
          <cell r="D2697" t="str">
            <v>Not Listed</v>
          </cell>
        </row>
        <row r="2698">
          <cell r="B2698" t="str">
            <v>MUKTA AGRICULTURE LTD</v>
          </cell>
          <cell r="C2698">
            <v>535204</v>
          </cell>
          <cell r="D2698" t="str">
            <v>Not Listed</v>
          </cell>
        </row>
        <row r="2699">
          <cell r="B2699" t="str">
            <v>MUKTA ARTS LTD</v>
          </cell>
          <cell r="C2699">
            <v>532357</v>
          </cell>
          <cell r="D2699" t="str">
            <v>MUKTAARTS</v>
          </cell>
        </row>
        <row r="2700">
          <cell r="B2700" t="str">
            <v>MULLER &amp; PHIPPS (INDIA) LTD</v>
          </cell>
          <cell r="C2700">
            <v>501477</v>
          </cell>
          <cell r="D2700" t="str">
            <v>Not Listed</v>
          </cell>
        </row>
        <row r="2701">
          <cell r="B2701" t="str">
            <v>MULLER &amp; PHIPPS INDIA LTD</v>
          </cell>
          <cell r="C2701">
            <v>501477</v>
          </cell>
          <cell r="D2701" t="str">
            <v>Not Listed</v>
          </cell>
        </row>
        <row r="2702">
          <cell r="B2702" t="str">
            <v>MULTI COMMODITY EXCHANGE OF (INDIA) LTD</v>
          </cell>
          <cell r="C2702">
            <v>534091</v>
          </cell>
          <cell r="D2702" t="str">
            <v>MCX</v>
          </cell>
        </row>
        <row r="2703">
          <cell r="B2703" t="str">
            <v>MULTI COMMODITY EXCHANGE OF INDIA LTD</v>
          </cell>
          <cell r="C2703">
            <v>534091</v>
          </cell>
          <cell r="D2703" t="str">
            <v>MCX</v>
          </cell>
        </row>
        <row r="2704">
          <cell r="B2704" t="str">
            <v>MULTIBASE (INDIA) LTD</v>
          </cell>
          <cell r="C2704">
            <v>526169</v>
          </cell>
          <cell r="D2704" t="str">
            <v>Not Listed</v>
          </cell>
        </row>
        <row r="2705">
          <cell r="B2705" t="str">
            <v>MULTIBASE INDIA LTD</v>
          </cell>
          <cell r="C2705">
            <v>526169</v>
          </cell>
          <cell r="D2705" t="str">
            <v>Not Listed</v>
          </cell>
        </row>
        <row r="2706">
          <cell r="B2706" t="str">
            <v>MULTIPLUS HOLDINGS LTD</v>
          </cell>
          <cell r="C2706">
            <v>505594</v>
          </cell>
          <cell r="D2706" t="str">
            <v>Not Listed</v>
          </cell>
        </row>
        <row r="2707">
          <cell r="B2707" t="str">
            <v>MULTIPURPOSE TRADING &amp; AGENCIES LTD</v>
          </cell>
          <cell r="C2707">
            <v>504356</v>
          </cell>
          <cell r="D2707" t="str">
            <v>Not Listed</v>
          </cell>
        </row>
        <row r="2708">
          <cell r="B2708" t="str">
            <v>MUNJAL AUTO INDUSTRIES LTD</v>
          </cell>
          <cell r="C2708">
            <v>520059</v>
          </cell>
          <cell r="D2708" t="str">
            <v>MUNJALAU</v>
          </cell>
        </row>
        <row r="2709">
          <cell r="B2709" t="str">
            <v>MUNJAL SHOWA LTD</v>
          </cell>
          <cell r="C2709">
            <v>520043</v>
          </cell>
          <cell r="D2709" t="str">
            <v>MUNJALSHOW</v>
          </cell>
        </row>
        <row r="2710">
          <cell r="B2710" t="str">
            <v>MUNOTH CAPITAL MARKET LTD</v>
          </cell>
          <cell r="C2710">
            <v>511200</v>
          </cell>
          <cell r="D2710" t="str">
            <v>Not Listed</v>
          </cell>
        </row>
        <row r="2711">
          <cell r="B2711" t="str">
            <v>Munoth Communication Ltd</v>
          </cell>
          <cell r="C2711">
            <v>511401</v>
          </cell>
          <cell r="D2711" t="str">
            <v>MCLTD</v>
          </cell>
        </row>
        <row r="2712">
          <cell r="B2712" t="str">
            <v>MUNOTH FINANCIAL SERVICES LTD</v>
          </cell>
          <cell r="C2712">
            <v>531821</v>
          </cell>
          <cell r="D2712" t="str">
            <v>Not Listed</v>
          </cell>
        </row>
        <row r="2713">
          <cell r="B2713" t="str">
            <v>MURUDESHWAR CERAMICS LTD</v>
          </cell>
          <cell r="C2713">
            <v>515037</v>
          </cell>
          <cell r="D2713" t="str">
            <v>MURUDCERA</v>
          </cell>
        </row>
        <row r="2714">
          <cell r="B2714" t="str">
            <v>MUSIC BROADCAST LTD</v>
          </cell>
          <cell r="C2714">
            <v>540366</v>
          </cell>
          <cell r="D2714" t="str">
            <v>RADIOCITY</v>
          </cell>
        </row>
        <row r="2715">
          <cell r="B2715" t="str">
            <v>MUTHOOT CAPITAL SERVICES LTD</v>
          </cell>
          <cell r="C2715">
            <v>511766</v>
          </cell>
          <cell r="D2715" t="str">
            <v>MUTHOOTCAP</v>
          </cell>
        </row>
        <row r="2716">
          <cell r="B2716" t="str">
            <v>MUTHOOT FINANCE LTD</v>
          </cell>
          <cell r="C2716">
            <v>533398</v>
          </cell>
          <cell r="D2716" t="str">
            <v>MUTHOOTFIN</v>
          </cell>
        </row>
        <row r="2717">
          <cell r="B2717" t="str">
            <v>MVL LTD</v>
          </cell>
          <cell r="C2717">
            <v>532991</v>
          </cell>
          <cell r="D2717" t="str">
            <v>MVL</v>
          </cell>
        </row>
        <row r="2718">
          <cell r="B2718" t="str">
            <v>MY MONEY SECURITIES LTD</v>
          </cell>
          <cell r="C2718">
            <v>538862</v>
          </cell>
          <cell r="D2718" t="str">
            <v>Not Listed</v>
          </cell>
        </row>
        <row r="2719">
          <cell r="B2719" t="str">
            <v>MYSORE PETRO CHEMICALS LTD</v>
          </cell>
          <cell r="C2719">
            <v>506734</v>
          </cell>
          <cell r="D2719" t="str">
            <v>Not Listed</v>
          </cell>
        </row>
        <row r="2720">
          <cell r="B2720" t="str">
            <v>MYSTIC ELECTRONICS LTD</v>
          </cell>
          <cell r="C2720">
            <v>535205</v>
          </cell>
          <cell r="D2720" t="str">
            <v>Not Listed</v>
          </cell>
        </row>
        <row r="2721">
          <cell r="B2721" t="str">
            <v>N B I INDUSTRIAL FINANCE COMPANY LTD</v>
          </cell>
          <cell r="C2721" t="str">
            <v>Not Listed</v>
          </cell>
          <cell r="D2721" t="str">
            <v>NBIFIN</v>
          </cell>
        </row>
        <row r="2722">
          <cell r="B2722" t="str">
            <v>N D METAL INDUSTRIES LTD</v>
          </cell>
          <cell r="C2722">
            <v>512024</v>
          </cell>
          <cell r="D2722" t="str">
            <v>Not Listed</v>
          </cell>
        </row>
        <row r="2723">
          <cell r="B2723" t="str">
            <v>N G INDUSTRIES LTD</v>
          </cell>
          <cell r="C2723">
            <v>530897</v>
          </cell>
          <cell r="D2723" t="str">
            <v>Not Listed</v>
          </cell>
        </row>
        <row r="2724">
          <cell r="B2724" t="str">
            <v>N R AGARWAL INDUSTRIES LTD</v>
          </cell>
          <cell r="C2724">
            <v>516082</v>
          </cell>
          <cell r="D2724" t="str">
            <v>NRAIL</v>
          </cell>
        </row>
        <row r="2725">
          <cell r="B2725" t="str">
            <v>N R INTERNATIONAL LTD</v>
          </cell>
          <cell r="C2725">
            <v>532623</v>
          </cell>
          <cell r="D2725" t="str">
            <v>Not Listed</v>
          </cell>
        </row>
        <row r="2726">
          <cell r="B2726" t="str">
            <v>N2N TECHNOLOGIES LTD</v>
          </cell>
          <cell r="C2726">
            <v>512279</v>
          </cell>
          <cell r="D2726" t="str">
            <v>Not Listed</v>
          </cell>
        </row>
        <row r="2727">
          <cell r="B2727" t="str">
            <v>NACL INDUSTRIES LTD</v>
          </cell>
          <cell r="C2727">
            <v>524709</v>
          </cell>
          <cell r="D2727" t="str">
            <v>NACLIND</v>
          </cell>
        </row>
        <row r="2728">
          <cell r="B2728" t="str">
            <v>NAGA DHUNSERI GROUP LTD</v>
          </cell>
          <cell r="C2728" t="str">
            <v>Not Listed</v>
          </cell>
          <cell r="D2728" t="str">
            <v>NDGL</v>
          </cell>
        </row>
        <row r="2729">
          <cell r="B2729" t="str">
            <v>NAGARJUNA AGRI TECH LTD</v>
          </cell>
          <cell r="C2729">
            <v>531832</v>
          </cell>
          <cell r="D2729" t="str">
            <v>Not Listed</v>
          </cell>
        </row>
        <row r="2730">
          <cell r="B2730" t="str">
            <v>NAGARJUNA FERTILIZERS AND CHEMICALS LTD</v>
          </cell>
          <cell r="C2730">
            <v>539917</v>
          </cell>
          <cell r="D2730" t="str">
            <v>NAGAFERT</v>
          </cell>
        </row>
        <row r="2731">
          <cell r="B2731" t="str">
            <v>NAGARJUNA OIL REFINERY LTD</v>
          </cell>
          <cell r="C2731">
            <v>534184</v>
          </cell>
          <cell r="D2731" t="str">
            <v>NAGAROIL</v>
          </cell>
        </row>
        <row r="2732">
          <cell r="B2732" t="str">
            <v>NAGPUR POWER &amp; INDUSTRIES LTD</v>
          </cell>
          <cell r="C2732">
            <v>532362</v>
          </cell>
          <cell r="D2732" t="str">
            <v>Not Listed</v>
          </cell>
        </row>
        <row r="2733">
          <cell r="B2733" t="str">
            <v>NAGREEKA CAPITAL &amp; INFRASTRUCTURE LTD</v>
          </cell>
          <cell r="C2733">
            <v>532895</v>
          </cell>
          <cell r="D2733" t="str">
            <v>NAGREEKCAP</v>
          </cell>
        </row>
        <row r="2734">
          <cell r="B2734" t="str">
            <v>NAGREEKA EXPORTS LTD</v>
          </cell>
          <cell r="C2734">
            <v>521109</v>
          </cell>
          <cell r="D2734" t="str">
            <v>NAGREEKEXP</v>
          </cell>
        </row>
        <row r="2735">
          <cell r="B2735" t="str">
            <v>NAHAR CAPITAL AND FINANCIAL SERVICES LTD</v>
          </cell>
          <cell r="C2735">
            <v>532952</v>
          </cell>
          <cell r="D2735" t="str">
            <v>NAHARCAP</v>
          </cell>
        </row>
        <row r="2736">
          <cell r="B2736" t="str">
            <v>NAHAR INDUSTRIAL ENTERPRISES LTD</v>
          </cell>
          <cell r="C2736">
            <v>519136</v>
          </cell>
          <cell r="D2736" t="str">
            <v>NAHARINDUS</v>
          </cell>
        </row>
        <row r="2737">
          <cell r="B2737" t="str">
            <v>NAHAR POLY FILMS LTD</v>
          </cell>
          <cell r="C2737">
            <v>523391</v>
          </cell>
          <cell r="D2737" t="str">
            <v>NAHARPOLY</v>
          </cell>
        </row>
        <row r="2738">
          <cell r="B2738" t="str">
            <v>NAHAR SPINNING MILLS LTD</v>
          </cell>
          <cell r="C2738">
            <v>500296</v>
          </cell>
          <cell r="D2738" t="str">
            <v>NAHARSPING</v>
          </cell>
        </row>
        <row r="2739">
          <cell r="B2739" t="str">
            <v>NAKODA GROUP OF INDUSTRIES LTD</v>
          </cell>
          <cell r="C2739">
            <v>541418</v>
          </cell>
          <cell r="D2739" t="str">
            <v>Not Listed</v>
          </cell>
        </row>
        <row r="2740">
          <cell r="B2740" t="str">
            <v>NALIN LEASE FINANCE LTD</v>
          </cell>
          <cell r="C2740">
            <v>531212</v>
          </cell>
          <cell r="D2740" t="str">
            <v>Not Listed</v>
          </cell>
        </row>
        <row r="2741">
          <cell r="B2741" t="str">
            <v>NALWA SONS INVESTMENTS LTD</v>
          </cell>
          <cell r="C2741">
            <v>532256</v>
          </cell>
          <cell r="D2741" t="str">
            <v>NSIL</v>
          </cell>
        </row>
        <row r="2742">
          <cell r="B2742" t="str">
            <v>NAM SECURITIES LTD</v>
          </cell>
          <cell r="C2742">
            <v>538395</v>
          </cell>
          <cell r="D2742" t="str">
            <v>Not Listed</v>
          </cell>
        </row>
        <row r="2743">
          <cell r="B2743" t="str">
            <v>NANDAN DENIM LTD</v>
          </cell>
          <cell r="C2743">
            <v>532641</v>
          </cell>
          <cell r="D2743" t="str">
            <v>NDL</v>
          </cell>
        </row>
        <row r="2744">
          <cell r="B2744" t="str">
            <v>NANDANI CREATION LTD</v>
          </cell>
          <cell r="C2744" t="str">
            <v>Not Listed</v>
          </cell>
          <cell r="D2744" t="str">
            <v>NANDANI</v>
          </cell>
        </row>
        <row r="2745">
          <cell r="B2745" t="str">
            <v>NARAYANA HRUDAYALAYA LTD</v>
          </cell>
          <cell r="C2745">
            <v>539551</v>
          </cell>
          <cell r="D2745" t="str">
            <v>NH</v>
          </cell>
        </row>
        <row r="2746">
          <cell r="B2746" t="str">
            <v>NARAYANI STEELS LTD</v>
          </cell>
          <cell r="C2746">
            <v>540080</v>
          </cell>
          <cell r="D2746" t="str">
            <v>Not Listed</v>
          </cell>
        </row>
        <row r="2747">
          <cell r="B2747" t="str">
            <v>NARBADA GEMS AND JEWELLERY LTD</v>
          </cell>
          <cell r="C2747">
            <v>519455</v>
          </cell>
          <cell r="D2747" t="str">
            <v>Not Listed</v>
          </cell>
        </row>
        <row r="2748">
          <cell r="B2748" t="str">
            <v>Narendra Investments (Delhi) Ltd</v>
          </cell>
          <cell r="C2748">
            <v>540204</v>
          </cell>
          <cell r="D2748" t="str">
            <v>NIDL</v>
          </cell>
        </row>
        <row r="2749">
          <cell r="B2749" t="str">
            <v>NARENDRA PROPERTIES LTD</v>
          </cell>
          <cell r="C2749">
            <v>531416</v>
          </cell>
          <cell r="D2749" t="str">
            <v>Not Listed</v>
          </cell>
        </row>
        <row r="2750">
          <cell r="B2750" t="str">
            <v>NARMADA AGROBASE LTD</v>
          </cell>
          <cell r="C2750" t="str">
            <v>Not Listed</v>
          </cell>
          <cell r="D2750" t="str">
            <v>NARMADA</v>
          </cell>
        </row>
        <row r="2751">
          <cell r="B2751" t="str">
            <v>NARMADA GELATINES LTD</v>
          </cell>
          <cell r="C2751">
            <v>526739</v>
          </cell>
          <cell r="D2751" t="str">
            <v>Not Listed</v>
          </cell>
        </row>
        <row r="2752">
          <cell r="B2752" t="str">
            <v>NARMADA MACPLAST DRIP IRRIGATION SYSTEMS LTD.</v>
          </cell>
          <cell r="C2752">
            <v>517431</v>
          </cell>
          <cell r="D2752" t="str">
            <v>NARMP</v>
          </cell>
        </row>
        <row r="2753">
          <cell r="B2753" t="str">
            <v>NATCO ECONOMICALS LTD</v>
          </cell>
          <cell r="C2753">
            <v>539595</v>
          </cell>
          <cell r="D2753" t="str">
            <v>Not Listed</v>
          </cell>
        </row>
        <row r="2754">
          <cell r="B2754" t="str">
            <v>NATCO PHARMA LTD</v>
          </cell>
          <cell r="C2754">
            <v>524816</v>
          </cell>
          <cell r="D2754" t="str">
            <v>NATCOPHARM</v>
          </cell>
        </row>
        <row r="2755">
          <cell r="B2755" t="str">
            <v>NATH BIO-GENES (INDIA) LTD</v>
          </cell>
          <cell r="C2755">
            <v>537291</v>
          </cell>
          <cell r="D2755" t="str">
            <v>NATHBIOGEN</v>
          </cell>
        </row>
        <row r="2756">
          <cell r="B2756" t="str">
            <v>NATH BIO-GENES INDIA LTD</v>
          </cell>
          <cell r="C2756">
            <v>537291</v>
          </cell>
          <cell r="D2756" t="str">
            <v>NATHBIOGEN</v>
          </cell>
        </row>
        <row r="2757">
          <cell r="B2757" t="str">
            <v>NATH PULP &amp; PAPER MILLS LTD</v>
          </cell>
          <cell r="C2757">
            <v>502407</v>
          </cell>
          <cell r="D2757" t="str">
            <v>Not Listed</v>
          </cell>
        </row>
        <row r="2758">
          <cell r="B2758" t="str">
            <v>NATIONAL ALUMINIUM COMPANY LTD</v>
          </cell>
          <cell r="C2758">
            <v>532234</v>
          </cell>
          <cell r="D2758" t="str">
            <v>NATIONALUM</v>
          </cell>
        </row>
        <row r="2759">
          <cell r="B2759" t="str">
            <v>NATIONAL FERTILIZERS LTD</v>
          </cell>
          <cell r="C2759">
            <v>523630</v>
          </cell>
          <cell r="D2759" t="str">
            <v>NFL</v>
          </cell>
        </row>
        <row r="2760">
          <cell r="B2760" t="str">
            <v>NATIONAL FITTINGS LTD</v>
          </cell>
          <cell r="C2760">
            <v>531289</v>
          </cell>
          <cell r="D2760" t="str">
            <v>Not Listed</v>
          </cell>
        </row>
        <row r="2761">
          <cell r="B2761" t="str">
            <v>NATIONAL GENERAL INDUSTRIES LTD</v>
          </cell>
          <cell r="C2761">
            <v>531651</v>
          </cell>
          <cell r="D2761" t="str">
            <v>Not Listed</v>
          </cell>
        </row>
        <row r="2762">
          <cell r="B2762" t="str">
            <v>NATIONAL OXYGEN LTD</v>
          </cell>
          <cell r="C2762">
            <v>507813</v>
          </cell>
          <cell r="D2762" t="str">
            <v>Not Listed</v>
          </cell>
        </row>
        <row r="2763">
          <cell r="B2763" t="str">
            <v>NATIONAL PEROXIDE LTD</v>
          </cell>
          <cell r="C2763">
            <v>500298</v>
          </cell>
          <cell r="D2763" t="str">
            <v>Not Listed</v>
          </cell>
        </row>
        <row r="2764">
          <cell r="B2764" t="str">
            <v>NATIONAL PLASTIC INDUSTRIES LTD</v>
          </cell>
          <cell r="C2764">
            <v>526616</v>
          </cell>
          <cell r="D2764" t="str">
            <v>Not Listed</v>
          </cell>
        </row>
        <row r="2765">
          <cell r="B2765" t="str">
            <v>NATIONAL PLASTIC TECHNOLOGIES LTD</v>
          </cell>
          <cell r="C2765">
            <v>531287</v>
          </cell>
          <cell r="D2765" t="str">
            <v>Not Listed</v>
          </cell>
        </row>
        <row r="2766">
          <cell r="B2766" t="str">
            <v>NATIONAL PLYWOOD INDUSTRIES LTD</v>
          </cell>
          <cell r="C2766">
            <v>516062</v>
          </cell>
          <cell r="D2766" t="str">
            <v>Not Listed</v>
          </cell>
        </row>
        <row r="2767">
          <cell r="B2767" t="str">
            <v>NATIONAL STANDARD (INDIA) LTD</v>
          </cell>
          <cell r="C2767">
            <v>504882</v>
          </cell>
          <cell r="D2767" t="str">
            <v>Not Listed</v>
          </cell>
        </row>
        <row r="2768">
          <cell r="B2768" t="str">
            <v>NATIONAL STANDARD INDIA LTD</v>
          </cell>
          <cell r="C2768">
            <v>504882</v>
          </cell>
          <cell r="D2768" t="str">
            <v>Not Listed</v>
          </cell>
        </row>
        <row r="2769">
          <cell r="B2769" t="str">
            <v>NATIONAL STEEL AND AGRO INDUSTRIES LTD</v>
          </cell>
          <cell r="C2769">
            <v>513179</v>
          </cell>
          <cell r="D2769" t="str">
            <v>NATNLSTEEL</v>
          </cell>
        </row>
        <row r="2770">
          <cell r="B2770" t="str">
            <v>NATRAJ PROTEINS LTD</v>
          </cell>
          <cell r="C2770">
            <v>530119</v>
          </cell>
          <cell r="D2770" t="str">
            <v>Not Listed</v>
          </cell>
        </row>
        <row r="2771">
          <cell r="B2771" t="str">
            <v>NATURA HUE CHEM LTD</v>
          </cell>
          <cell r="C2771">
            <v>531834</v>
          </cell>
          <cell r="D2771" t="str">
            <v>Not Listed</v>
          </cell>
        </row>
        <row r="2772">
          <cell r="B2772" t="str">
            <v>NATURAL CAPSULES LTD</v>
          </cell>
          <cell r="C2772">
            <v>524654</v>
          </cell>
          <cell r="D2772" t="str">
            <v>Not Listed</v>
          </cell>
        </row>
        <row r="2773">
          <cell r="B2773" t="str">
            <v>NATURITE AGRO PRODUCTS LTD</v>
          </cell>
          <cell r="C2773">
            <v>538926</v>
          </cell>
          <cell r="D2773" t="str">
            <v>Not Listed</v>
          </cell>
        </row>
        <row r="2774">
          <cell r="B2774" t="str">
            <v>NAVA BHARAT VENTURES LTD</v>
          </cell>
          <cell r="C2774">
            <v>513023</v>
          </cell>
          <cell r="D2774" t="str">
            <v>NBVENTURES</v>
          </cell>
        </row>
        <row r="2775">
          <cell r="B2775" t="str">
            <v>NAVIGANT CORPORATE ADVISORS LTD</v>
          </cell>
          <cell r="C2775">
            <v>539521</v>
          </cell>
          <cell r="D2775" t="str">
            <v>Not Listed</v>
          </cell>
        </row>
        <row r="2776">
          <cell r="B2776" t="str">
            <v>NAVIN FLUORINE INTERNATIONAL LTD</v>
          </cell>
          <cell r="C2776">
            <v>532504</v>
          </cell>
          <cell r="D2776" t="str">
            <v>NAVINFLUOR</v>
          </cell>
        </row>
        <row r="2777">
          <cell r="B2777" t="str">
            <v>NAVKAR BUILDERS LTD</v>
          </cell>
          <cell r="C2777">
            <v>531494</v>
          </cell>
          <cell r="D2777" t="str">
            <v>Not Listed</v>
          </cell>
        </row>
        <row r="2778">
          <cell r="B2778" t="str">
            <v>NAVKAR CORPORATION LTD</v>
          </cell>
          <cell r="C2778">
            <v>539332</v>
          </cell>
          <cell r="D2778" t="str">
            <v>NAVKARCORP</v>
          </cell>
        </row>
        <row r="2779">
          <cell r="B2779" t="str">
            <v>NAVKETAN MERCHANTS LTD</v>
          </cell>
          <cell r="C2779">
            <v>539525</v>
          </cell>
          <cell r="D2779" t="str">
            <v>Not Listed</v>
          </cell>
        </row>
        <row r="2780">
          <cell r="B2780" t="str">
            <v>NAVNEET EDUCATION LTD</v>
          </cell>
          <cell r="C2780">
            <v>508989</v>
          </cell>
          <cell r="D2780" t="str">
            <v>NAVNETEDUL</v>
          </cell>
        </row>
        <row r="2781">
          <cell r="B2781" t="str">
            <v>NAYSAA SECURITIES LTD</v>
          </cell>
          <cell r="C2781">
            <v>538668</v>
          </cell>
          <cell r="D2781" t="str">
            <v>Not Listed</v>
          </cell>
        </row>
        <row r="2782">
          <cell r="B2782" t="str">
            <v>NB FOOTWEAR LTD</v>
          </cell>
          <cell r="C2782">
            <v>523242</v>
          </cell>
          <cell r="D2782" t="str">
            <v>Not Listed</v>
          </cell>
        </row>
        <row r="2783">
          <cell r="B2783" t="str">
            <v>NBCC (INDIA) LTD</v>
          </cell>
          <cell r="C2783">
            <v>534309</v>
          </cell>
          <cell r="D2783" t="str">
            <v>NBCC</v>
          </cell>
        </row>
        <row r="2784">
          <cell r="B2784" t="str">
            <v>NBCC INDIA LTD</v>
          </cell>
          <cell r="C2784">
            <v>534309</v>
          </cell>
          <cell r="D2784" t="str">
            <v>NBCC</v>
          </cell>
        </row>
        <row r="2785">
          <cell r="B2785" t="str">
            <v>NCC BLUE WATER PRODUCTS LTD</v>
          </cell>
          <cell r="C2785">
            <v>519506</v>
          </cell>
          <cell r="D2785" t="str">
            <v>Not Listed</v>
          </cell>
        </row>
        <row r="2786">
          <cell r="B2786" t="str">
            <v>NCC FINANCE LTD</v>
          </cell>
          <cell r="C2786">
            <v>531452</v>
          </cell>
          <cell r="D2786" t="str">
            <v>Not Listed</v>
          </cell>
        </row>
        <row r="2787">
          <cell r="B2787" t="str">
            <v>NCC LTD</v>
          </cell>
          <cell r="C2787">
            <v>500294</v>
          </cell>
          <cell r="D2787" t="str">
            <v>NCC</v>
          </cell>
        </row>
        <row r="2788">
          <cell r="B2788" t="str">
            <v>NCL INDUSTRIES LTD</v>
          </cell>
          <cell r="C2788">
            <v>502168</v>
          </cell>
          <cell r="D2788" t="str">
            <v>NCLIND</v>
          </cell>
        </row>
        <row r="2789">
          <cell r="B2789" t="str">
            <v>NCL RESEARCH &amp; FINANCIAL SERVICES LTD</v>
          </cell>
          <cell r="C2789">
            <v>530557</v>
          </cell>
          <cell r="D2789" t="str">
            <v>Not Listed</v>
          </cell>
        </row>
        <row r="2790">
          <cell r="B2790" t="str">
            <v>NDA SECURITIES LTD</v>
          </cell>
          <cell r="C2790">
            <v>511535</v>
          </cell>
          <cell r="D2790" t="str">
            <v>Not Listed</v>
          </cell>
        </row>
        <row r="2791">
          <cell r="B2791" t="str">
            <v>NECTAR LIFESCIENCES LTD</v>
          </cell>
          <cell r="C2791">
            <v>532649</v>
          </cell>
          <cell r="D2791" t="str">
            <v>NECLIFE</v>
          </cell>
        </row>
        <row r="2792">
          <cell r="B2792" t="str">
            <v>NEELAMALAI AGRO INDUSTRIES LTD</v>
          </cell>
          <cell r="C2792">
            <v>508670</v>
          </cell>
          <cell r="D2792" t="str">
            <v>Not Listed</v>
          </cell>
        </row>
        <row r="2793">
          <cell r="B2793" t="str">
            <v>NEELKANTH ROCKMINERALS LTD</v>
          </cell>
          <cell r="C2793">
            <v>531049</v>
          </cell>
          <cell r="D2793" t="str">
            <v>Not Listed</v>
          </cell>
        </row>
        <row r="2794">
          <cell r="B2794" t="str">
            <v>NEERAJ PAPER MARKETING LTD</v>
          </cell>
          <cell r="C2794">
            <v>539409</v>
          </cell>
          <cell r="D2794" t="str">
            <v>Not Listed</v>
          </cell>
        </row>
        <row r="2795">
          <cell r="B2795" t="str">
            <v>NEGOTIUM INTERNATIONAL TRADE LTD</v>
          </cell>
          <cell r="C2795">
            <v>537838</v>
          </cell>
          <cell r="D2795" t="str">
            <v>Not Listed</v>
          </cell>
        </row>
        <row r="2796">
          <cell r="B2796" t="str">
            <v>NEHA INTERNATIONAL LTD</v>
          </cell>
          <cell r="C2796">
            <v>519560</v>
          </cell>
          <cell r="D2796" t="str">
            <v>Not Listed</v>
          </cell>
        </row>
        <row r="2797">
          <cell r="B2797" t="str">
            <v>NEIL INDUSTRIES LTD</v>
          </cell>
          <cell r="C2797">
            <v>539016</v>
          </cell>
          <cell r="D2797" t="str">
            <v>Not Listed</v>
          </cell>
        </row>
        <row r="2798">
          <cell r="B2798" t="str">
            <v>NELCAST LTD</v>
          </cell>
          <cell r="C2798">
            <v>532864</v>
          </cell>
          <cell r="D2798" t="str">
            <v>NELCAST</v>
          </cell>
        </row>
        <row r="2799">
          <cell r="B2799" t="str">
            <v>NELCO LTD</v>
          </cell>
          <cell r="C2799">
            <v>504112</v>
          </cell>
          <cell r="D2799" t="str">
            <v>NELCO</v>
          </cell>
        </row>
        <row r="2800">
          <cell r="B2800" t="str">
            <v>NEO INFRACON LTD</v>
          </cell>
          <cell r="C2800">
            <v>514332</v>
          </cell>
          <cell r="D2800" t="str">
            <v>Not Listed</v>
          </cell>
        </row>
        <row r="2801">
          <cell r="B2801" t="str">
            <v>NEOGEM (INDIA) LTD</v>
          </cell>
          <cell r="C2801">
            <v>526195</v>
          </cell>
          <cell r="D2801" t="str">
            <v>Not Listed</v>
          </cell>
        </row>
        <row r="2802">
          <cell r="B2802" t="str">
            <v>NEOGEM INDIA LTD</v>
          </cell>
          <cell r="C2802">
            <v>526195</v>
          </cell>
          <cell r="D2802" t="str">
            <v>Not Listed</v>
          </cell>
        </row>
        <row r="2803">
          <cell r="B2803" t="str">
            <v>Neogen Chemicals Ltd</v>
          </cell>
          <cell r="C2803">
            <v>542665</v>
          </cell>
          <cell r="D2803" t="str">
            <v>NEOGEN</v>
          </cell>
        </row>
        <row r="2804">
          <cell r="B2804" t="str">
            <v>NEPTUNE EXPORTS LTD</v>
          </cell>
          <cell r="C2804">
            <v>512522</v>
          </cell>
          <cell r="D2804" t="str">
            <v>Not Listed</v>
          </cell>
        </row>
        <row r="2805">
          <cell r="B2805" t="str">
            <v>NESCO LTD</v>
          </cell>
          <cell r="C2805">
            <v>505355</v>
          </cell>
          <cell r="D2805" t="str">
            <v>NESCO</v>
          </cell>
        </row>
        <row r="2806">
          <cell r="B2806" t="str">
            <v>NESTLE (INDIA) LTD</v>
          </cell>
          <cell r="C2806">
            <v>500790</v>
          </cell>
          <cell r="D2806" t="str">
            <v>NESTLEIND</v>
          </cell>
        </row>
        <row r="2807">
          <cell r="B2807" t="str">
            <v>NESTLE INDIA LTD</v>
          </cell>
          <cell r="C2807">
            <v>500790</v>
          </cell>
          <cell r="D2807" t="str">
            <v>NESTLEIND</v>
          </cell>
        </row>
        <row r="2808">
          <cell r="B2808" t="str">
            <v>NETLINK SOLUTIONS (INDIA) LTD</v>
          </cell>
          <cell r="C2808">
            <v>509040</v>
          </cell>
          <cell r="D2808" t="str">
            <v>Not Listed</v>
          </cell>
        </row>
        <row r="2809">
          <cell r="B2809" t="str">
            <v>NETLINK SOLUTIONS INDIA LTD</v>
          </cell>
          <cell r="C2809">
            <v>509040</v>
          </cell>
          <cell r="D2809" t="str">
            <v>Not Listed</v>
          </cell>
        </row>
        <row r="2810">
          <cell r="B2810" t="str">
            <v>NETRIPPLES SOFTWARE LTD</v>
          </cell>
          <cell r="C2810">
            <v>542117</v>
          </cell>
          <cell r="D2810" t="str">
            <v>Not Listed</v>
          </cell>
        </row>
        <row r="2811">
          <cell r="B2811" t="str">
            <v>NETTLINX LTD</v>
          </cell>
          <cell r="C2811">
            <v>511658</v>
          </cell>
          <cell r="D2811" t="str">
            <v>Not Listed</v>
          </cell>
        </row>
        <row r="2812">
          <cell r="B2812" t="str">
            <v>NETWORK LTD</v>
          </cell>
          <cell r="C2812">
            <v>523558</v>
          </cell>
          <cell r="D2812" t="str">
            <v>Not Listed</v>
          </cell>
        </row>
        <row r="2813">
          <cell r="B2813" t="str">
            <v>NETWORK18 MEDIA &amp; INVESTMENTS LTD</v>
          </cell>
          <cell r="C2813">
            <v>532798</v>
          </cell>
          <cell r="D2813" t="str">
            <v>NETWORK18</v>
          </cell>
        </row>
        <row r="2814">
          <cell r="B2814" t="str">
            <v>NEUEON TOWERS LTD</v>
          </cell>
          <cell r="C2814">
            <v>532887</v>
          </cell>
          <cell r="D2814" t="str">
            <v>NTL</v>
          </cell>
        </row>
        <row r="2815">
          <cell r="B2815" t="str">
            <v>NEULAND LABORATORIES LTD</v>
          </cell>
          <cell r="C2815">
            <v>524558</v>
          </cell>
          <cell r="D2815" t="str">
            <v>NEULANDLAB</v>
          </cell>
        </row>
        <row r="2816">
          <cell r="B2816" t="str">
            <v>NEW DELHI TELEVISION LTD</v>
          </cell>
          <cell r="C2816">
            <v>532529</v>
          </cell>
          <cell r="D2816" t="str">
            <v>NDTV</v>
          </cell>
        </row>
        <row r="2817">
          <cell r="B2817" t="str">
            <v>NEW LIGHT APPARELS LTD</v>
          </cell>
          <cell r="C2817">
            <v>540243</v>
          </cell>
          <cell r="D2817" t="str">
            <v>Not Listed</v>
          </cell>
        </row>
        <row r="2818">
          <cell r="B2818" t="str">
            <v>NEW MARKETS ADVISORY LTD</v>
          </cell>
          <cell r="C2818">
            <v>508867</v>
          </cell>
          <cell r="D2818" t="str">
            <v>Not Listed</v>
          </cell>
        </row>
        <row r="2819">
          <cell r="B2819" t="str">
            <v>NEW SAGAR TRADING CO LTD</v>
          </cell>
          <cell r="C2819">
            <v>501479</v>
          </cell>
          <cell r="D2819" t="str">
            <v>Not Listed</v>
          </cell>
        </row>
        <row r="2820">
          <cell r="B2820" t="str">
            <v>NEWEVER TRADE WINGS LTD</v>
          </cell>
          <cell r="C2820">
            <v>536644</v>
          </cell>
          <cell r="D2820" t="str">
            <v>Not Listed</v>
          </cell>
        </row>
        <row r="2821">
          <cell r="B2821" t="str">
            <v>NEWGEN SOFTWARE TECHNOLOGIES LTD</v>
          </cell>
          <cell r="C2821">
            <v>540900</v>
          </cell>
          <cell r="D2821" t="str">
            <v>NEWGEN</v>
          </cell>
        </row>
        <row r="2822">
          <cell r="B2822" t="str">
            <v>NEXT MEDIAWORKS LTD</v>
          </cell>
          <cell r="C2822">
            <v>532416</v>
          </cell>
          <cell r="D2822" t="str">
            <v>NEXTMEDIA</v>
          </cell>
        </row>
        <row r="2823">
          <cell r="B2823" t="str">
            <v>NEXUS COMMODITIES AND TECHNOLOGIES LTD</v>
          </cell>
          <cell r="C2823">
            <v>538874</v>
          </cell>
          <cell r="D2823" t="str">
            <v>Not Listed</v>
          </cell>
        </row>
        <row r="2824">
          <cell r="B2824" t="str">
            <v>NGL FINE-CHEM LTD</v>
          </cell>
          <cell r="C2824">
            <v>524774</v>
          </cell>
          <cell r="D2824" t="str">
            <v>Not Listed</v>
          </cell>
        </row>
        <row r="2825">
          <cell r="B2825" t="str">
            <v>NHC FOODS LTD</v>
          </cell>
          <cell r="C2825">
            <v>517554</v>
          </cell>
          <cell r="D2825" t="str">
            <v>Not Listed</v>
          </cell>
        </row>
        <row r="2826">
          <cell r="B2826" t="str">
            <v>NHPC LTD</v>
          </cell>
          <cell r="C2826">
            <v>533098</v>
          </cell>
          <cell r="D2826" t="str">
            <v>NHPC</v>
          </cell>
        </row>
        <row r="2827">
          <cell r="B2827" t="str">
            <v>NICCO PARKS &amp; RESORTS LTD</v>
          </cell>
          <cell r="C2827">
            <v>526721</v>
          </cell>
          <cell r="D2827" t="str">
            <v>Not Listed</v>
          </cell>
        </row>
        <row r="2828">
          <cell r="B2828" t="str">
            <v>NICCO UCO ALLIANCE CREDIT LTD</v>
          </cell>
          <cell r="C2828">
            <v>523209</v>
          </cell>
          <cell r="D2828" t="str">
            <v>Not Listed</v>
          </cell>
        </row>
        <row r="2829">
          <cell r="B2829" t="str">
            <v>NIDHI GRANITES LTD</v>
          </cell>
          <cell r="C2829">
            <v>512103</v>
          </cell>
          <cell r="D2829" t="str">
            <v>Not Listed</v>
          </cell>
        </row>
        <row r="2830">
          <cell r="B2830" t="str">
            <v>NIHAR INFO GLOBAL LTD</v>
          </cell>
          <cell r="C2830">
            <v>531083</v>
          </cell>
          <cell r="D2830" t="str">
            <v>Not Listed</v>
          </cell>
        </row>
        <row r="2831">
          <cell r="B2831" t="str">
            <v>NIIT LTD</v>
          </cell>
          <cell r="C2831">
            <v>500304</v>
          </cell>
          <cell r="D2831" t="str">
            <v>NIITLTD</v>
          </cell>
        </row>
        <row r="2832">
          <cell r="B2832" t="str">
            <v>NIIT TECHNOLOGIES LTD</v>
          </cell>
          <cell r="C2832">
            <v>532541</v>
          </cell>
          <cell r="D2832" t="str">
            <v>NIITTECH</v>
          </cell>
        </row>
        <row r="2833">
          <cell r="B2833" t="str">
            <v>NIKHIL ADHESIVES LTD</v>
          </cell>
          <cell r="C2833">
            <v>526159</v>
          </cell>
          <cell r="D2833" t="str">
            <v>Not Listed</v>
          </cell>
        </row>
        <row r="2834">
          <cell r="B2834" t="str">
            <v>NIKKI GLOBAL FINANCE LTD</v>
          </cell>
          <cell r="C2834">
            <v>531272</v>
          </cell>
          <cell r="D2834" t="str">
            <v>Not Listed</v>
          </cell>
        </row>
        <row r="2835">
          <cell r="B2835" t="str">
            <v>NILA INFRASTRUCTURES LTD</v>
          </cell>
          <cell r="C2835">
            <v>530377</v>
          </cell>
          <cell r="D2835" t="str">
            <v>NILAINFRA</v>
          </cell>
        </row>
        <row r="2836">
          <cell r="B2836" t="str">
            <v>Nila Spaces Ltd</v>
          </cell>
          <cell r="C2836">
            <v>542231</v>
          </cell>
          <cell r="D2836" t="str">
            <v>NILASPACES</v>
          </cell>
        </row>
        <row r="2837">
          <cell r="B2837" t="str">
            <v>NILACHAL REFRACTORIES LTD</v>
          </cell>
          <cell r="C2837">
            <v>502294</v>
          </cell>
          <cell r="D2837" t="str">
            <v>Not Listed</v>
          </cell>
        </row>
        <row r="2838">
          <cell r="B2838" t="str">
            <v>NILE LTD</v>
          </cell>
          <cell r="C2838">
            <v>530129</v>
          </cell>
          <cell r="D2838" t="str">
            <v>Not Listed</v>
          </cell>
        </row>
        <row r="2839">
          <cell r="B2839" t="str">
            <v>NILKAMAL LTD</v>
          </cell>
          <cell r="C2839">
            <v>523385</v>
          </cell>
          <cell r="D2839" t="str">
            <v>NILKAMAL</v>
          </cell>
        </row>
        <row r="2840">
          <cell r="B2840" t="str">
            <v>NILKANTH ENGINEERING LTD</v>
          </cell>
          <cell r="C2840">
            <v>512004</v>
          </cell>
          <cell r="D2840" t="str">
            <v>Not Listed</v>
          </cell>
        </row>
        <row r="2841">
          <cell r="B2841" t="str">
            <v>NIMBUS FOODS INDUSTRIES LTD</v>
          </cell>
          <cell r="C2841">
            <v>531598</v>
          </cell>
          <cell r="D2841" t="str">
            <v>Not Listed</v>
          </cell>
        </row>
        <row r="2842">
          <cell r="B2842" t="str">
            <v>NIMBUS INDUSTRIES LTD</v>
          </cell>
          <cell r="C2842">
            <v>530971</v>
          </cell>
          <cell r="D2842" t="str">
            <v>Not Listed</v>
          </cell>
        </row>
        <row r="2843">
          <cell r="B2843" t="str">
            <v>NIMBUS PROJECTS LTD</v>
          </cell>
          <cell r="C2843">
            <v>511714</v>
          </cell>
          <cell r="D2843" t="str">
            <v>Not Listed</v>
          </cell>
        </row>
        <row r="2844">
          <cell r="B2844" t="str">
            <v>NINTEC SYSTEMS LTD</v>
          </cell>
          <cell r="C2844">
            <v>539843</v>
          </cell>
          <cell r="D2844" t="str">
            <v>Not Listed</v>
          </cell>
        </row>
        <row r="2845">
          <cell r="B2845" t="str">
            <v>NIRAJ CEMENT STRUCTURALS LTD</v>
          </cell>
          <cell r="C2845">
            <v>532986</v>
          </cell>
          <cell r="D2845" t="str">
            <v>Not Listed</v>
          </cell>
        </row>
        <row r="2846">
          <cell r="B2846" t="str">
            <v>NIRAJ ISPAT INDUSTRIES LTD</v>
          </cell>
          <cell r="C2846" t="str">
            <v>Not Listed</v>
          </cell>
          <cell r="D2846" t="str">
            <v>NIRAJISPAT</v>
          </cell>
        </row>
        <row r="2847">
          <cell r="B2847" t="str">
            <v>NIRAV COMMERCIALS LTD</v>
          </cell>
          <cell r="C2847">
            <v>512425</v>
          </cell>
          <cell r="D2847" t="str">
            <v>Not Listed</v>
          </cell>
        </row>
        <row r="2848">
          <cell r="B2848" t="str">
            <v>NIRLON LTD</v>
          </cell>
          <cell r="C2848">
            <v>500307</v>
          </cell>
          <cell r="D2848" t="str">
            <v>Not Listed</v>
          </cell>
        </row>
        <row r="2849">
          <cell r="B2849" t="str">
            <v>NISHTHA FINANCE AND INVESTMENT (INDIA) LTD</v>
          </cell>
          <cell r="C2849">
            <v>539311</v>
          </cell>
          <cell r="D2849" t="str">
            <v>Not Listed</v>
          </cell>
        </row>
        <row r="2850">
          <cell r="B2850" t="str">
            <v>NISHTHA FINANCE AND INVESTMENT INDIA LTD</v>
          </cell>
          <cell r="C2850">
            <v>539311</v>
          </cell>
          <cell r="D2850" t="str">
            <v>Not Listed</v>
          </cell>
        </row>
        <row r="2851">
          <cell r="B2851" t="str">
            <v>NITCO LTD</v>
          </cell>
          <cell r="C2851">
            <v>532722</v>
          </cell>
          <cell r="D2851" t="str">
            <v>NITCO</v>
          </cell>
        </row>
        <row r="2852">
          <cell r="B2852" t="str">
            <v>NITESH ESTATES LTD</v>
          </cell>
          <cell r="C2852">
            <v>533202</v>
          </cell>
          <cell r="D2852" t="str">
            <v>NITESHEST</v>
          </cell>
        </row>
        <row r="2853">
          <cell r="B2853" t="str">
            <v>NITIN CASTINGS LTD</v>
          </cell>
          <cell r="C2853">
            <v>508875</v>
          </cell>
          <cell r="D2853" t="str">
            <v>Not Listed</v>
          </cell>
        </row>
        <row r="2854">
          <cell r="B2854" t="str">
            <v>NITIN FIRE PROTECTION INDUSTRIES LTD</v>
          </cell>
          <cell r="C2854">
            <v>532854</v>
          </cell>
          <cell r="D2854" t="str">
            <v>NITINFIRE</v>
          </cell>
        </row>
        <row r="2855">
          <cell r="B2855" t="str">
            <v>NITIN SPINNERS LTD</v>
          </cell>
          <cell r="C2855">
            <v>532698</v>
          </cell>
          <cell r="D2855" t="str">
            <v>NITINSPIN</v>
          </cell>
        </row>
        <row r="2856">
          <cell r="B2856" t="str">
            <v>NITIRAJ ENGINEERS LTD</v>
          </cell>
          <cell r="C2856" t="str">
            <v>Not Listed</v>
          </cell>
          <cell r="D2856" t="str">
            <v>NITIRAJ</v>
          </cell>
        </row>
        <row r="2857">
          <cell r="B2857" t="str">
            <v>NITTA GELATIN (INDIA) LTD</v>
          </cell>
          <cell r="C2857">
            <v>506532</v>
          </cell>
          <cell r="D2857" t="str">
            <v>Not Listed</v>
          </cell>
        </row>
        <row r="2858">
          <cell r="B2858" t="str">
            <v>NITTA GELATIN INDIA LTD</v>
          </cell>
          <cell r="C2858">
            <v>506532</v>
          </cell>
          <cell r="D2858" t="str">
            <v>Not Listed</v>
          </cell>
        </row>
        <row r="2859">
          <cell r="B2859" t="str">
            <v>NIVEDITA MERCANTILE &amp; FINANCING LTD</v>
          </cell>
          <cell r="C2859">
            <v>512381</v>
          </cell>
          <cell r="D2859" t="str">
            <v>Not Listed</v>
          </cell>
        </row>
        <row r="2860">
          <cell r="B2860" t="str">
            <v>NIVI TRADING LTD</v>
          </cell>
          <cell r="C2860">
            <v>512245</v>
          </cell>
          <cell r="D2860" t="str">
            <v>Not Listed</v>
          </cell>
        </row>
        <row r="2861">
          <cell r="B2861" t="str">
            <v>NIYOGIN FINTECH LTD</v>
          </cell>
          <cell r="C2861">
            <v>538772</v>
          </cell>
          <cell r="D2861" t="str">
            <v>Not Listed</v>
          </cell>
        </row>
        <row r="2862">
          <cell r="B2862" t="str">
            <v>NK INDUSTRIES LTD</v>
          </cell>
          <cell r="C2862">
            <v>519494</v>
          </cell>
          <cell r="D2862" t="str">
            <v>NKIND</v>
          </cell>
        </row>
        <row r="2863">
          <cell r="B2863" t="str">
            <v>NLC (INDIA) LTD</v>
          </cell>
          <cell r="C2863">
            <v>513683</v>
          </cell>
          <cell r="D2863" t="str">
            <v>NLC(INDIA)</v>
          </cell>
        </row>
        <row r="2864">
          <cell r="B2864" t="str">
            <v>NLC INDIA LTD</v>
          </cell>
          <cell r="C2864">
            <v>513683</v>
          </cell>
          <cell r="D2864" t="str">
            <v>NLCINDIA</v>
          </cell>
        </row>
        <row r="2865">
          <cell r="B2865" t="str">
            <v>NMDC LTD</v>
          </cell>
          <cell r="C2865">
            <v>526371</v>
          </cell>
          <cell r="D2865" t="str">
            <v>NMDC</v>
          </cell>
        </row>
        <row r="2866">
          <cell r="B2866" t="str">
            <v>NOCIL LTD</v>
          </cell>
          <cell r="C2866">
            <v>500730</v>
          </cell>
          <cell r="D2866" t="str">
            <v>NOCIL</v>
          </cell>
        </row>
        <row r="2867">
          <cell r="B2867" t="str">
            <v>NOIDA TOLL BRIDGE COMPANY LTD</v>
          </cell>
          <cell r="C2867">
            <v>532481</v>
          </cell>
          <cell r="D2867" t="str">
            <v>NOIDATOLL</v>
          </cell>
        </row>
        <row r="2868">
          <cell r="B2868" t="str">
            <v>NORBEN TEA &amp; EXPORTS LTD</v>
          </cell>
          <cell r="C2868" t="str">
            <v>Not Listed</v>
          </cell>
          <cell r="D2868" t="str">
            <v>NORBTEAEXP</v>
          </cell>
        </row>
        <row r="2869">
          <cell r="B2869" t="str">
            <v>NORRIS MEDICINES LTD</v>
          </cell>
          <cell r="C2869">
            <v>524414</v>
          </cell>
          <cell r="D2869" t="str">
            <v>Not Listed</v>
          </cell>
        </row>
        <row r="2870">
          <cell r="B2870" t="str">
            <v>NORTH EASTERN CARRYING CORPORATION LTD</v>
          </cell>
          <cell r="C2870">
            <v>534615</v>
          </cell>
          <cell r="D2870" t="str">
            <v>NECCLTD</v>
          </cell>
        </row>
        <row r="2871">
          <cell r="B2871" t="str">
            <v>Northern Spirits Ltd</v>
          </cell>
          <cell r="C2871">
            <v>542628</v>
          </cell>
          <cell r="D2871" t="str">
            <v>NSL</v>
          </cell>
        </row>
        <row r="2872">
          <cell r="B2872" t="str">
            <v>NORTHLINK FISCAL AND CAPITAL SERVICES LTD</v>
          </cell>
          <cell r="C2872">
            <v>539110</v>
          </cell>
          <cell r="D2872" t="str">
            <v>Not Listed</v>
          </cell>
        </row>
        <row r="2873">
          <cell r="B2873" t="str">
            <v>NOURITRANS EXIM LTD</v>
          </cell>
          <cell r="C2873">
            <v>540698</v>
          </cell>
          <cell r="D2873" t="str">
            <v>Not Listed</v>
          </cell>
        </row>
        <row r="2874">
          <cell r="B2874" t="str">
            <v>NOUVEAU GLOBAL VENTURES LTD</v>
          </cell>
          <cell r="C2874">
            <v>531465</v>
          </cell>
          <cell r="D2874" t="str">
            <v>Not Listed</v>
          </cell>
        </row>
        <row r="2875">
          <cell r="B2875" t="str">
            <v>NOVA IRON &amp; STEEL LTD</v>
          </cell>
          <cell r="C2875">
            <v>513566</v>
          </cell>
          <cell r="D2875" t="str">
            <v>Not Listed</v>
          </cell>
        </row>
        <row r="2876">
          <cell r="B2876" t="str">
            <v>NOVA PUBLICATIONS (INDIA) LTD</v>
          </cell>
          <cell r="C2876">
            <v>530733</v>
          </cell>
          <cell r="D2876" t="str">
            <v>Not Listed</v>
          </cell>
        </row>
        <row r="2877">
          <cell r="B2877" t="str">
            <v>NOVA PUBLICATIONS INDIA LTD</v>
          </cell>
          <cell r="C2877">
            <v>530733</v>
          </cell>
          <cell r="D2877" t="str">
            <v>Not Listed</v>
          </cell>
        </row>
        <row r="2878">
          <cell r="B2878" t="str">
            <v>NOVARTIS (INDIA) LTD</v>
          </cell>
          <cell r="C2878">
            <v>500672</v>
          </cell>
          <cell r="D2878" t="str">
            <v>Not Listed</v>
          </cell>
        </row>
        <row r="2879">
          <cell r="B2879" t="str">
            <v>NOVARTIS INDIA LTD</v>
          </cell>
          <cell r="C2879">
            <v>500672</v>
          </cell>
          <cell r="D2879" t="str">
            <v>Not Listed</v>
          </cell>
        </row>
        <row r="2880">
          <cell r="B2880" t="str">
            <v>NPR FINANCE LTD</v>
          </cell>
          <cell r="C2880">
            <v>530127</v>
          </cell>
          <cell r="D2880" t="str">
            <v>Not Listed</v>
          </cell>
        </row>
        <row r="2881">
          <cell r="B2881" t="str">
            <v>NRB BEARING LTD</v>
          </cell>
          <cell r="C2881">
            <v>530367</v>
          </cell>
          <cell r="D2881" t="str">
            <v>NRBBEARING</v>
          </cell>
        </row>
        <row r="2882">
          <cell r="B2882" t="str">
            <v>NRB INDUSTRIAL BEARINGS LTD</v>
          </cell>
          <cell r="C2882">
            <v>535458</v>
          </cell>
          <cell r="D2882" t="str">
            <v>NIBL</v>
          </cell>
        </row>
        <row r="2883">
          <cell r="B2883" t="str">
            <v>NTC INDUSTRIES LTD</v>
          </cell>
          <cell r="C2883">
            <v>526723</v>
          </cell>
          <cell r="D2883" t="str">
            <v>Not Listed</v>
          </cell>
        </row>
        <row r="2884">
          <cell r="B2884" t="str">
            <v>NTPC LTD</v>
          </cell>
          <cell r="C2884">
            <v>532555</v>
          </cell>
          <cell r="D2884" t="str">
            <v>NTPC</v>
          </cell>
        </row>
        <row r="2885">
          <cell r="B2885" t="str">
            <v>NU TEK (INDIA) LTD</v>
          </cell>
          <cell r="C2885">
            <v>533015</v>
          </cell>
          <cell r="D2885" t="str">
            <v>NUTEK</v>
          </cell>
        </row>
        <row r="2886">
          <cell r="B2886" t="str">
            <v>NU TEK INDIA LTD</v>
          </cell>
          <cell r="C2886">
            <v>533015</v>
          </cell>
          <cell r="D2886" t="str">
            <v>NUTEK</v>
          </cell>
        </row>
        <row r="2887">
          <cell r="B2887" t="str">
            <v>NUCLEUS SOFTWARE EXPORTS LTD</v>
          </cell>
          <cell r="C2887">
            <v>531209</v>
          </cell>
          <cell r="D2887" t="str">
            <v>NUCLEUS</v>
          </cell>
        </row>
        <row r="2888">
          <cell r="B2888" t="str">
            <v>NUTECH GLOBAL LTD</v>
          </cell>
          <cell r="C2888">
            <v>531304</v>
          </cell>
          <cell r="D2888" t="str">
            <v>Not Listed</v>
          </cell>
        </row>
        <row r="2889">
          <cell r="B2889" t="str">
            <v>NUTRAPLUS (INDIA) LTD</v>
          </cell>
          <cell r="C2889">
            <v>524764</v>
          </cell>
          <cell r="D2889" t="str">
            <v>Not Listed</v>
          </cell>
        </row>
        <row r="2890">
          <cell r="B2890" t="str">
            <v>NUTRAPLUS INDIA LTD</v>
          </cell>
          <cell r="C2890">
            <v>524764</v>
          </cell>
          <cell r="D2890" t="str">
            <v>Not Listed</v>
          </cell>
        </row>
        <row r="2891">
          <cell r="B2891" t="str">
            <v>NUTRICIRCLE LTD</v>
          </cell>
          <cell r="C2891">
            <v>530219</v>
          </cell>
          <cell r="D2891" t="str">
            <v>Not Listed</v>
          </cell>
        </row>
        <row r="2892">
          <cell r="B2892" t="str">
            <v>NUWAY ORGANIC NATURALS (INDIA) LTD</v>
          </cell>
          <cell r="C2892">
            <v>531819</v>
          </cell>
          <cell r="D2892" t="str">
            <v>Not Listed</v>
          </cell>
        </row>
        <row r="2893">
          <cell r="B2893" t="str">
            <v>NUWAY ORGANIC NATURALS INDIA LTD</v>
          </cell>
          <cell r="C2893">
            <v>531819</v>
          </cell>
          <cell r="D2893" t="str">
            <v>Not Listed</v>
          </cell>
        </row>
        <row r="2894">
          <cell r="B2894" t="str">
            <v>NYSSA CORPORATION LTD</v>
          </cell>
          <cell r="C2894">
            <v>504378</v>
          </cell>
          <cell r="D2894" t="str">
            <v>Not Listed</v>
          </cell>
        </row>
        <row r="2895">
          <cell r="B2895" t="str">
            <v>O  P  CHAINS LTD</v>
          </cell>
          <cell r="C2895">
            <v>539116</v>
          </cell>
          <cell r="D2895" t="str">
            <v>Not Listed</v>
          </cell>
        </row>
        <row r="2896">
          <cell r="B2896" t="str">
            <v>OASIS SECURITIES LTD</v>
          </cell>
          <cell r="C2896">
            <v>512489</v>
          </cell>
          <cell r="D2896" t="str">
            <v>Not Listed</v>
          </cell>
        </row>
        <row r="2897">
          <cell r="B2897" t="str">
            <v>OASIS TRADELINK LTD</v>
          </cell>
          <cell r="C2897">
            <v>538547</v>
          </cell>
          <cell r="D2897" t="str">
            <v>Not Listed</v>
          </cell>
        </row>
        <row r="2898">
          <cell r="B2898" t="str">
            <v>OBEROI REALTY LTD</v>
          </cell>
          <cell r="C2898">
            <v>533273</v>
          </cell>
          <cell r="D2898" t="str">
            <v>OBEROIRLTY</v>
          </cell>
        </row>
        <row r="2899">
          <cell r="B2899" t="str">
            <v>OBJECTONE INFORMATION SYSTEMS LTD</v>
          </cell>
          <cell r="C2899">
            <v>535657</v>
          </cell>
          <cell r="D2899" t="str">
            <v>Not Listed</v>
          </cell>
        </row>
        <row r="2900">
          <cell r="B2900" t="str">
            <v>OCEAN AGRO (INDIA) LTD</v>
          </cell>
          <cell r="C2900">
            <v>519491</v>
          </cell>
          <cell r="D2900" t="str">
            <v>Not Listed</v>
          </cell>
        </row>
        <row r="2901">
          <cell r="B2901" t="str">
            <v>OCEAN AGRO INDIA LTD</v>
          </cell>
          <cell r="C2901">
            <v>519491</v>
          </cell>
          <cell r="D2901" t="str">
            <v>Not Listed</v>
          </cell>
        </row>
        <row r="2902">
          <cell r="B2902" t="str">
            <v>OCEANAA BIOTEK INDUSTRIES LTD</v>
          </cell>
          <cell r="C2902">
            <v>538019</v>
          </cell>
          <cell r="D2902" t="str">
            <v>Not Listed</v>
          </cell>
        </row>
        <row r="2903">
          <cell r="B2903" t="str">
            <v>OCEANIC FOODS LTD</v>
          </cell>
          <cell r="C2903">
            <v>540405</v>
          </cell>
          <cell r="D2903" t="str">
            <v>Not Listed</v>
          </cell>
        </row>
        <row r="2904">
          <cell r="B2904" t="str">
            <v>OCL IRON AND STEEL LTD</v>
          </cell>
          <cell r="C2904">
            <v>533008</v>
          </cell>
          <cell r="D2904" t="str">
            <v>OISL</v>
          </cell>
        </row>
        <row r="2905">
          <cell r="B2905" t="str">
            <v>OCTAL CREDIT CAPITAL LTD</v>
          </cell>
          <cell r="C2905">
            <v>538894</v>
          </cell>
          <cell r="D2905" t="str">
            <v>Not Listed</v>
          </cell>
        </row>
        <row r="2906">
          <cell r="B2906" t="str">
            <v>OCTAWARE TECHNOLOGIES LTD</v>
          </cell>
          <cell r="C2906">
            <v>540416</v>
          </cell>
          <cell r="D2906" t="str">
            <v>Not Listed</v>
          </cell>
        </row>
        <row r="2907">
          <cell r="B2907" t="str">
            <v>ODYSSEY CORPORATION LTD</v>
          </cell>
          <cell r="C2907">
            <v>531996</v>
          </cell>
          <cell r="D2907" t="str">
            <v>Not Listed</v>
          </cell>
        </row>
        <row r="2908">
          <cell r="B2908" t="str">
            <v>ODYSSEY TECHNOLOGIES LTD</v>
          </cell>
          <cell r="C2908">
            <v>530175</v>
          </cell>
          <cell r="D2908" t="str">
            <v>Not Listed</v>
          </cell>
        </row>
        <row r="2909">
          <cell r="B2909" t="str">
            <v>OFS TECHNOLOGIES LTD</v>
          </cell>
          <cell r="C2909">
            <v>539570</v>
          </cell>
          <cell r="D2909" t="str">
            <v>Not Listed</v>
          </cell>
        </row>
        <row r="2910">
          <cell r="B2910" t="str">
            <v>OIL &amp; NATURAL GAS CORPORATION LTD</v>
          </cell>
          <cell r="C2910">
            <v>500312</v>
          </cell>
          <cell r="D2910" t="str">
            <v>ONGC</v>
          </cell>
        </row>
        <row r="2911">
          <cell r="B2911" t="str">
            <v>OIL (INDIA) LTD</v>
          </cell>
          <cell r="C2911">
            <v>533106</v>
          </cell>
          <cell r="D2911" t="str">
            <v>OIL</v>
          </cell>
        </row>
        <row r="2912">
          <cell r="B2912" t="str">
            <v>OIL COUNTRY TUBULAR LTD</v>
          </cell>
          <cell r="C2912">
            <v>500313</v>
          </cell>
          <cell r="D2912" t="str">
            <v>OILCOUNTUB</v>
          </cell>
        </row>
        <row r="2913">
          <cell r="B2913" t="str">
            <v>OIL INDIA LTD</v>
          </cell>
          <cell r="C2913">
            <v>533106</v>
          </cell>
          <cell r="D2913" t="str">
            <v>OIL</v>
          </cell>
        </row>
        <row r="2914">
          <cell r="B2914" t="str">
            <v>OK PLAY (INDIA) LTD</v>
          </cell>
          <cell r="C2914">
            <v>526415</v>
          </cell>
          <cell r="D2914" t="str">
            <v>Not Listed</v>
          </cell>
        </row>
        <row r="2915">
          <cell r="B2915" t="str">
            <v>OK PLAY INDIA LTD</v>
          </cell>
          <cell r="C2915">
            <v>526415</v>
          </cell>
          <cell r="D2915" t="str">
            <v>Not Listed</v>
          </cell>
        </row>
        <row r="2916">
          <cell r="B2916" t="str">
            <v>OLECTRA GREENTECH LTD</v>
          </cell>
          <cell r="C2916">
            <v>532439</v>
          </cell>
          <cell r="D2916" t="str">
            <v>OLECTRA</v>
          </cell>
        </row>
        <row r="2917">
          <cell r="B2917" t="str">
            <v>OLYMPIA INDUSTRIES LTD</v>
          </cell>
          <cell r="C2917">
            <v>521105</v>
          </cell>
          <cell r="D2917" t="str">
            <v>Not Listed</v>
          </cell>
        </row>
        <row r="2918">
          <cell r="B2918" t="str">
            <v>OLYMPIC CARDS LTD</v>
          </cell>
          <cell r="C2918">
            <v>534190</v>
          </cell>
          <cell r="D2918" t="str">
            <v>Not Listed</v>
          </cell>
        </row>
        <row r="2919">
          <cell r="B2919" t="str">
            <v>OLYMPIC OIL INDUSTRIES LTD</v>
          </cell>
          <cell r="C2919">
            <v>507609</v>
          </cell>
          <cell r="D2919" t="str">
            <v>Not Listed</v>
          </cell>
        </row>
        <row r="2920">
          <cell r="B2920" t="str">
            <v>OM METALS INFRAPROJECTS LTD</v>
          </cell>
          <cell r="C2920">
            <v>531092</v>
          </cell>
          <cell r="D2920" t="str">
            <v>OMMETALS</v>
          </cell>
        </row>
        <row r="2921">
          <cell r="B2921" t="str">
            <v>OMANSH ENTERPRISES LTD</v>
          </cell>
          <cell r="C2921">
            <v>538537</v>
          </cell>
          <cell r="D2921" t="str">
            <v>Not Listed</v>
          </cell>
        </row>
        <row r="2922">
          <cell r="B2922" t="str">
            <v>OMAX AUTOS LTD</v>
          </cell>
          <cell r="C2922">
            <v>520021</v>
          </cell>
          <cell r="D2922" t="str">
            <v>OMAXAUTO</v>
          </cell>
        </row>
        <row r="2923">
          <cell r="B2923" t="str">
            <v>OMAXE LTD</v>
          </cell>
          <cell r="C2923">
            <v>532880</v>
          </cell>
          <cell r="D2923" t="str">
            <v>OMAXE</v>
          </cell>
        </row>
        <row r="2924">
          <cell r="B2924" t="str">
            <v>OMFURN (INDIA) LTD</v>
          </cell>
          <cell r="C2924" t="str">
            <v>Not Listed</v>
          </cell>
          <cell r="D2924" t="str">
            <v>OMFURN</v>
          </cell>
        </row>
        <row r="2925">
          <cell r="B2925" t="str">
            <v>OMFURN INDIA LTD</v>
          </cell>
          <cell r="C2925" t="str">
            <v>Not Listed</v>
          </cell>
          <cell r="D2925" t="str">
            <v>OMFURN</v>
          </cell>
        </row>
        <row r="2926">
          <cell r="B2926" t="str">
            <v>OMKAR OVERSEAS LTD</v>
          </cell>
          <cell r="C2926">
            <v>531496</v>
          </cell>
          <cell r="D2926" t="str">
            <v>Not Listed</v>
          </cell>
        </row>
        <row r="2927">
          <cell r="B2927" t="str">
            <v>OMKAR PHARMACHEM LTD</v>
          </cell>
          <cell r="C2927">
            <v>532167</v>
          </cell>
          <cell r="D2927" t="str">
            <v>Not Listed</v>
          </cell>
        </row>
        <row r="2928">
          <cell r="B2928" t="str">
            <v>OMKAR SPECIALITY CHEMICALS LTD</v>
          </cell>
          <cell r="C2928">
            <v>533317</v>
          </cell>
          <cell r="D2928" t="str">
            <v>OMKARCHEM</v>
          </cell>
        </row>
        <row r="2929">
          <cell r="B2929" t="str">
            <v>OMNI AXS SOFTWARE LTD</v>
          </cell>
          <cell r="C2929">
            <v>532340</v>
          </cell>
          <cell r="D2929" t="str">
            <v>Not Listed</v>
          </cell>
        </row>
        <row r="2930">
          <cell r="B2930" t="str">
            <v>OMNITEX INDUSTRIES (INDIA) LTD</v>
          </cell>
          <cell r="C2930">
            <v>514324</v>
          </cell>
          <cell r="D2930" t="str">
            <v>Not Listed</v>
          </cell>
        </row>
        <row r="2931">
          <cell r="B2931" t="str">
            <v>OMNITEX INDUSTRIES INDIA LTD</v>
          </cell>
          <cell r="C2931">
            <v>514324</v>
          </cell>
          <cell r="D2931" t="str">
            <v>Not Listed</v>
          </cell>
        </row>
        <row r="2932">
          <cell r="B2932" t="str">
            <v>ONE POINT ONE SOLUTIONS LTD</v>
          </cell>
          <cell r="C2932" t="str">
            <v>Not Listed</v>
          </cell>
          <cell r="D2932" t="str">
            <v>ONEPOINT</v>
          </cell>
        </row>
        <row r="2933">
          <cell r="B2933" t="str">
            <v>ONELIFE CAPITAL ADVISORS LTD</v>
          </cell>
          <cell r="C2933">
            <v>533632</v>
          </cell>
          <cell r="D2933" t="str">
            <v>ONELIFECAP</v>
          </cell>
        </row>
        <row r="2934">
          <cell r="B2934" t="str">
            <v>ONESOURCE IDEAS VENTURE LTD</v>
          </cell>
          <cell r="C2934">
            <v>530805</v>
          </cell>
          <cell r="D2934" t="str">
            <v>Not Listed</v>
          </cell>
        </row>
        <row r="2935">
          <cell r="B2935" t="str">
            <v>ONESOURCE TECHMEDIA LTD</v>
          </cell>
          <cell r="C2935">
            <v>535647</v>
          </cell>
          <cell r="D2935" t="str">
            <v>Not Listed</v>
          </cell>
        </row>
        <row r="2936">
          <cell r="B2936" t="str">
            <v>ONMOBILE GLOBAL LTD</v>
          </cell>
          <cell r="C2936">
            <v>532944</v>
          </cell>
          <cell r="D2936" t="str">
            <v>ONMOBILE</v>
          </cell>
        </row>
        <row r="2937">
          <cell r="B2937" t="str">
            <v>ONTIC FINSERVE LTD</v>
          </cell>
          <cell r="C2937">
            <v>540386</v>
          </cell>
          <cell r="D2937" t="str">
            <v>Not Listed</v>
          </cell>
        </row>
        <row r="2938">
          <cell r="B2938" t="str">
            <v>ONWARD TECHNOLOGIES LTD</v>
          </cell>
          <cell r="C2938">
            <v>517536</v>
          </cell>
          <cell r="D2938" t="str">
            <v>ONWARDTEC</v>
          </cell>
        </row>
        <row r="2939">
          <cell r="B2939" t="str">
            <v>OPAL LUXURY TIME PRODUCTS LTD</v>
          </cell>
          <cell r="C2939" t="str">
            <v>Not Listed</v>
          </cell>
          <cell r="D2939" t="str">
            <v>OPAL</v>
          </cell>
        </row>
        <row r="2940">
          <cell r="B2940" t="str">
            <v>OPTIEMUS INFRACOM LTD</v>
          </cell>
          <cell r="C2940">
            <v>530135</v>
          </cell>
          <cell r="D2940" t="str">
            <v>OPTIEMUS</v>
          </cell>
        </row>
        <row r="2941">
          <cell r="B2941" t="str">
            <v>OPTIMUS FINANCE LTD</v>
          </cell>
          <cell r="C2941">
            <v>531254</v>
          </cell>
          <cell r="D2941" t="str">
            <v>Not Listed</v>
          </cell>
        </row>
        <row r="2942">
          <cell r="B2942" t="str">
            <v>OPTO CIRCUITS (INDIA) LTD</v>
          </cell>
          <cell r="C2942">
            <v>532391</v>
          </cell>
          <cell r="D2942" t="str">
            <v>OPTOCIRCUI</v>
          </cell>
        </row>
        <row r="2943">
          <cell r="B2943" t="str">
            <v>OPTO CIRCUITS INDIA LTD</v>
          </cell>
          <cell r="C2943">
            <v>532391</v>
          </cell>
          <cell r="D2943" t="str">
            <v>OPTOCIRCUI</v>
          </cell>
        </row>
        <row r="2944">
          <cell r="B2944" t="str">
            <v>ORACLE CREDIT LTD</v>
          </cell>
          <cell r="C2944">
            <v>539598</v>
          </cell>
          <cell r="D2944" t="str">
            <v>Not Listed</v>
          </cell>
        </row>
        <row r="2945">
          <cell r="B2945" t="str">
            <v>ORACLE FINANCIAL SERVICES SOFTWARE LTD</v>
          </cell>
          <cell r="C2945">
            <v>532466</v>
          </cell>
          <cell r="D2945" t="str">
            <v>OFSS</v>
          </cell>
        </row>
        <row r="2946">
          <cell r="B2946" t="str">
            <v>ORBIT EXPORTS LTD</v>
          </cell>
          <cell r="C2946">
            <v>512626</v>
          </cell>
          <cell r="D2946" t="str">
            <v>ORBTEXP</v>
          </cell>
        </row>
        <row r="2947">
          <cell r="B2947" t="str">
            <v>ORCHID PHARMA LTD</v>
          </cell>
          <cell r="C2947">
            <v>524372</v>
          </cell>
          <cell r="D2947" t="str">
            <v>ORCHIDPHAR</v>
          </cell>
        </row>
        <row r="2948">
          <cell r="B2948" t="str">
            <v>ORGANIC COATINGS LTD</v>
          </cell>
          <cell r="C2948">
            <v>531157</v>
          </cell>
          <cell r="D2948" t="str">
            <v>Not Listed</v>
          </cell>
        </row>
        <row r="2949">
          <cell r="B2949" t="str">
            <v>ORICON ENTERPRISES LTD</v>
          </cell>
          <cell r="C2949">
            <v>513121</v>
          </cell>
          <cell r="D2949" t="str">
            <v>ORICONENT</v>
          </cell>
        </row>
        <row r="2950">
          <cell r="B2950" t="str">
            <v>ORIENT ABRASIVES LTD</v>
          </cell>
          <cell r="C2950">
            <v>504879</v>
          </cell>
          <cell r="D2950" t="str">
            <v>ORIENTABRA</v>
          </cell>
        </row>
        <row r="2951">
          <cell r="B2951" t="str">
            <v>ORIENT BELL LTD</v>
          </cell>
          <cell r="C2951">
            <v>530365</v>
          </cell>
          <cell r="D2951" t="str">
            <v>ORIENTBELL</v>
          </cell>
        </row>
        <row r="2952">
          <cell r="B2952" t="str">
            <v>ORIENT BEVERAGES LTD</v>
          </cell>
          <cell r="C2952">
            <v>507690</v>
          </cell>
          <cell r="D2952" t="str">
            <v>Not Listed</v>
          </cell>
        </row>
        <row r="2953">
          <cell r="B2953" t="str">
            <v>ORIENT CEMENT LTD</v>
          </cell>
          <cell r="C2953">
            <v>535754</v>
          </cell>
          <cell r="D2953" t="str">
            <v>ORIENTCEM</v>
          </cell>
        </row>
        <row r="2954">
          <cell r="B2954" t="str">
            <v>ORIENT ELECTRIC LTD</v>
          </cell>
          <cell r="C2954">
            <v>541301</v>
          </cell>
          <cell r="D2954" t="str">
            <v>ORIENTELEC</v>
          </cell>
        </row>
        <row r="2955">
          <cell r="B2955" t="str">
            <v>ORIENT GREEN POWER COMPANY LTD</v>
          </cell>
          <cell r="C2955">
            <v>533263</v>
          </cell>
          <cell r="D2955" t="str">
            <v>GREENPOWER</v>
          </cell>
        </row>
        <row r="2956">
          <cell r="B2956" t="str">
            <v>ORIENT PAPER &amp; INDUSTRIES LTD</v>
          </cell>
          <cell r="C2956">
            <v>502420</v>
          </cell>
          <cell r="D2956" t="str">
            <v>ORIENTPPR</v>
          </cell>
        </row>
        <row r="2957">
          <cell r="B2957" t="str">
            <v>ORIENT PRESS LTD</v>
          </cell>
          <cell r="C2957">
            <v>526325</v>
          </cell>
          <cell r="D2957" t="str">
            <v>ORIENTLTD</v>
          </cell>
        </row>
        <row r="2958">
          <cell r="B2958" t="str">
            <v>ORIENT REFRACTORIES LTD</v>
          </cell>
          <cell r="C2958">
            <v>534076</v>
          </cell>
          <cell r="D2958" t="str">
            <v>ORIENTREF</v>
          </cell>
        </row>
        <row r="2959">
          <cell r="B2959" t="str">
            <v>ORIENT TRADELINK LTD</v>
          </cell>
          <cell r="C2959">
            <v>531512</v>
          </cell>
          <cell r="D2959" t="str">
            <v>Not Listed</v>
          </cell>
        </row>
        <row r="2960">
          <cell r="B2960" t="str">
            <v>ORIENTAL AROMATICS LTD</v>
          </cell>
          <cell r="C2960">
            <v>500078</v>
          </cell>
          <cell r="D2960" t="str">
            <v>Not Listed</v>
          </cell>
        </row>
        <row r="2961">
          <cell r="B2961" t="str">
            <v>ORIENTAL BANK OF COMMERCE</v>
          </cell>
          <cell r="C2961">
            <v>500315</v>
          </cell>
          <cell r="D2961" t="str">
            <v>ORIENTBANK</v>
          </cell>
        </row>
        <row r="2962">
          <cell r="B2962" t="str">
            <v>ORIENTAL CARBON &amp; CHEMICALS LTD</v>
          </cell>
          <cell r="C2962">
            <v>506579</v>
          </cell>
          <cell r="D2962" t="str">
            <v>OCCL</v>
          </cell>
        </row>
        <row r="2963">
          <cell r="B2963" t="str">
            <v>ORIENTAL HOTELS LTD</v>
          </cell>
          <cell r="C2963">
            <v>500314</v>
          </cell>
          <cell r="D2963" t="str">
            <v>ORIENTHOT</v>
          </cell>
        </row>
        <row r="2964">
          <cell r="B2964" t="str">
            <v>ORIENTAL TRIMEX LTD</v>
          </cell>
          <cell r="C2964">
            <v>532817</v>
          </cell>
          <cell r="D2964" t="str">
            <v>ORIENTALTL</v>
          </cell>
        </row>
        <row r="2965">
          <cell r="B2965" t="str">
            <v>ORIENTAL VENEER PRODUCTS LTD</v>
          </cell>
          <cell r="C2965">
            <v>531859</v>
          </cell>
          <cell r="D2965" t="str">
            <v>Not Listed</v>
          </cell>
        </row>
        <row r="2966">
          <cell r="B2966" t="str">
            <v>ORISSA BENGAL CARRIER LTD</v>
          </cell>
          <cell r="C2966">
            <v>541206</v>
          </cell>
          <cell r="D2966" t="str">
            <v>Not Listed</v>
          </cell>
        </row>
        <row r="2967">
          <cell r="B2967" t="str">
            <v>OROSIL SMITHS (INDIA) LTD</v>
          </cell>
          <cell r="C2967">
            <v>531626</v>
          </cell>
          <cell r="D2967" t="str">
            <v>Not Listed</v>
          </cell>
        </row>
        <row r="2968">
          <cell r="B2968" t="str">
            <v>OROSIL SMITHS INDIA LTD</v>
          </cell>
          <cell r="C2968">
            <v>531626</v>
          </cell>
          <cell r="D2968" t="str">
            <v>Not Listed</v>
          </cell>
        </row>
        <row r="2969">
          <cell r="B2969" t="str">
            <v>ORTEL COMMUNICATIONS LTD</v>
          </cell>
          <cell r="C2969">
            <v>539015</v>
          </cell>
          <cell r="D2969" t="str">
            <v>ORTEL</v>
          </cell>
        </row>
        <row r="2970">
          <cell r="B2970" t="str">
            <v>ORTIN LABORATORIES LTD</v>
          </cell>
          <cell r="C2970">
            <v>539287</v>
          </cell>
          <cell r="D2970" t="str">
            <v>ORTINLABSS</v>
          </cell>
        </row>
        <row r="2971">
          <cell r="B2971" t="str">
            <v>OSCAR GLOBAL LTD</v>
          </cell>
          <cell r="C2971">
            <v>530173</v>
          </cell>
          <cell r="D2971" t="str">
            <v>Not Listed</v>
          </cell>
        </row>
        <row r="2972">
          <cell r="B2972" t="str">
            <v>OSCAR INVESTMENTS LTD</v>
          </cell>
          <cell r="C2972">
            <v>501179</v>
          </cell>
          <cell r="D2972" t="str">
            <v>Not Listed</v>
          </cell>
        </row>
        <row r="2973">
          <cell r="B2973" t="str">
            <v>OSEASPRE CONSULTANTS LTD</v>
          </cell>
          <cell r="C2973">
            <v>509782</v>
          </cell>
          <cell r="D2973" t="str">
            <v>Not Listed</v>
          </cell>
        </row>
        <row r="2974">
          <cell r="B2974" t="str">
            <v>OSIAJEE TEXFAB LTD</v>
          </cell>
          <cell r="C2974">
            <v>540198</v>
          </cell>
          <cell r="D2974" t="str">
            <v>Not Listed</v>
          </cell>
        </row>
        <row r="2975">
          <cell r="B2975" t="str">
            <v>OSWAL AGRO MILLS LTD</v>
          </cell>
          <cell r="C2975">
            <v>500317</v>
          </cell>
          <cell r="D2975" t="str">
            <v>OSWALAGRO</v>
          </cell>
        </row>
        <row r="2976">
          <cell r="B2976" t="str">
            <v>OSWAL CHEMICALS &amp; FERTILIZERS LTD</v>
          </cell>
          <cell r="C2976">
            <v>539290</v>
          </cell>
          <cell r="D2976" t="str">
            <v>BINDALAGRO</v>
          </cell>
        </row>
        <row r="2977">
          <cell r="B2977" t="str">
            <v>OSWAL LEASING LTD</v>
          </cell>
          <cell r="C2977">
            <v>509099</v>
          </cell>
          <cell r="D2977" t="str">
            <v>Not Listed</v>
          </cell>
        </row>
        <row r="2978">
          <cell r="B2978" t="str">
            <v>OSWAL OVERSEAS LTD</v>
          </cell>
          <cell r="C2978">
            <v>531065</v>
          </cell>
          <cell r="D2978" t="str">
            <v>Not Listed</v>
          </cell>
        </row>
        <row r="2979">
          <cell r="B2979" t="str">
            <v>OSWAL YARNS LTD</v>
          </cell>
          <cell r="C2979">
            <v>514460</v>
          </cell>
          <cell r="D2979" t="str">
            <v>Not Listed</v>
          </cell>
        </row>
        <row r="2980">
          <cell r="B2980" t="str">
            <v>OTCO INTERNATIONAL LTD</v>
          </cell>
          <cell r="C2980">
            <v>523151</v>
          </cell>
          <cell r="D2980" t="str">
            <v>Not Listed</v>
          </cell>
        </row>
        <row r="2981">
          <cell r="B2981" t="str">
            <v>OVERSEAS SYNTHETICS LTD</v>
          </cell>
          <cell r="C2981">
            <v>514330</v>
          </cell>
          <cell r="D2981" t="str">
            <v>Not Listed</v>
          </cell>
        </row>
        <row r="2982">
          <cell r="B2982" t="str">
            <v>OVOBEL FOODS LTD</v>
          </cell>
          <cell r="C2982">
            <v>530741</v>
          </cell>
          <cell r="D2982" t="str">
            <v>Not Listed</v>
          </cell>
        </row>
        <row r="2983">
          <cell r="B2983" t="str">
            <v>OZONE WORLD LTD</v>
          </cell>
          <cell r="C2983">
            <v>539291</v>
          </cell>
          <cell r="D2983" t="str">
            <v>Not Listed</v>
          </cell>
        </row>
        <row r="2984">
          <cell r="B2984" t="str">
            <v>P  B  FILMS LTD</v>
          </cell>
          <cell r="C2984">
            <v>539352</v>
          </cell>
          <cell r="D2984" t="str">
            <v>Not Listed</v>
          </cell>
        </row>
        <row r="2985">
          <cell r="B2985" t="str">
            <v>P M TELELINNKS LTD</v>
          </cell>
          <cell r="C2985">
            <v>513403</v>
          </cell>
          <cell r="D2985" t="str">
            <v>Not Listed</v>
          </cell>
        </row>
        <row r="2986">
          <cell r="B2986" t="str">
            <v>PACHELI INDUSTRIAL FINANCE LTD</v>
          </cell>
          <cell r="C2986">
            <v>523862</v>
          </cell>
          <cell r="D2986" t="str">
            <v>Not Listed</v>
          </cell>
        </row>
        <row r="2987">
          <cell r="B2987" t="str">
            <v>PACIFIC INDUSTRIES LTD</v>
          </cell>
          <cell r="C2987">
            <v>523483</v>
          </cell>
          <cell r="D2987" t="str">
            <v>Not Listed</v>
          </cell>
        </row>
        <row r="2988">
          <cell r="B2988" t="str">
            <v>PACT INDUSTRIES LTD</v>
          </cell>
          <cell r="C2988">
            <v>538963</v>
          </cell>
          <cell r="D2988" t="str">
            <v>Not Listed</v>
          </cell>
        </row>
        <row r="2989">
          <cell r="B2989" t="str">
            <v>PADAM COTTON YARNS LTD</v>
          </cell>
          <cell r="C2989">
            <v>531395</v>
          </cell>
          <cell r="D2989" t="str">
            <v>Not Listed</v>
          </cell>
        </row>
        <row r="2990">
          <cell r="B2990" t="str">
            <v>PADMALAYA TELEFILMS LTD</v>
          </cell>
          <cell r="C2990">
            <v>532350</v>
          </cell>
          <cell r="D2990" t="str">
            <v>Not Listed</v>
          </cell>
        </row>
        <row r="2991">
          <cell r="B2991" t="str">
            <v>PADMANABH INDUSTRIES LTD</v>
          </cell>
          <cell r="C2991">
            <v>526905</v>
          </cell>
          <cell r="D2991" t="str">
            <v>Not Listed</v>
          </cell>
        </row>
        <row r="2992">
          <cell r="B2992" t="str">
            <v>PAE LTD</v>
          </cell>
          <cell r="C2992">
            <v>517230</v>
          </cell>
          <cell r="D2992" t="str">
            <v>PAEL</v>
          </cell>
        </row>
        <row r="2993">
          <cell r="B2993" t="str">
            <v>PAGE INDUSTRIES LTD</v>
          </cell>
          <cell r="C2993">
            <v>532827</v>
          </cell>
          <cell r="D2993" t="str">
            <v>PAGEIND</v>
          </cell>
        </row>
        <row r="2994">
          <cell r="B2994" t="str">
            <v>PAISALO DIGITAL LTD</v>
          </cell>
          <cell r="C2994">
            <v>532900</v>
          </cell>
          <cell r="D2994" t="str">
            <v>PAISALO</v>
          </cell>
        </row>
        <row r="2995">
          <cell r="B2995" t="str">
            <v>PALASH SECURITIES LTD</v>
          </cell>
          <cell r="C2995">
            <v>540648</v>
          </cell>
          <cell r="D2995" t="str">
            <v>PALASHSECU</v>
          </cell>
        </row>
        <row r="2996">
          <cell r="B2996" t="str">
            <v>PALCO METALS LTD</v>
          </cell>
          <cell r="C2996">
            <v>539121</v>
          </cell>
          <cell r="D2996" t="str">
            <v>Not Listed</v>
          </cell>
        </row>
        <row r="2997">
          <cell r="B2997" t="str">
            <v>PALM JEWELS LTD</v>
          </cell>
          <cell r="C2997">
            <v>541444</v>
          </cell>
          <cell r="D2997" t="str">
            <v>Not Listed</v>
          </cell>
        </row>
        <row r="2998">
          <cell r="B2998" t="str">
            <v>PALRED TECHNOLOGIES LTD</v>
          </cell>
          <cell r="C2998">
            <v>532521</v>
          </cell>
          <cell r="D2998" t="str">
            <v>PALREDTEC</v>
          </cell>
        </row>
        <row r="2999">
          <cell r="B2999" t="str">
            <v>PALSOFT INFOSYSTEMS LTD</v>
          </cell>
          <cell r="C2999">
            <v>511597</v>
          </cell>
          <cell r="D2999" t="str">
            <v>Not Listed</v>
          </cell>
        </row>
        <row r="3000">
          <cell r="B3000" t="str">
            <v>PAN ELECTRONICS (INDIA) LTD</v>
          </cell>
          <cell r="C3000">
            <v>517397</v>
          </cell>
          <cell r="D3000" t="str">
            <v>Not Listed</v>
          </cell>
        </row>
        <row r="3001">
          <cell r="B3001" t="str">
            <v>PAN ELECTRONICS INDIA LTD</v>
          </cell>
          <cell r="C3001">
            <v>517397</v>
          </cell>
          <cell r="D3001" t="str">
            <v>Not Listed</v>
          </cell>
        </row>
        <row r="3002">
          <cell r="B3002" t="str">
            <v>PAN INDIA CORPORATION LTD</v>
          </cell>
          <cell r="C3002">
            <v>511525</v>
          </cell>
          <cell r="D3002" t="str">
            <v>Not Listed</v>
          </cell>
        </row>
        <row r="3003">
          <cell r="B3003" t="str">
            <v>PANACEA BIOTEC LTD</v>
          </cell>
          <cell r="C3003">
            <v>531349</v>
          </cell>
          <cell r="D3003" t="str">
            <v>PANACEABIO</v>
          </cell>
        </row>
        <row r="3004">
          <cell r="B3004" t="str">
            <v>PANACHE DIGILIFE LTD</v>
          </cell>
          <cell r="C3004" t="str">
            <v>Not Listed</v>
          </cell>
          <cell r="D3004" t="str">
            <v>PANACHE</v>
          </cell>
        </row>
        <row r="3005">
          <cell r="B3005" t="str">
            <v>PANACHE INNOVATIONS LTD</v>
          </cell>
          <cell r="C3005">
            <v>538742</v>
          </cell>
          <cell r="D3005" t="str">
            <v>Not Listed</v>
          </cell>
        </row>
        <row r="3006">
          <cell r="B3006" t="str">
            <v>PANAFIC INDUSTRIALS LTD</v>
          </cell>
          <cell r="C3006">
            <v>538860</v>
          </cell>
          <cell r="D3006" t="str">
            <v>Not Listed</v>
          </cell>
        </row>
        <row r="3007">
          <cell r="B3007" t="str">
            <v>PANAMA PETROCHEM LTD</v>
          </cell>
          <cell r="C3007">
            <v>524820</v>
          </cell>
          <cell r="D3007" t="str">
            <v>PANAMAPET</v>
          </cell>
        </row>
        <row r="3008">
          <cell r="B3008" t="str">
            <v>PANASONIC CARBON INDIA CO LTD</v>
          </cell>
          <cell r="C3008">
            <v>508941</v>
          </cell>
          <cell r="D3008" t="str">
            <v>Not Listed</v>
          </cell>
        </row>
        <row r="3009">
          <cell r="B3009" t="str">
            <v>PANASONIC ENERGY INDIA COMPANY LTD</v>
          </cell>
          <cell r="C3009">
            <v>504093</v>
          </cell>
          <cell r="D3009" t="str">
            <v>Not Listed</v>
          </cell>
        </row>
        <row r="3010">
          <cell r="B3010" t="str">
            <v>PANCHMAHAL STEEL LTD</v>
          </cell>
          <cell r="C3010">
            <v>513511</v>
          </cell>
          <cell r="D3010" t="str">
            <v>Not Listed</v>
          </cell>
        </row>
        <row r="3011">
          <cell r="B3011" t="str">
            <v>PANCHSHEEL ORGANICS LTD</v>
          </cell>
          <cell r="C3011">
            <v>531726</v>
          </cell>
          <cell r="D3011" t="str">
            <v>Not Listed</v>
          </cell>
        </row>
        <row r="3012">
          <cell r="B3012" t="str">
            <v>PANKAJ PIYUSH TRADE &amp; INVESTMENT LTD</v>
          </cell>
          <cell r="C3012">
            <v>506122</v>
          </cell>
          <cell r="D3012" t="str">
            <v>Not Listed</v>
          </cell>
        </row>
        <row r="3013">
          <cell r="B3013" t="str">
            <v>PANKAJ POLYMERS LTD</v>
          </cell>
          <cell r="C3013">
            <v>531280</v>
          </cell>
          <cell r="D3013" t="str">
            <v>Not Listed</v>
          </cell>
        </row>
        <row r="3014">
          <cell r="B3014" t="str">
            <v>PANKAJ POLYPACK LTD</v>
          </cell>
          <cell r="C3014">
            <v>534796</v>
          </cell>
          <cell r="D3014" t="str">
            <v>Not Listed</v>
          </cell>
        </row>
        <row r="3015">
          <cell r="B3015" t="str">
            <v>PANSARI DEVELOPERS LTD</v>
          </cell>
          <cell r="C3015" t="str">
            <v>Not Listed</v>
          </cell>
          <cell r="D3015" t="str">
            <v>PANSARI</v>
          </cell>
        </row>
        <row r="3016">
          <cell r="B3016" t="str">
            <v>PANTH INFINITY LTD</v>
          </cell>
          <cell r="C3016">
            <v>539143</v>
          </cell>
          <cell r="D3016" t="str">
            <v>Not Listed</v>
          </cell>
        </row>
        <row r="3017">
          <cell r="B3017" t="str">
            <v>PANYAM CEMENTS &amp; MINERAL INDUSTRIES LTD</v>
          </cell>
          <cell r="C3017">
            <v>500322</v>
          </cell>
          <cell r="D3017" t="str">
            <v>Not Listed</v>
          </cell>
        </row>
        <row r="3018">
          <cell r="B3018" t="str">
            <v>Parab Infra Ltd</v>
          </cell>
          <cell r="C3018">
            <v>513359</v>
          </cell>
          <cell r="D3018" t="str">
            <v>PARINFRA</v>
          </cell>
        </row>
        <row r="3019">
          <cell r="B3019" t="str">
            <v>PARABOLIC DRUGS LTD</v>
          </cell>
          <cell r="C3019">
            <v>533211</v>
          </cell>
          <cell r="D3019" t="str">
            <v>PARABDRUGS</v>
          </cell>
        </row>
        <row r="3020">
          <cell r="B3020" t="str">
            <v>PARAG MILK FOODS LTD</v>
          </cell>
          <cell r="C3020">
            <v>539889</v>
          </cell>
          <cell r="D3020" t="str">
            <v>PARAGMILK</v>
          </cell>
        </row>
        <row r="3021">
          <cell r="B3021" t="str">
            <v>PARAGON FINANCE LTD</v>
          </cell>
          <cell r="C3021">
            <v>531255</v>
          </cell>
          <cell r="D3021" t="str">
            <v>Not Listed</v>
          </cell>
        </row>
        <row r="3022">
          <cell r="B3022" t="str">
            <v>PARAMOUNT COMMUNICATIONS LTD</v>
          </cell>
          <cell r="C3022">
            <v>530555</v>
          </cell>
          <cell r="D3022" t="str">
            <v>PARACABLES</v>
          </cell>
        </row>
        <row r="3023">
          <cell r="B3023" t="str">
            <v>PARAMOUNT COSMETICS (INDIA) LTD</v>
          </cell>
          <cell r="C3023">
            <v>507970</v>
          </cell>
          <cell r="D3023" t="str">
            <v>Not Listed</v>
          </cell>
        </row>
        <row r="3024">
          <cell r="B3024" t="str">
            <v>PARAMOUNT COSMETICS INDIA LTD</v>
          </cell>
          <cell r="C3024">
            <v>507970</v>
          </cell>
          <cell r="D3024" t="str">
            <v>Not Listed</v>
          </cell>
        </row>
        <row r="3025">
          <cell r="B3025" t="str">
            <v>PARENTERAL DRUGS (INDIA) LTD</v>
          </cell>
          <cell r="C3025">
            <v>524689</v>
          </cell>
          <cell r="D3025" t="str">
            <v>PDPL</v>
          </cell>
        </row>
        <row r="3026">
          <cell r="B3026" t="str">
            <v>PARENTERAL DRUGS INDIA LTD</v>
          </cell>
          <cell r="C3026">
            <v>524689</v>
          </cell>
          <cell r="D3026" t="str">
            <v>PDPL</v>
          </cell>
        </row>
        <row r="3027">
          <cell r="B3027" t="str">
            <v>PARIKSHA FIN- INVEST- LEASE LTD</v>
          </cell>
          <cell r="C3027">
            <v>539481</v>
          </cell>
          <cell r="D3027" t="str">
            <v>Not Listed</v>
          </cell>
        </row>
        <row r="3028">
          <cell r="B3028" t="str">
            <v>PARIN FURNITURE LTD</v>
          </cell>
          <cell r="C3028" t="str">
            <v>Not Listed</v>
          </cell>
          <cell r="D3028" t="str">
            <v>PARIN</v>
          </cell>
        </row>
        <row r="3029">
          <cell r="B3029" t="str">
            <v>PARKER AGROCHEM EXPORTS LTD</v>
          </cell>
          <cell r="C3029">
            <v>524628</v>
          </cell>
          <cell r="D3029" t="str">
            <v>Not Listed</v>
          </cell>
        </row>
        <row r="3030">
          <cell r="B3030" t="str">
            <v>PARLE SOFTWARE LTD</v>
          </cell>
          <cell r="C3030">
            <v>532911</v>
          </cell>
          <cell r="D3030" t="str">
            <v>Not Listed</v>
          </cell>
        </row>
        <row r="3031">
          <cell r="B3031" t="str">
            <v>PARMAX PHARMA LTD</v>
          </cell>
          <cell r="C3031">
            <v>540359</v>
          </cell>
          <cell r="D3031" t="str">
            <v>Not Listed</v>
          </cell>
        </row>
        <row r="3032">
          <cell r="B3032" t="str">
            <v>PARMESHWARI SILK MILLS LTD</v>
          </cell>
          <cell r="C3032">
            <v>540467</v>
          </cell>
          <cell r="D3032" t="str">
            <v>Not Listed</v>
          </cell>
        </row>
        <row r="3033">
          <cell r="B3033" t="str">
            <v>PARNAV SPORTS ACADEMY LTD</v>
          </cell>
          <cell r="C3033">
            <v>780017</v>
          </cell>
          <cell r="D3033" t="str">
            <v>Not Listed</v>
          </cell>
        </row>
        <row r="3034">
          <cell r="B3034" t="str">
            <v>PARNAX LAB LTD</v>
          </cell>
          <cell r="C3034">
            <v>506128</v>
          </cell>
          <cell r="D3034" t="str">
            <v>Not Listed</v>
          </cell>
        </row>
        <row r="3035">
          <cell r="B3035" t="str">
            <v>PARSHARTI INVESTMENT LTD</v>
          </cell>
          <cell r="C3035">
            <v>511702</v>
          </cell>
          <cell r="D3035" t="str">
            <v>Not Listed</v>
          </cell>
        </row>
        <row r="3036">
          <cell r="B3036" t="str">
            <v>PARSHWANATH CORPORATION LTD</v>
          </cell>
          <cell r="C3036">
            <v>511176</v>
          </cell>
          <cell r="D3036" t="str">
            <v>Not Listed</v>
          </cell>
        </row>
        <row r="3037">
          <cell r="B3037" t="str">
            <v>PARSVNATH DEVELOPERS LTD</v>
          </cell>
          <cell r="C3037">
            <v>532780</v>
          </cell>
          <cell r="D3037" t="str">
            <v>PARSVNATH</v>
          </cell>
        </row>
        <row r="3038">
          <cell r="B3038" t="str">
            <v>PARTH INDUSTRIES LTD</v>
          </cell>
          <cell r="C3038">
            <v>526349</v>
          </cell>
          <cell r="D3038" t="str">
            <v>Not Listed</v>
          </cell>
        </row>
        <row r="3039">
          <cell r="B3039" t="str">
            <v>PARVATI SWEETNERS AND POWER LTD</v>
          </cell>
          <cell r="C3039">
            <v>541347</v>
          </cell>
          <cell r="D3039" t="str">
            <v>Not Listed</v>
          </cell>
        </row>
        <row r="3040">
          <cell r="B3040" t="str">
            <v>PASARI SPINNING MILLS LTD</v>
          </cell>
          <cell r="C3040">
            <v>521080</v>
          </cell>
          <cell r="D3040" t="str">
            <v>Not Listed</v>
          </cell>
        </row>
        <row r="3041">
          <cell r="B3041" t="str">
            <v>PASHUPATI COTSPIN LTD</v>
          </cell>
          <cell r="C3041" t="str">
            <v>Not Listed</v>
          </cell>
          <cell r="D3041" t="str">
            <v>PASHUPATI</v>
          </cell>
        </row>
        <row r="3042">
          <cell r="B3042" t="str">
            <v>PASUPATI ACRYLON LTD</v>
          </cell>
          <cell r="C3042">
            <v>500456</v>
          </cell>
          <cell r="D3042" t="str">
            <v>Not Listed</v>
          </cell>
        </row>
        <row r="3043">
          <cell r="B3043" t="str">
            <v>PASUPATI FINCAP LTD</v>
          </cell>
          <cell r="C3043">
            <v>511734</v>
          </cell>
          <cell r="D3043" t="str">
            <v>Not Listed</v>
          </cell>
        </row>
        <row r="3044">
          <cell r="B3044" t="str">
            <v>PASUPATI SPG &amp; WVG MILLS LTD</v>
          </cell>
          <cell r="C3044">
            <v>503092</v>
          </cell>
          <cell r="D3044" t="str">
            <v>Not Listed</v>
          </cell>
        </row>
        <row r="3045">
          <cell r="B3045" t="str">
            <v>PATDIAM JEWELLERY LTD</v>
          </cell>
          <cell r="C3045">
            <v>539401</v>
          </cell>
          <cell r="D3045" t="str">
            <v>Not Listed</v>
          </cell>
        </row>
        <row r="3046">
          <cell r="B3046" t="str">
            <v>PATEL ENGINEERING LTD</v>
          </cell>
          <cell r="C3046">
            <v>531120</v>
          </cell>
          <cell r="D3046" t="str">
            <v>PATELENG</v>
          </cell>
        </row>
        <row r="3047">
          <cell r="B3047" t="str">
            <v>PATEL INTEGRATED LOGISTICS LTD</v>
          </cell>
          <cell r="C3047">
            <v>526381</v>
          </cell>
          <cell r="D3047" t="str">
            <v>PATINTLOG</v>
          </cell>
        </row>
        <row r="3048">
          <cell r="B3048" t="str">
            <v>PATELS AIRTEMP (INDIA) LTD</v>
          </cell>
          <cell r="C3048">
            <v>517417</v>
          </cell>
          <cell r="D3048" t="str">
            <v>Not Listed</v>
          </cell>
        </row>
        <row r="3049">
          <cell r="B3049" t="str">
            <v>PATELS AIRTEMP INDIA LTD</v>
          </cell>
          <cell r="C3049">
            <v>517417</v>
          </cell>
          <cell r="D3049" t="str">
            <v>Not Listed</v>
          </cell>
        </row>
        <row r="3050">
          <cell r="B3050" t="str">
            <v>PATIDAR BUILDCON LTD</v>
          </cell>
          <cell r="C3050">
            <v>524031</v>
          </cell>
          <cell r="D3050" t="str">
            <v>Not Listed</v>
          </cell>
        </row>
        <row r="3051">
          <cell r="B3051" t="str">
            <v>PATSPIN (INDIA) LTD</v>
          </cell>
          <cell r="C3051">
            <v>514326</v>
          </cell>
          <cell r="D3051" t="str">
            <v>PATSPINLTD</v>
          </cell>
        </row>
        <row r="3052">
          <cell r="B3052" t="str">
            <v>PATSPIN INDIA LTD</v>
          </cell>
          <cell r="C3052">
            <v>514326</v>
          </cell>
          <cell r="D3052" t="str">
            <v>PATSPINLTD</v>
          </cell>
        </row>
        <row r="3053">
          <cell r="B3053" t="str">
            <v>PAUL MERCHANTS LTD</v>
          </cell>
          <cell r="C3053">
            <v>539113</v>
          </cell>
          <cell r="D3053" t="str">
            <v>Not Listed</v>
          </cell>
        </row>
        <row r="3054">
          <cell r="B3054" t="str">
            <v>PAUSHAK LTD</v>
          </cell>
          <cell r="C3054">
            <v>532742</v>
          </cell>
          <cell r="D3054" t="str">
            <v>Not Listed</v>
          </cell>
        </row>
        <row r="3055">
          <cell r="B3055" t="str">
            <v>PAWANSUT HOLDINGS LTD</v>
          </cell>
          <cell r="C3055">
            <v>535658</v>
          </cell>
          <cell r="D3055" t="str">
            <v>Not Listed</v>
          </cell>
        </row>
        <row r="3056">
          <cell r="B3056" t="str">
            <v>PBA INFRASTRUCTURE LTD</v>
          </cell>
          <cell r="C3056">
            <v>532676</v>
          </cell>
          <cell r="D3056" t="str">
            <v>PBAINFRA</v>
          </cell>
        </row>
        <row r="3057">
          <cell r="B3057" t="str">
            <v>PBM POLYTEX LTD</v>
          </cell>
          <cell r="C3057">
            <v>514087</v>
          </cell>
          <cell r="D3057" t="str">
            <v>Not Listed</v>
          </cell>
        </row>
        <row r="3058">
          <cell r="B3058" t="str">
            <v>PC JEWELLER LTD</v>
          </cell>
          <cell r="C3058">
            <v>534809</v>
          </cell>
          <cell r="D3058" t="str">
            <v>PCJEWELLER</v>
          </cell>
        </row>
        <row r="3059">
          <cell r="B3059" t="str">
            <v>PCS TECHNOLOGY LTD</v>
          </cell>
          <cell r="C3059">
            <v>517119</v>
          </cell>
          <cell r="D3059" t="str">
            <v>Not Listed</v>
          </cell>
        </row>
        <row r="3060">
          <cell r="B3060" t="str">
            <v>PDS MULTINATIONAL FASHIONS LTD</v>
          </cell>
          <cell r="C3060">
            <v>538730</v>
          </cell>
          <cell r="D3060" t="str">
            <v>PDSMFL</v>
          </cell>
        </row>
        <row r="3061">
          <cell r="B3061" t="str">
            <v>PEARL GLOBAL INDUSTRIES LTD</v>
          </cell>
          <cell r="C3061">
            <v>532808</v>
          </cell>
          <cell r="D3061" t="str">
            <v>PGIL</v>
          </cell>
        </row>
        <row r="3062">
          <cell r="B3062" t="str">
            <v>PEARL POLYMERS LTD</v>
          </cell>
          <cell r="C3062">
            <v>523260</v>
          </cell>
          <cell r="D3062" t="str">
            <v>PEARLPOLY</v>
          </cell>
        </row>
        <row r="3063">
          <cell r="B3063" t="str">
            <v>PECOS HOTELS AND PUBS LTD</v>
          </cell>
          <cell r="C3063">
            <v>539273</v>
          </cell>
          <cell r="D3063" t="str">
            <v>Not Listed</v>
          </cell>
        </row>
        <row r="3064">
          <cell r="B3064" t="str">
            <v>PEE CEE COSMA SOPE LTD</v>
          </cell>
          <cell r="C3064">
            <v>524136</v>
          </cell>
          <cell r="D3064" t="str">
            <v>Not Listed</v>
          </cell>
        </row>
        <row r="3065">
          <cell r="B3065" t="str">
            <v>PEETI SECURITIES LTD</v>
          </cell>
          <cell r="C3065">
            <v>531352</v>
          </cell>
          <cell r="D3065" t="str">
            <v>Not Listed</v>
          </cell>
        </row>
        <row r="3066">
          <cell r="B3066" t="str">
            <v>PENINSULA LAND LTD</v>
          </cell>
          <cell r="C3066">
            <v>503031</v>
          </cell>
          <cell r="D3066" t="str">
            <v>PENINLAND</v>
          </cell>
        </row>
        <row r="3067">
          <cell r="B3067" t="str">
            <v>PENNAR ENGINEERED BUILDING SYSTEMS LTD</v>
          </cell>
          <cell r="C3067">
            <v>539333</v>
          </cell>
          <cell r="D3067" t="str">
            <v>PENPEBS</v>
          </cell>
        </row>
        <row r="3068">
          <cell r="B3068" t="str">
            <v>PENNAR INDUSTRIES LTD</v>
          </cell>
          <cell r="C3068">
            <v>513228</v>
          </cell>
          <cell r="D3068" t="str">
            <v>PENIND</v>
          </cell>
        </row>
        <row r="3069">
          <cell r="B3069" t="str">
            <v>PENTA GOLD LTD</v>
          </cell>
          <cell r="C3069" t="str">
            <v>Not Listed</v>
          </cell>
          <cell r="D3069" t="str">
            <v>PENTAGOLD</v>
          </cell>
        </row>
        <row r="3070">
          <cell r="B3070" t="str">
            <v>PENTAMEDIA GRAPHICS LTD</v>
          </cell>
          <cell r="C3070">
            <v>500329</v>
          </cell>
          <cell r="D3070" t="str">
            <v>Not Listed</v>
          </cell>
        </row>
        <row r="3071">
          <cell r="B3071" t="str">
            <v>PENTOKEY ORGANY (INDIA) LTD</v>
          </cell>
          <cell r="C3071">
            <v>524210</v>
          </cell>
          <cell r="D3071" t="str">
            <v>Not Listed</v>
          </cell>
        </row>
        <row r="3072">
          <cell r="B3072" t="str">
            <v>PENTOKEY ORGANY INDIA LTD</v>
          </cell>
          <cell r="C3072">
            <v>524210</v>
          </cell>
          <cell r="D3072" t="str">
            <v>Not Listed</v>
          </cell>
        </row>
        <row r="3073">
          <cell r="B3073" t="str">
            <v>PEOPLES INVESTMENTS LTD</v>
          </cell>
          <cell r="C3073">
            <v>501144</v>
          </cell>
          <cell r="D3073" t="str">
            <v>Not Listed</v>
          </cell>
        </row>
        <row r="3074">
          <cell r="B3074" t="str">
            <v>PERFECT INFRAENGINEERS LTD</v>
          </cell>
          <cell r="C3074" t="str">
            <v>Not Listed</v>
          </cell>
          <cell r="D3074" t="str">
            <v>PERFECT</v>
          </cell>
        </row>
        <row r="3075">
          <cell r="B3075" t="str">
            <v>PERFECT-OCTAVE MEDIA PROJECTS LTD</v>
          </cell>
          <cell r="C3075">
            <v>521062</v>
          </cell>
          <cell r="D3075" t="str">
            <v>Not Listed</v>
          </cell>
        </row>
        <row r="3076">
          <cell r="B3076" t="str">
            <v>PERFECTPAC LTD</v>
          </cell>
          <cell r="C3076">
            <v>526435</v>
          </cell>
          <cell r="D3076" t="str">
            <v>Not Listed</v>
          </cell>
        </row>
        <row r="3077">
          <cell r="B3077" t="str">
            <v>PERMANENT MAGNETS LTD</v>
          </cell>
          <cell r="C3077">
            <v>504132</v>
          </cell>
          <cell r="D3077" t="str">
            <v>Not Listed</v>
          </cell>
        </row>
        <row r="3078">
          <cell r="B3078" t="str">
            <v>PERSISTENT SYSTEMS LTD</v>
          </cell>
          <cell r="C3078">
            <v>533179</v>
          </cell>
          <cell r="D3078" t="str">
            <v>PERSISTENT</v>
          </cell>
        </row>
        <row r="3079">
          <cell r="B3079" t="str">
            <v>PERVASIVE COMMODITIES LTD</v>
          </cell>
          <cell r="C3079">
            <v>517172</v>
          </cell>
          <cell r="D3079" t="str">
            <v>Not Listed</v>
          </cell>
        </row>
        <row r="3080">
          <cell r="B3080" t="str">
            <v>PETRON ENGINEERING CONSTRUCTION LTD</v>
          </cell>
          <cell r="C3080">
            <v>530381</v>
          </cell>
          <cell r="D3080" t="str">
            <v>PETRONENGG</v>
          </cell>
        </row>
        <row r="3081">
          <cell r="B3081" t="str">
            <v>PETRONET LNG LTD</v>
          </cell>
          <cell r="C3081">
            <v>532522</v>
          </cell>
          <cell r="D3081" t="str">
            <v>PETRONET</v>
          </cell>
        </row>
        <row r="3082">
          <cell r="B3082" t="str">
            <v>PFIZER LTD</v>
          </cell>
          <cell r="C3082">
            <v>500680</v>
          </cell>
          <cell r="D3082" t="str">
            <v>PFIZER</v>
          </cell>
        </row>
        <row r="3083">
          <cell r="B3083" t="str">
            <v>PFL INFOTECH LTD</v>
          </cell>
          <cell r="C3083">
            <v>531769</v>
          </cell>
          <cell r="D3083" t="str">
            <v>Not Listed</v>
          </cell>
        </row>
        <row r="3084">
          <cell r="B3084" t="str">
            <v>PG ELECTROPLAST LTD</v>
          </cell>
          <cell r="C3084">
            <v>533581</v>
          </cell>
          <cell r="D3084" t="str">
            <v>PGEL</v>
          </cell>
        </row>
        <row r="3085">
          <cell r="B3085" t="str">
            <v>PG FOILS LTD</v>
          </cell>
          <cell r="C3085">
            <v>526747</v>
          </cell>
          <cell r="D3085" t="str">
            <v>Not Listed</v>
          </cell>
        </row>
        <row r="3086">
          <cell r="B3086" t="str">
            <v>PG INDUSTRY LTD</v>
          </cell>
          <cell r="C3086">
            <v>531281</v>
          </cell>
          <cell r="D3086" t="str">
            <v>Not Listed</v>
          </cell>
        </row>
        <row r="3087">
          <cell r="B3087" t="str">
            <v>PH CAPITAL LTD</v>
          </cell>
          <cell r="C3087">
            <v>500143</v>
          </cell>
          <cell r="D3087" t="str">
            <v>Not Listed</v>
          </cell>
        </row>
        <row r="3088">
          <cell r="B3088" t="str">
            <v>PH TRADING LTD</v>
          </cell>
          <cell r="C3088">
            <v>512026</v>
          </cell>
          <cell r="D3088" t="str">
            <v>Not Listed</v>
          </cell>
        </row>
        <row r="3089">
          <cell r="B3089" t="str">
            <v>PHAARMASIA LTD</v>
          </cell>
          <cell r="C3089">
            <v>523620</v>
          </cell>
          <cell r="D3089" t="str">
            <v>Not Listed</v>
          </cell>
        </row>
        <row r="3090">
          <cell r="B3090" t="str">
            <v>PHILLIPS CARBON BLACK LTD</v>
          </cell>
          <cell r="C3090">
            <v>506590</v>
          </cell>
          <cell r="D3090" t="str">
            <v>PHILIPCARB</v>
          </cell>
        </row>
        <row r="3091">
          <cell r="B3091" t="str">
            <v>PHOENIX INTERNATIONAL LTD</v>
          </cell>
          <cell r="C3091">
            <v>526481</v>
          </cell>
          <cell r="D3091" t="str">
            <v>Not Listed</v>
          </cell>
        </row>
        <row r="3092">
          <cell r="B3092" t="str">
            <v>PHOENIX TOWNSHIP LTD</v>
          </cell>
          <cell r="C3092">
            <v>537839</v>
          </cell>
          <cell r="D3092" t="str">
            <v>Not Listed</v>
          </cell>
        </row>
        <row r="3093">
          <cell r="B3093" t="str">
            <v>PHOTON CAPITAL ADVISORS LTD</v>
          </cell>
          <cell r="C3093">
            <v>509084</v>
          </cell>
          <cell r="D3093" t="str">
            <v>Not Listed</v>
          </cell>
        </row>
        <row r="3094">
          <cell r="B3094" t="str">
            <v>PHOTOQUIP (INDIA) LTD</v>
          </cell>
          <cell r="C3094">
            <v>526588</v>
          </cell>
          <cell r="D3094" t="str">
            <v>Not Listed</v>
          </cell>
        </row>
        <row r="3095">
          <cell r="B3095" t="str">
            <v>PHOTOQUIP INDIA LTD</v>
          </cell>
          <cell r="C3095">
            <v>526588</v>
          </cell>
          <cell r="D3095" t="str">
            <v>Not Listed</v>
          </cell>
        </row>
        <row r="3096">
          <cell r="B3096" t="str">
            <v>PHYTO CHEM (INDIA) LTD</v>
          </cell>
          <cell r="C3096">
            <v>524808</v>
          </cell>
          <cell r="D3096" t="str">
            <v>Not Listed</v>
          </cell>
        </row>
        <row r="3097">
          <cell r="B3097" t="str">
            <v>PHYTO CHEM INDIA LTD</v>
          </cell>
          <cell r="C3097">
            <v>524808</v>
          </cell>
          <cell r="D3097" t="str">
            <v>Not Listed</v>
          </cell>
        </row>
        <row r="3098">
          <cell r="B3098" t="str">
            <v>PI INDUSTRIES LTD</v>
          </cell>
          <cell r="C3098">
            <v>523642</v>
          </cell>
          <cell r="D3098" t="str">
            <v>PIIND</v>
          </cell>
        </row>
        <row r="3099">
          <cell r="B3099" t="str">
            <v>PICCADILY AGRO INDUSTRIES LTD</v>
          </cell>
          <cell r="C3099">
            <v>530305</v>
          </cell>
          <cell r="D3099" t="str">
            <v>Not Listed</v>
          </cell>
        </row>
        <row r="3100">
          <cell r="B3100" t="str">
            <v>PICCADILY SUGAR &amp; ALLIED INDUSTRIES LTD</v>
          </cell>
          <cell r="C3100">
            <v>507498</v>
          </cell>
          <cell r="D3100" t="str">
            <v>Not Listed</v>
          </cell>
        </row>
        <row r="3101">
          <cell r="B3101" t="str">
            <v>PICTUREHOUSE MEDIA LTD</v>
          </cell>
          <cell r="C3101">
            <v>532355</v>
          </cell>
          <cell r="D3101" t="str">
            <v>Not Listed</v>
          </cell>
        </row>
        <row r="3102">
          <cell r="B3102" t="str">
            <v>PIDILITE INDUSTRIES LTD</v>
          </cell>
          <cell r="C3102">
            <v>500331</v>
          </cell>
          <cell r="D3102" t="str">
            <v>PIDILITIND</v>
          </cell>
        </row>
        <row r="3103">
          <cell r="B3103" t="str">
            <v>PIL ITALICA LIFESTYLE LTD</v>
          </cell>
          <cell r="C3103">
            <v>500327</v>
          </cell>
          <cell r="D3103" t="str">
            <v>PILITA</v>
          </cell>
        </row>
        <row r="3104">
          <cell r="B3104" t="str">
            <v>PILANI INVESTMENT AND INDUSTRIES CORPORATION LTD</v>
          </cell>
          <cell r="C3104">
            <v>539883</v>
          </cell>
          <cell r="D3104" t="str">
            <v>PILANIINVS</v>
          </cell>
        </row>
        <row r="3105">
          <cell r="B3105" t="str">
            <v>PIONEER AGRO EXTRACTS LTD</v>
          </cell>
          <cell r="C3105">
            <v>519439</v>
          </cell>
          <cell r="D3105" t="str">
            <v>Not Listed</v>
          </cell>
        </row>
        <row r="3106">
          <cell r="B3106" t="str">
            <v>PIONEER DISTILLERIES LTD</v>
          </cell>
          <cell r="C3106">
            <v>531879</v>
          </cell>
          <cell r="D3106" t="str">
            <v>PIONDIST</v>
          </cell>
        </row>
        <row r="3107">
          <cell r="B3107" t="str">
            <v>PIONEER EMBROIDERIES LTD</v>
          </cell>
          <cell r="C3107">
            <v>514300</v>
          </cell>
          <cell r="D3107" t="str">
            <v>PIONEEREMB</v>
          </cell>
        </row>
        <row r="3108">
          <cell r="B3108" t="str">
            <v>PIONEER INVESTCORP LTD</v>
          </cell>
          <cell r="C3108">
            <v>507864</v>
          </cell>
          <cell r="D3108" t="str">
            <v>Not Listed</v>
          </cell>
        </row>
        <row r="3109">
          <cell r="B3109" t="str">
            <v>PIRAMAL ENTERPRISES LTD</v>
          </cell>
          <cell r="C3109">
            <v>500302</v>
          </cell>
          <cell r="D3109" t="str">
            <v>PEL</v>
          </cell>
        </row>
        <row r="3110">
          <cell r="B3110" t="str">
            <v>PIRAMAL PHYTOCARE LTD</v>
          </cell>
          <cell r="C3110">
            <v>532979</v>
          </cell>
          <cell r="D3110" t="str">
            <v>PIRPHYTO</v>
          </cell>
        </row>
        <row r="3111">
          <cell r="B3111" t="str">
            <v>PITHAMPUR POLY PRODUCTS LTD</v>
          </cell>
          <cell r="C3111">
            <v>530683</v>
          </cell>
          <cell r="D3111" t="str">
            <v>Not Listed</v>
          </cell>
        </row>
        <row r="3112">
          <cell r="B3112" t="str">
            <v>PITTI ENGINEERING LTD</v>
          </cell>
          <cell r="C3112">
            <v>513519</v>
          </cell>
          <cell r="D3112" t="str">
            <v>PITTIENG</v>
          </cell>
        </row>
        <row r="3113">
          <cell r="B3113" t="str">
            <v>PIX TRANSMISSIONS LTD</v>
          </cell>
          <cell r="C3113">
            <v>500333</v>
          </cell>
          <cell r="D3113" t="str">
            <v>Not Listed</v>
          </cell>
        </row>
        <row r="3114">
          <cell r="B3114" t="str">
            <v>PLANTER POLYSACKS LTD</v>
          </cell>
          <cell r="C3114">
            <v>523105</v>
          </cell>
          <cell r="D3114" t="str">
            <v>Not Listed</v>
          </cell>
        </row>
        <row r="3115">
          <cell r="B3115" t="str">
            <v>PLASTIBLENDS (INDIA) LTD</v>
          </cell>
          <cell r="C3115">
            <v>523648</v>
          </cell>
          <cell r="D3115" t="str">
            <v>PLASTIBLEN</v>
          </cell>
        </row>
        <row r="3116">
          <cell r="B3116" t="str">
            <v>PLASTIBLENDS INDIA LTD</v>
          </cell>
          <cell r="C3116">
            <v>523648</v>
          </cell>
          <cell r="D3116" t="str">
            <v>PLASTIBLEN</v>
          </cell>
        </row>
        <row r="3117">
          <cell r="B3117" t="str">
            <v>PMC FINCORP LTD</v>
          </cell>
          <cell r="C3117">
            <v>534060</v>
          </cell>
          <cell r="D3117" t="str">
            <v>Not Listed</v>
          </cell>
        </row>
        <row r="3118">
          <cell r="B3118" t="str">
            <v>PNB GILTS LTD</v>
          </cell>
          <cell r="C3118">
            <v>532366</v>
          </cell>
          <cell r="D3118" t="str">
            <v>PNBGILTS</v>
          </cell>
        </row>
        <row r="3119">
          <cell r="B3119" t="str">
            <v>PNB HOUSING FINANCE LTD</v>
          </cell>
          <cell r="C3119">
            <v>540173</v>
          </cell>
          <cell r="D3119" t="str">
            <v>PNBHOUSING</v>
          </cell>
        </row>
        <row r="3120">
          <cell r="B3120" t="str">
            <v>PNC INFRATECH LTD</v>
          </cell>
          <cell r="C3120">
            <v>539150</v>
          </cell>
          <cell r="D3120" t="str">
            <v>PNCINFRA</v>
          </cell>
        </row>
        <row r="3121">
          <cell r="B3121" t="str">
            <v>POCHIRAJU INDUSTRIES LTD</v>
          </cell>
          <cell r="C3121">
            <v>532803</v>
          </cell>
          <cell r="D3121" t="str">
            <v>POCHIRAJU</v>
          </cell>
        </row>
        <row r="3122">
          <cell r="B3122" t="str">
            <v>POCL ENTERPRISES LTD</v>
          </cell>
          <cell r="C3122">
            <v>539195</v>
          </cell>
          <cell r="D3122" t="str">
            <v>Not Listed</v>
          </cell>
        </row>
        <row r="3123">
          <cell r="B3123" t="str">
            <v>PODDAR HOUSING AND DEVELOPMENT LTD</v>
          </cell>
          <cell r="C3123">
            <v>523628</v>
          </cell>
          <cell r="D3123" t="str">
            <v>PODDARHOUS</v>
          </cell>
        </row>
        <row r="3124">
          <cell r="B3124" t="str">
            <v>PODDAR PIGMENTS LTD</v>
          </cell>
          <cell r="C3124">
            <v>524570</v>
          </cell>
          <cell r="D3124" t="str">
            <v>PODDARMENT</v>
          </cell>
        </row>
        <row r="3125">
          <cell r="B3125" t="str">
            <v>POKARNA LTD</v>
          </cell>
          <cell r="C3125">
            <v>532486</v>
          </cell>
          <cell r="D3125" t="str">
            <v>POKARNA</v>
          </cell>
        </row>
        <row r="3126">
          <cell r="B3126" t="str">
            <v>POLO HOTELS LTD</v>
          </cell>
          <cell r="C3126">
            <v>526687</v>
          </cell>
          <cell r="D3126" t="str">
            <v>Not Listed</v>
          </cell>
        </row>
        <row r="3127">
          <cell r="B3127" t="str">
            <v>POLO QUEEN INDUSTRIAL AND FINTECH LTD</v>
          </cell>
          <cell r="C3127">
            <v>540717</v>
          </cell>
          <cell r="D3127" t="str">
            <v>Not Listed</v>
          </cell>
        </row>
        <row r="3128">
          <cell r="B3128" t="str">
            <v>POLSON LTD</v>
          </cell>
          <cell r="C3128">
            <v>507645</v>
          </cell>
          <cell r="D3128" t="str">
            <v>Not Listed</v>
          </cell>
        </row>
        <row r="3129">
          <cell r="B3129" t="str">
            <v>POLY MEDICURE LTD</v>
          </cell>
          <cell r="C3129">
            <v>531768</v>
          </cell>
          <cell r="D3129" t="str">
            <v>POLYMED</v>
          </cell>
        </row>
        <row r="3130">
          <cell r="B3130" t="str">
            <v>Polycab India Ltd</v>
          </cell>
          <cell r="C3130">
            <v>542652</v>
          </cell>
          <cell r="D3130" t="str">
            <v>POLYCAB</v>
          </cell>
        </row>
        <row r="3131">
          <cell r="B3131" t="str">
            <v>POLYCHEM LTD</v>
          </cell>
          <cell r="C3131">
            <v>506605</v>
          </cell>
          <cell r="D3131" t="str">
            <v>Not Listed</v>
          </cell>
        </row>
        <row r="3132">
          <cell r="B3132" t="str">
            <v>POLYCON INTERNATIONAL LTD</v>
          </cell>
          <cell r="C3132">
            <v>531397</v>
          </cell>
          <cell r="D3132" t="str">
            <v>Not Listed</v>
          </cell>
        </row>
        <row r="3133">
          <cell r="B3133" t="str">
            <v>POLYGENTA TECHNOLOGIES LTD</v>
          </cell>
          <cell r="C3133">
            <v>514486</v>
          </cell>
          <cell r="D3133" t="str">
            <v>Not Listed</v>
          </cell>
        </row>
        <row r="3134">
          <cell r="B3134" t="str">
            <v>POLYLINK POLYMERS (INDIA) LTD</v>
          </cell>
          <cell r="C3134">
            <v>531454</v>
          </cell>
          <cell r="D3134" t="str">
            <v>Not Listed</v>
          </cell>
        </row>
        <row r="3135">
          <cell r="B3135" t="str">
            <v>POLYLINK POLYMERS INDIA LTD</v>
          </cell>
          <cell r="C3135">
            <v>531454</v>
          </cell>
          <cell r="D3135" t="str">
            <v>Not Listed</v>
          </cell>
        </row>
        <row r="3136">
          <cell r="B3136" t="str">
            <v>POLYMAC THERMOFORMERS LTD</v>
          </cell>
          <cell r="C3136">
            <v>537573</v>
          </cell>
          <cell r="D3136" t="str">
            <v>Not Listed</v>
          </cell>
        </row>
        <row r="3137">
          <cell r="B3137" t="str">
            <v>POLYMECHPLAST MACHINES LTD</v>
          </cell>
          <cell r="C3137">
            <v>526043</v>
          </cell>
          <cell r="D3137" t="str">
            <v>Not Listed</v>
          </cell>
        </row>
        <row r="3138">
          <cell r="B3138" t="str">
            <v>POLYPLEX CORPORATION LTD</v>
          </cell>
          <cell r="C3138">
            <v>524051</v>
          </cell>
          <cell r="D3138" t="str">
            <v>POLYPLEX</v>
          </cell>
        </row>
        <row r="3139">
          <cell r="B3139" t="str">
            <v>POLYSPIN EXPORTS LTD</v>
          </cell>
          <cell r="C3139">
            <v>539354</v>
          </cell>
          <cell r="D3139" t="str">
            <v>Not Listed</v>
          </cell>
        </row>
        <row r="3140">
          <cell r="B3140" t="str">
            <v>POLYTEX (INDIA) LTD</v>
          </cell>
          <cell r="C3140">
            <v>512481</v>
          </cell>
          <cell r="D3140" t="str">
            <v>Not Listed</v>
          </cell>
        </row>
        <row r="3141">
          <cell r="B3141" t="str">
            <v>POLYTEX INDIA LTD</v>
          </cell>
          <cell r="C3141">
            <v>512481</v>
          </cell>
          <cell r="D3141" t="str">
            <v>Not Listed</v>
          </cell>
        </row>
        <row r="3142">
          <cell r="B3142" t="str">
            <v>PONDY OXIDES &amp; CHEMICALS LTD</v>
          </cell>
          <cell r="C3142">
            <v>532626</v>
          </cell>
          <cell r="D3142" t="str">
            <v>Not Listed</v>
          </cell>
        </row>
        <row r="3143">
          <cell r="B3143" t="str">
            <v>PONNI SUGARS ERODE LTD</v>
          </cell>
          <cell r="C3143">
            <v>532460</v>
          </cell>
          <cell r="D3143" t="str">
            <v>PONNIERODE</v>
          </cell>
        </row>
        <row r="3144">
          <cell r="B3144" t="str">
            <v>POOJA ENTERTAINMENT AND FILMS LTD</v>
          </cell>
          <cell r="C3144">
            <v>532011</v>
          </cell>
          <cell r="D3144" t="str">
            <v>Not Listed</v>
          </cell>
        </row>
        <row r="3145">
          <cell r="B3145" t="str">
            <v>POOJAWESTERN METALIKS LTD</v>
          </cell>
          <cell r="C3145">
            <v>540727</v>
          </cell>
          <cell r="D3145" t="str">
            <v>Not Listed</v>
          </cell>
        </row>
        <row r="3146">
          <cell r="B3146" t="str">
            <v>POONA DAL &amp; OIL INDUSTRIES LTD</v>
          </cell>
          <cell r="C3146">
            <v>519359</v>
          </cell>
          <cell r="D3146" t="str">
            <v>Not Listed</v>
          </cell>
        </row>
        <row r="3147">
          <cell r="B3147" t="str">
            <v>POPULAR ESTATE MANAGEMENT LTD</v>
          </cell>
          <cell r="C3147">
            <v>531870</v>
          </cell>
          <cell r="D3147" t="str">
            <v>Not Listed</v>
          </cell>
        </row>
        <row r="3148">
          <cell r="B3148" t="str">
            <v>PORWAL AUTO COMPONENTS LTD</v>
          </cell>
          <cell r="C3148">
            <v>532933</v>
          </cell>
          <cell r="D3148" t="str">
            <v>Not Listed</v>
          </cell>
        </row>
        <row r="3149">
          <cell r="B3149" t="str">
            <v>POWER &amp; INSTRUMENTATION GUJARAT LTD</v>
          </cell>
          <cell r="C3149" t="str">
            <v>Not Listed</v>
          </cell>
          <cell r="D3149" t="str">
            <v>PIGL</v>
          </cell>
        </row>
        <row r="3150">
          <cell r="B3150" t="str">
            <v>POWER FINANCE CORPORATION LTD</v>
          </cell>
          <cell r="C3150">
            <v>532810</v>
          </cell>
          <cell r="D3150" t="str">
            <v>PFC</v>
          </cell>
        </row>
        <row r="3151">
          <cell r="B3151" t="str">
            <v>POWER GRID CORPORATION OF (INDIA) LTD</v>
          </cell>
          <cell r="C3151">
            <v>532898</v>
          </cell>
          <cell r="D3151" t="str">
            <v>POWERGRID</v>
          </cell>
        </row>
        <row r="3152">
          <cell r="B3152" t="str">
            <v>POWER GRID CORPORATION OF INDIA LTD</v>
          </cell>
          <cell r="C3152">
            <v>532898</v>
          </cell>
          <cell r="D3152" t="str">
            <v>POWERGRID</v>
          </cell>
        </row>
        <row r="3153">
          <cell r="B3153" t="str">
            <v>POWER MECH PROJECTS LTD</v>
          </cell>
          <cell r="C3153">
            <v>539302</v>
          </cell>
          <cell r="D3153" t="str">
            <v>POWERMECH</v>
          </cell>
        </row>
        <row r="3154">
          <cell r="B3154" t="str">
            <v>POWERFUL TECHNOLOGIES LTD</v>
          </cell>
          <cell r="C3154" t="str">
            <v>Not Listed</v>
          </cell>
          <cell r="D3154" t="str">
            <v>POWERFUL</v>
          </cell>
        </row>
        <row r="3155">
          <cell r="B3155" t="str">
            <v>POWERHOUSE GYM &amp; WELLNESS LTD</v>
          </cell>
          <cell r="C3155">
            <v>538731</v>
          </cell>
          <cell r="D3155" t="str">
            <v>Not Listed</v>
          </cell>
        </row>
        <row r="3156">
          <cell r="B3156" t="str">
            <v>PPAP AUTOMOTIVE LTD</v>
          </cell>
          <cell r="C3156">
            <v>532934</v>
          </cell>
          <cell r="D3156" t="str">
            <v>PPAP</v>
          </cell>
        </row>
        <row r="3157">
          <cell r="B3157" t="str">
            <v>PRABHAT DAIRY LTD</v>
          </cell>
          <cell r="C3157">
            <v>539351</v>
          </cell>
          <cell r="D3157" t="str">
            <v>PRABHAT</v>
          </cell>
        </row>
        <row r="3158">
          <cell r="B3158" t="str">
            <v>PRABHAT TELECOMS (INDIA) LTD</v>
          </cell>
          <cell r="C3158">
            <v>540027</v>
          </cell>
          <cell r="D3158" t="str">
            <v>Not Listed</v>
          </cell>
        </row>
        <row r="3159">
          <cell r="B3159" t="str">
            <v>PRABHAT TELECOMS INDIA LTD</v>
          </cell>
          <cell r="C3159">
            <v>540027</v>
          </cell>
          <cell r="D3159" t="str">
            <v>Not Listed</v>
          </cell>
        </row>
        <row r="3160">
          <cell r="B3160" t="str">
            <v>PRABHAV INDUSTRIES LTD</v>
          </cell>
          <cell r="C3160">
            <v>531855</v>
          </cell>
          <cell r="D3160" t="str">
            <v>Not Listed</v>
          </cell>
        </row>
        <row r="3161">
          <cell r="B3161" t="str">
            <v>PRABHU STEEL INDUSTRIES LTD</v>
          </cell>
          <cell r="C3161">
            <v>506042</v>
          </cell>
          <cell r="D3161" t="str">
            <v>Not Listed</v>
          </cell>
        </row>
        <row r="3162">
          <cell r="B3162" t="str">
            <v>PRADEEP METALS LTD</v>
          </cell>
          <cell r="C3162">
            <v>513532</v>
          </cell>
          <cell r="D3162" t="str">
            <v>Not Listed</v>
          </cell>
        </row>
        <row r="3163">
          <cell r="B3163" t="str">
            <v>PRADHIN LTD</v>
          </cell>
          <cell r="C3163">
            <v>530095</v>
          </cell>
          <cell r="D3163" t="str">
            <v>Not Listed</v>
          </cell>
        </row>
        <row r="3164">
          <cell r="B3164" t="str">
            <v>PRADIP OVERSEAS LTD</v>
          </cell>
          <cell r="C3164">
            <v>533178</v>
          </cell>
          <cell r="D3164" t="str">
            <v>PRADIP</v>
          </cell>
        </row>
        <row r="3165">
          <cell r="B3165" t="str">
            <v>PRAG BOSIMI SYNTHETICS LTD</v>
          </cell>
          <cell r="C3165">
            <v>500192</v>
          </cell>
          <cell r="D3165" t="str">
            <v>Not Listed</v>
          </cell>
        </row>
        <row r="3166">
          <cell r="B3166" t="str">
            <v>PRAJ INDUSTRIES LTD</v>
          </cell>
          <cell r="C3166">
            <v>522205</v>
          </cell>
          <cell r="D3166" t="str">
            <v>PRAJIND</v>
          </cell>
        </row>
        <row r="3167">
          <cell r="B3167" t="str">
            <v>PRAJAY ENGINEERS SYNDICATE LTD</v>
          </cell>
          <cell r="C3167">
            <v>531746</v>
          </cell>
          <cell r="D3167" t="str">
            <v>PRAENG</v>
          </cell>
        </row>
        <row r="3168">
          <cell r="B3168" t="str">
            <v>PRAKASH CONSTROWELL LTD</v>
          </cell>
          <cell r="C3168">
            <v>533605</v>
          </cell>
          <cell r="D3168" t="str">
            <v>PRAKASHCON</v>
          </cell>
        </row>
        <row r="3169">
          <cell r="B3169" t="str">
            <v>PRAKASH INDUSTRIES LTD</v>
          </cell>
          <cell r="C3169">
            <v>506022</v>
          </cell>
          <cell r="D3169" t="str">
            <v>PRAKASH</v>
          </cell>
        </row>
        <row r="3170">
          <cell r="B3170" t="str">
            <v>Prakash Pipes Ltd</v>
          </cell>
          <cell r="C3170">
            <v>542684</v>
          </cell>
          <cell r="D3170" t="str">
            <v>PPL</v>
          </cell>
        </row>
        <row r="3171">
          <cell r="B3171" t="str">
            <v>PRAKASH STEELAGE LTD</v>
          </cell>
          <cell r="C3171">
            <v>533239</v>
          </cell>
          <cell r="D3171" t="str">
            <v>PRAKASHSTL</v>
          </cell>
        </row>
        <row r="3172">
          <cell r="B3172" t="str">
            <v>PRAKASH WOOLLEN &amp; SYNTHETIC MILLS LTD</v>
          </cell>
          <cell r="C3172">
            <v>531437</v>
          </cell>
          <cell r="D3172" t="str">
            <v>Not Listed</v>
          </cell>
        </row>
        <row r="3173">
          <cell r="B3173" t="str">
            <v>PRANAVADITYA SPINNING MILLS LTD</v>
          </cell>
          <cell r="C3173">
            <v>531172</v>
          </cell>
          <cell r="D3173" t="str">
            <v>Not Listed</v>
          </cell>
        </row>
        <row r="3174">
          <cell r="B3174" t="str">
            <v>PRASHANT (INDIA) LTD</v>
          </cell>
          <cell r="C3174">
            <v>519014</v>
          </cell>
          <cell r="D3174" t="str">
            <v>Not Listed</v>
          </cell>
        </row>
        <row r="3175">
          <cell r="B3175" t="str">
            <v>PRASHANT INDIA LTD</v>
          </cell>
          <cell r="C3175">
            <v>519014</v>
          </cell>
          <cell r="D3175" t="str">
            <v>Not Listed</v>
          </cell>
        </row>
        <row r="3176">
          <cell r="B3176" t="str">
            <v>PRATAAP SNACKS LTD</v>
          </cell>
          <cell r="C3176">
            <v>540724</v>
          </cell>
          <cell r="D3176" t="str">
            <v>DIAMONDYD</v>
          </cell>
        </row>
        <row r="3177">
          <cell r="B3177" t="str">
            <v>PRATIK PANELS LTD</v>
          </cell>
          <cell r="C3177">
            <v>526490</v>
          </cell>
          <cell r="D3177" t="str">
            <v>Not Listed</v>
          </cell>
        </row>
        <row r="3178">
          <cell r="B3178" t="str">
            <v>PRATIKSHA CHEMICALS LTD</v>
          </cell>
          <cell r="C3178">
            <v>531257</v>
          </cell>
          <cell r="D3178" t="str">
            <v>Not Listed</v>
          </cell>
        </row>
        <row r="3179">
          <cell r="B3179" t="str">
            <v>PRAXIS HOME RETAIL LTD</v>
          </cell>
          <cell r="C3179">
            <v>540901</v>
          </cell>
          <cell r="D3179" t="str">
            <v>PRAXIS</v>
          </cell>
        </row>
        <row r="3180">
          <cell r="B3180" t="str">
            <v>PRECIOUS TRADING &amp; INVESTMENTS LTD</v>
          </cell>
          <cell r="C3180">
            <v>506107</v>
          </cell>
          <cell r="D3180" t="str">
            <v>Not Listed</v>
          </cell>
        </row>
        <row r="3181">
          <cell r="B3181" t="str">
            <v>PRECISION CAMSHAFTS LTD</v>
          </cell>
          <cell r="C3181">
            <v>539636</v>
          </cell>
          <cell r="D3181" t="str">
            <v>PRECAM</v>
          </cell>
        </row>
        <row r="3182">
          <cell r="B3182" t="str">
            <v>PRECISION CONTAINEURS LTD</v>
          </cell>
          <cell r="C3182">
            <v>523874</v>
          </cell>
          <cell r="D3182" t="str">
            <v>Not Listed</v>
          </cell>
        </row>
        <row r="3183">
          <cell r="B3183" t="str">
            <v>PRECISION ELECTRONICS LTD</v>
          </cell>
          <cell r="C3183">
            <v>517258</v>
          </cell>
          <cell r="D3183" t="str">
            <v>Not Listed</v>
          </cell>
        </row>
        <row r="3184">
          <cell r="B3184" t="str">
            <v>PRECISION WIRES (INDIA) LTD</v>
          </cell>
          <cell r="C3184">
            <v>523539</v>
          </cell>
          <cell r="D3184" t="str">
            <v>PRECWIRE</v>
          </cell>
        </row>
        <row r="3185">
          <cell r="B3185" t="str">
            <v>PRECISION WIRES INDIA LTD</v>
          </cell>
          <cell r="C3185">
            <v>523539</v>
          </cell>
          <cell r="D3185" t="str">
            <v>PRECWIRE</v>
          </cell>
        </row>
        <row r="3186">
          <cell r="B3186" t="str">
            <v>PRECOT MERIDIAN LTD</v>
          </cell>
          <cell r="C3186" t="str">
            <v>Not Listed</v>
          </cell>
          <cell r="D3186" t="str">
            <v>PRECOT</v>
          </cell>
        </row>
        <row r="3187">
          <cell r="B3187" t="str">
            <v>PREM SOMANI FINANCIAL SERVICES LTD</v>
          </cell>
          <cell r="C3187">
            <v>530669</v>
          </cell>
          <cell r="D3187" t="str">
            <v>Not Listed</v>
          </cell>
        </row>
        <row r="3188">
          <cell r="B3188" t="str">
            <v>PREMCO GLOBAL LTD</v>
          </cell>
          <cell r="C3188">
            <v>530331</v>
          </cell>
          <cell r="D3188" t="str">
            <v>Not Listed</v>
          </cell>
        </row>
        <row r="3189">
          <cell r="B3189" t="str">
            <v>PREMIER CHENNAI PROPERTIES LTD</v>
          </cell>
          <cell r="C3189">
            <v>780007</v>
          </cell>
          <cell r="D3189" t="str">
            <v>Not Listed</v>
          </cell>
        </row>
        <row r="3190">
          <cell r="B3190" t="str">
            <v>PREMIER EXPLOSIVES LTD</v>
          </cell>
          <cell r="C3190">
            <v>526247</v>
          </cell>
          <cell r="D3190" t="str">
            <v>PREMEXPLN</v>
          </cell>
        </row>
        <row r="3191">
          <cell r="B3191" t="str">
            <v>PREMIER LTD</v>
          </cell>
          <cell r="C3191">
            <v>500540</v>
          </cell>
          <cell r="D3191" t="str">
            <v>PREMIER</v>
          </cell>
        </row>
        <row r="3192">
          <cell r="B3192" t="str">
            <v>PREMIER PIPES LTD</v>
          </cell>
          <cell r="C3192">
            <v>513291</v>
          </cell>
          <cell r="D3192" t="str">
            <v>Not Listed</v>
          </cell>
        </row>
        <row r="3193">
          <cell r="B3193" t="str">
            <v>PREMIER POLYFILM LTD</v>
          </cell>
          <cell r="C3193">
            <v>514354</v>
          </cell>
          <cell r="D3193" t="str">
            <v>PREMIERPOL</v>
          </cell>
        </row>
        <row r="3194">
          <cell r="B3194" t="str">
            <v>PREMIER SYNTHETICS LTD</v>
          </cell>
          <cell r="C3194">
            <v>509835</v>
          </cell>
          <cell r="D3194" t="str">
            <v>Not Listed</v>
          </cell>
        </row>
        <row r="3195">
          <cell r="B3195" t="str">
            <v>PRERNA INFRABUILD LTD</v>
          </cell>
          <cell r="C3195">
            <v>531802</v>
          </cell>
          <cell r="D3195" t="str">
            <v>Not Listed</v>
          </cell>
        </row>
        <row r="3196">
          <cell r="B3196" t="str">
            <v>PRESSMAN ADVERTISING LTD</v>
          </cell>
          <cell r="C3196">
            <v>509077</v>
          </cell>
          <cell r="D3196" t="str">
            <v>PRESSMN</v>
          </cell>
        </row>
        <row r="3197">
          <cell r="B3197" t="str">
            <v>PRESTIGE ESTATES PROJECTS LTD</v>
          </cell>
          <cell r="C3197">
            <v>533274</v>
          </cell>
          <cell r="D3197" t="str">
            <v>PRESTIGE</v>
          </cell>
        </row>
        <row r="3198">
          <cell r="B3198" t="str">
            <v>PRICOL LTD</v>
          </cell>
          <cell r="C3198">
            <v>540293</v>
          </cell>
          <cell r="D3198" t="str">
            <v>PRICOLLTD</v>
          </cell>
        </row>
        <row r="3199">
          <cell r="B3199" t="str">
            <v>PRIMA AGRO LTD</v>
          </cell>
          <cell r="C3199">
            <v>519262</v>
          </cell>
          <cell r="D3199" t="str">
            <v>Not Listed</v>
          </cell>
        </row>
        <row r="3200">
          <cell r="B3200" t="str">
            <v>PRIMA INDUSTRIES LTD</v>
          </cell>
          <cell r="C3200">
            <v>531246</v>
          </cell>
          <cell r="D3200" t="str">
            <v>Not Listed</v>
          </cell>
        </row>
        <row r="3201">
          <cell r="B3201" t="str">
            <v>PRIMA PLASTICS LTD</v>
          </cell>
          <cell r="C3201">
            <v>530589</v>
          </cell>
          <cell r="D3201" t="str">
            <v>Not Listed</v>
          </cell>
        </row>
        <row r="3202">
          <cell r="B3202" t="str">
            <v>PRIME CAPITAL MARKET LTD</v>
          </cell>
          <cell r="C3202">
            <v>535514</v>
          </cell>
          <cell r="D3202" t="str">
            <v>Not Listed</v>
          </cell>
        </row>
        <row r="3203">
          <cell r="B3203" t="str">
            <v>PRIME CUSTOMER SERVICES LTD</v>
          </cell>
          <cell r="C3203">
            <v>540404</v>
          </cell>
          <cell r="D3203" t="str">
            <v>Not Listed</v>
          </cell>
        </row>
        <row r="3204">
          <cell r="B3204" t="str">
            <v>PRIME FOCUS LTD</v>
          </cell>
          <cell r="C3204">
            <v>532748</v>
          </cell>
          <cell r="D3204" t="str">
            <v>PFOCUS</v>
          </cell>
        </row>
        <row r="3205">
          <cell r="B3205" t="str">
            <v>PRIME INDUSTRIES LTD</v>
          </cell>
          <cell r="C3205">
            <v>519299</v>
          </cell>
          <cell r="D3205" t="str">
            <v>Not Listed</v>
          </cell>
        </row>
        <row r="3206">
          <cell r="B3206" t="str">
            <v>PRIME PROPERTY DEVELOPMENT CORPORATION LTD</v>
          </cell>
          <cell r="C3206">
            <v>530695</v>
          </cell>
          <cell r="D3206" t="str">
            <v>Not Listed</v>
          </cell>
        </row>
        <row r="3207">
          <cell r="B3207" t="str">
            <v>PRIME SECURITIES LTD</v>
          </cell>
          <cell r="C3207">
            <v>500337</v>
          </cell>
          <cell r="D3207" t="str">
            <v>PRIMESECU</v>
          </cell>
        </row>
        <row r="3208">
          <cell r="B3208" t="str">
            <v>PRIME URBAN DEVELOPMENT (INDIA) LTD</v>
          </cell>
          <cell r="C3208">
            <v>521149</v>
          </cell>
          <cell r="D3208" t="str">
            <v>Not Listed</v>
          </cell>
        </row>
        <row r="3209">
          <cell r="B3209" t="str">
            <v>PRIME URBAN DEVELOPMENT INDIA LTD</v>
          </cell>
          <cell r="C3209">
            <v>521149</v>
          </cell>
          <cell r="D3209" t="str">
            <v>Not Listed</v>
          </cell>
        </row>
        <row r="3210">
          <cell r="B3210" t="str">
            <v>PRISM FINANCE LTD</v>
          </cell>
          <cell r="C3210">
            <v>531735</v>
          </cell>
          <cell r="D3210" t="str">
            <v>Not Listed</v>
          </cell>
        </row>
        <row r="3211">
          <cell r="B3211" t="str">
            <v>PRISM JOHNSON LTD</v>
          </cell>
          <cell r="C3211">
            <v>500338</v>
          </cell>
          <cell r="D3211" t="str">
            <v>PRSMJOHNSN</v>
          </cell>
        </row>
        <row r="3212">
          <cell r="B3212" t="str">
            <v>PRISM MEDICO AND PHARMACY LTD</v>
          </cell>
          <cell r="C3212">
            <v>512217</v>
          </cell>
          <cell r="D3212" t="str">
            <v>Not Listed</v>
          </cell>
        </row>
        <row r="3213">
          <cell r="B3213" t="str">
            <v>PRITHVI EXCHANGE (INDIA) LTD</v>
          </cell>
          <cell r="C3213">
            <v>531688</v>
          </cell>
          <cell r="D3213" t="str">
            <v>Not Listed</v>
          </cell>
        </row>
        <row r="3214">
          <cell r="B3214" t="str">
            <v>PRITHVI EXCHANGE INDIA LTD</v>
          </cell>
          <cell r="C3214">
            <v>531688</v>
          </cell>
          <cell r="D3214" t="str">
            <v>Not Listed</v>
          </cell>
        </row>
        <row r="3215">
          <cell r="B3215" t="str">
            <v>PRITI INTERNATIONAL LTD</v>
          </cell>
          <cell r="C3215" t="str">
            <v>Not Listed</v>
          </cell>
          <cell r="D3215" t="str">
            <v>PRITI</v>
          </cell>
        </row>
        <row r="3216">
          <cell r="B3216" t="str">
            <v>PRITIKA AUTO INDUSTRIES LTD</v>
          </cell>
          <cell r="C3216">
            <v>539359</v>
          </cell>
          <cell r="D3216" t="str">
            <v>Not Listed</v>
          </cell>
        </row>
        <row r="3217">
          <cell r="B3217" t="str">
            <v>PRITISH NANDY COMMUNICATIONS LTD</v>
          </cell>
          <cell r="C3217">
            <v>532387</v>
          </cell>
          <cell r="D3217" t="str">
            <v>PNC</v>
          </cell>
        </row>
        <row r="3218">
          <cell r="B3218" t="str">
            <v>PRIYA LTD</v>
          </cell>
          <cell r="C3218">
            <v>524580</v>
          </cell>
          <cell r="D3218" t="str">
            <v>Not Listed</v>
          </cell>
        </row>
        <row r="3219">
          <cell r="B3219" t="str">
            <v>PRO FIN CAPITAL SERVICES LTD</v>
          </cell>
          <cell r="C3219">
            <v>511557</v>
          </cell>
          <cell r="D3219" t="str">
            <v>Not Listed</v>
          </cell>
        </row>
        <row r="3220">
          <cell r="B3220" t="str">
            <v>PROAIM ENTERPRISES LTD</v>
          </cell>
          <cell r="C3220">
            <v>512105</v>
          </cell>
          <cell r="D3220" t="str">
            <v>Not Listed</v>
          </cell>
        </row>
        <row r="3221">
          <cell r="B3221" t="str">
            <v>PROCAL ELECTRONICS (INDIA) LTD</v>
          </cell>
          <cell r="C3221">
            <v>526009</v>
          </cell>
          <cell r="D3221" t="str">
            <v>Not Listed</v>
          </cell>
        </row>
        <row r="3222">
          <cell r="B3222" t="str">
            <v>PROCAL ELECTRONICS INDIA LTD</v>
          </cell>
          <cell r="C3222">
            <v>526009</v>
          </cell>
          <cell r="D3222" t="str">
            <v>Not Listed</v>
          </cell>
        </row>
        <row r="3223">
          <cell r="B3223" t="str">
            <v>Procter &amp; Gamble Health LTD</v>
          </cell>
          <cell r="C3223" t="str">
            <v>Not Listed</v>
          </cell>
          <cell r="D3223" t="str">
            <v>PGHL</v>
          </cell>
        </row>
        <row r="3224">
          <cell r="B3224" t="str">
            <v>PROCTER &amp; GAMBLE HYGIENE AND HEALTH CARE LTD</v>
          </cell>
          <cell r="C3224">
            <v>500459</v>
          </cell>
          <cell r="D3224" t="str">
            <v>PGHH</v>
          </cell>
        </row>
        <row r="3225">
          <cell r="B3225" t="str">
            <v>PROGRESSIVE EXTRACTIONS &amp; EXPORTS LTD</v>
          </cell>
          <cell r="C3225">
            <v>531265</v>
          </cell>
          <cell r="D3225" t="str">
            <v>Not Listed</v>
          </cell>
        </row>
        <row r="3226">
          <cell r="B3226" t="str">
            <v>PROLIFE INDUSTRIES LTD</v>
          </cell>
          <cell r="C3226" t="str">
            <v>Not Listed</v>
          </cell>
          <cell r="D3226" t="str">
            <v>PROLIFE</v>
          </cell>
        </row>
        <row r="3227">
          <cell r="B3227" t="str">
            <v>PROMACT IMPEX LTD</v>
          </cell>
          <cell r="C3227">
            <v>526494</v>
          </cell>
          <cell r="D3227" t="str">
            <v>Not Listed</v>
          </cell>
        </row>
        <row r="3228">
          <cell r="B3228" t="str">
            <v>PROSEED (INDIA) LTD</v>
          </cell>
          <cell r="C3228">
            <v>590057</v>
          </cell>
          <cell r="D3228" t="str">
            <v>PROSEED</v>
          </cell>
        </row>
        <row r="3229">
          <cell r="B3229" t="str">
            <v>PROSEED INDIA LTD</v>
          </cell>
          <cell r="C3229">
            <v>590057</v>
          </cell>
          <cell r="D3229" t="str">
            <v>PROSEED</v>
          </cell>
        </row>
        <row r="3230">
          <cell r="B3230" t="str">
            <v>PROVESTMENT SERVICES LTD</v>
          </cell>
          <cell r="C3230">
            <v>540703</v>
          </cell>
          <cell r="D3230" t="str">
            <v>Not Listed</v>
          </cell>
        </row>
        <row r="3231">
          <cell r="B3231" t="str">
            <v>PROVOGUE (INDIA) LTD</v>
          </cell>
          <cell r="C3231">
            <v>532647</v>
          </cell>
          <cell r="D3231" t="str">
            <v>PROVOGE</v>
          </cell>
        </row>
        <row r="3232">
          <cell r="B3232" t="str">
            <v>PROVOGUE INDIA LTD</v>
          </cell>
          <cell r="C3232">
            <v>532647</v>
          </cell>
          <cell r="D3232" t="str">
            <v>PROVOGE</v>
          </cell>
        </row>
        <row r="3233">
          <cell r="B3233" t="str">
            <v>PROZONE INTU PROPERTIES LTD</v>
          </cell>
          <cell r="C3233">
            <v>534675</v>
          </cell>
          <cell r="D3233" t="str">
            <v>PROZONINTU</v>
          </cell>
        </row>
        <row r="3234">
          <cell r="B3234" t="str">
            <v>PS IT INFRASTRUCTURE &amp; SERVICES LTD</v>
          </cell>
          <cell r="C3234">
            <v>505502</v>
          </cell>
          <cell r="D3234" t="str">
            <v>Not Listed</v>
          </cell>
        </row>
        <row r="3235">
          <cell r="B3235" t="str">
            <v>PSL LTD</v>
          </cell>
          <cell r="C3235">
            <v>526801</v>
          </cell>
          <cell r="D3235" t="str">
            <v>PSL</v>
          </cell>
        </row>
        <row r="3236">
          <cell r="B3236" t="str">
            <v>PSP PROJECTS LTD</v>
          </cell>
          <cell r="C3236">
            <v>540544</v>
          </cell>
          <cell r="D3236" t="str">
            <v>PSPPROJECT</v>
          </cell>
        </row>
        <row r="3237">
          <cell r="B3237" t="str">
            <v>PTC (INDIA) LTD</v>
          </cell>
          <cell r="C3237">
            <v>532524</v>
          </cell>
          <cell r="D3237" t="str">
            <v>PTC</v>
          </cell>
        </row>
        <row r="3238">
          <cell r="B3238" t="str">
            <v>PTC INDIA FINANCIAL SERVICES LTD</v>
          </cell>
          <cell r="C3238">
            <v>533344</v>
          </cell>
          <cell r="D3238" t="str">
            <v>PFS</v>
          </cell>
        </row>
        <row r="3239">
          <cell r="B3239" t="str">
            <v>PTC INDIA LTD</v>
          </cell>
          <cell r="C3239">
            <v>532524</v>
          </cell>
          <cell r="D3239" t="str">
            <v>PTC</v>
          </cell>
        </row>
        <row r="3240">
          <cell r="B3240" t="str">
            <v>PTC INDUSTRIES LTD</v>
          </cell>
          <cell r="C3240">
            <v>539006</v>
          </cell>
          <cell r="D3240" t="str">
            <v>Not Listed</v>
          </cell>
        </row>
        <row r="3241">
          <cell r="B3241" t="str">
            <v>PTL ENTERPRISES LTD</v>
          </cell>
          <cell r="C3241">
            <v>509220</v>
          </cell>
          <cell r="D3241" t="str">
            <v>PTL</v>
          </cell>
        </row>
        <row r="3242">
          <cell r="B3242" t="str">
            <v>PUDUMJEE PAPER PRODUCTS LTD</v>
          </cell>
          <cell r="C3242">
            <v>539785</v>
          </cell>
          <cell r="D3242" t="str">
            <v>PDMJEPAPER</v>
          </cell>
        </row>
        <row r="3243">
          <cell r="B3243" t="str">
            <v>PULSAR INTERNATIONAL LTD</v>
          </cell>
          <cell r="C3243">
            <v>512591</v>
          </cell>
          <cell r="D3243" t="str">
            <v>Not Listed</v>
          </cell>
        </row>
        <row r="3244">
          <cell r="B3244" t="str">
            <v>PULZ ELECTRONICS LTD</v>
          </cell>
          <cell r="C3244" t="str">
            <v>Not Listed</v>
          </cell>
          <cell r="D3244" t="str">
            <v>PULZ</v>
          </cell>
        </row>
        <row r="3245">
          <cell r="B3245" t="str">
            <v>PUNCTUAL TRADING LTD</v>
          </cell>
          <cell r="C3245">
            <v>512461</v>
          </cell>
          <cell r="D3245" t="str">
            <v>Not Listed</v>
          </cell>
        </row>
        <row r="3246">
          <cell r="B3246" t="str">
            <v>PUNIT COMMERCIALS LTD</v>
          </cell>
          <cell r="C3246">
            <v>512099</v>
          </cell>
          <cell r="D3246" t="str">
            <v>Not Listed</v>
          </cell>
        </row>
        <row r="3247">
          <cell r="B3247" t="str">
            <v>PUNJ LLOYD LTD</v>
          </cell>
          <cell r="C3247">
            <v>532693</v>
          </cell>
          <cell r="D3247" t="str">
            <v>PUNJLLOYD</v>
          </cell>
        </row>
        <row r="3248">
          <cell r="B3248" t="str">
            <v>PUNJAB &amp; SIND BANK</v>
          </cell>
          <cell r="C3248">
            <v>533295</v>
          </cell>
          <cell r="D3248" t="str">
            <v>PSB</v>
          </cell>
        </row>
        <row r="3249">
          <cell r="B3249" t="str">
            <v>PUNJAB ALKALIES &amp; CHEMICALS LTD</v>
          </cell>
          <cell r="C3249">
            <v>506852</v>
          </cell>
          <cell r="D3249" t="str">
            <v>Not Listed</v>
          </cell>
        </row>
        <row r="3250">
          <cell r="B3250" t="str">
            <v>PUNJAB CHEMICALS &amp; CROP PROTECTION LTD</v>
          </cell>
          <cell r="C3250">
            <v>506618</v>
          </cell>
          <cell r="D3250" t="str">
            <v>PUNJABCHEM</v>
          </cell>
        </row>
        <row r="3251">
          <cell r="B3251" t="str">
            <v>PUNJAB COMMUNICATIONS LTD</v>
          </cell>
          <cell r="C3251">
            <v>500346</v>
          </cell>
          <cell r="D3251" t="str">
            <v>Not Listed</v>
          </cell>
        </row>
        <row r="3252">
          <cell r="B3252" t="str">
            <v>PUNJAB NATIONAL BANK</v>
          </cell>
          <cell r="C3252">
            <v>532461</v>
          </cell>
          <cell r="D3252" t="str">
            <v>PNB</v>
          </cell>
        </row>
        <row r="3253">
          <cell r="B3253" t="str">
            <v>PURAVANKARA LTD</v>
          </cell>
          <cell r="C3253">
            <v>532891</v>
          </cell>
          <cell r="D3253" t="str">
            <v>PURVA</v>
          </cell>
        </row>
        <row r="3254">
          <cell r="B3254" t="str">
            <v>PURE GIFTCARAT LTD</v>
          </cell>
          <cell r="C3254">
            <v>540492</v>
          </cell>
          <cell r="D3254" t="str">
            <v>Not Listed</v>
          </cell>
        </row>
        <row r="3255">
          <cell r="B3255" t="str">
            <v>PURITY FLEX PACK LTD</v>
          </cell>
          <cell r="C3255">
            <v>523315</v>
          </cell>
          <cell r="D3255" t="str">
            <v>Not Listed</v>
          </cell>
        </row>
        <row r="3256">
          <cell r="B3256" t="str">
            <v>PUROHIT CONSTRUCTION LTD</v>
          </cell>
          <cell r="C3256">
            <v>538993</v>
          </cell>
          <cell r="D3256" t="str">
            <v>Not Listed</v>
          </cell>
        </row>
        <row r="3257">
          <cell r="B3257" t="str">
            <v>PURPLE ENTERTAINMENT LTD</v>
          </cell>
          <cell r="C3257">
            <v>540159</v>
          </cell>
          <cell r="D3257" t="str">
            <v>Not Listed</v>
          </cell>
        </row>
        <row r="3258">
          <cell r="B3258" t="str">
            <v>PURSHOTTAM INVESTOFIN LTD</v>
          </cell>
          <cell r="C3258">
            <v>538647</v>
          </cell>
          <cell r="D3258" t="str">
            <v>Not Listed</v>
          </cell>
        </row>
        <row r="3259">
          <cell r="B3259" t="str">
            <v>PUSHPANJALI REALMS AND INFRATECH LTD</v>
          </cell>
          <cell r="C3259" t="str">
            <v>Not Listed</v>
          </cell>
          <cell r="D3259" t="str">
            <v>PUSHPREALM</v>
          </cell>
        </row>
        <row r="3260">
          <cell r="B3260" t="str">
            <v>PUSHPSONS INDUSTRIES LTD</v>
          </cell>
          <cell r="C3260">
            <v>531562</v>
          </cell>
          <cell r="D3260" t="str">
            <v>Not Listed</v>
          </cell>
        </row>
        <row r="3261">
          <cell r="B3261" t="str">
            <v>PVP VENTURES LTD</v>
          </cell>
          <cell r="C3261">
            <v>517556</v>
          </cell>
          <cell r="D3261" t="str">
            <v>PVP</v>
          </cell>
        </row>
        <row r="3262">
          <cell r="B3262" t="str">
            <v>PVR LTD</v>
          </cell>
          <cell r="C3262">
            <v>532689</v>
          </cell>
          <cell r="D3262" t="str">
            <v>PVR</v>
          </cell>
        </row>
        <row r="3263">
          <cell r="B3263" t="str">
            <v>PVV INFRA LTD</v>
          </cell>
          <cell r="C3263">
            <v>536659</v>
          </cell>
          <cell r="D3263" t="str">
            <v>Not Listed</v>
          </cell>
        </row>
        <row r="3264">
          <cell r="B3264" t="str">
            <v>PYXIS FINVEST LTD</v>
          </cell>
          <cell r="C3264">
            <v>534109</v>
          </cell>
          <cell r="D3264" t="str">
            <v>Not Listed</v>
          </cell>
        </row>
        <row r="3265">
          <cell r="B3265" t="str">
            <v>QUADRANT TELEVENTURES LTD</v>
          </cell>
          <cell r="C3265">
            <v>511116</v>
          </cell>
          <cell r="D3265" t="str">
            <v>Not Listed</v>
          </cell>
        </row>
        <row r="3266">
          <cell r="B3266" t="str">
            <v>QUANTUM BUILD-TECH LTD</v>
          </cell>
          <cell r="C3266">
            <v>538596</v>
          </cell>
          <cell r="D3266" t="str">
            <v>Not Listed</v>
          </cell>
        </row>
        <row r="3267">
          <cell r="B3267" t="str">
            <v>QUANTUM DIGITAL VISION (INDIA) LTD</v>
          </cell>
          <cell r="C3267">
            <v>530281</v>
          </cell>
          <cell r="D3267" t="str">
            <v>Not Listed</v>
          </cell>
        </row>
        <row r="3268">
          <cell r="B3268" t="str">
            <v>QUANTUM DIGITAL VISION INDIA LTD</v>
          </cell>
          <cell r="C3268">
            <v>530281</v>
          </cell>
          <cell r="D3268" t="str">
            <v>Not Listed</v>
          </cell>
        </row>
        <row r="3269">
          <cell r="B3269" t="str">
            <v>QUANTUM GOLD FUND - EXCHANGE TRADED FUND (ETF)</v>
          </cell>
          <cell r="C3269">
            <v>590099</v>
          </cell>
          <cell r="D3269" t="str">
            <v>QGOLDHALF</v>
          </cell>
        </row>
        <row r="3270">
          <cell r="B3270" t="str">
            <v>QUANTUM MUTUAL FUND - QUANTUM INDEX FUND ETF</v>
          </cell>
          <cell r="C3270">
            <v>590110</v>
          </cell>
          <cell r="D3270" t="str">
            <v>QNIFTY</v>
          </cell>
        </row>
        <row r="3271">
          <cell r="B3271" t="str">
            <v>QUESS CORP LTD</v>
          </cell>
          <cell r="C3271">
            <v>539978</v>
          </cell>
          <cell r="D3271" t="str">
            <v>QUESS</v>
          </cell>
        </row>
        <row r="3272">
          <cell r="B3272" t="str">
            <v>QUEST FINANCIAL SERVICES LTD</v>
          </cell>
          <cell r="C3272">
            <v>539962</v>
          </cell>
          <cell r="D3272" t="str">
            <v>Not Listed</v>
          </cell>
        </row>
        <row r="3273">
          <cell r="B3273" t="str">
            <v>QUEST SOFTECH (INDIA) LTD</v>
          </cell>
          <cell r="C3273">
            <v>535719</v>
          </cell>
          <cell r="D3273" t="str">
            <v>Not Listed</v>
          </cell>
        </row>
        <row r="3274">
          <cell r="B3274" t="str">
            <v>QUEST SOFTECH INDIA LTD</v>
          </cell>
          <cell r="C3274">
            <v>535719</v>
          </cell>
          <cell r="D3274" t="str">
            <v>Not Listed</v>
          </cell>
        </row>
        <row r="3275">
          <cell r="B3275" t="str">
            <v>QUICK HEAL TECHNOLOGIES LTD</v>
          </cell>
          <cell r="C3275">
            <v>539678</v>
          </cell>
          <cell r="D3275" t="str">
            <v>QUICKHEAL</v>
          </cell>
        </row>
        <row r="3276">
          <cell r="B3276" t="str">
            <v>QUINTEGRA SOLUTIONS LTD</v>
          </cell>
          <cell r="C3276">
            <v>532866</v>
          </cell>
          <cell r="D3276" t="str">
            <v>QUINTEGRA</v>
          </cell>
        </row>
        <row r="3277">
          <cell r="B3277" t="str">
            <v>R B GUPTA FINANCIALS LTD</v>
          </cell>
          <cell r="C3277">
            <v>532024</v>
          </cell>
          <cell r="D3277" t="str">
            <v>Not Listed</v>
          </cell>
        </row>
        <row r="3278">
          <cell r="B3278" t="str">
            <v>R J BIO-TECH LTD</v>
          </cell>
          <cell r="C3278">
            <v>536456</v>
          </cell>
          <cell r="D3278" t="str">
            <v>Not Listed</v>
          </cell>
        </row>
        <row r="3279">
          <cell r="B3279" t="str">
            <v>R J SHAH &amp; CO LTD</v>
          </cell>
          <cell r="C3279">
            <v>509845</v>
          </cell>
          <cell r="D3279" t="str">
            <v>Not Listed</v>
          </cell>
        </row>
        <row r="3280">
          <cell r="B3280" t="str">
            <v>R M DRIP AND SPRINKLERS SYSTEMS LTD</v>
          </cell>
          <cell r="C3280" t="str">
            <v>Not Listed</v>
          </cell>
          <cell r="D3280" t="str">
            <v>RMDRIP</v>
          </cell>
        </row>
        <row r="3281">
          <cell r="B3281" t="str">
            <v>R P P INFRA PROJECTS LTD</v>
          </cell>
          <cell r="C3281">
            <v>533284</v>
          </cell>
          <cell r="D3281" t="str">
            <v>RPPINFRA</v>
          </cell>
        </row>
        <row r="3282">
          <cell r="B3282" t="str">
            <v>R R SECURITIES LTD</v>
          </cell>
          <cell r="C3282">
            <v>530917</v>
          </cell>
          <cell r="D3282" t="str">
            <v>Not Listed</v>
          </cell>
        </row>
        <row r="3283">
          <cell r="B3283" t="str">
            <v>R S SOFTWARE (INDIA) LTD</v>
          </cell>
          <cell r="C3283">
            <v>517447</v>
          </cell>
          <cell r="D3283" t="str">
            <v>RSSOFTWARE</v>
          </cell>
        </row>
        <row r="3284">
          <cell r="B3284" t="str">
            <v>R S SOFTWARE INDIA LTD</v>
          </cell>
          <cell r="C3284">
            <v>517447</v>
          </cell>
          <cell r="D3284" t="str">
            <v>RSSOFTWARE</v>
          </cell>
        </row>
        <row r="3285">
          <cell r="B3285" t="str">
            <v>R SYSTEMS INTERNATIONAL LTD</v>
          </cell>
          <cell r="C3285">
            <v>532735</v>
          </cell>
          <cell r="D3285" t="str">
            <v>RSYSTEMS</v>
          </cell>
        </row>
        <row r="3286">
          <cell r="B3286" t="str">
            <v>R T EXPORTS LTD</v>
          </cell>
          <cell r="C3286">
            <v>512565</v>
          </cell>
          <cell r="D3286" t="str">
            <v>Not Listed</v>
          </cell>
        </row>
        <row r="3287">
          <cell r="B3287" t="str">
            <v>R&amp;B DENIMS LTD</v>
          </cell>
          <cell r="C3287">
            <v>538119</v>
          </cell>
          <cell r="D3287" t="str">
            <v>Not Listed</v>
          </cell>
        </row>
        <row r="3288">
          <cell r="B3288" t="str">
            <v>RAAJ MEDISAFE (INDIA) LTD</v>
          </cell>
          <cell r="C3288">
            <v>524502</v>
          </cell>
          <cell r="D3288" t="str">
            <v>Not Listed</v>
          </cell>
        </row>
        <row r="3289">
          <cell r="B3289" t="str">
            <v>RAAJ MEDISAFE INDIA LTD</v>
          </cell>
          <cell r="C3289">
            <v>524502</v>
          </cell>
          <cell r="D3289" t="str">
            <v>Not Listed</v>
          </cell>
        </row>
        <row r="3290">
          <cell r="B3290" t="str">
            <v>RAASI REFRACTORIES LTD</v>
          </cell>
          <cell r="C3290">
            <v>502271</v>
          </cell>
          <cell r="D3290" t="str">
            <v>Not Listed</v>
          </cell>
        </row>
        <row r="3291">
          <cell r="B3291" t="str">
            <v>RACL GEARTECH LTD</v>
          </cell>
          <cell r="C3291">
            <v>520073</v>
          </cell>
          <cell r="D3291" t="str">
            <v>Not Listed</v>
          </cell>
        </row>
        <row r="3292">
          <cell r="B3292" t="str">
            <v>RADAAN MEDIAWORKS (INDIA) LTD</v>
          </cell>
          <cell r="C3292">
            <v>590070</v>
          </cell>
          <cell r="D3292" t="str">
            <v>RADAAN</v>
          </cell>
        </row>
        <row r="3293">
          <cell r="B3293" t="str">
            <v>RADAAN MEDIAWORKS INDIA LTD</v>
          </cell>
          <cell r="C3293">
            <v>590070</v>
          </cell>
          <cell r="D3293" t="str">
            <v>RADAAN</v>
          </cell>
        </row>
        <row r="3294">
          <cell r="B3294" t="str">
            <v>RADHA MADHAV CORPORATION LTD</v>
          </cell>
          <cell r="C3294">
            <v>532692</v>
          </cell>
          <cell r="D3294" t="str">
            <v>RMCL</v>
          </cell>
        </row>
        <row r="3295">
          <cell r="B3295" t="str">
            <v>RADHAGOBIND COMMERCIAL LTD</v>
          </cell>
          <cell r="C3295">
            <v>539673</v>
          </cell>
          <cell r="D3295" t="str">
            <v>Not Listed</v>
          </cell>
        </row>
        <row r="3296">
          <cell r="B3296" t="str">
            <v>RADHE DEVELOPERS (INDIA) LTD</v>
          </cell>
          <cell r="C3296">
            <v>531273</v>
          </cell>
          <cell r="D3296" t="str">
            <v>Not Listed</v>
          </cell>
        </row>
        <row r="3297">
          <cell r="B3297" t="str">
            <v>RADHE DEVELOPERS INDIA LTD</v>
          </cell>
          <cell r="C3297">
            <v>531273</v>
          </cell>
          <cell r="D3297" t="str">
            <v>Not Listed</v>
          </cell>
        </row>
        <row r="3298">
          <cell r="B3298" t="str">
            <v>RADHEY TRADE HOLDING LTD</v>
          </cell>
          <cell r="C3298">
            <v>539814</v>
          </cell>
          <cell r="D3298" t="str">
            <v>Not Listed</v>
          </cell>
        </row>
        <row r="3299">
          <cell r="B3299" t="str">
            <v>RADHIKA JEWELTECH LTD</v>
          </cell>
          <cell r="C3299">
            <v>540125</v>
          </cell>
          <cell r="D3299" t="str">
            <v>Not Listed</v>
          </cell>
        </row>
        <row r="3300">
          <cell r="B3300" t="str">
            <v>RADICO KHAITAN LTD</v>
          </cell>
          <cell r="C3300">
            <v>532497</v>
          </cell>
          <cell r="D3300" t="str">
            <v>RADICO</v>
          </cell>
        </row>
        <row r="3301">
          <cell r="B3301" t="str">
            <v>RADIX INDUSTRIES (INDIA) LTD</v>
          </cell>
          <cell r="C3301">
            <v>531412</v>
          </cell>
          <cell r="D3301" t="str">
            <v>Not Listed</v>
          </cell>
        </row>
        <row r="3302">
          <cell r="B3302" t="str">
            <v>RADIX INDUSTRIES INDIA LTD</v>
          </cell>
          <cell r="C3302">
            <v>531412</v>
          </cell>
          <cell r="D3302" t="str">
            <v>Not Listed</v>
          </cell>
        </row>
        <row r="3303">
          <cell r="B3303" t="str">
            <v>RAGHAV PRODUCTIVITY ENHANCERS LTD</v>
          </cell>
          <cell r="C3303">
            <v>539837</v>
          </cell>
          <cell r="D3303" t="str">
            <v>Not Listed</v>
          </cell>
        </row>
        <row r="3304">
          <cell r="B3304" t="str">
            <v>RAGHUNATH INTERNATIONAL LTD</v>
          </cell>
          <cell r="C3304">
            <v>526813</v>
          </cell>
          <cell r="D3304" t="str">
            <v>Not Listed</v>
          </cell>
        </row>
        <row r="3305">
          <cell r="B3305" t="str">
            <v>RAGHUNATH TOBACCO CO LTD</v>
          </cell>
          <cell r="C3305">
            <v>531552</v>
          </cell>
          <cell r="D3305" t="str">
            <v>Not Listed</v>
          </cell>
        </row>
        <row r="3306">
          <cell r="B3306" t="str">
            <v>RAGHUVANSH AGROFARMS LTD</v>
          </cell>
          <cell r="C3306">
            <v>538921</v>
          </cell>
          <cell r="D3306" t="str">
            <v>Not Listed</v>
          </cell>
        </row>
        <row r="3307">
          <cell r="B3307" t="str">
            <v>RAGHUVIR SYNTHETICS LTD</v>
          </cell>
          <cell r="C3307">
            <v>514316</v>
          </cell>
          <cell r="D3307" t="str">
            <v>Not Listed</v>
          </cell>
        </row>
        <row r="3308">
          <cell r="B3308" t="str">
            <v>RAHUL MERCHANDISING LTD</v>
          </cell>
          <cell r="C3308">
            <v>531887</v>
          </cell>
          <cell r="D3308" t="str">
            <v>Not Listed</v>
          </cell>
        </row>
        <row r="3309">
          <cell r="B3309" t="str">
            <v>RAIDEEP INDUSTRIES LTD</v>
          </cell>
          <cell r="C3309">
            <v>540270</v>
          </cell>
          <cell r="D3309" t="str">
            <v>Not Listed</v>
          </cell>
        </row>
        <row r="3310">
          <cell r="B3310" t="str">
            <v>Rail Vikas Nigam Ltd</v>
          </cell>
          <cell r="C3310">
            <v>542649</v>
          </cell>
          <cell r="D3310" t="str">
            <v>RVNL</v>
          </cell>
        </row>
        <row r="3311">
          <cell r="B3311" t="str">
            <v>RAIN INDUSTRIES LTD</v>
          </cell>
          <cell r="C3311">
            <v>500339</v>
          </cell>
          <cell r="D3311" t="str">
            <v>RAIN</v>
          </cell>
        </row>
        <row r="3312">
          <cell r="B3312" t="str">
            <v>RAINBOW DENIM LTD</v>
          </cell>
          <cell r="C3312">
            <v>532441</v>
          </cell>
          <cell r="D3312" t="str">
            <v>Not Listed</v>
          </cell>
        </row>
        <row r="3313">
          <cell r="B3313" t="str">
            <v>RAINBOW FOUNDATIONS LTD</v>
          </cell>
          <cell r="C3313">
            <v>531694</v>
          </cell>
          <cell r="D3313" t="str">
            <v>Not Listed</v>
          </cell>
        </row>
        <row r="3314">
          <cell r="B3314" t="str">
            <v>RAINBOW PAPERS LTD</v>
          </cell>
          <cell r="C3314">
            <v>523523</v>
          </cell>
          <cell r="D3314" t="str">
            <v>RAINBOWPAP</v>
          </cell>
        </row>
        <row r="3315">
          <cell r="B3315" t="str">
            <v>RAJ PACKAGING INDUSTRIES LTD</v>
          </cell>
          <cell r="C3315">
            <v>530111</v>
          </cell>
          <cell r="D3315" t="str">
            <v>Not Listed</v>
          </cell>
        </row>
        <row r="3316">
          <cell r="B3316" t="str">
            <v>RAJ RAYON INDUSTRIES LTD</v>
          </cell>
          <cell r="C3316">
            <v>530699</v>
          </cell>
          <cell r="D3316" t="str">
            <v>RAJRAYON</v>
          </cell>
        </row>
        <row r="3317">
          <cell r="B3317" t="str">
            <v>RAJ TELEVISION NETWORK LTD</v>
          </cell>
          <cell r="C3317">
            <v>532826</v>
          </cell>
          <cell r="D3317" t="str">
            <v>RAJTV</v>
          </cell>
        </row>
        <row r="3318">
          <cell r="B3318" t="str">
            <v>RAJA BAHADUR INTERNATIONAL LTD</v>
          </cell>
          <cell r="C3318">
            <v>503127</v>
          </cell>
          <cell r="D3318" t="str">
            <v>Not Listed</v>
          </cell>
        </row>
        <row r="3319">
          <cell r="B3319" t="str">
            <v>RAJAPALAYAM MILLS LTD</v>
          </cell>
          <cell r="C3319">
            <v>532503</v>
          </cell>
          <cell r="D3319" t="str">
            <v>Not Listed</v>
          </cell>
        </row>
        <row r="3320">
          <cell r="B3320" t="str">
            <v>RAJASTHAN CYLINDERS &amp; CONTAINERS LTD</v>
          </cell>
          <cell r="C3320">
            <v>538707</v>
          </cell>
          <cell r="D3320" t="str">
            <v>Not Listed</v>
          </cell>
        </row>
        <row r="3321">
          <cell r="B3321" t="str">
            <v>RAJASTHAN GASES LTD</v>
          </cell>
          <cell r="C3321">
            <v>526873</v>
          </cell>
          <cell r="D3321" t="str">
            <v>Not Listed</v>
          </cell>
        </row>
        <row r="3322">
          <cell r="B3322" t="str">
            <v>RAJASTHAN TUBE MANUFACTURING CO LTD</v>
          </cell>
          <cell r="C3322">
            <v>530253</v>
          </cell>
          <cell r="D3322" t="str">
            <v>Not Listed</v>
          </cell>
        </row>
        <row r="3323">
          <cell r="B3323" t="str">
            <v>RAJATH FINANCE LTD</v>
          </cell>
          <cell r="C3323">
            <v>507962</v>
          </cell>
          <cell r="D3323" t="str">
            <v>Not Listed</v>
          </cell>
        </row>
        <row r="3324">
          <cell r="B3324" t="str">
            <v>RAJDARSHAN INDUSTRIES LTD</v>
          </cell>
          <cell r="C3324">
            <v>526662</v>
          </cell>
          <cell r="D3324" t="str">
            <v>ARENTERP</v>
          </cell>
        </row>
        <row r="3325">
          <cell r="B3325" t="str">
            <v>RAJESH EXPORTS LTD</v>
          </cell>
          <cell r="C3325">
            <v>531500</v>
          </cell>
          <cell r="D3325" t="str">
            <v>RAJESHEXPO</v>
          </cell>
        </row>
        <row r="3326">
          <cell r="B3326" t="str">
            <v>RAJESWARI INFRASTRUCTURE LTD</v>
          </cell>
          <cell r="C3326">
            <v>526823</v>
          </cell>
          <cell r="D3326" t="str">
            <v>Not Listed</v>
          </cell>
        </row>
        <row r="3327">
          <cell r="B3327" t="str">
            <v>RAJKAMAL SYNTHETICS LTD</v>
          </cell>
          <cell r="C3327">
            <v>514028</v>
          </cell>
          <cell r="D3327" t="str">
            <v>Not Listed</v>
          </cell>
        </row>
        <row r="3328">
          <cell r="B3328" t="str">
            <v>RAJKOT INVESTMENT TRUST LTD</v>
          </cell>
          <cell r="C3328">
            <v>539495</v>
          </cell>
          <cell r="D3328" t="str">
            <v>Not Listed</v>
          </cell>
        </row>
        <row r="3329">
          <cell r="B3329" t="str">
            <v>RAJKUMAR FORGE LTD</v>
          </cell>
          <cell r="C3329">
            <v>513369</v>
          </cell>
          <cell r="D3329" t="str">
            <v>Not Listed</v>
          </cell>
        </row>
        <row r="3330">
          <cell r="B3330" t="str">
            <v>RAJNANDINI METAL LTD</v>
          </cell>
          <cell r="C3330" t="str">
            <v>Not Listed</v>
          </cell>
          <cell r="D3330" t="str">
            <v>RAJMET</v>
          </cell>
        </row>
        <row r="3331">
          <cell r="B3331" t="str">
            <v>RAJNISH WELLNESS LTD</v>
          </cell>
          <cell r="C3331">
            <v>541601</v>
          </cell>
          <cell r="D3331" t="str">
            <v>Not Listed</v>
          </cell>
        </row>
        <row r="3332">
          <cell r="B3332" t="str">
            <v>RAJOO ENGINEERS LTD</v>
          </cell>
          <cell r="C3332">
            <v>522257</v>
          </cell>
          <cell r="D3332" t="str">
            <v>Not Listed</v>
          </cell>
        </row>
        <row r="3333">
          <cell r="B3333" t="str">
            <v>RAJRATAN GLOBAL WIRE LTD</v>
          </cell>
          <cell r="C3333">
            <v>517522</v>
          </cell>
          <cell r="D3333" t="str">
            <v>Not Listed</v>
          </cell>
        </row>
        <row r="3334">
          <cell r="B3334" t="str">
            <v>RAJSANKET REALTY LTD</v>
          </cell>
          <cell r="C3334">
            <v>512409</v>
          </cell>
          <cell r="D3334" t="str">
            <v>Not Listed</v>
          </cell>
        </row>
        <row r="3335">
          <cell r="B3335" t="str">
            <v>RAJSHREE POLYPACK LTD</v>
          </cell>
          <cell r="C3335" t="str">
            <v>Not Listed</v>
          </cell>
          <cell r="D3335" t="str">
            <v>RPPL</v>
          </cell>
        </row>
        <row r="3336">
          <cell r="B3336" t="str">
            <v>RAJSHREE SUGARS &amp; CHEMICALS LTD</v>
          </cell>
          <cell r="C3336">
            <v>500354</v>
          </cell>
          <cell r="D3336" t="str">
            <v>RAJSREESUG</v>
          </cell>
        </row>
        <row r="3337">
          <cell r="B3337" t="str">
            <v>RAJVIR INDUSTRIES LTD</v>
          </cell>
          <cell r="C3337">
            <v>532665</v>
          </cell>
          <cell r="D3337" t="str">
            <v>RAJVIR</v>
          </cell>
        </row>
        <row r="3338">
          <cell r="B3338" t="str">
            <v>RALLIS (INDIA) LTD</v>
          </cell>
          <cell r="C3338">
            <v>500355</v>
          </cell>
          <cell r="D3338" t="str">
            <v>RALLIS</v>
          </cell>
        </row>
        <row r="3339">
          <cell r="B3339" t="str">
            <v>RALLIS INDIA LTD</v>
          </cell>
          <cell r="C3339">
            <v>500355</v>
          </cell>
          <cell r="D3339" t="str">
            <v>RALLIS</v>
          </cell>
        </row>
        <row r="3340">
          <cell r="B3340" t="str">
            <v>RAM MINERALS AND CHEMICALS LTD</v>
          </cell>
          <cell r="C3340">
            <v>534734</v>
          </cell>
          <cell r="D3340" t="str">
            <v>Not Listed</v>
          </cell>
        </row>
        <row r="3341">
          <cell r="B3341" t="str">
            <v>RAM RATNA WIRES LTD</v>
          </cell>
          <cell r="C3341">
            <v>522281</v>
          </cell>
          <cell r="D3341" t="str">
            <v>Not Listed</v>
          </cell>
        </row>
        <row r="3342">
          <cell r="B3342" t="str">
            <v>RAMA PAPER MILLS LTD</v>
          </cell>
          <cell r="C3342">
            <v>500357</v>
          </cell>
          <cell r="D3342" t="str">
            <v>Not Listed</v>
          </cell>
        </row>
        <row r="3343">
          <cell r="B3343" t="str">
            <v>RAMA PETROCHEMICALS LTD</v>
          </cell>
          <cell r="C3343">
            <v>500358</v>
          </cell>
          <cell r="D3343" t="str">
            <v>Not Listed</v>
          </cell>
        </row>
        <row r="3344">
          <cell r="B3344" t="str">
            <v>RAMA PHOSPHATES LTD</v>
          </cell>
          <cell r="C3344">
            <v>524037</v>
          </cell>
          <cell r="D3344" t="str">
            <v>Not Listed</v>
          </cell>
        </row>
        <row r="3345">
          <cell r="B3345" t="str">
            <v>RAMA PULP &amp; PAPERS LTD</v>
          </cell>
          <cell r="C3345">
            <v>502587</v>
          </cell>
          <cell r="D3345" t="str">
            <v>Not Listed</v>
          </cell>
        </row>
        <row r="3346">
          <cell r="B3346" t="str">
            <v>RAMA STEEL TUBES LTD</v>
          </cell>
          <cell r="C3346">
            <v>539309</v>
          </cell>
          <cell r="D3346" t="str">
            <v>RAMASTEEL</v>
          </cell>
        </row>
        <row r="3347">
          <cell r="B3347" t="str">
            <v>RAMA VISION LTD</v>
          </cell>
          <cell r="C3347">
            <v>523289</v>
          </cell>
          <cell r="D3347" t="str">
            <v>Not Listed</v>
          </cell>
        </row>
        <row r="3348">
          <cell r="B3348" t="str">
            <v>RAMASIGNS INDUSTRIES LTD</v>
          </cell>
          <cell r="C3348">
            <v>515127</v>
          </cell>
          <cell r="D3348" t="str">
            <v>Not Listed</v>
          </cell>
        </row>
        <row r="3349">
          <cell r="B3349" t="str">
            <v>RAMCHANDRA LEASING &amp; FINANCE LTD</v>
          </cell>
          <cell r="C3349">
            <v>538540</v>
          </cell>
          <cell r="D3349" t="str">
            <v>Not Listed</v>
          </cell>
        </row>
        <row r="3350">
          <cell r="B3350" t="str">
            <v>RAMCO INDUSTRIES LTD</v>
          </cell>
          <cell r="C3350">
            <v>532369</v>
          </cell>
          <cell r="D3350" t="str">
            <v>RAMCOIND</v>
          </cell>
        </row>
        <row r="3351">
          <cell r="B3351" t="str">
            <v>RAMCO SYSTEMS LTD</v>
          </cell>
          <cell r="C3351">
            <v>532370</v>
          </cell>
          <cell r="D3351" t="str">
            <v>RAMCOSYS</v>
          </cell>
        </row>
        <row r="3352">
          <cell r="B3352" t="str">
            <v>RAMGOPAL POLYTEX LTD</v>
          </cell>
          <cell r="C3352">
            <v>514223</v>
          </cell>
          <cell r="D3352" t="str">
            <v>RAMGOPOLY</v>
          </cell>
        </row>
        <row r="3353">
          <cell r="B3353" t="str">
            <v>RAMINFO LTD</v>
          </cell>
          <cell r="C3353">
            <v>530951</v>
          </cell>
          <cell r="D3353" t="str">
            <v>Not Listed</v>
          </cell>
        </row>
        <row r="3354">
          <cell r="B3354" t="str">
            <v>RAMKRISHNA FORGINGS LTD</v>
          </cell>
          <cell r="C3354">
            <v>532527</v>
          </cell>
          <cell r="D3354" t="str">
            <v>RKFORGE</v>
          </cell>
        </row>
        <row r="3355">
          <cell r="B3355" t="str">
            <v>RAMKY INFRASTRUCTURE LTD</v>
          </cell>
          <cell r="C3355">
            <v>533262</v>
          </cell>
          <cell r="D3355" t="str">
            <v>RAMKY</v>
          </cell>
        </row>
        <row r="3356">
          <cell r="B3356" t="str">
            <v>RAMSARUP INDUSTRIES LTD</v>
          </cell>
          <cell r="C3356">
            <v>532690</v>
          </cell>
          <cell r="D3356" t="str">
            <v>RAMSARUP</v>
          </cell>
        </row>
        <row r="3357">
          <cell r="B3357" t="str">
            <v>RAMSONS PROJECTS LTD</v>
          </cell>
          <cell r="C3357">
            <v>530925</v>
          </cell>
          <cell r="D3357" t="str">
            <v>Not Listed</v>
          </cell>
        </row>
        <row r="3358">
          <cell r="B3358" t="str">
            <v>RANA SUGARS LTD</v>
          </cell>
          <cell r="C3358">
            <v>507490</v>
          </cell>
          <cell r="D3358" t="str">
            <v>RANASUG</v>
          </cell>
        </row>
        <row r="3359">
          <cell r="B3359" t="str">
            <v>RANDER CORPORATION LTD</v>
          </cell>
          <cell r="C3359">
            <v>531228</v>
          </cell>
          <cell r="D3359" t="str">
            <v>Not Listed</v>
          </cell>
        </row>
        <row r="3360">
          <cell r="B3360" t="str">
            <v>RANE BRAKE LINING LTD</v>
          </cell>
          <cell r="C3360">
            <v>532987</v>
          </cell>
          <cell r="D3360" t="str">
            <v>RBL</v>
          </cell>
        </row>
        <row r="3361">
          <cell r="B3361" t="str">
            <v>RANE ENGINE VALVE LTD</v>
          </cell>
          <cell r="C3361">
            <v>532988</v>
          </cell>
          <cell r="D3361" t="str">
            <v>RANEENGINE</v>
          </cell>
        </row>
        <row r="3362">
          <cell r="B3362" t="str">
            <v>RANE HOLDINGS LTD</v>
          </cell>
          <cell r="C3362">
            <v>505800</v>
          </cell>
          <cell r="D3362" t="str">
            <v>RANEHOLDIN</v>
          </cell>
        </row>
        <row r="3363">
          <cell r="B3363" t="str">
            <v>RANE MADRAS LTD</v>
          </cell>
          <cell r="C3363">
            <v>532661</v>
          </cell>
          <cell r="D3363" t="str">
            <v>RML</v>
          </cell>
        </row>
        <row r="3364">
          <cell r="B3364" t="str">
            <v>RANJEET MECHATRONICS LTD</v>
          </cell>
          <cell r="C3364">
            <v>541945</v>
          </cell>
          <cell r="D3364" t="str">
            <v>Not Listed</v>
          </cell>
        </row>
        <row r="3365">
          <cell r="B3365" t="str">
            <v>RAP MEDIA LTD</v>
          </cell>
          <cell r="C3365">
            <v>531583</v>
          </cell>
          <cell r="D3365" t="str">
            <v>Not Listed</v>
          </cell>
        </row>
        <row r="3366">
          <cell r="B3366" t="str">
            <v>RAPICUT CARBIDES LTD</v>
          </cell>
          <cell r="C3366">
            <v>500360</v>
          </cell>
          <cell r="D3366" t="str">
            <v>Not Listed</v>
          </cell>
        </row>
        <row r="3367">
          <cell r="B3367" t="str">
            <v>RAPID INVESTMENTS LTD</v>
          </cell>
          <cell r="C3367">
            <v>501351</v>
          </cell>
          <cell r="D3367" t="str">
            <v>Not Listed</v>
          </cell>
        </row>
        <row r="3368">
          <cell r="B3368" t="str">
            <v>RAS RESORTS &amp; APART HOTELS LTD</v>
          </cell>
          <cell r="C3368">
            <v>507966</v>
          </cell>
          <cell r="D3368" t="str">
            <v>Not Listed</v>
          </cell>
        </row>
        <row r="3369">
          <cell r="B3369" t="str">
            <v>RASANDIK ENGINEERING INDUSTRIES (INDIA) LTD</v>
          </cell>
          <cell r="C3369">
            <v>522207</v>
          </cell>
          <cell r="D3369" t="str">
            <v>Not Listed</v>
          </cell>
        </row>
        <row r="3370">
          <cell r="B3370" t="str">
            <v>RASANDIK ENGINEERING INDUSTRIES INDIA LTD</v>
          </cell>
          <cell r="C3370">
            <v>522207</v>
          </cell>
          <cell r="D3370" t="str">
            <v>Not Listed</v>
          </cell>
        </row>
        <row r="3371">
          <cell r="B3371" t="str">
            <v>RASHTRIYA CHEMICALS AND FERTILIZERS LTD</v>
          </cell>
          <cell r="C3371">
            <v>524230</v>
          </cell>
          <cell r="D3371" t="str">
            <v>RCF</v>
          </cell>
        </row>
        <row r="3372">
          <cell r="B3372" t="str">
            <v>RASI ELECTRODES LTD</v>
          </cell>
          <cell r="C3372">
            <v>531233</v>
          </cell>
          <cell r="D3372" t="str">
            <v>Not Listed</v>
          </cell>
        </row>
        <row r="3373">
          <cell r="B3373" t="str">
            <v>RASOI LTD</v>
          </cell>
          <cell r="C3373">
            <v>507649</v>
          </cell>
          <cell r="D3373" t="str">
            <v>Not Listed</v>
          </cell>
        </row>
        <row r="3374">
          <cell r="B3374" t="str">
            <v>RATHI BARS LTD</v>
          </cell>
          <cell r="C3374">
            <v>532918</v>
          </cell>
          <cell r="D3374" t="str">
            <v>Not Listed</v>
          </cell>
        </row>
        <row r="3375">
          <cell r="B3375" t="str">
            <v>RATHI GRAPHIC TECHNOLOGIES LTD</v>
          </cell>
          <cell r="C3375">
            <v>524610</v>
          </cell>
          <cell r="D3375" t="str">
            <v>Not Listed</v>
          </cell>
        </row>
        <row r="3376">
          <cell r="B3376" t="str">
            <v>RATNABHUMI DEVELOPERS LTD</v>
          </cell>
          <cell r="C3376">
            <v>540796</v>
          </cell>
          <cell r="D3376" t="str">
            <v>Not Listed</v>
          </cell>
        </row>
        <row r="3377">
          <cell r="B3377" t="str">
            <v>RATNAMANI METALS &amp; TUBES LTD</v>
          </cell>
          <cell r="C3377">
            <v>520111</v>
          </cell>
          <cell r="D3377" t="str">
            <v>RATNAMANI</v>
          </cell>
        </row>
        <row r="3378">
          <cell r="B3378" t="str">
            <v>RATTANINDIA INFRASTRUCTURE LTD</v>
          </cell>
          <cell r="C3378">
            <v>534597</v>
          </cell>
          <cell r="D3378" t="str">
            <v>RTNINFRA</v>
          </cell>
        </row>
        <row r="3379">
          <cell r="B3379" t="str">
            <v>RATTANINDIA POWER LTD</v>
          </cell>
          <cell r="C3379">
            <v>533122</v>
          </cell>
          <cell r="D3379" t="str">
            <v>RTNPOWER</v>
          </cell>
        </row>
        <row r="3380">
          <cell r="B3380" t="str">
            <v>RAUNAQ EPC INTERNATIONAL LTD</v>
          </cell>
          <cell r="C3380">
            <v>537840</v>
          </cell>
          <cell r="D3380" t="str">
            <v>Not Listed</v>
          </cell>
        </row>
        <row r="3381">
          <cell r="B3381" t="str">
            <v>RAVALGAON SUGAR FARM LTD</v>
          </cell>
          <cell r="C3381">
            <v>507300</v>
          </cell>
          <cell r="D3381" t="str">
            <v>Not Listed</v>
          </cell>
        </row>
        <row r="3382">
          <cell r="B3382" t="str">
            <v>RAVI KUMAR DISTILLERIES LTD</v>
          </cell>
          <cell r="C3382">
            <v>533294</v>
          </cell>
          <cell r="D3382" t="str">
            <v>RKDL</v>
          </cell>
        </row>
        <row r="3383">
          <cell r="B3383" t="str">
            <v>RAVILEELA GRANITES LTD</v>
          </cell>
          <cell r="C3383">
            <v>526095</v>
          </cell>
          <cell r="D3383" t="str">
            <v>Not Listed</v>
          </cell>
        </row>
        <row r="3384">
          <cell r="B3384" t="str">
            <v>RAVINDRA ENERGY LTD</v>
          </cell>
          <cell r="C3384">
            <v>504341</v>
          </cell>
          <cell r="D3384" t="str">
            <v>Not Listed</v>
          </cell>
        </row>
        <row r="3385">
          <cell r="B3385" t="str">
            <v>RAW EDGE INDUSTRIAL SOLUTIONS LTD</v>
          </cell>
          <cell r="C3385">
            <v>541634</v>
          </cell>
          <cell r="D3385" t="str">
            <v>Not Listed</v>
          </cell>
        </row>
        <row r="3386">
          <cell r="B3386" t="str">
            <v>RAYMED LABS LTD</v>
          </cell>
          <cell r="C3386">
            <v>531207</v>
          </cell>
          <cell r="D3386" t="str">
            <v>Not Listed</v>
          </cell>
        </row>
        <row r="3387">
          <cell r="B3387" t="str">
            <v>RAYMOND LTD</v>
          </cell>
          <cell r="C3387">
            <v>500330</v>
          </cell>
          <cell r="D3387" t="str">
            <v>RAYMOND</v>
          </cell>
        </row>
        <row r="3388">
          <cell r="B3388" t="str">
            <v>RBL BANK LTD</v>
          </cell>
          <cell r="C3388">
            <v>540065</v>
          </cell>
          <cell r="D3388" t="str">
            <v>RBLBANK</v>
          </cell>
        </row>
        <row r="3389">
          <cell r="B3389" t="str">
            <v>RCC CEMENTS LTD</v>
          </cell>
          <cell r="C3389">
            <v>531825</v>
          </cell>
          <cell r="D3389" t="str">
            <v>Not Listed</v>
          </cell>
        </row>
        <row r="3390">
          <cell r="B3390" t="str">
            <v>RCI INDUSTRIES &amp; TECHNOLOGIES LTD</v>
          </cell>
          <cell r="C3390">
            <v>537254</v>
          </cell>
          <cell r="D3390" t="str">
            <v>Not Listed</v>
          </cell>
        </row>
        <row r="3391">
          <cell r="B3391" t="str">
            <v>RCL RETAIL LTD</v>
          </cell>
          <cell r="C3391">
            <v>534708</v>
          </cell>
          <cell r="D3391" t="str">
            <v>Not Listed</v>
          </cell>
        </row>
        <row r="3392">
          <cell r="B3392" t="str">
            <v>RDB RASAYANS LTD</v>
          </cell>
          <cell r="C3392">
            <v>533608</v>
          </cell>
          <cell r="D3392" t="str">
            <v>Not Listed</v>
          </cell>
        </row>
        <row r="3393">
          <cell r="B3393" t="str">
            <v>RDB REALTY &amp; INFRASTRUCTURE LTD</v>
          </cell>
          <cell r="C3393">
            <v>533285</v>
          </cell>
          <cell r="D3393" t="str">
            <v>Not Listed</v>
          </cell>
        </row>
        <row r="3394">
          <cell r="B3394" t="str">
            <v>REAL GROWTH COMMERCIAL ENTERPRISES LTD</v>
          </cell>
          <cell r="C3394">
            <v>539691</v>
          </cell>
          <cell r="D3394" t="str">
            <v>Not Listed</v>
          </cell>
        </row>
        <row r="3395">
          <cell r="B3395" t="str">
            <v>REAL NEWS &amp; VIEWS LTD</v>
          </cell>
          <cell r="C3395">
            <v>530053</v>
          </cell>
          <cell r="D3395" t="str">
            <v>Not Listed</v>
          </cell>
        </row>
        <row r="3396">
          <cell r="B3396" t="str">
            <v>REAL STRIPS LTD</v>
          </cell>
          <cell r="C3396">
            <v>513558</v>
          </cell>
          <cell r="D3396" t="str">
            <v>Not Listed</v>
          </cell>
        </row>
        <row r="3397">
          <cell r="B3397" t="str">
            <v>REAL TOUCH FINANCE LTD</v>
          </cell>
          <cell r="C3397">
            <v>538611</v>
          </cell>
          <cell r="D3397" t="str">
            <v>Not Listed</v>
          </cell>
        </row>
        <row r="3398">
          <cell r="B3398" t="str">
            <v>REC LTD</v>
          </cell>
          <cell r="C3398">
            <v>532955</v>
          </cell>
          <cell r="D3398" t="str">
            <v>RECLTD</v>
          </cell>
        </row>
        <row r="3399">
          <cell r="B3399" t="str">
            <v>REDEX PROTECH LTD</v>
          </cell>
          <cell r="C3399">
            <v>523650</v>
          </cell>
          <cell r="D3399" t="str">
            <v>Not Listed</v>
          </cell>
        </row>
        <row r="3400">
          <cell r="B3400" t="str">
            <v>REDINGTON (INDIA) LTD</v>
          </cell>
          <cell r="C3400">
            <v>532805</v>
          </cell>
          <cell r="D3400" t="str">
            <v>REDINGTON</v>
          </cell>
        </row>
        <row r="3401">
          <cell r="B3401" t="str">
            <v>REDINGTON INDIA LTD</v>
          </cell>
          <cell r="C3401">
            <v>532805</v>
          </cell>
          <cell r="D3401" t="str">
            <v>REDINGTON</v>
          </cell>
        </row>
        <row r="3402">
          <cell r="B3402" t="str">
            <v>REFEX INDUSTRIES LTD</v>
          </cell>
          <cell r="C3402">
            <v>532884</v>
          </cell>
          <cell r="D3402" t="str">
            <v>REFEX</v>
          </cell>
        </row>
        <row r="3403">
          <cell r="B3403" t="str">
            <v>REFNOL RESINS &amp; CHEMICALS LTD</v>
          </cell>
          <cell r="C3403">
            <v>530815</v>
          </cell>
          <cell r="D3403" t="str">
            <v>Not Listed</v>
          </cell>
        </row>
        <row r="3404">
          <cell r="B3404" t="str">
            <v>REGAL ENTERTAINMENT &amp; CONSULTANTS LTD</v>
          </cell>
          <cell r="C3404">
            <v>531033</v>
          </cell>
          <cell r="D3404" t="str">
            <v>Not Listed</v>
          </cell>
        </row>
        <row r="3405">
          <cell r="B3405" t="str">
            <v>REGALIAA REALTY LTD</v>
          </cell>
          <cell r="C3405">
            <v>530807</v>
          </cell>
          <cell r="D3405" t="str">
            <v>Not Listed</v>
          </cell>
        </row>
        <row r="3406">
          <cell r="B3406" t="str">
            <v>REGENCY CERAMICS LTD</v>
          </cell>
          <cell r="C3406">
            <v>515018</v>
          </cell>
          <cell r="D3406" t="str">
            <v>REGENCERAM</v>
          </cell>
        </row>
        <row r="3407">
          <cell r="B3407" t="str">
            <v>REGENCY INVESTMENTS LTD</v>
          </cell>
          <cell r="C3407">
            <v>540175</v>
          </cell>
          <cell r="D3407" t="str">
            <v>Not Listed</v>
          </cell>
        </row>
        <row r="3408">
          <cell r="B3408" t="str">
            <v>REGENCY TRUST LTD</v>
          </cell>
          <cell r="C3408">
            <v>511585</v>
          </cell>
          <cell r="D3408" t="str">
            <v>Not Listed</v>
          </cell>
        </row>
        <row r="3409">
          <cell r="B3409" t="str">
            <v>REGENT ENTERPRISES LTD</v>
          </cell>
          <cell r="C3409">
            <v>512624</v>
          </cell>
          <cell r="D3409" t="str">
            <v>Not Listed</v>
          </cell>
        </row>
        <row r="3410">
          <cell r="B3410" t="str">
            <v>REIL ELECTRICALS (INDIA) LTD</v>
          </cell>
          <cell r="C3410">
            <v>505817</v>
          </cell>
          <cell r="D3410" t="str">
            <v>Not Listed</v>
          </cell>
        </row>
        <row r="3411">
          <cell r="B3411" t="str">
            <v>REIL ELECTRICALS INDIA LTD</v>
          </cell>
          <cell r="C3411">
            <v>505817</v>
          </cell>
          <cell r="D3411" t="str">
            <v>Not Listed</v>
          </cell>
        </row>
        <row r="3412">
          <cell r="B3412" t="str">
            <v>REKVINA LABORATORIES LTD</v>
          </cell>
          <cell r="C3412">
            <v>526075</v>
          </cell>
          <cell r="D3412" t="str">
            <v>Not Listed</v>
          </cell>
        </row>
        <row r="3413">
          <cell r="B3413" t="str">
            <v>RELAXO FOOTWEARS LTD</v>
          </cell>
          <cell r="C3413">
            <v>530517</v>
          </cell>
          <cell r="D3413" t="str">
            <v>RELAXO</v>
          </cell>
        </row>
        <row r="3414">
          <cell r="B3414" t="str">
            <v>RELIABLE DATA SERVICES LTD</v>
          </cell>
          <cell r="C3414" t="str">
            <v>Not Listed</v>
          </cell>
          <cell r="D3414" t="str">
            <v>RELIABLE</v>
          </cell>
        </row>
        <row r="3415">
          <cell r="B3415" t="str">
            <v>RELIABLE VENTURES (INDIA) LTD</v>
          </cell>
          <cell r="C3415">
            <v>532124</v>
          </cell>
          <cell r="D3415" t="str">
            <v>Not Listed</v>
          </cell>
        </row>
        <row r="3416">
          <cell r="B3416" t="str">
            <v>RELIABLE VENTURES INDIA LTD</v>
          </cell>
          <cell r="C3416">
            <v>532124</v>
          </cell>
          <cell r="D3416" t="str">
            <v>Not Listed</v>
          </cell>
        </row>
        <row r="3417">
          <cell r="B3417" t="str">
            <v>RELIANCE CAPITAL LTD</v>
          </cell>
          <cell r="C3417">
            <v>500111</v>
          </cell>
          <cell r="D3417" t="str">
            <v>RELCAPITAL</v>
          </cell>
        </row>
        <row r="3418">
          <cell r="B3418" t="str">
            <v>RELIANCE CHEMOTEX INDUSTRIES LTD</v>
          </cell>
          <cell r="C3418">
            <v>503162</v>
          </cell>
          <cell r="D3418" t="str">
            <v>Not Listed</v>
          </cell>
        </row>
        <row r="3419">
          <cell r="B3419" t="str">
            <v>RELIANCE COMMUNICATIONS LTD</v>
          </cell>
          <cell r="C3419">
            <v>532712</v>
          </cell>
          <cell r="D3419" t="str">
            <v>RCOM</v>
          </cell>
        </row>
        <row r="3420">
          <cell r="B3420" t="str">
            <v>Reliance ETF Bank BeES</v>
          </cell>
          <cell r="C3420">
            <v>590106</v>
          </cell>
          <cell r="D3420" t="str">
            <v>BANKBEES</v>
          </cell>
        </row>
        <row r="3421">
          <cell r="B3421" t="str">
            <v>Reliance ETF Gold BeES</v>
          </cell>
          <cell r="C3421">
            <v>590095</v>
          </cell>
          <cell r="D3421" t="str">
            <v>GOLDBEES</v>
          </cell>
        </row>
        <row r="3422">
          <cell r="B3422" t="str">
            <v>Reliance ETF Hang Seng BeES</v>
          </cell>
          <cell r="C3422">
            <v>590113</v>
          </cell>
          <cell r="D3422" t="str">
            <v>HNGSNGBEES</v>
          </cell>
        </row>
        <row r="3423">
          <cell r="B3423" t="str">
            <v>Reliance ETF Junior BeES</v>
          </cell>
          <cell r="C3423">
            <v>590104</v>
          </cell>
          <cell r="D3423" t="str">
            <v>JUNIORBEES</v>
          </cell>
        </row>
        <row r="3424">
          <cell r="B3424" t="str">
            <v>Reliance ETF Nifty BeES</v>
          </cell>
          <cell r="C3424">
            <v>590103</v>
          </cell>
          <cell r="D3424" t="str">
            <v>NIFTYBEES</v>
          </cell>
        </row>
        <row r="3425">
          <cell r="B3425" t="str">
            <v>Reliance ETF PSU Bank BeES</v>
          </cell>
          <cell r="C3425">
            <v>590108</v>
          </cell>
          <cell r="D3425" t="str">
            <v>PSUBNKBEES</v>
          </cell>
        </row>
        <row r="3426">
          <cell r="B3426" t="str">
            <v>Reliance ETF Shariah BeES</v>
          </cell>
          <cell r="C3426">
            <v>590109</v>
          </cell>
          <cell r="D3426" t="str">
            <v>SHARIABEES</v>
          </cell>
        </row>
        <row r="3427">
          <cell r="B3427" t="str">
            <v>RELIANCE HOME FINANCE LTD</v>
          </cell>
          <cell r="C3427">
            <v>540709</v>
          </cell>
          <cell r="D3427" t="str">
            <v>RHFL</v>
          </cell>
        </row>
        <row r="3428">
          <cell r="B3428" t="str">
            <v>RELIANCE INDUSTRIAL INFRASTRUCTURE LTD</v>
          </cell>
          <cell r="C3428">
            <v>523445</v>
          </cell>
          <cell r="D3428" t="str">
            <v>RIIL</v>
          </cell>
        </row>
        <row r="3429">
          <cell r="B3429" t="str">
            <v>RELIANCE INDUSTRIES LTD</v>
          </cell>
          <cell r="C3429">
            <v>500325</v>
          </cell>
          <cell r="D3429" t="str">
            <v>RELIANCE</v>
          </cell>
        </row>
        <row r="3430">
          <cell r="B3430" t="str">
            <v>RELIANCE INFRASTRUCTURE LTD</v>
          </cell>
          <cell r="C3430">
            <v>500390</v>
          </cell>
          <cell r="D3430" t="str">
            <v>RELINFRA</v>
          </cell>
        </row>
        <row r="3431">
          <cell r="B3431" t="str">
            <v>RELIANCE NAVAL AND ENGINEERING LTD</v>
          </cell>
          <cell r="C3431">
            <v>533107</v>
          </cell>
          <cell r="D3431" t="str">
            <v>RNAVAL</v>
          </cell>
        </row>
        <row r="3432">
          <cell r="B3432" t="str">
            <v>RELIANCE NIPPON LIFE ASSET MANAGEMENT LTD</v>
          </cell>
          <cell r="C3432">
            <v>540767</v>
          </cell>
          <cell r="D3432" t="str">
            <v>RNAM</v>
          </cell>
        </row>
        <row r="3433">
          <cell r="B3433" t="str">
            <v>RELIANCE POWER LTD</v>
          </cell>
          <cell r="C3433">
            <v>532939</v>
          </cell>
          <cell r="D3433" t="str">
            <v>RPOWER</v>
          </cell>
        </row>
        <row r="3434">
          <cell r="B3434" t="str">
            <v>RELIC TECHNOLOGIES LTD</v>
          </cell>
          <cell r="C3434">
            <v>511712</v>
          </cell>
          <cell r="D3434" t="str">
            <v>Not Listed</v>
          </cell>
        </row>
        <row r="3435">
          <cell r="B3435" t="str">
            <v>RELICAB CABLE MANUFACTURING LTD</v>
          </cell>
          <cell r="C3435">
            <v>539760</v>
          </cell>
          <cell r="D3435" t="str">
            <v>Not Listed</v>
          </cell>
        </row>
        <row r="3436">
          <cell r="B3436" t="str">
            <v>RELIGARE ENTERPRISES LTD</v>
          </cell>
          <cell r="C3436">
            <v>532915</v>
          </cell>
          <cell r="D3436" t="str">
            <v>RELIGARE</v>
          </cell>
        </row>
        <row r="3437">
          <cell r="B3437" t="str">
            <v>RELSTRUCT BUILDCON LTD</v>
          </cell>
          <cell r="C3437">
            <v>540426</v>
          </cell>
          <cell r="D3437" t="str">
            <v>Not Listed</v>
          </cell>
        </row>
        <row r="3438">
          <cell r="B3438" t="str">
            <v>REMI EDELSTAHL TUBULARS LTD</v>
          </cell>
          <cell r="C3438">
            <v>513043</v>
          </cell>
          <cell r="D3438" t="str">
            <v>Not Listed</v>
          </cell>
        </row>
        <row r="3439">
          <cell r="B3439" t="str">
            <v>REMI ELEKTROTECHNIK LTD</v>
          </cell>
          <cell r="C3439">
            <v>512487</v>
          </cell>
          <cell r="D3439" t="str">
            <v>Not Listed</v>
          </cell>
        </row>
        <row r="3440">
          <cell r="B3440" t="str">
            <v>REMI PROCESS PLANT &amp; MACHINERY LTD</v>
          </cell>
          <cell r="C3440">
            <v>505658</v>
          </cell>
          <cell r="D3440" t="str">
            <v>Not Listed</v>
          </cell>
        </row>
        <row r="3441">
          <cell r="B3441" t="str">
            <v>REMI SALES &amp; ENGINEERING LTD</v>
          </cell>
          <cell r="C3441">
            <v>504360</v>
          </cell>
          <cell r="D3441" t="str">
            <v>Not Listed</v>
          </cell>
        </row>
        <row r="3442">
          <cell r="B3442" t="str">
            <v>REMI SECURITIES LTD</v>
          </cell>
          <cell r="C3442">
            <v>511149</v>
          </cell>
          <cell r="D3442" t="str">
            <v>Not Listed</v>
          </cell>
        </row>
        <row r="3443">
          <cell r="B3443" t="str">
            <v>REMSONS INDUSTRIES LTD.</v>
          </cell>
          <cell r="C3443">
            <v>530919</v>
          </cell>
          <cell r="D3443" t="str">
            <v>REMSONSIND</v>
          </cell>
        </row>
        <row r="3444">
          <cell r="B3444" t="str">
            <v>Renaissance Global LTD</v>
          </cell>
          <cell r="C3444" t="str">
            <v>Not Listed</v>
          </cell>
          <cell r="D3444" t="str">
            <v>RGL</v>
          </cell>
        </row>
        <row r="3445">
          <cell r="B3445" t="str">
            <v>RENAISSANCE JEWELLERY LTD</v>
          </cell>
          <cell r="C3445">
            <v>532923</v>
          </cell>
          <cell r="D3445" t="str">
            <v>RJL</v>
          </cell>
        </row>
        <row r="3446">
          <cell r="B3446" t="str">
            <v>REPCO HOME FINANCE LTD</v>
          </cell>
          <cell r="C3446">
            <v>535322</v>
          </cell>
          <cell r="D3446" t="str">
            <v>REPCOHOME</v>
          </cell>
        </row>
        <row r="3447">
          <cell r="B3447" t="str">
            <v>REPRO (INDIA) LTD</v>
          </cell>
          <cell r="C3447">
            <v>532687</v>
          </cell>
          <cell r="D3447" t="str">
            <v>REPRO</v>
          </cell>
        </row>
        <row r="3448">
          <cell r="B3448" t="str">
            <v>REPRO INDIA LTD</v>
          </cell>
          <cell r="C3448">
            <v>532687</v>
          </cell>
          <cell r="D3448" t="str">
            <v>REPRO</v>
          </cell>
        </row>
        <row r="3449">
          <cell r="B3449" t="str">
            <v>RESONANCE SPECIALTIES LTD</v>
          </cell>
          <cell r="C3449">
            <v>524218</v>
          </cell>
          <cell r="D3449" t="str">
            <v>Not Listed</v>
          </cell>
        </row>
        <row r="3450">
          <cell r="B3450" t="str">
            <v>RESPONSIVE INDUSTRIES LTD</v>
          </cell>
          <cell r="C3450">
            <v>505509</v>
          </cell>
          <cell r="D3450" t="str">
            <v>RESPONIND</v>
          </cell>
        </row>
        <row r="3451">
          <cell r="B3451" t="str">
            <v>RESTILE CERAMICS LTD</v>
          </cell>
          <cell r="C3451">
            <v>515085</v>
          </cell>
          <cell r="D3451" t="str">
            <v>Not Listed</v>
          </cell>
        </row>
        <row r="3452">
          <cell r="B3452" t="str">
            <v>Retro Green Revolution Ltd</v>
          </cell>
          <cell r="C3452">
            <v>519191</v>
          </cell>
          <cell r="D3452" t="str">
            <v>RGRL</v>
          </cell>
        </row>
        <row r="3453">
          <cell r="B3453" t="str">
            <v>REVATHI EQUIPMENT LTD</v>
          </cell>
          <cell r="C3453">
            <v>505368</v>
          </cell>
          <cell r="D3453" t="str">
            <v>REVATHI</v>
          </cell>
        </row>
        <row r="3454">
          <cell r="B3454" t="str">
            <v>REXNORD ELECTRONICS &amp; CONTROLS LTD</v>
          </cell>
          <cell r="C3454">
            <v>531888</v>
          </cell>
          <cell r="D3454" t="str">
            <v>Not Listed</v>
          </cell>
        </row>
        <row r="3455">
          <cell r="B3455" t="str">
            <v>RGF CAPITAL MARKETS LTD</v>
          </cell>
          <cell r="C3455">
            <v>539669</v>
          </cell>
          <cell r="D3455" t="str">
            <v>Not Listed</v>
          </cell>
        </row>
        <row r="3456">
          <cell r="B3456" t="str">
            <v>RIBA TEXTILES LTD</v>
          </cell>
          <cell r="C3456">
            <v>531952</v>
          </cell>
          <cell r="D3456" t="str">
            <v>Not Listed</v>
          </cell>
        </row>
        <row r="3457">
          <cell r="B3457" t="str">
            <v>RICH UNIVERSE NETWORK LTD</v>
          </cell>
          <cell r="C3457">
            <v>530271</v>
          </cell>
          <cell r="D3457" t="str">
            <v>Not Listed</v>
          </cell>
        </row>
        <row r="3458">
          <cell r="B3458" t="str">
            <v>RICHA INDUSTRIES LTD</v>
          </cell>
          <cell r="C3458">
            <v>532766</v>
          </cell>
          <cell r="D3458" t="str">
            <v>Not Listed</v>
          </cell>
        </row>
        <row r="3459">
          <cell r="B3459" t="str">
            <v>RICHFIELD FINANCIAL SERVICES LTD</v>
          </cell>
          <cell r="C3459">
            <v>539435</v>
          </cell>
          <cell r="D3459" t="str">
            <v>Not Listed</v>
          </cell>
        </row>
        <row r="3460">
          <cell r="B3460" t="str">
            <v>RICHIRICH INVENTURES LTD</v>
          </cell>
          <cell r="C3460">
            <v>519230</v>
          </cell>
          <cell r="D3460" t="str">
            <v>Not Listed</v>
          </cell>
        </row>
        <row r="3461">
          <cell r="B3461" t="str">
            <v>RICO AUTO INDUSTRIES LTD</v>
          </cell>
          <cell r="C3461">
            <v>520008</v>
          </cell>
          <cell r="D3461" t="str">
            <v>RICOAUTO</v>
          </cell>
        </row>
        <row r="3462">
          <cell r="B3462" t="str">
            <v>RIDDHI CORPORATE SERVICES LTD</v>
          </cell>
          <cell r="C3462">
            <v>540590</v>
          </cell>
          <cell r="D3462" t="str">
            <v>Not Listed</v>
          </cell>
        </row>
        <row r="3463">
          <cell r="B3463" t="str">
            <v>RIDDHI SIDDHI GLUCO BIOLS LTD</v>
          </cell>
          <cell r="C3463">
            <v>524480</v>
          </cell>
          <cell r="D3463" t="str">
            <v>Not Listed</v>
          </cell>
        </row>
        <row r="3464">
          <cell r="B3464" t="str">
            <v>RIDDHI STEEL AND TUBE LTD</v>
          </cell>
          <cell r="C3464">
            <v>540082</v>
          </cell>
          <cell r="D3464" t="str">
            <v>Not Listed</v>
          </cell>
        </row>
        <row r="3465">
          <cell r="B3465" t="str">
            <v>RIDHI SYNTHETICS LTD</v>
          </cell>
          <cell r="C3465">
            <v>504365</v>
          </cell>
          <cell r="D3465" t="str">
            <v>Not Listed</v>
          </cell>
        </row>
        <row r="3466">
          <cell r="B3466" t="str">
            <v>RIDINGS CONSULTING ENGINEERS (INDIA) LTD</v>
          </cell>
          <cell r="C3466">
            <v>541151</v>
          </cell>
          <cell r="D3466" t="str">
            <v>Not Listed</v>
          </cell>
        </row>
        <row r="3467">
          <cell r="B3467" t="str">
            <v>RIDINGS CONSULTING ENGINEERS INDIA LTD</v>
          </cell>
          <cell r="C3467">
            <v>541151</v>
          </cell>
          <cell r="D3467" t="str">
            <v>Not Listed</v>
          </cell>
        </row>
        <row r="3468">
          <cell r="B3468" t="str">
            <v>RIGA SUGAR COMPANY LTD</v>
          </cell>
          <cell r="C3468">
            <v>507508</v>
          </cell>
          <cell r="D3468" t="str">
            <v>Not Listed</v>
          </cell>
        </row>
        <row r="3469">
          <cell r="B3469" t="str">
            <v>RISA INTERNATIONAL LTD</v>
          </cell>
          <cell r="C3469">
            <v>530251</v>
          </cell>
          <cell r="D3469" t="str">
            <v>Not Listed</v>
          </cell>
        </row>
        <row r="3470">
          <cell r="B3470" t="str">
            <v>RISHAB SPECIAL YARNS LTD</v>
          </cell>
          <cell r="C3470">
            <v>514177</v>
          </cell>
          <cell r="D3470" t="str">
            <v>Not Listed</v>
          </cell>
        </row>
        <row r="3471">
          <cell r="B3471" t="str">
            <v>RISHABH DIGHA STEEL &amp; ALLIED PRODUCTS LTD</v>
          </cell>
          <cell r="C3471">
            <v>531539</v>
          </cell>
          <cell r="D3471" t="str">
            <v>Not Listed</v>
          </cell>
        </row>
        <row r="3472">
          <cell r="B3472" t="str">
            <v>RISHI LASER LTD</v>
          </cell>
          <cell r="C3472">
            <v>526861</v>
          </cell>
          <cell r="D3472" t="str">
            <v>Not Listed</v>
          </cell>
        </row>
        <row r="3473">
          <cell r="B3473" t="str">
            <v>RISHI TECHTEX LTD</v>
          </cell>
          <cell r="C3473">
            <v>523021</v>
          </cell>
          <cell r="D3473" t="str">
            <v>Not Listed</v>
          </cell>
        </row>
        <row r="3474">
          <cell r="B3474" t="str">
            <v>RISHIROOP LTD</v>
          </cell>
          <cell r="C3474">
            <v>526492</v>
          </cell>
          <cell r="D3474" t="str">
            <v>Not Listed</v>
          </cell>
        </row>
        <row r="3475">
          <cell r="B3475" t="str">
            <v>Ritco Logistics Ltd</v>
          </cell>
          <cell r="C3475">
            <v>542383</v>
          </cell>
          <cell r="D3475" t="str">
            <v>RITCO</v>
          </cell>
        </row>
        <row r="3476">
          <cell r="B3476" t="str">
            <v>RITES LTD</v>
          </cell>
          <cell r="C3476">
            <v>541556</v>
          </cell>
          <cell r="D3476" t="str">
            <v>RITES</v>
          </cell>
        </row>
        <row r="3477">
          <cell r="B3477" t="str">
            <v>RITESH INTERNATIONAL LTD</v>
          </cell>
          <cell r="C3477">
            <v>519097</v>
          </cell>
          <cell r="D3477" t="str">
            <v>Not Listed</v>
          </cell>
        </row>
        <row r="3478">
          <cell r="B3478" t="str">
            <v>RITESH PROPERTIES &amp; INDUSTRIES LTD</v>
          </cell>
          <cell r="C3478">
            <v>526407</v>
          </cell>
          <cell r="D3478" t="str">
            <v>Not Listed</v>
          </cell>
        </row>
        <row r="3479">
          <cell r="B3479" t="str">
            <v>RITHWIK FACILITY MANAGEMENT SERVICES LTD</v>
          </cell>
          <cell r="C3479">
            <v>540843</v>
          </cell>
          <cell r="D3479" t="str">
            <v>Not Listed</v>
          </cell>
        </row>
        <row r="3480">
          <cell r="B3480" t="str">
            <v>RKEC PROJECTS LTD</v>
          </cell>
          <cell r="C3480" t="str">
            <v>Not Listed</v>
          </cell>
          <cell r="D3480" t="str">
            <v>RKEC</v>
          </cell>
        </row>
        <row r="3481">
          <cell r="B3481" t="str">
            <v>RLF LTD</v>
          </cell>
          <cell r="C3481">
            <v>512618</v>
          </cell>
          <cell r="D3481" t="str">
            <v>Not Listed</v>
          </cell>
        </row>
        <row r="3482">
          <cell r="B3482" t="str">
            <v>RMC SWITCHGEARS LTD</v>
          </cell>
          <cell r="C3482">
            <v>540358</v>
          </cell>
          <cell r="D3482" t="str">
            <v>Not Listed</v>
          </cell>
        </row>
        <row r="3483">
          <cell r="B3483" t="str">
            <v>RMG ALLOY STEEL LTD</v>
          </cell>
          <cell r="C3483">
            <v>500365</v>
          </cell>
          <cell r="D3483" t="str">
            <v>Not Listed</v>
          </cell>
        </row>
        <row r="3484">
          <cell r="B3484" t="str">
            <v>ROCKON ENTERPRISES LTD</v>
          </cell>
          <cell r="C3484">
            <v>531447</v>
          </cell>
          <cell r="D3484" t="str">
            <v>Not Listed</v>
          </cell>
        </row>
        <row r="3485">
          <cell r="B3485" t="str">
            <v>RODIUM REALTY LTD</v>
          </cell>
          <cell r="C3485">
            <v>531822</v>
          </cell>
          <cell r="D3485" t="str">
            <v>Not Listed</v>
          </cell>
        </row>
        <row r="3486">
          <cell r="B3486" t="str">
            <v>ROHIT FERRO-TECH LTD</v>
          </cell>
          <cell r="C3486">
            <v>532731</v>
          </cell>
          <cell r="D3486" t="str">
            <v>ROHITFERRO</v>
          </cell>
        </row>
        <row r="3487">
          <cell r="B3487" t="str">
            <v>ROLCON ENGINEERING CO LTD</v>
          </cell>
          <cell r="C3487">
            <v>505807</v>
          </cell>
          <cell r="D3487" t="str">
            <v>Not Listed</v>
          </cell>
        </row>
        <row r="3488">
          <cell r="B3488" t="str">
            <v>ROLLATAINERS LTD</v>
          </cell>
          <cell r="C3488">
            <v>502448</v>
          </cell>
          <cell r="D3488" t="str">
            <v>ROLLT</v>
          </cell>
        </row>
        <row r="3489">
          <cell r="B3489" t="str">
            <v>ROLTA (INDIA) LTD</v>
          </cell>
          <cell r="C3489">
            <v>500366</v>
          </cell>
          <cell r="D3489" t="str">
            <v>ROLTA</v>
          </cell>
        </row>
        <row r="3490">
          <cell r="B3490" t="str">
            <v>ROLTA INDIA LTD</v>
          </cell>
          <cell r="C3490">
            <v>500366</v>
          </cell>
          <cell r="D3490" t="str">
            <v>ROLTA</v>
          </cell>
        </row>
        <row r="3491">
          <cell r="B3491" t="str">
            <v>RONI HOUSEHOLDS LTD</v>
          </cell>
          <cell r="C3491">
            <v>542145</v>
          </cell>
          <cell r="D3491" t="str">
            <v>Not Listed</v>
          </cell>
        </row>
        <row r="3492">
          <cell r="B3492" t="str">
            <v>ROOPA INDUSTRIES LTD</v>
          </cell>
          <cell r="C3492">
            <v>530991</v>
          </cell>
          <cell r="D3492" t="str">
            <v>Not Listed</v>
          </cell>
        </row>
        <row r="3493">
          <cell r="B3493" t="str">
            <v>Roopshri Resorts Ltd</v>
          </cell>
          <cell r="C3493">
            <v>542599</v>
          </cell>
          <cell r="D3493" t="str">
            <v>ROOPSHRI</v>
          </cell>
        </row>
        <row r="3494">
          <cell r="B3494" t="str">
            <v>ROSELABS FINANCE LTD</v>
          </cell>
          <cell r="C3494">
            <v>531324</v>
          </cell>
          <cell r="D3494" t="str">
            <v>Not Listed</v>
          </cell>
        </row>
        <row r="3495">
          <cell r="B3495" t="str">
            <v>ROSSELL (INDIA) LTD</v>
          </cell>
          <cell r="C3495">
            <v>533168</v>
          </cell>
          <cell r="D3495" t="str">
            <v>ROSSELLIND</v>
          </cell>
        </row>
        <row r="3496">
          <cell r="B3496" t="str">
            <v>ROSSELL INDIA LTD</v>
          </cell>
          <cell r="C3496">
            <v>533168</v>
          </cell>
          <cell r="D3496" t="str">
            <v>ROSSELLIND</v>
          </cell>
        </row>
        <row r="3497">
          <cell r="B3497" t="str">
            <v>ROTO PUMPS LTD</v>
          </cell>
          <cell r="C3497">
            <v>517500</v>
          </cell>
          <cell r="D3497" t="str">
            <v>Not Listed</v>
          </cell>
        </row>
        <row r="3498">
          <cell r="B3498" t="str">
            <v>ROTOGRAPHICS (INDIA) LTD</v>
          </cell>
          <cell r="C3498">
            <v>539922</v>
          </cell>
          <cell r="D3498" t="str">
            <v>Not Listed</v>
          </cell>
        </row>
        <row r="3499">
          <cell r="B3499" t="str">
            <v>ROTOGRAPHICS INDIA LTD</v>
          </cell>
          <cell r="C3499">
            <v>539922</v>
          </cell>
          <cell r="D3499" t="str">
            <v>Not Listed</v>
          </cell>
        </row>
        <row r="3500">
          <cell r="B3500" t="str">
            <v>ROYAL CUSHION VINYL PRODUCTS LTD</v>
          </cell>
          <cell r="C3500">
            <v>526193</v>
          </cell>
          <cell r="D3500" t="str">
            <v>Not Listed</v>
          </cell>
        </row>
        <row r="3501">
          <cell r="B3501" t="str">
            <v>ROYAL INDIA CORPORATION LTD</v>
          </cell>
          <cell r="C3501">
            <v>512047</v>
          </cell>
          <cell r="D3501" t="str">
            <v>Not Listed</v>
          </cell>
        </row>
        <row r="3502">
          <cell r="B3502" t="str">
            <v>ROYAL ORCHID HOTELS LTD</v>
          </cell>
          <cell r="C3502">
            <v>532699</v>
          </cell>
          <cell r="D3502" t="str">
            <v>ROHLTD</v>
          </cell>
        </row>
        <row r="3503">
          <cell r="B3503" t="str">
            <v>ROYALE MANOR HOTELS &amp; INDUSTRIES LTD</v>
          </cell>
          <cell r="C3503">
            <v>526640</v>
          </cell>
          <cell r="D3503" t="str">
            <v>Not Listed</v>
          </cell>
        </row>
        <row r="3504">
          <cell r="B3504" t="str">
            <v>RPG LIFE SCIENCES LTD</v>
          </cell>
          <cell r="C3504">
            <v>532983</v>
          </cell>
          <cell r="D3504" t="str">
            <v>RPGLIFE</v>
          </cell>
        </row>
        <row r="3505">
          <cell r="B3505" t="str">
            <v>RR FINANCIAL CONSULTANTS LTD</v>
          </cell>
          <cell r="C3505">
            <v>511626</v>
          </cell>
          <cell r="D3505" t="str">
            <v>Not Listed</v>
          </cell>
        </row>
        <row r="3506">
          <cell r="B3506" t="str">
            <v>RSC INTERNATIONAL LTD</v>
          </cell>
          <cell r="C3506">
            <v>530179</v>
          </cell>
          <cell r="D3506" t="str">
            <v>Not Listed</v>
          </cell>
        </row>
        <row r="3507">
          <cell r="B3507" t="str">
            <v>RSD FINANCE LTD</v>
          </cell>
          <cell r="C3507">
            <v>539875</v>
          </cell>
          <cell r="D3507" t="str">
            <v>Not Listed</v>
          </cell>
        </row>
        <row r="3508">
          <cell r="B3508" t="str">
            <v>RSWM LTD</v>
          </cell>
          <cell r="C3508">
            <v>500350</v>
          </cell>
          <cell r="D3508" t="str">
            <v>RSWM</v>
          </cell>
        </row>
        <row r="3509">
          <cell r="B3509" t="str">
            <v>RTS POWER CORPORATION LTD</v>
          </cell>
          <cell r="C3509">
            <v>531215</v>
          </cell>
          <cell r="D3509" t="str">
            <v>Not Listed</v>
          </cell>
        </row>
        <row r="3510">
          <cell r="B3510" t="str">
            <v>RUBFILA INTERNATIONAL LTD</v>
          </cell>
          <cell r="C3510">
            <v>500367</v>
          </cell>
          <cell r="D3510" t="str">
            <v>Not Listed</v>
          </cell>
        </row>
        <row r="3511">
          <cell r="B3511" t="str">
            <v>RUBRA MEDICAMENTS LTD</v>
          </cell>
          <cell r="C3511">
            <v>531099</v>
          </cell>
          <cell r="D3511" t="str">
            <v>Not Listed</v>
          </cell>
        </row>
        <row r="3512">
          <cell r="B3512" t="str">
            <v>RUCHI INFRASTRUCTURE LTD</v>
          </cell>
          <cell r="C3512">
            <v>509020</v>
          </cell>
          <cell r="D3512" t="str">
            <v>RUCHINFRA</v>
          </cell>
        </row>
        <row r="3513">
          <cell r="B3513" t="str">
            <v>RUCHI SOYA INDUSTRIES LTD</v>
          </cell>
          <cell r="C3513">
            <v>500368</v>
          </cell>
          <cell r="D3513" t="str">
            <v>RUCHISOYA</v>
          </cell>
        </row>
        <row r="3514">
          <cell r="B3514" t="str">
            <v>RUCHIKA INDUSTRIES (INDIA) LTD</v>
          </cell>
          <cell r="C3514">
            <v>540696</v>
          </cell>
          <cell r="D3514" t="str">
            <v>Not Listed</v>
          </cell>
        </row>
        <row r="3515">
          <cell r="B3515" t="str">
            <v>RUCHIKA INDUSTRIES INDIA LTD</v>
          </cell>
          <cell r="C3515">
            <v>540696</v>
          </cell>
          <cell r="D3515" t="str">
            <v>Not Listed</v>
          </cell>
        </row>
        <row r="3516">
          <cell r="B3516" t="str">
            <v>RUCHIRA PAPERS LTD</v>
          </cell>
          <cell r="C3516">
            <v>532785</v>
          </cell>
          <cell r="D3516" t="str">
            <v>RUCHIRA</v>
          </cell>
        </row>
        <row r="3517">
          <cell r="B3517" t="str">
            <v>RUDRA GLOBAL INFRA PRODUCTS LTD</v>
          </cell>
          <cell r="C3517">
            <v>539226</v>
          </cell>
          <cell r="D3517" t="str">
            <v>Not Listed</v>
          </cell>
        </row>
        <row r="3518">
          <cell r="B3518" t="str">
            <v>RUDRABHISHEK ENTERPRISES LTD</v>
          </cell>
          <cell r="C3518" t="str">
            <v>Not Listed</v>
          </cell>
          <cell r="D3518" t="str">
            <v>REPL</v>
          </cell>
        </row>
        <row r="3519">
          <cell r="B3519" t="str">
            <v>RUIA AQUACULTURE FARMS LTD</v>
          </cell>
          <cell r="C3519">
            <v>519413</v>
          </cell>
          <cell r="D3519" t="str">
            <v>Not Listed</v>
          </cell>
        </row>
        <row r="3520">
          <cell r="B3520" t="str">
            <v>RUNGTA IRRIGATION LTD</v>
          </cell>
          <cell r="C3520">
            <v>530449</v>
          </cell>
          <cell r="D3520" t="str">
            <v>Not Listed</v>
          </cell>
        </row>
        <row r="3521">
          <cell r="B3521" t="str">
            <v>RUPA &amp; COMPANY LTD</v>
          </cell>
          <cell r="C3521">
            <v>533552</v>
          </cell>
          <cell r="D3521" t="str">
            <v>RUPA</v>
          </cell>
        </row>
        <row r="3522">
          <cell r="B3522" t="str">
            <v>RUSHIL DECOR LTD</v>
          </cell>
          <cell r="C3522">
            <v>533470</v>
          </cell>
          <cell r="D3522" t="str">
            <v>RUSHIL</v>
          </cell>
        </row>
        <row r="3523">
          <cell r="B3523" t="str">
            <v>RUTRON INTERNATIONAL LTD</v>
          </cell>
          <cell r="C3523">
            <v>504335</v>
          </cell>
          <cell r="D3523" t="str">
            <v>Not Listed</v>
          </cell>
        </row>
        <row r="3524">
          <cell r="B3524" t="str">
            <v>RUTTONSHA INTERNATIONAL RECTIFIER LTD</v>
          </cell>
          <cell r="C3524">
            <v>517035</v>
          </cell>
          <cell r="D3524" t="str">
            <v>Not Listed</v>
          </cell>
        </row>
        <row r="3525">
          <cell r="B3525" t="str">
            <v>S  M  GOLD LTD</v>
          </cell>
          <cell r="C3525">
            <v>542034</v>
          </cell>
          <cell r="D3525" t="str">
            <v>Not Listed</v>
          </cell>
        </row>
        <row r="3526">
          <cell r="B3526" t="str">
            <v>S A L STEEL LTD</v>
          </cell>
          <cell r="C3526">
            <v>532604</v>
          </cell>
          <cell r="D3526" t="str">
            <v>SALSTEEL</v>
          </cell>
        </row>
        <row r="3527">
          <cell r="B3527" t="str">
            <v>S CHAND AND COMPANY LTD</v>
          </cell>
          <cell r="C3527">
            <v>540497</v>
          </cell>
          <cell r="D3527" t="str">
            <v>SCHAND</v>
          </cell>
        </row>
        <row r="3528">
          <cell r="B3528" t="str">
            <v>S E POWER LTD</v>
          </cell>
          <cell r="C3528">
            <v>534598</v>
          </cell>
          <cell r="D3528" t="str">
            <v>SEPOWER</v>
          </cell>
        </row>
        <row r="3529">
          <cell r="B3529" t="str">
            <v>S H KELKAR AND COMPANY LTD</v>
          </cell>
          <cell r="C3529">
            <v>539450</v>
          </cell>
          <cell r="D3529" t="str">
            <v>SHK</v>
          </cell>
        </row>
        <row r="3530">
          <cell r="B3530" t="str">
            <v>S KUMARS.COM LTD.</v>
          </cell>
          <cell r="C3530">
            <v>532316</v>
          </cell>
          <cell r="D3530" t="str">
            <v>SKUMAR</v>
          </cell>
        </row>
        <row r="3531">
          <cell r="B3531" t="str">
            <v>S P APPARELS LTD</v>
          </cell>
          <cell r="C3531">
            <v>540048</v>
          </cell>
          <cell r="D3531" t="str">
            <v>SPAL</v>
          </cell>
        </row>
        <row r="3532">
          <cell r="B3532" t="str">
            <v>S R G SECURITIES FINANCE LTD</v>
          </cell>
          <cell r="C3532">
            <v>536710</v>
          </cell>
          <cell r="D3532" t="str">
            <v>Not Listed</v>
          </cell>
        </row>
        <row r="3533">
          <cell r="B3533" t="str">
            <v>S R INDUSTRIES LTD</v>
          </cell>
          <cell r="C3533">
            <v>513515</v>
          </cell>
          <cell r="D3533" t="str">
            <v>Not Listed</v>
          </cell>
        </row>
        <row r="3534">
          <cell r="B3534" t="str">
            <v>S R K INDUSTRIES LTD</v>
          </cell>
          <cell r="C3534">
            <v>531307</v>
          </cell>
          <cell r="D3534" t="str">
            <v>Not Listed</v>
          </cell>
        </row>
        <row r="3535">
          <cell r="B3535" t="str">
            <v>S S INFRASTRUCTURE DEVELOPMENT CONSULTANTS LTD</v>
          </cell>
          <cell r="C3535" t="str">
            <v>Not Listed</v>
          </cell>
          <cell r="D3535" t="str">
            <v>SSINFRA</v>
          </cell>
        </row>
        <row r="3536">
          <cell r="B3536" t="str">
            <v>S T SERVICES LTD</v>
          </cell>
          <cell r="C3536">
            <v>538876</v>
          </cell>
          <cell r="D3536" t="str">
            <v>Not Listed</v>
          </cell>
        </row>
        <row r="3537">
          <cell r="B3537" t="str">
            <v>S V GLOBAL MILL LTD</v>
          </cell>
          <cell r="C3537">
            <v>535621</v>
          </cell>
          <cell r="D3537" t="str">
            <v>Not Listed</v>
          </cell>
        </row>
        <row r="3538">
          <cell r="B3538" t="str">
            <v>S V TRADING &amp; AGENCIES LTD</v>
          </cell>
          <cell r="C3538">
            <v>503622</v>
          </cell>
          <cell r="D3538" t="str">
            <v>Not Listed</v>
          </cell>
        </row>
        <row r="3539">
          <cell r="B3539" t="str">
            <v>S&amp;T CORPORATION LTD</v>
          </cell>
          <cell r="C3539">
            <v>514197</v>
          </cell>
          <cell r="D3539" t="str">
            <v>Not Listed</v>
          </cell>
        </row>
        <row r="3540">
          <cell r="B3540" t="str">
            <v>SAB EVENTS &amp; GOVERNANCE NOW MEDIA LTD</v>
          </cell>
          <cell r="C3540">
            <v>540081</v>
          </cell>
          <cell r="D3540" t="str">
            <v>SABEVENTS</v>
          </cell>
        </row>
        <row r="3541">
          <cell r="B3541" t="str">
            <v>SAB INDUSTRIES LTD</v>
          </cell>
          <cell r="C3541">
            <v>539112</v>
          </cell>
          <cell r="D3541" t="str">
            <v>Not Listed</v>
          </cell>
        </row>
        <row r="3542">
          <cell r="B3542" t="str">
            <v>SABOO BROTHERS LTD</v>
          </cell>
          <cell r="C3542">
            <v>530267</v>
          </cell>
          <cell r="D3542" t="str">
            <v>Not Listed</v>
          </cell>
        </row>
        <row r="3543">
          <cell r="B3543" t="str">
            <v>SABOO SODIUM CHLORO LTD</v>
          </cell>
          <cell r="C3543">
            <v>530461</v>
          </cell>
          <cell r="D3543" t="str">
            <v>Not Listed</v>
          </cell>
        </row>
        <row r="3544">
          <cell r="B3544" t="str">
            <v>SABRIMALA INDUSTRIES (INDIA) LTD</v>
          </cell>
          <cell r="C3544">
            <v>540132</v>
          </cell>
          <cell r="D3544" t="str">
            <v>Not Listed</v>
          </cell>
        </row>
        <row r="3545">
          <cell r="B3545" t="str">
            <v>SABRIMALA INDUSTRIES INDIA LTD</v>
          </cell>
          <cell r="C3545">
            <v>540132</v>
          </cell>
          <cell r="D3545" t="str">
            <v>Not Listed</v>
          </cell>
        </row>
        <row r="3546">
          <cell r="B3546" t="str">
            <v>SACHETA METALS LTD</v>
          </cell>
          <cell r="C3546">
            <v>531869</v>
          </cell>
          <cell r="D3546" t="str">
            <v>Not Listed</v>
          </cell>
        </row>
        <row r="3547">
          <cell r="B3547" t="str">
            <v>SADBHAV ENGINEERING LTD</v>
          </cell>
          <cell r="C3547">
            <v>532710</v>
          </cell>
          <cell r="D3547" t="str">
            <v>SADBHAV</v>
          </cell>
        </row>
        <row r="3548">
          <cell r="B3548" t="str">
            <v>SADBHAV INFRASTRUCTURE PROJECT LTD</v>
          </cell>
          <cell r="C3548">
            <v>539346</v>
          </cell>
          <cell r="D3548" t="str">
            <v>SADBHIN</v>
          </cell>
        </row>
        <row r="3549">
          <cell r="B3549" t="str">
            <v>SADHANA NITROCHEM LTD</v>
          </cell>
          <cell r="C3549">
            <v>506642</v>
          </cell>
          <cell r="D3549" t="str">
            <v>Not Listed</v>
          </cell>
        </row>
        <row r="3550">
          <cell r="B3550" t="str">
            <v>SADHNA BROADCAST LTD</v>
          </cell>
          <cell r="C3550">
            <v>540821</v>
          </cell>
          <cell r="D3550" t="str">
            <v>Not Listed</v>
          </cell>
        </row>
        <row r="3551">
          <cell r="B3551" t="str">
            <v>SAFAL HERBS LTD</v>
          </cell>
          <cell r="C3551">
            <v>532034</v>
          </cell>
          <cell r="D3551" t="str">
            <v>Not Listed</v>
          </cell>
        </row>
        <row r="3552">
          <cell r="B3552" t="str">
            <v>SAFAL SECURITIES LTD</v>
          </cell>
          <cell r="C3552">
            <v>531448</v>
          </cell>
          <cell r="D3552" t="str">
            <v>Not Listed</v>
          </cell>
        </row>
        <row r="3553">
          <cell r="B3553" t="str">
            <v>SAFARI INDUSTRIES (INDIA) LTD</v>
          </cell>
          <cell r="C3553">
            <v>523025</v>
          </cell>
          <cell r="D3553" t="str">
            <v>Not Listed</v>
          </cell>
        </row>
        <row r="3554">
          <cell r="B3554" t="str">
            <v>SAFARI INDUSTRIES INDIA LTD</v>
          </cell>
          <cell r="C3554">
            <v>523025</v>
          </cell>
          <cell r="D3554" t="str">
            <v>Not Listed</v>
          </cell>
        </row>
        <row r="3555">
          <cell r="B3555" t="str">
            <v>SAGAR CEMENTS LTD</v>
          </cell>
          <cell r="C3555">
            <v>502090</v>
          </cell>
          <cell r="D3555" t="str">
            <v>SAGCEM</v>
          </cell>
        </row>
        <row r="3556">
          <cell r="B3556" t="str">
            <v>SAGAR DIAMONDS LTD</v>
          </cell>
          <cell r="C3556">
            <v>540715</v>
          </cell>
          <cell r="D3556" t="str">
            <v>Not Listed</v>
          </cell>
        </row>
        <row r="3557">
          <cell r="B3557" t="str">
            <v>SAGAR PRODUCTIONS LTD</v>
          </cell>
          <cell r="C3557">
            <v>532092</v>
          </cell>
          <cell r="D3557" t="str">
            <v>Not Listed</v>
          </cell>
        </row>
        <row r="3558">
          <cell r="B3558" t="str">
            <v>SAGAR SOYA PRODUCTS LTD</v>
          </cell>
          <cell r="C3558">
            <v>507663</v>
          </cell>
          <cell r="D3558" t="str">
            <v>Not Listed</v>
          </cell>
        </row>
        <row r="3559">
          <cell r="B3559" t="str">
            <v>SAGAR SYSTECH LTD</v>
          </cell>
          <cell r="C3559">
            <v>511254</v>
          </cell>
          <cell r="D3559" t="str">
            <v>Not Listed</v>
          </cell>
        </row>
        <row r="3560">
          <cell r="B3560" t="str">
            <v>SAGAR TOURIST RESORTS LTD</v>
          </cell>
          <cell r="C3560">
            <v>526085</v>
          </cell>
          <cell r="D3560" t="str">
            <v>Not Listed</v>
          </cell>
        </row>
        <row r="3561">
          <cell r="B3561" t="str">
            <v>SAGARDEEP ALLOYS LTD</v>
          </cell>
          <cell r="C3561" t="str">
            <v>Not Listed</v>
          </cell>
          <cell r="D3561" t="str">
            <v>SAGARDEEP</v>
          </cell>
        </row>
        <row r="3562">
          <cell r="B3562" t="str">
            <v>SAGARSOFT (INDIA) LTD</v>
          </cell>
          <cell r="C3562">
            <v>540143</v>
          </cell>
          <cell r="D3562" t="str">
            <v>Not Listed</v>
          </cell>
        </row>
        <row r="3563">
          <cell r="B3563" t="str">
            <v>SAGARSOFT INDIA LTD</v>
          </cell>
          <cell r="C3563">
            <v>540143</v>
          </cell>
          <cell r="D3563" t="str">
            <v>Not Listed</v>
          </cell>
        </row>
        <row r="3564">
          <cell r="B3564" t="str">
            <v>SAHARA HOUSINGFINA CORPORATION LTD</v>
          </cell>
          <cell r="C3564">
            <v>511533</v>
          </cell>
          <cell r="D3564" t="str">
            <v>Not Listed</v>
          </cell>
        </row>
        <row r="3565">
          <cell r="B3565" t="str">
            <v>SAHARA ONE MEDIA &amp; ENTERTAINMENT LTD</v>
          </cell>
          <cell r="C3565">
            <v>503691</v>
          </cell>
          <cell r="D3565" t="str">
            <v>Not Listed</v>
          </cell>
        </row>
        <row r="3566">
          <cell r="B3566" t="str">
            <v>SAHYADRI INDUSTRIES LTD</v>
          </cell>
          <cell r="C3566">
            <v>532841</v>
          </cell>
          <cell r="D3566" t="str">
            <v>Not Listed</v>
          </cell>
        </row>
        <row r="3567">
          <cell r="B3567" t="str">
            <v>SAHYOG MULTIBASE LTD</v>
          </cell>
          <cell r="C3567">
            <v>539660</v>
          </cell>
          <cell r="D3567" t="str">
            <v>Not Listed</v>
          </cell>
        </row>
        <row r="3568">
          <cell r="B3568" t="str">
            <v>SAI BABA INVESTMENT AND COMMERCIAL ENTERPRISES LTD</v>
          </cell>
          <cell r="C3568">
            <v>538557</v>
          </cell>
          <cell r="D3568" t="str">
            <v>Not Listed</v>
          </cell>
        </row>
        <row r="3569">
          <cell r="B3569" t="str">
            <v>SAI CAPITAL LTD</v>
          </cell>
          <cell r="C3569">
            <v>531931</v>
          </cell>
          <cell r="D3569" t="str">
            <v>Not Listed</v>
          </cell>
        </row>
        <row r="3570">
          <cell r="B3570" t="str">
            <v>SAI INDUSTRIES LTD</v>
          </cell>
          <cell r="C3570">
            <v>530905</v>
          </cell>
          <cell r="D3570" t="str">
            <v>Not Listed</v>
          </cell>
        </row>
        <row r="3571">
          <cell r="B3571" t="str">
            <v>SAI MOH AUTO LINKS LTD</v>
          </cell>
          <cell r="C3571">
            <v>540066</v>
          </cell>
          <cell r="D3571" t="str">
            <v>Not Listed</v>
          </cell>
        </row>
        <row r="3572">
          <cell r="B3572" t="str">
            <v>SAINIK FINANCE &amp; INDUSTRIES LTD</v>
          </cell>
          <cell r="C3572">
            <v>530265</v>
          </cell>
          <cell r="D3572" t="str">
            <v>Not Listed</v>
          </cell>
        </row>
        <row r="3573">
          <cell r="B3573" t="str">
            <v>SAINT-GOBAIN SEKURIT (INDIA) LTD</v>
          </cell>
          <cell r="C3573">
            <v>515043</v>
          </cell>
          <cell r="D3573" t="str">
            <v>Not Listed</v>
          </cell>
        </row>
        <row r="3574">
          <cell r="B3574" t="str">
            <v>SAINT-GOBAIN SEKURIT INDIA LTD</v>
          </cell>
          <cell r="C3574">
            <v>515043</v>
          </cell>
          <cell r="D3574" t="str">
            <v>Not Listed</v>
          </cell>
        </row>
        <row r="3575">
          <cell r="B3575" t="str">
            <v>SAKAR HEALTHCARE LTD</v>
          </cell>
          <cell r="C3575" t="str">
            <v>Not Listed</v>
          </cell>
          <cell r="D3575" t="str">
            <v>SAKAR</v>
          </cell>
        </row>
        <row r="3576">
          <cell r="B3576" t="str">
            <v>SAKETH EXIM LTD</v>
          </cell>
          <cell r="C3576" t="str">
            <v>Not Listed</v>
          </cell>
          <cell r="D3576" t="str">
            <v>SAKETH</v>
          </cell>
        </row>
        <row r="3577">
          <cell r="B3577" t="str">
            <v>SAKSOFT LTD</v>
          </cell>
          <cell r="C3577">
            <v>590051</v>
          </cell>
          <cell r="D3577" t="str">
            <v>SAKSOFT</v>
          </cell>
        </row>
        <row r="3578">
          <cell r="B3578" t="str">
            <v>SAKTHI FINANCE LTD</v>
          </cell>
          <cell r="C3578">
            <v>511066</v>
          </cell>
          <cell r="D3578" t="str">
            <v>Not Listed</v>
          </cell>
        </row>
        <row r="3579">
          <cell r="B3579" t="str">
            <v>SAKTHI SUGARS LTD</v>
          </cell>
          <cell r="C3579">
            <v>507315</v>
          </cell>
          <cell r="D3579" t="str">
            <v>SAKHTISUG</v>
          </cell>
        </row>
        <row r="3580">
          <cell r="B3580" t="str">
            <v>SAKUMA EXPORTS LTD</v>
          </cell>
          <cell r="C3580">
            <v>532713</v>
          </cell>
          <cell r="D3580" t="str">
            <v>SAKUMA</v>
          </cell>
        </row>
        <row r="3581">
          <cell r="B3581" t="str">
            <v>SALASAR TECHNO ENGINEERING LTD</v>
          </cell>
          <cell r="C3581">
            <v>540642</v>
          </cell>
          <cell r="D3581" t="str">
            <v>SALASAR</v>
          </cell>
        </row>
        <row r="3582">
          <cell r="B3582" t="str">
            <v>SALEM ERODE INVESTMENTS LTD</v>
          </cell>
          <cell r="C3582">
            <v>540181</v>
          </cell>
          <cell r="D3582" t="str">
            <v>Not Listed</v>
          </cell>
        </row>
        <row r="3583">
          <cell r="B3583" t="str">
            <v>SALGUTI INDUSTRIES LTD</v>
          </cell>
          <cell r="C3583">
            <v>526554</v>
          </cell>
          <cell r="D3583" t="str">
            <v>Not Listed</v>
          </cell>
        </row>
        <row r="3584">
          <cell r="B3584" t="str">
            <v>SALONA COTSPIN LTD</v>
          </cell>
          <cell r="C3584">
            <v>590056</v>
          </cell>
          <cell r="D3584" t="str">
            <v>SALONA</v>
          </cell>
        </row>
        <row r="3585">
          <cell r="B3585" t="str">
            <v>SALORA INTERNATIONAL LTD</v>
          </cell>
          <cell r="C3585">
            <v>500370</v>
          </cell>
          <cell r="D3585" t="str">
            <v>SALORAINTL</v>
          </cell>
        </row>
        <row r="3586">
          <cell r="B3586" t="str">
            <v>SALZER ELECTRONICS LTD</v>
          </cell>
          <cell r="C3586">
            <v>517059</v>
          </cell>
          <cell r="D3586" t="str">
            <v>SALZERELEC</v>
          </cell>
        </row>
        <row r="3587">
          <cell r="B3587" t="str">
            <v>SAM INDUSTRIES LTD</v>
          </cell>
          <cell r="C3587">
            <v>532005</v>
          </cell>
          <cell r="D3587" t="str">
            <v>Not Listed</v>
          </cell>
        </row>
        <row r="3588">
          <cell r="B3588" t="str">
            <v>SAMBANDAM SPINNING MILLS LTD</v>
          </cell>
          <cell r="C3588">
            <v>521240</v>
          </cell>
          <cell r="D3588" t="str">
            <v>Not Listed</v>
          </cell>
        </row>
        <row r="3589">
          <cell r="B3589" t="str">
            <v>SAMBHAAV MEDIA LTD</v>
          </cell>
          <cell r="C3589">
            <v>511630</v>
          </cell>
          <cell r="D3589" t="str">
            <v>SAMBHAAV</v>
          </cell>
        </row>
        <row r="3590">
          <cell r="B3590" t="str">
            <v>SAMKRG PISTONS &amp; RINGS LTD</v>
          </cell>
          <cell r="C3590">
            <v>520075</v>
          </cell>
          <cell r="D3590" t="str">
            <v>Not Listed</v>
          </cell>
        </row>
        <row r="3591">
          <cell r="B3591" t="str">
            <v>SAMPRE NUTRITIONS LTD</v>
          </cell>
          <cell r="C3591">
            <v>530617</v>
          </cell>
          <cell r="D3591" t="str">
            <v>Not Listed</v>
          </cell>
        </row>
        <row r="3592">
          <cell r="B3592" t="str">
            <v>SAMRAT PHARMACHEM LTD</v>
          </cell>
          <cell r="C3592">
            <v>530125</v>
          </cell>
          <cell r="D3592" t="str">
            <v>Not Listed</v>
          </cell>
        </row>
        <row r="3593">
          <cell r="B3593" t="str">
            <v>SAMTEL (INDIA) LTD</v>
          </cell>
          <cell r="C3593">
            <v>500371</v>
          </cell>
          <cell r="D3593" t="str">
            <v>Not Listed</v>
          </cell>
        </row>
        <row r="3594">
          <cell r="B3594" t="str">
            <v>SAMTEL INDIA LTD</v>
          </cell>
          <cell r="C3594">
            <v>500371</v>
          </cell>
          <cell r="D3594" t="str">
            <v>Not Listed</v>
          </cell>
        </row>
        <row r="3595">
          <cell r="B3595" t="str">
            <v>SAMTEX FASHIONS LTD</v>
          </cell>
          <cell r="C3595">
            <v>521206</v>
          </cell>
          <cell r="D3595" t="str">
            <v>Not Listed</v>
          </cell>
        </row>
        <row r="3596">
          <cell r="B3596" t="str">
            <v>SAMYAK INTERNATIONAL LTD</v>
          </cell>
          <cell r="C3596">
            <v>530025</v>
          </cell>
          <cell r="D3596" t="str">
            <v>Not Listed</v>
          </cell>
        </row>
        <row r="3597">
          <cell r="B3597" t="str">
            <v>SANASA TECH FEB LTD</v>
          </cell>
          <cell r="C3597">
            <v>780015</v>
          </cell>
          <cell r="D3597" t="str">
            <v>Not Listed</v>
          </cell>
        </row>
        <row r="3598">
          <cell r="B3598" t="str">
            <v>SANATHNAGAR ENTERPRISES LTD</v>
          </cell>
          <cell r="C3598">
            <v>509423</v>
          </cell>
          <cell r="D3598" t="str">
            <v>Not Listed</v>
          </cell>
        </row>
        <row r="3599">
          <cell r="B3599" t="str">
            <v>SANBLUE CORPORATION LTD</v>
          </cell>
          <cell r="C3599">
            <v>521222</v>
          </cell>
          <cell r="D3599" t="str">
            <v>Not Listed</v>
          </cell>
        </row>
        <row r="3600">
          <cell r="B3600" t="str">
            <v>SANCO INDUSTRIES LTD</v>
          </cell>
          <cell r="C3600" t="str">
            <v>Not Listed</v>
          </cell>
          <cell r="D3600" t="str">
            <v>SANCO</v>
          </cell>
        </row>
        <row r="3601">
          <cell r="B3601" t="str">
            <v>SANCO TRANS LTD</v>
          </cell>
          <cell r="C3601">
            <v>523116</v>
          </cell>
          <cell r="D3601" t="str">
            <v>Not Listed</v>
          </cell>
        </row>
        <row r="3602">
          <cell r="B3602" t="str">
            <v>SANDHAR TECHNOLOGIES LTD</v>
          </cell>
          <cell r="C3602">
            <v>541163</v>
          </cell>
          <cell r="D3602" t="str">
            <v>SANDHAR</v>
          </cell>
        </row>
        <row r="3603">
          <cell r="B3603" t="str">
            <v>SANDU PHARMACEUTICALS LTD</v>
          </cell>
          <cell r="C3603">
            <v>524703</v>
          </cell>
          <cell r="D3603" t="str">
            <v>Not Listed</v>
          </cell>
        </row>
        <row r="3604">
          <cell r="B3604" t="str">
            <v>SANDUR MANGANESE &amp; IRON ORES LTD</v>
          </cell>
          <cell r="C3604">
            <v>504918</v>
          </cell>
          <cell r="D3604" t="str">
            <v>Not Listed</v>
          </cell>
        </row>
        <row r="3605">
          <cell r="B3605" t="str">
            <v>SANG FROID LABS (INDIA) LTD</v>
          </cell>
          <cell r="C3605">
            <v>539392</v>
          </cell>
          <cell r="D3605" t="str">
            <v>Not Listed</v>
          </cell>
        </row>
        <row r="3606">
          <cell r="B3606" t="str">
            <v>SANG FROID LABS INDIA LTD</v>
          </cell>
          <cell r="C3606">
            <v>539392</v>
          </cell>
          <cell r="D3606" t="str">
            <v>Not Listed</v>
          </cell>
        </row>
        <row r="3607">
          <cell r="B3607" t="str">
            <v>SANGAL PAPERS LTD</v>
          </cell>
          <cell r="C3607">
            <v>516096</v>
          </cell>
          <cell r="D3607" t="str">
            <v>Not Listed</v>
          </cell>
        </row>
        <row r="3608">
          <cell r="B3608" t="str">
            <v>SANGAM (INDIA) LTD</v>
          </cell>
          <cell r="C3608">
            <v>514234</v>
          </cell>
          <cell r="D3608" t="str">
            <v>SANGAMIND</v>
          </cell>
        </row>
        <row r="3609">
          <cell r="B3609" t="str">
            <v>SANGAM INDIA LTD</v>
          </cell>
          <cell r="C3609">
            <v>514234</v>
          </cell>
          <cell r="D3609" t="str">
            <v>SANGAMIND</v>
          </cell>
        </row>
        <row r="3610">
          <cell r="B3610" t="str">
            <v>SANGAM RENEWABLES LTD</v>
          </cell>
          <cell r="C3610">
            <v>534618</v>
          </cell>
          <cell r="D3610" t="str">
            <v>Not Listed</v>
          </cell>
        </row>
        <row r="3611">
          <cell r="B3611" t="str">
            <v>SANGHI CORPORATE SERVICES LTD</v>
          </cell>
          <cell r="C3611">
            <v>511640</v>
          </cell>
          <cell r="D3611" t="str">
            <v>Not Listed</v>
          </cell>
        </row>
        <row r="3612">
          <cell r="B3612" t="str">
            <v>SANGHI INDUSTRIES LTD</v>
          </cell>
          <cell r="C3612">
            <v>526521</v>
          </cell>
          <cell r="D3612" t="str">
            <v>SANGHIIND</v>
          </cell>
        </row>
        <row r="3613">
          <cell r="B3613" t="str">
            <v>SANGHVI BRANDS LTD</v>
          </cell>
          <cell r="C3613">
            <v>540782</v>
          </cell>
          <cell r="D3613" t="str">
            <v>Not Listed</v>
          </cell>
        </row>
        <row r="3614">
          <cell r="B3614" t="str">
            <v>SANGHVI FORGING AND ENGINEERING LTD</v>
          </cell>
          <cell r="C3614">
            <v>533411</v>
          </cell>
          <cell r="D3614" t="str">
            <v>SANGHVIFOR</v>
          </cell>
        </row>
        <row r="3615">
          <cell r="B3615" t="str">
            <v>SANGHVI MOVERS LTD</v>
          </cell>
          <cell r="C3615">
            <v>530073</v>
          </cell>
          <cell r="D3615" t="str">
            <v>SANGHVIMOV</v>
          </cell>
        </row>
        <row r="3616">
          <cell r="B3616" t="str">
            <v>SANGINITA CHEMICALS LTD</v>
          </cell>
          <cell r="C3616" t="str">
            <v>Not Listed</v>
          </cell>
          <cell r="D3616" t="str">
            <v>SANGINITA</v>
          </cell>
        </row>
        <row r="3617">
          <cell r="B3617" t="str">
            <v>SANGUINE MEDIA LTD</v>
          </cell>
          <cell r="C3617">
            <v>531898</v>
          </cell>
          <cell r="D3617" t="str">
            <v>Not Listed</v>
          </cell>
        </row>
        <row r="3618">
          <cell r="B3618" t="str">
            <v>SANJIVANI PARANTERAL LTD</v>
          </cell>
          <cell r="C3618">
            <v>531569</v>
          </cell>
          <cell r="D3618" t="str">
            <v>Not Listed</v>
          </cell>
        </row>
        <row r="3619">
          <cell r="B3619" t="str">
            <v>SANKHYA INFOTECH LTD</v>
          </cell>
          <cell r="C3619">
            <v>532972</v>
          </cell>
          <cell r="D3619" t="str">
            <v>Not Listed</v>
          </cell>
        </row>
        <row r="3620">
          <cell r="B3620" t="str">
            <v>SANMIT INFRA LTD</v>
          </cell>
          <cell r="C3620">
            <v>532435</v>
          </cell>
          <cell r="D3620" t="str">
            <v>Not Listed</v>
          </cell>
        </row>
        <row r="3621">
          <cell r="B3621" t="str">
            <v>SANMITRA COMMERCIAL LTD</v>
          </cell>
          <cell r="C3621">
            <v>512062</v>
          </cell>
          <cell r="D3621" t="str">
            <v>Not Listed</v>
          </cell>
        </row>
        <row r="3622">
          <cell r="B3622" t="str">
            <v>SANOFI (INDIA) LTD</v>
          </cell>
          <cell r="C3622">
            <v>500674</v>
          </cell>
          <cell r="D3622" t="str">
            <v>SANOFI</v>
          </cell>
        </row>
        <row r="3623">
          <cell r="B3623" t="str">
            <v>SANOFI INDIA LTD</v>
          </cell>
          <cell r="C3623">
            <v>500674</v>
          </cell>
          <cell r="D3623" t="str">
            <v>SANOFI</v>
          </cell>
        </row>
        <row r="3624">
          <cell r="B3624" t="str">
            <v>SANRHEA TECHNICAL TEXTILES LTD</v>
          </cell>
          <cell r="C3624">
            <v>514280</v>
          </cell>
          <cell r="D3624" t="str">
            <v>Not Listed</v>
          </cell>
        </row>
        <row r="3625">
          <cell r="B3625" t="str">
            <v>SANTOSH FINE-FAB LTD</v>
          </cell>
          <cell r="C3625">
            <v>530035</v>
          </cell>
          <cell r="D3625" t="str">
            <v>Not Listed</v>
          </cell>
        </row>
        <row r="3626">
          <cell r="B3626" t="str">
            <v>SANTOSH INDUSTRIES LTD</v>
          </cell>
          <cell r="C3626">
            <v>540822</v>
          </cell>
          <cell r="D3626" t="str">
            <v>Not Listed</v>
          </cell>
        </row>
        <row r="3627">
          <cell r="B3627" t="str">
            <v>SANWARIA CONSUMER LTD</v>
          </cell>
          <cell r="C3627">
            <v>519260</v>
          </cell>
          <cell r="D3627" t="str">
            <v>SANWARIA</v>
          </cell>
        </row>
        <row r="3628">
          <cell r="B3628" t="str">
            <v>SAPTAK CHEM AND BUSINESS LTD</v>
          </cell>
          <cell r="C3628">
            <v>506906</v>
          </cell>
          <cell r="D3628" t="str">
            <v>Not Listed</v>
          </cell>
        </row>
        <row r="3629">
          <cell r="B3629" t="str">
            <v>SAPTARISHI AGRO INDUSTRIES LTD</v>
          </cell>
          <cell r="C3629">
            <v>519238</v>
          </cell>
          <cell r="D3629" t="str">
            <v>Not Listed</v>
          </cell>
        </row>
        <row r="3630">
          <cell r="B3630" t="str">
            <v>SAR AUTO PRODUCTS LTD</v>
          </cell>
          <cell r="C3630">
            <v>538992</v>
          </cell>
          <cell r="D3630" t="str">
            <v>Not Listed</v>
          </cell>
        </row>
        <row r="3631">
          <cell r="B3631" t="str">
            <v>SARASWATI COMMERCIAL (INDIA) LTD</v>
          </cell>
          <cell r="C3631">
            <v>512020</v>
          </cell>
          <cell r="D3631" t="str">
            <v>Not Listed</v>
          </cell>
        </row>
        <row r="3632">
          <cell r="B3632" t="str">
            <v>SARASWATI COMMERCIAL INDIA LTD</v>
          </cell>
          <cell r="C3632">
            <v>512020</v>
          </cell>
          <cell r="D3632" t="str">
            <v>Not Listed</v>
          </cell>
        </row>
        <row r="3633">
          <cell r="B3633" t="str">
            <v>SARDA ENERGY &amp; MINERALS LTD</v>
          </cell>
          <cell r="C3633">
            <v>504614</v>
          </cell>
          <cell r="D3633" t="str">
            <v>SARDAEN</v>
          </cell>
        </row>
        <row r="3634">
          <cell r="B3634" t="str">
            <v>SARDA PAPERS LTD</v>
          </cell>
          <cell r="C3634">
            <v>516032</v>
          </cell>
          <cell r="D3634" t="str">
            <v>Not Listed</v>
          </cell>
        </row>
        <row r="3635">
          <cell r="B3635" t="str">
            <v>SARDA PLYWOOD INDUSTRIES LTD</v>
          </cell>
          <cell r="C3635">
            <v>516003</v>
          </cell>
          <cell r="D3635" t="str">
            <v>Not Listed</v>
          </cell>
        </row>
        <row r="3636">
          <cell r="B3636" t="str">
            <v>SARDA PROTEINS LTD</v>
          </cell>
          <cell r="C3636">
            <v>519242</v>
          </cell>
          <cell r="D3636" t="str">
            <v>Not Listed</v>
          </cell>
        </row>
        <row r="3637">
          <cell r="B3637" t="str">
            <v>SAREGAMA (INDIA) LTD</v>
          </cell>
          <cell r="C3637">
            <v>532163</v>
          </cell>
          <cell r="D3637" t="str">
            <v>SAREGAMA</v>
          </cell>
        </row>
        <row r="3638">
          <cell r="B3638" t="str">
            <v>SAREGAMA INDIA LTD</v>
          </cell>
          <cell r="C3638">
            <v>532163</v>
          </cell>
          <cell r="D3638" t="str">
            <v>SAREGAMA</v>
          </cell>
        </row>
        <row r="3639">
          <cell r="B3639" t="str">
            <v>SARLA PERFORMANCE FIBERS LTD</v>
          </cell>
          <cell r="C3639">
            <v>526885</v>
          </cell>
          <cell r="D3639" t="str">
            <v>SARLAPOLY</v>
          </cell>
        </row>
        <row r="3640">
          <cell r="B3640" t="str">
            <v>SARTHAK GLOBAL LTD</v>
          </cell>
          <cell r="C3640">
            <v>530993</v>
          </cell>
          <cell r="D3640" t="str">
            <v>Not Listed</v>
          </cell>
        </row>
        <row r="3641">
          <cell r="B3641" t="str">
            <v>SARTHAK INDUSTRIES LTD</v>
          </cell>
          <cell r="C3641">
            <v>531930</v>
          </cell>
          <cell r="D3641" t="str">
            <v>Not Listed</v>
          </cell>
        </row>
        <row r="3642">
          <cell r="B3642" t="str">
            <v>SARTHAK METALS LTD</v>
          </cell>
          <cell r="C3642">
            <v>540393</v>
          </cell>
          <cell r="D3642" t="str">
            <v>Not Listed</v>
          </cell>
        </row>
        <row r="3643">
          <cell r="B3643" t="str">
            <v>SARUP INDUSTRIES LTD</v>
          </cell>
          <cell r="C3643">
            <v>514412</v>
          </cell>
          <cell r="D3643" t="str">
            <v>Not Listed</v>
          </cell>
        </row>
        <row r="3644">
          <cell r="B3644" t="str">
            <v>SARVAMANGAL MERCANTILE CO LTD</v>
          </cell>
          <cell r="C3644">
            <v>506190</v>
          </cell>
          <cell r="D3644" t="str">
            <v>Not Listed</v>
          </cell>
        </row>
        <row r="3645">
          <cell r="B3645" t="str">
            <v>SARVESHWAR FOODS LTD</v>
          </cell>
          <cell r="C3645" t="str">
            <v>Not Listed</v>
          </cell>
          <cell r="D3645" t="str">
            <v>SARVESHWAR</v>
          </cell>
        </row>
        <row r="3646">
          <cell r="B3646" t="str">
            <v>SARVOTTAM FINVEST LTD</v>
          </cell>
          <cell r="C3646">
            <v>539124</v>
          </cell>
          <cell r="D3646" t="str">
            <v>Not Listed</v>
          </cell>
        </row>
        <row r="3647">
          <cell r="B3647" t="str">
            <v>SASHWAT TECHNOCRATS LTD</v>
          </cell>
          <cell r="C3647">
            <v>506313</v>
          </cell>
          <cell r="D3647" t="str">
            <v>Not Listed</v>
          </cell>
        </row>
        <row r="3648">
          <cell r="B3648" t="str">
            <v>SASKEN TECHNOLOGIES LTD</v>
          </cell>
          <cell r="C3648">
            <v>532663</v>
          </cell>
          <cell r="D3648" t="str">
            <v>SASKEN</v>
          </cell>
        </row>
        <row r="3649">
          <cell r="B3649" t="str">
            <v>SASTASUNDAR VENTURES LTD</v>
          </cell>
          <cell r="C3649">
            <v>533259</v>
          </cell>
          <cell r="D3649" t="str">
            <v>SASTASUNDR</v>
          </cell>
        </row>
        <row r="3650">
          <cell r="B3650" t="str">
            <v>SAT INDUSTRIES LTD</v>
          </cell>
          <cell r="C3650">
            <v>511076</v>
          </cell>
          <cell r="D3650" t="str">
            <v>Not Listed</v>
          </cell>
        </row>
        <row r="3651">
          <cell r="B3651" t="str">
            <v>SATHAVAHANA ISPAT LTD</v>
          </cell>
          <cell r="C3651">
            <v>526093</v>
          </cell>
          <cell r="D3651" t="str">
            <v>SATHAISPAT</v>
          </cell>
        </row>
        <row r="3652">
          <cell r="B3652" t="str">
            <v>SATIA INDUSTRIES LTD</v>
          </cell>
          <cell r="C3652">
            <v>539201</v>
          </cell>
          <cell r="D3652" t="str">
            <v>Not Listed</v>
          </cell>
        </row>
        <row r="3653">
          <cell r="B3653" t="str">
            <v>SATIN CREDITCARE NETWORK LTD</v>
          </cell>
          <cell r="C3653">
            <v>539404</v>
          </cell>
          <cell r="D3653" t="str">
            <v>SATIN</v>
          </cell>
        </row>
        <row r="3654">
          <cell r="B3654" t="str">
            <v>SATKAR FINLEASE LTD</v>
          </cell>
          <cell r="C3654">
            <v>536592</v>
          </cell>
          <cell r="D3654" t="str">
            <v>Not Listed</v>
          </cell>
        </row>
        <row r="3655">
          <cell r="B3655" t="str">
            <v>SATRA PROPERTIES (INDIA) LTD.</v>
          </cell>
          <cell r="C3655">
            <v>508996</v>
          </cell>
          <cell r="D3655" t="str">
            <v>SATRAPROP</v>
          </cell>
        </row>
        <row r="3656">
          <cell r="B3656" t="str">
            <v>SATYAM SILK MILLS LTD</v>
          </cell>
          <cell r="C3656">
            <v>503893</v>
          </cell>
          <cell r="D3656" t="str">
            <v>Not Listed</v>
          </cell>
        </row>
        <row r="3657">
          <cell r="B3657" t="str">
            <v>SAUMYA CONSULTANTS LTD</v>
          </cell>
          <cell r="C3657">
            <v>539218</v>
          </cell>
          <cell r="D3657" t="str">
            <v>Not Listed</v>
          </cell>
        </row>
        <row r="3658">
          <cell r="B3658" t="str">
            <v>SAURASHTRA CEMENT LTD</v>
          </cell>
          <cell r="C3658">
            <v>502175</v>
          </cell>
          <cell r="D3658" t="str">
            <v>Not Listed</v>
          </cell>
        </row>
        <row r="3659">
          <cell r="B3659" t="str">
            <v>SAVANI FINANCIALS LTD</v>
          </cell>
          <cell r="C3659">
            <v>511577</v>
          </cell>
          <cell r="D3659" t="str">
            <v>Not Listed</v>
          </cell>
        </row>
        <row r="3660">
          <cell r="B3660" t="str">
            <v>SAVANT INFOCOMM LTD</v>
          </cell>
          <cell r="C3660">
            <v>517320</v>
          </cell>
          <cell r="D3660" t="str">
            <v>Not Listed</v>
          </cell>
        </row>
        <row r="3661">
          <cell r="B3661" t="str">
            <v>SAVEN TECHNOLOGIES LTD</v>
          </cell>
          <cell r="C3661">
            <v>532404</v>
          </cell>
          <cell r="D3661" t="str">
            <v>Not Listed</v>
          </cell>
        </row>
        <row r="3662">
          <cell r="B3662" t="str">
            <v>SAVERA INDUSTRIES LTD</v>
          </cell>
          <cell r="C3662">
            <v>512634</v>
          </cell>
          <cell r="D3662" t="str">
            <v>Not Listed</v>
          </cell>
        </row>
        <row r="3663">
          <cell r="B3663" t="str">
            <v>SAVITA OIL TECHNOLOGIES LTD</v>
          </cell>
          <cell r="C3663">
            <v>524667</v>
          </cell>
          <cell r="D3663" t="str">
            <v>SOTL</v>
          </cell>
        </row>
        <row r="3664">
          <cell r="B3664" t="str">
            <v>SAWACA BUSINESS MACHINES LTD</v>
          </cell>
          <cell r="C3664">
            <v>531893</v>
          </cell>
          <cell r="D3664" t="str">
            <v>Not Listed</v>
          </cell>
        </row>
        <row r="3665">
          <cell r="B3665" t="str">
            <v>SAYAJI HOTELS LTD</v>
          </cell>
          <cell r="C3665">
            <v>523710</v>
          </cell>
          <cell r="D3665" t="str">
            <v>Not Listed</v>
          </cell>
        </row>
        <row r="3666">
          <cell r="B3666" t="str">
            <v>SAYAJI INDUSTRIES LTD</v>
          </cell>
          <cell r="C3666">
            <v>540728</v>
          </cell>
          <cell r="D3666" t="str">
            <v>Not Listed</v>
          </cell>
        </row>
        <row r="3667">
          <cell r="B3667" t="str">
            <v>SBEC SUGAR LTD</v>
          </cell>
          <cell r="C3667">
            <v>532102</v>
          </cell>
          <cell r="D3667" t="str">
            <v>Not Listed</v>
          </cell>
        </row>
        <row r="3668">
          <cell r="B3668" t="str">
            <v>SBI LIFE INSURANCE COMPANY LTD</v>
          </cell>
          <cell r="C3668">
            <v>540719</v>
          </cell>
          <cell r="D3668" t="str">
            <v>SBILIFE</v>
          </cell>
        </row>
        <row r="3669">
          <cell r="B3669" t="str">
            <v>SBI MUTUAL FUND - SBI GOLD EXCHANGE TRADED SCHEME - GROWTH OPTION</v>
          </cell>
          <cell r="C3669">
            <v>590098</v>
          </cell>
          <cell r="D3669" t="str">
            <v>SBIGETS</v>
          </cell>
        </row>
        <row r="3670">
          <cell r="B3670" t="str">
            <v>SC Agrotech Ltd</v>
          </cell>
          <cell r="C3670">
            <v>526081</v>
          </cell>
          <cell r="D3670" t="str">
            <v>SCAGRO</v>
          </cell>
        </row>
        <row r="3671">
          <cell r="B3671" t="str">
            <v>SCAN PROJECTS LTD</v>
          </cell>
          <cell r="C3671">
            <v>531797</v>
          </cell>
          <cell r="D3671" t="str">
            <v>Not Listed</v>
          </cell>
        </row>
        <row r="3672">
          <cell r="B3672" t="str">
            <v>SCAN STEELS LTD</v>
          </cell>
          <cell r="C3672">
            <v>511672</v>
          </cell>
          <cell r="D3672" t="str">
            <v>Not Listed</v>
          </cell>
        </row>
        <row r="3673">
          <cell r="B3673" t="str">
            <v>Scandent Imaging LTD</v>
          </cell>
          <cell r="C3673">
            <v>516110</v>
          </cell>
          <cell r="D3673" t="str">
            <v>SCANDENT</v>
          </cell>
        </row>
        <row r="3674">
          <cell r="B3674" t="str">
            <v>SCANPOINT GEOMATICS LTD</v>
          </cell>
          <cell r="C3674">
            <v>526544</v>
          </cell>
          <cell r="D3674" t="str">
            <v>Not Listed</v>
          </cell>
        </row>
        <row r="3675">
          <cell r="B3675" t="str">
            <v>SCHABLONA (INDIA) LTD</v>
          </cell>
          <cell r="C3675">
            <v>507894</v>
          </cell>
          <cell r="D3675" t="str">
            <v>Not Listed</v>
          </cell>
        </row>
        <row r="3676">
          <cell r="B3676" t="str">
            <v>SCHABLONA INDIA LTD</v>
          </cell>
          <cell r="C3676">
            <v>507894</v>
          </cell>
          <cell r="D3676" t="str">
            <v>Not Listed</v>
          </cell>
        </row>
        <row r="3677">
          <cell r="B3677" t="str">
            <v>SCHAEFFLER (INDIA) LTD</v>
          </cell>
          <cell r="C3677">
            <v>505790</v>
          </cell>
          <cell r="D3677" t="str">
            <v>SCHAEFFLER</v>
          </cell>
        </row>
        <row r="3678">
          <cell r="B3678" t="str">
            <v>SCHAEFFLER INDIA LTD</v>
          </cell>
          <cell r="C3678">
            <v>505790</v>
          </cell>
          <cell r="D3678" t="str">
            <v>SCHAEFFLER</v>
          </cell>
        </row>
        <row r="3679">
          <cell r="B3679" t="str">
            <v>SCHNEIDER ELECTRIC INFRASTRUCTURE LTD</v>
          </cell>
          <cell r="C3679">
            <v>534139</v>
          </cell>
          <cell r="D3679" t="str">
            <v>SCHNEIDER</v>
          </cell>
        </row>
        <row r="3680">
          <cell r="B3680" t="str">
            <v>SCINTILLA COMMERCIAL &amp; CREDIT LTD</v>
          </cell>
          <cell r="C3680">
            <v>538857</v>
          </cell>
          <cell r="D3680" t="str">
            <v>Not Listed</v>
          </cell>
        </row>
        <row r="3681">
          <cell r="B3681" t="str">
            <v>SCOOTERS (INDIA) LTD</v>
          </cell>
          <cell r="C3681">
            <v>505141</v>
          </cell>
          <cell r="D3681" t="str">
            <v>Not Listed</v>
          </cell>
        </row>
        <row r="3682">
          <cell r="B3682" t="str">
            <v>SCOOTERS INDIA LTD</v>
          </cell>
          <cell r="C3682">
            <v>505141</v>
          </cell>
          <cell r="D3682" t="str">
            <v>Not Listed</v>
          </cell>
        </row>
        <row r="3683">
          <cell r="B3683" t="str">
            <v>SEA GOLD AQUA FARMS LTD</v>
          </cell>
          <cell r="C3683">
            <v>530361</v>
          </cell>
          <cell r="D3683" t="str">
            <v>Not Listed</v>
          </cell>
        </row>
        <row r="3684">
          <cell r="B3684" t="str">
            <v>SEA TV NETWORK LTD</v>
          </cell>
          <cell r="C3684">
            <v>533268</v>
          </cell>
          <cell r="D3684" t="str">
            <v>Not Listed</v>
          </cell>
        </row>
        <row r="3685">
          <cell r="B3685" t="str">
            <v>SEAMEC LTD</v>
          </cell>
          <cell r="C3685">
            <v>526807</v>
          </cell>
          <cell r="D3685" t="str">
            <v>SEAMECLTD</v>
          </cell>
        </row>
        <row r="3686">
          <cell r="B3686" t="str">
            <v>SEASONS FURNISHINGS LTD</v>
          </cell>
          <cell r="C3686">
            <v>521182</v>
          </cell>
          <cell r="D3686" t="str">
            <v>Not Listed</v>
          </cell>
        </row>
        <row r="3687">
          <cell r="B3687" t="str">
            <v>SEASONS TEXTILES LTD</v>
          </cell>
          <cell r="C3687">
            <v>514264</v>
          </cell>
          <cell r="D3687" t="str">
            <v>Not Listed</v>
          </cell>
        </row>
        <row r="3688">
          <cell r="B3688" t="str">
            <v>SECUR CREDENTIALS LTD</v>
          </cell>
          <cell r="C3688" t="str">
            <v>Not Listed</v>
          </cell>
          <cell r="D3688" t="str">
            <v>SECURCRED</v>
          </cell>
        </row>
        <row r="3689">
          <cell r="B3689" t="str">
            <v>SECURITY AND INTELLIGENCE SERVICES (INDIA) LTD</v>
          </cell>
          <cell r="C3689">
            <v>540673</v>
          </cell>
          <cell r="D3689" t="str">
            <v>SIS</v>
          </cell>
        </row>
        <row r="3690">
          <cell r="B3690" t="str">
            <v>SECURITY AND INTELLIGENCE SERVICES INDIA LTD</v>
          </cell>
          <cell r="C3690">
            <v>540673</v>
          </cell>
          <cell r="D3690" t="str">
            <v>SIS</v>
          </cell>
        </row>
        <row r="3691">
          <cell r="B3691" t="str">
            <v>SEL MANUFACTURING COMPANY LTD</v>
          </cell>
          <cell r="C3691">
            <v>532886</v>
          </cell>
          <cell r="D3691" t="str">
            <v>SELMCL</v>
          </cell>
        </row>
        <row r="3692">
          <cell r="B3692" t="str">
            <v>SELAN EXPLORATION TECHNOLOGY LTD</v>
          </cell>
          <cell r="C3692">
            <v>530075</v>
          </cell>
          <cell r="D3692" t="str">
            <v>SELAN</v>
          </cell>
        </row>
        <row r="3693">
          <cell r="B3693" t="str">
            <v>SELLWIN TRADERS LTD</v>
          </cell>
          <cell r="C3693">
            <v>538875</v>
          </cell>
          <cell r="D3693" t="str">
            <v>Not Listed</v>
          </cell>
        </row>
        <row r="3694">
          <cell r="B3694" t="str">
            <v>SENBO INDUSTRIES LTD</v>
          </cell>
          <cell r="C3694">
            <v>532021</v>
          </cell>
          <cell r="D3694" t="str">
            <v>Not Listed</v>
          </cell>
        </row>
        <row r="3695">
          <cell r="B3695" t="str">
            <v>SENTHIL INFOTEK LTD</v>
          </cell>
          <cell r="C3695">
            <v>531980</v>
          </cell>
          <cell r="D3695" t="str">
            <v>Not Listed</v>
          </cell>
        </row>
        <row r="3696">
          <cell r="B3696" t="str">
            <v>SEQUENT SCIENTIFIC LTD</v>
          </cell>
          <cell r="C3696">
            <v>512529</v>
          </cell>
          <cell r="D3696" t="str">
            <v>SEQUENT</v>
          </cell>
        </row>
        <row r="3697">
          <cell r="B3697" t="str">
            <v>SERVOTECH POWER SYSTEMS LTD</v>
          </cell>
          <cell r="C3697" t="str">
            <v>Not Listed</v>
          </cell>
          <cell r="D3697" t="str">
            <v>SERVOTECH</v>
          </cell>
        </row>
        <row r="3698">
          <cell r="B3698" t="str">
            <v>SESHASAYEE PAPER AND BOARDS LTD</v>
          </cell>
          <cell r="C3698">
            <v>502450</v>
          </cell>
          <cell r="D3698" t="str">
            <v>SESHAPAPER</v>
          </cell>
        </row>
        <row r="3699">
          <cell r="B3699" t="str">
            <v>SETCO AUTOMOTIVE LTD</v>
          </cell>
          <cell r="C3699">
            <v>505075</v>
          </cell>
          <cell r="D3699" t="str">
            <v>SETCO</v>
          </cell>
        </row>
        <row r="3700">
          <cell r="B3700" t="str">
            <v>SEVEN HILL INDUSTRIES LTD</v>
          </cell>
          <cell r="C3700">
            <v>511760</v>
          </cell>
          <cell r="D3700" t="str">
            <v>Not Listed</v>
          </cell>
        </row>
        <row r="3701">
          <cell r="B3701" t="str">
            <v>SEYA INDUSTRIES LTD</v>
          </cell>
          <cell r="C3701">
            <v>524324</v>
          </cell>
          <cell r="D3701" t="str">
            <v>Not Listed</v>
          </cell>
        </row>
        <row r="3702">
          <cell r="B3702" t="str">
            <v>SEZAL GLASS LTD</v>
          </cell>
          <cell r="C3702">
            <v>532993</v>
          </cell>
          <cell r="D3702" t="str">
            <v>SEZAL</v>
          </cell>
        </row>
        <row r="3703">
          <cell r="B3703" t="str">
            <v>SFL INTERNATIONAL LTD</v>
          </cell>
          <cell r="C3703">
            <v>530867</v>
          </cell>
          <cell r="D3703" t="str">
            <v>Not Listed</v>
          </cell>
        </row>
        <row r="3704">
          <cell r="B3704" t="str">
            <v>SHABA CHEMICALS LTD</v>
          </cell>
          <cell r="C3704">
            <v>524546</v>
          </cell>
          <cell r="D3704" t="str">
            <v>Not Listed</v>
          </cell>
        </row>
        <row r="3705">
          <cell r="B3705" t="str">
            <v>SHAH ALLOYS LTD</v>
          </cell>
          <cell r="C3705">
            <v>513436</v>
          </cell>
          <cell r="D3705" t="str">
            <v>SHAHALLOYS</v>
          </cell>
        </row>
        <row r="3706">
          <cell r="B3706" t="str">
            <v>SHAH CONSTRUCTION CO LTD</v>
          </cell>
          <cell r="C3706">
            <v>509870</v>
          </cell>
          <cell r="D3706" t="str">
            <v>Not Listed</v>
          </cell>
        </row>
        <row r="3707">
          <cell r="B3707" t="str">
            <v>SHAH FOODS LTD</v>
          </cell>
          <cell r="C3707">
            <v>519031</v>
          </cell>
          <cell r="D3707" t="str">
            <v>Not Listed</v>
          </cell>
        </row>
        <row r="3708">
          <cell r="B3708" t="str">
            <v>SHAHI SHIPPING LTD</v>
          </cell>
          <cell r="C3708">
            <v>526508</v>
          </cell>
          <cell r="D3708" t="str">
            <v>Not Listed</v>
          </cell>
        </row>
        <row r="3709">
          <cell r="B3709" t="str">
            <v>SHAILJA COMMERCIAL TRADE FRENZY LTD</v>
          </cell>
          <cell r="C3709">
            <v>539520</v>
          </cell>
          <cell r="D3709" t="str">
            <v>Not Listed</v>
          </cell>
        </row>
        <row r="3710">
          <cell r="B3710" t="str">
            <v>SHAILY ENGINEERING PLASTICS LTD</v>
          </cell>
          <cell r="C3710">
            <v>501423</v>
          </cell>
          <cell r="D3710" t="str">
            <v>Not Listed</v>
          </cell>
        </row>
        <row r="3711">
          <cell r="B3711" t="str">
            <v>SHAIVAL REALITY LTD</v>
          </cell>
          <cell r="C3711" t="str">
            <v>Not Listed</v>
          </cell>
          <cell r="D3711" t="str">
            <v>SHAIVAL</v>
          </cell>
        </row>
        <row r="3712">
          <cell r="B3712" t="str">
            <v>SHAKTI PUMPS (INDIA) LTD</v>
          </cell>
          <cell r="C3712">
            <v>531431</v>
          </cell>
          <cell r="D3712" t="str">
            <v>SHAKTIPUMP</v>
          </cell>
        </row>
        <row r="3713">
          <cell r="B3713" t="str">
            <v>SHAKTI PUMPS INDIA LTD</v>
          </cell>
          <cell r="C3713">
            <v>531431</v>
          </cell>
          <cell r="D3713" t="str">
            <v>SHAKTIPUMP</v>
          </cell>
        </row>
        <row r="3714">
          <cell r="B3714" t="str">
            <v>SHALBY LTD</v>
          </cell>
          <cell r="C3714">
            <v>540797</v>
          </cell>
          <cell r="D3714" t="str">
            <v>SHALBY</v>
          </cell>
        </row>
        <row r="3715">
          <cell r="B3715" t="str">
            <v>SHALIBHADRA FINANCE LTD</v>
          </cell>
          <cell r="C3715">
            <v>511754</v>
          </cell>
          <cell r="D3715" t="str">
            <v>Not Listed</v>
          </cell>
        </row>
        <row r="3716">
          <cell r="B3716" t="str">
            <v>SHALIMAR AGENCIES LTD</v>
          </cell>
          <cell r="C3716">
            <v>539895</v>
          </cell>
          <cell r="D3716" t="str">
            <v>Not Listed</v>
          </cell>
        </row>
        <row r="3717">
          <cell r="B3717" t="str">
            <v>SHALIMAR PAINTS LTD</v>
          </cell>
          <cell r="C3717">
            <v>509874</v>
          </cell>
          <cell r="D3717" t="str">
            <v>SHALPAINTS</v>
          </cell>
        </row>
        <row r="3718">
          <cell r="B3718" t="str">
            <v>SHALIMAR PRODUCTIONS LTD</v>
          </cell>
          <cell r="C3718">
            <v>512499</v>
          </cell>
          <cell r="D3718" t="str">
            <v>Not Listed</v>
          </cell>
        </row>
        <row r="3719">
          <cell r="B3719" t="str">
            <v>SHALIMAR WIRES INDUSTRIES LTD</v>
          </cell>
          <cell r="C3719">
            <v>532455</v>
          </cell>
          <cell r="D3719" t="str">
            <v>Not Listed</v>
          </cell>
        </row>
        <row r="3720">
          <cell r="B3720" t="str">
            <v>SHANGAR DECOR LTD</v>
          </cell>
          <cell r="C3720">
            <v>540259</v>
          </cell>
          <cell r="D3720" t="str">
            <v>Not Listed</v>
          </cell>
        </row>
        <row r="3721">
          <cell r="B3721" t="str">
            <v>Shankar Lal Rampal Dye-Chem Ltd</v>
          </cell>
          <cell r="C3721">
            <v>542232</v>
          </cell>
          <cell r="D3721" t="str">
            <v>SRD</v>
          </cell>
        </row>
        <row r="3722">
          <cell r="B3722" t="str">
            <v>SHANKARA BUILDING PRODUCTS LTD</v>
          </cell>
          <cell r="C3722">
            <v>540425</v>
          </cell>
          <cell r="D3722" t="str">
            <v>SHANKARA</v>
          </cell>
        </row>
        <row r="3723">
          <cell r="B3723" t="str">
            <v>SHANTAI INDUSTRIES LTD</v>
          </cell>
          <cell r="C3723">
            <v>512297</v>
          </cell>
          <cell r="D3723" t="str">
            <v>Not Listed</v>
          </cell>
        </row>
        <row r="3724">
          <cell r="B3724" t="str">
            <v>SHANTANU SHEOREY AQUAKULT LTD</v>
          </cell>
          <cell r="C3724">
            <v>531925</v>
          </cell>
          <cell r="D3724" t="str">
            <v>Not Listed</v>
          </cell>
        </row>
        <row r="3725">
          <cell r="B3725" t="str">
            <v>SHANTHI GEARS LTD</v>
          </cell>
          <cell r="C3725">
            <v>522034</v>
          </cell>
          <cell r="D3725" t="str">
            <v>SHANTIGEAR</v>
          </cell>
        </row>
        <row r="3726">
          <cell r="B3726" t="str">
            <v>SHANTI EDUCATIONAL INITIATIVES LTD</v>
          </cell>
          <cell r="C3726">
            <v>539921</v>
          </cell>
          <cell r="D3726" t="str">
            <v>Not Listed</v>
          </cell>
        </row>
        <row r="3727">
          <cell r="B3727" t="str">
            <v>SHANTI OVERSEAS (INDIA) LTD</v>
          </cell>
          <cell r="C3727" t="str">
            <v>Not Listed</v>
          </cell>
          <cell r="D3727" t="str">
            <v>SHANTI</v>
          </cell>
        </row>
        <row r="3728">
          <cell r="B3728" t="str">
            <v>SHANTI OVERSEAS INDIA LTD</v>
          </cell>
          <cell r="C3728" t="str">
            <v>Not Listed</v>
          </cell>
          <cell r="D3728" t="str">
            <v>SHANTI</v>
          </cell>
        </row>
        <row r="3729">
          <cell r="B3729" t="str">
            <v>SHARAD FIBRES &amp; YARN PROCESSORS LTD</v>
          </cell>
          <cell r="C3729">
            <v>514402</v>
          </cell>
          <cell r="D3729" t="str">
            <v>Not Listed</v>
          </cell>
        </row>
        <row r="3730">
          <cell r="B3730" t="str">
            <v>SHARANAM INFRAPROJECT AND TRADING LTD</v>
          </cell>
          <cell r="C3730">
            <v>539584</v>
          </cell>
          <cell r="D3730" t="str">
            <v>Not Listed</v>
          </cell>
        </row>
        <row r="3731">
          <cell r="B3731" t="str">
            <v>SHARDA CROPCHEM LTD</v>
          </cell>
          <cell r="C3731">
            <v>538666</v>
          </cell>
          <cell r="D3731" t="str">
            <v>SHARDACROP</v>
          </cell>
        </row>
        <row r="3732">
          <cell r="B3732" t="str">
            <v>SHARDA ISPAT LTD</v>
          </cell>
          <cell r="C3732">
            <v>513548</v>
          </cell>
          <cell r="D3732" t="str">
            <v>Not Listed</v>
          </cell>
        </row>
        <row r="3733">
          <cell r="B3733" t="str">
            <v>SHARDA MOTOR INDUSTRIES LTD</v>
          </cell>
          <cell r="C3733">
            <v>535602</v>
          </cell>
          <cell r="D3733" t="str">
            <v>SHARDAMOTR</v>
          </cell>
        </row>
        <row r="3734">
          <cell r="B3734" t="str">
            <v>SHARDUL SECURITIES LTD</v>
          </cell>
          <cell r="C3734">
            <v>512393</v>
          </cell>
          <cell r="D3734" t="str">
            <v>Not Listed</v>
          </cell>
        </row>
        <row r="3735">
          <cell r="B3735" t="str">
            <v>SHARE INDIA SECURITIES LTD</v>
          </cell>
          <cell r="C3735">
            <v>540725</v>
          </cell>
          <cell r="D3735" t="str">
            <v>Not Listed</v>
          </cell>
        </row>
        <row r="3736">
          <cell r="B3736" t="str">
            <v>SHARIKA ENTERPRISES LTD</v>
          </cell>
          <cell r="C3736">
            <v>540786</v>
          </cell>
          <cell r="D3736" t="str">
            <v>Not Listed</v>
          </cell>
        </row>
        <row r="3737">
          <cell r="B3737" t="str">
            <v>SHARON BIO-MEDICINE LTD</v>
          </cell>
          <cell r="C3737">
            <v>532908</v>
          </cell>
          <cell r="D3737" t="str">
            <v>SHARONBIO</v>
          </cell>
        </row>
        <row r="3738">
          <cell r="B3738" t="str">
            <v>SHARP (INDIA) LTD</v>
          </cell>
          <cell r="C3738">
            <v>523449</v>
          </cell>
          <cell r="D3738" t="str">
            <v>Not Listed</v>
          </cell>
        </row>
        <row r="3739">
          <cell r="B3739" t="str">
            <v>SHARP INDIA LTD</v>
          </cell>
          <cell r="C3739">
            <v>523449</v>
          </cell>
          <cell r="D3739" t="str">
            <v>Not Listed</v>
          </cell>
        </row>
        <row r="3740">
          <cell r="B3740" t="str">
            <v>SHARP INVESTMENTS LTD</v>
          </cell>
          <cell r="C3740">
            <v>538212</v>
          </cell>
          <cell r="D3740" t="str">
            <v>Not Listed</v>
          </cell>
        </row>
        <row r="3741">
          <cell r="B3741" t="str">
            <v>SHASHANK TRADERS LTD</v>
          </cell>
          <cell r="C3741">
            <v>540221</v>
          </cell>
          <cell r="D3741" t="str">
            <v>Not Listed</v>
          </cell>
        </row>
        <row r="3742">
          <cell r="B3742" t="str">
            <v>SHASHIJIT INFRAPROJECTS LTD</v>
          </cell>
          <cell r="C3742">
            <v>540147</v>
          </cell>
          <cell r="D3742" t="str">
            <v>Not Listed</v>
          </cell>
        </row>
        <row r="3743">
          <cell r="B3743" t="str">
            <v>SHEELA FOAM LTD</v>
          </cell>
          <cell r="C3743">
            <v>540203</v>
          </cell>
          <cell r="D3743" t="str">
            <v>SFL</v>
          </cell>
        </row>
        <row r="3744">
          <cell r="B3744" t="str">
            <v>SHEETAL COOL PRODUCTS LTD</v>
          </cell>
          <cell r="C3744">
            <v>540757</v>
          </cell>
          <cell r="D3744" t="str">
            <v>Not Listed</v>
          </cell>
        </row>
        <row r="3745">
          <cell r="B3745" t="str">
            <v>SHEETAL DIAMONDS LTD</v>
          </cell>
          <cell r="C3745">
            <v>530525</v>
          </cell>
          <cell r="D3745" t="str">
            <v>Not Listed</v>
          </cell>
        </row>
        <row r="3746">
          <cell r="B3746" t="str">
            <v>SHEKHAWATI POLY-YARN LTD</v>
          </cell>
          <cell r="C3746">
            <v>533301</v>
          </cell>
          <cell r="D3746" t="str">
            <v>SPYL</v>
          </cell>
        </row>
        <row r="3747">
          <cell r="B3747" t="str">
            <v>SHELTER INFRA PROJECTS LTD</v>
          </cell>
          <cell r="C3747">
            <v>526839</v>
          </cell>
          <cell r="D3747" t="str">
            <v>Not Listed</v>
          </cell>
        </row>
        <row r="3748">
          <cell r="B3748" t="str">
            <v>SHEMAROO ENTERTAINMENT LTD</v>
          </cell>
          <cell r="C3748">
            <v>538685</v>
          </cell>
          <cell r="D3748" t="str">
            <v>SHEMAROO</v>
          </cell>
        </row>
        <row r="3749">
          <cell r="B3749" t="str">
            <v>SHERATON PROPERTIES &amp; FINANCE LTD</v>
          </cell>
          <cell r="C3749">
            <v>512367</v>
          </cell>
          <cell r="D3749" t="str">
            <v>Not Listed</v>
          </cell>
        </row>
        <row r="3750">
          <cell r="B3750" t="str">
            <v>SHERVANI INDUSTRIAL SYNDICATE LTD</v>
          </cell>
          <cell r="C3750">
            <v>526117</v>
          </cell>
          <cell r="D3750" t="str">
            <v>Not Listed</v>
          </cell>
        </row>
        <row r="3751">
          <cell r="B3751" t="str">
            <v>SHESHADRI INDUSTRIES LTD</v>
          </cell>
          <cell r="C3751">
            <v>539111</v>
          </cell>
          <cell r="D3751" t="str">
            <v>Not Listed</v>
          </cell>
        </row>
        <row r="3752">
          <cell r="B3752" t="str">
            <v>SHETRON LTD</v>
          </cell>
          <cell r="C3752">
            <v>526137</v>
          </cell>
          <cell r="D3752" t="str">
            <v>Not Listed</v>
          </cell>
        </row>
        <row r="3753">
          <cell r="B3753" t="str">
            <v>SHIKHAR LEASING &amp; TRADING LTD</v>
          </cell>
          <cell r="C3753">
            <v>507952</v>
          </cell>
          <cell r="D3753" t="str">
            <v>Not Listed</v>
          </cell>
        </row>
        <row r="3754">
          <cell r="B3754" t="str">
            <v>SHILCHAR TECHNOLOGIES LTD</v>
          </cell>
          <cell r="C3754">
            <v>531201</v>
          </cell>
          <cell r="D3754" t="str">
            <v>Not Listed</v>
          </cell>
        </row>
        <row r="3755">
          <cell r="B3755" t="str">
            <v>SHILP GRAVURES LTD</v>
          </cell>
          <cell r="C3755">
            <v>513709</v>
          </cell>
          <cell r="D3755" t="str">
            <v>Not Listed</v>
          </cell>
        </row>
        <row r="3756">
          <cell r="B3756" t="str">
            <v>SHILPA MEDICARE LTD</v>
          </cell>
          <cell r="C3756">
            <v>530549</v>
          </cell>
          <cell r="D3756" t="str">
            <v>SHILPAMED</v>
          </cell>
        </row>
        <row r="3757">
          <cell r="B3757" t="str">
            <v>SHILPI CABLE TECHNOLOGIES LTD</v>
          </cell>
          <cell r="C3757">
            <v>533389</v>
          </cell>
          <cell r="D3757" t="str">
            <v>SHILPI</v>
          </cell>
        </row>
        <row r="3758">
          <cell r="B3758" t="str">
            <v>SHIPPING CORPORATION OF (INDIA) LTD</v>
          </cell>
          <cell r="C3758">
            <v>523598</v>
          </cell>
          <cell r="D3758" t="str">
            <v>SCI</v>
          </cell>
        </row>
        <row r="3759">
          <cell r="B3759" t="str">
            <v>SHIPPING CORPORATION OF INDIA LTD</v>
          </cell>
          <cell r="C3759">
            <v>523598</v>
          </cell>
          <cell r="D3759" t="str">
            <v>SCI</v>
          </cell>
        </row>
        <row r="3760">
          <cell r="B3760" t="str">
            <v>SHIRPUR GOLD REFINERY LTD</v>
          </cell>
          <cell r="C3760">
            <v>512289</v>
          </cell>
          <cell r="D3760" t="str">
            <v>SHIRPUR-G</v>
          </cell>
        </row>
        <row r="3761">
          <cell r="B3761" t="str">
            <v>SHISH INDUSTRIES LTD</v>
          </cell>
          <cell r="C3761">
            <v>540693</v>
          </cell>
          <cell r="D3761" t="str">
            <v>Not Listed</v>
          </cell>
        </row>
        <row r="3762">
          <cell r="B3762" t="str">
            <v>SHIVA CEMENT LTD</v>
          </cell>
          <cell r="C3762">
            <v>532323</v>
          </cell>
          <cell r="D3762" t="str">
            <v>Not Listed</v>
          </cell>
        </row>
        <row r="3763">
          <cell r="B3763" t="str">
            <v>SHIVA GLOBAL AGRO INDUSTRIES LTD</v>
          </cell>
          <cell r="C3763">
            <v>530433</v>
          </cell>
          <cell r="D3763" t="str">
            <v>Not Listed</v>
          </cell>
        </row>
        <row r="3764">
          <cell r="B3764" t="str">
            <v>SHIVA GRANITO EXPORT LTD</v>
          </cell>
          <cell r="C3764">
            <v>540072</v>
          </cell>
          <cell r="D3764" t="str">
            <v>Not Listed</v>
          </cell>
        </row>
        <row r="3765">
          <cell r="B3765" t="str">
            <v>SHIVA MEDICARE LTD.</v>
          </cell>
          <cell r="C3765">
            <v>524602</v>
          </cell>
          <cell r="D3765" t="str">
            <v>SHIVMED</v>
          </cell>
        </row>
        <row r="3766">
          <cell r="B3766" t="str">
            <v>SHIVA MILLS LTD</v>
          </cell>
          <cell r="C3766">
            <v>540961</v>
          </cell>
          <cell r="D3766" t="str">
            <v>SHIVAMILLS</v>
          </cell>
        </row>
        <row r="3767">
          <cell r="B3767" t="str">
            <v>SHIVA SUITINGS LTD</v>
          </cell>
          <cell r="C3767">
            <v>521003</v>
          </cell>
          <cell r="D3767" t="str">
            <v>Not Listed</v>
          </cell>
        </row>
        <row r="3768">
          <cell r="B3768" t="str">
            <v>SHIVA TEXYARN LTD</v>
          </cell>
          <cell r="C3768">
            <v>511108</v>
          </cell>
          <cell r="D3768" t="str">
            <v>SHIVATEX</v>
          </cell>
        </row>
        <row r="3769">
          <cell r="B3769" t="str">
            <v>SHIVAGRICO IMPLEMENTS LTD</v>
          </cell>
          <cell r="C3769">
            <v>522237</v>
          </cell>
          <cell r="D3769" t="str">
            <v>Not Listed</v>
          </cell>
        </row>
        <row r="3770">
          <cell r="B3770" t="str">
            <v>SHIVALIK BIMETAL CONTROLS LTD</v>
          </cell>
          <cell r="C3770">
            <v>513097</v>
          </cell>
          <cell r="D3770" t="str">
            <v>Not Listed</v>
          </cell>
        </row>
        <row r="3771">
          <cell r="B3771" t="str">
            <v>SHIVALIK RASAYAN LTD</v>
          </cell>
          <cell r="C3771">
            <v>539148</v>
          </cell>
          <cell r="D3771" t="str">
            <v>Not Listed</v>
          </cell>
        </row>
        <row r="3772">
          <cell r="B3772" t="str">
            <v>SHIVAM AUTOTECH LTD</v>
          </cell>
          <cell r="C3772">
            <v>532776</v>
          </cell>
          <cell r="D3772" t="str">
            <v>SHIVAMAUTO</v>
          </cell>
        </row>
        <row r="3773">
          <cell r="B3773" t="str">
            <v>SHIVANSH FINSERVE LTD</v>
          </cell>
          <cell r="C3773">
            <v>539593</v>
          </cell>
          <cell r="D3773" t="str">
            <v>Not Listed</v>
          </cell>
        </row>
        <row r="3774">
          <cell r="B3774" t="str">
            <v>SHIVKAMAL IMPEX LTD</v>
          </cell>
          <cell r="C3774">
            <v>539683</v>
          </cell>
          <cell r="D3774" t="str">
            <v>Not Listed</v>
          </cell>
        </row>
        <row r="3775">
          <cell r="B3775" t="str">
            <v>SHIVOM INVESTMENT &amp; CONSULTANCY LTD</v>
          </cell>
          <cell r="C3775">
            <v>539833</v>
          </cell>
          <cell r="D3775" t="str">
            <v>Not Listed</v>
          </cell>
        </row>
        <row r="3776">
          <cell r="B3776" t="str">
            <v>SHOPPERS STOP LTD</v>
          </cell>
          <cell r="C3776">
            <v>532638</v>
          </cell>
          <cell r="D3776" t="str">
            <v>SHOPERSTOP</v>
          </cell>
        </row>
        <row r="3777">
          <cell r="B3777" t="str">
            <v>SHRADHA INFRAPROJECTS NAGPUR LTD</v>
          </cell>
          <cell r="C3777" t="str">
            <v>Not Listed</v>
          </cell>
          <cell r="D3777" t="str">
            <v>SHRADHA</v>
          </cell>
        </row>
        <row r="3778">
          <cell r="B3778" t="str">
            <v>SHREE AJIT PULP AND PAPER LTD</v>
          </cell>
          <cell r="C3778">
            <v>538795</v>
          </cell>
          <cell r="D3778" t="str">
            <v>Not Listed</v>
          </cell>
        </row>
        <row r="3779">
          <cell r="B3779" t="str">
            <v>SHREE BHAVYA FABRICS LTD</v>
          </cell>
          <cell r="C3779">
            <v>521131</v>
          </cell>
          <cell r="D3779" t="str">
            <v>Not Listed</v>
          </cell>
        </row>
        <row r="3780">
          <cell r="B3780" t="str">
            <v>SHREE BHAWANI PAPER MILLS LTD</v>
          </cell>
          <cell r="C3780">
            <v>502563</v>
          </cell>
          <cell r="D3780" t="str">
            <v>Not Listed</v>
          </cell>
        </row>
        <row r="3781">
          <cell r="B3781" t="str">
            <v>SHREE CEMENT LTD</v>
          </cell>
          <cell r="C3781">
            <v>500387</v>
          </cell>
          <cell r="D3781" t="str">
            <v>SHREECEM</v>
          </cell>
        </row>
        <row r="3782">
          <cell r="B3782" t="str">
            <v>SHREE DIGVIJAY CEMENT CO LTD</v>
          </cell>
          <cell r="C3782">
            <v>502180</v>
          </cell>
          <cell r="D3782" t="str">
            <v>Not Listed</v>
          </cell>
        </row>
        <row r="3783">
          <cell r="B3783" t="str">
            <v>SHREE GANESH BIOTECH (INDIA) LTD</v>
          </cell>
          <cell r="C3783">
            <v>539470</v>
          </cell>
          <cell r="D3783" t="str">
            <v>Not Listed</v>
          </cell>
        </row>
        <row r="3784">
          <cell r="B3784" t="str">
            <v>SHREE GANESH BIOTECH INDIA LTD</v>
          </cell>
          <cell r="C3784">
            <v>539470</v>
          </cell>
          <cell r="D3784" t="str">
            <v>Not Listed</v>
          </cell>
        </row>
        <row r="3785">
          <cell r="B3785" t="str">
            <v>SHREE GANESH ELASTOPLAST LTD</v>
          </cell>
          <cell r="C3785">
            <v>530797</v>
          </cell>
          <cell r="D3785" t="str">
            <v>Not Listed</v>
          </cell>
        </row>
        <row r="3786">
          <cell r="B3786" t="str">
            <v>SHREE GANESH FORGINGS LTD</v>
          </cell>
          <cell r="C3786">
            <v>532643</v>
          </cell>
          <cell r="D3786" t="str">
            <v>SGFL</v>
          </cell>
        </row>
        <row r="3787">
          <cell r="B3787" t="str">
            <v>SHREE GANESH REMEDIES LTD</v>
          </cell>
          <cell r="C3787">
            <v>540737</v>
          </cell>
          <cell r="D3787" t="str">
            <v>Not Listed</v>
          </cell>
        </row>
        <row r="3788">
          <cell r="B3788" t="str">
            <v>SHREE GLOBAL TRADEFIN LTD</v>
          </cell>
          <cell r="C3788">
            <v>512463</v>
          </cell>
          <cell r="D3788" t="str">
            <v>Not Listed</v>
          </cell>
        </row>
        <row r="3789">
          <cell r="B3789" t="str">
            <v>SHREE HARI CHEMICALS EXPORT LTD</v>
          </cell>
          <cell r="C3789">
            <v>524336</v>
          </cell>
          <cell r="D3789" t="str">
            <v>Not Listed</v>
          </cell>
        </row>
        <row r="3790">
          <cell r="B3790" t="str">
            <v>SHREE KARTHIK PAPERS LTD</v>
          </cell>
          <cell r="C3790">
            <v>516106</v>
          </cell>
          <cell r="D3790" t="str">
            <v>Not Listed</v>
          </cell>
        </row>
        <row r="3791">
          <cell r="B3791" t="str">
            <v>SHREE KRISHNA INFRASTRUCTURE LTD</v>
          </cell>
          <cell r="C3791">
            <v>542146</v>
          </cell>
          <cell r="D3791" t="str">
            <v>Not Listed</v>
          </cell>
        </row>
        <row r="3792">
          <cell r="B3792" t="str">
            <v>SHREE KRISHNA PAPER MILLS &amp; INDUSTRIES LTD</v>
          </cell>
          <cell r="C3792">
            <v>500388</v>
          </cell>
          <cell r="D3792" t="str">
            <v>Not Listed</v>
          </cell>
        </row>
        <row r="3793">
          <cell r="B3793" t="str">
            <v>SHREE MANUFACTURING CO LTD</v>
          </cell>
          <cell r="C3793">
            <v>503863</v>
          </cell>
          <cell r="D3793" t="str">
            <v>Not Listed</v>
          </cell>
        </row>
        <row r="3794">
          <cell r="B3794" t="str">
            <v>SHREE METALLOYS LTD</v>
          </cell>
          <cell r="C3794">
            <v>531962</v>
          </cell>
          <cell r="D3794" t="str">
            <v>Not Listed</v>
          </cell>
        </row>
        <row r="3795">
          <cell r="B3795" t="str">
            <v>SHREE NIDHI TRADING CO  LTD</v>
          </cell>
          <cell r="C3795">
            <v>540253</v>
          </cell>
          <cell r="D3795" t="str">
            <v>Not Listed</v>
          </cell>
        </row>
        <row r="3796">
          <cell r="B3796" t="str">
            <v>SHREE OM TRADES LTD</v>
          </cell>
          <cell r="C3796">
            <v>506180</v>
          </cell>
          <cell r="D3796" t="str">
            <v>Not Listed</v>
          </cell>
        </row>
        <row r="3797">
          <cell r="B3797" t="str">
            <v>SHREE PACETRONIX LTD</v>
          </cell>
          <cell r="C3797">
            <v>527005</v>
          </cell>
          <cell r="D3797" t="str">
            <v>Not Listed</v>
          </cell>
        </row>
        <row r="3798">
          <cell r="B3798" t="str">
            <v>SHREE PRECOATED STEELS LTD</v>
          </cell>
          <cell r="C3798">
            <v>533110</v>
          </cell>
          <cell r="D3798" t="str">
            <v>Not Listed</v>
          </cell>
        </row>
        <row r="3799">
          <cell r="B3799" t="str">
            <v>SHREE PUSHKAR CHEMICALS &amp; FERTILISERS LTD</v>
          </cell>
          <cell r="C3799">
            <v>539334</v>
          </cell>
          <cell r="D3799" t="str">
            <v>SHREEPUSHK</v>
          </cell>
        </row>
        <row r="3800">
          <cell r="B3800" t="str">
            <v>SHREE RAJASTHAN SYNTEX LTD</v>
          </cell>
          <cell r="C3800">
            <v>503837</v>
          </cell>
          <cell r="D3800" t="str">
            <v>Not Listed</v>
          </cell>
        </row>
        <row r="3801">
          <cell r="B3801" t="str">
            <v>SHREE RAJESHWARANAND PAPER MILLS LTD</v>
          </cell>
          <cell r="C3801">
            <v>516086</v>
          </cell>
          <cell r="D3801" t="str">
            <v>Not Listed</v>
          </cell>
        </row>
        <row r="3802">
          <cell r="B3802" t="str">
            <v>SHREE RAM PROTEINS LTD</v>
          </cell>
          <cell r="C3802" t="str">
            <v>Not Listed</v>
          </cell>
          <cell r="D3802" t="str">
            <v>SRPL</v>
          </cell>
        </row>
        <row r="3803">
          <cell r="B3803" t="str">
            <v>SHREE RAMA MULTI-TECH LTD</v>
          </cell>
          <cell r="C3803">
            <v>532310</v>
          </cell>
          <cell r="D3803" t="str">
            <v>SHREERAMA</v>
          </cell>
        </row>
        <row r="3804">
          <cell r="B3804" t="str">
            <v>SHREE RAMA NEWSPRINT LTD</v>
          </cell>
          <cell r="C3804">
            <v>500356</v>
          </cell>
          <cell r="D3804" t="str">
            <v>RAMANEWS</v>
          </cell>
        </row>
        <row r="3805">
          <cell r="B3805" t="str">
            <v>SHREE RENUKA SUGARS LTD</v>
          </cell>
          <cell r="C3805">
            <v>532670</v>
          </cell>
          <cell r="D3805" t="str">
            <v>RENUKA</v>
          </cell>
        </row>
        <row r="3806">
          <cell r="B3806" t="str">
            <v>SHREE SALASAR INVESTMENT LTD</v>
          </cell>
          <cell r="C3806">
            <v>503635</v>
          </cell>
          <cell r="D3806" t="str">
            <v>Not Listed</v>
          </cell>
        </row>
        <row r="3807">
          <cell r="B3807" t="str">
            <v>SHREE SECURITIES LTD</v>
          </cell>
          <cell r="C3807">
            <v>538975</v>
          </cell>
          <cell r="D3807" t="str">
            <v>Not Listed</v>
          </cell>
        </row>
        <row r="3808">
          <cell r="B3808" t="str">
            <v>SHREE STEEL WIRE ROPES LTD</v>
          </cell>
          <cell r="C3808">
            <v>513488</v>
          </cell>
          <cell r="D3808" t="str">
            <v>Not Listed</v>
          </cell>
        </row>
        <row r="3809">
          <cell r="B3809" t="str">
            <v>SHREE SURGOVIND TRADELINK LTD</v>
          </cell>
          <cell r="C3809">
            <v>531667</v>
          </cell>
          <cell r="D3809" t="str">
            <v>Not Listed</v>
          </cell>
        </row>
        <row r="3810">
          <cell r="B3810" t="str">
            <v>SHREE TIRUPATI BALAJEE FIBC LTD</v>
          </cell>
          <cell r="C3810" t="str">
            <v>Not Listed</v>
          </cell>
          <cell r="D3810" t="str">
            <v>TIRUPATI</v>
          </cell>
        </row>
        <row r="3811">
          <cell r="B3811" t="str">
            <v>SHREE TULSI ONLINE COM LTD</v>
          </cell>
          <cell r="C3811">
            <v>590128</v>
          </cell>
          <cell r="D3811" t="str">
            <v>Not Listed</v>
          </cell>
        </row>
        <row r="3812">
          <cell r="B3812" t="str">
            <v>SHREE VASU LOGISTICS LTD</v>
          </cell>
          <cell r="C3812" t="str">
            <v>Not Listed</v>
          </cell>
          <cell r="D3812" t="str">
            <v>SVLL</v>
          </cell>
        </row>
        <row r="3813">
          <cell r="B3813" t="str">
            <v>SHREE WORSTEX LTD</v>
          </cell>
          <cell r="C3813">
            <v>541358</v>
          </cell>
          <cell r="D3813" t="str">
            <v>Not Listed</v>
          </cell>
        </row>
        <row r="3814">
          <cell r="B3814" t="str">
            <v>SHREEJI TRANSLOGISTICS LTD</v>
          </cell>
          <cell r="C3814">
            <v>540738</v>
          </cell>
          <cell r="D3814" t="str">
            <v>Not Listed</v>
          </cell>
        </row>
        <row r="3815">
          <cell r="B3815" t="str">
            <v>SHREENATH INVESTMENTS CO LTD</v>
          </cell>
          <cell r="C3815">
            <v>503696</v>
          </cell>
          <cell r="D3815" t="str">
            <v>Not Listed</v>
          </cell>
        </row>
        <row r="3816">
          <cell r="B3816" t="str">
            <v>SHREEOSWAL SEEDS AND CHEMICALS LTD</v>
          </cell>
          <cell r="C3816" t="str">
            <v>Not Listed</v>
          </cell>
          <cell r="D3816" t="str">
            <v>OSWALSEEDS</v>
          </cell>
        </row>
        <row r="3817">
          <cell r="B3817" t="str">
            <v>SHREESHAY ENGINEERS LTD</v>
          </cell>
          <cell r="C3817">
            <v>541112</v>
          </cell>
          <cell r="D3817" t="str">
            <v>Not Listed</v>
          </cell>
        </row>
        <row r="3818">
          <cell r="B3818" t="str">
            <v>SHREEVATSAA FINANCE &amp; LEASING LTD</v>
          </cell>
          <cell r="C3818">
            <v>532007</v>
          </cell>
          <cell r="D3818" t="str">
            <v>Not Listed</v>
          </cell>
        </row>
        <row r="3819">
          <cell r="B3819" t="str">
            <v>SHRENIK LTD</v>
          </cell>
          <cell r="C3819" t="str">
            <v>Not Listed</v>
          </cell>
          <cell r="D3819" t="str">
            <v>SHRENIK</v>
          </cell>
        </row>
        <row r="3820">
          <cell r="B3820" t="str">
            <v>SHREYANS INDUSTRIES LTD</v>
          </cell>
          <cell r="C3820">
            <v>516016</v>
          </cell>
          <cell r="D3820" t="str">
            <v>SHREYANIND</v>
          </cell>
        </row>
        <row r="3821">
          <cell r="B3821" t="str">
            <v>SHREYAS INTERMEDIATES LTD</v>
          </cell>
          <cell r="C3821">
            <v>526335</v>
          </cell>
          <cell r="D3821" t="str">
            <v>Not Listed</v>
          </cell>
        </row>
        <row r="3822">
          <cell r="B3822" t="str">
            <v>SHREYAS SHIPPING &amp; LOGISTICS LTD</v>
          </cell>
          <cell r="C3822">
            <v>520151</v>
          </cell>
          <cell r="D3822" t="str">
            <v>SHREYAS</v>
          </cell>
        </row>
        <row r="3823">
          <cell r="B3823" t="str">
            <v>SHRI BAJRANG ALLOYS LTD</v>
          </cell>
          <cell r="C3823">
            <v>526981</v>
          </cell>
          <cell r="D3823" t="str">
            <v>Not Listed</v>
          </cell>
        </row>
        <row r="3824">
          <cell r="B3824" t="str">
            <v>SHRI BHOLANATH CARPETS LTD</v>
          </cell>
          <cell r="C3824">
            <v>530841</v>
          </cell>
          <cell r="D3824" t="str">
            <v>Not Listed</v>
          </cell>
        </row>
        <row r="3825">
          <cell r="B3825" t="str">
            <v>SHRI DINESH MILLS LTD</v>
          </cell>
          <cell r="C3825">
            <v>503804</v>
          </cell>
          <cell r="D3825" t="str">
            <v>Not Listed</v>
          </cell>
        </row>
        <row r="3826">
          <cell r="B3826" t="str">
            <v>SHRI JAGDAMBA POLYMERS LTD</v>
          </cell>
          <cell r="C3826">
            <v>512453</v>
          </cell>
          <cell r="D3826" t="str">
            <v>Not Listed</v>
          </cell>
        </row>
        <row r="3827">
          <cell r="B3827" t="str">
            <v>SHRI KALYAN HOLDINGS LTD</v>
          </cell>
          <cell r="C3827">
            <v>532083</v>
          </cell>
          <cell r="D3827" t="str">
            <v>Not Listed</v>
          </cell>
        </row>
        <row r="3828">
          <cell r="B3828" t="str">
            <v>SHRI KESHAV CEMENTS AND INFRA LTD</v>
          </cell>
          <cell r="C3828">
            <v>530977</v>
          </cell>
          <cell r="D3828" t="str">
            <v>Not Listed</v>
          </cell>
        </row>
        <row r="3829">
          <cell r="B3829" t="str">
            <v>SHRI KRISHNA DEVCON LTD</v>
          </cell>
          <cell r="C3829">
            <v>531080</v>
          </cell>
          <cell r="D3829" t="str">
            <v>Not Listed</v>
          </cell>
        </row>
        <row r="3830">
          <cell r="B3830" t="str">
            <v>SHRI NIWAS LEASING AND FINANCE LTD</v>
          </cell>
          <cell r="C3830">
            <v>538897</v>
          </cell>
          <cell r="D3830" t="str">
            <v>Not Listed</v>
          </cell>
        </row>
        <row r="3831">
          <cell r="B3831" t="str">
            <v>SHRI RAM SWITCHGEARS LTD</v>
          </cell>
          <cell r="C3831" t="str">
            <v>Not Listed</v>
          </cell>
          <cell r="D3831" t="str">
            <v>SRIRAM</v>
          </cell>
        </row>
        <row r="3832">
          <cell r="B3832" t="str">
            <v>SHRICON INDUSTRIES LTD</v>
          </cell>
          <cell r="C3832">
            <v>508961</v>
          </cell>
          <cell r="D3832" t="str">
            <v>Not Listed</v>
          </cell>
        </row>
        <row r="3833">
          <cell r="B3833" t="str">
            <v>SHRIRAM ASSET MANAGEMENT CO LTD</v>
          </cell>
          <cell r="C3833">
            <v>531359</v>
          </cell>
          <cell r="D3833" t="str">
            <v>Not Listed</v>
          </cell>
        </row>
        <row r="3834">
          <cell r="B3834" t="str">
            <v>SHRIRAM CITY UNION FINANCE LTD</v>
          </cell>
          <cell r="C3834">
            <v>532498</v>
          </cell>
          <cell r="D3834" t="str">
            <v>SHRIRAMCIT</v>
          </cell>
        </row>
        <row r="3835">
          <cell r="B3835" t="str">
            <v>SHRIRAM EPC LTD</v>
          </cell>
          <cell r="C3835">
            <v>532945</v>
          </cell>
          <cell r="D3835" t="str">
            <v>SHRIRAMEPC</v>
          </cell>
        </row>
        <row r="3836">
          <cell r="B3836" t="str">
            <v>SHRIRAM PISTONS &amp; RINGS LTD</v>
          </cell>
          <cell r="C3836" t="str">
            <v>Not Listed</v>
          </cell>
          <cell r="D3836" t="str">
            <v>SHRIPISTON</v>
          </cell>
        </row>
        <row r="3837">
          <cell r="B3837" t="str">
            <v>SHRIRAM TRANSPORT FINANCE COMPANY LTD</v>
          </cell>
          <cell r="C3837">
            <v>511218</v>
          </cell>
          <cell r="D3837" t="str">
            <v>SRTRANSFIN</v>
          </cell>
        </row>
        <row r="3838">
          <cell r="B3838" t="str">
            <v>SHRISTI INFRASTRUCTURE DEVELOPMENT CORPORATION LTD</v>
          </cell>
          <cell r="C3838">
            <v>511411</v>
          </cell>
          <cell r="D3838" t="str">
            <v>Not Listed</v>
          </cell>
        </row>
        <row r="3839">
          <cell r="B3839" t="str">
            <v>SHUBHAM POLYSPIN LTD</v>
          </cell>
          <cell r="C3839">
            <v>542019</v>
          </cell>
          <cell r="D3839" t="str">
            <v>Not Listed</v>
          </cell>
        </row>
        <row r="3840">
          <cell r="B3840" t="str">
            <v>SHUBHLAXMI JEWEL ART LTD</v>
          </cell>
          <cell r="C3840" t="str">
            <v>Not Listed</v>
          </cell>
          <cell r="D3840" t="str">
            <v>SHUBHLAXMI</v>
          </cell>
        </row>
        <row r="3841">
          <cell r="B3841" t="str">
            <v>SHUKRA BULLIONS LTD.</v>
          </cell>
          <cell r="C3841">
            <v>531506</v>
          </cell>
          <cell r="D3841" t="str">
            <v>SKRABUL</v>
          </cell>
        </row>
        <row r="3842">
          <cell r="B3842" t="str">
            <v>SHUKRA JEWELLERS LTD</v>
          </cell>
          <cell r="C3842">
            <v>523790</v>
          </cell>
          <cell r="D3842" t="str">
            <v>Not Listed</v>
          </cell>
        </row>
        <row r="3843">
          <cell r="B3843" t="str">
            <v>SHUKRA PHARMACEUTICALS LTD</v>
          </cell>
          <cell r="C3843">
            <v>524632</v>
          </cell>
          <cell r="D3843" t="str">
            <v>Not Listed</v>
          </cell>
        </row>
        <row r="3844">
          <cell r="B3844" t="str">
            <v>SHYAM CENTURY FERROUS LTD</v>
          </cell>
          <cell r="C3844">
            <v>539252</v>
          </cell>
          <cell r="D3844" t="str">
            <v>SHYAMCENT</v>
          </cell>
        </row>
        <row r="3845">
          <cell r="B3845" t="str">
            <v>SHYAM TELECOM LTD</v>
          </cell>
          <cell r="C3845">
            <v>517411</v>
          </cell>
          <cell r="D3845" t="str">
            <v>SHYAMTEL</v>
          </cell>
        </row>
        <row r="3846">
          <cell r="B3846" t="str">
            <v>SHYAMA INFOSYS LTD</v>
          </cell>
          <cell r="C3846">
            <v>531219</v>
          </cell>
          <cell r="D3846" t="str">
            <v>Not Listed</v>
          </cell>
        </row>
        <row r="3847">
          <cell r="B3847" t="str">
            <v>SHYAMKAMAL INVESTMENTS LTD</v>
          </cell>
          <cell r="C3847">
            <v>505515</v>
          </cell>
          <cell r="D3847" t="str">
            <v>Not Listed</v>
          </cell>
        </row>
        <row r="3848">
          <cell r="B3848" t="str">
            <v>SI CAPITAL &amp; FINANCIAL SERVICES LTD</v>
          </cell>
          <cell r="C3848">
            <v>530907</v>
          </cell>
          <cell r="D3848" t="str">
            <v>Not Listed</v>
          </cell>
        </row>
        <row r="3849">
          <cell r="B3849" t="str">
            <v>SIBAR AUTO PARTS LTD</v>
          </cell>
          <cell r="C3849">
            <v>520141</v>
          </cell>
          <cell r="D3849" t="str">
            <v>Not Listed</v>
          </cell>
        </row>
        <row r="3850">
          <cell r="B3850" t="str">
            <v>SICAGEN (INDIA) LTD</v>
          </cell>
          <cell r="C3850">
            <v>533014</v>
          </cell>
          <cell r="D3850" t="str">
            <v>SICAGEN</v>
          </cell>
        </row>
        <row r="3851">
          <cell r="B3851" t="str">
            <v>SICAGEN INDIA LTD</v>
          </cell>
          <cell r="C3851">
            <v>533014</v>
          </cell>
          <cell r="D3851" t="str">
            <v>SICAGEN</v>
          </cell>
        </row>
        <row r="3852">
          <cell r="B3852" t="str">
            <v>SICAL LOGISTICS LTD</v>
          </cell>
          <cell r="C3852">
            <v>520086</v>
          </cell>
          <cell r="D3852" t="str">
            <v>SICAL</v>
          </cell>
        </row>
        <row r="3853">
          <cell r="B3853" t="str">
            <v>SIDDHARTH EDUCATION SERVICES LTD</v>
          </cell>
          <cell r="C3853">
            <v>540736</v>
          </cell>
          <cell r="D3853" t="str">
            <v>Not Listed</v>
          </cell>
        </row>
        <row r="3854">
          <cell r="B3854" t="str">
            <v>SIDH AUTOMOBILES LTD</v>
          </cell>
          <cell r="C3854">
            <v>539983</v>
          </cell>
          <cell r="D3854" t="str">
            <v>Not Listed</v>
          </cell>
        </row>
        <row r="3855">
          <cell r="B3855" t="str">
            <v>SIEL FINANCIAL SERVICES LTD</v>
          </cell>
          <cell r="C3855">
            <v>532217</v>
          </cell>
          <cell r="D3855" t="str">
            <v>Not Listed</v>
          </cell>
        </row>
        <row r="3856">
          <cell r="B3856" t="str">
            <v>SIEMENS LTD</v>
          </cell>
          <cell r="C3856">
            <v>500550</v>
          </cell>
          <cell r="D3856" t="str">
            <v>SIEMENS</v>
          </cell>
        </row>
        <row r="3857">
          <cell r="B3857" t="str">
            <v>SIGNET INDUSTRIES LTD</v>
          </cell>
          <cell r="C3857">
            <v>512131</v>
          </cell>
          <cell r="D3857" t="str">
            <v>SIGIND</v>
          </cell>
        </row>
        <row r="3858">
          <cell r="B3858" t="str">
            <v>SIKA INTERPLANT SYSTEMS LTD</v>
          </cell>
          <cell r="C3858">
            <v>523606</v>
          </cell>
          <cell r="D3858" t="str">
            <v>Not Listed</v>
          </cell>
        </row>
        <row r="3859">
          <cell r="B3859" t="str">
            <v>SIKKO INDUSTRIES LTD</v>
          </cell>
          <cell r="C3859" t="str">
            <v>Not Listed</v>
          </cell>
          <cell r="D3859" t="str">
            <v>SIKKO</v>
          </cell>
        </row>
        <row r="3860">
          <cell r="B3860" t="str">
            <v>SIKOZY REALTORS LTD</v>
          </cell>
          <cell r="C3860">
            <v>524642</v>
          </cell>
          <cell r="D3860" t="str">
            <v>Not Listed</v>
          </cell>
        </row>
        <row r="3861">
          <cell r="B3861" t="str">
            <v>SIL INVESTMENTS LTD</v>
          </cell>
          <cell r="C3861">
            <v>521194</v>
          </cell>
          <cell r="D3861" t="str">
            <v>SILINV</v>
          </cell>
        </row>
        <row r="3862">
          <cell r="B3862" t="str">
            <v>SILGO RETAIL LTD</v>
          </cell>
          <cell r="C3862" t="str">
            <v>Not Listed</v>
          </cell>
          <cell r="D3862" t="str">
            <v>SILGO</v>
          </cell>
        </row>
        <row r="3863">
          <cell r="B3863" t="str">
            <v>SILLY MONKS ENTERTAINMENT LTD</v>
          </cell>
          <cell r="C3863" t="str">
            <v>Not Listed</v>
          </cell>
          <cell r="D3863" t="str">
            <v>SILLYMONKS</v>
          </cell>
        </row>
        <row r="3864">
          <cell r="B3864" t="str">
            <v>SILVER OAK (INDIA) LTD</v>
          </cell>
          <cell r="C3864">
            <v>531635</v>
          </cell>
          <cell r="D3864" t="str">
            <v>Not Listed</v>
          </cell>
        </row>
        <row r="3865">
          <cell r="B3865" t="str">
            <v>SILVER OAK COMMERCIAL LTD</v>
          </cell>
          <cell r="C3865">
            <v>512197</v>
          </cell>
          <cell r="D3865" t="str">
            <v>Not Listed</v>
          </cell>
        </row>
        <row r="3866">
          <cell r="B3866" t="str">
            <v>SILVER OAK INDIA LTD</v>
          </cell>
          <cell r="C3866">
            <v>531635</v>
          </cell>
          <cell r="D3866" t="str">
            <v>Not Listed</v>
          </cell>
        </row>
        <row r="3867">
          <cell r="B3867" t="str">
            <v>SILVER TOUCH TECHNOLOGIES LTD</v>
          </cell>
          <cell r="C3867" t="str">
            <v>Not Listed</v>
          </cell>
          <cell r="D3867" t="str">
            <v>SILVERTUC</v>
          </cell>
        </row>
        <row r="3868">
          <cell r="B3868" t="str">
            <v>SILVERPOINT INFRATECH LTD</v>
          </cell>
          <cell r="C3868">
            <v>536073</v>
          </cell>
          <cell r="D3868" t="str">
            <v>Not Listed</v>
          </cell>
        </row>
        <row r="3869">
          <cell r="B3869" t="str">
            <v>SIMBHAOLI SUGARS LTD</v>
          </cell>
          <cell r="C3869">
            <v>539742</v>
          </cell>
          <cell r="D3869" t="str">
            <v>SIMBHALS</v>
          </cell>
        </row>
        <row r="3870">
          <cell r="B3870" t="str">
            <v>SIMMONDS MARSHALL LTD</v>
          </cell>
          <cell r="C3870">
            <v>507998</v>
          </cell>
          <cell r="D3870" t="str">
            <v>Not Listed</v>
          </cell>
        </row>
        <row r="3871">
          <cell r="B3871" t="str">
            <v>SIMPLEX CASTINGS LTD</v>
          </cell>
          <cell r="C3871">
            <v>513472</v>
          </cell>
          <cell r="D3871" t="str">
            <v>Not Listed</v>
          </cell>
        </row>
        <row r="3872">
          <cell r="B3872" t="str">
            <v>SIMPLEX INFRASTRUCTURES LTD</v>
          </cell>
          <cell r="C3872">
            <v>523838</v>
          </cell>
          <cell r="D3872" t="str">
            <v>SIMPLEXINF</v>
          </cell>
        </row>
        <row r="3873">
          <cell r="B3873" t="str">
            <v>SIMPLEX MILLS COMPANY LTD</v>
          </cell>
          <cell r="C3873">
            <v>533018</v>
          </cell>
          <cell r="D3873" t="str">
            <v>Not Listed</v>
          </cell>
        </row>
        <row r="3874">
          <cell r="B3874" t="str">
            <v>SIMPLEX PAPERS LTD</v>
          </cell>
          <cell r="C3874">
            <v>533019</v>
          </cell>
          <cell r="D3874" t="str">
            <v>Not Listed</v>
          </cell>
        </row>
        <row r="3875">
          <cell r="B3875" t="str">
            <v>SIMPLEX REALTY LTD</v>
          </cell>
          <cell r="C3875">
            <v>503229</v>
          </cell>
          <cell r="D3875" t="str">
            <v>Not Listed</v>
          </cell>
        </row>
        <row r="3876">
          <cell r="B3876" t="str">
            <v>SIMRAN FARMS LTD</v>
          </cell>
          <cell r="C3876">
            <v>519566</v>
          </cell>
          <cell r="D3876" t="str">
            <v>Not Listed</v>
          </cell>
        </row>
        <row r="3877">
          <cell r="B3877" t="str">
            <v>SINCLAIRS HOTELS LTD</v>
          </cell>
          <cell r="C3877">
            <v>523023</v>
          </cell>
          <cell r="D3877" t="str">
            <v>Not Listed</v>
          </cell>
        </row>
        <row r="3878">
          <cell r="B3878" t="str">
            <v>SINDHU TRADE LINKS LTD</v>
          </cell>
          <cell r="C3878">
            <v>532029</v>
          </cell>
          <cell r="D3878" t="str">
            <v>Not Listed</v>
          </cell>
        </row>
        <row r="3879">
          <cell r="B3879" t="str">
            <v>SINDU VALLEY TECHNOLOGIES LTD</v>
          </cell>
          <cell r="C3879">
            <v>505504</v>
          </cell>
          <cell r="D3879" t="str">
            <v>Not Listed</v>
          </cell>
        </row>
        <row r="3880">
          <cell r="B3880" t="str">
            <v>SINGER (INDIA) LTD</v>
          </cell>
          <cell r="C3880">
            <v>505729</v>
          </cell>
          <cell r="D3880" t="str">
            <v>Not Listed</v>
          </cell>
        </row>
        <row r="3881">
          <cell r="B3881" t="str">
            <v>SINGER INDIA LTD</v>
          </cell>
          <cell r="C3881">
            <v>505729</v>
          </cell>
          <cell r="D3881" t="str">
            <v>Not Listed</v>
          </cell>
        </row>
        <row r="3882">
          <cell r="B3882" t="str">
            <v>SINNAR BIDI UDYOG LTD</v>
          </cell>
          <cell r="C3882">
            <v>509887</v>
          </cell>
          <cell r="D3882" t="str">
            <v>Not Listed</v>
          </cell>
        </row>
        <row r="3883">
          <cell r="B3883" t="str">
            <v>SINNER ENERGY (INDIA) LTD</v>
          </cell>
          <cell r="C3883">
            <v>539410</v>
          </cell>
          <cell r="D3883" t="str">
            <v>Not Listed</v>
          </cell>
        </row>
        <row r="3884">
          <cell r="B3884" t="str">
            <v>SINNER ENERGY INDIA LTD</v>
          </cell>
          <cell r="C3884">
            <v>539410</v>
          </cell>
          <cell r="D3884" t="str">
            <v>Not Listed</v>
          </cell>
        </row>
        <row r="3885">
          <cell r="B3885" t="str">
            <v>SINTERCOM (INDIA) LTD</v>
          </cell>
          <cell r="C3885" t="str">
            <v>Not Listed</v>
          </cell>
          <cell r="D3885" t="str">
            <v>SINTERCOM</v>
          </cell>
        </row>
        <row r="3886">
          <cell r="B3886" t="str">
            <v>SINTERCOM INDIA LTD</v>
          </cell>
          <cell r="C3886" t="str">
            <v>Not Listed</v>
          </cell>
          <cell r="D3886" t="str">
            <v>SINTERCOM</v>
          </cell>
        </row>
        <row r="3887">
          <cell r="B3887" t="str">
            <v>SINTEX INDUSTRIES LTD</v>
          </cell>
          <cell r="C3887">
            <v>502742</v>
          </cell>
          <cell r="D3887" t="str">
            <v>SINTEX</v>
          </cell>
        </row>
        <row r="3888">
          <cell r="B3888" t="str">
            <v>SINTEX PLASTICS TECHNOLOGY LTD</v>
          </cell>
          <cell r="C3888">
            <v>540653</v>
          </cell>
          <cell r="D3888" t="str">
            <v>SPTL</v>
          </cell>
        </row>
        <row r="3889">
          <cell r="B3889" t="str">
            <v>SIP INDUSTRIES LTD</v>
          </cell>
          <cell r="C3889">
            <v>523164</v>
          </cell>
          <cell r="D3889" t="str">
            <v>Not Listed</v>
          </cell>
        </row>
        <row r="3890">
          <cell r="B3890" t="str">
            <v>SIR SHADI LAL ENTERPRISES LTD</v>
          </cell>
          <cell r="C3890">
            <v>532879</v>
          </cell>
          <cell r="D3890" t="str">
            <v>Not Listed</v>
          </cell>
        </row>
        <row r="3891">
          <cell r="B3891" t="str">
            <v>SIRCA PAINTS (INDIA) LTD</v>
          </cell>
          <cell r="C3891" t="str">
            <v>Not Listed</v>
          </cell>
          <cell r="D3891" t="str">
            <v>SIRCA</v>
          </cell>
        </row>
        <row r="3892">
          <cell r="B3892" t="str">
            <v>SIRCA PAINTS INDIA LTD</v>
          </cell>
          <cell r="C3892" t="str">
            <v>Not Listed</v>
          </cell>
          <cell r="D3892" t="str">
            <v>SIRCA</v>
          </cell>
        </row>
        <row r="3893">
          <cell r="B3893" t="str">
            <v>SIROHIA &amp; SONS LTD</v>
          </cell>
          <cell r="C3893">
            <v>538667</v>
          </cell>
          <cell r="D3893" t="str">
            <v>Not Listed</v>
          </cell>
        </row>
        <row r="3894">
          <cell r="B3894" t="str">
            <v>SITA ENTERPRISES LTD</v>
          </cell>
          <cell r="C3894">
            <v>512589</v>
          </cell>
          <cell r="D3894" t="str">
            <v>Not Listed</v>
          </cell>
        </row>
        <row r="3895">
          <cell r="B3895" t="str">
            <v>SITA SHREE FOOD PRODUCTS LTD</v>
          </cell>
          <cell r="C3895">
            <v>532961</v>
          </cell>
          <cell r="D3895" t="str">
            <v>SITASHREE</v>
          </cell>
        </row>
        <row r="3896">
          <cell r="B3896" t="str">
            <v>SITI NETWORKS LTD</v>
          </cell>
          <cell r="C3896">
            <v>532795</v>
          </cell>
          <cell r="D3896" t="str">
            <v>SITINET</v>
          </cell>
        </row>
        <row r="3897">
          <cell r="B3897" t="str">
            <v>SIYARAM SILK MILLS LTD</v>
          </cell>
          <cell r="C3897">
            <v>503811</v>
          </cell>
          <cell r="D3897" t="str">
            <v>SIYSIL</v>
          </cell>
        </row>
        <row r="3898">
          <cell r="B3898" t="str">
            <v>SJ CORPORATION LTD</v>
          </cell>
          <cell r="C3898">
            <v>504398</v>
          </cell>
          <cell r="D3898" t="str">
            <v>Not Listed</v>
          </cell>
        </row>
        <row r="3899">
          <cell r="B3899" t="str">
            <v>SJVN LTD</v>
          </cell>
          <cell r="C3899">
            <v>533206</v>
          </cell>
          <cell r="D3899" t="str">
            <v>SJVN</v>
          </cell>
        </row>
        <row r="3900">
          <cell r="B3900" t="str">
            <v>SKF (INDIA) LTD</v>
          </cell>
          <cell r="C3900">
            <v>500472</v>
          </cell>
          <cell r="D3900" t="str">
            <v>SKF(INDIA)</v>
          </cell>
        </row>
        <row r="3901">
          <cell r="B3901" t="str">
            <v>SKF INDIA LTD</v>
          </cell>
          <cell r="C3901">
            <v>500472</v>
          </cell>
          <cell r="D3901" t="str">
            <v>SKFINDIA</v>
          </cell>
        </row>
        <row r="3902">
          <cell r="B3902" t="str">
            <v>SKIL INFRASTRUCTURE LTD</v>
          </cell>
          <cell r="C3902">
            <v>539861</v>
          </cell>
          <cell r="D3902" t="str">
            <v>SKIL</v>
          </cell>
        </row>
        <row r="3903">
          <cell r="B3903" t="str">
            <v>SKIPPER LTD</v>
          </cell>
          <cell r="C3903">
            <v>538562</v>
          </cell>
          <cell r="D3903" t="str">
            <v>SKIPPER</v>
          </cell>
        </row>
        <row r="3904">
          <cell r="B3904" t="str">
            <v>SKM EGG PRODUCTS EXPORT (INDIA) LTD</v>
          </cell>
          <cell r="C3904">
            <v>532143</v>
          </cell>
          <cell r="D3904" t="str">
            <v>SKMEGGPROD</v>
          </cell>
        </row>
        <row r="3905">
          <cell r="B3905" t="str">
            <v>SKM EGG PRODUCTS EXPORT INDIA LTD</v>
          </cell>
          <cell r="C3905">
            <v>532143</v>
          </cell>
          <cell r="D3905" t="str">
            <v>SKMEGGPROD</v>
          </cell>
        </row>
        <row r="3906">
          <cell r="B3906" t="str">
            <v>SKP SECURITIES LTD</v>
          </cell>
          <cell r="C3906">
            <v>531169</v>
          </cell>
          <cell r="D3906" t="str">
            <v>Not Listed</v>
          </cell>
        </row>
        <row r="3907">
          <cell r="B3907" t="str">
            <v>SKS TEXTILES LTD</v>
          </cell>
          <cell r="C3907" t="str">
            <v>Not Listed</v>
          </cell>
          <cell r="D3907" t="str">
            <v>SKSTEXTILE</v>
          </cell>
        </row>
        <row r="3908">
          <cell r="B3908" t="str">
            <v>SKY GOLD LTD</v>
          </cell>
          <cell r="C3908">
            <v>541967</v>
          </cell>
          <cell r="D3908" t="str">
            <v>Not Listed</v>
          </cell>
        </row>
        <row r="3909">
          <cell r="B3909" t="str">
            <v>SKY INDUSTRIES LTD</v>
          </cell>
          <cell r="C3909">
            <v>526479</v>
          </cell>
          <cell r="D3909" t="str">
            <v>Not Listed</v>
          </cell>
        </row>
        <row r="3910">
          <cell r="B3910" t="str">
            <v>SKYLINE MILLARS LTD</v>
          </cell>
          <cell r="C3910">
            <v>505650</v>
          </cell>
          <cell r="D3910" t="str">
            <v>Not Listed</v>
          </cell>
        </row>
        <row r="3911">
          <cell r="B3911" t="str">
            <v>SKYLINE VENTURES (INDIA) LTD</v>
          </cell>
          <cell r="C3911">
            <v>538919</v>
          </cell>
          <cell r="D3911" t="str">
            <v>Not Listed</v>
          </cell>
        </row>
        <row r="3912">
          <cell r="B3912" t="str">
            <v>SKYLINE VENTURES INDIA LTD</v>
          </cell>
          <cell r="C3912">
            <v>538919</v>
          </cell>
          <cell r="D3912" t="str">
            <v>Not Listed</v>
          </cell>
        </row>
        <row r="3913">
          <cell r="B3913" t="str">
            <v>SMART FINSEC LTD</v>
          </cell>
          <cell r="C3913">
            <v>539494</v>
          </cell>
          <cell r="D3913" t="str">
            <v>Not Listed</v>
          </cell>
        </row>
        <row r="3914">
          <cell r="B3914" t="str">
            <v>SMARTLINK HOLDINGS LTD</v>
          </cell>
          <cell r="C3914">
            <v>532419</v>
          </cell>
          <cell r="D3914" t="str">
            <v>SMARTLINK</v>
          </cell>
        </row>
        <row r="3915">
          <cell r="B3915" t="str">
            <v>SMIFS CAPITAL MARKETS LTD</v>
          </cell>
          <cell r="C3915">
            <v>508905</v>
          </cell>
          <cell r="D3915" t="str">
            <v>Not Listed</v>
          </cell>
        </row>
        <row r="3916">
          <cell r="B3916" t="str">
            <v>SML ISUZU LTD</v>
          </cell>
          <cell r="C3916">
            <v>505192</v>
          </cell>
          <cell r="D3916" t="str">
            <v>SMLISUZU</v>
          </cell>
        </row>
        <row r="3917">
          <cell r="B3917" t="str">
            <v>SMRUTHI ORGANICS LTD</v>
          </cell>
          <cell r="C3917">
            <v>540686</v>
          </cell>
          <cell r="D3917" t="str">
            <v>Not Listed</v>
          </cell>
        </row>
        <row r="3918">
          <cell r="B3918" t="str">
            <v>SMS LIFESCIENCES (INDIA) LTD</v>
          </cell>
          <cell r="C3918">
            <v>540679</v>
          </cell>
          <cell r="D3918" t="str">
            <v>SMSLIFE</v>
          </cell>
        </row>
        <row r="3919">
          <cell r="B3919" t="str">
            <v>SMS LIFESCIENCES INDIA LTD</v>
          </cell>
          <cell r="C3919">
            <v>540679</v>
          </cell>
          <cell r="D3919" t="str">
            <v>SMSLIFE</v>
          </cell>
        </row>
        <row r="3920">
          <cell r="B3920" t="str">
            <v>SMS PHARMACEUTICALS LTD</v>
          </cell>
          <cell r="C3920">
            <v>532815</v>
          </cell>
          <cell r="D3920" t="str">
            <v>SMSPHARMA</v>
          </cell>
        </row>
        <row r="3921">
          <cell r="B3921" t="str">
            <v>SMVD POLY PACK LTD</v>
          </cell>
          <cell r="C3921" t="str">
            <v>Not Listed</v>
          </cell>
          <cell r="D3921" t="str">
            <v>SMVD</v>
          </cell>
        </row>
        <row r="3922">
          <cell r="B3922" t="str">
            <v>SNL BEARINGS LTD</v>
          </cell>
          <cell r="C3922">
            <v>505827</v>
          </cell>
          <cell r="D3922" t="str">
            <v>Not Listed</v>
          </cell>
        </row>
        <row r="3923">
          <cell r="B3923" t="str">
            <v>SNOWMAN LOGISTICS LTD</v>
          </cell>
          <cell r="C3923">
            <v>538635</v>
          </cell>
          <cell r="D3923" t="str">
            <v>SNOWMAN</v>
          </cell>
        </row>
        <row r="3924">
          <cell r="B3924" t="str">
            <v>SOBHA LTD</v>
          </cell>
          <cell r="C3924">
            <v>532784</v>
          </cell>
          <cell r="D3924" t="str">
            <v>SOBHA</v>
          </cell>
        </row>
        <row r="3925">
          <cell r="B3925" t="str">
            <v>SOBHAGYA MERCHANTILE LTD</v>
          </cell>
          <cell r="C3925">
            <v>512014</v>
          </cell>
          <cell r="D3925" t="str">
            <v>Not Listed</v>
          </cell>
        </row>
        <row r="3926">
          <cell r="B3926" t="str">
            <v>SOFCOM SYSTEMS LTD</v>
          </cell>
          <cell r="C3926">
            <v>538923</v>
          </cell>
          <cell r="D3926" t="str">
            <v>Not Listed</v>
          </cell>
        </row>
        <row r="3927">
          <cell r="B3927" t="str">
            <v>SOFTBPO GLOBAL SERVICES LTD</v>
          </cell>
          <cell r="C3927">
            <v>504375</v>
          </cell>
          <cell r="D3927" t="str">
            <v>Not Listed</v>
          </cell>
        </row>
        <row r="3928">
          <cell r="B3928" t="str">
            <v>SOFTSOL (INDIA) LTD</v>
          </cell>
          <cell r="C3928">
            <v>532344</v>
          </cell>
          <cell r="D3928" t="str">
            <v>Not Listed</v>
          </cell>
        </row>
        <row r="3929">
          <cell r="B3929" t="str">
            <v>SOFTSOL INDIA LTD</v>
          </cell>
          <cell r="C3929">
            <v>532344</v>
          </cell>
          <cell r="D3929" t="str">
            <v>Not Listed</v>
          </cell>
        </row>
        <row r="3930">
          <cell r="B3930" t="str">
            <v>SOFTTECH ENGINEERS LTD</v>
          </cell>
          <cell r="C3930" t="str">
            <v>Not Listed</v>
          </cell>
          <cell r="D3930" t="str">
            <v>SOFTTECH</v>
          </cell>
        </row>
        <row r="3931">
          <cell r="B3931" t="str">
            <v>SOLAR INDUSTRIES (INDIA) LTD</v>
          </cell>
          <cell r="C3931">
            <v>532725</v>
          </cell>
          <cell r="D3931" t="str">
            <v>SOLARINDS</v>
          </cell>
        </row>
        <row r="3932">
          <cell r="B3932" t="str">
            <v>SOLAR INDUSTRIES INDIA LTD</v>
          </cell>
          <cell r="C3932">
            <v>532725</v>
          </cell>
          <cell r="D3932" t="str">
            <v>SOLARINDS</v>
          </cell>
        </row>
        <row r="3933">
          <cell r="B3933" t="str">
            <v>SOLARA ACTIVE PHARMA SCIENCES LTD</v>
          </cell>
          <cell r="C3933">
            <v>541540</v>
          </cell>
          <cell r="D3933" t="str">
            <v>SOLARA</v>
          </cell>
        </row>
        <row r="3934">
          <cell r="B3934" t="str">
            <v>SOLEX ENERGY LTD</v>
          </cell>
          <cell r="C3934" t="str">
            <v>Not Listed</v>
          </cell>
          <cell r="D3934" t="str">
            <v>SOLEX</v>
          </cell>
        </row>
        <row r="3935">
          <cell r="B3935" t="str">
            <v>SOLID CARBIDE TOOLS LTD</v>
          </cell>
          <cell r="C3935">
            <v>500394</v>
          </cell>
          <cell r="D3935" t="str">
            <v>Not Listed</v>
          </cell>
        </row>
        <row r="3936">
          <cell r="B3936" t="str">
            <v>SOLID CONTAINERS LTD</v>
          </cell>
          <cell r="C3936">
            <v>502460</v>
          </cell>
          <cell r="D3936" t="str">
            <v>Not Listed</v>
          </cell>
        </row>
        <row r="3937">
          <cell r="B3937" t="str">
            <v>SOLID STONE COMPANY LTD</v>
          </cell>
          <cell r="C3937">
            <v>513699</v>
          </cell>
          <cell r="D3937" t="str">
            <v>Not Listed</v>
          </cell>
        </row>
        <row r="3938">
          <cell r="B3938" t="str">
            <v>SOLIS MARKETING LTD</v>
          </cell>
          <cell r="C3938">
            <v>538575</v>
          </cell>
          <cell r="D3938" t="str">
            <v>Not Listed</v>
          </cell>
        </row>
        <row r="3939">
          <cell r="B3939" t="str">
            <v>SOLITAIRE MACHINE TOOLS LTD</v>
          </cell>
          <cell r="C3939">
            <v>522152</v>
          </cell>
          <cell r="D3939" t="str">
            <v>Not Listed</v>
          </cell>
        </row>
        <row r="3940">
          <cell r="B3940" t="str">
            <v>SOM DATT FINANCE CORPORATION LTD</v>
          </cell>
          <cell r="C3940">
            <v>511571</v>
          </cell>
          <cell r="D3940" t="str">
            <v>Not Listed</v>
          </cell>
        </row>
        <row r="3941">
          <cell r="B3941" t="str">
            <v>SOM DISTILLERIES &amp; BREWERIES LTD</v>
          </cell>
          <cell r="C3941">
            <v>507514</v>
          </cell>
          <cell r="D3941" t="str">
            <v>SDBL</v>
          </cell>
        </row>
        <row r="3942">
          <cell r="B3942" t="str">
            <v>SOMA TEXTILES &amp; INDUSTRIES LTD</v>
          </cell>
          <cell r="C3942">
            <v>521034</v>
          </cell>
          <cell r="D3942" t="str">
            <v>SOMATEX</v>
          </cell>
        </row>
        <row r="3943">
          <cell r="B3943" t="str">
            <v>SOMANY CERAMICS LTD</v>
          </cell>
          <cell r="C3943">
            <v>531548</v>
          </cell>
          <cell r="D3943" t="str">
            <v>SOMANYCERA</v>
          </cell>
        </row>
        <row r="3944">
          <cell r="B3944" t="str">
            <v>SOMI CONVEYOR BELTINGS LTD</v>
          </cell>
          <cell r="C3944">
            <v>533001</v>
          </cell>
          <cell r="D3944" t="str">
            <v>SOMICONVEY</v>
          </cell>
        </row>
        <row r="3945">
          <cell r="B3945" t="str">
            <v>SONAL ADHESIVES LTD</v>
          </cell>
          <cell r="C3945">
            <v>526901</v>
          </cell>
          <cell r="D3945" t="str">
            <v>Not Listed</v>
          </cell>
        </row>
        <row r="3946">
          <cell r="B3946" t="str">
            <v>SONAL MERCANTILE LTD</v>
          </cell>
          <cell r="C3946">
            <v>538943</v>
          </cell>
          <cell r="D3946" t="str">
            <v>Not Listed</v>
          </cell>
        </row>
        <row r="3947">
          <cell r="B3947" t="str">
            <v>SONAM CLOCK LTD</v>
          </cell>
          <cell r="C3947" t="str">
            <v>Not Listed</v>
          </cell>
          <cell r="D3947" t="str">
            <v>SONAMCLOCK</v>
          </cell>
        </row>
        <row r="3948">
          <cell r="B3948" t="str">
            <v>SONATA SOFTWARE LTD</v>
          </cell>
          <cell r="C3948">
            <v>532221</v>
          </cell>
          <cell r="D3948" t="str">
            <v>SONATSOFTW</v>
          </cell>
        </row>
        <row r="3949">
          <cell r="B3949" t="str">
            <v>SONI MEDICARE LTD</v>
          </cell>
          <cell r="C3949">
            <v>539378</v>
          </cell>
          <cell r="D3949" t="str">
            <v>Not Listed</v>
          </cell>
        </row>
        <row r="3950">
          <cell r="B3950" t="str">
            <v>SONI SOYA PRODUCTS LTD</v>
          </cell>
          <cell r="C3950" t="str">
            <v>Not Listed</v>
          </cell>
          <cell r="D3950" t="str">
            <v>SONISOYA</v>
          </cell>
        </row>
        <row r="3951">
          <cell r="B3951" t="str">
            <v>SOPHIA TRAEXPO LTD</v>
          </cell>
          <cell r="C3951">
            <v>541633</v>
          </cell>
          <cell r="D3951" t="str">
            <v>Not Listed</v>
          </cell>
        </row>
        <row r="3952">
          <cell r="B3952" t="str">
            <v>SORIL INFRA RESOURCES LTD</v>
          </cell>
          <cell r="C3952">
            <v>532679</v>
          </cell>
          <cell r="D3952" t="str">
            <v>SORILINFRA</v>
          </cell>
        </row>
        <row r="3953">
          <cell r="B3953" t="str">
            <v>SOURCE INDUSTRIES (INDIA) LTD</v>
          </cell>
          <cell r="C3953">
            <v>521036</v>
          </cell>
          <cell r="D3953" t="str">
            <v>Not Listed</v>
          </cell>
        </row>
        <row r="3954">
          <cell r="B3954" t="str">
            <v>SOURCE INDUSTRIES INDIA LTD</v>
          </cell>
          <cell r="C3954">
            <v>521036</v>
          </cell>
          <cell r="D3954" t="str">
            <v>Not Listed</v>
          </cell>
        </row>
        <row r="3955">
          <cell r="B3955" t="str">
            <v>SOURCE NATURAL FOODS &amp; HERBAL SUPPL LTD</v>
          </cell>
          <cell r="C3955">
            <v>531398</v>
          </cell>
          <cell r="D3955" t="str">
            <v>Not Listed</v>
          </cell>
        </row>
        <row r="3956">
          <cell r="B3956" t="str">
            <v>SOUTH ASIAN ENTERPRISES LTD</v>
          </cell>
          <cell r="C3956">
            <v>526477</v>
          </cell>
          <cell r="D3956" t="str">
            <v>Not Listed</v>
          </cell>
        </row>
        <row r="3957">
          <cell r="B3957" t="str">
            <v>SOUTH INDIA PAPER MILLS LTD</v>
          </cell>
          <cell r="C3957">
            <v>516108</v>
          </cell>
          <cell r="D3957" t="str">
            <v>Not Listed</v>
          </cell>
        </row>
        <row r="3958">
          <cell r="B3958" t="str">
            <v>SOUTH INDIA PROJECTS LTD</v>
          </cell>
          <cell r="C3958">
            <v>538891</v>
          </cell>
          <cell r="D3958" t="str">
            <v>Not Listed</v>
          </cell>
        </row>
        <row r="3959">
          <cell r="B3959" t="str">
            <v>SOUTH WEST PINNACLE EXPLORATION LTD</v>
          </cell>
          <cell r="C3959" t="str">
            <v>Not Listed</v>
          </cell>
          <cell r="D3959" t="str">
            <v>SOUTHWEST</v>
          </cell>
        </row>
        <row r="3960">
          <cell r="B3960" t="str">
            <v>SOUTHERN GAS LTD</v>
          </cell>
          <cell r="C3960">
            <v>509910</v>
          </cell>
          <cell r="D3960" t="str">
            <v>Not Listed</v>
          </cell>
        </row>
        <row r="3961">
          <cell r="B3961" t="str">
            <v>SOUTHERN INFOSYS LTD</v>
          </cell>
          <cell r="C3961">
            <v>540174</v>
          </cell>
          <cell r="D3961" t="str">
            <v>Not Listed</v>
          </cell>
        </row>
        <row r="3962">
          <cell r="B3962" t="str">
            <v>SOUTHERN LATEX LTD</v>
          </cell>
          <cell r="C3962">
            <v>514454</v>
          </cell>
          <cell r="D3962" t="str">
            <v>Not Listed</v>
          </cell>
        </row>
        <row r="3963">
          <cell r="B3963" t="str">
            <v>SOUTHERN MAGNESIUM &amp; CHEMICALS LTD</v>
          </cell>
          <cell r="C3963">
            <v>513498</v>
          </cell>
          <cell r="D3963" t="str">
            <v>Not Listed</v>
          </cell>
        </row>
        <row r="3964">
          <cell r="B3964" t="str">
            <v>SOUTHERN ONLINE BIO TECHNOLOGIES LTD</v>
          </cell>
          <cell r="C3964">
            <v>532669</v>
          </cell>
          <cell r="D3964" t="str">
            <v>Not Listed</v>
          </cell>
        </row>
        <row r="3965">
          <cell r="B3965" t="str">
            <v>SOUTHERN PETROCHEMICALS INDUSTRIES CORPORATION LTD</v>
          </cell>
          <cell r="C3965">
            <v>590030</v>
          </cell>
          <cell r="D3965" t="str">
            <v>SPIC</v>
          </cell>
        </row>
        <row r="3966">
          <cell r="B3966" t="str">
            <v>SOVEREIGN DIAMONDS LTD</v>
          </cell>
          <cell r="C3966">
            <v>523826</v>
          </cell>
          <cell r="D3966" t="str">
            <v>Not Listed</v>
          </cell>
        </row>
        <row r="3967">
          <cell r="B3967" t="str">
            <v>SOWBHAGYA MEDIA LTD</v>
          </cell>
          <cell r="C3967">
            <v>532025</v>
          </cell>
          <cell r="D3967" t="str">
            <v>Not Listed</v>
          </cell>
        </row>
        <row r="3968">
          <cell r="B3968" t="str">
            <v>SP CAPITAL FINANCING LTD</v>
          </cell>
          <cell r="C3968">
            <v>530289</v>
          </cell>
          <cell r="D3968" t="str">
            <v>Not Listed</v>
          </cell>
        </row>
        <row r="3969">
          <cell r="B3969" t="str">
            <v>SPA Capital Services Ltd</v>
          </cell>
          <cell r="C3969">
            <v>542376</v>
          </cell>
          <cell r="D3969" t="str">
            <v>SPACAPS</v>
          </cell>
        </row>
        <row r="3970">
          <cell r="B3970" t="str">
            <v>SPACE INCUBATRICS TECHNOLOGIES LTD</v>
          </cell>
          <cell r="C3970">
            <v>541890</v>
          </cell>
          <cell r="D3970" t="str">
            <v>Not Listed</v>
          </cell>
        </row>
        <row r="3971">
          <cell r="B3971" t="str">
            <v>SPACEAGE PRODUCTS LTD</v>
          </cell>
          <cell r="C3971">
            <v>538920</v>
          </cell>
          <cell r="D3971" t="str">
            <v>Not Listed</v>
          </cell>
        </row>
        <row r="3972">
          <cell r="B3972" t="str">
            <v>SPACENET ENTERPRISES (INDIA) LTD</v>
          </cell>
          <cell r="C3972" t="str">
            <v>Not Listed</v>
          </cell>
          <cell r="D3972" t="str">
            <v>SPCENET</v>
          </cell>
        </row>
        <row r="3973">
          <cell r="B3973" t="str">
            <v>SPACENET ENTERPRISES INDIA LTD</v>
          </cell>
          <cell r="C3973" t="str">
            <v>Not Listed</v>
          </cell>
          <cell r="D3973" t="str">
            <v>SPCENET</v>
          </cell>
        </row>
        <row r="3974">
          <cell r="B3974" t="str">
            <v>SPAN DIVERGENT LTD</v>
          </cell>
          <cell r="C3974">
            <v>524727</v>
          </cell>
          <cell r="D3974" t="str">
            <v>Not Listed</v>
          </cell>
        </row>
        <row r="3975">
          <cell r="B3975" t="str">
            <v>SPARC SYSTEMS LTD</v>
          </cell>
          <cell r="C3975">
            <v>531370</v>
          </cell>
          <cell r="D3975" t="str">
            <v>Not Listed</v>
          </cell>
        </row>
        <row r="3976">
          <cell r="B3976" t="str">
            <v>SPARKLING INDIA FINSHARES LTD</v>
          </cell>
          <cell r="C3976">
            <v>540211</v>
          </cell>
          <cell r="D3976" t="str">
            <v>Not Listed</v>
          </cell>
        </row>
        <row r="3977">
          <cell r="B3977" t="str">
            <v>SPECIALITY RESTAURANTS LTD</v>
          </cell>
          <cell r="C3977">
            <v>534425</v>
          </cell>
          <cell r="D3977" t="str">
            <v>SPECIALITY</v>
          </cell>
        </row>
        <row r="3978">
          <cell r="B3978" t="str">
            <v>SPECTRA INDUSTRIES LTD</v>
          </cell>
          <cell r="C3978">
            <v>513687</v>
          </cell>
          <cell r="D3978" t="str">
            <v>Not Listed</v>
          </cell>
        </row>
        <row r="3979">
          <cell r="B3979" t="str">
            <v>SPECTRUM ELECTRICAL INDUSTRIES LTD</v>
          </cell>
          <cell r="C3979" t="str">
            <v>Not Listed</v>
          </cell>
          <cell r="D3979" t="str">
            <v>SPECTRUM</v>
          </cell>
        </row>
        <row r="3980">
          <cell r="B3980" t="str">
            <v>SPECTRUM FOODS LTD</v>
          </cell>
          <cell r="C3980">
            <v>531982</v>
          </cell>
          <cell r="D3980" t="str">
            <v>Not Listed</v>
          </cell>
        </row>
        <row r="3981">
          <cell r="B3981" t="str">
            <v>SPECULAR MARKETING &amp; FINANCING LTD</v>
          </cell>
          <cell r="C3981">
            <v>512153</v>
          </cell>
          <cell r="D3981" t="str">
            <v>Not Listed</v>
          </cell>
        </row>
        <row r="3982">
          <cell r="B3982" t="str">
            <v>SPEEDAGE COMMERCIALS LTD</v>
          </cell>
          <cell r="C3982">
            <v>512291</v>
          </cell>
          <cell r="D3982" t="str">
            <v>Not Listed</v>
          </cell>
        </row>
        <row r="3983">
          <cell r="B3983" t="str">
            <v>SPEL SEMICONDUCTOR LTD</v>
          </cell>
          <cell r="C3983">
            <v>517166</v>
          </cell>
          <cell r="D3983" t="str">
            <v>Not Listed</v>
          </cell>
        </row>
        <row r="3984">
          <cell r="B3984" t="str">
            <v>Spencers Retail Ltd</v>
          </cell>
          <cell r="C3984">
            <v>542337</v>
          </cell>
          <cell r="D3984" t="str">
            <v>SPENCER</v>
          </cell>
        </row>
        <row r="3985">
          <cell r="B3985" t="str">
            <v>Spencer's Retail LTD</v>
          </cell>
          <cell r="C3985" t="str">
            <v>Not Listed</v>
          </cell>
          <cell r="D3985" t="str">
            <v>SPENCERS</v>
          </cell>
        </row>
        <row r="3986">
          <cell r="B3986" t="str">
            <v>SPENTA INTERNATIONAL LTD</v>
          </cell>
          <cell r="C3986">
            <v>526161</v>
          </cell>
          <cell r="D3986" t="str">
            <v>Not Listed</v>
          </cell>
        </row>
        <row r="3987">
          <cell r="B3987" t="str">
            <v>SPENTEX INDUSTRIES LTD</v>
          </cell>
          <cell r="C3987">
            <v>521082</v>
          </cell>
          <cell r="D3987" t="str">
            <v>SPENTEX</v>
          </cell>
        </row>
        <row r="3988">
          <cell r="B3988" t="str">
            <v>SPICE ISLANDS APPARELS LTD</v>
          </cell>
          <cell r="C3988">
            <v>526827</v>
          </cell>
          <cell r="D3988" t="str">
            <v>Not Listed</v>
          </cell>
        </row>
        <row r="3989">
          <cell r="B3989" t="str">
            <v>SPICE MOBILITY LTD</v>
          </cell>
          <cell r="C3989">
            <v>517214</v>
          </cell>
          <cell r="D3989" t="str">
            <v>SPICEMOBI</v>
          </cell>
        </row>
        <row r="3990">
          <cell r="B3990" t="str">
            <v>SPICEJET LTD</v>
          </cell>
          <cell r="C3990">
            <v>500285</v>
          </cell>
          <cell r="D3990" t="str">
            <v>Not Listed</v>
          </cell>
        </row>
        <row r="3991">
          <cell r="B3991" t="str">
            <v>SPICY ENTERTAINMENT AND MEDIA LTD</v>
          </cell>
          <cell r="C3991">
            <v>540084</v>
          </cell>
          <cell r="D3991" t="str">
            <v>Not Listed</v>
          </cell>
        </row>
        <row r="3992">
          <cell r="B3992" t="str">
            <v>SPL INDUSTRIES LTD</v>
          </cell>
          <cell r="C3992">
            <v>532651</v>
          </cell>
          <cell r="D3992" t="str">
            <v>SPLIL</v>
          </cell>
        </row>
        <row r="3993">
          <cell r="B3993" t="str">
            <v>SPLENDID METAL PRODUCTS LTD</v>
          </cell>
          <cell r="C3993">
            <v>513414</v>
          </cell>
          <cell r="D3993" t="str">
            <v>SMPL</v>
          </cell>
        </row>
        <row r="3994">
          <cell r="B3994" t="str">
            <v>SPML INFRA LTD</v>
          </cell>
          <cell r="C3994">
            <v>500402</v>
          </cell>
          <cell r="D3994" t="str">
            <v>SPMLINFRA</v>
          </cell>
        </row>
        <row r="3995">
          <cell r="B3995" t="str">
            <v>SPORTKING (INDIA) LTD</v>
          </cell>
          <cell r="C3995">
            <v>539221</v>
          </cell>
          <cell r="D3995" t="str">
            <v>Not Listed</v>
          </cell>
        </row>
        <row r="3996">
          <cell r="B3996" t="str">
            <v>SPORTKING INDIA LTD</v>
          </cell>
          <cell r="C3996">
            <v>539221</v>
          </cell>
          <cell r="D3996" t="str">
            <v>Not Listed</v>
          </cell>
        </row>
        <row r="3997">
          <cell r="B3997" t="str">
            <v>SPRAYKING AGRO EQUIPMENT LTD</v>
          </cell>
          <cell r="C3997">
            <v>540079</v>
          </cell>
          <cell r="D3997" t="str">
            <v>Not Listed</v>
          </cell>
        </row>
        <row r="3998">
          <cell r="B3998" t="str">
            <v>Spring Fields Infraventure Ltd</v>
          </cell>
          <cell r="C3998">
            <v>540570</v>
          </cell>
          <cell r="D3998" t="str">
            <v>SFIVL</v>
          </cell>
        </row>
        <row r="3999">
          <cell r="B3999" t="str">
            <v>SPS FINQUEST LTD</v>
          </cell>
          <cell r="C3999">
            <v>538402</v>
          </cell>
          <cell r="D3999" t="str">
            <v>Not Listed</v>
          </cell>
        </row>
        <row r="4000">
          <cell r="B4000" t="str">
            <v>SPS INTERNATIONAL LTD</v>
          </cell>
          <cell r="C4000">
            <v>530177</v>
          </cell>
          <cell r="D4000" t="str">
            <v>Not Listed</v>
          </cell>
        </row>
        <row r="4001">
          <cell r="B4001" t="str">
            <v>SQS INDIA BFSI LTD</v>
          </cell>
          <cell r="C4001">
            <v>533121</v>
          </cell>
          <cell r="D4001" t="str">
            <v>SQSBFSI</v>
          </cell>
        </row>
        <row r="4002">
          <cell r="B4002" t="str">
            <v>SQUARE FOUR PROJECTS (INDIA) LTD</v>
          </cell>
          <cell r="C4002">
            <v>526532</v>
          </cell>
          <cell r="D4002" t="str">
            <v>Not Listed</v>
          </cell>
        </row>
        <row r="4003">
          <cell r="B4003" t="str">
            <v>SQUARE FOUR PROJECTS INDIA LTD</v>
          </cell>
          <cell r="C4003">
            <v>526532</v>
          </cell>
          <cell r="D4003" t="str">
            <v>Not Listed</v>
          </cell>
        </row>
        <row r="4004">
          <cell r="B4004" t="str">
            <v>SREE JAYALAKSHMI AUTOSPIN LTD</v>
          </cell>
          <cell r="C4004">
            <v>530037</v>
          </cell>
          <cell r="D4004" t="str">
            <v>Not Listed</v>
          </cell>
        </row>
        <row r="4005">
          <cell r="B4005" t="str">
            <v>SREE RAYALASEEMA HI-STRENGTH HYPO LTD</v>
          </cell>
          <cell r="C4005">
            <v>532842</v>
          </cell>
          <cell r="D4005" t="str">
            <v>SRHHYPOLTD</v>
          </cell>
        </row>
        <row r="4006">
          <cell r="B4006" t="str">
            <v>SREECHEM RESINS LTD</v>
          </cell>
          <cell r="C4006">
            <v>514248</v>
          </cell>
          <cell r="D4006" t="str">
            <v>Not Listed</v>
          </cell>
        </row>
        <row r="4007">
          <cell r="B4007" t="str">
            <v>SREELEATHERS LTD</v>
          </cell>
          <cell r="C4007">
            <v>535601</v>
          </cell>
          <cell r="D4007" t="str">
            <v>SREEL</v>
          </cell>
        </row>
        <row r="4008">
          <cell r="B4008" t="str">
            <v>SREI INFRASTRUCTURE FINANCE LTD</v>
          </cell>
          <cell r="C4008">
            <v>523756</v>
          </cell>
          <cell r="D4008" t="str">
            <v>SREINFRA</v>
          </cell>
        </row>
        <row r="4009">
          <cell r="B4009" t="str">
            <v>SRESTHA FINVEST LTD</v>
          </cell>
          <cell r="C4009">
            <v>539217</v>
          </cell>
          <cell r="D4009" t="str">
            <v>Not Listed</v>
          </cell>
        </row>
        <row r="4010">
          <cell r="B4010" t="str">
            <v>SRF LTD</v>
          </cell>
          <cell r="C4010">
            <v>503806</v>
          </cell>
          <cell r="D4010" t="str">
            <v>SRF</v>
          </cell>
        </row>
        <row r="4011">
          <cell r="B4011" t="str">
            <v>SRG HOUSING FINANCE LTD</v>
          </cell>
          <cell r="C4011">
            <v>534680</v>
          </cell>
          <cell r="D4011" t="str">
            <v>Not Listed</v>
          </cell>
        </row>
        <row r="4012">
          <cell r="B4012" t="str">
            <v>SRI ADHIKARI BROTHERS TELEVISION NETWORK LTD</v>
          </cell>
          <cell r="C4012">
            <v>530943</v>
          </cell>
          <cell r="D4012" t="str">
            <v>SABTN</v>
          </cell>
        </row>
        <row r="4013">
          <cell r="B4013" t="str">
            <v>SRI AMARNATH FINANCE LTD</v>
          </cell>
          <cell r="C4013">
            <v>538863</v>
          </cell>
          <cell r="D4013" t="str">
            <v>Not Listed</v>
          </cell>
        </row>
        <row r="4014">
          <cell r="B4014" t="str">
            <v>SRI HAVISHA HOSPITALITY AND INFRASTRUCTURE LTD</v>
          </cell>
          <cell r="C4014">
            <v>531322</v>
          </cell>
          <cell r="D4014" t="str">
            <v>HAVISHA</v>
          </cell>
        </row>
        <row r="4015">
          <cell r="B4015" t="str">
            <v>SRI KPR INDUSTRIES LTD</v>
          </cell>
          <cell r="C4015">
            <v>514442</v>
          </cell>
          <cell r="D4015" t="str">
            <v>Not Listed</v>
          </cell>
        </row>
        <row r="4016">
          <cell r="B4016" t="str">
            <v>SRI KRISHNA CONSTRUCTIONS (INDIA) LTD</v>
          </cell>
          <cell r="C4016">
            <v>539363</v>
          </cell>
          <cell r="D4016" t="str">
            <v>Not Listed</v>
          </cell>
        </row>
        <row r="4017">
          <cell r="B4017" t="str">
            <v>SRI KRISHNA CONSTRUCTIONS INDIA LTD</v>
          </cell>
          <cell r="C4017">
            <v>539363</v>
          </cell>
          <cell r="D4017" t="str">
            <v>Not Listed</v>
          </cell>
        </row>
        <row r="4018">
          <cell r="B4018" t="str">
            <v>SRI KRISHNA METCOM LTD</v>
          </cell>
          <cell r="C4018" t="str">
            <v>Not Listed</v>
          </cell>
          <cell r="D4018" t="str">
            <v>SKML</v>
          </cell>
        </row>
        <row r="4019">
          <cell r="B4019" t="str">
            <v>SRI LAKSHMI SARASWATHI TEXTILES ARNI LTD</v>
          </cell>
          <cell r="C4019">
            <v>521161</v>
          </cell>
          <cell r="D4019" t="str">
            <v>Not Listed</v>
          </cell>
        </row>
        <row r="4020">
          <cell r="B4020" t="str">
            <v>SRI NACHAMMAI COTTON MILLS LTD</v>
          </cell>
          <cell r="C4020">
            <v>521234</v>
          </cell>
          <cell r="D4020" t="str">
            <v>Not Listed</v>
          </cell>
        </row>
        <row r="4021">
          <cell r="B4021" t="str">
            <v>SRI RAMAKRISHNA MILLS COIMBATORE LTD</v>
          </cell>
          <cell r="C4021">
            <v>521178</v>
          </cell>
          <cell r="D4021" t="str">
            <v>Not Listed</v>
          </cell>
        </row>
        <row r="4022">
          <cell r="B4022" t="str">
            <v>SRI VAJRA GRANITES LTD</v>
          </cell>
          <cell r="C4022">
            <v>515081</v>
          </cell>
          <cell r="D4022" t="str">
            <v>Not Listed</v>
          </cell>
        </row>
        <row r="4023">
          <cell r="B4023" t="str">
            <v>SRIKALAHASTHI PIPES LTD</v>
          </cell>
          <cell r="C4023">
            <v>513605</v>
          </cell>
          <cell r="D4023" t="str">
            <v>SRIPIPES</v>
          </cell>
        </row>
        <row r="4024">
          <cell r="B4024" t="str">
            <v>SRM ENERGY LTD</v>
          </cell>
          <cell r="C4024">
            <v>523222</v>
          </cell>
          <cell r="D4024" t="str">
            <v>Not Listed</v>
          </cell>
        </row>
        <row r="4025">
          <cell r="B4025" t="str">
            <v>SRS FINANCE LTD</v>
          </cell>
          <cell r="C4025">
            <v>536799</v>
          </cell>
          <cell r="D4025" t="str">
            <v>Not Listed</v>
          </cell>
        </row>
        <row r="4026">
          <cell r="B4026" t="str">
            <v>SRS LTD</v>
          </cell>
          <cell r="C4026">
            <v>533569</v>
          </cell>
          <cell r="D4026" t="str">
            <v>SRSLTD</v>
          </cell>
        </row>
        <row r="4027">
          <cell r="B4027" t="str">
            <v>SRU STEELS LTD</v>
          </cell>
          <cell r="C4027">
            <v>540914</v>
          </cell>
          <cell r="D4027" t="str">
            <v>Not Listed</v>
          </cell>
        </row>
        <row r="4028">
          <cell r="B4028" t="str">
            <v>SS ORGANICS LTD</v>
          </cell>
          <cell r="C4028">
            <v>524636</v>
          </cell>
          <cell r="D4028" t="str">
            <v>Not Listed</v>
          </cell>
        </row>
        <row r="4029">
          <cell r="B4029" t="str">
            <v>SSPDL LTD</v>
          </cell>
          <cell r="C4029">
            <v>530821</v>
          </cell>
          <cell r="D4029" t="str">
            <v>Not Listed</v>
          </cell>
        </row>
        <row r="4030">
          <cell r="B4030" t="str">
            <v>SSPN FINANCE LTD</v>
          </cell>
          <cell r="C4030">
            <v>539026</v>
          </cell>
          <cell r="D4030" t="str">
            <v>Not Listed</v>
          </cell>
        </row>
        <row r="4031">
          <cell r="B4031" t="str">
            <v>STAMPEDE CAPITAL LTD</v>
          </cell>
          <cell r="C4031">
            <v>531723</v>
          </cell>
          <cell r="D4031" t="str">
            <v>STAMPEDE</v>
          </cell>
        </row>
        <row r="4032">
          <cell r="B4032" t="str">
            <v>STAMPEDE CAPITAL LTD</v>
          </cell>
          <cell r="C4032">
            <v>570005</v>
          </cell>
          <cell r="D4032" t="str">
            <v>SCAPDVR</v>
          </cell>
        </row>
        <row r="4033">
          <cell r="B4033" t="str">
            <v>STANDARD BATTERIES LTD</v>
          </cell>
          <cell r="C4033">
            <v>504180</v>
          </cell>
          <cell r="D4033" t="str">
            <v>Not Listed</v>
          </cell>
        </row>
        <row r="4034">
          <cell r="B4034" t="str">
            <v>STANDARD CAPITAL MARKETS LTD</v>
          </cell>
          <cell r="C4034">
            <v>511700</v>
          </cell>
          <cell r="D4034" t="str">
            <v>Not Listed</v>
          </cell>
        </row>
        <row r="4035">
          <cell r="B4035" t="str">
            <v>STANDARD CHARTERED PLC</v>
          </cell>
          <cell r="C4035">
            <v>580001</v>
          </cell>
          <cell r="D4035" t="str">
            <v>Not Listed</v>
          </cell>
        </row>
        <row r="4036">
          <cell r="B4036" t="str">
            <v>STANDARD INDUSTRIES LTD</v>
          </cell>
          <cell r="C4036">
            <v>530017</v>
          </cell>
          <cell r="D4036" t="str">
            <v>SIL</v>
          </cell>
        </row>
        <row r="4037">
          <cell r="B4037" t="str">
            <v>STANDARD SHOE SOLE AND MOULD (INDIA) LTD</v>
          </cell>
          <cell r="C4037">
            <v>523351</v>
          </cell>
          <cell r="D4037" t="str">
            <v>Not Listed</v>
          </cell>
        </row>
        <row r="4038">
          <cell r="B4038" t="str">
            <v>STANDARD SHOE SOLE AND MOULD INDIA LTD</v>
          </cell>
          <cell r="C4038">
            <v>523351</v>
          </cell>
          <cell r="D4038" t="str">
            <v>Not Listed</v>
          </cell>
        </row>
        <row r="4039">
          <cell r="B4039" t="str">
            <v>STANDARD SURFACTANTS LTD</v>
          </cell>
          <cell r="C4039">
            <v>526231</v>
          </cell>
          <cell r="D4039" t="str">
            <v>Not Listed</v>
          </cell>
        </row>
        <row r="4040">
          <cell r="B4040" t="str">
            <v>STANPACKS (INDIA) LTD</v>
          </cell>
          <cell r="C4040">
            <v>530931</v>
          </cell>
          <cell r="D4040" t="str">
            <v>Not Listed</v>
          </cell>
        </row>
        <row r="4041">
          <cell r="B4041" t="str">
            <v>STANPACKS INDIA LTD</v>
          </cell>
          <cell r="C4041">
            <v>530931</v>
          </cell>
          <cell r="D4041" t="str">
            <v>Not Listed</v>
          </cell>
        </row>
        <row r="4042">
          <cell r="B4042" t="str">
            <v>STANROSE MAFATLAL INVESTMENTS AND FINANCE LTD</v>
          </cell>
          <cell r="C4042">
            <v>506105</v>
          </cell>
          <cell r="D4042" t="str">
            <v>Not Listed</v>
          </cell>
        </row>
        <row r="4043">
          <cell r="B4043" t="str">
            <v>STAR CEMENT LTD</v>
          </cell>
          <cell r="C4043">
            <v>540575</v>
          </cell>
          <cell r="D4043" t="str">
            <v>STARCEMENT</v>
          </cell>
        </row>
        <row r="4044">
          <cell r="B4044" t="str">
            <v>STAR DELTA TRANSFORMERS LTD</v>
          </cell>
          <cell r="C4044">
            <v>539255</v>
          </cell>
          <cell r="D4044" t="str">
            <v>Not Listed</v>
          </cell>
        </row>
        <row r="4045">
          <cell r="B4045" t="str">
            <v>STAR PAPER MILLS LTD</v>
          </cell>
          <cell r="C4045">
            <v>516022</v>
          </cell>
          <cell r="D4045" t="str">
            <v>STARPAPER</v>
          </cell>
        </row>
        <row r="4046">
          <cell r="B4046" t="str">
            <v>STARCOM INFORMATION TECHNOLOGY LTD</v>
          </cell>
          <cell r="C4046">
            <v>531616</v>
          </cell>
          <cell r="D4046" t="str">
            <v>Not Listed</v>
          </cell>
        </row>
        <row r="4047">
          <cell r="B4047" t="str">
            <v>STARLIT POWER SYSTEMS LTD</v>
          </cell>
          <cell r="C4047">
            <v>538733</v>
          </cell>
          <cell r="D4047" t="str">
            <v>Not Listed</v>
          </cell>
        </row>
        <row r="4048">
          <cell r="B4048" t="str">
            <v>STARLITE COMPONENTS LTD</v>
          </cell>
          <cell r="C4048">
            <v>517548</v>
          </cell>
          <cell r="D4048" t="str">
            <v>Not Listed</v>
          </cell>
        </row>
        <row r="4049">
          <cell r="B4049" t="str">
            <v>STARLOG ENTERPRISES LTD</v>
          </cell>
          <cell r="C4049">
            <v>520155</v>
          </cell>
          <cell r="D4049" t="str">
            <v>Not Listed</v>
          </cell>
        </row>
        <row r="4050">
          <cell r="B4050" t="str">
            <v>STATE BANK OF INDIA</v>
          </cell>
          <cell r="C4050">
            <v>500112</v>
          </cell>
          <cell r="D4050" t="str">
            <v>SBIN</v>
          </cell>
        </row>
        <row r="4051">
          <cell r="B4051" t="str">
            <v>STEEL AUTHORITY OF (INDIA) LTD</v>
          </cell>
          <cell r="C4051">
            <v>500113</v>
          </cell>
          <cell r="D4051" t="str">
            <v>SAIL</v>
          </cell>
        </row>
        <row r="4052">
          <cell r="B4052" t="str">
            <v>STEEL AUTHORITY OF INDIA LTD</v>
          </cell>
          <cell r="C4052">
            <v>500113</v>
          </cell>
          <cell r="D4052" t="str">
            <v>SAIL</v>
          </cell>
        </row>
        <row r="4053">
          <cell r="B4053" t="str">
            <v>STEEL CITY SECURITIES LTD</v>
          </cell>
          <cell r="C4053" t="str">
            <v>Not Listed</v>
          </cell>
          <cell r="D4053" t="str">
            <v>STEELCITY</v>
          </cell>
        </row>
        <row r="4054">
          <cell r="B4054" t="str">
            <v>STEEL EXCHANGE (INDIA) LTD</v>
          </cell>
          <cell r="C4054">
            <v>534748</v>
          </cell>
          <cell r="D4054" t="str">
            <v>STEELXIND</v>
          </cell>
        </row>
        <row r="4055">
          <cell r="B4055" t="str">
            <v>STEEL EXCHANGE INDIA LTD</v>
          </cell>
          <cell r="C4055">
            <v>534748</v>
          </cell>
          <cell r="D4055" t="str">
            <v>STEELXIND</v>
          </cell>
        </row>
        <row r="4056">
          <cell r="B4056" t="str">
            <v>STEEL STRIPS INFRASTRUCTURES LTD</v>
          </cell>
          <cell r="C4056">
            <v>513173</v>
          </cell>
          <cell r="D4056" t="str">
            <v>Not Listed</v>
          </cell>
        </row>
        <row r="4057">
          <cell r="B4057" t="str">
            <v>STEEL STRIPS LTD.</v>
          </cell>
          <cell r="C4057">
            <v>504717</v>
          </cell>
          <cell r="D4057" t="str">
            <v>STRIPMT</v>
          </cell>
        </row>
        <row r="4058">
          <cell r="B4058" t="str">
            <v>STEEL STRIPS WHEELS LTD</v>
          </cell>
          <cell r="C4058">
            <v>513262</v>
          </cell>
          <cell r="D4058" t="str">
            <v>SSWL</v>
          </cell>
        </row>
        <row r="4059">
          <cell r="B4059" t="str">
            <v>STEELCAST LTD</v>
          </cell>
          <cell r="C4059">
            <v>513517</v>
          </cell>
          <cell r="D4059" t="str">
            <v>Not Listed</v>
          </cell>
        </row>
        <row r="4060">
          <cell r="B4060" t="str">
            <v>STEELCO GUJARAT LTD</v>
          </cell>
          <cell r="C4060">
            <v>500399</v>
          </cell>
          <cell r="D4060" t="str">
            <v>Not Listed</v>
          </cell>
        </row>
        <row r="4061">
          <cell r="B4061" t="str">
            <v>STEL HOLDINGS LTD</v>
          </cell>
          <cell r="C4061">
            <v>533316</v>
          </cell>
          <cell r="D4061" t="str">
            <v>STEL</v>
          </cell>
        </row>
        <row r="4062">
          <cell r="B4062" t="str">
            <v>STELLANT SECURITIES (INDIA) LTD</v>
          </cell>
          <cell r="C4062">
            <v>526071</v>
          </cell>
          <cell r="D4062" t="str">
            <v>Not Listed</v>
          </cell>
        </row>
        <row r="4063">
          <cell r="B4063" t="str">
            <v>STELLANT SECURITIES INDIA LTD</v>
          </cell>
          <cell r="C4063">
            <v>526071</v>
          </cell>
          <cell r="D4063" t="str">
            <v>Not Listed</v>
          </cell>
        </row>
        <row r="4064">
          <cell r="B4064" t="str">
            <v>STELLAR CAPITAL SERVICES LTD</v>
          </cell>
          <cell r="C4064">
            <v>536738</v>
          </cell>
          <cell r="D4064" t="str">
            <v>Not Listed</v>
          </cell>
        </row>
        <row r="4065">
          <cell r="B4065" t="str">
            <v>STEP TWO CORPORATION LTD</v>
          </cell>
          <cell r="C4065">
            <v>531509</v>
          </cell>
          <cell r="D4065" t="str">
            <v>Not Listed</v>
          </cell>
        </row>
        <row r="4066">
          <cell r="B4066" t="str">
            <v>STERLING GREEN WOODS LTD</v>
          </cell>
          <cell r="C4066">
            <v>526500</v>
          </cell>
          <cell r="D4066" t="str">
            <v>Not Listed</v>
          </cell>
        </row>
        <row r="4067">
          <cell r="B4067" t="str">
            <v>STERLING GUARANTY &amp;amp; FINANCE LTD.</v>
          </cell>
          <cell r="C4067">
            <v>508963</v>
          </cell>
          <cell r="D4067" t="str">
            <v>STRLGUA</v>
          </cell>
        </row>
        <row r="4068">
          <cell r="B4068" t="str">
            <v>STERLING SPINNERS LTD</v>
          </cell>
          <cell r="C4068">
            <v>531628</v>
          </cell>
          <cell r="D4068" t="str">
            <v>Not Listed</v>
          </cell>
        </row>
        <row r="4069">
          <cell r="B4069" t="str">
            <v>STERLING TOOLS LTD</v>
          </cell>
          <cell r="C4069">
            <v>530759</v>
          </cell>
          <cell r="D4069" t="str">
            <v>STERTOOLS</v>
          </cell>
        </row>
        <row r="4070">
          <cell r="B4070" t="str">
            <v>STERLITE TECHNOLOGIES LTD</v>
          </cell>
          <cell r="C4070">
            <v>532374</v>
          </cell>
          <cell r="D4070" t="str">
            <v>STRTECH</v>
          </cell>
        </row>
        <row r="4071">
          <cell r="B4071" t="str">
            <v>STI (INDIA) LTD</v>
          </cell>
          <cell r="C4071">
            <v>513151</v>
          </cell>
          <cell r="D4071" t="str">
            <v>ST(INDIA)</v>
          </cell>
        </row>
        <row r="4072">
          <cell r="B4072" t="str">
            <v>STI INDIA LTD</v>
          </cell>
          <cell r="C4072">
            <v>513151</v>
          </cell>
          <cell r="D4072" t="str">
            <v>STINDIA</v>
          </cell>
        </row>
        <row r="4073">
          <cell r="B4073" t="str">
            <v>STL GLOBAL LTD</v>
          </cell>
          <cell r="C4073">
            <v>532730</v>
          </cell>
          <cell r="D4073" t="str">
            <v>SGL</v>
          </cell>
        </row>
        <row r="4074">
          <cell r="B4074" t="str">
            <v>STOVEC INDUSTRIES LTD</v>
          </cell>
          <cell r="C4074">
            <v>504959</v>
          </cell>
          <cell r="D4074" t="str">
            <v>Not Listed</v>
          </cell>
        </row>
        <row r="4075">
          <cell r="B4075" t="str">
            <v>STRATMONT INDUSTRIES LTD</v>
          </cell>
          <cell r="C4075">
            <v>530495</v>
          </cell>
          <cell r="D4075" t="str">
            <v>Not Listed</v>
          </cell>
        </row>
        <row r="4076">
          <cell r="B4076" t="str">
            <v>STRIDES PHARMA SCIENCE LTD</v>
          </cell>
          <cell r="C4076">
            <v>532531</v>
          </cell>
          <cell r="D4076" t="str">
            <v>STAR</v>
          </cell>
        </row>
        <row r="4077">
          <cell r="B4077" t="str">
            <v>STURDY INDUSTRIES LTD</v>
          </cell>
          <cell r="C4077">
            <v>530611</v>
          </cell>
          <cell r="D4077" t="str">
            <v>Not Listed</v>
          </cell>
        </row>
        <row r="4078">
          <cell r="B4078" t="str">
            <v>STYLAM INDUSTRIES LTD</v>
          </cell>
          <cell r="C4078">
            <v>526951</v>
          </cell>
          <cell r="D4078" t="str">
            <v>Not Listed</v>
          </cell>
        </row>
        <row r="4079">
          <cell r="B4079" t="str">
            <v>Subex LTD</v>
          </cell>
          <cell r="C4079" t="str">
            <v>Not Listed</v>
          </cell>
          <cell r="D4079" t="str">
            <v>SUBEX</v>
          </cell>
        </row>
        <row r="4080">
          <cell r="B4080" t="str">
            <v>SUBEX LTD</v>
          </cell>
          <cell r="C4080">
            <v>532348</v>
          </cell>
          <cell r="D4080" t="str">
            <v>Not Listed</v>
          </cell>
        </row>
        <row r="4081">
          <cell r="B4081" t="str">
            <v>SUBHASH SILK MILLS LTD</v>
          </cell>
          <cell r="C4081">
            <v>530231</v>
          </cell>
          <cell r="D4081" t="str">
            <v>Not Listed</v>
          </cell>
        </row>
        <row r="4082">
          <cell r="B4082" t="str">
            <v>SUBROS LTD</v>
          </cell>
          <cell r="C4082">
            <v>517168</v>
          </cell>
          <cell r="D4082" t="str">
            <v>SUBROS</v>
          </cell>
        </row>
        <row r="4083">
          <cell r="B4083" t="str">
            <v>SUBWAY FINANCE &amp; INVESTMENT CO LTD</v>
          </cell>
          <cell r="C4083">
            <v>511024</v>
          </cell>
          <cell r="D4083" t="str">
            <v>Not Listed</v>
          </cell>
        </row>
        <row r="4084">
          <cell r="B4084" t="str">
            <v>SUCHITRA FINANCE &amp; TRADING COMPANY LTD</v>
          </cell>
          <cell r="C4084">
            <v>538714</v>
          </cell>
          <cell r="D4084" t="str">
            <v>Not Listed</v>
          </cell>
        </row>
        <row r="4085">
          <cell r="B4085" t="str">
            <v>SUDAL INDUSTRIES LTD</v>
          </cell>
          <cell r="C4085">
            <v>506003</v>
          </cell>
          <cell r="D4085" t="str">
            <v>Not Listed</v>
          </cell>
        </row>
        <row r="4086">
          <cell r="B4086" t="str">
            <v>SUDARSHAN CHEMICAL INDUSTRIES LTD</v>
          </cell>
          <cell r="C4086">
            <v>506655</v>
          </cell>
          <cell r="D4086" t="str">
            <v>SUDARSCHEM</v>
          </cell>
        </row>
        <row r="4087">
          <cell r="B4087" t="str">
            <v>SUDITI INDUSTRIES LTD</v>
          </cell>
          <cell r="C4087">
            <v>521113</v>
          </cell>
          <cell r="D4087" t="str">
            <v>Not Listed</v>
          </cell>
        </row>
        <row r="4088">
          <cell r="B4088" t="str">
            <v>SUERYAA KNITWEAR LTD</v>
          </cell>
          <cell r="C4088">
            <v>540318</v>
          </cell>
          <cell r="D4088" t="str">
            <v>Not Listed</v>
          </cell>
        </row>
        <row r="4089">
          <cell r="B4089" t="str">
            <v>SUGAL &amp; DAMANI SHARE BROKERS LTD</v>
          </cell>
          <cell r="C4089">
            <v>511654</v>
          </cell>
          <cell r="D4089" t="str">
            <v>Not Listed</v>
          </cell>
        </row>
        <row r="4090">
          <cell r="B4090" t="str">
            <v>Suich Industries Ltd</v>
          </cell>
          <cell r="C4090">
            <v>542683</v>
          </cell>
          <cell r="D4090" t="str">
            <v>SUICH</v>
          </cell>
        </row>
        <row r="4091">
          <cell r="B4091" t="str">
            <v>SUJALA TRADING &amp; HOLDINGS LTD</v>
          </cell>
          <cell r="C4091">
            <v>539117</v>
          </cell>
          <cell r="D4091" t="str">
            <v>Not Listed</v>
          </cell>
        </row>
        <row r="4092">
          <cell r="B4092" t="str">
            <v>SUJANA UNIVERSAL INDUSTRIES LTD</v>
          </cell>
          <cell r="C4092">
            <v>517224</v>
          </cell>
          <cell r="D4092" t="str">
            <v>SUJANAUNI</v>
          </cell>
        </row>
        <row r="4093">
          <cell r="B4093" t="str">
            <v>SUKHJIT STARCH &amp; CHEMICALS LTD</v>
          </cell>
          <cell r="C4093">
            <v>524542</v>
          </cell>
          <cell r="D4093" t="str">
            <v>Not Listed</v>
          </cell>
        </row>
        <row r="4094">
          <cell r="B4094" t="str">
            <v>SULABH ENGINEERS &amp; SERVICES LTD</v>
          </cell>
          <cell r="C4094">
            <v>508969</v>
          </cell>
          <cell r="D4094" t="str">
            <v>Not Listed</v>
          </cell>
        </row>
        <row r="4095">
          <cell r="B4095" t="str">
            <v>SUMEDHA FISCAL SERVICES LTD</v>
          </cell>
          <cell r="C4095">
            <v>530419</v>
          </cell>
          <cell r="D4095" t="str">
            <v>Not Listed</v>
          </cell>
        </row>
        <row r="4096">
          <cell r="B4096" t="str">
            <v>SUMEET INDUSTRIES LTD</v>
          </cell>
          <cell r="C4096">
            <v>514211</v>
          </cell>
          <cell r="D4096" t="str">
            <v>SUMEETINDS</v>
          </cell>
        </row>
        <row r="4097">
          <cell r="B4097" t="str">
            <v>SUMERU INDUSTRIES LTD</v>
          </cell>
          <cell r="C4097">
            <v>530445</v>
          </cell>
          <cell r="D4097" t="str">
            <v>Not Listed</v>
          </cell>
        </row>
        <row r="4098">
          <cell r="B4098" t="str">
            <v>SUMIT WOODS LTD</v>
          </cell>
          <cell r="C4098" t="str">
            <v>Not Listed</v>
          </cell>
          <cell r="D4098" t="str">
            <v>SUMIT</v>
          </cell>
        </row>
        <row r="4099">
          <cell r="B4099" t="str">
            <v>SUMMIT SECURITIES LTD</v>
          </cell>
          <cell r="C4099">
            <v>533306</v>
          </cell>
          <cell r="D4099" t="str">
            <v>SUMMITSEC</v>
          </cell>
        </row>
        <row r="4100">
          <cell r="B4100" t="str">
            <v>SUN AND SHINE WORLDWIDE LTD</v>
          </cell>
          <cell r="C4100">
            <v>532154</v>
          </cell>
          <cell r="D4100" t="str">
            <v>Not Listed</v>
          </cell>
        </row>
        <row r="4101">
          <cell r="B4101" t="str">
            <v>SUN PHARMA ADVANCED RESEARCH COMPANY LTD</v>
          </cell>
          <cell r="C4101">
            <v>532872</v>
          </cell>
          <cell r="D4101" t="str">
            <v>SPARC</v>
          </cell>
        </row>
        <row r="4102">
          <cell r="B4102" t="str">
            <v>SUN PHARMACEUTICAL INDUSTRIES LTD</v>
          </cell>
          <cell r="C4102">
            <v>524715</v>
          </cell>
          <cell r="D4102" t="str">
            <v>SUNPHARMA</v>
          </cell>
        </row>
        <row r="4103">
          <cell r="B4103" t="str">
            <v>SUN RETAIL LTD</v>
          </cell>
          <cell r="C4103">
            <v>542025</v>
          </cell>
          <cell r="D4103" t="str">
            <v>Not Listed</v>
          </cell>
        </row>
        <row r="4104">
          <cell r="B4104" t="str">
            <v>SUN SOURCE (INDIA) LTD</v>
          </cell>
          <cell r="C4104">
            <v>517403</v>
          </cell>
          <cell r="D4104" t="str">
            <v>Not Listed</v>
          </cell>
        </row>
        <row r="4105">
          <cell r="B4105" t="str">
            <v>SUN SOURCE INDIA LTD</v>
          </cell>
          <cell r="C4105">
            <v>517403</v>
          </cell>
          <cell r="D4105" t="str">
            <v>Not Listed</v>
          </cell>
        </row>
        <row r="4106">
          <cell r="B4106" t="str">
            <v>SUN TECHNO OVERSEAS LTD</v>
          </cell>
          <cell r="C4106">
            <v>531752</v>
          </cell>
          <cell r="D4106" t="str">
            <v>Not Listed</v>
          </cell>
        </row>
        <row r="4107">
          <cell r="B4107" t="str">
            <v>SUN TV NETWORK LTD</v>
          </cell>
          <cell r="C4107">
            <v>532733</v>
          </cell>
          <cell r="D4107" t="str">
            <v>SUNTV</v>
          </cell>
        </row>
        <row r="4108">
          <cell r="B4108" t="str">
            <v>SUNCARE TRADERS LTD</v>
          </cell>
          <cell r="C4108">
            <v>539526</v>
          </cell>
          <cell r="D4108" t="str">
            <v>Not Listed</v>
          </cell>
        </row>
        <row r="4109">
          <cell r="B4109" t="str">
            <v>SUNCITY SYNTHETICS LTD</v>
          </cell>
          <cell r="C4109">
            <v>530795</v>
          </cell>
          <cell r="D4109" t="str">
            <v>Not Listed</v>
          </cell>
        </row>
        <row r="4110">
          <cell r="B4110" t="str">
            <v>SUNDARAM BRAKE LININGS LTD</v>
          </cell>
          <cell r="C4110">
            <v>590072</v>
          </cell>
          <cell r="D4110" t="str">
            <v>SUNDRMBRAK</v>
          </cell>
        </row>
        <row r="4111">
          <cell r="B4111" t="str">
            <v>SUNDARAM CLAYTON LTD</v>
          </cell>
          <cell r="C4111">
            <v>520056</v>
          </cell>
          <cell r="D4111" t="str">
            <v>SUNCLAYLTD</v>
          </cell>
        </row>
        <row r="4112">
          <cell r="B4112" t="str">
            <v>SUNDARAM FINANCE HOLDINGS LTD</v>
          </cell>
          <cell r="C4112" t="str">
            <v>Not Listed</v>
          </cell>
          <cell r="D4112" t="str">
            <v>SUNDARMHLD</v>
          </cell>
        </row>
        <row r="4113">
          <cell r="B4113" t="str">
            <v>SUNDARAM FINANCE LTD</v>
          </cell>
          <cell r="C4113">
            <v>590071</v>
          </cell>
          <cell r="D4113" t="str">
            <v>SUNDARMFIN</v>
          </cell>
        </row>
        <row r="4114">
          <cell r="B4114" t="str">
            <v>SUNDARAM MULTI PAP LTD</v>
          </cell>
          <cell r="C4114">
            <v>533166</v>
          </cell>
          <cell r="D4114" t="str">
            <v>SUNDARAM</v>
          </cell>
        </row>
        <row r="4115">
          <cell r="B4115" t="str">
            <v>SUNDRAM FASTENERS LTD</v>
          </cell>
          <cell r="C4115">
            <v>500403</v>
          </cell>
          <cell r="D4115" t="str">
            <v>SUNDRMFAST</v>
          </cell>
        </row>
        <row r="4116">
          <cell r="B4116" t="str">
            <v>SUNFLAG IRON AND STEEL COMPANY LTD</v>
          </cell>
          <cell r="C4116">
            <v>500404</v>
          </cell>
          <cell r="D4116" t="str">
            <v>SUNFLAG</v>
          </cell>
        </row>
        <row r="4117">
          <cell r="B4117" t="str">
            <v>SUNGOLD CAPITAL LTD</v>
          </cell>
          <cell r="C4117">
            <v>531433</v>
          </cell>
          <cell r="D4117" t="str">
            <v>Not Listed</v>
          </cell>
        </row>
        <row r="4118">
          <cell r="B4118" t="str">
            <v>SUNGOLD MEDIA AND ENTERTAINMENT LTD</v>
          </cell>
          <cell r="C4118">
            <v>541799</v>
          </cell>
          <cell r="D4118" t="str">
            <v>Not Listed</v>
          </cell>
        </row>
        <row r="4119">
          <cell r="B4119" t="str">
            <v>SUNIL AGRO FOODS LTD</v>
          </cell>
          <cell r="C4119">
            <v>530953</v>
          </cell>
          <cell r="D4119" t="str">
            <v>Not Listed</v>
          </cell>
        </row>
        <row r="4120">
          <cell r="B4120" t="str">
            <v>SUNIL HEALTHCARE LTD</v>
          </cell>
          <cell r="C4120">
            <v>537253</v>
          </cell>
          <cell r="D4120" t="str">
            <v>Not Listed</v>
          </cell>
        </row>
        <row r="4121">
          <cell r="B4121" t="str">
            <v>SUNIL HITECH ENGINEERS LTD</v>
          </cell>
          <cell r="C4121">
            <v>532711</v>
          </cell>
          <cell r="D4121" t="str">
            <v>SUNILHITEC</v>
          </cell>
        </row>
        <row r="4122">
          <cell r="B4122" t="str">
            <v>SUNIL INDUSTRIES LTD</v>
          </cell>
          <cell r="C4122">
            <v>521232</v>
          </cell>
          <cell r="D4122" t="str">
            <v>Not Listed</v>
          </cell>
        </row>
        <row r="4123">
          <cell r="B4123" t="str">
            <v>SUNRAJ DIAMOND EXPORTS LTD.</v>
          </cell>
          <cell r="C4123">
            <v>523425</v>
          </cell>
          <cell r="D4123" t="str">
            <v>SUNRAJDI</v>
          </cell>
        </row>
        <row r="4124">
          <cell r="B4124" t="str">
            <v>SUNRISE INDUSTRIAL TRADERS LTD</v>
          </cell>
          <cell r="C4124">
            <v>501110</v>
          </cell>
          <cell r="D4124" t="str">
            <v>Not Listed</v>
          </cell>
        </row>
        <row r="4125">
          <cell r="B4125" t="str">
            <v>SUNSHIELD CHEMICALS LTD</v>
          </cell>
          <cell r="C4125">
            <v>530845</v>
          </cell>
          <cell r="D4125" t="str">
            <v>Not Listed</v>
          </cell>
        </row>
        <row r="4126">
          <cell r="B4126" t="str">
            <v>SUNSHINE CAPITAL LTD</v>
          </cell>
          <cell r="C4126">
            <v>539574</v>
          </cell>
          <cell r="D4126" t="str">
            <v>Not Listed</v>
          </cell>
        </row>
        <row r="4127">
          <cell r="B4127" t="str">
            <v>SUNSTAR REALTY DEVELOPMENT LTD</v>
          </cell>
          <cell r="C4127">
            <v>535141</v>
          </cell>
          <cell r="D4127" t="str">
            <v>Not Listed</v>
          </cell>
        </row>
        <row r="4128">
          <cell r="B4128" t="str">
            <v>SUNTECK REALTY LTD</v>
          </cell>
          <cell r="C4128">
            <v>512179</v>
          </cell>
          <cell r="D4128" t="str">
            <v>SUNTECK</v>
          </cell>
        </row>
        <row r="4129">
          <cell r="B4129" t="str">
            <v>SUPER BAKERS (INDIA) LTD</v>
          </cell>
          <cell r="C4129">
            <v>530735</v>
          </cell>
          <cell r="D4129" t="str">
            <v>Not Listed</v>
          </cell>
        </row>
        <row r="4130">
          <cell r="B4130" t="str">
            <v>SUPER BAKERS INDIA LTD</v>
          </cell>
          <cell r="C4130">
            <v>530735</v>
          </cell>
          <cell r="D4130" t="str">
            <v>Not Listed</v>
          </cell>
        </row>
        <row r="4131">
          <cell r="B4131" t="str">
            <v>SUPER CROP SAFE LTD</v>
          </cell>
          <cell r="C4131">
            <v>530883</v>
          </cell>
          <cell r="D4131" t="str">
            <v>Not Listed</v>
          </cell>
        </row>
        <row r="4132">
          <cell r="B4132" t="str">
            <v>SUPER DOMESTIC MACHINES LTD</v>
          </cell>
          <cell r="C4132">
            <v>531699</v>
          </cell>
          <cell r="D4132" t="str">
            <v>Not Listed</v>
          </cell>
        </row>
        <row r="4133">
          <cell r="B4133" t="str">
            <v>SUPER FINE KNITTERS LTD</v>
          </cell>
          <cell r="C4133">
            <v>540269</v>
          </cell>
          <cell r="D4133" t="str">
            <v>Not Listed</v>
          </cell>
        </row>
        <row r="4134">
          <cell r="B4134" t="str">
            <v>SUPER SALES (INDIA) LTD</v>
          </cell>
          <cell r="C4134">
            <v>512527</v>
          </cell>
          <cell r="D4134" t="str">
            <v>Not Listed</v>
          </cell>
        </row>
        <row r="4135">
          <cell r="B4135" t="str">
            <v>SUPER SALES INDIA LTD</v>
          </cell>
          <cell r="C4135">
            <v>512527</v>
          </cell>
          <cell r="D4135" t="str">
            <v>Not Listed</v>
          </cell>
        </row>
        <row r="4136">
          <cell r="B4136" t="str">
            <v>SUPER SPINNING MILLS LTD</v>
          </cell>
          <cell r="C4136">
            <v>521180</v>
          </cell>
          <cell r="D4136" t="str">
            <v>SUPERSPIN</v>
          </cell>
        </row>
        <row r="4137">
          <cell r="B4137" t="str">
            <v>SUPER TANNERY LTD</v>
          </cell>
          <cell r="C4137">
            <v>523842</v>
          </cell>
          <cell r="D4137" t="str">
            <v>Not Listed</v>
          </cell>
        </row>
        <row r="4138">
          <cell r="B4138" t="str">
            <v>SUPERB PAPERS LTD</v>
          </cell>
          <cell r="C4138">
            <v>532070</v>
          </cell>
          <cell r="D4138" t="str">
            <v>Not Listed</v>
          </cell>
        </row>
        <row r="4139">
          <cell r="B4139" t="str">
            <v>SUPERHOUSE LTD</v>
          </cell>
          <cell r="C4139">
            <v>523283</v>
          </cell>
          <cell r="D4139" t="str">
            <v>SUPERHOUSE</v>
          </cell>
        </row>
        <row r="4140">
          <cell r="B4140" t="str">
            <v>SUPERIOR FINLEASE LTD</v>
          </cell>
          <cell r="C4140">
            <v>539835</v>
          </cell>
          <cell r="D4140" t="str">
            <v>Not Listed</v>
          </cell>
        </row>
        <row r="4141">
          <cell r="B4141" t="str">
            <v>Superior Industrial Enterprises LTD</v>
          </cell>
          <cell r="C4141">
            <v>519234</v>
          </cell>
          <cell r="D4141" t="str">
            <v>SIEL</v>
          </cell>
        </row>
        <row r="4142">
          <cell r="B4142" t="str">
            <v>SUPERNOVA ADVERTISING LTD</v>
          </cell>
          <cell r="C4142">
            <v>780008</v>
          </cell>
          <cell r="D4142" t="str">
            <v>Not Listed</v>
          </cell>
        </row>
        <row r="4143">
          <cell r="B4143" t="str">
            <v>SUPERSHAKTI METALIKS LTD</v>
          </cell>
          <cell r="C4143">
            <v>541701</v>
          </cell>
          <cell r="D4143" t="str">
            <v>Not Listed</v>
          </cell>
        </row>
        <row r="4144">
          <cell r="B4144" t="str">
            <v>SUPERTEX INDUSTRIES LTD</v>
          </cell>
          <cell r="C4144">
            <v>526133</v>
          </cell>
          <cell r="D4144" t="str">
            <v>Not Listed</v>
          </cell>
        </row>
        <row r="4145">
          <cell r="B4145" t="str">
            <v>SUPRA PACIFIC MANAGEMENT CONSULTANCY LTD</v>
          </cell>
          <cell r="C4145">
            <v>540168</v>
          </cell>
          <cell r="D4145" t="str">
            <v>Not Listed</v>
          </cell>
        </row>
        <row r="4146">
          <cell r="B4146" t="str">
            <v>SUPRA TRENDS LTD</v>
          </cell>
          <cell r="C4146">
            <v>511539</v>
          </cell>
          <cell r="D4146" t="str">
            <v>Not Listed</v>
          </cell>
        </row>
        <row r="4147">
          <cell r="B4147" t="str">
            <v>SUPRAJIT ENGINEERING LTD</v>
          </cell>
          <cell r="C4147">
            <v>532509</v>
          </cell>
          <cell r="D4147" t="str">
            <v>SUPRAJIT</v>
          </cell>
        </row>
        <row r="4148">
          <cell r="B4148" t="str">
            <v>SUPREME ENGINEERING LTD</v>
          </cell>
          <cell r="C4148" t="str">
            <v>Not Listed</v>
          </cell>
          <cell r="D4148" t="str">
            <v>SUPREMEENG</v>
          </cell>
        </row>
        <row r="4149">
          <cell r="B4149" t="str">
            <v>SUPREME HOLDINGS &amp; HOSPITALITY (INDIA) LTD</v>
          </cell>
          <cell r="C4149">
            <v>530677</v>
          </cell>
          <cell r="D4149" t="str">
            <v>Not Listed</v>
          </cell>
        </row>
        <row r="4150">
          <cell r="B4150" t="str">
            <v>SUPREME HOLDINGS &amp; HOSPITALITY INDIA LTD</v>
          </cell>
          <cell r="C4150">
            <v>530677</v>
          </cell>
          <cell r="D4150" t="str">
            <v>Not Listed</v>
          </cell>
        </row>
        <row r="4151">
          <cell r="B4151" t="str">
            <v>SUPREME INDIA IMPEX LTD</v>
          </cell>
          <cell r="C4151" t="str">
            <v>Not Listed</v>
          </cell>
          <cell r="D4151" t="str">
            <v>SIIL</v>
          </cell>
        </row>
        <row r="4152">
          <cell r="B4152" t="str">
            <v>SUPREME INDUSTRIES LTD</v>
          </cell>
          <cell r="C4152">
            <v>509930</v>
          </cell>
          <cell r="D4152" t="str">
            <v>SUPREMEIND</v>
          </cell>
        </row>
        <row r="4153">
          <cell r="B4153" t="str">
            <v>SUPREME INFRASTRUCTURE (INDIA) LTD</v>
          </cell>
          <cell r="C4153">
            <v>532904</v>
          </cell>
          <cell r="D4153" t="str">
            <v>SUPREMEINF</v>
          </cell>
        </row>
        <row r="4154">
          <cell r="B4154" t="str">
            <v>SUPREME INFRASTRUCTURE INDIA LTD</v>
          </cell>
          <cell r="C4154">
            <v>532904</v>
          </cell>
          <cell r="D4154" t="str">
            <v>SUPREMEINF</v>
          </cell>
        </row>
        <row r="4155">
          <cell r="B4155" t="str">
            <v>SUPREME PETROCHEM LTD</v>
          </cell>
          <cell r="C4155">
            <v>500405</v>
          </cell>
          <cell r="D4155" t="str">
            <v>SUPPETRO</v>
          </cell>
        </row>
        <row r="4156">
          <cell r="B4156" t="str">
            <v>SUPREMEX SHINE STEELS LTD</v>
          </cell>
          <cell r="C4156">
            <v>534733</v>
          </cell>
          <cell r="D4156" t="str">
            <v>Not Listed</v>
          </cell>
        </row>
        <row r="4157">
          <cell r="B4157" t="str">
            <v>SURAJ LTD</v>
          </cell>
          <cell r="C4157">
            <v>531638</v>
          </cell>
          <cell r="D4157" t="str">
            <v>Not Listed</v>
          </cell>
        </row>
        <row r="4158">
          <cell r="B4158" t="str">
            <v>SURAJ PRODUCTS LTD</v>
          </cell>
          <cell r="C4158">
            <v>518075</v>
          </cell>
          <cell r="D4158" t="str">
            <v>Not Listed</v>
          </cell>
        </row>
        <row r="4159">
          <cell r="B4159" t="str">
            <v>SURANA SOLAR LTD</v>
          </cell>
          <cell r="C4159">
            <v>533298</v>
          </cell>
          <cell r="D4159" t="str">
            <v>SURANASOL</v>
          </cell>
        </row>
        <row r="4160">
          <cell r="B4160" t="str">
            <v>SURANA TELECOM AND POWER LTD</v>
          </cell>
          <cell r="C4160">
            <v>517530</v>
          </cell>
          <cell r="D4160" t="str">
            <v>SURANAT&amp;P</v>
          </cell>
        </row>
        <row r="4161">
          <cell r="B4161" t="str">
            <v>SURAT TEXTILE MILLS LTD</v>
          </cell>
          <cell r="C4161">
            <v>530185</v>
          </cell>
          <cell r="D4161" t="str">
            <v>Not Listed</v>
          </cell>
        </row>
        <row r="4162">
          <cell r="B4162" t="str">
            <v>SUREVIN BPO SERVICES LTD</v>
          </cell>
          <cell r="C4162" t="str">
            <v>Not Listed</v>
          </cell>
          <cell r="D4162" t="str">
            <v>SUREVIN</v>
          </cell>
        </row>
        <row r="4163">
          <cell r="B4163" t="str">
            <v>SURYA (INDIA) LTD</v>
          </cell>
          <cell r="C4163">
            <v>539253</v>
          </cell>
          <cell r="D4163" t="str">
            <v>Not Listed</v>
          </cell>
        </row>
        <row r="4164">
          <cell r="B4164" t="str">
            <v>SURYA INDIA LTD</v>
          </cell>
          <cell r="C4164">
            <v>539253</v>
          </cell>
          <cell r="D4164" t="str">
            <v>Not Listed</v>
          </cell>
        </row>
        <row r="4165">
          <cell r="B4165" t="str">
            <v>SURYA ROSHNI LTD</v>
          </cell>
          <cell r="C4165">
            <v>500336</v>
          </cell>
          <cell r="D4165" t="str">
            <v>SURYAROSNI</v>
          </cell>
        </row>
        <row r="4166">
          <cell r="B4166" t="str">
            <v>SURYAAMBA SPINNING MILLS LTD</v>
          </cell>
          <cell r="C4166">
            <v>533101</v>
          </cell>
          <cell r="D4166" t="str">
            <v>Not Listed</v>
          </cell>
        </row>
        <row r="4167">
          <cell r="B4167" t="str">
            <v>SURYACHAKRA POWER CORPORATION LTD</v>
          </cell>
          <cell r="C4167">
            <v>532874</v>
          </cell>
          <cell r="D4167" t="str">
            <v>Not Listed</v>
          </cell>
        </row>
        <row r="4168">
          <cell r="B4168" t="str">
            <v>SURYAKRIPA FINANCE LTD</v>
          </cell>
          <cell r="C4168">
            <v>511185</v>
          </cell>
          <cell r="D4168" t="str">
            <v>Not Listed</v>
          </cell>
        </row>
        <row r="4169">
          <cell r="B4169" t="str">
            <v>SURYALAKSHMI COTTON MILLS LTD</v>
          </cell>
          <cell r="C4169">
            <v>521200</v>
          </cell>
          <cell r="D4169" t="str">
            <v>SURYALAXMI</v>
          </cell>
        </row>
        <row r="4170">
          <cell r="B4170" t="str">
            <v>SURYALATA SPINNING MILLS LTD</v>
          </cell>
          <cell r="C4170">
            <v>514138</v>
          </cell>
          <cell r="D4170" t="str">
            <v>Not Listed</v>
          </cell>
        </row>
        <row r="4171">
          <cell r="B4171" t="str">
            <v>SURYAVANSHI SPINNING MILLS LTD</v>
          </cell>
          <cell r="C4171">
            <v>514140</v>
          </cell>
          <cell r="D4171" t="str">
            <v>Not Listed</v>
          </cell>
        </row>
        <row r="4172">
          <cell r="B4172" t="str">
            <v>SURYO FOODS &amp;amp; INDUSTRIES LTD.</v>
          </cell>
          <cell r="C4172">
            <v>519604</v>
          </cell>
          <cell r="D4172" t="str">
            <v>SURFI</v>
          </cell>
        </row>
        <row r="4173">
          <cell r="B4173" t="str">
            <v>SUTLEJ TEXTILES AND INDUSTRIES LTD</v>
          </cell>
          <cell r="C4173">
            <v>532782</v>
          </cell>
          <cell r="D4173" t="str">
            <v>SUTLEJTEX</v>
          </cell>
        </row>
        <row r="4174">
          <cell r="B4174" t="str">
            <v>SUUMAYA LIFESTYLE LTD</v>
          </cell>
          <cell r="C4174" t="str">
            <v>Not Listed</v>
          </cell>
          <cell r="D4174" t="str">
            <v>SUULD</v>
          </cell>
        </row>
        <row r="4175">
          <cell r="B4175" t="str">
            <v>SUVEN LIFE SCIENCES LTD</v>
          </cell>
          <cell r="C4175">
            <v>530239</v>
          </cell>
          <cell r="D4175" t="str">
            <v>SUVEN</v>
          </cell>
        </row>
        <row r="4176">
          <cell r="B4176" t="str">
            <v>SUVIDHA INFRAESTATE CORPORATION LTD</v>
          </cell>
          <cell r="C4176">
            <v>531640</v>
          </cell>
          <cell r="D4176" t="str">
            <v>Not Listed</v>
          </cell>
        </row>
        <row r="4177">
          <cell r="B4177" t="str">
            <v>SUYOG TELEMATICS LTD</v>
          </cell>
          <cell r="C4177">
            <v>537259</v>
          </cell>
          <cell r="D4177" t="str">
            <v>Not Listed</v>
          </cell>
        </row>
        <row r="4178">
          <cell r="B4178" t="str">
            <v>SUZLON ENERGY LTD</v>
          </cell>
          <cell r="C4178">
            <v>532667</v>
          </cell>
          <cell r="D4178" t="str">
            <v>SUZLON</v>
          </cell>
        </row>
        <row r="4179">
          <cell r="B4179" t="str">
            <v>SVA (INDIA) LTD</v>
          </cell>
          <cell r="C4179">
            <v>531885</v>
          </cell>
          <cell r="D4179" t="str">
            <v>Not Listed</v>
          </cell>
        </row>
        <row r="4180">
          <cell r="B4180" t="str">
            <v>SVA INDIA LTD</v>
          </cell>
          <cell r="C4180">
            <v>531885</v>
          </cell>
          <cell r="D4180" t="str">
            <v>Not Listed</v>
          </cell>
        </row>
        <row r="4181">
          <cell r="B4181" t="str">
            <v>SVAM SOFTWARE LTD</v>
          </cell>
          <cell r="C4181">
            <v>523722</v>
          </cell>
          <cell r="D4181" t="str">
            <v>Not Listed</v>
          </cell>
        </row>
        <row r="4182">
          <cell r="B4182" t="str">
            <v>SVARAJ TRADING &amp; AGENCIES LTD</v>
          </cell>
          <cell r="C4182">
            <v>503624</v>
          </cell>
          <cell r="D4182" t="str">
            <v>Not Listed</v>
          </cell>
        </row>
        <row r="4183">
          <cell r="B4183" t="str">
            <v>SVARNIM TRADE UDYOG LTD</v>
          </cell>
          <cell r="C4183">
            <v>539911</v>
          </cell>
          <cell r="D4183" t="str">
            <v>Not Listed</v>
          </cell>
        </row>
        <row r="4184">
          <cell r="B4184" t="str">
            <v>SVC INDUSTRIES Ltd</v>
          </cell>
          <cell r="C4184">
            <v>524488</v>
          </cell>
          <cell r="D4184" t="str">
            <v>SVCIND</v>
          </cell>
        </row>
        <row r="4185">
          <cell r="B4185" t="str">
            <v>SVC RESOURCES LTD</v>
          </cell>
          <cell r="C4185">
            <v>512449</v>
          </cell>
          <cell r="D4185" t="str">
            <v>Not Listed</v>
          </cell>
        </row>
        <row r="4186">
          <cell r="B4186" t="str">
            <v>SVP GLOBAL VENTURES LTD</v>
          </cell>
          <cell r="C4186">
            <v>505590</v>
          </cell>
          <cell r="D4186" t="str">
            <v>Not Listed</v>
          </cell>
        </row>
        <row r="4187">
          <cell r="B4187" t="str">
            <v>SVP HOUSING LTD</v>
          </cell>
          <cell r="C4187">
            <v>539041</v>
          </cell>
          <cell r="D4187" t="str">
            <v>Not Listed</v>
          </cell>
        </row>
        <row r="4188">
          <cell r="B4188" t="str">
            <v>SW INVESTMENTS LTD</v>
          </cell>
          <cell r="C4188">
            <v>503659</v>
          </cell>
          <cell r="D4188" t="str">
            <v>Not Listed</v>
          </cell>
        </row>
        <row r="4189">
          <cell r="B4189" t="str">
            <v>SWADESHI INDUSTRIES LEASING CO LTD</v>
          </cell>
          <cell r="C4189">
            <v>506863</v>
          </cell>
          <cell r="D4189" t="str">
            <v>Not Listed</v>
          </cell>
        </row>
        <row r="4190">
          <cell r="B4190" t="str">
            <v>SWADESHI POLYTEX LTD</v>
          </cell>
          <cell r="C4190">
            <v>503816</v>
          </cell>
          <cell r="D4190" t="str">
            <v>Not Listed</v>
          </cell>
        </row>
        <row r="4191">
          <cell r="B4191" t="str">
            <v>SWAGRUHA INFRASTRUCTURE LTD</v>
          </cell>
          <cell r="C4191">
            <v>531909</v>
          </cell>
          <cell r="D4191" t="str">
            <v>Not Listed</v>
          </cell>
        </row>
        <row r="4192">
          <cell r="B4192" t="str">
            <v>SWAGTAM TRADING &amp; SERVICES LTD</v>
          </cell>
          <cell r="C4192">
            <v>539406</v>
          </cell>
          <cell r="D4192" t="str">
            <v>Not Listed</v>
          </cell>
        </row>
        <row r="4193">
          <cell r="B4193" t="str">
            <v>SWAN ENERGY LTD</v>
          </cell>
          <cell r="C4193">
            <v>503310</v>
          </cell>
          <cell r="D4193" t="str">
            <v>SWANENERGY</v>
          </cell>
        </row>
        <row r="4194">
          <cell r="B4194" t="str">
            <v>SWARAJ AUTOMOTIVES LTD</v>
          </cell>
          <cell r="C4194">
            <v>539353</v>
          </cell>
          <cell r="D4194" t="str">
            <v>Not Listed</v>
          </cell>
        </row>
        <row r="4195">
          <cell r="B4195" t="str">
            <v>SWARAJ ENGINES LTD</v>
          </cell>
          <cell r="C4195">
            <v>500407</v>
          </cell>
          <cell r="D4195" t="str">
            <v>SWARAJENG</v>
          </cell>
        </row>
        <row r="4196">
          <cell r="B4196" t="str">
            <v>SWARNA SECURITIES LTD</v>
          </cell>
          <cell r="C4196">
            <v>531003</v>
          </cell>
          <cell r="D4196" t="str">
            <v>Not Listed</v>
          </cell>
        </row>
        <row r="4197">
          <cell r="B4197" t="str">
            <v>SWARNSARITA GEMS LTD</v>
          </cell>
          <cell r="C4197">
            <v>526365</v>
          </cell>
          <cell r="D4197" t="str">
            <v>Not Listed</v>
          </cell>
        </row>
        <row r="4198">
          <cell r="B4198" t="str">
            <v>SWASTI VINAYAKA ART AND HERITAGE CORPORATION LTD</v>
          </cell>
          <cell r="C4198">
            <v>512257</v>
          </cell>
          <cell r="D4198" t="str">
            <v>Not Listed</v>
          </cell>
        </row>
        <row r="4199">
          <cell r="B4199" t="str">
            <v>SWASTI VINAYAKA SYNTHETICS LTD</v>
          </cell>
          <cell r="C4199">
            <v>510245</v>
          </cell>
          <cell r="D4199" t="str">
            <v>Not Listed</v>
          </cell>
        </row>
        <row r="4200">
          <cell r="B4200" t="str">
            <v>SWASTIK SAFE DEPOSIT &amp; INVESTMENTS LTD</v>
          </cell>
          <cell r="C4200">
            <v>501386</v>
          </cell>
          <cell r="D4200" t="str">
            <v>Not Listed</v>
          </cell>
        </row>
        <row r="4201">
          <cell r="B4201" t="str">
            <v>SWASTIKA INVESTMART LTD</v>
          </cell>
          <cell r="C4201">
            <v>530585</v>
          </cell>
          <cell r="D4201" t="str">
            <v>Not Listed</v>
          </cell>
        </row>
        <row r="4202">
          <cell r="B4202" t="str">
            <v>SWELECT ENERGY SYSTEMS LTD</v>
          </cell>
          <cell r="C4202">
            <v>532051</v>
          </cell>
          <cell r="D4202" t="str">
            <v>SWELECTES</v>
          </cell>
        </row>
        <row r="4203">
          <cell r="B4203" t="str">
            <v>SWISS GLASCOAT EQUIPMENTS LTD</v>
          </cell>
          <cell r="C4203">
            <v>522215</v>
          </cell>
          <cell r="D4203" t="str">
            <v>Not Listed</v>
          </cell>
        </row>
        <row r="4204">
          <cell r="B4204" t="str">
            <v>SWITCHING TECHNOLOGIES GUNTHER LTD</v>
          </cell>
          <cell r="C4204">
            <v>517201</v>
          </cell>
          <cell r="D4204" t="str">
            <v>Not Listed</v>
          </cell>
        </row>
        <row r="4205">
          <cell r="B4205" t="str">
            <v>SWORD &amp; SHIELD PHARMA LTD</v>
          </cell>
          <cell r="C4205">
            <v>531637</v>
          </cell>
          <cell r="D4205" t="str">
            <v>Not Listed</v>
          </cell>
        </row>
        <row r="4206">
          <cell r="B4206" t="str">
            <v>SWORD-EDGE COMMERCIALS LTD</v>
          </cell>
          <cell r="C4206">
            <v>512359</v>
          </cell>
          <cell r="D4206" t="str">
            <v>Not Listed</v>
          </cell>
        </row>
        <row r="4207">
          <cell r="B4207" t="str">
            <v>SYBLY INDUSTRIES LTD</v>
          </cell>
          <cell r="C4207">
            <v>531499</v>
          </cell>
          <cell r="D4207" t="str">
            <v>Not Listed</v>
          </cell>
        </row>
        <row r="4208">
          <cell r="B4208" t="str">
            <v>SYLPH EDUCATION SOLUTIONS LTD</v>
          </cell>
          <cell r="C4208">
            <v>539682</v>
          </cell>
          <cell r="D4208" t="str">
            <v>Not Listed</v>
          </cell>
        </row>
        <row r="4209">
          <cell r="B4209" t="str">
            <v>SYLPH TECHNOLOGIES LTD</v>
          </cell>
          <cell r="C4209">
            <v>511447</v>
          </cell>
          <cell r="D4209" t="str">
            <v>Not Listed</v>
          </cell>
        </row>
        <row r="4210">
          <cell r="B4210" t="str">
            <v>SYMBIOX INVESTMENT &amp; TRADING COMPANY LTD</v>
          </cell>
          <cell r="C4210">
            <v>539278</v>
          </cell>
          <cell r="D4210" t="str">
            <v>Not Listed</v>
          </cell>
        </row>
        <row r="4211">
          <cell r="B4211" t="str">
            <v>SYMPHONY LTD</v>
          </cell>
          <cell r="C4211">
            <v>517385</v>
          </cell>
          <cell r="D4211" t="str">
            <v>SYMPHONY</v>
          </cell>
        </row>
        <row r="4212">
          <cell r="B4212" t="str">
            <v>SYNCOM FORMULATIONS (INDIA) LTD</v>
          </cell>
          <cell r="C4212">
            <v>524470</v>
          </cell>
          <cell r="D4212" t="str">
            <v>Not Listed</v>
          </cell>
        </row>
        <row r="4213">
          <cell r="B4213" t="str">
            <v>SYNCOM FORMULATIONS INDIA LTD</v>
          </cell>
          <cell r="C4213">
            <v>524470</v>
          </cell>
          <cell r="D4213" t="str">
            <v>Not Listed</v>
          </cell>
        </row>
        <row r="4214">
          <cell r="B4214" t="str">
            <v>SYNCOM HEALTHCARE LTD</v>
          </cell>
          <cell r="C4214">
            <v>533157</v>
          </cell>
          <cell r="D4214" t="str">
            <v>SYNCOM</v>
          </cell>
        </row>
        <row r="4215">
          <cell r="B4215" t="str">
            <v>SYNDICATE BANK</v>
          </cell>
          <cell r="C4215">
            <v>532276</v>
          </cell>
          <cell r="D4215" t="str">
            <v>SYNDIBANK</v>
          </cell>
        </row>
        <row r="4216">
          <cell r="B4216" t="str">
            <v>SYNERGY GREEN INDUSTRIES LTD</v>
          </cell>
          <cell r="C4216">
            <v>541929</v>
          </cell>
          <cell r="D4216" t="str">
            <v>Not Listed</v>
          </cell>
        </row>
        <row r="4217">
          <cell r="B4217" t="str">
            <v>SYNGENE INTERNATIONAL LTD</v>
          </cell>
          <cell r="C4217">
            <v>539268</v>
          </cell>
          <cell r="D4217" t="str">
            <v>SYNGENE</v>
          </cell>
        </row>
        <row r="4218">
          <cell r="B4218" t="str">
            <v>SYNTHIKO FOILS LTD</v>
          </cell>
          <cell r="C4218">
            <v>513307</v>
          </cell>
          <cell r="D4218" t="str">
            <v>Not Listed</v>
          </cell>
        </row>
        <row r="4219">
          <cell r="B4219" t="str">
            <v>SYSCHEM (INDIA) LTD</v>
          </cell>
          <cell r="C4219">
            <v>531173</v>
          </cell>
          <cell r="D4219" t="str">
            <v>Not Listed</v>
          </cell>
        </row>
        <row r="4220">
          <cell r="B4220" t="str">
            <v>SYSCHEM INDIA LTD</v>
          </cell>
          <cell r="C4220">
            <v>531173</v>
          </cell>
          <cell r="D4220" t="str">
            <v>Not Listed</v>
          </cell>
        </row>
        <row r="4221">
          <cell r="B4221" t="str">
            <v>SYSCO INDUSTRIES LTD</v>
          </cell>
          <cell r="C4221">
            <v>539842</v>
          </cell>
          <cell r="D4221" t="str">
            <v>Not Listed</v>
          </cell>
        </row>
        <row r="4222">
          <cell r="B4222" t="str">
            <v>SYSTEMATIX CORPORATE SERVICES LTD</v>
          </cell>
          <cell r="C4222">
            <v>526506</v>
          </cell>
          <cell r="D4222" t="str">
            <v>Not Listed</v>
          </cell>
        </row>
        <row r="4223">
          <cell r="B4223" t="str">
            <v>SYSTEMATIX SECURITIES LTD</v>
          </cell>
          <cell r="C4223">
            <v>531432</v>
          </cell>
          <cell r="D4223" t="str">
            <v>Not Listed</v>
          </cell>
        </row>
        <row r="4224">
          <cell r="B4224" t="str">
            <v>T &amp; I GLOBAL LTD</v>
          </cell>
          <cell r="C4224">
            <v>522294</v>
          </cell>
          <cell r="D4224" t="str">
            <v>Not Listed</v>
          </cell>
        </row>
        <row r="4225">
          <cell r="B4225" t="str">
            <v>T D POWER SYSTEMS LTD</v>
          </cell>
          <cell r="C4225">
            <v>533553</v>
          </cell>
          <cell r="D4225" t="str">
            <v>Not Listed</v>
          </cell>
        </row>
        <row r="4226">
          <cell r="B4226" t="str">
            <v>T SPIRITUAL WORLD LTD</v>
          </cell>
          <cell r="C4226">
            <v>532444</v>
          </cell>
          <cell r="D4226" t="str">
            <v>Not Listed</v>
          </cell>
        </row>
        <row r="4227">
          <cell r="B4227" t="str">
            <v>T T LTD</v>
          </cell>
          <cell r="C4227">
            <v>514142</v>
          </cell>
          <cell r="D4227" t="str">
            <v>TTL</v>
          </cell>
        </row>
        <row r="4228">
          <cell r="B4228" t="str">
            <v>TAAL ENTERPRISES LTD</v>
          </cell>
          <cell r="C4228">
            <v>539956</v>
          </cell>
          <cell r="D4228" t="str">
            <v>Not Listed</v>
          </cell>
        </row>
        <row r="4229">
          <cell r="B4229" t="str">
            <v>TAAZA INTERNATIONAL LTD</v>
          </cell>
          <cell r="C4229">
            <v>537392</v>
          </cell>
          <cell r="D4229" t="str">
            <v>Not Listed</v>
          </cell>
        </row>
        <row r="4230">
          <cell r="B4230" t="str">
            <v>TAI INDUSTRIES LTD</v>
          </cell>
          <cell r="C4230">
            <v>519483</v>
          </cell>
          <cell r="D4230" t="str">
            <v>Not Listed</v>
          </cell>
        </row>
        <row r="4231">
          <cell r="B4231" t="str">
            <v>TAINWALA CHEMICAL AND PLASTIC I LTD</v>
          </cell>
          <cell r="C4231">
            <v>507785</v>
          </cell>
          <cell r="D4231" t="str">
            <v>TAINWALCHM</v>
          </cell>
        </row>
        <row r="4232">
          <cell r="B4232" t="str">
            <v>TAJ GVK HOTELS &amp; RESORTS LTD</v>
          </cell>
          <cell r="C4232">
            <v>532390</v>
          </cell>
          <cell r="D4232" t="str">
            <v>TAJGVK</v>
          </cell>
        </row>
        <row r="4233">
          <cell r="B4233" t="str">
            <v>TAKE SOLUTIONS LTD</v>
          </cell>
          <cell r="C4233">
            <v>532890</v>
          </cell>
          <cell r="D4233" t="str">
            <v>TAKE</v>
          </cell>
        </row>
        <row r="4234">
          <cell r="B4234" t="str">
            <v>TALBROS AUTOMOTIVE COMPONENTS LTD</v>
          </cell>
          <cell r="C4234">
            <v>505160</v>
          </cell>
          <cell r="D4234" t="str">
            <v>TALBROAUTO</v>
          </cell>
        </row>
        <row r="4235">
          <cell r="B4235" t="str">
            <v>TALBROS ENGINEERING LTD</v>
          </cell>
          <cell r="C4235">
            <v>538987</v>
          </cell>
          <cell r="D4235" t="str">
            <v>Not Listed</v>
          </cell>
        </row>
        <row r="4236">
          <cell r="B4236" t="str">
            <v>TALWALKARS BETTER VALUE FITNESS LTD</v>
          </cell>
          <cell r="C4236">
            <v>533200</v>
          </cell>
          <cell r="D4236" t="str">
            <v>TALWALKARS</v>
          </cell>
        </row>
        <row r="4237">
          <cell r="B4237" t="str">
            <v>TALWALKARS LIFESTYLES LTD</v>
          </cell>
          <cell r="C4237">
            <v>541545</v>
          </cell>
          <cell r="D4237" t="str">
            <v>TALWGYM</v>
          </cell>
        </row>
        <row r="4238">
          <cell r="B4238" t="str">
            <v>TAMBOLI CAPITAL LTD</v>
          </cell>
          <cell r="C4238">
            <v>533170</v>
          </cell>
          <cell r="D4238" t="str">
            <v>Not Listed</v>
          </cell>
        </row>
        <row r="4239">
          <cell r="B4239" t="str">
            <v>TAMIL NADU NEWSPRINT &amp; PAPERS LTD</v>
          </cell>
          <cell r="C4239">
            <v>531426</v>
          </cell>
          <cell r="D4239" t="str">
            <v>TNPL</v>
          </cell>
        </row>
        <row r="4240">
          <cell r="B4240" t="str">
            <v>TAMILNADU JAIBHARAT MILLS LTD</v>
          </cell>
          <cell r="C4240">
            <v>521038</v>
          </cell>
          <cell r="D4240" t="str">
            <v>Not Listed</v>
          </cell>
        </row>
        <row r="4241">
          <cell r="B4241" t="str">
            <v>TAMILNADU PETROPRODUCTS LTD</v>
          </cell>
          <cell r="C4241">
            <v>500777</v>
          </cell>
          <cell r="D4241" t="str">
            <v>TNPETRO</v>
          </cell>
        </row>
        <row r="4242">
          <cell r="B4242" t="str">
            <v>TAMILNADU STEEL TUBES LTD</v>
          </cell>
          <cell r="C4242">
            <v>513540</v>
          </cell>
          <cell r="D4242" t="str">
            <v>Not Listed</v>
          </cell>
        </row>
        <row r="4243">
          <cell r="B4243" t="str">
            <v>TAMILNADU TELECOMMUNICATION LTD</v>
          </cell>
          <cell r="C4243">
            <v>523419</v>
          </cell>
          <cell r="D4243" t="str">
            <v>TNTELE</v>
          </cell>
        </row>
        <row r="4244">
          <cell r="B4244" t="str">
            <v>TANEJA AEROSPACE &amp; AVIATION LTD</v>
          </cell>
          <cell r="C4244">
            <v>522229</v>
          </cell>
          <cell r="D4244" t="str">
            <v>Not Listed</v>
          </cell>
        </row>
        <row r="4245">
          <cell r="B4245" t="str">
            <v>TANFAC INDUSTRIES LTD</v>
          </cell>
          <cell r="C4245">
            <v>506854</v>
          </cell>
          <cell r="D4245" t="str">
            <v>Not Listed</v>
          </cell>
        </row>
        <row r="4246">
          <cell r="B4246" t="str">
            <v>TANLA SOLUTIONS LTD</v>
          </cell>
          <cell r="C4246">
            <v>532790</v>
          </cell>
          <cell r="D4246" t="str">
            <v>TANLA</v>
          </cell>
        </row>
        <row r="4247">
          <cell r="B4247" t="str">
            <v>TANTIA CONSTRUCTIONS LTD</v>
          </cell>
          <cell r="C4247">
            <v>532738</v>
          </cell>
          <cell r="D4247" t="str">
            <v>TANTIACONS</v>
          </cell>
        </row>
        <row r="4248">
          <cell r="B4248" t="str">
            <v>TANVI FOODS (INDIA) LTD</v>
          </cell>
          <cell r="C4248">
            <v>540332</v>
          </cell>
          <cell r="D4248" t="str">
            <v>Not Listed</v>
          </cell>
        </row>
        <row r="4249">
          <cell r="B4249" t="str">
            <v>TANVI FOODS INDIA LTD</v>
          </cell>
          <cell r="C4249">
            <v>540332</v>
          </cell>
          <cell r="D4249" t="str">
            <v>Not Listed</v>
          </cell>
        </row>
        <row r="4250">
          <cell r="B4250" t="str">
            <v>TAPARIA TOOLS LTD</v>
          </cell>
          <cell r="C4250">
            <v>505685</v>
          </cell>
          <cell r="D4250" t="str">
            <v>Not Listed</v>
          </cell>
        </row>
        <row r="4251">
          <cell r="B4251" t="str">
            <v>TARA CHAND LOGISTIC SOLUTIONS LTD</v>
          </cell>
          <cell r="C4251" t="str">
            <v>Not Listed</v>
          </cell>
          <cell r="D4251" t="str">
            <v>TARACHAND</v>
          </cell>
        </row>
        <row r="4252">
          <cell r="B4252" t="str">
            <v>TARA JEWELS LTD</v>
          </cell>
          <cell r="C4252">
            <v>534756</v>
          </cell>
          <cell r="D4252" t="str">
            <v>TARAJEWELS</v>
          </cell>
        </row>
        <row r="4253">
          <cell r="B4253" t="str">
            <v>TARAI FOODS LTD</v>
          </cell>
          <cell r="C4253">
            <v>519285</v>
          </cell>
          <cell r="D4253" t="str">
            <v>Not Listed</v>
          </cell>
        </row>
        <row r="4254">
          <cell r="B4254" t="str">
            <v>TARAPUR TRANSFORMERS LTD</v>
          </cell>
          <cell r="C4254">
            <v>533203</v>
          </cell>
          <cell r="D4254" t="str">
            <v>TARAPUR</v>
          </cell>
        </row>
        <row r="4255">
          <cell r="B4255" t="str">
            <v>TARINI INTERNATIONAL LTD</v>
          </cell>
          <cell r="C4255">
            <v>538496</v>
          </cell>
          <cell r="D4255" t="str">
            <v>Not Listed</v>
          </cell>
        </row>
        <row r="4256">
          <cell r="B4256" t="str">
            <v>TARMAT LTD</v>
          </cell>
          <cell r="C4256">
            <v>532869</v>
          </cell>
          <cell r="D4256" t="str">
            <v>TARMAT</v>
          </cell>
        </row>
        <row r="4257">
          <cell r="B4257" t="str">
            <v>TASHI (INDIA) LTD</v>
          </cell>
          <cell r="C4257">
            <v>512271</v>
          </cell>
          <cell r="D4257" t="str">
            <v>Not Listed</v>
          </cell>
        </row>
        <row r="4258">
          <cell r="B4258" t="str">
            <v>TASHI INDIA LTD</v>
          </cell>
          <cell r="C4258">
            <v>512271</v>
          </cell>
          <cell r="D4258" t="str">
            <v>Not Listed</v>
          </cell>
        </row>
        <row r="4259">
          <cell r="B4259" t="str">
            <v>TASTY BITE EATABLES LTD</v>
          </cell>
          <cell r="C4259">
            <v>519091</v>
          </cell>
          <cell r="D4259" t="str">
            <v>TASTYBITE</v>
          </cell>
        </row>
        <row r="4260">
          <cell r="B4260" t="str">
            <v>TASTY DAIRY SPECIALITIES LTD</v>
          </cell>
          <cell r="C4260">
            <v>540955</v>
          </cell>
          <cell r="D4260" t="str">
            <v>Not Listed</v>
          </cell>
        </row>
        <row r="4261">
          <cell r="B4261" t="str">
            <v>TATA CHEMICALS LTD</v>
          </cell>
          <cell r="C4261">
            <v>500770</v>
          </cell>
          <cell r="D4261" t="str">
            <v>TATACHEM</v>
          </cell>
        </row>
        <row r="4262">
          <cell r="B4262" t="str">
            <v>TATA COFFEE LTD</v>
          </cell>
          <cell r="C4262">
            <v>532301</v>
          </cell>
          <cell r="D4262" t="str">
            <v>TATACOFFEE</v>
          </cell>
        </row>
        <row r="4263">
          <cell r="B4263" t="str">
            <v>TATA COMMUNICATIONS LTD</v>
          </cell>
          <cell r="C4263">
            <v>500483</v>
          </cell>
          <cell r="D4263" t="str">
            <v>TATACOMM</v>
          </cell>
        </row>
        <row r="4264">
          <cell r="B4264" t="str">
            <v>TATA CONSULTANCY SERVICES LTD</v>
          </cell>
          <cell r="C4264">
            <v>532540</v>
          </cell>
          <cell r="D4264" t="str">
            <v>TCS</v>
          </cell>
        </row>
        <row r="4265">
          <cell r="B4265" t="str">
            <v>TATA ELXSI LTD</v>
          </cell>
          <cell r="C4265">
            <v>500408</v>
          </cell>
          <cell r="D4265" t="str">
            <v>TATAELXSI</v>
          </cell>
        </row>
        <row r="4266">
          <cell r="B4266" t="str">
            <v>TATA GLOBAL BEVERAGES LTD</v>
          </cell>
          <cell r="C4266">
            <v>500800</v>
          </cell>
          <cell r="D4266" t="str">
            <v>TATAGLOBAL</v>
          </cell>
        </row>
        <row r="4267">
          <cell r="B4267" t="str">
            <v>TATA INVESTMENT CORPORATION LTD</v>
          </cell>
          <cell r="C4267">
            <v>501301</v>
          </cell>
          <cell r="D4267" t="str">
            <v>TATAINVEST</v>
          </cell>
        </row>
        <row r="4268">
          <cell r="B4268" t="str">
            <v>TATA METALIKS LTD</v>
          </cell>
          <cell r="C4268">
            <v>513434</v>
          </cell>
          <cell r="D4268" t="str">
            <v>TATAMETALI</v>
          </cell>
        </row>
        <row r="4269">
          <cell r="B4269" t="str">
            <v>TATA MOTORS LTD</v>
          </cell>
          <cell r="C4269">
            <v>500570</v>
          </cell>
          <cell r="D4269" t="str">
            <v>TATAMOTORS</v>
          </cell>
        </row>
        <row r="4270">
          <cell r="B4270" t="str">
            <v>TATA MOTORS LTD</v>
          </cell>
          <cell r="C4270">
            <v>570001</v>
          </cell>
          <cell r="D4270" t="str">
            <v>TATAMTRDVR</v>
          </cell>
        </row>
        <row r="4271">
          <cell r="B4271" t="str">
            <v>TATA POWER COMPANY LTD</v>
          </cell>
          <cell r="C4271">
            <v>500400</v>
          </cell>
          <cell r="D4271" t="str">
            <v>TATAPOWER</v>
          </cell>
        </row>
        <row r="4272">
          <cell r="B4272" t="str">
            <v>TATA SPONGE IRON LTD</v>
          </cell>
          <cell r="C4272">
            <v>513010</v>
          </cell>
          <cell r="D4272" t="str">
            <v>TATASPONGE</v>
          </cell>
        </row>
        <row r="4273">
          <cell r="B4273" t="str">
            <v>Tata Steel Bsl LTD</v>
          </cell>
          <cell r="C4273" t="str">
            <v>Not Listed</v>
          </cell>
          <cell r="D4273" t="str">
            <v>TATASTLBSL</v>
          </cell>
        </row>
        <row r="4274">
          <cell r="B4274" t="str">
            <v>TATA STEEL LTD</v>
          </cell>
          <cell r="C4274">
            <v>500470</v>
          </cell>
          <cell r="D4274" t="str">
            <v>TATASTEEL</v>
          </cell>
        </row>
        <row r="4275">
          <cell r="B4275" t="str">
            <v>TATA TELESERVICES MAHARASHTRA LTD</v>
          </cell>
          <cell r="C4275">
            <v>532371</v>
          </cell>
          <cell r="D4275" t="str">
            <v>TTML</v>
          </cell>
        </row>
        <row r="4276">
          <cell r="B4276" t="str">
            <v>TATIA GLOBAL VENNTURE LTD</v>
          </cell>
          <cell r="C4276">
            <v>521228</v>
          </cell>
          <cell r="D4276" t="str">
            <v>Not Listed</v>
          </cell>
        </row>
        <row r="4277">
          <cell r="B4277" t="str">
            <v>TAVERNIER RESOURCES LTD</v>
          </cell>
          <cell r="C4277">
            <v>531190</v>
          </cell>
          <cell r="D4277" t="str">
            <v>Not Listed</v>
          </cell>
        </row>
        <row r="4278">
          <cell r="B4278" t="str">
            <v>TAYLORMADE RENEWABLES LTD</v>
          </cell>
          <cell r="C4278">
            <v>541228</v>
          </cell>
          <cell r="D4278" t="str">
            <v>Not Listed</v>
          </cell>
        </row>
        <row r="4279">
          <cell r="B4279" t="str">
            <v>TAYO ROLLS LTD</v>
          </cell>
          <cell r="C4279">
            <v>504961</v>
          </cell>
          <cell r="D4279" t="str">
            <v>Not Listed</v>
          </cell>
        </row>
        <row r="4280">
          <cell r="B4280" t="str">
            <v>TCFC FINANCE LTD</v>
          </cell>
          <cell r="C4280">
            <v>532284</v>
          </cell>
          <cell r="D4280" t="str">
            <v>Not Listed</v>
          </cell>
        </row>
        <row r="4281">
          <cell r="B4281" t="str">
            <v>TCI DEVELOPERS LTD</v>
          </cell>
          <cell r="C4281">
            <v>533393</v>
          </cell>
          <cell r="D4281" t="str">
            <v>TCIDEVELOP</v>
          </cell>
        </row>
        <row r="4282">
          <cell r="B4282" t="str">
            <v>TCI EXPRESS LTD</v>
          </cell>
          <cell r="C4282">
            <v>540212</v>
          </cell>
          <cell r="D4282" t="str">
            <v>TCIEXP</v>
          </cell>
        </row>
        <row r="4283">
          <cell r="B4283" t="str">
            <v>TCI FINANCE LTD</v>
          </cell>
          <cell r="C4283">
            <v>501242</v>
          </cell>
          <cell r="D4283" t="str">
            <v>TCIFINANCE</v>
          </cell>
        </row>
        <row r="4284">
          <cell r="B4284" t="str">
            <v>TCI INDUSTRIES LTD</v>
          </cell>
          <cell r="C4284">
            <v>532262</v>
          </cell>
          <cell r="D4284" t="str">
            <v>Not Listed</v>
          </cell>
        </row>
        <row r="4285">
          <cell r="B4285" t="str">
            <v>TCM LTD</v>
          </cell>
          <cell r="C4285">
            <v>524156</v>
          </cell>
          <cell r="D4285" t="str">
            <v>Not Listed</v>
          </cell>
        </row>
        <row r="4286">
          <cell r="B4286" t="str">
            <v>TCNS CLOTHING CO LTD</v>
          </cell>
          <cell r="C4286">
            <v>541700</v>
          </cell>
          <cell r="D4286" t="str">
            <v>TCNSBRANDS</v>
          </cell>
        </row>
        <row r="4287">
          <cell r="B4287" t="str">
            <v>TCPL PACKAGING LTD</v>
          </cell>
          <cell r="C4287">
            <v>523301</v>
          </cell>
          <cell r="D4287" t="str">
            <v>TCPLPACK</v>
          </cell>
        </row>
        <row r="4288">
          <cell r="B4288" t="str">
            <v>TD POWER SYSTEMS LTD</v>
          </cell>
          <cell r="C4288" t="str">
            <v>Not Listed</v>
          </cell>
          <cell r="D4288" t="str">
            <v>TDPOWERSYS</v>
          </cell>
        </row>
        <row r="4289">
          <cell r="B4289" t="str">
            <v>TEA TIME LTD</v>
          </cell>
          <cell r="C4289">
            <v>512011</v>
          </cell>
          <cell r="D4289" t="str">
            <v>Not Listed</v>
          </cell>
        </row>
        <row r="4290">
          <cell r="B4290" t="str">
            <v>TEAMLEASE SERVICES LTD</v>
          </cell>
          <cell r="C4290">
            <v>539658</v>
          </cell>
          <cell r="D4290" t="str">
            <v>TEAMLEASE</v>
          </cell>
        </row>
        <row r="4291">
          <cell r="B4291" t="str">
            <v>TECH MAHINDRA LTD</v>
          </cell>
          <cell r="C4291">
            <v>532755</v>
          </cell>
          <cell r="D4291" t="str">
            <v>TECHM</v>
          </cell>
        </row>
        <row r="4292">
          <cell r="B4292" t="str">
            <v>TECHINDIA NIRMAN LTD</v>
          </cell>
          <cell r="C4292">
            <v>526576</v>
          </cell>
          <cell r="D4292" t="str">
            <v>TECHIN</v>
          </cell>
        </row>
        <row r="4293">
          <cell r="B4293" t="str">
            <v>TECHNO ELECTRIC &amp; ENGINEERING COMPANY LTD</v>
          </cell>
          <cell r="C4293">
            <v>542141</v>
          </cell>
          <cell r="D4293" t="str">
            <v>TECHNOE</v>
          </cell>
        </row>
        <row r="4294">
          <cell r="B4294" t="str">
            <v>TECHNOCRAFT INDUSTRIES (INDIA) LTD</v>
          </cell>
          <cell r="C4294">
            <v>532804</v>
          </cell>
          <cell r="D4294" t="str">
            <v>TIIL</v>
          </cell>
        </row>
        <row r="4295">
          <cell r="B4295" t="str">
            <v>TECHNOCRAFT INDUSTRIES INDIA LTD</v>
          </cell>
          <cell r="C4295">
            <v>532804</v>
          </cell>
          <cell r="D4295" t="str">
            <v>TIIL</v>
          </cell>
        </row>
        <row r="4296">
          <cell r="B4296" t="str">
            <v>TECHNOFAB ENGINEERING LTD</v>
          </cell>
          <cell r="C4296">
            <v>533216</v>
          </cell>
          <cell r="D4296" t="str">
            <v>TECHNOFAB</v>
          </cell>
        </row>
        <row r="4297">
          <cell r="B4297" t="str">
            <v>TECHNOJET CONSULTANTS LTD</v>
          </cell>
          <cell r="C4297">
            <v>509917</v>
          </cell>
          <cell r="D4297" t="str">
            <v>Not Listed</v>
          </cell>
        </row>
        <row r="4298">
          <cell r="B4298" t="str">
            <v>TECHNVISION VENTURES LTD</v>
          </cell>
          <cell r="C4298">
            <v>501421</v>
          </cell>
          <cell r="D4298" t="str">
            <v>Not Listed</v>
          </cell>
        </row>
        <row r="4299">
          <cell r="B4299" t="str">
            <v>TEESTA AGRO INDUSTRIES LTD</v>
          </cell>
          <cell r="C4299">
            <v>524204</v>
          </cell>
          <cell r="D4299" t="str">
            <v>Not Listed</v>
          </cell>
        </row>
        <row r="4300">
          <cell r="B4300" t="str">
            <v>TEJAS NETWORKS LTD</v>
          </cell>
          <cell r="C4300">
            <v>540595</v>
          </cell>
          <cell r="D4300" t="str">
            <v>TEJASNET</v>
          </cell>
        </row>
        <row r="4301">
          <cell r="B4301" t="str">
            <v>TEJNAKSH HEALTHCARE LTD</v>
          </cell>
          <cell r="C4301">
            <v>539428</v>
          </cell>
          <cell r="D4301" t="str">
            <v>Not Listed</v>
          </cell>
        </row>
        <row r="4302">
          <cell r="B4302" t="str">
            <v>TELECANOR GLOBAL LTD</v>
          </cell>
          <cell r="C4302">
            <v>530595</v>
          </cell>
          <cell r="D4302" t="str">
            <v>Not Listed</v>
          </cell>
        </row>
        <row r="4303">
          <cell r="B4303" t="str">
            <v>TERA SOFTWARE LTD</v>
          </cell>
          <cell r="C4303">
            <v>533982</v>
          </cell>
          <cell r="D4303" t="str">
            <v>TERASOFT</v>
          </cell>
        </row>
        <row r="4304">
          <cell r="B4304" t="str">
            <v>TERAI TEA CO LTD</v>
          </cell>
          <cell r="C4304">
            <v>530533</v>
          </cell>
          <cell r="D4304" t="str">
            <v>Not Listed</v>
          </cell>
        </row>
        <row r="4305">
          <cell r="B4305" t="str">
            <v>TERRAFORM MAGNUM LTD</v>
          </cell>
          <cell r="C4305">
            <v>506162</v>
          </cell>
          <cell r="D4305" t="str">
            <v>Not Listed</v>
          </cell>
        </row>
        <row r="4306">
          <cell r="B4306" t="str">
            <v>TERRAFORM REALSTATE LTD</v>
          </cell>
          <cell r="C4306">
            <v>512157</v>
          </cell>
          <cell r="D4306" t="str">
            <v>Not Listed</v>
          </cell>
        </row>
        <row r="4307">
          <cell r="B4307" t="str">
            <v>TEXMACO INFRASTRUCTURE &amp; HOLDINGS LTD</v>
          </cell>
          <cell r="C4307">
            <v>505400</v>
          </cell>
          <cell r="D4307" t="str">
            <v>TEXINFRA</v>
          </cell>
        </row>
        <row r="4308">
          <cell r="B4308" t="str">
            <v>TEXMACO RAIL &amp; ENGINEERING LTD</v>
          </cell>
          <cell r="C4308">
            <v>533326</v>
          </cell>
          <cell r="D4308" t="str">
            <v>TEXRAIL</v>
          </cell>
        </row>
        <row r="4309">
          <cell r="B4309" t="str">
            <v>TEXMO PIPES AND PRODUCTS LTD</v>
          </cell>
          <cell r="C4309">
            <v>533164</v>
          </cell>
          <cell r="D4309" t="str">
            <v>TEXMOPIPES</v>
          </cell>
        </row>
        <row r="4310">
          <cell r="B4310" t="str">
            <v>TGB BANQUETS AND HOTELS LTD</v>
          </cell>
          <cell r="C4310">
            <v>532845</v>
          </cell>
          <cell r="D4310" t="str">
            <v>TGBHOTELS</v>
          </cell>
        </row>
        <row r="4311">
          <cell r="B4311" t="str">
            <v>TGV SRAAC LTD</v>
          </cell>
          <cell r="C4311">
            <v>507753</v>
          </cell>
          <cell r="D4311" t="str">
            <v>Not Listed</v>
          </cell>
        </row>
        <row r="4312">
          <cell r="B4312" t="str">
            <v>THACKER &amp; CO LTD</v>
          </cell>
          <cell r="C4312">
            <v>509945</v>
          </cell>
          <cell r="D4312" t="str">
            <v>Not Listed</v>
          </cell>
        </row>
        <row r="4313">
          <cell r="B4313" t="str">
            <v>THAKKERS DEVELOPERS LTD</v>
          </cell>
          <cell r="C4313">
            <v>526654</v>
          </cell>
          <cell r="D4313" t="str">
            <v>Not Listed</v>
          </cell>
        </row>
        <row r="4314">
          <cell r="B4314" t="str">
            <v>THAKRAL SERVICES (INDIA) LTD</v>
          </cell>
          <cell r="C4314">
            <v>509015</v>
          </cell>
          <cell r="D4314" t="str">
            <v>Not Listed</v>
          </cell>
        </row>
        <row r="4315">
          <cell r="B4315" t="str">
            <v>THAKRAL SERVICES INDIA LTD</v>
          </cell>
          <cell r="C4315">
            <v>509015</v>
          </cell>
          <cell r="D4315" t="str">
            <v>Not Listed</v>
          </cell>
        </row>
        <row r="4316">
          <cell r="B4316" t="str">
            <v>THAMBBI MODERN SPINNING MILLS LTD</v>
          </cell>
          <cell r="C4316">
            <v>514484</v>
          </cell>
          <cell r="D4316" t="str">
            <v>Not Listed</v>
          </cell>
        </row>
        <row r="4317">
          <cell r="B4317" t="str">
            <v>THANGAMAYIL JEWELLERY LTD</v>
          </cell>
          <cell r="C4317">
            <v>533158</v>
          </cell>
          <cell r="D4317" t="str">
            <v>THANGAMAYL</v>
          </cell>
        </row>
        <row r="4318">
          <cell r="B4318" t="str">
            <v>THE ANDHRA SUGARS LTD</v>
          </cell>
          <cell r="C4318">
            <v>590062</v>
          </cell>
          <cell r="D4318" t="str">
            <v>ANDHRSUGAR</v>
          </cell>
        </row>
        <row r="4319">
          <cell r="B4319" t="str">
            <v>The Anup Engineering Ltd</v>
          </cell>
          <cell r="C4319">
            <v>542460</v>
          </cell>
          <cell r="D4319" t="str">
            <v>ANUP</v>
          </cell>
        </row>
        <row r="4320">
          <cell r="B4320" t="str">
            <v>THE BYKE HOSPITALITY LTD</v>
          </cell>
          <cell r="C4320">
            <v>531373</v>
          </cell>
          <cell r="D4320" t="str">
            <v>BYKE</v>
          </cell>
        </row>
        <row r="4321">
          <cell r="B4321" t="str">
            <v>THE FEDERAL BANK LTD</v>
          </cell>
          <cell r="C4321">
            <v>500469</v>
          </cell>
          <cell r="D4321" t="str">
            <v>FEDERALBNK</v>
          </cell>
        </row>
        <row r="4322">
          <cell r="B4322" t="str">
            <v>THE GREAT EASTERN SHIPPING COMPANY LTD</v>
          </cell>
          <cell r="C4322">
            <v>500620</v>
          </cell>
          <cell r="D4322" t="str">
            <v>GESHIP</v>
          </cell>
        </row>
        <row r="4323">
          <cell r="B4323" t="str">
            <v>THE GROB TEA COMPANY LTD</v>
          </cell>
          <cell r="C4323" t="str">
            <v>Not Listed</v>
          </cell>
          <cell r="D4323" t="str">
            <v>GROBTEA</v>
          </cell>
        </row>
        <row r="4324">
          <cell r="B4324" t="str">
            <v>THE HI-TECH GEARS LTD</v>
          </cell>
          <cell r="C4324">
            <v>522073</v>
          </cell>
          <cell r="D4324" t="str">
            <v>HITECHGEAR</v>
          </cell>
        </row>
        <row r="4325">
          <cell r="B4325" t="str">
            <v>THE INDIA CEMENTS LTD</v>
          </cell>
          <cell r="C4325">
            <v>530005</v>
          </cell>
          <cell r="D4325" t="str">
            <v>INDIACEM</v>
          </cell>
        </row>
        <row r="4326">
          <cell r="B4326" t="str">
            <v>THE INDIAN HOTELS COMPANY LTD</v>
          </cell>
          <cell r="C4326">
            <v>500850</v>
          </cell>
          <cell r="D4326" t="str">
            <v>INDHOTEL</v>
          </cell>
        </row>
        <row r="4327">
          <cell r="B4327" t="str">
            <v>THE INDIAN WOOD PRODUCTS COMPANY LTD</v>
          </cell>
          <cell r="C4327">
            <v>540954</v>
          </cell>
          <cell r="D4327" t="str">
            <v>Not Listed</v>
          </cell>
        </row>
        <row r="4328">
          <cell r="B4328" t="str">
            <v>THE INVESTMENT TRUST OF (INDIA) LTD</v>
          </cell>
          <cell r="C4328">
            <v>530023</v>
          </cell>
          <cell r="D4328" t="str">
            <v>THEINVEST</v>
          </cell>
        </row>
        <row r="4329">
          <cell r="B4329" t="str">
            <v>THE INVESTMENT TRUST OF INDIA LTD</v>
          </cell>
          <cell r="C4329">
            <v>530023</v>
          </cell>
          <cell r="D4329" t="str">
            <v>THEINVEST</v>
          </cell>
        </row>
        <row r="4330">
          <cell r="B4330" t="str">
            <v>THE JAMMU &amp; KASHMIR BANK LTD</v>
          </cell>
          <cell r="C4330">
            <v>532209</v>
          </cell>
          <cell r="D4330" t="str">
            <v>J&amp;KBANK</v>
          </cell>
        </row>
        <row r="4331">
          <cell r="B4331" t="str">
            <v>THE KARNATAKA BANK LTD</v>
          </cell>
          <cell r="C4331">
            <v>532652</v>
          </cell>
          <cell r="D4331" t="str">
            <v>KTKBANK</v>
          </cell>
        </row>
        <row r="4332">
          <cell r="B4332" t="str">
            <v>THE MANDHANA RETAIL VENTURES LTD</v>
          </cell>
          <cell r="C4332">
            <v>540210</v>
          </cell>
          <cell r="D4332" t="str">
            <v>TMRVL</v>
          </cell>
        </row>
        <row r="4333">
          <cell r="B4333" t="str">
            <v>THE MOTOR &amp; GENERAL FINANCE LTD</v>
          </cell>
          <cell r="C4333">
            <v>501343</v>
          </cell>
          <cell r="D4333" t="str">
            <v>MOTOGENFIN</v>
          </cell>
        </row>
        <row r="4334">
          <cell r="B4334" t="str">
            <v>THE NEW INDIA ASSURANCE COMPANY LTD</v>
          </cell>
          <cell r="C4334">
            <v>540769</v>
          </cell>
          <cell r="D4334" t="str">
            <v>NIACL</v>
          </cell>
        </row>
        <row r="4335">
          <cell r="B4335" t="str">
            <v>THE ORISSA MINERALS DEVELOPMENT COMPANY LTD</v>
          </cell>
          <cell r="C4335">
            <v>590086</v>
          </cell>
          <cell r="D4335" t="str">
            <v>ORISSAMINE</v>
          </cell>
        </row>
        <row r="4336">
          <cell r="B4336" t="str">
            <v>THE PERIA KARAMALAI TEA &amp; PRODUCE COMPANY LTD</v>
          </cell>
          <cell r="C4336" t="str">
            <v>Not Listed</v>
          </cell>
          <cell r="D4336" t="str">
            <v>PKTEA</v>
          </cell>
        </row>
        <row r="4337">
          <cell r="B4337" t="str">
            <v>THE PHOENIX MILLS LTD</v>
          </cell>
          <cell r="C4337">
            <v>503100</v>
          </cell>
          <cell r="D4337" t="str">
            <v>PHOENIXLTD</v>
          </cell>
        </row>
        <row r="4338">
          <cell r="B4338" t="str">
            <v>THE PHOSPHATE COMPANY LTD</v>
          </cell>
          <cell r="C4338">
            <v>542123</v>
          </cell>
          <cell r="D4338" t="str">
            <v>Not Listed</v>
          </cell>
        </row>
        <row r="4339">
          <cell r="B4339" t="str">
            <v>THE RAMCO CEMENTS LTD</v>
          </cell>
          <cell r="C4339">
            <v>500260</v>
          </cell>
          <cell r="D4339" t="str">
            <v>RAMCOCEM</v>
          </cell>
        </row>
        <row r="4340">
          <cell r="B4340" t="str">
            <v>THE RUBY MILLS LTD</v>
          </cell>
          <cell r="C4340">
            <v>503169</v>
          </cell>
          <cell r="D4340" t="str">
            <v>RUBYMILLS</v>
          </cell>
        </row>
        <row r="4341">
          <cell r="B4341" t="str">
            <v>THE SANDESH LTD</v>
          </cell>
          <cell r="C4341">
            <v>526725</v>
          </cell>
          <cell r="D4341" t="str">
            <v>SANDESH</v>
          </cell>
        </row>
        <row r="4342">
          <cell r="B4342" t="str">
            <v>THE SOUTH INDIAN BANK LTD</v>
          </cell>
          <cell r="C4342">
            <v>532218</v>
          </cell>
          <cell r="D4342" t="str">
            <v>SOUTHBANK</v>
          </cell>
        </row>
        <row r="4343">
          <cell r="B4343" t="str">
            <v>THE STATE TRADING CORPORATION OF (INDIA) LTD</v>
          </cell>
          <cell r="C4343">
            <v>512531</v>
          </cell>
          <cell r="D4343" t="str">
            <v>STC(INDIA)</v>
          </cell>
        </row>
        <row r="4344">
          <cell r="B4344" t="str">
            <v>THE STATE TRADING CORPORATION OF INDIA LTD</v>
          </cell>
          <cell r="C4344">
            <v>512531</v>
          </cell>
          <cell r="D4344" t="str">
            <v>STCINDIA</v>
          </cell>
        </row>
        <row r="4345">
          <cell r="B4345" t="str">
            <v>THE TINPLATE COMPANY OF (INDIA) LTD</v>
          </cell>
          <cell r="C4345">
            <v>504966</v>
          </cell>
          <cell r="D4345" t="str">
            <v>TINPLATE</v>
          </cell>
        </row>
        <row r="4346">
          <cell r="B4346" t="str">
            <v>THE TINPLATE COMPANY OF INDIA LTD</v>
          </cell>
          <cell r="C4346">
            <v>504966</v>
          </cell>
          <cell r="D4346" t="str">
            <v>TINPLATE</v>
          </cell>
        </row>
        <row r="4347">
          <cell r="B4347" t="str">
            <v>THE UGAR SUGAR WORKS LTD</v>
          </cell>
          <cell r="C4347">
            <v>530363</v>
          </cell>
          <cell r="D4347" t="str">
            <v>UGARSUGAR</v>
          </cell>
        </row>
        <row r="4348">
          <cell r="B4348" t="str">
            <v>THE UNITED NILGIRI TEA ESTATES COMPANY LTD</v>
          </cell>
          <cell r="C4348" t="str">
            <v>Not Listed</v>
          </cell>
          <cell r="D4348" t="str">
            <v>UNITEDTEA</v>
          </cell>
        </row>
        <row r="4349">
          <cell r="B4349" t="str">
            <v>THE WESTERN INDIA PLYWOODS LTD</v>
          </cell>
          <cell r="C4349" t="str">
            <v>Not Listed</v>
          </cell>
          <cell r="D4349" t="str">
            <v>WIPL</v>
          </cell>
        </row>
        <row r="4350">
          <cell r="B4350" t="str">
            <v>THE YAMUNA SYNDICATE LTD</v>
          </cell>
          <cell r="C4350">
            <v>540980</v>
          </cell>
          <cell r="D4350" t="str">
            <v>Not Listed</v>
          </cell>
        </row>
        <row r="4351">
          <cell r="B4351" t="str">
            <v>THEJO ENGINEERING LTD</v>
          </cell>
          <cell r="C4351" t="str">
            <v>Not Listed</v>
          </cell>
          <cell r="D4351" t="str">
            <v>THEJO</v>
          </cell>
        </row>
        <row r="4352">
          <cell r="B4352" t="str">
            <v>THEMIS MEDICARE LTD</v>
          </cell>
          <cell r="C4352">
            <v>530199</v>
          </cell>
          <cell r="D4352" t="str">
            <v>THEMISMED</v>
          </cell>
        </row>
        <row r="4353">
          <cell r="B4353" t="str">
            <v>THERMAX LTD</v>
          </cell>
          <cell r="C4353">
            <v>500411</v>
          </cell>
          <cell r="D4353" t="str">
            <v>THERMAX</v>
          </cell>
        </row>
        <row r="4354">
          <cell r="B4354" t="str">
            <v>THINK INK STUDIO LTD</v>
          </cell>
          <cell r="C4354">
            <v>539310</v>
          </cell>
          <cell r="D4354" t="str">
            <v>Not Listed</v>
          </cell>
        </row>
        <row r="4355">
          <cell r="B4355" t="str">
            <v>THIRANI PROJECTS LTD</v>
          </cell>
          <cell r="C4355">
            <v>538464</v>
          </cell>
          <cell r="D4355" t="str">
            <v>Not Listed</v>
          </cell>
        </row>
        <row r="4356">
          <cell r="B4356" t="str">
            <v>THIRDWAVE FINANCIAL INTERMEDIARIES LTD</v>
          </cell>
          <cell r="C4356">
            <v>531652</v>
          </cell>
          <cell r="D4356" t="str">
            <v>Not Listed</v>
          </cell>
        </row>
        <row r="4357">
          <cell r="B4357" t="str">
            <v>THIRU AROORAN SUGARS LTD</v>
          </cell>
          <cell r="C4357">
            <v>507450</v>
          </cell>
          <cell r="D4357" t="str">
            <v>THIRUSUGAR</v>
          </cell>
        </row>
        <row r="4358">
          <cell r="B4358" t="str">
            <v>THIRUMALAI CHEMICALS LTD</v>
          </cell>
          <cell r="C4358">
            <v>500412</v>
          </cell>
          <cell r="D4358" t="str">
            <v>TIRUMALCHM</v>
          </cell>
        </row>
        <row r="4359">
          <cell r="B4359" t="str">
            <v>THOMAS COOK (INDIA) LTD</v>
          </cell>
          <cell r="C4359">
            <v>500413</v>
          </cell>
          <cell r="D4359" t="str">
            <v>THOMASCOOK</v>
          </cell>
        </row>
        <row r="4360">
          <cell r="B4360" t="str">
            <v>THOMAS COOK INDIA LTD</v>
          </cell>
          <cell r="C4360">
            <v>500413</v>
          </cell>
          <cell r="D4360" t="str">
            <v>THOMASCOOK</v>
          </cell>
        </row>
        <row r="4361">
          <cell r="B4361" t="str">
            <v>THOMAS SCOTT (INDIA) LTD</v>
          </cell>
          <cell r="C4361">
            <v>533941</v>
          </cell>
          <cell r="D4361" t="str">
            <v>THOMASCOTT</v>
          </cell>
        </row>
        <row r="4362">
          <cell r="B4362" t="str">
            <v>THOMAS SCOTT INDIA LTD</v>
          </cell>
          <cell r="C4362">
            <v>533941</v>
          </cell>
          <cell r="D4362" t="str">
            <v>THOMASCOTT</v>
          </cell>
        </row>
        <row r="4363">
          <cell r="B4363" t="str">
            <v>THYROCARE TECHNOLOGIES LTD</v>
          </cell>
          <cell r="C4363">
            <v>539871</v>
          </cell>
          <cell r="D4363" t="str">
            <v>THYROCARE</v>
          </cell>
        </row>
        <row r="4364">
          <cell r="B4364" t="str">
            <v>TI FINANCIAL HOLDINGS LTD</v>
          </cell>
          <cell r="C4364">
            <v>504973</v>
          </cell>
          <cell r="D4364" t="str">
            <v>TIFIN</v>
          </cell>
        </row>
        <row r="4365">
          <cell r="B4365" t="str">
            <v>TIAAN AYURVEDIC &amp; HERBS LTD</v>
          </cell>
          <cell r="C4365">
            <v>540108</v>
          </cell>
          <cell r="D4365" t="str">
            <v>Not Listed</v>
          </cell>
        </row>
        <row r="4366">
          <cell r="B4366" t="str">
            <v>TIDE WATER OIL COMPANY (INDIA) LTD</v>
          </cell>
          <cell r="C4366">
            <v>590005</v>
          </cell>
          <cell r="D4366" t="str">
            <v>TIDEWATER</v>
          </cell>
        </row>
        <row r="4367">
          <cell r="B4367" t="str">
            <v>TIDE WATER OIL COMPANY INDIA LTD</v>
          </cell>
          <cell r="C4367">
            <v>590005</v>
          </cell>
          <cell r="D4367" t="str">
            <v>TIDEWATER</v>
          </cell>
        </row>
        <row r="4368">
          <cell r="B4368" t="str">
            <v>TIGER LOGISTICS (INDIA) LTD</v>
          </cell>
          <cell r="C4368">
            <v>536264</v>
          </cell>
          <cell r="D4368" t="str">
            <v>Not Listed</v>
          </cell>
        </row>
        <row r="4369">
          <cell r="B4369" t="str">
            <v>TIGER LOGISTICS INDIA LTD</v>
          </cell>
          <cell r="C4369">
            <v>536264</v>
          </cell>
          <cell r="D4369" t="str">
            <v>Not Listed</v>
          </cell>
        </row>
        <row r="4370">
          <cell r="B4370" t="str">
            <v>TIJARIA POLYPIPES LTD</v>
          </cell>
          <cell r="C4370">
            <v>533629</v>
          </cell>
          <cell r="D4370" t="str">
            <v>TIJARIA</v>
          </cell>
        </row>
        <row r="4371">
          <cell r="B4371" t="str">
            <v>TIL LTD</v>
          </cell>
          <cell r="C4371">
            <v>505196</v>
          </cell>
          <cell r="D4371" t="str">
            <v>TIL</v>
          </cell>
        </row>
        <row r="4372">
          <cell r="B4372" t="str">
            <v>Tilak Ventures Ltd</v>
          </cell>
          <cell r="C4372">
            <v>503663</v>
          </cell>
          <cell r="D4372" t="str">
            <v>TILAK</v>
          </cell>
        </row>
        <row r="4373">
          <cell r="B4373" t="str">
            <v>TILAKNAGAR INDUSTRIES LTD</v>
          </cell>
          <cell r="C4373">
            <v>507205</v>
          </cell>
          <cell r="D4373" t="str">
            <v>TI</v>
          </cell>
        </row>
        <row r="4374">
          <cell r="B4374" t="str">
            <v>TIME TECHNOPLAST LTD</v>
          </cell>
          <cell r="C4374">
            <v>532856</v>
          </cell>
          <cell r="D4374" t="str">
            <v>TIMETECHNO</v>
          </cell>
        </row>
        <row r="4375">
          <cell r="B4375" t="str">
            <v>TIMES GUARANTY LTD</v>
          </cell>
          <cell r="C4375">
            <v>511559</v>
          </cell>
          <cell r="D4375" t="str">
            <v>TIMESGTY</v>
          </cell>
        </row>
        <row r="4376">
          <cell r="B4376" t="str">
            <v>TIMEX GROUP (INDIA) LTD</v>
          </cell>
          <cell r="C4376">
            <v>500414</v>
          </cell>
          <cell r="D4376" t="str">
            <v>Not Listed</v>
          </cell>
        </row>
        <row r="4377">
          <cell r="B4377" t="str">
            <v>TIMEX GROUP INDIA LTD</v>
          </cell>
          <cell r="C4377">
            <v>500414</v>
          </cell>
          <cell r="D4377" t="str">
            <v>Not Listed</v>
          </cell>
        </row>
        <row r="4378">
          <cell r="B4378" t="str">
            <v>TIMKEN (INDIA) LTD</v>
          </cell>
          <cell r="C4378">
            <v>522113</v>
          </cell>
          <cell r="D4378" t="str">
            <v>TIMKEN</v>
          </cell>
        </row>
        <row r="4379">
          <cell r="B4379" t="str">
            <v>TIMKEN INDIA LTD</v>
          </cell>
          <cell r="C4379">
            <v>522113</v>
          </cell>
          <cell r="D4379" t="str">
            <v>TIMKEN</v>
          </cell>
        </row>
        <row r="4380">
          <cell r="B4380" t="str">
            <v>TINNA RUBBER AND INFRASTRUCTURE LTD</v>
          </cell>
          <cell r="C4380">
            <v>530475</v>
          </cell>
          <cell r="D4380" t="str">
            <v>Not Listed</v>
          </cell>
        </row>
        <row r="4381">
          <cell r="B4381" t="str">
            <v>TINNA TRADE LTD</v>
          </cell>
          <cell r="C4381">
            <v>541741</v>
          </cell>
          <cell r="D4381" t="str">
            <v>Not Listed</v>
          </cell>
        </row>
        <row r="4382">
          <cell r="B4382" t="str">
            <v>TIPS INDUSTRIES LTD</v>
          </cell>
          <cell r="C4382">
            <v>532375</v>
          </cell>
          <cell r="D4382" t="str">
            <v>TIPSINDLTD</v>
          </cell>
        </row>
        <row r="4383">
          <cell r="B4383" t="str">
            <v>TIRUPATI FINLEASE LTD</v>
          </cell>
          <cell r="C4383">
            <v>539488</v>
          </cell>
          <cell r="D4383" t="str">
            <v>Not Listed</v>
          </cell>
        </row>
        <row r="4384">
          <cell r="B4384" t="str">
            <v>TIRUPATI FOAM LTD</v>
          </cell>
          <cell r="C4384">
            <v>540904</v>
          </cell>
          <cell r="D4384" t="str">
            <v>Not Listed</v>
          </cell>
        </row>
        <row r="4385">
          <cell r="B4385" t="str">
            <v>TIRUPATI FORGE LTD</v>
          </cell>
          <cell r="C4385" t="str">
            <v>Not Listed</v>
          </cell>
          <cell r="D4385" t="str">
            <v>TIRUPATIFL</v>
          </cell>
        </row>
        <row r="4386">
          <cell r="B4386" t="str">
            <v>TIRUPATI INDUSTRIES (INDIA) LTD</v>
          </cell>
          <cell r="C4386">
            <v>531547</v>
          </cell>
          <cell r="D4386" t="str">
            <v>Not Listed</v>
          </cell>
        </row>
        <row r="4387">
          <cell r="B4387" t="str">
            <v>TIRUPATI INDUSTRIES INDIA LTD</v>
          </cell>
          <cell r="C4387">
            <v>531547</v>
          </cell>
          <cell r="D4387" t="str">
            <v>Not Listed</v>
          </cell>
        </row>
        <row r="4388">
          <cell r="B4388" t="str">
            <v>TIRUPATI SARJAN LTD</v>
          </cell>
          <cell r="C4388">
            <v>531814</v>
          </cell>
          <cell r="D4388" t="str">
            <v>Not Listed</v>
          </cell>
        </row>
        <row r="4389">
          <cell r="B4389" t="str">
            <v>TIRUPATI STARCH &amp; CHEMICALS LTD</v>
          </cell>
          <cell r="C4389">
            <v>524582</v>
          </cell>
          <cell r="D4389" t="str">
            <v>Not Listed</v>
          </cell>
        </row>
        <row r="4390">
          <cell r="B4390" t="str">
            <v>TIRUPATI TYRES LTD</v>
          </cell>
          <cell r="C4390">
            <v>539040</v>
          </cell>
          <cell r="D4390" t="str">
            <v>Not Listed</v>
          </cell>
        </row>
        <row r="4391">
          <cell r="B4391" t="str">
            <v>TITAANIUM TEN ENTERPRISE LTD</v>
          </cell>
          <cell r="C4391">
            <v>539985</v>
          </cell>
          <cell r="D4391" t="str">
            <v>Not Listed</v>
          </cell>
        </row>
        <row r="4392">
          <cell r="B4392" t="str">
            <v>TITAGARH WAGONS LTD</v>
          </cell>
          <cell r="C4392">
            <v>532966</v>
          </cell>
          <cell r="D4392" t="str">
            <v>TWL</v>
          </cell>
        </row>
        <row r="4393">
          <cell r="B4393" t="str">
            <v>TITAN BIOTECH LTD</v>
          </cell>
          <cell r="C4393">
            <v>524717</v>
          </cell>
          <cell r="D4393" t="str">
            <v>Not Listed</v>
          </cell>
        </row>
        <row r="4394">
          <cell r="B4394" t="str">
            <v>TITAN COMPANY LTD</v>
          </cell>
          <cell r="C4394">
            <v>500114</v>
          </cell>
          <cell r="D4394" t="str">
            <v>TITAN</v>
          </cell>
        </row>
        <row r="4395">
          <cell r="B4395" t="str">
            <v>TITAN SECURITIES LTD</v>
          </cell>
          <cell r="C4395">
            <v>530045</v>
          </cell>
          <cell r="D4395" t="str">
            <v>Not Listed</v>
          </cell>
        </row>
        <row r="4396">
          <cell r="B4396" t="str">
            <v>TIVOLI CONSTRUCTION LTD</v>
          </cell>
          <cell r="C4396">
            <v>511096</v>
          </cell>
          <cell r="D4396" t="str">
            <v>Not Listed</v>
          </cell>
        </row>
        <row r="4397">
          <cell r="B4397" t="str">
            <v>TODAYS WRITING INSTRUMENTS LTD</v>
          </cell>
          <cell r="C4397">
            <v>531830</v>
          </cell>
          <cell r="D4397" t="str">
            <v>TODAYS</v>
          </cell>
        </row>
        <row r="4398">
          <cell r="B4398" t="str">
            <v>TOKYO FINANCE LTD</v>
          </cell>
          <cell r="C4398">
            <v>531644</v>
          </cell>
          <cell r="D4398" t="str">
            <v>Not Listed</v>
          </cell>
        </row>
        <row r="4399">
          <cell r="B4399" t="str">
            <v>TOKYO PLAST INTERNATIONAL LTD</v>
          </cell>
          <cell r="C4399">
            <v>500418</v>
          </cell>
          <cell r="D4399" t="str">
            <v>TOKYOPLAST</v>
          </cell>
        </row>
        <row r="4400">
          <cell r="B4400" t="str">
            <v>TORRENT PHARMACEUTICALS LTD</v>
          </cell>
          <cell r="C4400">
            <v>500420</v>
          </cell>
          <cell r="D4400" t="str">
            <v>TORNTPHARM</v>
          </cell>
        </row>
        <row r="4401">
          <cell r="B4401" t="str">
            <v>TORRENT POWER LTD</v>
          </cell>
          <cell r="C4401">
            <v>532779</v>
          </cell>
          <cell r="D4401" t="str">
            <v>TORNTPOWER</v>
          </cell>
        </row>
        <row r="4402">
          <cell r="B4402" t="str">
            <v>TOTAL EXPORTS LTD</v>
          </cell>
          <cell r="C4402">
            <v>523878</v>
          </cell>
          <cell r="D4402" t="str">
            <v>Not Listed</v>
          </cell>
        </row>
        <row r="4403">
          <cell r="B4403" t="str">
            <v>TOTAL TRANSPORT SYSTEMS LTD</v>
          </cell>
          <cell r="C4403" t="str">
            <v>Not Listed</v>
          </cell>
          <cell r="D4403" t="str">
            <v>TOTAL</v>
          </cell>
        </row>
        <row r="4404">
          <cell r="B4404" t="str">
            <v>TOUCHWOOD ENTERTAINMENT LTD</v>
          </cell>
          <cell r="C4404" t="str">
            <v>Not Listed</v>
          </cell>
          <cell r="D4404" t="str">
            <v>TOUCHWOOD</v>
          </cell>
        </row>
        <row r="4405">
          <cell r="B4405" t="str">
            <v>TOURISM FINANCE CORPORATION OF (INDIA) LTD</v>
          </cell>
          <cell r="C4405">
            <v>526650</v>
          </cell>
          <cell r="D4405" t="str">
            <v>TFCILTD</v>
          </cell>
        </row>
        <row r="4406">
          <cell r="B4406" t="str">
            <v>TOURISM FINANCE CORPORATION OF INDIA LTD</v>
          </cell>
          <cell r="C4406">
            <v>526650</v>
          </cell>
          <cell r="D4406" t="str">
            <v>TFCILTD</v>
          </cell>
        </row>
        <row r="4407">
          <cell r="B4407" t="str">
            <v>TOWA SOKKI LTD</v>
          </cell>
          <cell r="C4407">
            <v>531771</v>
          </cell>
          <cell r="D4407" t="str">
            <v>Not Listed</v>
          </cell>
        </row>
        <row r="4408">
          <cell r="B4408" t="str">
            <v>TOYAM INDUSTRIES LTD</v>
          </cell>
          <cell r="C4408">
            <v>538607</v>
          </cell>
          <cell r="D4408" t="str">
            <v>Not Listed</v>
          </cell>
        </row>
        <row r="4409">
          <cell r="B4409" t="str">
            <v>TPI (INDIA) LTD</v>
          </cell>
          <cell r="C4409">
            <v>500421</v>
          </cell>
          <cell r="D4409" t="str">
            <v>Not Listed</v>
          </cell>
        </row>
        <row r="4410">
          <cell r="B4410" t="str">
            <v>TPI INDIA LTD</v>
          </cell>
          <cell r="C4410">
            <v>500421</v>
          </cell>
          <cell r="D4410" t="str">
            <v>Not Listed</v>
          </cell>
        </row>
        <row r="4411">
          <cell r="B4411" t="str">
            <v>TPL PLASTECH LTD</v>
          </cell>
          <cell r="C4411">
            <v>526582</v>
          </cell>
          <cell r="D4411" t="str">
            <v>TPLPLASTEH</v>
          </cell>
        </row>
        <row r="4412">
          <cell r="B4412" t="str">
            <v>TRADE WINGS LTD</v>
          </cell>
          <cell r="C4412">
            <v>509953</v>
          </cell>
          <cell r="D4412" t="str">
            <v>Not Listed</v>
          </cell>
        </row>
        <row r="4413">
          <cell r="B4413" t="str">
            <v>TRANS ASIA CORPORATION LTD</v>
          </cell>
          <cell r="C4413">
            <v>530783</v>
          </cell>
          <cell r="D4413" t="str">
            <v>Not Listed</v>
          </cell>
        </row>
        <row r="4414">
          <cell r="B4414" t="str">
            <v>TRANS FINANCIAL RESOURCES LTD.</v>
          </cell>
          <cell r="C4414">
            <v>526961</v>
          </cell>
          <cell r="D4414" t="str">
            <v>TRANSFIN</v>
          </cell>
        </row>
        <row r="4415">
          <cell r="B4415" t="str">
            <v>TRANSCHEM LTD</v>
          </cell>
          <cell r="C4415">
            <v>500422</v>
          </cell>
          <cell r="D4415" t="str">
            <v>Not Listed</v>
          </cell>
        </row>
        <row r="4416">
          <cell r="B4416" t="str">
            <v>TRANSCORP INTERNATIONAL LTD</v>
          </cell>
          <cell r="C4416">
            <v>532410</v>
          </cell>
          <cell r="D4416" t="str">
            <v>Not Listed</v>
          </cell>
        </row>
        <row r="4417">
          <cell r="B4417" t="str">
            <v>TRANSFORMERS AND RECTIFIERS (INDIA) LTD</v>
          </cell>
          <cell r="C4417">
            <v>532928</v>
          </cell>
          <cell r="D4417" t="str">
            <v>TRIL</v>
          </cell>
        </row>
        <row r="4418">
          <cell r="B4418" t="str">
            <v>TRANSFORMERS AND RECTIFIERS INDIA LTD</v>
          </cell>
          <cell r="C4418">
            <v>532928</v>
          </cell>
          <cell r="D4418" t="str">
            <v>TRIL</v>
          </cell>
        </row>
        <row r="4419">
          <cell r="B4419" t="str">
            <v>TRANS-FREIGHT CONTAINERS LTD</v>
          </cell>
          <cell r="C4419">
            <v>513063</v>
          </cell>
          <cell r="D4419" t="str">
            <v>Not Listed</v>
          </cell>
        </row>
        <row r="4420">
          <cell r="B4420" t="str">
            <v>TRANSGENE BIOTEK LTD</v>
          </cell>
          <cell r="C4420">
            <v>526139</v>
          </cell>
          <cell r="D4420" t="str">
            <v>Not Listed</v>
          </cell>
        </row>
        <row r="4421">
          <cell r="B4421" t="str">
            <v>TRANSGLOBE FOODS LTD</v>
          </cell>
          <cell r="C4421">
            <v>519367</v>
          </cell>
          <cell r="D4421" t="str">
            <v>Not Listed</v>
          </cell>
        </row>
        <row r="4422">
          <cell r="B4422" t="str">
            <v>TRANSOCEANIC PROPERTIES LTD</v>
          </cell>
          <cell r="C4422">
            <v>509003</v>
          </cell>
          <cell r="D4422" t="str">
            <v>Not Listed</v>
          </cell>
        </row>
        <row r="4423">
          <cell r="B4423" t="str">
            <v>TRANSPEK INDUSTRY LTD</v>
          </cell>
          <cell r="C4423">
            <v>506687</v>
          </cell>
          <cell r="D4423" t="str">
            <v>Not Listed</v>
          </cell>
        </row>
        <row r="4424">
          <cell r="B4424" t="str">
            <v>TRANSPORT CORPORATION OF (INDIA) LTD</v>
          </cell>
          <cell r="C4424">
            <v>532349</v>
          </cell>
          <cell r="D4424" t="str">
            <v>TCI</v>
          </cell>
        </row>
        <row r="4425">
          <cell r="B4425" t="str">
            <v>TRANSPORT CORPORATION OF INDIA LTD</v>
          </cell>
          <cell r="C4425">
            <v>532349</v>
          </cell>
          <cell r="D4425" t="str">
            <v>TCI</v>
          </cell>
        </row>
        <row r="4426">
          <cell r="B4426" t="str">
            <v>TRANSWARRANTY FINANCE LTD</v>
          </cell>
          <cell r="C4426">
            <v>532812</v>
          </cell>
          <cell r="D4426" t="str">
            <v>TFL</v>
          </cell>
        </row>
        <row r="4427">
          <cell r="B4427" t="str">
            <v>TRANSWIND INFRASTRUCTURES LTD</v>
          </cell>
          <cell r="C4427" t="str">
            <v>Not Listed</v>
          </cell>
          <cell r="D4427" t="str">
            <v>TRANSWIND</v>
          </cell>
        </row>
        <row r="4428">
          <cell r="B4428" t="str">
            <v>TREE HOUSE EDUCATION &amp; ACCESSORIES LTD</v>
          </cell>
          <cell r="C4428">
            <v>533540</v>
          </cell>
          <cell r="D4428" t="str">
            <v>TREEHOUSE</v>
          </cell>
        </row>
        <row r="4429">
          <cell r="B4429" t="str">
            <v>Trejhara Solutions Ltd</v>
          </cell>
          <cell r="C4429">
            <v>542233</v>
          </cell>
          <cell r="D4429" t="str">
            <v>TREJHARA</v>
          </cell>
        </row>
        <row r="4430">
          <cell r="B4430" t="str">
            <v>TRENT LTD</v>
          </cell>
          <cell r="C4430">
            <v>500251</v>
          </cell>
          <cell r="D4430" t="str">
            <v>TRENT</v>
          </cell>
        </row>
        <row r="4431">
          <cell r="B4431" t="str">
            <v>TRESCON LTD</v>
          </cell>
          <cell r="C4431">
            <v>532159</v>
          </cell>
          <cell r="D4431" t="str">
            <v>Not Listed</v>
          </cell>
        </row>
        <row r="4432">
          <cell r="B4432" t="str">
            <v>TRF LTD</v>
          </cell>
          <cell r="C4432">
            <v>505854</v>
          </cell>
          <cell r="D4432" t="str">
            <v>TRF</v>
          </cell>
        </row>
        <row r="4433">
          <cell r="B4433" t="str">
            <v>TRIBHOVANDAS BHIMJI ZAVERI LTD</v>
          </cell>
          <cell r="C4433">
            <v>534369</v>
          </cell>
          <cell r="D4433" t="str">
            <v>TBZ</v>
          </cell>
        </row>
        <row r="4434">
          <cell r="B4434" t="str">
            <v>TRICOM FRUIT PRODUCTS LTD</v>
          </cell>
          <cell r="C4434">
            <v>531716</v>
          </cell>
          <cell r="D4434" t="str">
            <v>Not Listed</v>
          </cell>
        </row>
        <row r="4435">
          <cell r="B4435" t="str">
            <v>TRIDENT LTD</v>
          </cell>
          <cell r="C4435">
            <v>521064</v>
          </cell>
          <cell r="D4435" t="str">
            <v>TRIDENT</v>
          </cell>
        </row>
        <row r="4436">
          <cell r="B4436" t="str">
            <v>TRIDENT TEXOFAB LTD</v>
          </cell>
          <cell r="C4436">
            <v>540726</v>
          </cell>
          <cell r="D4436" t="str">
            <v>Not Listed</v>
          </cell>
        </row>
        <row r="4437">
          <cell r="B4437" t="str">
            <v>TRIDENT TOOLS LTD</v>
          </cell>
          <cell r="C4437">
            <v>531972</v>
          </cell>
          <cell r="D4437" t="str">
            <v>Not Listed</v>
          </cell>
        </row>
        <row r="4438">
          <cell r="B4438" t="str">
            <v>TRIGYN TECHNOLOGIES LTD</v>
          </cell>
          <cell r="C4438">
            <v>517562</v>
          </cell>
          <cell r="D4438" t="str">
            <v>TRIGYN</v>
          </cell>
        </row>
        <row r="4439">
          <cell r="B4439" t="str">
            <v>TRIJAL INDUSTRIES LTD</v>
          </cell>
          <cell r="C4439">
            <v>531658</v>
          </cell>
          <cell r="D4439" t="str">
            <v>Not Listed</v>
          </cell>
        </row>
        <row r="4440">
          <cell r="B4440" t="str">
            <v>TRIMURTHI LTD</v>
          </cell>
          <cell r="C4440">
            <v>536565</v>
          </cell>
          <cell r="D4440" t="str">
            <v>Not Listed</v>
          </cell>
        </row>
        <row r="4441">
          <cell r="B4441" t="str">
            <v>TRINITY LEAGUE (INDIA) LTD</v>
          </cell>
          <cell r="C4441">
            <v>531846</v>
          </cell>
          <cell r="D4441" t="str">
            <v>Not Listed</v>
          </cell>
        </row>
        <row r="4442">
          <cell r="B4442" t="str">
            <v>TRINITY LEAGUE INDIA LTD</v>
          </cell>
          <cell r="C4442">
            <v>531846</v>
          </cell>
          <cell r="D4442" t="str">
            <v>Not Listed</v>
          </cell>
        </row>
        <row r="4443">
          <cell r="B4443" t="str">
            <v>TRIO MERCANTILE &amp;amp; TRADING LTD.</v>
          </cell>
          <cell r="C4443">
            <v>534755</v>
          </cell>
          <cell r="D4443" t="str">
            <v>TRIOMERC</v>
          </cell>
        </row>
        <row r="4444">
          <cell r="B4444" t="str">
            <v>TRIOCHEM PRODUCTS LTD</v>
          </cell>
          <cell r="C4444">
            <v>512101</v>
          </cell>
          <cell r="D4444" t="str">
            <v>Not Listed</v>
          </cell>
        </row>
        <row r="4445">
          <cell r="B4445" t="str">
            <v>TRISHAKTI ELECTRONICS &amp; INDUSTRIES LTD</v>
          </cell>
          <cell r="C4445">
            <v>531279</v>
          </cell>
          <cell r="D4445" t="str">
            <v>Not Listed</v>
          </cell>
        </row>
        <row r="4446">
          <cell r="B4446" t="str">
            <v>TRITON CORP LTD</v>
          </cell>
          <cell r="C4446">
            <v>523387</v>
          </cell>
          <cell r="D4446" t="str">
            <v>Not Listed</v>
          </cell>
        </row>
        <row r="4447">
          <cell r="B4447" t="str">
            <v>TRITON VALVES LTD</v>
          </cell>
          <cell r="C4447">
            <v>505978</v>
          </cell>
          <cell r="D4447" t="str">
            <v>Not Listed</v>
          </cell>
        </row>
        <row r="4448">
          <cell r="B4448" t="str">
            <v>TRIVENI ENGINEERING &amp; INDUSTRIES LTD</v>
          </cell>
          <cell r="C4448">
            <v>532356</v>
          </cell>
          <cell r="D4448" t="str">
            <v>TRIVENI</v>
          </cell>
        </row>
        <row r="4449">
          <cell r="B4449" t="str">
            <v>Triveni Enterprises Ltd</v>
          </cell>
          <cell r="C4449">
            <v>538569</v>
          </cell>
          <cell r="D4449" t="str">
            <v>TRIVENIENT</v>
          </cell>
        </row>
        <row r="4450">
          <cell r="B4450" t="str">
            <v>TRIVENI GLASS LTD</v>
          </cell>
          <cell r="C4450">
            <v>502281</v>
          </cell>
          <cell r="D4450" t="str">
            <v>Not Listed</v>
          </cell>
        </row>
        <row r="4451">
          <cell r="B4451" t="str">
            <v>TRIVENI TURBINE LTD</v>
          </cell>
          <cell r="C4451">
            <v>533655</v>
          </cell>
          <cell r="D4451" t="str">
            <v>TRITURBINE</v>
          </cell>
        </row>
        <row r="4452">
          <cell r="B4452" t="str">
            <v>TRIVIKRAMA INDUSTRIES LTD</v>
          </cell>
          <cell r="C4452">
            <v>538579</v>
          </cell>
          <cell r="D4452" t="str">
            <v>Not Listed</v>
          </cell>
        </row>
        <row r="4453">
          <cell r="B4453" t="str">
            <v>TROMBO EXTRACTIONS LTD</v>
          </cell>
          <cell r="C4453">
            <v>519303</v>
          </cell>
          <cell r="D4453" t="str">
            <v>Not Listed</v>
          </cell>
        </row>
        <row r="4454">
          <cell r="B4454" t="str">
            <v>TTI ENTERPRISE LTD</v>
          </cell>
          <cell r="C4454">
            <v>538597</v>
          </cell>
          <cell r="D4454" t="str">
            <v>Not Listed</v>
          </cell>
        </row>
        <row r="4455">
          <cell r="B4455" t="str">
            <v>TTK HEALTHCARE LTD</v>
          </cell>
          <cell r="C4455">
            <v>507747</v>
          </cell>
          <cell r="D4455" t="str">
            <v>TTKHLTCARE</v>
          </cell>
        </row>
        <row r="4456">
          <cell r="B4456" t="str">
            <v>TTK PRESTIGE LTD</v>
          </cell>
          <cell r="C4456">
            <v>517506</v>
          </cell>
          <cell r="D4456" t="str">
            <v>TTKPRESTIG</v>
          </cell>
        </row>
        <row r="4457">
          <cell r="B4457" t="str">
            <v>TTL Enterprises Ltd</v>
          </cell>
          <cell r="C4457">
            <v>514236</v>
          </cell>
          <cell r="D4457" t="str">
            <v>TTLEL</v>
          </cell>
        </row>
        <row r="4458">
          <cell r="B4458" t="str">
            <v>TUBE INVESTMENTS OF (INDIA) LTD</v>
          </cell>
          <cell r="C4458">
            <v>540762</v>
          </cell>
          <cell r="D4458" t="str">
            <v>TI(INDIA)</v>
          </cell>
        </row>
        <row r="4459">
          <cell r="B4459" t="str">
            <v>TUBE INVESTMENTS OF INDIA LTD</v>
          </cell>
          <cell r="C4459">
            <v>540762</v>
          </cell>
          <cell r="D4459" t="str">
            <v>TIINDIA</v>
          </cell>
        </row>
        <row r="4460">
          <cell r="B4460" t="str">
            <v>TULASEE BIO-ETHANOL LTD</v>
          </cell>
          <cell r="C4460">
            <v>524514</v>
          </cell>
          <cell r="D4460" t="str">
            <v>Not Listed</v>
          </cell>
        </row>
        <row r="4461">
          <cell r="B4461" t="str">
            <v>TULIP STAR HOTELS LTD</v>
          </cell>
          <cell r="C4461">
            <v>531088</v>
          </cell>
          <cell r="D4461" t="str">
            <v>Not Listed</v>
          </cell>
        </row>
        <row r="4462">
          <cell r="B4462" t="str">
            <v>TULIVE DEVELOPERS LTD</v>
          </cell>
          <cell r="C4462">
            <v>505285</v>
          </cell>
          <cell r="D4462" t="str">
            <v>Not Listed</v>
          </cell>
        </row>
        <row r="4463">
          <cell r="B4463" t="str">
            <v>TULSI EXTRUSIONS LTD</v>
          </cell>
          <cell r="C4463">
            <v>532948</v>
          </cell>
          <cell r="D4463" t="str">
            <v>TULSI</v>
          </cell>
        </row>
        <row r="4464">
          <cell r="B4464" t="str">
            <v>TUMUS ELECTRIC CORPORATION LTD</v>
          </cell>
          <cell r="C4464">
            <v>504273</v>
          </cell>
          <cell r="D4464" t="str">
            <v>Not Listed</v>
          </cell>
        </row>
        <row r="4465">
          <cell r="B4465" t="str">
            <v>TUNI TEXTILE MILLS LTD</v>
          </cell>
          <cell r="C4465">
            <v>531411</v>
          </cell>
          <cell r="D4465" t="str">
            <v>Not Listed</v>
          </cell>
        </row>
        <row r="4466">
          <cell r="B4466" t="str">
            <v>TUTICORIN ALKALI CHEMICALS &amp; FERTILISERS LTD</v>
          </cell>
          <cell r="C4466">
            <v>506808</v>
          </cell>
          <cell r="D4466" t="str">
            <v>Not Listed</v>
          </cell>
        </row>
        <row r="4467">
          <cell r="B4467" t="str">
            <v>TV TODAY NETWORK LTD</v>
          </cell>
          <cell r="C4467">
            <v>532515</v>
          </cell>
          <cell r="D4467" t="str">
            <v>TVTODAY</v>
          </cell>
        </row>
        <row r="4468">
          <cell r="B4468" t="str">
            <v>TV VISION LTD</v>
          </cell>
          <cell r="C4468">
            <v>540083</v>
          </cell>
          <cell r="D4468" t="str">
            <v>TVVISION</v>
          </cell>
        </row>
        <row r="4469">
          <cell r="B4469" t="str">
            <v>TV18 BROADCAST LTD</v>
          </cell>
          <cell r="C4469">
            <v>532800</v>
          </cell>
          <cell r="D4469" t="str">
            <v>TV18BRDCST</v>
          </cell>
        </row>
        <row r="4470">
          <cell r="B4470" t="str">
            <v>TVS ELECTRONICS LTD</v>
          </cell>
          <cell r="C4470">
            <v>532513</v>
          </cell>
          <cell r="D4470" t="str">
            <v>TVSELECT</v>
          </cell>
        </row>
        <row r="4471">
          <cell r="B4471" t="str">
            <v>TVS MOTOR COMPANY LTD</v>
          </cell>
          <cell r="C4471">
            <v>532343</v>
          </cell>
          <cell r="D4471" t="str">
            <v>TVSMOTOR</v>
          </cell>
        </row>
        <row r="4472">
          <cell r="B4472" t="str">
            <v>TVS SRICHAKRA LTD</v>
          </cell>
          <cell r="C4472">
            <v>509243</v>
          </cell>
          <cell r="D4472" t="str">
            <v>TVSSRICHAK</v>
          </cell>
        </row>
        <row r="4473">
          <cell r="B4473" t="str">
            <v>TWIN ROSES TRADES &amp; AGENCIES LTD</v>
          </cell>
          <cell r="C4473">
            <v>512117</v>
          </cell>
          <cell r="D4473" t="str">
            <v>Not Listed</v>
          </cell>
        </row>
        <row r="4474">
          <cell r="B4474" t="str">
            <v>TWINSTAR INDUSTRIES LTD</v>
          </cell>
          <cell r="C4474">
            <v>531917</v>
          </cell>
          <cell r="D4474" t="str">
            <v>Not Listed</v>
          </cell>
        </row>
        <row r="4475">
          <cell r="B4475" t="str">
            <v>TYCHE INDUSTRIES LTD</v>
          </cell>
          <cell r="C4475">
            <v>532384</v>
          </cell>
          <cell r="D4475" t="str">
            <v>Not Listed</v>
          </cell>
        </row>
        <row r="4476">
          <cell r="B4476" t="str">
            <v>TYPHOON FINANCIAL SERVICES LTD</v>
          </cell>
          <cell r="C4476">
            <v>539468</v>
          </cell>
          <cell r="D4476" t="str">
            <v>Not Listed</v>
          </cell>
        </row>
        <row r="4477">
          <cell r="B4477" t="str">
            <v>TYPHOON HOLDINGS LTD</v>
          </cell>
          <cell r="C4477">
            <v>512307</v>
          </cell>
          <cell r="D4477" t="str">
            <v>Not Listed</v>
          </cell>
        </row>
        <row r="4478">
          <cell r="B4478" t="str">
            <v>TYROON TEA CO LTD</v>
          </cell>
          <cell r="C4478">
            <v>526945</v>
          </cell>
          <cell r="D4478" t="str">
            <v>Not Listed</v>
          </cell>
        </row>
        <row r="4479">
          <cell r="B4479" t="str">
            <v>U  H  ZAVERI LTD</v>
          </cell>
          <cell r="C4479">
            <v>541338</v>
          </cell>
          <cell r="D4479" t="str">
            <v>Not Listed</v>
          </cell>
        </row>
        <row r="4480">
          <cell r="B4480" t="str">
            <v>UCAL FUEL SYSTEMS LTD</v>
          </cell>
          <cell r="C4480">
            <v>500464</v>
          </cell>
          <cell r="D4480" t="str">
            <v>UCALFUEL</v>
          </cell>
        </row>
        <row r="4481">
          <cell r="B4481" t="str">
            <v>UCO BANK</v>
          </cell>
          <cell r="C4481">
            <v>532505</v>
          </cell>
          <cell r="D4481" t="str">
            <v>UCOBANK</v>
          </cell>
        </row>
        <row r="4482">
          <cell r="B4482" t="str">
            <v>UDAIPUR CEMENT WORKS LTD</v>
          </cell>
          <cell r="C4482">
            <v>530131</v>
          </cell>
          <cell r="D4482" t="str">
            <v>Not Listed</v>
          </cell>
        </row>
        <row r="4483">
          <cell r="B4483" t="str">
            <v>UDAY JEWELLERY INDUSTRIES LTD</v>
          </cell>
          <cell r="C4483">
            <v>539518</v>
          </cell>
          <cell r="D4483" t="str">
            <v>Not Listed</v>
          </cell>
        </row>
        <row r="4484">
          <cell r="B4484" t="str">
            <v>UFLEX LTD</v>
          </cell>
          <cell r="C4484">
            <v>500148</v>
          </cell>
          <cell r="D4484" t="str">
            <v>UFLEX</v>
          </cell>
        </row>
        <row r="4485">
          <cell r="B4485" t="str">
            <v>UFO MOVIEZ (INDIA) LTD</v>
          </cell>
          <cell r="C4485">
            <v>539141</v>
          </cell>
          <cell r="D4485" t="str">
            <v>UFO</v>
          </cell>
        </row>
        <row r="4486">
          <cell r="B4486" t="str">
            <v>UFO MOVIEZ INDIA LTD</v>
          </cell>
          <cell r="C4486">
            <v>539141</v>
          </cell>
          <cell r="D4486" t="str">
            <v>UFO</v>
          </cell>
        </row>
        <row r="4487">
          <cell r="B4487" t="str">
            <v>UGRO CAPITAL LTD</v>
          </cell>
          <cell r="C4487">
            <v>511742</v>
          </cell>
          <cell r="D4487" t="str">
            <v>Not Listed</v>
          </cell>
        </row>
        <row r="4488">
          <cell r="B4488" t="str">
            <v>UJAAS ENERGY LTD</v>
          </cell>
          <cell r="C4488">
            <v>533644</v>
          </cell>
          <cell r="D4488" t="str">
            <v>UJAAS</v>
          </cell>
        </row>
        <row r="4489">
          <cell r="B4489" t="str">
            <v>UJJIVAN FINANCIAL SERVICES LTD</v>
          </cell>
          <cell r="C4489">
            <v>539874</v>
          </cell>
          <cell r="D4489" t="str">
            <v>UJJIVAN</v>
          </cell>
        </row>
        <row r="4490">
          <cell r="B4490" t="str">
            <v>ULTRA WIRING CONNECTIVITY SYSTEM LTD</v>
          </cell>
          <cell r="C4490" t="str">
            <v>Not Listed</v>
          </cell>
          <cell r="D4490" t="str">
            <v>UWCSL</v>
          </cell>
        </row>
        <row r="4491">
          <cell r="B4491" t="str">
            <v>ULTRACAB (INDIA) LTD</v>
          </cell>
          <cell r="C4491">
            <v>538706</v>
          </cell>
          <cell r="D4491" t="str">
            <v>Not Listed</v>
          </cell>
        </row>
        <row r="4492">
          <cell r="B4492" t="str">
            <v>ULTRACAB INDIA LTD</v>
          </cell>
          <cell r="C4492">
            <v>538706</v>
          </cell>
          <cell r="D4492" t="str">
            <v>Not Listed</v>
          </cell>
        </row>
        <row r="4493">
          <cell r="B4493" t="str">
            <v>ULTRAMARINE &amp; PIGMENTS LTD</v>
          </cell>
          <cell r="C4493">
            <v>506685</v>
          </cell>
          <cell r="D4493" t="str">
            <v>Not Listed</v>
          </cell>
        </row>
        <row r="4494">
          <cell r="B4494" t="str">
            <v>ULTRATECH CEMENT LTD</v>
          </cell>
          <cell r="C4494">
            <v>532538</v>
          </cell>
          <cell r="D4494" t="str">
            <v>ULTRACEMCO</v>
          </cell>
        </row>
        <row r="4495">
          <cell r="B4495" t="str">
            <v>UMANG DAIRIES LTD</v>
          </cell>
          <cell r="C4495">
            <v>500231</v>
          </cell>
          <cell r="D4495" t="str">
            <v>UMANGDAIRY</v>
          </cell>
        </row>
        <row r="4496">
          <cell r="B4496" t="str">
            <v>UMIYA TUBES LTD</v>
          </cell>
          <cell r="C4496">
            <v>539798</v>
          </cell>
          <cell r="D4496" t="str">
            <v>Not Listed</v>
          </cell>
        </row>
        <row r="4497">
          <cell r="B4497" t="str">
            <v>UNI ABEX ALLOY PRODUCTS LTD</v>
          </cell>
          <cell r="C4497">
            <v>504605</v>
          </cell>
          <cell r="D4497" t="str">
            <v>Not Listed</v>
          </cell>
        </row>
        <row r="4498">
          <cell r="B4498" t="str">
            <v>UNICHEM LABORATORIES LTD</v>
          </cell>
          <cell r="C4498">
            <v>506690</v>
          </cell>
          <cell r="D4498" t="str">
            <v>UNICHEMLAB</v>
          </cell>
        </row>
        <row r="4499">
          <cell r="B4499" t="str">
            <v>UNICK FIX-A-FORM AND PRINTERS LTD</v>
          </cell>
          <cell r="C4499">
            <v>541503</v>
          </cell>
          <cell r="D4499" t="str">
            <v>Not Listed</v>
          </cell>
        </row>
        <row r="4500">
          <cell r="B4500" t="str">
            <v>UNIINFO TELECOM SERVICES LTD</v>
          </cell>
          <cell r="C4500" t="str">
            <v>Not Listed</v>
          </cell>
          <cell r="D4500" t="str">
            <v>UNIINFO</v>
          </cell>
        </row>
        <row r="4501">
          <cell r="B4501" t="str">
            <v>UNIJOLLY INVESTMENTS CO LTD</v>
          </cell>
          <cell r="C4501">
            <v>503671</v>
          </cell>
          <cell r="D4501" t="str">
            <v>Not Listed</v>
          </cell>
        </row>
        <row r="4502">
          <cell r="B4502" t="str">
            <v>UNIMODE OVERSEAS LTD.</v>
          </cell>
          <cell r="C4502">
            <v>512595</v>
          </cell>
          <cell r="D4502" t="str">
            <v>UNIMOVR</v>
          </cell>
        </row>
        <row r="4503">
          <cell r="B4503" t="str">
            <v>UNION BANK OF INDIA</v>
          </cell>
          <cell r="C4503">
            <v>532477</v>
          </cell>
          <cell r="D4503" t="str">
            <v>UNIONBANK</v>
          </cell>
        </row>
        <row r="4504">
          <cell r="B4504" t="str">
            <v>UNION QUALITY PLASTICS LTD</v>
          </cell>
          <cell r="C4504">
            <v>526799</v>
          </cell>
          <cell r="D4504" t="str">
            <v>Not Listed</v>
          </cell>
        </row>
        <row r="4505">
          <cell r="B4505" t="str">
            <v>UNIPHOS ENTERPRISES LTD</v>
          </cell>
          <cell r="C4505">
            <v>500429</v>
          </cell>
          <cell r="D4505" t="str">
            <v>UNIENTER</v>
          </cell>
        </row>
        <row r="4506">
          <cell r="B4506" t="str">
            <v>UNIPLY DECOR LTD</v>
          </cell>
          <cell r="C4506">
            <v>526957</v>
          </cell>
          <cell r="D4506" t="str">
            <v>Not Listed</v>
          </cell>
        </row>
        <row r="4507">
          <cell r="B4507" t="str">
            <v>UNIPLY INDUSTRIES LTD</v>
          </cell>
          <cell r="C4507">
            <v>532646</v>
          </cell>
          <cell r="D4507" t="str">
            <v>UNIPLY</v>
          </cell>
        </row>
        <row r="4508">
          <cell r="B4508" t="str">
            <v>UNIQUE ORGANICS LTD</v>
          </cell>
          <cell r="C4508">
            <v>530997</v>
          </cell>
          <cell r="D4508" t="str">
            <v>Not Listed</v>
          </cell>
        </row>
        <row r="4509">
          <cell r="B4509" t="str">
            <v>UNIROYAL INDUSTRIES LTD</v>
          </cell>
          <cell r="C4509">
            <v>521226</v>
          </cell>
          <cell r="D4509" t="str">
            <v>Not Listed</v>
          </cell>
        </row>
        <row r="4510">
          <cell r="B4510" t="str">
            <v>UNIROYAL MARINE EXPORTS LTD</v>
          </cell>
          <cell r="C4510">
            <v>526113</v>
          </cell>
          <cell r="D4510" t="str">
            <v>Not Listed</v>
          </cell>
        </row>
        <row r="4511">
          <cell r="B4511" t="str">
            <v>UNISHIRE URBAN INFRA LTD</v>
          </cell>
          <cell r="C4511">
            <v>537582</v>
          </cell>
          <cell r="D4511" t="str">
            <v>Not Listed</v>
          </cell>
        </row>
        <row r="4512">
          <cell r="B4512" t="str">
            <v>UNISON METALS LTD</v>
          </cell>
          <cell r="C4512">
            <v>538610</v>
          </cell>
          <cell r="D4512" t="str">
            <v>Not Listed</v>
          </cell>
        </row>
        <row r="4513">
          <cell r="B4513" t="str">
            <v>UNISTAR MULTIMEDIA LTD</v>
          </cell>
          <cell r="C4513">
            <v>532035</v>
          </cell>
          <cell r="D4513" t="str">
            <v>Not Listed</v>
          </cell>
        </row>
        <row r="4514">
          <cell r="B4514" t="str">
            <v>UNISYS SOFTWARES &amp; HOLDING INDUSTRIES LTD</v>
          </cell>
          <cell r="C4514">
            <v>531831</v>
          </cell>
          <cell r="D4514" t="str">
            <v>Not Listed</v>
          </cell>
        </row>
        <row r="4515">
          <cell r="B4515" t="str">
            <v>UNITECH INTERNATIONAL LTD</v>
          </cell>
          <cell r="C4515">
            <v>531867</v>
          </cell>
          <cell r="D4515" t="str">
            <v>Not Listed</v>
          </cell>
        </row>
        <row r="4516">
          <cell r="B4516" t="str">
            <v>UNITECH LTD</v>
          </cell>
          <cell r="C4516">
            <v>507878</v>
          </cell>
          <cell r="D4516" t="str">
            <v>UNITECH</v>
          </cell>
        </row>
        <row r="4517">
          <cell r="B4517" t="str">
            <v>UNITED BANK OF INDIA</v>
          </cell>
          <cell r="C4517">
            <v>533171</v>
          </cell>
          <cell r="D4517" t="str">
            <v>UNITEDBNK</v>
          </cell>
        </row>
        <row r="4518">
          <cell r="B4518" t="str">
            <v>UNITED BREWERIES LTD</v>
          </cell>
          <cell r="C4518">
            <v>532478</v>
          </cell>
          <cell r="D4518" t="str">
            <v>UBL</v>
          </cell>
        </row>
        <row r="4519">
          <cell r="B4519" t="str">
            <v>UNITED CREDIT LTD</v>
          </cell>
          <cell r="C4519">
            <v>531091</v>
          </cell>
          <cell r="D4519" t="str">
            <v>Not Listed</v>
          </cell>
        </row>
        <row r="4520">
          <cell r="B4520" t="str">
            <v>UNITED DRILLING TOOLS LTD</v>
          </cell>
          <cell r="C4520">
            <v>522014</v>
          </cell>
          <cell r="D4520" t="str">
            <v>Not Listed</v>
          </cell>
        </row>
        <row r="4521">
          <cell r="B4521" t="str">
            <v>UNITED INTERACTIVE LTD</v>
          </cell>
          <cell r="C4521">
            <v>502893</v>
          </cell>
          <cell r="D4521" t="str">
            <v>Not Listed</v>
          </cell>
        </row>
        <row r="4522">
          <cell r="B4522" t="str">
            <v>UNITED LEASING &amp; INDUSTRIES LTD</v>
          </cell>
          <cell r="C4522">
            <v>507808</v>
          </cell>
          <cell r="D4522" t="str">
            <v>Not Listed</v>
          </cell>
        </row>
        <row r="4523">
          <cell r="B4523" t="str">
            <v>UNITED POLYFAB GUJARAT LTD</v>
          </cell>
          <cell r="C4523" t="str">
            <v>Not Listed</v>
          </cell>
          <cell r="D4523" t="str">
            <v>UNITEDPOLY</v>
          </cell>
        </row>
        <row r="4524">
          <cell r="B4524" t="str">
            <v>UNITED SPIRITS LTD</v>
          </cell>
          <cell r="C4524">
            <v>532432</v>
          </cell>
          <cell r="D4524" t="str">
            <v>MCDOWELL-N</v>
          </cell>
        </row>
        <row r="4525">
          <cell r="B4525" t="str">
            <v>UNITED TEXTILES LTD</v>
          </cell>
          <cell r="C4525">
            <v>521188</v>
          </cell>
          <cell r="D4525" t="str">
            <v>Not Listed</v>
          </cell>
        </row>
        <row r="4526">
          <cell r="B4526" t="str">
            <v>UNITED VAN DER HORST LTD</v>
          </cell>
          <cell r="C4526">
            <v>522091</v>
          </cell>
          <cell r="D4526" t="str">
            <v>Not Listed</v>
          </cell>
        </row>
        <row r="4527">
          <cell r="B4527" t="str">
            <v>UNITY INFRAPROJECTS LTD</v>
          </cell>
          <cell r="C4527">
            <v>532746</v>
          </cell>
          <cell r="D4527" t="str">
            <v>UNITY</v>
          </cell>
        </row>
        <row r="4528">
          <cell r="B4528" t="str">
            <v>UNIVASTU (INDIA) LTD</v>
          </cell>
          <cell r="C4528" t="str">
            <v>Not Listed</v>
          </cell>
          <cell r="D4528" t="str">
            <v>UNIVASTU</v>
          </cell>
        </row>
        <row r="4529">
          <cell r="B4529" t="str">
            <v>UNIVASTU INDIA LTD</v>
          </cell>
          <cell r="C4529" t="str">
            <v>Not Listed</v>
          </cell>
          <cell r="D4529" t="str">
            <v>UNIVASTU</v>
          </cell>
        </row>
        <row r="4530">
          <cell r="B4530" t="str">
            <v>UNIVERSAL ARTS LTD</v>
          </cell>
          <cell r="C4530">
            <v>532378</v>
          </cell>
          <cell r="D4530" t="str">
            <v>Not Listed</v>
          </cell>
        </row>
        <row r="4531">
          <cell r="B4531" t="str">
            <v>UNIVERSAL AUTOFOUNDRY LTD</v>
          </cell>
          <cell r="C4531">
            <v>539314</v>
          </cell>
          <cell r="D4531" t="str">
            <v>Not Listed</v>
          </cell>
        </row>
        <row r="4532">
          <cell r="B4532" t="str">
            <v>UNIVERSAL CABLES LTD</v>
          </cell>
          <cell r="C4532">
            <v>504212</v>
          </cell>
          <cell r="D4532" t="str">
            <v>UNIVCABLES</v>
          </cell>
        </row>
        <row r="4533">
          <cell r="B4533" t="str">
            <v>UNIVERSAL CREDIT &amp; SECURITIES LTD</v>
          </cell>
          <cell r="C4533">
            <v>531963</v>
          </cell>
          <cell r="D4533" t="str">
            <v>Not Listed</v>
          </cell>
        </row>
        <row r="4534">
          <cell r="B4534" t="str">
            <v>UNIVERSAL OFFICE AUTOMATION LTD</v>
          </cell>
          <cell r="C4534">
            <v>523519</v>
          </cell>
          <cell r="D4534" t="str">
            <v>Not Listed</v>
          </cell>
        </row>
        <row r="4535">
          <cell r="B4535" t="str">
            <v>UNIVERSAL PRIME ALUMINIUM LTD</v>
          </cell>
          <cell r="C4535">
            <v>504673</v>
          </cell>
          <cell r="D4535" t="str">
            <v>Not Listed</v>
          </cell>
        </row>
        <row r="4536">
          <cell r="B4536" t="str">
            <v>UNIVERSAL STARCH-CHEM ALLIED LTD</v>
          </cell>
          <cell r="C4536">
            <v>524408</v>
          </cell>
          <cell r="D4536" t="str">
            <v>Not Listed</v>
          </cell>
        </row>
        <row r="4537">
          <cell r="B4537" t="str">
            <v>UNIWORTH LTD</v>
          </cell>
          <cell r="C4537">
            <v>514144</v>
          </cell>
          <cell r="D4537" t="str">
            <v>Not Listed</v>
          </cell>
        </row>
        <row r="4538">
          <cell r="B4538" t="str">
            <v>UNIWORTH SECURITIES LTD</v>
          </cell>
          <cell r="C4538">
            <v>512408</v>
          </cell>
          <cell r="D4538" t="str">
            <v>Not Listed</v>
          </cell>
        </row>
        <row r="4539">
          <cell r="B4539" t="str">
            <v>UNJHA FORMULATIONS LTD</v>
          </cell>
          <cell r="C4539">
            <v>531762</v>
          </cell>
          <cell r="D4539" t="str">
            <v>Not Listed</v>
          </cell>
        </row>
        <row r="4540">
          <cell r="B4540" t="str">
            <v>UPASANA FINANCE LTD</v>
          </cell>
          <cell r="C4540">
            <v>511764</v>
          </cell>
          <cell r="D4540" t="str">
            <v>Not Listed</v>
          </cell>
        </row>
        <row r="4541">
          <cell r="B4541" t="str">
            <v>UPL LTD</v>
          </cell>
          <cell r="C4541">
            <v>512070</v>
          </cell>
          <cell r="D4541" t="str">
            <v>UPL</v>
          </cell>
        </row>
        <row r="4542">
          <cell r="B4542" t="str">
            <v>UPSURGE INVESTMENT &amp; FINANCE LTD</v>
          </cell>
          <cell r="C4542">
            <v>531390</v>
          </cell>
          <cell r="D4542" t="str">
            <v>Not Listed</v>
          </cell>
        </row>
        <row r="4543">
          <cell r="B4543" t="str">
            <v>URAVI T AND WEDGE LAMPS LTD</v>
          </cell>
          <cell r="C4543" t="str">
            <v>Not Listed</v>
          </cell>
          <cell r="D4543" t="str">
            <v>URAVI</v>
          </cell>
        </row>
        <row r="4544">
          <cell r="B4544" t="str">
            <v>URJA GLOBAL LTD</v>
          </cell>
          <cell r="C4544">
            <v>526987</v>
          </cell>
          <cell r="D4544" t="str">
            <v>URJA</v>
          </cell>
        </row>
        <row r="4545">
          <cell r="B4545" t="str">
            <v>USG TECH SOLUTIONS LTD</v>
          </cell>
          <cell r="C4545">
            <v>532402</v>
          </cell>
          <cell r="D4545" t="str">
            <v>Not Listed</v>
          </cell>
        </row>
        <row r="4546">
          <cell r="B4546" t="str">
            <v>USHA MARTIN EDUCATION &amp; SOLUTIONS LTD</v>
          </cell>
          <cell r="C4546">
            <v>532398</v>
          </cell>
          <cell r="D4546" t="str">
            <v>UMESLTD</v>
          </cell>
        </row>
        <row r="4547">
          <cell r="B4547" t="str">
            <v>USHA MARTIN LTD</v>
          </cell>
          <cell r="C4547">
            <v>517146</v>
          </cell>
          <cell r="D4547" t="str">
            <v>USHAMART</v>
          </cell>
        </row>
        <row r="4548">
          <cell r="B4548" t="str">
            <v>USHAKIRAN FINANCE LTD</v>
          </cell>
          <cell r="C4548">
            <v>511507</v>
          </cell>
          <cell r="D4548" t="str">
            <v>Not Listed</v>
          </cell>
        </row>
        <row r="4549">
          <cell r="B4549" t="str">
            <v>USHANTI COLOUR CHEM LTD</v>
          </cell>
          <cell r="C4549" t="str">
            <v>Not Listed</v>
          </cell>
          <cell r="D4549" t="str">
            <v>UCL</v>
          </cell>
        </row>
        <row r="4550">
          <cell r="B4550" t="str">
            <v>USHDEV INTERNATIONAL LTD</v>
          </cell>
          <cell r="C4550">
            <v>511736</v>
          </cell>
          <cell r="D4550" t="str">
            <v>Not Listed</v>
          </cell>
        </row>
        <row r="4551">
          <cell r="B4551" t="str">
            <v>USHER AGRO LTD</v>
          </cell>
          <cell r="C4551">
            <v>532765</v>
          </cell>
          <cell r="D4551" t="str">
            <v>USHERAGRO</v>
          </cell>
        </row>
        <row r="4552">
          <cell r="B4552" t="str">
            <v>UTI MUTUAL FUND - UTI GOLD EXCHANGE TRADED FUND</v>
          </cell>
          <cell r="C4552">
            <v>590101</v>
          </cell>
          <cell r="D4552" t="str">
            <v>GOLDSHARE</v>
          </cell>
        </row>
        <row r="4553">
          <cell r="B4553" t="str">
            <v>UTL INDUSTRIES LTD</v>
          </cell>
          <cell r="C4553">
            <v>500426</v>
          </cell>
          <cell r="D4553" t="str">
            <v>Not Listed</v>
          </cell>
        </row>
        <row r="4554">
          <cell r="B4554" t="str">
            <v>UTTAM GALVA STEELS LTD</v>
          </cell>
          <cell r="C4554">
            <v>513216</v>
          </cell>
          <cell r="D4554" t="str">
            <v>UTTAMSTL</v>
          </cell>
        </row>
        <row r="4555">
          <cell r="B4555" t="str">
            <v>UTTAM SUGAR MILLS LTD</v>
          </cell>
          <cell r="C4555">
            <v>532729</v>
          </cell>
          <cell r="D4555" t="str">
            <v>UTTAMSUGAR</v>
          </cell>
        </row>
        <row r="4556">
          <cell r="B4556" t="str">
            <v>UTTAM VALUE STEELS LTD</v>
          </cell>
          <cell r="C4556">
            <v>500254</v>
          </cell>
          <cell r="D4556" t="str">
            <v>UVSL</v>
          </cell>
        </row>
        <row r="4557">
          <cell r="B4557" t="str">
            <v>V B DESAI FINANCIAL SERVICES LTD</v>
          </cell>
          <cell r="C4557">
            <v>511110</v>
          </cell>
          <cell r="D4557" t="str">
            <v>Not Listed</v>
          </cell>
        </row>
        <row r="4558">
          <cell r="B4558" t="str">
            <v>V B INDUSTRIES LTD</v>
          </cell>
          <cell r="C4558">
            <v>539123</v>
          </cell>
          <cell r="D4558" t="str">
            <v>Not Listed</v>
          </cell>
        </row>
        <row r="4559">
          <cell r="B4559" t="str">
            <v>V R Films &amp;amp; Studios Ltd</v>
          </cell>
          <cell r="C4559">
            <v>542654</v>
          </cell>
          <cell r="D4559" t="str">
            <v>VRFILMS</v>
          </cell>
        </row>
        <row r="4560">
          <cell r="B4560" t="str">
            <v>V R WOODART LTD</v>
          </cell>
          <cell r="C4560">
            <v>523888</v>
          </cell>
          <cell r="D4560" t="str">
            <v>Not Listed</v>
          </cell>
        </row>
        <row r="4561">
          <cell r="B4561" t="str">
            <v>V S T TILLERS TRACTORS LTD</v>
          </cell>
          <cell r="C4561">
            <v>531266</v>
          </cell>
          <cell r="D4561" t="str">
            <v>VSTTILLERS</v>
          </cell>
        </row>
        <row r="4562">
          <cell r="B4562" t="str">
            <v>V2 RETAIL LTD</v>
          </cell>
          <cell r="C4562">
            <v>532867</v>
          </cell>
          <cell r="D4562" t="str">
            <v>V2RETAIL</v>
          </cell>
        </row>
        <row r="4563">
          <cell r="B4563" t="str">
            <v>VA TECH WABAG LTD</v>
          </cell>
          <cell r="C4563">
            <v>533269</v>
          </cell>
          <cell r="D4563" t="str">
            <v>WABAG</v>
          </cell>
        </row>
        <row r="4564">
          <cell r="B4564" t="str">
            <v>VAARAD VENTURES LTD</v>
          </cell>
          <cell r="C4564">
            <v>532320</v>
          </cell>
          <cell r="D4564" t="str">
            <v>Not Listed</v>
          </cell>
        </row>
        <row r="4565">
          <cell r="B4565" t="str">
            <v>VADILAL ENTERPRISES LTD</v>
          </cell>
          <cell r="C4565">
            <v>519152</v>
          </cell>
          <cell r="D4565" t="str">
            <v>Not Listed</v>
          </cell>
        </row>
        <row r="4566">
          <cell r="B4566" t="str">
            <v>VADILAL INDUSTRIES LTD</v>
          </cell>
          <cell r="C4566">
            <v>519156</v>
          </cell>
          <cell r="D4566" t="str">
            <v>VADILALIND</v>
          </cell>
        </row>
        <row r="4567">
          <cell r="B4567" t="str">
            <v>VADIVARHE SPECIALITY CHEMICALS LTD</v>
          </cell>
          <cell r="C4567" t="str">
            <v>Not Listed</v>
          </cell>
          <cell r="D4567" t="str">
            <v>VSCL</v>
          </cell>
        </row>
        <row r="4568">
          <cell r="B4568" t="str">
            <v>VAGHANI TECHNO-BUILD LTD</v>
          </cell>
          <cell r="C4568">
            <v>531676</v>
          </cell>
          <cell r="D4568" t="str">
            <v>Not Listed</v>
          </cell>
        </row>
        <row r="4569">
          <cell r="B4569" t="str">
            <v>VAIBHAV GLOBAL LTD</v>
          </cell>
          <cell r="C4569">
            <v>532156</v>
          </cell>
          <cell r="D4569" t="str">
            <v>VAIBHAVGBL</v>
          </cell>
        </row>
        <row r="4570">
          <cell r="B4570" t="str">
            <v>VAISHALI PHARMA LTD</v>
          </cell>
          <cell r="C4570" t="str">
            <v>Not Listed</v>
          </cell>
          <cell r="D4570" t="str">
            <v>VAISHALI</v>
          </cell>
        </row>
        <row r="4571">
          <cell r="B4571" t="str">
            <v>VAKRANGEE LTD</v>
          </cell>
          <cell r="C4571">
            <v>511431</v>
          </cell>
          <cell r="D4571" t="str">
            <v>VAKRANGEE</v>
          </cell>
        </row>
        <row r="4572">
          <cell r="B4572" t="str">
            <v>VAKSONS AUTOMOBILES LTD</v>
          </cell>
          <cell r="C4572">
            <v>539402</v>
          </cell>
          <cell r="D4572" t="str">
            <v>Not Listed</v>
          </cell>
        </row>
        <row r="4573">
          <cell r="B4573" t="str">
            <v>VALIANT COMMUNICATIONS LTD</v>
          </cell>
          <cell r="C4573">
            <v>526775</v>
          </cell>
          <cell r="D4573" t="str">
            <v>Not Listed</v>
          </cell>
        </row>
        <row r="4574">
          <cell r="B4574" t="str">
            <v>VALIANT ORGANICS LTD</v>
          </cell>
          <cell r="C4574">
            <v>540145</v>
          </cell>
          <cell r="D4574" t="str">
            <v>Not Listed</v>
          </cell>
        </row>
        <row r="4575">
          <cell r="B4575" t="str">
            <v>VALLABH POLY-PLAST INTERNATIONAL LTD</v>
          </cell>
          <cell r="C4575">
            <v>530403</v>
          </cell>
          <cell r="D4575" t="str">
            <v>Not Listed</v>
          </cell>
        </row>
        <row r="4576">
          <cell r="B4576" t="str">
            <v>VALLABH STEELS LTD</v>
          </cell>
          <cell r="C4576">
            <v>513397</v>
          </cell>
          <cell r="D4576" t="str">
            <v>Not Listed</v>
          </cell>
        </row>
        <row r="4577">
          <cell r="B4577" t="str">
            <v>VALLEY MAGNESITE COMPANY LTD</v>
          </cell>
          <cell r="C4577">
            <v>539543</v>
          </cell>
          <cell r="D4577" t="str">
            <v>Not Listed</v>
          </cell>
        </row>
        <row r="4578">
          <cell r="B4578" t="str">
            <v>VALSON INDUSTRIES LTD</v>
          </cell>
          <cell r="C4578">
            <v>530459</v>
          </cell>
          <cell r="D4578" t="str">
            <v>Not Listed</v>
          </cell>
        </row>
        <row r="4579">
          <cell r="B4579" t="str">
            <v>VAMA INDUSTRIES LTD</v>
          </cell>
          <cell r="C4579">
            <v>512175</v>
          </cell>
          <cell r="D4579" t="str">
            <v>Not Listed</v>
          </cell>
        </row>
        <row r="4580">
          <cell r="B4580" t="str">
            <v>VAMSHI RUBBER LTD</v>
          </cell>
          <cell r="C4580">
            <v>530369</v>
          </cell>
          <cell r="D4580" t="str">
            <v>Not Listed</v>
          </cell>
        </row>
        <row r="4581">
          <cell r="B4581" t="str">
            <v>VANDANA KNITWEAR LTD</v>
          </cell>
          <cell r="C4581">
            <v>532090</v>
          </cell>
          <cell r="D4581" t="str">
            <v>Not Listed</v>
          </cell>
        </row>
        <row r="4582">
          <cell r="B4582" t="str">
            <v>VANI COMMERCIALS LTD</v>
          </cell>
          <cell r="C4582">
            <v>538918</v>
          </cell>
          <cell r="D4582" t="str">
            <v>Not Listed</v>
          </cell>
        </row>
        <row r="4583">
          <cell r="B4583" t="str">
            <v>VANTA BIOSCIENCE LTD</v>
          </cell>
          <cell r="C4583">
            <v>540729</v>
          </cell>
          <cell r="D4583" t="str">
            <v>Not Listed</v>
          </cell>
        </row>
        <row r="4584">
          <cell r="B4584" t="str">
            <v>VANTAGE KNOWLEDGE ACADEMY LTD</v>
          </cell>
          <cell r="C4584">
            <v>539761</v>
          </cell>
          <cell r="D4584" t="str">
            <v>Not Listed</v>
          </cell>
        </row>
        <row r="4585">
          <cell r="B4585" t="str">
            <v>VAPI PAPER MILLS LTD</v>
          </cell>
          <cell r="C4585">
            <v>502589</v>
          </cell>
          <cell r="D4585" t="str">
            <v>Not Listed</v>
          </cell>
        </row>
        <row r="4586">
          <cell r="B4586" t="str">
            <v>VARDHAMAN LABORATORIES LTD</v>
          </cell>
          <cell r="C4586">
            <v>524796</v>
          </cell>
          <cell r="D4586" t="str">
            <v>Not Listed</v>
          </cell>
        </row>
        <row r="4587">
          <cell r="B4587" t="str">
            <v>VARDHMAN ACRYLICS LTD</v>
          </cell>
          <cell r="C4587" t="str">
            <v>Not Listed</v>
          </cell>
          <cell r="D4587" t="str">
            <v>VARDHACRLC</v>
          </cell>
        </row>
        <row r="4588">
          <cell r="B4588" t="str">
            <v>VARDHMAN CONCRETE LTD</v>
          </cell>
          <cell r="C4588">
            <v>531444</v>
          </cell>
          <cell r="D4588" t="str">
            <v>Not Listed</v>
          </cell>
        </row>
        <row r="4589">
          <cell r="B4589" t="str">
            <v>VARDHMAN HOLDINGS LTD</v>
          </cell>
          <cell r="C4589">
            <v>500439</v>
          </cell>
          <cell r="D4589" t="str">
            <v>VHL</v>
          </cell>
        </row>
        <row r="4590">
          <cell r="B4590" t="str">
            <v>VARDHMAN INDUSTRIES LTD</v>
          </cell>
          <cell r="C4590">
            <v>513534</v>
          </cell>
          <cell r="D4590" t="str">
            <v>Not Listed</v>
          </cell>
        </row>
        <row r="4591">
          <cell r="B4591" t="str">
            <v>VARDHMAN POLYTEX LTD</v>
          </cell>
          <cell r="C4591">
            <v>514175</v>
          </cell>
          <cell r="D4591" t="str">
            <v>VARDMNPOLY</v>
          </cell>
        </row>
        <row r="4592">
          <cell r="B4592" t="str">
            <v>VARDHMAN SPECIAL STEELS LTD</v>
          </cell>
          <cell r="C4592">
            <v>534392</v>
          </cell>
          <cell r="D4592" t="str">
            <v>VSSL</v>
          </cell>
        </row>
        <row r="4593">
          <cell r="B4593" t="str">
            <v>VARDHMAN TEXTILES LTD</v>
          </cell>
          <cell r="C4593">
            <v>502986</v>
          </cell>
          <cell r="D4593" t="str">
            <v>VTL</v>
          </cell>
        </row>
        <row r="4594">
          <cell r="B4594" t="str">
            <v>VARROC ENGINEERING LTD</v>
          </cell>
          <cell r="C4594">
            <v>541578</v>
          </cell>
          <cell r="D4594" t="str">
            <v>VARROC</v>
          </cell>
        </row>
        <row r="4595">
          <cell r="B4595" t="str">
            <v>VARUN BEVERAGES LTD</v>
          </cell>
          <cell r="C4595">
            <v>540180</v>
          </cell>
          <cell r="D4595" t="str">
            <v>VBL</v>
          </cell>
        </row>
        <row r="4596">
          <cell r="B4596" t="str">
            <v>VARUN MERCANTILE LTD</v>
          </cell>
          <cell r="C4596">
            <v>512511</v>
          </cell>
          <cell r="D4596" t="str">
            <v>Not Listed</v>
          </cell>
        </row>
        <row r="4597">
          <cell r="B4597" t="str">
            <v>VAS INFRASTRUCTURE LTD</v>
          </cell>
          <cell r="C4597">
            <v>531574</v>
          </cell>
          <cell r="D4597" t="str">
            <v>Not Listed</v>
          </cell>
        </row>
        <row r="4598">
          <cell r="B4598" t="str">
            <v>VASA RETAIL AND OVERSEAS LTD</v>
          </cell>
          <cell r="C4598" t="str">
            <v>Not Listed</v>
          </cell>
          <cell r="D4598" t="str">
            <v>VASA</v>
          </cell>
        </row>
        <row r="4599">
          <cell r="B4599" t="str">
            <v>VASCON ENGINEERS LTD</v>
          </cell>
          <cell r="C4599">
            <v>533156</v>
          </cell>
          <cell r="D4599" t="str">
            <v>VASCONEQ</v>
          </cell>
        </row>
        <row r="4600">
          <cell r="B4600" t="str">
            <v>VASUNDHARA RASAYANS LTD</v>
          </cell>
          <cell r="C4600">
            <v>538634</v>
          </cell>
          <cell r="D4600" t="str">
            <v>Not Listed</v>
          </cell>
        </row>
        <row r="4601">
          <cell r="B4601" t="str">
            <v>VASWANI INDUSTRIES LTD</v>
          </cell>
          <cell r="C4601">
            <v>533576</v>
          </cell>
          <cell r="D4601" t="str">
            <v>VASWANI</v>
          </cell>
        </row>
        <row r="4602">
          <cell r="B4602" t="str">
            <v>VAX HOUSING FINANCE CORPORATION LTD</v>
          </cell>
          <cell r="C4602">
            <v>531650</v>
          </cell>
          <cell r="D4602" t="str">
            <v>Not Listed</v>
          </cell>
        </row>
        <row r="4603">
          <cell r="B4603" t="str">
            <v>VBC FERRO ALLOYS LTD</v>
          </cell>
          <cell r="C4603">
            <v>513005</v>
          </cell>
          <cell r="D4603" t="str">
            <v>Not Listed</v>
          </cell>
        </row>
        <row r="4604">
          <cell r="B4604" t="str">
            <v>VCK CAPITAL MARKET SERVICES LTD</v>
          </cell>
          <cell r="C4604">
            <v>511493</v>
          </cell>
          <cell r="D4604" t="str">
            <v>Not Listed</v>
          </cell>
        </row>
        <row r="4605">
          <cell r="B4605" t="str">
            <v>VCU DATA MANAGEMENT LTD</v>
          </cell>
          <cell r="C4605">
            <v>536672</v>
          </cell>
          <cell r="D4605" t="str">
            <v>Not Listed</v>
          </cell>
        </row>
        <row r="4606">
          <cell r="B4606" t="str">
            <v>VEDANTA LTD</v>
          </cell>
          <cell r="C4606">
            <v>500295</v>
          </cell>
          <cell r="D4606" t="str">
            <v>VEDL</v>
          </cell>
        </row>
        <row r="4607">
          <cell r="B4607" t="str">
            <v>VEDAVAAG SYSTEMS LTD</v>
          </cell>
          <cell r="C4607">
            <v>533056</v>
          </cell>
          <cell r="D4607" t="str">
            <v>Not Listed</v>
          </cell>
        </row>
        <row r="4608">
          <cell r="B4608" t="str">
            <v>VEEJAY LAKSHMI ENGINEERING WORKS LTD</v>
          </cell>
          <cell r="C4608">
            <v>522267</v>
          </cell>
          <cell r="D4608" t="str">
            <v>Not Listed</v>
          </cell>
        </row>
        <row r="4609">
          <cell r="B4609" t="str">
            <v>VEER ENERGY &amp; INFRASTRUCTURE LTD</v>
          </cell>
          <cell r="C4609">
            <v>503657</v>
          </cell>
          <cell r="D4609" t="str">
            <v>Not Listed</v>
          </cell>
        </row>
        <row r="4610">
          <cell r="B4610" t="str">
            <v>VEERAM INFRA ENGINEERING LTD</v>
          </cell>
          <cell r="C4610">
            <v>542046</v>
          </cell>
          <cell r="D4610" t="str">
            <v>Not Listed</v>
          </cell>
        </row>
        <row r="4611">
          <cell r="B4611" t="str">
            <v>VEERAM ORNAMENTS LTD</v>
          </cell>
          <cell r="C4611">
            <v>540252</v>
          </cell>
          <cell r="D4611" t="str">
            <v>Not Listed</v>
          </cell>
        </row>
        <row r="4612">
          <cell r="B4612" t="str">
            <v>VEERHEALTH CARE LTD</v>
          </cell>
          <cell r="C4612">
            <v>511523</v>
          </cell>
          <cell r="D4612" t="str">
            <v>Not Listed</v>
          </cell>
        </row>
        <row r="4613">
          <cell r="B4613" t="str">
            <v>VEGETABLE PRODUCTS LTD</v>
          </cell>
          <cell r="C4613">
            <v>539132</v>
          </cell>
          <cell r="D4613" t="str">
            <v>Not Listed</v>
          </cell>
        </row>
        <row r="4614">
          <cell r="B4614" t="str">
            <v>VELAN HOTELS LTD</v>
          </cell>
          <cell r="C4614">
            <v>526755</v>
          </cell>
          <cell r="D4614" t="str">
            <v>Not Listed</v>
          </cell>
        </row>
        <row r="4615">
          <cell r="B4615" t="str">
            <v>VELJAN DENISON LTD</v>
          </cell>
          <cell r="C4615">
            <v>505232</v>
          </cell>
          <cell r="D4615" t="str">
            <v>Not Listed</v>
          </cell>
        </row>
        <row r="4616">
          <cell r="B4616" t="str">
            <v>VENKY'S (INDIA) LTD</v>
          </cell>
          <cell r="C4616">
            <v>523261</v>
          </cell>
          <cell r="D4616" t="str">
            <v>VENKEYS</v>
          </cell>
        </row>
        <row r="4617">
          <cell r="B4617" t="str">
            <v>VENKY'S INDIA LTD</v>
          </cell>
          <cell r="C4617">
            <v>523261</v>
          </cell>
          <cell r="D4617" t="str">
            <v>VENKEYS</v>
          </cell>
        </row>
        <row r="4618">
          <cell r="B4618" t="str">
            <v>VENLON ENTERPRISES LTD</v>
          </cell>
          <cell r="C4618">
            <v>524038</v>
          </cell>
          <cell r="D4618" t="str">
            <v>Not Listed</v>
          </cell>
        </row>
        <row r="4619">
          <cell r="B4619" t="str">
            <v>VENTURA GUARANTY LTD.</v>
          </cell>
          <cell r="C4619">
            <v>512060</v>
          </cell>
          <cell r="D4619" t="str">
            <v>SHYAM</v>
          </cell>
        </row>
        <row r="4620">
          <cell r="B4620" t="str">
            <v>VENTURA TEXTILES LTD</v>
          </cell>
          <cell r="C4620">
            <v>516098</v>
          </cell>
          <cell r="D4620" t="str">
            <v>Not Listed</v>
          </cell>
        </row>
        <row r="4621">
          <cell r="B4621" t="str">
            <v>VENUS REMEDIES LTD</v>
          </cell>
          <cell r="C4621">
            <v>526953</v>
          </cell>
          <cell r="D4621" t="str">
            <v>VENUSREM</v>
          </cell>
        </row>
        <row r="4622">
          <cell r="B4622" t="str">
            <v>VERA SYNTHETIC LTD</v>
          </cell>
          <cell r="C4622" t="str">
            <v>Not Listed</v>
          </cell>
          <cell r="D4622" t="str">
            <v>VERA</v>
          </cell>
        </row>
        <row r="4623">
          <cell r="B4623" t="str">
            <v>VERITAS (INDIA) LTD</v>
          </cell>
          <cell r="C4623">
            <v>512229</v>
          </cell>
          <cell r="D4623" t="str">
            <v>Not Listed</v>
          </cell>
        </row>
        <row r="4624">
          <cell r="B4624" t="str">
            <v>VERITAS INDIA LTD</v>
          </cell>
          <cell r="C4624">
            <v>512229</v>
          </cell>
          <cell r="D4624" t="str">
            <v>Not Listed</v>
          </cell>
        </row>
        <row r="4625">
          <cell r="B4625" t="str">
            <v>VERONICA PRODUCTION LTD</v>
          </cell>
          <cell r="C4625">
            <v>531695</v>
          </cell>
          <cell r="D4625" t="str">
            <v>Not Listed</v>
          </cell>
        </row>
        <row r="4626">
          <cell r="B4626" t="str">
            <v>VERTEX SECURITIES LTD</v>
          </cell>
          <cell r="C4626">
            <v>531950</v>
          </cell>
          <cell r="D4626" t="str">
            <v>Not Listed</v>
          </cell>
        </row>
        <row r="4627">
          <cell r="B4627" t="str">
            <v>VERTICAL INDUSTRIES LTD</v>
          </cell>
          <cell r="C4627">
            <v>515099</v>
          </cell>
          <cell r="D4627" t="str">
            <v>Not Listed</v>
          </cell>
        </row>
        <row r="4628">
          <cell r="B4628" t="str">
            <v>VERTOZ ADVERTISING LTD</v>
          </cell>
          <cell r="C4628" t="str">
            <v>Not Listed</v>
          </cell>
          <cell r="D4628" t="str">
            <v>VERTOZ</v>
          </cell>
        </row>
        <row r="4629">
          <cell r="B4629" t="str">
            <v>VESUVIUS (INDIA) LTD</v>
          </cell>
          <cell r="C4629">
            <v>520113</v>
          </cell>
          <cell r="D4629" t="str">
            <v>VESUVIUS</v>
          </cell>
        </row>
        <row r="4630">
          <cell r="B4630" t="str">
            <v>VESUVIUS INDIA LTD</v>
          </cell>
          <cell r="C4630">
            <v>520113</v>
          </cell>
          <cell r="D4630" t="str">
            <v>VESUVIUS</v>
          </cell>
        </row>
        <row r="4631">
          <cell r="B4631" t="str">
            <v>VETO SWITCHGEARS AND CABLES LTD</v>
          </cell>
          <cell r="C4631">
            <v>539331</v>
          </cell>
          <cell r="D4631" t="str">
            <v>VETO</v>
          </cell>
        </row>
        <row r="4632">
          <cell r="B4632" t="str">
            <v>V-GUARD INDUSTRIES LTD</v>
          </cell>
          <cell r="C4632">
            <v>532953</v>
          </cell>
          <cell r="D4632" t="str">
            <v>VGUARD</v>
          </cell>
        </row>
        <row r="4633">
          <cell r="B4633" t="str">
            <v>VIAAN INDUSTRIES LTD</v>
          </cell>
          <cell r="C4633">
            <v>537524</v>
          </cell>
          <cell r="D4633" t="str">
            <v>Not Listed</v>
          </cell>
        </row>
        <row r="4634">
          <cell r="B4634" t="str">
            <v>VIBRANT GLOBAL CAPITAL LTD</v>
          </cell>
          <cell r="C4634">
            <v>538732</v>
          </cell>
          <cell r="D4634" t="str">
            <v>Not Listed</v>
          </cell>
        </row>
        <row r="4635">
          <cell r="B4635" t="str">
            <v>VICEROY HOTELS LTD</v>
          </cell>
          <cell r="C4635">
            <v>523796</v>
          </cell>
          <cell r="D4635" t="str">
            <v>VICEROY</v>
          </cell>
        </row>
        <row r="4636">
          <cell r="B4636" t="str">
            <v>VICTORIA MILLS LTD</v>
          </cell>
          <cell r="C4636">
            <v>503349</v>
          </cell>
          <cell r="D4636" t="str">
            <v>Not Listed</v>
          </cell>
        </row>
        <row r="4637">
          <cell r="B4637" t="str">
            <v>VICTORY PAPER &amp; BOARDS (INDIA) LTD</v>
          </cell>
          <cell r="C4637">
            <v>531234</v>
          </cell>
          <cell r="D4637" t="str">
            <v>Not Listed</v>
          </cell>
        </row>
        <row r="4638">
          <cell r="B4638" t="str">
            <v>VICTORY PAPER &amp; BOARDS INDIA LTD</v>
          </cell>
          <cell r="C4638">
            <v>531234</v>
          </cell>
          <cell r="D4638" t="str">
            <v>Not Listed</v>
          </cell>
        </row>
        <row r="4639">
          <cell r="B4639" t="str">
            <v>VIDEOCON INDUSTRIES LTD</v>
          </cell>
          <cell r="C4639">
            <v>511389</v>
          </cell>
          <cell r="D4639" t="str">
            <v>VIDEOIND</v>
          </cell>
        </row>
        <row r="4640">
          <cell r="B4640" t="str">
            <v>VIDHI SPECIALTY FOOD INGREDIENTS LTD</v>
          </cell>
          <cell r="C4640">
            <v>531717</v>
          </cell>
          <cell r="D4640" t="str">
            <v>VIDHIING</v>
          </cell>
        </row>
        <row r="4641">
          <cell r="B4641" t="str">
            <v>VIDLI RESTAURANTS LTD</v>
          </cell>
          <cell r="C4641">
            <v>539659</v>
          </cell>
          <cell r="D4641" t="str">
            <v>Not Listed</v>
          </cell>
        </row>
        <row r="4642">
          <cell r="B4642" t="str">
            <v>VIJAY SHANTHI BUILDERS LTD</v>
          </cell>
          <cell r="C4642">
            <v>523724</v>
          </cell>
          <cell r="D4642" t="str">
            <v>VIJSHAN</v>
          </cell>
        </row>
        <row r="4643">
          <cell r="B4643" t="str">
            <v>VIJAY SOLVEX LTD</v>
          </cell>
          <cell r="C4643">
            <v>531069</v>
          </cell>
          <cell r="D4643" t="str">
            <v>Not Listed</v>
          </cell>
        </row>
        <row r="4644">
          <cell r="B4644" t="str">
            <v>VIJAY TEXTILES LTD</v>
          </cell>
          <cell r="C4644">
            <v>530151</v>
          </cell>
          <cell r="D4644" t="str">
            <v>Not Listed</v>
          </cell>
        </row>
        <row r="4645">
          <cell r="B4645" t="str">
            <v>VIJAYA BANK</v>
          </cell>
          <cell r="C4645">
            <v>532401</v>
          </cell>
          <cell r="D4645" t="str">
            <v>VIJAYABANK</v>
          </cell>
        </row>
        <row r="4646">
          <cell r="B4646" t="str">
            <v>VIJI FINANCE LTD</v>
          </cell>
          <cell r="C4646">
            <v>537820</v>
          </cell>
          <cell r="D4646" t="str">
            <v>VIJIFIN</v>
          </cell>
        </row>
        <row r="4647">
          <cell r="B4647" t="str">
            <v>VIKALP SECURITIES LTD</v>
          </cell>
          <cell r="C4647">
            <v>531334</v>
          </cell>
          <cell r="D4647" t="str">
            <v>Not Listed</v>
          </cell>
        </row>
        <row r="4648">
          <cell r="B4648" t="str">
            <v>VIKAS ECOTECH LTD</v>
          </cell>
          <cell r="C4648">
            <v>530961</v>
          </cell>
          <cell r="D4648" t="str">
            <v>VIKASECO</v>
          </cell>
        </row>
        <row r="4649">
          <cell r="B4649" t="str">
            <v>Vikas Multicorp Ltd</v>
          </cell>
          <cell r="C4649">
            <v>542655</v>
          </cell>
          <cell r="D4649" t="str">
            <v>VIKASMCORP</v>
          </cell>
        </row>
        <row r="4650">
          <cell r="B4650" t="str">
            <v>VIKAS PROPPANT &amp; GRANITE LTD</v>
          </cell>
          <cell r="C4650">
            <v>531518</v>
          </cell>
          <cell r="D4650" t="str">
            <v>Not Listed</v>
          </cell>
        </row>
        <row r="4651">
          <cell r="B4651" t="str">
            <v>VIKAS WSP LTD</v>
          </cell>
          <cell r="C4651">
            <v>519307</v>
          </cell>
          <cell r="D4651" t="str">
            <v>Not Listed</v>
          </cell>
        </row>
        <row r="4652">
          <cell r="B4652" t="str">
            <v>VIKRAM THERMO (INDIA) LTD</v>
          </cell>
          <cell r="C4652">
            <v>530477</v>
          </cell>
          <cell r="D4652" t="str">
            <v>Not Listed</v>
          </cell>
        </row>
        <row r="4653">
          <cell r="B4653" t="str">
            <v>VIKRAM THERMO INDIA LTD</v>
          </cell>
          <cell r="C4653">
            <v>530477</v>
          </cell>
          <cell r="D4653" t="str">
            <v>Not Listed</v>
          </cell>
        </row>
        <row r="4654">
          <cell r="B4654" t="str">
            <v>VIKSIT ENGINEERING LTD</v>
          </cell>
          <cell r="C4654">
            <v>506196</v>
          </cell>
          <cell r="D4654" t="str">
            <v>Not Listed</v>
          </cell>
        </row>
        <row r="4655">
          <cell r="B4655" t="str">
            <v>VIMAL OIL &amp; FOODS LTD</v>
          </cell>
          <cell r="C4655">
            <v>519373</v>
          </cell>
          <cell r="D4655" t="str">
            <v>VIMALOIL</v>
          </cell>
        </row>
        <row r="4656">
          <cell r="B4656" t="str">
            <v>VIMTA LABS LTD</v>
          </cell>
          <cell r="C4656">
            <v>524394</v>
          </cell>
          <cell r="D4656" t="str">
            <v>VIMTALABS</v>
          </cell>
        </row>
        <row r="4657">
          <cell r="B4657" t="str">
            <v>VINADITYA TRADING CO LTD</v>
          </cell>
          <cell r="C4657">
            <v>504380</v>
          </cell>
          <cell r="D4657" t="str">
            <v>Not Listed</v>
          </cell>
        </row>
        <row r="4658">
          <cell r="B4658" t="str">
            <v>VINATI ORGANICS LTD</v>
          </cell>
          <cell r="C4658">
            <v>524200</v>
          </cell>
          <cell r="D4658" t="str">
            <v>VINATIORGA</v>
          </cell>
        </row>
        <row r="4659">
          <cell r="B4659" t="str">
            <v>VINAYAK POLYCON INTERNATIONAL LTD</v>
          </cell>
          <cell r="C4659">
            <v>534639</v>
          </cell>
          <cell r="D4659" t="str">
            <v>Not Listed</v>
          </cell>
        </row>
        <row r="4660">
          <cell r="B4660" t="str">
            <v>VINDHYA TELELINKS LTD</v>
          </cell>
          <cell r="C4660">
            <v>517015</v>
          </cell>
          <cell r="D4660" t="str">
            <v>VINDHYATEL</v>
          </cell>
        </row>
        <row r="4661">
          <cell r="B4661" t="str">
            <v>VINNY OVERSEAS LTD</v>
          </cell>
          <cell r="C4661" t="str">
            <v>Not Listed</v>
          </cell>
          <cell r="D4661" t="str">
            <v>VINNY</v>
          </cell>
        </row>
        <row r="4662">
          <cell r="B4662" t="str">
            <v>VINTAGE SECURITIES LTD</v>
          </cell>
          <cell r="C4662">
            <v>531051</v>
          </cell>
          <cell r="D4662" t="str">
            <v>Not Listed</v>
          </cell>
        </row>
        <row r="4663">
          <cell r="B4663" t="str">
            <v>VINYL CHEMICALS (INDIA) LTD</v>
          </cell>
          <cell r="C4663">
            <v>524129</v>
          </cell>
          <cell r="D4663" t="str">
            <v>VINYL(INDIA)</v>
          </cell>
        </row>
        <row r="4664">
          <cell r="B4664" t="str">
            <v>VINYL CHEMICALS INDIA LTD</v>
          </cell>
          <cell r="C4664">
            <v>524129</v>
          </cell>
          <cell r="D4664" t="str">
            <v>VINYLINDIA</v>
          </cell>
        </row>
        <row r="4665">
          <cell r="B4665" t="str">
            <v>VINYOFLEX LTD</v>
          </cell>
          <cell r="C4665">
            <v>530401</v>
          </cell>
          <cell r="D4665" t="str">
            <v>Not Listed</v>
          </cell>
        </row>
        <row r="4666">
          <cell r="B4666" t="str">
            <v>VIP CLOTHING LTD</v>
          </cell>
          <cell r="C4666">
            <v>532613</v>
          </cell>
          <cell r="D4666" t="str">
            <v>VIPCLOTHNG</v>
          </cell>
        </row>
        <row r="4667">
          <cell r="B4667" t="str">
            <v>VIP INDUSTRIES LTD</v>
          </cell>
          <cell r="C4667">
            <v>507880</v>
          </cell>
          <cell r="D4667" t="str">
            <v>VIPIND</v>
          </cell>
        </row>
        <row r="4668">
          <cell r="B4668" t="str">
            <v>VIPPY SPINPRO LTD</v>
          </cell>
          <cell r="C4668">
            <v>514302</v>
          </cell>
          <cell r="D4668" t="str">
            <v>Not Listed</v>
          </cell>
        </row>
        <row r="4669">
          <cell r="B4669" t="str">
            <v>VIPUL LTD</v>
          </cell>
          <cell r="C4669">
            <v>511726</v>
          </cell>
          <cell r="D4669" t="str">
            <v>VIPULLTD</v>
          </cell>
        </row>
        <row r="4670">
          <cell r="B4670" t="str">
            <v>VIPUL ORGANICS LTD</v>
          </cell>
          <cell r="C4670">
            <v>530627</v>
          </cell>
          <cell r="D4670" t="str">
            <v>Not Listed</v>
          </cell>
        </row>
        <row r="4671">
          <cell r="B4671" t="str">
            <v>VIRAT CRANE INDUSTRIES LTD</v>
          </cell>
          <cell r="C4671">
            <v>519457</v>
          </cell>
          <cell r="D4671" t="str">
            <v>Not Listed</v>
          </cell>
        </row>
        <row r="4672">
          <cell r="B4672" t="str">
            <v>VIRAT INDUSTRIES LTD</v>
          </cell>
          <cell r="C4672">
            <v>530521</v>
          </cell>
          <cell r="D4672" t="str">
            <v>Not Listed</v>
          </cell>
        </row>
        <row r="4673">
          <cell r="B4673" t="str">
            <v>VIRAT LEASING LTD</v>
          </cell>
          <cell r="C4673">
            <v>539167</v>
          </cell>
          <cell r="D4673" t="str">
            <v>Not Listed</v>
          </cell>
        </row>
        <row r="4674">
          <cell r="B4674" t="str">
            <v>VIRGO GLOBAL LTD</v>
          </cell>
          <cell r="C4674">
            <v>532354</v>
          </cell>
          <cell r="D4674" t="str">
            <v>Not Listed</v>
          </cell>
        </row>
        <row r="4675">
          <cell r="B4675" t="str">
            <v>VIRINCHI LTD</v>
          </cell>
          <cell r="C4675">
            <v>532372</v>
          </cell>
          <cell r="D4675" t="str">
            <v>Not Listed</v>
          </cell>
        </row>
        <row r="4676">
          <cell r="B4676" t="str">
            <v>VIRTUAL GLOBAL EDUCATION LTD</v>
          </cell>
          <cell r="C4676">
            <v>534741</v>
          </cell>
          <cell r="D4676" t="str">
            <v>Not Listed</v>
          </cell>
        </row>
        <row r="4677">
          <cell r="B4677" t="str">
            <v>VIRTUALSOFT SYSTEMS LTD</v>
          </cell>
          <cell r="C4677">
            <v>531126</v>
          </cell>
          <cell r="D4677" t="str">
            <v>Not Listed</v>
          </cell>
        </row>
        <row r="4678">
          <cell r="B4678" t="str">
            <v>VISA STEEL LTD</v>
          </cell>
          <cell r="C4678">
            <v>532721</v>
          </cell>
          <cell r="D4678" t="str">
            <v>VISASTEEL</v>
          </cell>
        </row>
        <row r="4679">
          <cell r="B4679" t="str">
            <v>VISAGAR FINANCIAL SERVICES LTD</v>
          </cell>
          <cell r="C4679">
            <v>531025</v>
          </cell>
          <cell r="D4679" t="str">
            <v>Not Listed</v>
          </cell>
        </row>
        <row r="4680">
          <cell r="B4680" t="str">
            <v>VISAGAR POLYTEX LTD</v>
          </cell>
          <cell r="C4680">
            <v>506146</v>
          </cell>
          <cell r="D4680" t="str">
            <v>VIVIDHA</v>
          </cell>
        </row>
        <row r="4681">
          <cell r="B4681" t="str">
            <v>VISAKA INDUSTRIES LTD</v>
          </cell>
          <cell r="C4681">
            <v>509055</v>
          </cell>
          <cell r="D4681" t="str">
            <v>VISAKAIND</v>
          </cell>
        </row>
        <row r="4682">
          <cell r="B4682" t="str">
            <v>VISCO TRADE ASSOCIATES LTD</v>
          </cell>
          <cell r="C4682">
            <v>540097</v>
          </cell>
          <cell r="D4682" t="str">
            <v>Not Listed</v>
          </cell>
        </row>
        <row r="4683">
          <cell r="B4683" t="str">
            <v>VISESH INFOTECNICS LTD</v>
          </cell>
          <cell r="C4683">
            <v>532411</v>
          </cell>
          <cell r="D4683" t="str">
            <v>VISESHINFO</v>
          </cell>
        </row>
        <row r="4684">
          <cell r="B4684" t="str">
            <v>VISHAL BEARINGS LTD</v>
          </cell>
          <cell r="C4684">
            <v>539398</v>
          </cell>
          <cell r="D4684" t="str">
            <v>Not Listed</v>
          </cell>
        </row>
        <row r="4685">
          <cell r="B4685" t="str">
            <v>VISHAL FABRICS LTD</v>
          </cell>
          <cell r="C4685">
            <v>538598</v>
          </cell>
          <cell r="D4685" t="str">
            <v>Not Listed</v>
          </cell>
        </row>
        <row r="4686">
          <cell r="B4686" t="str">
            <v>VISHNU CHEMICALS LTD</v>
          </cell>
          <cell r="C4686">
            <v>516072</v>
          </cell>
          <cell r="D4686" t="str">
            <v>VISHNU</v>
          </cell>
        </row>
        <row r="4687">
          <cell r="B4687" t="str">
            <v>Vishvprabha Ventures Ltd</v>
          </cell>
          <cell r="C4687">
            <v>512064</v>
          </cell>
          <cell r="D4687" t="str">
            <v>VISVEN</v>
          </cell>
        </row>
        <row r="4688">
          <cell r="B4688" t="str">
            <v>VISION CINEMAS LTD</v>
          </cell>
          <cell r="C4688">
            <v>526441</v>
          </cell>
          <cell r="D4688" t="str">
            <v>Not Listed</v>
          </cell>
        </row>
        <row r="4689">
          <cell r="B4689" t="str">
            <v>VISION CORPORATION LTD</v>
          </cell>
          <cell r="C4689">
            <v>531668</v>
          </cell>
          <cell r="D4689" t="str">
            <v>Not Listed</v>
          </cell>
        </row>
        <row r="4690">
          <cell r="B4690" t="str">
            <v>VISTA PHARMACEUTICALS LTD</v>
          </cell>
          <cell r="C4690">
            <v>524711</v>
          </cell>
          <cell r="D4690" t="str">
            <v>Not Listed</v>
          </cell>
        </row>
        <row r="4691">
          <cell r="B4691" t="str">
            <v>VISTAR AMAR LTD</v>
          </cell>
          <cell r="C4691">
            <v>538565</v>
          </cell>
          <cell r="D4691" t="str">
            <v>Not Listed</v>
          </cell>
        </row>
        <row r="4692">
          <cell r="B4692" t="str">
            <v>VITESSE AGRO LTD</v>
          </cell>
          <cell r="C4692">
            <v>540823</v>
          </cell>
          <cell r="D4692" t="str">
            <v>Not Listed</v>
          </cell>
        </row>
        <row r="4693">
          <cell r="B4693" t="str">
            <v>VIVANTA INDUSTRIES LTD</v>
          </cell>
          <cell r="C4693">
            <v>541735</v>
          </cell>
          <cell r="D4693" t="str">
            <v>Not Listed</v>
          </cell>
        </row>
        <row r="4694">
          <cell r="B4694" t="str">
            <v>VIVANZA BIOSCIENCES LTD</v>
          </cell>
          <cell r="C4694">
            <v>530057</v>
          </cell>
          <cell r="D4694" t="str">
            <v>Not Listed</v>
          </cell>
        </row>
        <row r="4695">
          <cell r="B4695" t="str">
            <v>VIVID GLOBAL INDUSTRIES LTD</v>
          </cell>
          <cell r="C4695">
            <v>524576</v>
          </cell>
          <cell r="D4695" t="str">
            <v>Not Listed</v>
          </cell>
        </row>
        <row r="4696">
          <cell r="B4696" t="str">
            <v>VIVIMED LABS LTD</v>
          </cell>
          <cell r="C4696">
            <v>532660</v>
          </cell>
          <cell r="D4696" t="str">
            <v>VIVIMEDLAB</v>
          </cell>
        </row>
        <row r="4697">
          <cell r="B4697" t="str">
            <v>VIVO BIO TECH LTD</v>
          </cell>
          <cell r="C4697">
            <v>511509</v>
          </cell>
          <cell r="D4697" t="str">
            <v>Not Listed</v>
          </cell>
        </row>
        <row r="4698">
          <cell r="B4698" t="str">
            <v>VJTF EDUSERVICES LTD</v>
          </cell>
          <cell r="C4698">
            <v>509026</v>
          </cell>
          <cell r="D4698" t="str">
            <v>Not Listed</v>
          </cell>
        </row>
        <row r="4699">
          <cell r="B4699" t="str">
            <v>VKJ INFRADEVELOPERS LTD</v>
          </cell>
          <cell r="C4699">
            <v>536128</v>
          </cell>
          <cell r="D4699" t="str">
            <v>Not Listed</v>
          </cell>
        </row>
        <row r="4700">
          <cell r="B4700" t="str">
            <v>VLS FINANCE LTD</v>
          </cell>
          <cell r="C4700">
            <v>511333</v>
          </cell>
          <cell r="D4700" t="str">
            <v>VLSFINANCE</v>
          </cell>
        </row>
        <row r="4701">
          <cell r="B4701" t="str">
            <v>V-MART RETAIL LTD</v>
          </cell>
          <cell r="C4701">
            <v>534976</v>
          </cell>
          <cell r="D4701" t="str">
            <v>VMART</v>
          </cell>
        </row>
        <row r="4702">
          <cell r="B4702" t="str">
            <v>VMS INDUSTRIES LTD</v>
          </cell>
          <cell r="C4702">
            <v>533427</v>
          </cell>
          <cell r="D4702" t="str">
            <v>Not Listed</v>
          </cell>
        </row>
        <row r="4703">
          <cell r="B4703" t="str">
            <v>VMV HOLIDAYS LTD</v>
          </cell>
          <cell r="C4703">
            <v>539222</v>
          </cell>
          <cell r="D4703" t="str">
            <v>Not Listed</v>
          </cell>
        </row>
        <row r="4704">
          <cell r="B4704" t="str">
            <v>VODAFONE IDEA LTD</v>
          </cell>
          <cell r="C4704">
            <v>532822</v>
          </cell>
          <cell r="D4704" t="str">
            <v>IDEA</v>
          </cell>
        </row>
        <row r="4705">
          <cell r="B4705" t="str">
            <v>VOITH PAPER FABRICS (INDIA) LTD</v>
          </cell>
          <cell r="C4705">
            <v>522122</v>
          </cell>
          <cell r="D4705" t="str">
            <v>Not Listed</v>
          </cell>
        </row>
        <row r="4706">
          <cell r="B4706" t="str">
            <v>VOITH PAPER FABRICS INDIA LTD</v>
          </cell>
          <cell r="C4706">
            <v>522122</v>
          </cell>
          <cell r="D4706" t="str">
            <v>Not Listed</v>
          </cell>
        </row>
        <row r="4707">
          <cell r="B4707" t="str">
            <v>VOLTAIRE LEASING &amp; FINANCE LTD</v>
          </cell>
          <cell r="C4707">
            <v>509038</v>
          </cell>
          <cell r="D4707" t="str">
            <v>Not Listed</v>
          </cell>
        </row>
        <row r="4708">
          <cell r="B4708" t="str">
            <v>VOLTAMP TRANSFORMERS LTD</v>
          </cell>
          <cell r="C4708">
            <v>532757</v>
          </cell>
          <cell r="D4708" t="str">
            <v>VOLTAMP</v>
          </cell>
        </row>
        <row r="4709">
          <cell r="B4709" t="str">
            <v>VOLTAS LTD</v>
          </cell>
          <cell r="C4709">
            <v>500575</v>
          </cell>
          <cell r="D4709" t="str">
            <v>VOLTAS</v>
          </cell>
        </row>
        <row r="4710">
          <cell r="B4710" t="str">
            <v>VORA CONSTRUCTIONS LTD</v>
          </cell>
          <cell r="C4710">
            <v>512215</v>
          </cell>
          <cell r="D4710" t="str">
            <v>Not Listed</v>
          </cell>
        </row>
        <row r="4711">
          <cell r="B4711" t="str">
            <v>VRL LOGISTICS LTD</v>
          </cell>
          <cell r="C4711">
            <v>539118</v>
          </cell>
          <cell r="D4711" t="str">
            <v>VRLLOG</v>
          </cell>
        </row>
        <row r="4712">
          <cell r="B4712" t="str">
            <v>VSF PROJECTS LTD</v>
          </cell>
          <cell r="C4712">
            <v>519331</v>
          </cell>
          <cell r="D4712" t="str">
            <v>Not Listed</v>
          </cell>
        </row>
        <row r="4713">
          <cell r="B4713" t="str">
            <v>VST INDUSTRIES LTD</v>
          </cell>
          <cell r="C4713">
            <v>509966</v>
          </cell>
          <cell r="D4713" t="str">
            <v>VSTIND</v>
          </cell>
        </row>
        <row r="4714">
          <cell r="B4714" t="str">
            <v>VTM LTD</v>
          </cell>
          <cell r="C4714">
            <v>532893</v>
          </cell>
          <cell r="D4714" t="str">
            <v>Not Listed</v>
          </cell>
        </row>
        <row r="4715">
          <cell r="B4715" t="str">
            <v>VXL INSTRUMENTS LTD.</v>
          </cell>
          <cell r="C4715">
            <v>517399</v>
          </cell>
          <cell r="D4715" t="str">
            <v>VXLINSTR</v>
          </cell>
        </row>
        <row r="4716">
          <cell r="B4716" t="str">
            <v>VYAPAR INDUSTRIES LTD</v>
          </cell>
          <cell r="C4716">
            <v>506142</v>
          </cell>
          <cell r="D4716" t="str">
            <v>Not Listed</v>
          </cell>
        </row>
        <row r="4717">
          <cell r="B4717" t="str">
            <v>W H BRADY &amp; CO LTD</v>
          </cell>
          <cell r="C4717">
            <v>501391</v>
          </cell>
          <cell r="D4717" t="str">
            <v>Not Listed</v>
          </cell>
        </row>
        <row r="4718">
          <cell r="B4718" t="str">
            <v>W S INDUSTRIES (INDIA) LTD</v>
          </cell>
          <cell r="C4718">
            <v>504220</v>
          </cell>
          <cell r="D4718" t="str">
            <v>Not Listed</v>
          </cell>
        </row>
        <row r="4719">
          <cell r="B4719" t="str">
            <v>W S INDUSTRIES I LTD</v>
          </cell>
          <cell r="C4719" t="str">
            <v>Not Listed</v>
          </cell>
          <cell r="D4719" t="str">
            <v>WSI</v>
          </cell>
        </row>
        <row r="4720">
          <cell r="B4720" t="str">
            <v>W S INDUSTRIES INDIA LTD</v>
          </cell>
          <cell r="C4720">
            <v>504220</v>
          </cell>
          <cell r="D4720" t="str">
            <v>Not Listed</v>
          </cell>
        </row>
        <row r="4721">
          <cell r="B4721" t="str">
            <v>W W TECHNOLOGY HOLDINGS LTD</v>
          </cell>
          <cell r="C4721">
            <v>505583</v>
          </cell>
          <cell r="D4721" t="str">
            <v>Not Listed</v>
          </cell>
        </row>
        <row r="4722">
          <cell r="B4722" t="str">
            <v>WAA SOLAR LTD</v>
          </cell>
          <cell r="C4722">
            <v>541445</v>
          </cell>
          <cell r="D4722" t="str">
            <v>Not Listed</v>
          </cell>
        </row>
        <row r="4723">
          <cell r="B4723" t="str">
            <v>WABCO (INDIA) LTD</v>
          </cell>
          <cell r="C4723">
            <v>533023</v>
          </cell>
          <cell r="D4723" t="str">
            <v>WABCO(INDIA)</v>
          </cell>
        </row>
        <row r="4724">
          <cell r="B4724" t="str">
            <v>WABCO INDIA LTD</v>
          </cell>
          <cell r="C4724">
            <v>533023</v>
          </cell>
          <cell r="D4724" t="str">
            <v>WABCOINDIA</v>
          </cell>
        </row>
        <row r="4725">
          <cell r="B4725" t="str">
            <v>WAGEND INFRA VENTURE LTD</v>
          </cell>
          <cell r="C4725">
            <v>503675</v>
          </cell>
          <cell r="D4725" t="str">
            <v>Not Listed</v>
          </cell>
        </row>
        <row r="4726">
          <cell r="B4726" t="str">
            <v>WALCHAND PEOPLEFIRST LTD</v>
          </cell>
          <cell r="C4726">
            <v>501370</v>
          </cell>
          <cell r="D4726" t="str">
            <v>Not Listed</v>
          </cell>
        </row>
        <row r="4727">
          <cell r="B4727" t="str">
            <v>WALCHANDNAGAR INDUSTRIES LTD</v>
          </cell>
          <cell r="C4727">
            <v>507410</v>
          </cell>
          <cell r="D4727" t="str">
            <v>WALCHANNAG</v>
          </cell>
        </row>
        <row r="4728">
          <cell r="B4728" t="str">
            <v>WALL STREET FINANCE LTD</v>
          </cell>
          <cell r="C4728">
            <v>511147</v>
          </cell>
          <cell r="D4728" t="str">
            <v>Not Listed</v>
          </cell>
        </row>
        <row r="4729">
          <cell r="B4729" t="str">
            <v>WALLFORT FINANCIAL SERVICES LTD</v>
          </cell>
          <cell r="C4729">
            <v>532053</v>
          </cell>
          <cell r="D4729" t="str">
            <v>Not Listed</v>
          </cell>
        </row>
        <row r="4730">
          <cell r="B4730" t="str">
            <v>WANBURY LTD</v>
          </cell>
          <cell r="C4730">
            <v>524212</v>
          </cell>
          <cell r="D4730" t="str">
            <v>WANBURY</v>
          </cell>
        </row>
        <row r="4731">
          <cell r="B4731" t="str">
            <v>WARNER MULTIMEDIA LTD</v>
          </cell>
          <cell r="C4731">
            <v>511690</v>
          </cell>
          <cell r="D4731" t="str">
            <v>Not Listed</v>
          </cell>
        </row>
        <row r="4732">
          <cell r="B4732" t="str">
            <v>WARREN TEA LTD</v>
          </cell>
          <cell r="C4732">
            <v>508494</v>
          </cell>
          <cell r="D4732" t="str">
            <v>Not Listed</v>
          </cell>
        </row>
        <row r="4733">
          <cell r="B4733" t="str">
            <v>WATERBASE LTD</v>
          </cell>
          <cell r="C4733">
            <v>523660</v>
          </cell>
          <cell r="D4733" t="str">
            <v>Not Listed</v>
          </cell>
        </row>
        <row r="4734">
          <cell r="B4734" t="str">
            <v>WEALTH FIRST PORTFOLIO MANAGERS LTD</v>
          </cell>
          <cell r="C4734" t="str">
            <v>Not Listed</v>
          </cell>
          <cell r="D4734" t="str">
            <v>WEALTH</v>
          </cell>
        </row>
        <row r="4735">
          <cell r="B4735" t="str">
            <v>WEB ELEMENT SOLUTIONS LTD</v>
          </cell>
          <cell r="C4735">
            <v>780016</v>
          </cell>
          <cell r="D4735" t="str">
            <v>Not Listed</v>
          </cell>
        </row>
        <row r="4736">
          <cell r="B4736" t="str">
            <v>WEBSOL ENERGY SYSTEM LTD</v>
          </cell>
          <cell r="C4736">
            <v>517498</v>
          </cell>
          <cell r="D4736" t="str">
            <v>WEBELSOLAR</v>
          </cell>
        </row>
        <row r="4737">
          <cell r="B4737" t="str">
            <v>WEIZMANN FINCORP LTD</v>
          </cell>
          <cell r="C4737">
            <v>511074</v>
          </cell>
          <cell r="D4737" t="str">
            <v>Not Listed</v>
          </cell>
        </row>
        <row r="4738">
          <cell r="B4738" t="str">
            <v>WEIZMANN FOREX LTD</v>
          </cell>
          <cell r="C4738">
            <v>533452</v>
          </cell>
          <cell r="D4738" t="str">
            <v>WEIZFOREX</v>
          </cell>
        </row>
        <row r="4739">
          <cell r="B4739" t="str">
            <v>WEIZMANN LTD</v>
          </cell>
          <cell r="C4739">
            <v>523011</v>
          </cell>
          <cell r="D4739" t="str">
            <v>WEIZMANIND</v>
          </cell>
        </row>
        <row r="4740">
          <cell r="B4740" t="str">
            <v>WELCAST STEELS LTD</v>
          </cell>
          <cell r="C4740">
            <v>504988</v>
          </cell>
          <cell r="D4740" t="str">
            <v>Not Listed</v>
          </cell>
        </row>
        <row r="4741">
          <cell r="B4741" t="str">
            <v>WELCURE DRUGS &amp; PHARMACEUTICALS LTD</v>
          </cell>
          <cell r="C4741">
            <v>524661</v>
          </cell>
          <cell r="D4741" t="str">
            <v>Not Listed</v>
          </cell>
        </row>
        <row r="4742">
          <cell r="B4742" t="str">
            <v>WELLESLEY CORPORATION LTD</v>
          </cell>
          <cell r="C4742">
            <v>532016</v>
          </cell>
          <cell r="D4742" t="str">
            <v>Not Listed</v>
          </cell>
        </row>
        <row r="4743">
          <cell r="B4743" t="str">
            <v>WELLNESS NONI LTD</v>
          </cell>
          <cell r="C4743">
            <v>531211</v>
          </cell>
          <cell r="D4743" t="str">
            <v>Not Listed</v>
          </cell>
        </row>
        <row r="4744">
          <cell r="B4744" t="str">
            <v>WELSPUN (INDIA) LTD</v>
          </cell>
          <cell r="C4744">
            <v>514162</v>
          </cell>
          <cell r="D4744" t="str">
            <v>WELSPUNIND</v>
          </cell>
        </row>
        <row r="4745">
          <cell r="B4745" t="str">
            <v>WELSPUN CORP LTD</v>
          </cell>
          <cell r="C4745">
            <v>532144</v>
          </cell>
          <cell r="D4745" t="str">
            <v>WELCORP</v>
          </cell>
        </row>
        <row r="4746">
          <cell r="B4746" t="str">
            <v>WELSPUN ENTERPRISES LTD</v>
          </cell>
          <cell r="C4746">
            <v>532553</v>
          </cell>
          <cell r="D4746" t="str">
            <v>WELENT</v>
          </cell>
        </row>
        <row r="4747">
          <cell r="B4747" t="str">
            <v>WELSPUN INDIA LTD</v>
          </cell>
          <cell r="C4747">
            <v>514162</v>
          </cell>
          <cell r="D4747" t="str">
            <v>WELSPUNIND</v>
          </cell>
        </row>
        <row r="4748">
          <cell r="B4748" t="str">
            <v>WELSPUN INVESTMENTS AND COMMERCIALS LTD</v>
          </cell>
          <cell r="C4748">
            <v>533252</v>
          </cell>
          <cell r="D4748" t="str">
            <v>WELINV</v>
          </cell>
        </row>
        <row r="4749">
          <cell r="B4749" t="str">
            <v>WELTERMAN INTERNATIONAL LTD</v>
          </cell>
          <cell r="C4749">
            <v>526431</v>
          </cell>
          <cell r="D4749" t="str">
            <v>Not Listed</v>
          </cell>
        </row>
        <row r="4750">
          <cell r="B4750" t="str">
            <v>WENDT (INDIA) LTD</v>
          </cell>
          <cell r="C4750">
            <v>505412</v>
          </cell>
          <cell r="D4750" t="str">
            <v>WENDT</v>
          </cell>
        </row>
        <row r="4751">
          <cell r="B4751" t="str">
            <v>WENDT INDIA LTD</v>
          </cell>
          <cell r="C4751">
            <v>505412</v>
          </cell>
          <cell r="D4751" t="str">
            <v>WENDT</v>
          </cell>
        </row>
        <row r="4752">
          <cell r="B4752" t="str">
            <v>WEP SOLUTIONS LTD</v>
          </cell>
          <cell r="C4752">
            <v>532373</v>
          </cell>
          <cell r="D4752" t="str">
            <v>Not Listed</v>
          </cell>
        </row>
        <row r="4753">
          <cell r="B4753" t="str">
            <v>WEST COAST PAPER MILLS LTD</v>
          </cell>
          <cell r="C4753">
            <v>500444</v>
          </cell>
          <cell r="D4753" t="str">
            <v>WSTCSTPAPR</v>
          </cell>
        </row>
        <row r="4754">
          <cell r="B4754" t="str">
            <v>WEST LEISURE RESORTS LTD</v>
          </cell>
          <cell r="C4754">
            <v>538382</v>
          </cell>
          <cell r="D4754" t="str">
            <v>Not Listed</v>
          </cell>
        </row>
        <row r="4755">
          <cell r="B4755" t="str">
            <v>WESTERN MINISTIL LTD</v>
          </cell>
          <cell r="C4755">
            <v>504998</v>
          </cell>
          <cell r="D4755" t="str">
            <v>Not Listed</v>
          </cell>
        </row>
        <row r="4756">
          <cell r="B4756" t="str">
            <v>WESTLIFE DEVELOPMENT LTD</v>
          </cell>
          <cell r="C4756">
            <v>505533</v>
          </cell>
          <cell r="D4756" t="str">
            <v>Not Listed</v>
          </cell>
        </row>
        <row r="4757">
          <cell r="B4757" t="str">
            <v>WHEELS (INDIA) LTD</v>
          </cell>
          <cell r="C4757">
            <v>590073</v>
          </cell>
          <cell r="D4757" t="str">
            <v>WHEELS</v>
          </cell>
        </row>
        <row r="4758">
          <cell r="B4758" t="str">
            <v>WHEELS INDIA LTD</v>
          </cell>
          <cell r="C4758">
            <v>590073</v>
          </cell>
          <cell r="D4758" t="str">
            <v>WHEELS</v>
          </cell>
        </row>
        <row r="4759">
          <cell r="B4759" t="str">
            <v>WHIRLPOOL OF (INDIA) LTD</v>
          </cell>
          <cell r="C4759">
            <v>500238</v>
          </cell>
          <cell r="D4759" t="str">
            <v>WHIRLPOOL</v>
          </cell>
        </row>
        <row r="4760">
          <cell r="B4760" t="str">
            <v>WHIRLPOOL OF INDIA LTD</v>
          </cell>
          <cell r="C4760">
            <v>500238</v>
          </cell>
          <cell r="D4760" t="str">
            <v>WHIRLPOOL</v>
          </cell>
        </row>
        <row r="4761">
          <cell r="B4761" t="str">
            <v>WHITE ORGANIC AGRO LTD</v>
          </cell>
          <cell r="C4761">
            <v>513713</v>
          </cell>
          <cell r="D4761" t="str">
            <v>Not Listed</v>
          </cell>
        </row>
        <row r="4762">
          <cell r="B4762" t="str">
            <v>White Organic Retail Ltd</v>
          </cell>
          <cell r="C4762">
            <v>542667</v>
          </cell>
          <cell r="D4762" t="str">
            <v>WORL</v>
          </cell>
        </row>
        <row r="4763">
          <cell r="B4763" t="str">
            <v>WILLIAMSON FINANCIAL SERVICES LTD</v>
          </cell>
          <cell r="C4763">
            <v>519214</v>
          </cell>
          <cell r="D4763" t="str">
            <v>Not Listed</v>
          </cell>
        </row>
        <row r="4764">
          <cell r="B4764" t="str">
            <v>WILLIAMSON MAGOR &amp; COMPANY LTD</v>
          </cell>
          <cell r="C4764">
            <v>519224</v>
          </cell>
          <cell r="D4764" t="str">
            <v>WILLAMAGOR</v>
          </cell>
        </row>
        <row r="4765">
          <cell r="B4765" t="str">
            <v>WIM PLAST LTD</v>
          </cell>
          <cell r="C4765">
            <v>526586</v>
          </cell>
          <cell r="D4765" t="str">
            <v>Not Listed</v>
          </cell>
        </row>
        <row r="4766">
          <cell r="B4766" t="str">
            <v>WINDSOR MACHINES LTD</v>
          </cell>
          <cell r="C4766">
            <v>522029</v>
          </cell>
          <cell r="D4766" t="str">
            <v>WINDMACHIN</v>
          </cell>
        </row>
        <row r="4767">
          <cell r="B4767" t="str">
            <v>WINRO COMMERCIAL (INDIA) LTD</v>
          </cell>
          <cell r="C4767">
            <v>512022</v>
          </cell>
          <cell r="D4767" t="str">
            <v>Not Listed</v>
          </cell>
        </row>
        <row r="4768">
          <cell r="B4768" t="str">
            <v>WINRO COMMERCIAL INDIA LTD</v>
          </cell>
          <cell r="C4768">
            <v>512022</v>
          </cell>
          <cell r="D4768" t="str">
            <v>Not Listed</v>
          </cell>
        </row>
        <row r="4769">
          <cell r="B4769" t="str">
            <v>WINSOME BREWERIES LTD</v>
          </cell>
          <cell r="C4769">
            <v>526471</v>
          </cell>
          <cell r="D4769" t="str">
            <v>Not Listed</v>
          </cell>
        </row>
        <row r="4770">
          <cell r="B4770" t="str">
            <v>WINSOME TEXTILE INDUSTRIES LTD</v>
          </cell>
          <cell r="C4770">
            <v>514470</v>
          </cell>
          <cell r="D4770" t="str">
            <v>Not Listed</v>
          </cell>
        </row>
        <row r="4771">
          <cell r="B4771" t="str">
            <v>WINSOME YARNS LTD</v>
          </cell>
          <cell r="C4771">
            <v>514348</v>
          </cell>
          <cell r="D4771" t="str">
            <v>WINSOME</v>
          </cell>
        </row>
        <row r="4772">
          <cell r="B4772" t="str">
            <v>WINTAC LTD</v>
          </cell>
          <cell r="C4772">
            <v>524758</v>
          </cell>
          <cell r="D4772" t="str">
            <v>Not Listed</v>
          </cell>
        </row>
        <row r="4773">
          <cell r="B4773" t="str">
            <v>WINY COMMERCIAL &amp; FISCAL SERVICES LTD</v>
          </cell>
          <cell r="C4773">
            <v>538873</v>
          </cell>
          <cell r="D4773" t="str">
            <v>Not Listed</v>
          </cell>
        </row>
        <row r="4774">
          <cell r="B4774" t="str">
            <v>WIPRO LTD</v>
          </cell>
          <cell r="C4774">
            <v>507685</v>
          </cell>
          <cell r="D4774" t="str">
            <v>WIPRO</v>
          </cell>
        </row>
        <row r="4775">
          <cell r="B4775" t="str">
            <v>WIRES &amp; FABRIKS SA LTD</v>
          </cell>
          <cell r="C4775">
            <v>507817</v>
          </cell>
          <cell r="D4775" t="str">
            <v>Not Listed</v>
          </cell>
        </row>
        <row r="4776">
          <cell r="B4776" t="str">
            <v>WISEC GLOBAL LTD</v>
          </cell>
          <cell r="C4776">
            <v>511642</v>
          </cell>
          <cell r="D4776" t="str">
            <v>Not Listed</v>
          </cell>
        </row>
        <row r="4777">
          <cell r="B4777" t="str">
            <v>WOCKHARDT LTD</v>
          </cell>
          <cell r="C4777">
            <v>532300</v>
          </cell>
          <cell r="D4777" t="str">
            <v>WOCKPHARMA</v>
          </cell>
        </row>
        <row r="4778">
          <cell r="B4778" t="str">
            <v>WOMEN NETWORKS LTD</v>
          </cell>
          <cell r="C4778">
            <v>531396</v>
          </cell>
          <cell r="D4778" t="str">
            <v>Not Listed</v>
          </cell>
        </row>
        <row r="4779">
          <cell r="B4779" t="str">
            <v>WOMENS NEXT LOUNGERIES LTD</v>
          </cell>
          <cell r="C4779">
            <v>538128</v>
          </cell>
          <cell r="D4779" t="str">
            <v>Not Listed</v>
          </cell>
        </row>
        <row r="4780">
          <cell r="B4780" t="str">
            <v>WONDERLA HOLIDAYS LTD</v>
          </cell>
          <cell r="C4780">
            <v>538268</v>
          </cell>
          <cell r="D4780" t="str">
            <v>WONDERLA</v>
          </cell>
        </row>
        <row r="4781">
          <cell r="B4781" t="str">
            <v>WOODSVILLA LTD</v>
          </cell>
          <cell r="C4781">
            <v>526959</v>
          </cell>
          <cell r="D4781" t="str">
            <v>Not Listed</v>
          </cell>
        </row>
        <row r="4782">
          <cell r="B4782" t="str">
            <v>WORLDWIDE LEATHER EXPORTS LTD</v>
          </cell>
          <cell r="C4782">
            <v>526525</v>
          </cell>
          <cell r="D4782" t="str">
            <v>Not Listed</v>
          </cell>
        </row>
        <row r="4783">
          <cell r="B4783" t="str">
            <v>WORTH INVESTMENT &amp; TRADING CO LTD</v>
          </cell>
          <cell r="C4783">
            <v>538451</v>
          </cell>
          <cell r="D4783" t="str">
            <v>Not Listed</v>
          </cell>
        </row>
        <row r="4784">
          <cell r="B4784" t="str">
            <v>WORTH PERIPHERALS LTD</v>
          </cell>
          <cell r="C4784" t="str">
            <v>Not Listed</v>
          </cell>
          <cell r="D4784" t="str">
            <v>WORTH</v>
          </cell>
        </row>
        <row r="4785">
          <cell r="B4785" t="str">
            <v>WPIL LTD</v>
          </cell>
          <cell r="C4785">
            <v>505872</v>
          </cell>
          <cell r="D4785" t="str">
            <v>Not Listed</v>
          </cell>
        </row>
        <row r="4786">
          <cell r="B4786" t="str">
            <v>XCHANGING SOLUTIONS LTD</v>
          </cell>
          <cell r="C4786">
            <v>532616</v>
          </cell>
          <cell r="D4786" t="str">
            <v>XCHANGING</v>
          </cell>
        </row>
        <row r="4787">
          <cell r="B4787" t="str">
            <v>Xelpmoc Design and Tech Ltd</v>
          </cell>
          <cell r="C4787">
            <v>542367</v>
          </cell>
          <cell r="D4787" t="str">
            <v>XELPMOC</v>
          </cell>
        </row>
        <row r="4788">
          <cell r="B4788" t="str">
            <v>XL ENERGY LTD</v>
          </cell>
          <cell r="C4788">
            <v>532788</v>
          </cell>
          <cell r="D4788" t="str">
            <v>XLENERGY</v>
          </cell>
        </row>
        <row r="4789">
          <cell r="B4789" t="str">
            <v>XPRO (INDIA) LTD</v>
          </cell>
          <cell r="C4789">
            <v>590013</v>
          </cell>
          <cell r="D4789" t="str">
            <v>XPRO(INDIA)</v>
          </cell>
        </row>
        <row r="4790">
          <cell r="B4790" t="str">
            <v>XPRO INDIA LTD</v>
          </cell>
          <cell r="C4790">
            <v>590013</v>
          </cell>
          <cell r="D4790" t="str">
            <v>XPROINDIA</v>
          </cell>
        </row>
        <row r="4791">
          <cell r="B4791" t="str">
            <v>YAMINI INVESTMENTS COMPANY LTD</v>
          </cell>
          <cell r="C4791">
            <v>511012</v>
          </cell>
          <cell r="D4791" t="str">
            <v>Not Listed</v>
          </cell>
        </row>
        <row r="4792">
          <cell r="B4792" t="str">
            <v>YARN SYNDICATE LTD</v>
          </cell>
          <cell r="C4792">
            <v>514378</v>
          </cell>
          <cell r="D4792" t="str">
            <v>Not Listed</v>
          </cell>
        </row>
        <row r="4793">
          <cell r="B4793" t="str">
            <v>YASH CHEMEX LTD</v>
          </cell>
          <cell r="C4793">
            <v>539939</v>
          </cell>
          <cell r="D4793" t="str">
            <v>Not Listed</v>
          </cell>
        </row>
        <row r="4794">
          <cell r="B4794" t="str">
            <v>YASH MANAGEMENT &amp; SATELLITE LTD</v>
          </cell>
          <cell r="C4794">
            <v>511601</v>
          </cell>
          <cell r="D4794" t="str">
            <v>Not Listed</v>
          </cell>
        </row>
        <row r="4795">
          <cell r="B4795" t="str">
            <v>YASH PAPERS LTD</v>
          </cell>
          <cell r="C4795">
            <v>516030</v>
          </cell>
          <cell r="D4795" t="str">
            <v>Not Listed</v>
          </cell>
        </row>
        <row r="4796">
          <cell r="B4796" t="str">
            <v>YASHO INDUSTRIES LTD</v>
          </cell>
          <cell r="C4796">
            <v>541167</v>
          </cell>
          <cell r="D4796" t="str">
            <v>Not Listed</v>
          </cell>
        </row>
        <row r="4797">
          <cell r="B4797" t="str">
            <v>YASHRAJ CONTAINEURS LTD</v>
          </cell>
          <cell r="C4797">
            <v>530063</v>
          </cell>
          <cell r="D4797" t="str">
            <v>Not Listed</v>
          </cell>
        </row>
        <row r="4798">
          <cell r="B4798" t="str">
            <v>YES BANK LTD</v>
          </cell>
          <cell r="C4798">
            <v>532648</v>
          </cell>
          <cell r="D4798" t="str">
            <v>YESBANK</v>
          </cell>
        </row>
        <row r="4799">
          <cell r="B4799" t="str">
            <v>YKM INDUSTRIES LTD</v>
          </cell>
          <cell r="C4799">
            <v>531260</v>
          </cell>
          <cell r="D4799" t="str">
            <v>Not Listed</v>
          </cell>
        </row>
        <row r="4800">
          <cell r="B4800" t="str">
            <v>YOGI SUNG-WON (INDIA) LTD</v>
          </cell>
          <cell r="C4800">
            <v>522209</v>
          </cell>
          <cell r="D4800" t="str">
            <v>Not Listed</v>
          </cell>
        </row>
        <row r="4801">
          <cell r="B4801" t="str">
            <v>YOGI SUNG-WON INDIA LTD</v>
          </cell>
          <cell r="C4801">
            <v>522209</v>
          </cell>
          <cell r="D4801" t="str">
            <v>Not Listed</v>
          </cell>
        </row>
        <row r="4802">
          <cell r="B4802" t="str">
            <v>YOGYA ENTERPRISES LTD</v>
          </cell>
          <cell r="C4802">
            <v>539097</v>
          </cell>
          <cell r="D4802" t="str">
            <v>Not Listed</v>
          </cell>
        </row>
        <row r="4803">
          <cell r="B4803" t="str">
            <v>YORK EXPORTS LTD</v>
          </cell>
          <cell r="C4803">
            <v>530675</v>
          </cell>
          <cell r="D4803" t="str">
            <v>Not Listed</v>
          </cell>
        </row>
        <row r="4804">
          <cell r="B4804" t="str">
            <v>YUG DECOR LTD</v>
          </cell>
          <cell r="C4804">
            <v>540550</v>
          </cell>
          <cell r="D4804" t="str">
            <v>Not Listed</v>
          </cell>
        </row>
        <row r="4805">
          <cell r="B4805" t="str">
            <v>YUKEN (INDIA) LTD</v>
          </cell>
          <cell r="C4805">
            <v>522108</v>
          </cell>
          <cell r="D4805" t="str">
            <v>Not Listed</v>
          </cell>
        </row>
        <row r="4806">
          <cell r="B4806" t="str">
            <v>YUKEN INDIA LTD</v>
          </cell>
          <cell r="C4806">
            <v>522108</v>
          </cell>
          <cell r="D4806" t="str">
            <v>Not Listed</v>
          </cell>
        </row>
        <row r="4807">
          <cell r="B4807" t="str">
            <v>YURANUS INFRASTRUCTURE LTD</v>
          </cell>
          <cell r="C4807">
            <v>536846</v>
          </cell>
          <cell r="D4807" t="str">
            <v>Not Listed</v>
          </cell>
        </row>
        <row r="4808">
          <cell r="B4808" t="str">
            <v>YUVRAAJ HYGIENE PRODUCTS LTD.</v>
          </cell>
          <cell r="C4808">
            <v>531663</v>
          </cell>
          <cell r="D4808" t="str">
            <v>YUVRAAJHPL</v>
          </cell>
        </row>
        <row r="4809">
          <cell r="B4809" t="str">
            <v>Z F STEERING GEAR (INDIA) LTD</v>
          </cell>
          <cell r="C4809">
            <v>505163</v>
          </cell>
          <cell r="D4809" t="str">
            <v>Not Listed</v>
          </cell>
        </row>
        <row r="4810">
          <cell r="B4810" t="str">
            <v>Z F STEERING GEAR INDIA LTD</v>
          </cell>
          <cell r="C4810">
            <v>505163</v>
          </cell>
          <cell r="D4810" t="str">
            <v>Not Listed</v>
          </cell>
        </row>
        <row r="4811">
          <cell r="B4811" t="str">
            <v>ZEAL AQUA LTD</v>
          </cell>
          <cell r="C4811">
            <v>539963</v>
          </cell>
          <cell r="D4811" t="str">
            <v>Not Listed</v>
          </cell>
        </row>
        <row r="4812">
          <cell r="B4812" t="str">
            <v>ZEE ENTERTAINMENT ENTERPRISES LTD</v>
          </cell>
          <cell r="C4812">
            <v>505537</v>
          </cell>
          <cell r="D4812" t="str">
            <v>ZEEL</v>
          </cell>
        </row>
        <row r="4813">
          <cell r="B4813" t="str">
            <v>ZEE LEARN LTD</v>
          </cell>
          <cell r="C4813">
            <v>533287</v>
          </cell>
          <cell r="D4813" t="str">
            <v>ZEELEARN</v>
          </cell>
        </row>
        <row r="4814">
          <cell r="B4814" t="str">
            <v>ZEE MEDIA CORPORATION LTD</v>
          </cell>
          <cell r="C4814">
            <v>532794</v>
          </cell>
          <cell r="D4814" t="str">
            <v>ZEEMEDIA</v>
          </cell>
        </row>
        <row r="4815">
          <cell r="B4815" t="str">
            <v>ZEN TECHNOLOGIES LTD</v>
          </cell>
          <cell r="C4815">
            <v>533339</v>
          </cell>
          <cell r="D4815" t="str">
            <v>ZENTEC</v>
          </cell>
        </row>
        <row r="4816">
          <cell r="B4816" t="str">
            <v>ZENITH BIRLA (INDIA) LTD</v>
          </cell>
          <cell r="C4816">
            <v>531845</v>
          </cell>
          <cell r="D4816" t="str">
            <v>ZENITHBIR</v>
          </cell>
        </row>
        <row r="4817">
          <cell r="B4817" t="str">
            <v>ZENITH BIRLA INDIA LTD</v>
          </cell>
          <cell r="C4817">
            <v>531845</v>
          </cell>
          <cell r="D4817" t="str">
            <v>ZENITHBIR</v>
          </cell>
        </row>
        <row r="4818">
          <cell r="B4818" t="str">
            <v>ZENITH EXPORTS LTD</v>
          </cell>
          <cell r="C4818">
            <v>512553</v>
          </cell>
          <cell r="D4818" t="str">
            <v>ZENITHEXPO</v>
          </cell>
        </row>
        <row r="4819">
          <cell r="B4819" t="str">
            <v>ZENITH FIBRES LTD</v>
          </cell>
          <cell r="C4819">
            <v>514266</v>
          </cell>
          <cell r="D4819" t="str">
            <v>Not Listed</v>
          </cell>
        </row>
        <row r="4820">
          <cell r="B4820" t="str">
            <v>ZENITH HEALTH CARE LTD</v>
          </cell>
          <cell r="C4820">
            <v>530665</v>
          </cell>
          <cell r="D4820" t="str">
            <v>Not Listed</v>
          </cell>
        </row>
        <row r="4821">
          <cell r="B4821" t="str">
            <v>ZENLABS ETHICA LTD</v>
          </cell>
          <cell r="C4821">
            <v>530697</v>
          </cell>
          <cell r="D4821" t="str">
            <v>Not Listed</v>
          </cell>
        </row>
        <row r="4822">
          <cell r="B4822" t="str">
            <v>ZENOTECH LABORATORIES LTD</v>
          </cell>
          <cell r="C4822">
            <v>532039</v>
          </cell>
          <cell r="D4822" t="str">
            <v>Not Listed</v>
          </cell>
        </row>
        <row r="4823">
          <cell r="B4823" t="str">
            <v>ZENSAR TECHNOLOGIES LTD</v>
          </cell>
          <cell r="C4823">
            <v>504067</v>
          </cell>
          <cell r="D4823" t="str">
            <v>ZENSARTECH</v>
          </cell>
        </row>
        <row r="4824">
          <cell r="B4824" t="str">
            <v>ZICOM ELECTRONIC SECURITY SYSTEMS LTD</v>
          </cell>
          <cell r="C4824">
            <v>531404</v>
          </cell>
          <cell r="D4824" t="str">
            <v>ZICOM</v>
          </cell>
        </row>
        <row r="4825">
          <cell r="B4825" t="str">
            <v>ZIM LABORATORIES LTD</v>
          </cell>
          <cell r="C4825">
            <v>541400</v>
          </cell>
          <cell r="D4825" t="str">
            <v>Not Listed</v>
          </cell>
        </row>
        <row r="4826">
          <cell r="B4826" t="str">
            <v>ZODIAC CLOTHING COMPANY LTD</v>
          </cell>
          <cell r="C4826">
            <v>521163</v>
          </cell>
          <cell r="D4826" t="str">
            <v>ZODIACLOTH</v>
          </cell>
        </row>
        <row r="4827">
          <cell r="B4827" t="str">
            <v>ZODIAC ENERGY LTD</v>
          </cell>
          <cell r="C4827" t="str">
            <v>Not Listed</v>
          </cell>
          <cell r="D4827" t="str">
            <v>ZODIAC</v>
          </cell>
        </row>
        <row r="4828">
          <cell r="B4828" t="str">
            <v>ZODIAC JRD- MKJ LTD</v>
          </cell>
          <cell r="C4828">
            <v>512587</v>
          </cell>
          <cell r="D4828" t="str">
            <v>ZODJRDMKJ</v>
          </cell>
        </row>
        <row r="4829">
          <cell r="B4829" t="str">
            <v>Zodiac Ventures LTD</v>
          </cell>
          <cell r="C4829">
            <v>503641</v>
          </cell>
          <cell r="D4829" t="str">
            <v>ZODIACVEN</v>
          </cell>
        </row>
        <row r="4830">
          <cell r="B4830" t="str">
            <v>ZOTA HEALTH CARE LTD</v>
          </cell>
          <cell r="C4830" t="str">
            <v>Not Listed</v>
          </cell>
          <cell r="D4830" t="str">
            <v>ZOTA</v>
          </cell>
        </row>
        <row r="4831">
          <cell r="B4831" t="str">
            <v>ZUARI AGRO CHEMICALS LTD</v>
          </cell>
          <cell r="C4831">
            <v>534742</v>
          </cell>
          <cell r="D4831" t="str">
            <v>ZUARI</v>
          </cell>
        </row>
        <row r="4832">
          <cell r="B4832" t="str">
            <v>ZUARI GLOBAL LTD</v>
          </cell>
          <cell r="C4832">
            <v>500780</v>
          </cell>
          <cell r="D4832" t="str">
            <v>ZUARIGLOB</v>
          </cell>
        </row>
        <row r="4833">
          <cell r="B4833" t="str">
            <v>ZYDUS WELLNESS LTD</v>
          </cell>
          <cell r="C4833">
            <v>531335</v>
          </cell>
          <cell r="D4833" t="str">
            <v>ZYDUSWELL</v>
          </cell>
        </row>
        <row r="4834">
          <cell r="B4834" t="str">
            <v>ZYLOG SYSTEMS LTD</v>
          </cell>
          <cell r="C4834">
            <v>532883</v>
          </cell>
          <cell r="D4834" t="str">
            <v>ZYLOG</v>
          </cell>
        </row>
        <row r="4835">
          <cell r="B4835" t="str">
            <v>INDIA LEASE DEVELOPMENT Ltd</v>
          </cell>
          <cell r="C4835">
            <v>500202</v>
          </cell>
          <cell r="D4835" t="str">
            <v>INDLEASE</v>
          </cell>
        </row>
        <row r="4836">
          <cell r="B4836" t="str">
            <v>Kore Foods Ltd</v>
          </cell>
          <cell r="C4836">
            <v>500458</v>
          </cell>
          <cell r="D4836" t="str">
            <v>KORE</v>
          </cell>
        </row>
        <row r="4837">
          <cell r="B4837" t="str">
            <v>GOLD ROCK INVESTMENTS Ltd</v>
          </cell>
          <cell r="C4837">
            <v>501111</v>
          </cell>
          <cell r="D4837" t="str">
            <v>ZGOLDINV</v>
          </cell>
        </row>
        <row r="4838">
          <cell r="B4838" t="str">
            <v>KARTIK INVESTMENTS TRUST Ltd</v>
          </cell>
          <cell r="C4838">
            <v>501151</v>
          </cell>
          <cell r="D4838" t="str">
            <v>KARTKIN</v>
          </cell>
        </row>
        <row r="4839">
          <cell r="B4839" t="str">
            <v>JAYABHARAT CREDIT Ltd</v>
          </cell>
          <cell r="C4839">
            <v>501311</v>
          </cell>
          <cell r="D4839" t="str">
            <v>JAYBHCR</v>
          </cell>
        </row>
        <row r="4840">
          <cell r="B4840" t="str">
            <v>AMALGAMATED ELECTRICITY CO.Ltd</v>
          </cell>
          <cell r="C4840">
            <v>501622</v>
          </cell>
          <cell r="D4840" t="str">
            <v>AMALGAM</v>
          </cell>
        </row>
        <row r="4841">
          <cell r="B4841" t="str">
            <v>GAEKWAR MILLS Ltd</v>
          </cell>
          <cell r="C4841">
            <v>502850</v>
          </cell>
          <cell r="D4841" t="str">
            <v>ZGAEKWAR</v>
          </cell>
        </row>
        <row r="4842">
          <cell r="B4842" t="str">
            <v>K K Fincorp Limited</v>
          </cell>
          <cell r="C4842">
            <v>503669</v>
          </cell>
          <cell r="D4842" t="str">
            <v>KKFIN</v>
          </cell>
        </row>
        <row r="4843">
          <cell r="B4843" t="str">
            <v>RAJASTHAN PETRO SYNTHETICS Ltd</v>
          </cell>
          <cell r="C4843">
            <v>506975</v>
          </cell>
          <cell r="D4843" t="str">
            <v>RAJSPTR</v>
          </cell>
        </row>
        <row r="4844">
          <cell r="B4844" t="str">
            <v>NORTHERN PROJECTS Ltd</v>
          </cell>
          <cell r="C4844">
            <v>508924</v>
          </cell>
          <cell r="D4844" t="str">
            <v>NORTHPR</v>
          </cell>
        </row>
        <row r="4845">
          <cell r="B4845" t="str">
            <v>ID Info Business Services Ltd</v>
          </cell>
          <cell r="C4845">
            <v>511260</v>
          </cell>
          <cell r="D4845" t="str">
            <v>IDINFO</v>
          </cell>
        </row>
        <row r="4846">
          <cell r="B4846" t="str">
            <v>TRC FINANCIAL SERVICES Ltd</v>
          </cell>
          <cell r="C4846">
            <v>511730</v>
          </cell>
          <cell r="D4846" t="str">
            <v>TRCFIN</v>
          </cell>
        </row>
        <row r="4847">
          <cell r="B4847" t="str">
            <v>SPV Global Trading Ltd</v>
          </cell>
          <cell r="C4847">
            <v>512221</v>
          </cell>
          <cell r="D4847" t="str">
            <v>SPVGLOBAL</v>
          </cell>
        </row>
        <row r="4848">
          <cell r="B4848" t="str">
            <v>ARAVALI SECURITIES &amp; FINANCE Ltd</v>
          </cell>
          <cell r="C4848">
            <v>512344</v>
          </cell>
          <cell r="D4848" t="str">
            <v>ARAVALIS</v>
          </cell>
        </row>
        <row r="4849">
          <cell r="B4849" t="str">
            <v>YASH TRADING &amp; FINANCE Ltd</v>
          </cell>
          <cell r="C4849">
            <v>512345</v>
          </cell>
          <cell r="D4849" t="str">
            <v>YASTF</v>
          </cell>
        </row>
        <row r="4850">
          <cell r="B4850" t="str">
            <v>GAYATRI TISSUE &amp; PAPERS Ltd</v>
          </cell>
          <cell r="C4850">
            <v>512479</v>
          </cell>
          <cell r="D4850" t="str">
            <v>GYTRIPA</v>
          </cell>
        </row>
        <row r="4851">
          <cell r="B4851" t="str">
            <v>GRAND FOUNDRY Ltd</v>
          </cell>
          <cell r="C4851">
            <v>513343</v>
          </cell>
          <cell r="D4851" t="str">
            <v>GRANDFONRY</v>
          </cell>
        </row>
        <row r="4852">
          <cell r="B4852" t="str">
            <v>Smiths &amp; Founders (India) Limited</v>
          </cell>
          <cell r="C4852">
            <v>513418</v>
          </cell>
          <cell r="D4852" t="str">
            <v>SMFIL</v>
          </cell>
        </row>
        <row r="4853">
          <cell r="B4853" t="str">
            <v>MODERN INSULATORS Ltd</v>
          </cell>
          <cell r="C4853">
            <v>515008</v>
          </cell>
          <cell r="D4853" t="str">
            <v>MODINSU</v>
          </cell>
        </row>
        <row r="4854">
          <cell r="B4854" t="str">
            <v>S&amp;S POWER SWITCHGEAR Ltd</v>
          </cell>
          <cell r="C4854">
            <v>517273</v>
          </cell>
          <cell r="D4854" t="str">
            <v>S&amp;SPOWER</v>
          </cell>
        </row>
        <row r="4855">
          <cell r="B4855" t="str">
            <v>SBEC SYSTEMS (INDIA) Ltd</v>
          </cell>
          <cell r="C4855">
            <v>517360</v>
          </cell>
          <cell r="D4855" t="str">
            <v>SBECSYS</v>
          </cell>
        </row>
        <row r="4856">
          <cell r="B4856" t="str">
            <v>VINTRON INFORMATICS Ltd</v>
          </cell>
          <cell r="C4856">
            <v>517393</v>
          </cell>
          <cell r="D4856" t="str">
            <v>VINTRON</v>
          </cell>
        </row>
        <row r="4857">
          <cell r="B4857" t="str">
            <v>SHARAT INDUSTRIES Ltd</v>
          </cell>
          <cell r="C4857">
            <v>519397</v>
          </cell>
          <cell r="D4857" t="str">
            <v>SHINDL</v>
          </cell>
        </row>
        <row r="4858">
          <cell r="B4858" t="str">
            <v>BKV INDUSTRIES Ltd</v>
          </cell>
          <cell r="C4858">
            <v>519500</v>
          </cell>
          <cell r="D4858" t="str">
            <v>BKV</v>
          </cell>
        </row>
        <row r="4859">
          <cell r="B4859" t="str">
            <v>TMT (INDIA) Ltd</v>
          </cell>
          <cell r="C4859">
            <v>522171</v>
          </cell>
          <cell r="D4859" t="str">
            <v>TMTIND-B1</v>
          </cell>
        </row>
        <row r="4860">
          <cell r="B4860" t="str">
            <v>PHARMAIDS PHARMACEUTICALS Ltd</v>
          </cell>
          <cell r="C4860">
            <v>524572</v>
          </cell>
          <cell r="D4860" t="str">
            <v>PHARMAID</v>
          </cell>
        </row>
        <row r="4861">
          <cell r="B4861" t="str">
            <v>SURAJ INDUSTRIES Ltd</v>
          </cell>
          <cell r="C4861">
            <v>526211</v>
          </cell>
          <cell r="D4861" t="str">
            <v>SURJIND</v>
          </cell>
        </row>
        <row r="4862">
          <cell r="B4862" t="str">
            <v>TEXEL INDUSTRIES Ltd</v>
          </cell>
          <cell r="C4862">
            <v>526638</v>
          </cell>
          <cell r="D4862" t="str">
            <v>TEXELIN</v>
          </cell>
        </row>
        <row r="4863">
          <cell r="B4863" t="str">
            <v>Paos Industries Ltd</v>
          </cell>
          <cell r="C4863">
            <v>530291</v>
          </cell>
          <cell r="D4863" t="str">
            <v>PAOS</v>
          </cell>
        </row>
        <row r="4864">
          <cell r="B4864" t="str">
            <v>SIDDHA VENTURES Ltd</v>
          </cell>
          <cell r="C4864">
            <v>530439</v>
          </cell>
          <cell r="D4864" t="str">
            <v>SIDDHA</v>
          </cell>
        </row>
        <row r="4865">
          <cell r="B4865" t="str">
            <v>KIRAN SYNTEX Ltd</v>
          </cell>
          <cell r="C4865">
            <v>530443</v>
          </cell>
          <cell r="D4865" t="str">
            <v>KIRANSY-B</v>
          </cell>
        </row>
        <row r="4866">
          <cell r="B4866" t="str">
            <v>KANSAL FIBRES Ltd</v>
          </cell>
          <cell r="C4866">
            <v>531205</v>
          </cell>
          <cell r="D4866" t="str">
            <v>KANSAFB</v>
          </cell>
        </row>
        <row r="4867">
          <cell r="B4867" t="str">
            <v>Xtglobal Infotech Ltd</v>
          </cell>
          <cell r="C4867">
            <v>531225</v>
          </cell>
          <cell r="D4867" t="str">
            <v>XTGLOBAL</v>
          </cell>
        </row>
        <row r="4868">
          <cell r="B4868" t="str">
            <v>Saffron Industries Limited</v>
          </cell>
          <cell r="C4868">
            <v>531436</v>
          </cell>
          <cell r="D4868" t="str">
            <v>SAFFRON</v>
          </cell>
        </row>
        <row r="4869">
          <cell r="B4869" t="str">
            <v>CENTERAC TECHNOLOGIES Ltd</v>
          </cell>
          <cell r="C4869">
            <v>531621</v>
          </cell>
          <cell r="D4869" t="str">
            <v>CENTERAC</v>
          </cell>
        </row>
        <row r="4870">
          <cell r="B4870" t="str">
            <v>Servoteach Industries Ltd</v>
          </cell>
          <cell r="C4870">
            <v>531944</v>
          </cell>
          <cell r="D4870" t="str">
            <v>SERVOTEACH</v>
          </cell>
        </row>
        <row r="4871">
          <cell r="B4871" t="str">
            <v>SMC CREDITS Ltd</v>
          </cell>
          <cell r="C4871">
            <v>532138</v>
          </cell>
          <cell r="D4871" t="str">
            <v>SMCREDT</v>
          </cell>
        </row>
        <row r="4872">
          <cell r="B4872" t="str">
            <v>RAJ OIL MILLS Ltd</v>
          </cell>
          <cell r="C4872">
            <v>533093</v>
          </cell>
          <cell r="D4872" t="str">
            <v>RAJOIL</v>
          </cell>
        </row>
        <row r="4873">
          <cell r="B4873" t="str">
            <v>Axis Mutual Fund - Axis Gold Exchange Traded Fund</v>
          </cell>
          <cell r="C4873">
            <v>533570</v>
          </cell>
          <cell r="D4873" t="str">
            <v>AXISGOLD</v>
          </cell>
        </row>
        <row r="4874">
          <cell r="B4874" t="str">
            <v>IDBI Mutual Fund - IDBI Gold ETF</v>
          </cell>
          <cell r="C4874">
            <v>533719</v>
          </cell>
          <cell r="D4874" t="str">
            <v>IDBIGOLD</v>
          </cell>
        </row>
        <row r="4875">
          <cell r="B4875" t="str">
            <v>SBI Mutual Fund - SBI Sensex ETF</v>
          </cell>
          <cell r="C4875">
            <v>535276</v>
          </cell>
          <cell r="D4875" t="str">
            <v>SBISENSEX</v>
          </cell>
        </row>
        <row r="4876">
          <cell r="B4876" t="str">
            <v>Motilal Oswal Mutual Fund - Motilal Oswal MOSt Shares Midcap 100 ETF- Growth option</v>
          </cell>
          <cell r="C4876">
            <v>536960</v>
          </cell>
          <cell r="D4876" t="str">
            <v>M100</v>
          </cell>
        </row>
        <row r="4877">
          <cell r="B4877" t="str">
            <v>ICICI Prudential Nifty ETF</v>
          </cell>
          <cell r="C4877">
            <v>537007</v>
          </cell>
          <cell r="D4877" t="str">
            <v>ICICINIFTY</v>
          </cell>
        </row>
        <row r="4878">
          <cell r="B4878" t="str">
            <v>ICICI Prudential Nifty 100 ETF</v>
          </cell>
          <cell r="C4878">
            <v>537008</v>
          </cell>
          <cell r="D4878" t="str">
            <v>ICICINF100</v>
          </cell>
        </row>
        <row r="4879">
          <cell r="B4879" t="str">
            <v>NIPPON INDIA ETF NIFTY 100</v>
          </cell>
          <cell r="C4879">
            <v>537483</v>
          </cell>
          <cell r="D4879" t="str">
            <v>NETFNIF100</v>
          </cell>
        </row>
        <row r="4880">
          <cell r="B4880" t="str">
            <v>Kotak Mahindra Mutual Fund - Kotak Nifty ETF</v>
          </cell>
          <cell r="C4880">
            <v>537708</v>
          </cell>
          <cell r="D4880" t="str">
            <v>KOTAKNIFTY</v>
          </cell>
        </row>
        <row r="4881">
          <cell r="B4881" t="str">
            <v>CPSE ETF</v>
          </cell>
          <cell r="C4881">
            <v>538057</v>
          </cell>
          <cell r="D4881" t="str">
            <v>CPSEETF</v>
          </cell>
        </row>
        <row r="4882">
          <cell r="B4882" t="str">
            <v>Response Informatics Ltd</v>
          </cell>
          <cell r="C4882">
            <v>538273</v>
          </cell>
          <cell r="D4882" t="str">
            <v>RESPONSINF</v>
          </cell>
        </row>
        <row r="4883">
          <cell r="B4883" t="str">
            <v>Quasar India Ltd</v>
          </cell>
          <cell r="C4883">
            <v>538452</v>
          </cell>
          <cell r="D4883" t="str">
            <v>QUASAR</v>
          </cell>
        </row>
        <row r="4884">
          <cell r="B4884" t="str">
            <v>ICICI Prudential Growth Fund Series 1 (Regular Dividend Payout)</v>
          </cell>
          <cell r="C4884">
            <v>538501</v>
          </cell>
          <cell r="D4884" t="str">
            <v>IPRU2401</v>
          </cell>
        </row>
        <row r="4885">
          <cell r="B4885" t="str">
            <v>ICICI Prudential Growth Fund Series 1 (Direct Dividend Option)</v>
          </cell>
          <cell r="C4885">
            <v>538502</v>
          </cell>
          <cell r="D4885" t="str">
            <v>IPRU8601</v>
          </cell>
        </row>
        <row r="4886">
          <cell r="B4886" t="str">
            <v>ICICI Prudential Growth Fund Series 2 (Regular Plan - Dividend Payout Option)</v>
          </cell>
          <cell r="C4886">
            <v>538577</v>
          </cell>
          <cell r="D4886" t="str">
            <v>IPRU2428</v>
          </cell>
        </row>
        <row r="4887">
          <cell r="B4887" t="str">
            <v>ICICI Prudential Growth Fund Series 2 (Direct Plan - Dividend Payout Option)</v>
          </cell>
          <cell r="C4887">
            <v>538578</v>
          </cell>
          <cell r="D4887" t="str">
            <v>IPRU8628</v>
          </cell>
        </row>
        <row r="4888">
          <cell r="B4888" t="str">
            <v>QGO Finance Ltd</v>
          </cell>
          <cell r="C4888">
            <v>538646</v>
          </cell>
          <cell r="D4888" t="str">
            <v>QGO</v>
          </cell>
        </row>
        <row r="4889">
          <cell r="B4889" t="str">
            <v>NIPPON INDIA ETF SENSEX</v>
          </cell>
          <cell r="C4889">
            <v>538683</v>
          </cell>
          <cell r="D4889" t="str">
            <v>NETFSENSEX</v>
          </cell>
        </row>
        <row r="4890">
          <cell r="B4890" t="str">
            <v>ICICI Prudential Growth Fund Series 3 (Regular Plan - Dividend Payout Option)</v>
          </cell>
          <cell r="C4890">
            <v>538728</v>
          </cell>
          <cell r="D4890" t="str">
            <v>IPRU2511</v>
          </cell>
        </row>
        <row r="4891">
          <cell r="B4891" t="str">
            <v>ICICI Prudential Growth Fund Series 3 (Direct Plan - Dividend Payout Option)</v>
          </cell>
          <cell r="C4891">
            <v>538729</v>
          </cell>
          <cell r="D4891" t="str">
            <v>IPRU8711</v>
          </cell>
        </row>
        <row r="4892">
          <cell r="B4892" t="str">
            <v>DSP BlackRock 3 Years Close Ended Equity Fund-Regular- Growth</v>
          </cell>
          <cell r="C4892">
            <v>538808</v>
          </cell>
          <cell r="D4892" t="str">
            <v>D3YRCEERG</v>
          </cell>
        </row>
        <row r="4893">
          <cell r="B4893" t="str">
            <v>DSP BlackRock 3 Years Close Ended Equity Fund-Regular- Dividend Payout</v>
          </cell>
          <cell r="C4893">
            <v>538809</v>
          </cell>
          <cell r="D4893" t="str">
            <v>D3YRCEERDP</v>
          </cell>
        </row>
        <row r="4894">
          <cell r="B4894" t="str">
            <v>DSP BlackRock 3 Years Close Ended Equity Fund- Direct Plan - Growth</v>
          </cell>
          <cell r="C4894">
            <v>538810</v>
          </cell>
          <cell r="D4894" t="str">
            <v>D3YRCEEDG</v>
          </cell>
        </row>
        <row r="4895">
          <cell r="B4895" t="str">
            <v>DSP BlackRock 3 Years Close Ended Equity Fund-Direct Plan - Dividend Payout</v>
          </cell>
          <cell r="C4895">
            <v>538811</v>
          </cell>
          <cell r="D4895" t="str">
            <v>D3YRCEEDDP</v>
          </cell>
        </row>
        <row r="4896">
          <cell r="B4896" t="str">
            <v>SBI Mutual Fund - SBI - ETF BSE 100</v>
          </cell>
          <cell r="C4896">
            <v>539031</v>
          </cell>
          <cell r="D4896" t="str">
            <v>SETFBSE100</v>
          </cell>
        </row>
        <row r="4897">
          <cell r="B4897" t="str">
            <v>Rajputana Investment and Finance Ltd</v>
          </cell>
          <cell r="C4897">
            <v>539090</v>
          </cell>
          <cell r="D4897" t="str">
            <v>RAJPUTANA</v>
          </cell>
        </row>
        <row r="4898">
          <cell r="B4898" t="str">
            <v>Edelweiss Mutual Fund - Edelweiss Exchange Traded Scheme - Nifty ( Nifty EES )</v>
          </cell>
          <cell r="C4898">
            <v>539142</v>
          </cell>
          <cell r="D4898" t="str">
            <v>NIFTYEES</v>
          </cell>
        </row>
        <row r="4899">
          <cell r="B4899" t="str">
            <v>Boston Leasing and Finance Ltd</v>
          </cell>
          <cell r="C4899">
            <v>539274</v>
          </cell>
          <cell r="D4899" t="str">
            <v>BLFL</v>
          </cell>
        </row>
        <row r="4900">
          <cell r="B4900" t="str">
            <v>UTI- SENSEX ETF</v>
          </cell>
          <cell r="C4900">
            <v>539312</v>
          </cell>
          <cell r="D4900" t="str">
            <v>UTISENSETF</v>
          </cell>
        </row>
        <row r="4901">
          <cell r="B4901" t="str">
            <v>UTI NIFTY ETF</v>
          </cell>
          <cell r="C4901">
            <v>539313</v>
          </cell>
          <cell r="D4901" t="str">
            <v>UTINIFTETF</v>
          </cell>
        </row>
        <row r="4902">
          <cell r="B4902" t="str">
            <v>LIC MF EXCHANGE TRADED FUND- NIFTY 50</v>
          </cell>
          <cell r="C4902">
            <v>539480</v>
          </cell>
          <cell r="D4902" t="str">
            <v>LICNETFN50</v>
          </cell>
        </row>
        <row r="4903">
          <cell r="B4903" t="str">
            <v>LIC MF EXCHANGE TRADED FUND- SENSEX</v>
          </cell>
          <cell r="C4903">
            <v>539487</v>
          </cell>
          <cell r="D4903" t="str">
            <v>LICNETFSEN</v>
          </cell>
        </row>
        <row r="4904">
          <cell r="B4904" t="str">
            <v>HDFC Nifty ETF</v>
          </cell>
          <cell r="C4904">
            <v>539516</v>
          </cell>
          <cell r="D4904" t="str">
            <v>HDFCNIFETF</v>
          </cell>
        </row>
        <row r="4905">
          <cell r="B4905" t="str">
            <v>HDFC Sensex ETF - Open Ended Traded Fund</v>
          </cell>
          <cell r="C4905">
            <v>539517</v>
          </cell>
          <cell r="D4905" t="str">
            <v>SXETF</v>
          </cell>
        </row>
        <row r="4906">
          <cell r="B4906" t="str">
            <v>Roxy Exports Ltd</v>
          </cell>
          <cell r="C4906">
            <v>539561</v>
          </cell>
          <cell r="D4906" t="str">
            <v>ROXY</v>
          </cell>
        </row>
        <row r="4907">
          <cell r="B4907" t="str">
            <v>LIC MF Exchange Traded Fund- NIFTY 100</v>
          </cell>
          <cell r="C4907">
            <v>539784</v>
          </cell>
          <cell r="D4907" t="str">
            <v>LICNFNHGP</v>
          </cell>
        </row>
        <row r="4908">
          <cell r="B4908" t="str">
            <v>ICICI Prudential NV20 ETF</v>
          </cell>
          <cell r="C4908">
            <v>539945</v>
          </cell>
          <cell r="D4908" t="str">
            <v>ICICINV20</v>
          </cell>
        </row>
        <row r="4909">
          <cell r="B4909" t="str">
            <v>ICICI Prudential Midcap Select ETF</v>
          </cell>
          <cell r="C4909">
            <v>539980</v>
          </cell>
          <cell r="D4909" t="str">
            <v>ICICIMCAP</v>
          </cell>
        </row>
        <row r="4910">
          <cell r="B4910" t="str">
            <v>BIRLA SUN LIFE SENSEX ETF</v>
          </cell>
          <cell r="C4910">
            <v>540008</v>
          </cell>
          <cell r="D4910" t="str">
            <v>BSLSENETFG</v>
          </cell>
        </row>
        <row r="4911">
          <cell r="B4911" t="str">
            <v>IDFC SENSEX ETF</v>
          </cell>
          <cell r="C4911">
            <v>540154</v>
          </cell>
          <cell r="D4911" t="str">
            <v>IDFSENSEXE</v>
          </cell>
        </row>
        <row r="4912">
          <cell r="B4912" t="str">
            <v>Axis Emerging Opportunities Fund-SR 2 (1400 D)-Direct Plan-Dividend Payout</v>
          </cell>
          <cell r="C4912">
            <v>540333</v>
          </cell>
          <cell r="D4912" t="str">
            <v>AXISE2D1D</v>
          </cell>
        </row>
        <row r="4913">
          <cell r="B4913" t="str">
            <v>Axis Emerging Opportunities Fund-SR 2 (1400 D)-Direct Plan-Growth</v>
          </cell>
          <cell r="C4913">
            <v>540334</v>
          </cell>
          <cell r="D4913" t="str">
            <v>AXISE2DGG</v>
          </cell>
        </row>
        <row r="4914">
          <cell r="B4914" t="str">
            <v>Axis Emerging Opportunities Fund-SR 2 (1400 D)-Regular Plan-Dividend Payout</v>
          </cell>
          <cell r="C4914">
            <v>540335</v>
          </cell>
          <cell r="D4914" t="str">
            <v>AXISE2DPD</v>
          </cell>
        </row>
        <row r="4915">
          <cell r="B4915" t="str">
            <v>Axis Emerging Opportunities Fund-SR 2 (1400 D)-Regular Plan-Growth</v>
          </cell>
          <cell r="C4915">
            <v>540336</v>
          </cell>
          <cell r="D4915" t="str">
            <v>AXISE2GPG</v>
          </cell>
        </row>
        <row r="4916">
          <cell r="B4916" t="str">
            <v>ICICI Prudential Value Fund Series 12 - Dividend Payout Option</v>
          </cell>
          <cell r="C4916">
            <v>540469</v>
          </cell>
          <cell r="D4916" t="str">
            <v>IPRU2933</v>
          </cell>
        </row>
        <row r="4917">
          <cell r="B4917" t="str">
            <v>ICICI Prudential Value Fund Series 12 - Direct Plan Dividend Payout Option</v>
          </cell>
          <cell r="C4917">
            <v>540470</v>
          </cell>
          <cell r="D4917" t="str">
            <v>IPRU9135</v>
          </cell>
        </row>
        <row r="4918">
          <cell r="B4918" t="str">
            <v>ICICI Prudential Value Fund- Series 13- Dividend Payout Option</v>
          </cell>
          <cell r="C4918">
            <v>540538</v>
          </cell>
          <cell r="D4918" t="str">
            <v>IPRU2955</v>
          </cell>
        </row>
        <row r="4919">
          <cell r="B4919" t="str">
            <v>ICICI Prudential Value Fund Series- 13- Direct Plan Dividend Payout Option</v>
          </cell>
          <cell r="C4919">
            <v>540539</v>
          </cell>
          <cell r="D4919" t="str">
            <v>IPRU9157</v>
          </cell>
        </row>
        <row r="4920">
          <cell r="B4920" t="str">
            <v>Axis Equity Advantage Fund- Series 1 Direct Plan- Growth</v>
          </cell>
          <cell r="C4920">
            <v>540551</v>
          </cell>
          <cell r="D4920" t="str">
            <v>AXISAEDGG</v>
          </cell>
        </row>
        <row r="4921">
          <cell r="B4921" t="str">
            <v>Axis Equity Advantage Fund- Series 1 Regular Plan- Growth</v>
          </cell>
          <cell r="C4921">
            <v>540552</v>
          </cell>
          <cell r="D4921" t="str">
            <v>AXISAEGPG</v>
          </cell>
        </row>
        <row r="4922">
          <cell r="B4922" t="str">
            <v>ICICI Prudential Value Fund Series 14 - Cumulative</v>
          </cell>
          <cell r="C4922">
            <v>540586</v>
          </cell>
          <cell r="D4922" t="str">
            <v>IPRU2969</v>
          </cell>
        </row>
        <row r="4923">
          <cell r="B4923" t="str">
            <v>ICICI Prudential Value Fund Series 14 - Dividend Payout</v>
          </cell>
          <cell r="C4923">
            <v>540587</v>
          </cell>
          <cell r="D4923" t="str">
            <v>IPRU2970</v>
          </cell>
        </row>
        <row r="4924">
          <cell r="B4924" t="str">
            <v>ICICI Prudential Value Fund Series 14 - Direct Plan Cumulative</v>
          </cell>
          <cell r="C4924">
            <v>540588</v>
          </cell>
          <cell r="D4924" t="str">
            <v>IPRU9171</v>
          </cell>
        </row>
        <row r="4925">
          <cell r="B4925" t="str">
            <v>ICICI Prudential Value Fund Series 14 - Direct Plan Dividend Payout</v>
          </cell>
          <cell r="C4925">
            <v>540589</v>
          </cell>
          <cell r="D4925" t="str">
            <v>IPRU9172</v>
          </cell>
        </row>
        <row r="4926">
          <cell r="B4926" t="str">
            <v>HDFC EOF- II- 1126D May 2017(1)  plan under HDFC Equity Opportunities Fund- Series 2- Direct</v>
          </cell>
          <cell r="C4926">
            <v>540591</v>
          </cell>
          <cell r="D4926" t="str">
            <v>HEOFDG1126</v>
          </cell>
        </row>
        <row r="4927">
          <cell r="B4927" t="str">
            <v>HDFC EOF - II - 1126D May 2017(1)  plan under HDFC Equity Opportunities Fund - Series 2 - Direct</v>
          </cell>
          <cell r="C4927">
            <v>540592</v>
          </cell>
          <cell r="D4927" t="str">
            <v>HEOFDD1126</v>
          </cell>
        </row>
        <row r="4928">
          <cell r="B4928" t="str">
            <v>HDFC EOF- II - 1126D May 2017(1) plan under HDFC Equity Opportunities Fund - Series2 - Regular</v>
          </cell>
          <cell r="C4928">
            <v>540593</v>
          </cell>
          <cell r="D4928" t="str">
            <v>HEOFRG1126</v>
          </cell>
        </row>
        <row r="4929">
          <cell r="B4929" t="str">
            <v>HDFC EOF - II - 1126D May 2017(1)  plan under HDFC Equity Opportunities Fund - Series 2 - Regular</v>
          </cell>
          <cell r="C4929">
            <v>540594</v>
          </cell>
          <cell r="D4929" t="str">
            <v>HEOFRD1126</v>
          </cell>
        </row>
        <row r="4930">
          <cell r="B4930" t="str">
            <v>ICICI Prudential Nifty Low Vol 30 ETF</v>
          </cell>
          <cell r="C4930">
            <v>540612</v>
          </cell>
          <cell r="D4930" t="str">
            <v>ICICILOVOL</v>
          </cell>
        </row>
        <row r="4931">
          <cell r="B4931" t="str">
            <v>Aditya Birla Sun Life RESURGENT INDIA FUND â€“ SERIES 4 REGULAR GROWTH</v>
          </cell>
          <cell r="C4931">
            <v>540617</v>
          </cell>
          <cell r="D4931" t="str">
            <v>BSLRIFS4RG</v>
          </cell>
        </row>
        <row r="4932">
          <cell r="B4932" t="str">
            <v>Aditya Birla Sun Life RESURGENT INDIA FUND â€“ SERIES 4 REGULAR DIVIDEND</v>
          </cell>
          <cell r="C4932">
            <v>540618</v>
          </cell>
          <cell r="D4932" t="str">
            <v>BSLRIFS4RD</v>
          </cell>
        </row>
        <row r="4933">
          <cell r="B4933" t="str">
            <v>Aditya Birla Sun Life RESURGENT INDIA FUND â€“ SERIES 4 DIRECT GROWTH</v>
          </cell>
          <cell r="C4933">
            <v>540619</v>
          </cell>
          <cell r="D4933" t="str">
            <v>BSLRIFS4DG</v>
          </cell>
        </row>
        <row r="4934">
          <cell r="B4934" t="str">
            <v>Aditya Birla Sun Life RESURGENT INDIA FUND â€“ SERIES 4 DIRECT DIVIDEND</v>
          </cell>
          <cell r="C4934">
            <v>540620</v>
          </cell>
          <cell r="D4934" t="str">
            <v>BSLRIFS4DD</v>
          </cell>
        </row>
        <row r="4935">
          <cell r="B4935" t="str">
            <v>ICICI PRUDENTIAL VALUE FUND-SERIES 15-CUMULATIVE</v>
          </cell>
          <cell r="C4935">
            <v>540626</v>
          </cell>
          <cell r="D4935" t="str">
            <v>IPRU2987</v>
          </cell>
        </row>
        <row r="4936">
          <cell r="B4936" t="str">
            <v>ICICI PRUDENTIAL VALUE FUND-SERIES 15-DIVIDEND PAYOUT</v>
          </cell>
          <cell r="C4936">
            <v>540627</v>
          </cell>
          <cell r="D4936" t="str">
            <v>IPRU2988</v>
          </cell>
        </row>
        <row r="4937">
          <cell r="B4937" t="str">
            <v>ICICI PRUDENTIAL VALUE FUND-SERIES 15-DIRECT PLAN CUMULATIVE</v>
          </cell>
          <cell r="C4937">
            <v>540629</v>
          </cell>
          <cell r="D4937" t="str">
            <v>IPRU9189</v>
          </cell>
        </row>
        <row r="4938">
          <cell r="B4938" t="str">
            <v>ICICI PRUDENTIAL VALUE FUND-SERIES 15-DIRECT PLAN DIVIDEND PAYOUT</v>
          </cell>
          <cell r="C4938">
            <v>540631</v>
          </cell>
          <cell r="D4938" t="str">
            <v>IPRU9190</v>
          </cell>
        </row>
        <row r="4939">
          <cell r="B4939" t="str">
            <v>HDFC EQUITY OPPORTUNITIES FUND-II-1100D JUNE 2017(1) SERIES 2-DIRECT OPTION-GROWTH OPTION</v>
          </cell>
          <cell r="C4939">
            <v>540634</v>
          </cell>
          <cell r="D4939" t="str">
            <v>HEOFDG1100</v>
          </cell>
        </row>
        <row r="4940">
          <cell r="B4940" t="str">
            <v>HDFC EQUITY OPPORTUNITIES FUND-II-1100D JUNE 2017(1) SERIES 2-DIRECT OPTION-DIVIDEND PAYOUT OPTION</v>
          </cell>
          <cell r="C4940">
            <v>540635</v>
          </cell>
          <cell r="D4940" t="str">
            <v>HEOFDD1100</v>
          </cell>
        </row>
        <row r="4941">
          <cell r="B4941" t="str">
            <v>HDFC EQUITY OPPORTUNITIES FUND-II-1100D JUNE 2017(1) SERIES 2-REGULAR OPTION-GROWTH OPTION</v>
          </cell>
          <cell r="C4941">
            <v>540636</v>
          </cell>
          <cell r="D4941" t="str">
            <v>HEOFRG1100</v>
          </cell>
        </row>
        <row r="4942">
          <cell r="B4942" t="str">
            <v>HDFC EQUITY OPPORTUNITIES FUND-II-1100D JUNE 2017(1) SERIES 2-REGULAR OPTION-DIVIDEND PAYOUT OPTION</v>
          </cell>
          <cell r="C4942">
            <v>540637</v>
          </cell>
          <cell r="D4942" t="str">
            <v>HEOFRD1100</v>
          </cell>
        </row>
        <row r="4943">
          <cell r="B4943" t="str">
            <v>UTI Nifty Next 50 ETF</v>
          </cell>
          <cell r="C4943">
            <v>540669</v>
          </cell>
          <cell r="D4943" t="str">
            <v>UTINEXT50</v>
          </cell>
        </row>
        <row r="4944">
          <cell r="B4944" t="str">
            <v>Axis Equity Advantage Fund - Series 2 Direct Plan - Growth</v>
          </cell>
          <cell r="C4944">
            <v>540671</v>
          </cell>
          <cell r="D4944" t="str">
            <v>AXISAHDGG</v>
          </cell>
        </row>
        <row r="4945">
          <cell r="B4945" t="str">
            <v>Axis Equity Advantage Fund - Series 2 Regular Plan - Growth</v>
          </cell>
          <cell r="C4945">
            <v>540672</v>
          </cell>
          <cell r="D4945" t="str">
            <v>AXISAHGPG</v>
          </cell>
        </row>
        <row r="4946">
          <cell r="B4946" t="str">
            <v>ICICI Prudential Value Fund - Series 16 - Cumulative Option</v>
          </cell>
          <cell r="C4946">
            <v>540682</v>
          </cell>
          <cell r="D4946" t="str">
            <v>IPRU2991</v>
          </cell>
        </row>
        <row r="4947">
          <cell r="B4947" t="str">
            <v>ICICI Prudential Value Fund - Series 16 - Dividend Payout Option</v>
          </cell>
          <cell r="C4947">
            <v>540683</v>
          </cell>
          <cell r="D4947" t="str">
            <v>IPRU2992</v>
          </cell>
        </row>
        <row r="4948">
          <cell r="B4948" t="str">
            <v>ICICI Prudential Value Fund - Series 16 - Direct Plan Cumulative Option</v>
          </cell>
          <cell r="C4948">
            <v>540684</v>
          </cell>
          <cell r="D4948" t="str">
            <v>IPRU9193</v>
          </cell>
        </row>
        <row r="4949">
          <cell r="B4949" t="str">
            <v>ICICI Prudential Value Fund - Series 16 - Direct Plan Dividend Payout Option</v>
          </cell>
          <cell r="C4949">
            <v>540685</v>
          </cell>
          <cell r="D4949" t="str">
            <v>IPRU9194</v>
          </cell>
        </row>
        <row r="4950">
          <cell r="B4950" t="str">
            <v>ICICI PRUDENTIAL VALUE FUND SERIES 17 - CUMULATIVE OPTION</v>
          </cell>
          <cell r="C4950">
            <v>540711</v>
          </cell>
          <cell r="D4950" t="str">
            <v>IPRU3003</v>
          </cell>
        </row>
        <row r="4951">
          <cell r="B4951" t="str">
            <v>ICICI PRUDENTIAL VALUE FUND SERIES 17 - DIVIDEND OPTION</v>
          </cell>
          <cell r="C4951">
            <v>540712</v>
          </cell>
          <cell r="D4951" t="str">
            <v>IPRU3004</v>
          </cell>
        </row>
        <row r="4952">
          <cell r="B4952" t="str">
            <v>ICICI PRUDENTIAL VALUE FUND SERIES 17 - DIRECT PLAN CUMULATIVE OPTION</v>
          </cell>
          <cell r="C4952">
            <v>540713</v>
          </cell>
          <cell r="D4952" t="str">
            <v>IPRU9205</v>
          </cell>
        </row>
        <row r="4953">
          <cell r="B4953" t="str">
            <v>ICICI PRUDENTIAL VALUE FUND SERIES 17 - DIRECT PLAN DIVIDEND OPTION</v>
          </cell>
          <cell r="C4953">
            <v>540714</v>
          </cell>
          <cell r="D4953" t="str">
            <v>IPRU9206</v>
          </cell>
        </row>
        <row r="4954">
          <cell r="B4954" t="str">
            <v>Aditya Birla Sun Life Resurgent India Fund - Series 5 - Regular Plan Growth</v>
          </cell>
          <cell r="C4954">
            <v>540739</v>
          </cell>
          <cell r="D4954" t="str">
            <v>ABSLRIF5RG</v>
          </cell>
        </row>
        <row r="4955">
          <cell r="B4955" t="str">
            <v>Aditya Birla Sun Life Resurgent India Fund - Series 5 - Regular Plan Dividend Payout</v>
          </cell>
          <cell r="C4955">
            <v>540740</v>
          </cell>
          <cell r="D4955" t="str">
            <v>ABSLRIF5RD</v>
          </cell>
        </row>
        <row r="4956">
          <cell r="B4956" t="str">
            <v>Aditya Birla Sun Life Resurgent India Fund - Series 5 - Direct Plan Growth</v>
          </cell>
          <cell r="C4956">
            <v>540741</v>
          </cell>
          <cell r="D4956" t="str">
            <v>ABSLRIF5DG</v>
          </cell>
        </row>
        <row r="4957">
          <cell r="B4957" t="str">
            <v>Aditya Birla Sun Life Resurgent India Fund - Series 5 - Direct Plan Dividend Payout</v>
          </cell>
          <cell r="C4957">
            <v>540742</v>
          </cell>
          <cell r="D4957" t="str">
            <v>ABSLRIF5DD</v>
          </cell>
        </row>
        <row r="4958">
          <cell r="B4958" t="str">
            <v>ICICI Prudential Value Fund Series 18 - Cumulative Option</v>
          </cell>
          <cell r="C4958">
            <v>540763</v>
          </cell>
          <cell r="D4958" t="str">
            <v>IPRU3013</v>
          </cell>
        </row>
        <row r="4959">
          <cell r="B4959" t="str">
            <v>ICICI Prudential Value Fund Series 18 - Dividend Payout Option</v>
          </cell>
          <cell r="C4959">
            <v>540764</v>
          </cell>
          <cell r="D4959" t="str">
            <v>IPRU3014</v>
          </cell>
        </row>
        <row r="4960">
          <cell r="B4960" t="str">
            <v>ICICI Prudential Value Fund Series 18 - Direct Plan Cumulative Option</v>
          </cell>
          <cell r="C4960">
            <v>540765</v>
          </cell>
          <cell r="D4960" t="str">
            <v>IPRU9215</v>
          </cell>
        </row>
        <row r="4961">
          <cell r="B4961" t="str">
            <v>ICICI Prudential Value Fund Series 18 - Direct Plan Dividend Payout Option</v>
          </cell>
          <cell r="C4961">
            <v>540766</v>
          </cell>
          <cell r="D4961" t="str">
            <v>IPRU9216</v>
          </cell>
        </row>
        <row r="4962">
          <cell r="B4962" t="str">
            <v>NIPPON INDIA MUTUAL FUND  CAPITAL BUILDER FD SR B DR DVP 06JN21</v>
          </cell>
          <cell r="C4962">
            <v>540778</v>
          </cell>
          <cell r="D4962" t="str">
            <v>NCBFIVBDD</v>
          </cell>
        </row>
        <row r="4963">
          <cell r="B4963" t="str">
            <v>NIPPON INDIA MUTUAL FUND  CAPITAL BUILDER FD SR B DR GWTH 06JN21</v>
          </cell>
          <cell r="C4963">
            <v>540779</v>
          </cell>
          <cell r="D4963" t="str">
            <v>NCBFIVBDG</v>
          </cell>
        </row>
        <row r="4964">
          <cell r="B4964" t="str">
            <v>NIPPON INDIA MUTUAL FUND  CAPITAL BUILDER FD SR B RG DVP 06JN21</v>
          </cell>
          <cell r="C4964">
            <v>540780</v>
          </cell>
          <cell r="D4964" t="str">
            <v>NCBFIVBD</v>
          </cell>
        </row>
        <row r="4965">
          <cell r="B4965" t="str">
            <v>NIPPON INDIA MUTUAL FUND  CAPITAL BUILDER FD SR B RG GWTH 06JN21</v>
          </cell>
          <cell r="C4965">
            <v>540781</v>
          </cell>
          <cell r="D4965" t="str">
            <v>NCBFIVBG</v>
          </cell>
        </row>
        <row r="4966">
          <cell r="B4966" t="str">
            <v>BHARAT 22 ETF - ICICI Prudential AMC</v>
          </cell>
          <cell r="C4966">
            <v>540787</v>
          </cell>
          <cell r="D4966" t="str">
            <v>ICICIB22</v>
          </cell>
        </row>
        <row r="4967">
          <cell r="B4967" t="str">
            <v>HDFC HOF-I-1140D November 2017(1) - Direct Option - Growth Option</v>
          </cell>
          <cell r="C4967">
            <v>540791</v>
          </cell>
          <cell r="D4967" t="str">
            <v>HHOF1140DG</v>
          </cell>
        </row>
        <row r="4968">
          <cell r="B4968" t="str">
            <v>HDFC HOF-I-1140D November 2017(1) - Direct Option - Dividend Payout Option</v>
          </cell>
          <cell r="C4968">
            <v>540792</v>
          </cell>
          <cell r="D4968" t="str">
            <v>HHOF1140DD</v>
          </cell>
        </row>
        <row r="4969">
          <cell r="B4969" t="str">
            <v>HDFC HOF-I-1140D November 2017(1) - Regular Option - Growth Option</v>
          </cell>
          <cell r="C4969">
            <v>540793</v>
          </cell>
          <cell r="D4969" t="str">
            <v>HHOF1140RG</v>
          </cell>
        </row>
        <row r="4970">
          <cell r="B4970" t="str">
            <v>HDFC HOF-I-1140D November 2017(1) - Regular  Option - Dividend Payout Option</v>
          </cell>
          <cell r="C4970">
            <v>540794</v>
          </cell>
          <cell r="D4970" t="str">
            <v>HHOF1140RD</v>
          </cell>
        </row>
        <row r="4971">
          <cell r="B4971" t="str">
            <v>DSP BLACKROCK A.C.E. Fund Series 1 - Regular Growth</v>
          </cell>
          <cell r="C4971">
            <v>540799</v>
          </cell>
          <cell r="D4971" t="str">
            <v>DACEFRG</v>
          </cell>
        </row>
        <row r="4972">
          <cell r="B4972" t="str">
            <v>DSP BLACKROCK A.C.E. Fund Series 1 - Regular-Dividend Payout</v>
          </cell>
          <cell r="C4972">
            <v>540800</v>
          </cell>
          <cell r="D4972" t="str">
            <v>DACEFRDP</v>
          </cell>
        </row>
        <row r="4973">
          <cell r="B4973" t="str">
            <v>DSP BLACKROCK A.C.E. Fund Series 1 - Direct Growth</v>
          </cell>
          <cell r="C4973">
            <v>540801</v>
          </cell>
          <cell r="D4973" t="str">
            <v>DACEFDG</v>
          </cell>
        </row>
        <row r="4974">
          <cell r="B4974" t="str">
            <v>DSP BLACKROCK A.C.E. Fund Series 1 - Direct - Dividend Payout</v>
          </cell>
          <cell r="C4974">
            <v>540802</v>
          </cell>
          <cell r="D4974" t="str">
            <v>DACEFDDP</v>
          </cell>
        </row>
        <row r="4975">
          <cell r="B4975" t="str">
            <v>NIPPON INDIA MUTUAL FUND  CAPITAL BUILDER FD IV SR C DR DVP 20MR21</v>
          </cell>
          <cell r="C4975">
            <v>540825</v>
          </cell>
          <cell r="D4975" t="str">
            <v>NCBFIVBCD</v>
          </cell>
        </row>
        <row r="4976">
          <cell r="B4976" t="str">
            <v>NIPPON INDIA MUTUAL FUND  CAPITAL BUILDER FD IV SR C RG GWTH 20MR21</v>
          </cell>
          <cell r="C4976">
            <v>540826</v>
          </cell>
          <cell r="D4976" t="str">
            <v>NCBFIVCG</v>
          </cell>
        </row>
        <row r="4977">
          <cell r="B4977" t="str">
            <v>NIPPON INDIA MUTUAL FUND  CAPITAL BUILDER FD IV SR C DR GWTH 20MR21</v>
          </cell>
          <cell r="C4977">
            <v>540827</v>
          </cell>
          <cell r="D4977" t="str">
            <v>NCBFIVBCG</v>
          </cell>
        </row>
        <row r="4978">
          <cell r="B4978" t="str">
            <v>NIPPON INDIA MUTUAL FUND  CAPITAL BUILDER FD IV SR C RG DVP 20MR21</v>
          </cell>
          <cell r="C4978">
            <v>540828</v>
          </cell>
          <cell r="D4978" t="str">
            <v>NCBFIVCD</v>
          </cell>
        </row>
        <row r="4979">
          <cell r="B4979" t="str">
            <v>ICICI PRUDENTIAL VALUE FUND - SERIES 19 - CUMULATIVE OPTION</v>
          </cell>
          <cell r="C4979">
            <v>540861</v>
          </cell>
          <cell r="D4979" t="str">
            <v>IPRU3018</v>
          </cell>
        </row>
        <row r="4980">
          <cell r="B4980" t="str">
            <v>ICICI PRUDENTIAL VALUE FUND - SERIES 19  - DIVIDEND PAYOUT OPTION</v>
          </cell>
          <cell r="C4980">
            <v>540862</v>
          </cell>
          <cell r="D4980" t="str">
            <v>IPRU3019</v>
          </cell>
        </row>
        <row r="4981">
          <cell r="B4981" t="str">
            <v>ICICI PRUDENTIAL VALUE FUND - SERIES 19  - DIRECT PLAN CUMULATIVE OPTION</v>
          </cell>
          <cell r="C4981">
            <v>540863</v>
          </cell>
          <cell r="D4981" t="str">
            <v>IPRU9220</v>
          </cell>
        </row>
        <row r="4982">
          <cell r="B4982" t="str">
            <v>ICICI PRUDENTIAL VALUE FUND - SERIES 19  -DIRECT PLAN DIVIDEND PAYOUT OPTION</v>
          </cell>
          <cell r="C4982">
            <v>540864</v>
          </cell>
          <cell r="D4982" t="str">
            <v>IPRU9221</v>
          </cell>
        </row>
        <row r="4983">
          <cell r="B4983" t="str">
            <v>NIPPON INDIA MUTUAL FUND  CAPITAL BUILDER FD IV SRD DR DVP 18JN21</v>
          </cell>
          <cell r="C4983">
            <v>540896</v>
          </cell>
          <cell r="D4983" t="str">
            <v>NCBFIVDDD</v>
          </cell>
        </row>
        <row r="4984">
          <cell r="B4984" t="str">
            <v>NIPPON INDIA MUTUAL FUND  CAPITAL BUILDER FD IV SRD RG GWTH 18JN21</v>
          </cell>
          <cell r="C4984">
            <v>540897</v>
          </cell>
          <cell r="D4984" t="str">
            <v>NCBFIVDG</v>
          </cell>
        </row>
        <row r="4985">
          <cell r="B4985" t="str">
            <v>NIPPON INDIA MUTUAL FUND  CAPITAL BUILDER FD IV SRD DR GWTH 18JN21</v>
          </cell>
          <cell r="C4985">
            <v>540898</v>
          </cell>
          <cell r="D4985" t="str">
            <v>NCBFIVDDG</v>
          </cell>
        </row>
        <row r="4986">
          <cell r="B4986" t="str">
            <v>NIPPON INDIA MUTUAL FUND  CAPITAL BUILDER FD IV SRD RG DVP 18JN21</v>
          </cell>
          <cell r="C4986">
            <v>540899</v>
          </cell>
          <cell r="D4986" t="str">
            <v>NCBFIVDD</v>
          </cell>
        </row>
        <row r="4987">
          <cell r="B4987" t="str">
            <v>ICICI Prudential Value Fund - Series 20 - Cumulative Option</v>
          </cell>
          <cell r="C4987">
            <v>540947</v>
          </cell>
          <cell r="D4987" t="str">
            <v>IPRU3034</v>
          </cell>
        </row>
        <row r="4988">
          <cell r="B4988" t="str">
            <v>ICICI Prudential Value Fund - Series 20 - Dividend Option</v>
          </cell>
          <cell r="C4988">
            <v>540949</v>
          </cell>
          <cell r="D4988" t="str">
            <v>IPRU3035</v>
          </cell>
        </row>
        <row r="4989">
          <cell r="B4989" t="str">
            <v>ICICI Prudential Value Fund - Series 20 - Direct Plan Cumulative Option</v>
          </cell>
          <cell r="C4989">
            <v>540950</v>
          </cell>
          <cell r="D4989" t="str">
            <v>IPRU9236</v>
          </cell>
        </row>
        <row r="4990">
          <cell r="B4990" t="str">
            <v>ICICI Prudential Value Fund - Series 20 - Direct Plan Dividend Option</v>
          </cell>
          <cell r="C4990">
            <v>540951</v>
          </cell>
          <cell r="D4990" t="str">
            <v>IPRU9237</v>
          </cell>
        </row>
        <row r="4991">
          <cell r="B4991" t="str">
            <v>Kotak India Growth Fund   Series 4 - Regular Plan Growth Option</v>
          </cell>
          <cell r="C4991">
            <v>540981</v>
          </cell>
          <cell r="D4991" t="str">
            <v>KTKIND4RG</v>
          </cell>
        </row>
        <row r="4992">
          <cell r="B4992" t="str">
            <v>Kotak India Growth Fund   Series 4 - Regular Plan Dividend Option</v>
          </cell>
          <cell r="C4992">
            <v>540982</v>
          </cell>
          <cell r="D4992" t="str">
            <v>KTKIND4RD</v>
          </cell>
        </row>
        <row r="4993">
          <cell r="B4993" t="str">
            <v>KOTAK INDIA GROWTH FUND SERIES 4 DIRECT PLAN DIVIDEND OPTION</v>
          </cell>
          <cell r="C4993">
            <v>540983</v>
          </cell>
          <cell r="D4993" t="str">
            <v>KTKIND4DD</v>
          </cell>
        </row>
        <row r="4994">
          <cell r="B4994" t="str">
            <v>Kotak India Growth Fund   Series 4 - Direct Plan Growth Option</v>
          </cell>
          <cell r="C4994">
            <v>540984</v>
          </cell>
          <cell r="D4994" t="str">
            <v>KTKIND4DG</v>
          </cell>
        </row>
        <row r="4995">
          <cell r="B4995" t="str">
            <v>Axis Capital Builder Fund - Series 1 (1540 Days) - Direct Plan  - Dividend Payout</v>
          </cell>
          <cell r="C4995">
            <v>541068</v>
          </cell>
          <cell r="D4995" t="str">
            <v>AXISCBD1D</v>
          </cell>
        </row>
        <row r="4996">
          <cell r="B4996" t="str">
            <v>Axis Capital Builder Fund - Series 1 (1540 Days) - Direct Plan  - Growth</v>
          </cell>
          <cell r="C4996">
            <v>541069</v>
          </cell>
          <cell r="D4996" t="str">
            <v>AXISCBDGG</v>
          </cell>
        </row>
        <row r="4997">
          <cell r="B4997" t="str">
            <v>Axis Capital Builder Fund - Series 1 (1540 Days) - Regular Plan  - Dividend Payout</v>
          </cell>
          <cell r="C4997">
            <v>541070</v>
          </cell>
          <cell r="D4997" t="str">
            <v>AXISCBDPD</v>
          </cell>
        </row>
        <row r="4998">
          <cell r="B4998" t="str">
            <v>Axis Capital Builder Fund - Series 1 (1540 Days) - Regular Plan  - Growth</v>
          </cell>
          <cell r="C4998">
            <v>541071</v>
          </cell>
          <cell r="D4998" t="str">
            <v>AXISCBGPG</v>
          </cell>
        </row>
        <row r="4999">
          <cell r="B4999" t="str">
            <v>DSP BlackRock A C E Fund - Series 2 - Regular Plan - Growth Option</v>
          </cell>
          <cell r="C4999">
            <v>541084</v>
          </cell>
          <cell r="D4999" t="str">
            <v>DACE2RG</v>
          </cell>
        </row>
        <row r="5000">
          <cell r="B5000" t="str">
            <v>DSP BlackRock A C E Fund - Series 2 - Regular Plan - Dividend Payout Option</v>
          </cell>
          <cell r="C5000">
            <v>541085</v>
          </cell>
          <cell r="D5000" t="str">
            <v>DACE2RDP</v>
          </cell>
        </row>
        <row r="5001">
          <cell r="B5001" t="str">
            <v>DSP BlackRock A C E Fund - Series 2 - Direct Plan - Growth Option</v>
          </cell>
          <cell r="C5001">
            <v>541086</v>
          </cell>
          <cell r="D5001" t="str">
            <v>DACE2DG</v>
          </cell>
        </row>
        <row r="5002">
          <cell r="B5002" t="str">
            <v>DSP BlackRock A C E Fund - Series 2 - Direct Plan - Dividend Payout  Option</v>
          </cell>
          <cell r="C5002">
            <v>541087</v>
          </cell>
          <cell r="D5002" t="str">
            <v>DACE2DDP</v>
          </cell>
        </row>
        <row r="5003">
          <cell r="B5003" t="str">
            <v>ADITYA BIRLA SUN LIFE RESURGENT INDIA FUND - SERIES 6- REGULAR PLAN- GROWTH</v>
          </cell>
          <cell r="C5003">
            <v>541092</v>
          </cell>
          <cell r="D5003" t="str">
            <v>ABSLRIF6RG</v>
          </cell>
        </row>
        <row r="5004">
          <cell r="B5004" t="str">
            <v>ADITYA BIRLA SUN LIFE RESURGENT INDIA FUND - SERIES 6- REGULAR PLAN- DIVIDEND PAYOUT</v>
          </cell>
          <cell r="C5004">
            <v>541093</v>
          </cell>
          <cell r="D5004" t="str">
            <v>ABSLRIF6RD</v>
          </cell>
        </row>
        <row r="5005">
          <cell r="B5005" t="str">
            <v>ADITYA BIRLA SUN LIFE RESURGENT INDIA FUND - SERIES 6- DIRECT PLAN- GROWTH</v>
          </cell>
          <cell r="C5005">
            <v>541094</v>
          </cell>
          <cell r="D5005" t="str">
            <v>ABSLRIF6DG</v>
          </cell>
        </row>
        <row r="5006">
          <cell r="B5006" t="str">
            <v>ADITYA BIRLA SUN LIFE RESURGENT INDIA FUND - SERIES 6- DIRECT PLAN- DIVIDEND PAYOUT</v>
          </cell>
          <cell r="C5006">
            <v>541095</v>
          </cell>
          <cell r="D5006" t="str">
            <v>ABSLRIF6DD</v>
          </cell>
        </row>
        <row r="5007">
          <cell r="B5007" t="str">
            <v>Aditya Birla Sun Life Resurgent India Fund - Series 7 - Regular Plan - Growth Option</v>
          </cell>
          <cell r="C5007">
            <v>541252</v>
          </cell>
          <cell r="D5007" t="str">
            <v>ABSLRIF7RG</v>
          </cell>
        </row>
        <row r="5008">
          <cell r="B5008" t="str">
            <v>Aditya Birla Sun Life Resurgent India Fund - Series 7 - Regular Plan - Dividend Payout</v>
          </cell>
          <cell r="C5008">
            <v>541253</v>
          </cell>
          <cell r="D5008" t="str">
            <v>ABSLRIF7RD</v>
          </cell>
        </row>
        <row r="5009">
          <cell r="B5009" t="str">
            <v>Aditya Birla Sun Life Resurgent India Fund - Series 7 - Direct Plan - Growth Option</v>
          </cell>
          <cell r="C5009">
            <v>541254</v>
          </cell>
          <cell r="D5009" t="str">
            <v>ABSLRIF7DG</v>
          </cell>
        </row>
        <row r="5010">
          <cell r="B5010" t="str">
            <v>Aditya Birla Sun Life Resurgent India Fund - Series 7 - Direct Plan - Dividend Payout</v>
          </cell>
          <cell r="C5010">
            <v>541255</v>
          </cell>
          <cell r="D5010" t="str">
            <v>ABSLRIF7DD</v>
          </cell>
        </row>
        <row r="5011">
          <cell r="B5011" t="str">
            <v>IndInfravit Trust</v>
          </cell>
          <cell r="C5011">
            <v>541300</v>
          </cell>
          <cell r="D5011" t="str">
            <v>INDINFR</v>
          </cell>
        </row>
        <row r="5012">
          <cell r="B5012" t="str">
            <v>ICICI Prudential Bharat Consumption Fund - Series 2 - Cumulative Option</v>
          </cell>
          <cell r="C5012">
            <v>541309</v>
          </cell>
          <cell r="D5012" t="str">
            <v>IPRU3095</v>
          </cell>
        </row>
        <row r="5013">
          <cell r="B5013" t="str">
            <v>ICICI Prudential Bharat Consumption Fund - Series 2 - Dividend Option</v>
          </cell>
          <cell r="C5013">
            <v>541310</v>
          </cell>
          <cell r="D5013" t="str">
            <v>IPRU3096</v>
          </cell>
        </row>
        <row r="5014">
          <cell r="B5014" t="str">
            <v>ICICI Prudential Bharat Consumption Fund - Series 2 - Direct Plan Cumulative Option</v>
          </cell>
          <cell r="C5014">
            <v>541311</v>
          </cell>
          <cell r="D5014" t="str">
            <v>IPRU9297</v>
          </cell>
        </row>
        <row r="5015">
          <cell r="B5015" t="str">
            <v>ICICI Prudential Bharat Consumption Fund - Series 2 - Direct Plan Dividend Option</v>
          </cell>
          <cell r="C5015">
            <v>541312</v>
          </cell>
          <cell r="D5015" t="str">
            <v>IPRU9298</v>
          </cell>
        </row>
        <row r="5016">
          <cell r="B5016" t="str">
            <v>ICICI Prudential S&amp;P BSE 500 ETF</v>
          </cell>
          <cell r="C5016">
            <v>541313</v>
          </cell>
          <cell r="D5016" t="str">
            <v>ICICI500</v>
          </cell>
        </row>
        <row r="5017">
          <cell r="B5017" t="str">
            <v>Kotak India Growth Fund Series 5 - Regular Plan - Growth Option</v>
          </cell>
          <cell r="C5017">
            <v>541341</v>
          </cell>
          <cell r="D5017" t="str">
            <v>KTKIND5RG</v>
          </cell>
        </row>
        <row r="5018">
          <cell r="B5018" t="str">
            <v>Kotak India Growth Fund Series 5 - Regular Plan - Dividend Option</v>
          </cell>
          <cell r="C5018">
            <v>541343</v>
          </cell>
          <cell r="D5018" t="str">
            <v>KTKIND5RD</v>
          </cell>
        </row>
        <row r="5019">
          <cell r="B5019" t="str">
            <v>Kotak India Growth Fund Series 5 - Direct Plan - Growth Option</v>
          </cell>
          <cell r="C5019">
            <v>541345</v>
          </cell>
          <cell r="D5019" t="str">
            <v>KTKIND5DG</v>
          </cell>
        </row>
        <row r="5020">
          <cell r="B5020" t="str">
            <v>Kotak India Growth Fund Series 5 - Direct Plan - Dividend Option</v>
          </cell>
          <cell r="C5020">
            <v>541346</v>
          </cell>
          <cell r="D5020" t="str">
            <v>KTKIND5DD</v>
          </cell>
        </row>
        <row r="5021">
          <cell r="B5021" t="str">
            <v>ICICI Prudential Bharat Consumption Fund  - Series 3 - Cumulative Option</v>
          </cell>
          <cell r="C5021">
            <v>541672</v>
          </cell>
          <cell r="D5021" t="str">
            <v>IPRU3143</v>
          </cell>
        </row>
        <row r="5022">
          <cell r="B5022" t="str">
            <v>ICICI Prudential Bharat Consumption Fund  - Series 3 - Dividend Payout Option</v>
          </cell>
          <cell r="C5022">
            <v>541673</v>
          </cell>
          <cell r="D5022" t="str">
            <v>IPRU3144</v>
          </cell>
        </row>
        <row r="5023">
          <cell r="B5023" t="str">
            <v>ICICI Prudential Bharat Consumption Fund  - Series 3 -  Direct Plan - Cumulative Option</v>
          </cell>
          <cell r="C5023">
            <v>541674</v>
          </cell>
          <cell r="D5023" t="str">
            <v>IPRU9345</v>
          </cell>
        </row>
        <row r="5024">
          <cell r="B5024" t="str">
            <v>ICICI Prudential Bharat Consumption Fund  - Series 3 - Direct Plan - Dividend Payout Option</v>
          </cell>
          <cell r="C5024">
            <v>541675</v>
          </cell>
          <cell r="D5024" t="str">
            <v>IPRU9346</v>
          </cell>
        </row>
        <row r="5025">
          <cell r="B5025" t="str">
            <v>Tata Vaue Fund Series 1 - Regular Plan - Dividend Payout Option</v>
          </cell>
          <cell r="C5025">
            <v>541676</v>
          </cell>
          <cell r="D5025" t="str">
            <v>TVF1D</v>
          </cell>
        </row>
        <row r="5026">
          <cell r="B5026" t="str">
            <v>Tata Vaue Fund Series 1 - Direct Plan - Dividend Payout Option</v>
          </cell>
          <cell r="C5026">
            <v>541677</v>
          </cell>
          <cell r="D5026" t="str">
            <v>TVF1DZ</v>
          </cell>
        </row>
        <row r="5027">
          <cell r="B5027" t="str">
            <v>Tata Vaue Fund Series 1 - Regular Plan - Growth Option</v>
          </cell>
          <cell r="C5027">
            <v>541678</v>
          </cell>
          <cell r="D5027" t="str">
            <v>TVF1G</v>
          </cell>
        </row>
        <row r="5028">
          <cell r="B5028" t="str">
            <v>Tata Vaue Fund Series 1 - Direct Plan - Growth Option</v>
          </cell>
          <cell r="C5028">
            <v>541679</v>
          </cell>
          <cell r="D5028" t="str">
            <v>TVF1GZ</v>
          </cell>
        </row>
        <row r="5029">
          <cell r="B5029" t="str">
            <v>IDFC Equity Opportunity - Series 6 - Regular Plan - Growth Option</v>
          </cell>
          <cell r="C5029">
            <v>541725</v>
          </cell>
          <cell r="D5029" t="str">
            <v>IDFCEOS6RG</v>
          </cell>
        </row>
        <row r="5030">
          <cell r="B5030" t="str">
            <v>IDFC Equity Opportunity - Series 6 - Regular Plan - Dividend Payout  Option</v>
          </cell>
          <cell r="C5030">
            <v>541726</v>
          </cell>
          <cell r="D5030" t="str">
            <v>IDFCEOS6RD</v>
          </cell>
        </row>
        <row r="5031">
          <cell r="B5031" t="str">
            <v>IDFC Equity Opportunity - Series 6 - Direct Plan - Growth Option</v>
          </cell>
          <cell r="C5031">
            <v>541727</v>
          </cell>
          <cell r="D5031" t="str">
            <v>IDFCEOS6DG</v>
          </cell>
        </row>
        <row r="5032">
          <cell r="B5032" t="str">
            <v>IDFC Equity Opportunity - Series 6 - Direct Plan - Dividend Payout Option</v>
          </cell>
          <cell r="C5032">
            <v>541728</v>
          </cell>
          <cell r="D5032" t="str">
            <v>IDFCEOS6DD</v>
          </cell>
        </row>
        <row r="5033">
          <cell r="B5033" t="str">
            <v>TATA Value Fund Series  2 - Regular Plan  - Dividend Payout Option</v>
          </cell>
          <cell r="C5033">
            <v>541742</v>
          </cell>
          <cell r="D5033" t="str">
            <v>TVF2D</v>
          </cell>
        </row>
        <row r="5034">
          <cell r="B5034" t="str">
            <v>TATA Value Fund Series  2 - Direct Plan  - Dividend Payout Option</v>
          </cell>
          <cell r="C5034">
            <v>541743</v>
          </cell>
          <cell r="D5034" t="str">
            <v>TVF2DZ</v>
          </cell>
        </row>
        <row r="5035">
          <cell r="B5035" t="str">
            <v>TATA Value Fund Series  2 - Regular  Plan  - Growth Option</v>
          </cell>
          <cell r="C5035">
            <v>541744</v>
          </cell>
          <cell r="D5035" t="str">
            <v>TVF2G</v>
          </cell>
        </row>
        <row r="5036">
          <cell r="B5036" t="str">
            <v>TATA Value Fund Series  2 - Direct Plan  - Growth Option</v>
          </cell>
          <cell r="C5036">
            <v>541745</v>
          </cell>
          <cell r="D5036" t="str">
            <v>TVF2GZ</v>
          </cell>
        </row>
        <row r="5037">
          <cell r="B5037" t="str">
            <v>ICICI PRU Bharat Consumption Fund - Sr 4 - Cumulative</v>
          </cell>
          <cell r="C5037">
            <v>541804</v>
          </cell>
          <cell r="D5037" t="str">
            <v>IPRU3168</v>
          </cell>
        </row>
        <row r="5038">
          <cell r="B5038" t="str">
            <v>ICICI PRU Bharat Consumption Fund - Sr 4 - Dividend Payout Option</v>
          </cell>
          <cell r="C5038">
            <v>541805</v>
          </cell>
          <cell r="D5038" t="str">
            <v>IPRU3169</v>
          </cell>
        </row>
        <row r="5039">
          <cell r="B5039" t="str">
            <v>ICICI PRU Bharat Consumption Fund - Sr 4 - Direct Plan Cumulative</v>
          </cell>
          <cell r="C5039">
            <v>541806</v>
          </cell>
          <cell r="D5039" t="str">
            <v>IPRU9370</v>
          </cell>
        </row>
        <row r="5040">
          <cell r="B5040" t="str">
            <v>ICICI PRU Bharat Consumption Fund - Sr 4 - Direct Plan Dividend Payout</v>
          </cell>
          <cell r="C5040">
            <v>541807</v>
          </cell>
          <cell r="D5040" t="str">
            <v>IPRU9371</v>
          </cell>
        </row>
        <row r="5041">
          <cell r="B5041" t="str">
            <v>ICICI Prudential Nifty Next 50 ETF</v>
          </cell>
          <cell r="C5041">
            <v>541809</v>
          </cell>
          <cell r="D5041" t="str">
            <v>ICICINXT50</v>
          </cell>
        </row>
        <row r="5042">
          <cell r="B5042" t="str">
            <v>Kotak India Growth Fund Series 7 - Regular Plan - Growth Option</v>
          </cell>
          <cell r="C5042">
            <v>541879</v>
          </cell>
          <cell r="D5042" t="str">
            <v>KTKIND7RG</v>
          </cell>
        </row>
        <row r="5043">
          <cell r="B5043" t="str">
            <v>Kotak India Growth Fund Series 7 - Regular Plan - Dividend Option</v>
          </cell>
          <cell r="C5043">
            <v>541881</v>
          </cell>
          <cell r="D5043" t="str">
            <v>KTKIND7RD</v>
          </cell>
        </row>
        <row r="5044">
          <cell r="B5044" t="str">
            <v>Kotak India Growth Fund Series 7 - Direct Plan - Growth Option</v>
          </cell>
          <cell r="C5044">
            <v>541882</v>
          </cell>
          <cell r="D5044" t="str">
            <v>KTKIND7DG</v>
          </cell>
        </row>
        <row r="5045">
          <cell r="B5045" t="str">
            <v>Kotak India Growth Fund Series 7 - Direct Plan - Dividend Option</v>
          </cell>
          <cell r="C5045">
            <v>541884</v>
          </cell>
          <cell r="D5045" t="str">
            <v>KTKIND7DD</v>
          </cell>
        </row>
        <row r="5046">
          <cell r="B5046" t="str">
            <v>SBI - ETF - SENSEX NEXT 50</v>
          </cell>
          <cell r="C5046">
            <v>541972</v>
          </cell>
          <cell r="D5046" t="str">
            <v>SETFSN50</v>
          </cell>
        </row>
        <row r="5047">
          <cell r="B5047" t="str">
            <v>NIPPON INDIA MUTUAL FUND  INDIA OPPT FD  SR A RG GWTH31JN22</v>
          </cell>
          <cell r="C5047">
            <v>541984</v>
          </cell>
          <cell r="D5047" t="str">
            <v>NIOSAG</v>
          </cell>
        </row>
        <row r="5048">
          <cell r="B5048" t="str">
            <v>NIPPON INDIA MUTUAL FUND  INDIA OPPT FD  SR A RG DVP31JN22</v>
          </cell>
          <cell r="C5048">
            <v>541985</v>
          </cell>
          <cell r="D5048" t="str">
            <v>NIOSAD</v>
          </cell>
        </row>
        <row r="5049">
          <cell r="B5049" t="str">
            <v>NIPPON INDIA MUTUAL FUND  INDIA OPPT FD  SR A DR GWTH31JN22</v>
          </cell>
          <cell r="C5049">
            <v>541986</v>
          </cell>
          <cell r="D5049" t="str">
            <v>NIOSADG</v>
          </cell>
        </row>
        <row r="5050">
          <cell r="B5050" t="str">
            <v>NIPPON INDIA MUTUAL FUND  INDIA OPPT FD  SR A DR DVP31JN22</v>
          </cell>
          <cell r="C5050">
            <v>541987</v>
          </cell>
          <cell r="D5050" t="str">
            <v>NIOSADD</v>
          </cell>
        </row>
        <row r="5051">
          <cell r="B5051" t="str">
            <v>MIRAE ASSET NIFTY 50 ETF (MAN50ETF)</v>
          </cell>
          <cell r="C5051">
            <v>542131</v>
          </cell>
          <cell r="D5051" t="str">
            <v>MAN50ETF</v>
          </cell>
        </row>
        <row r="5052">
          <cell r="B5052" t="str">
            <v>ICICI Prudential Bharat Consumption Fund - Series 5 - Cumulative Option</v>
          </cell>
          <cell r="C5052">
            <v>542156</v>
          </cell>
          <cell r="D5052" t="str">
            <v>IPRU3218</v>
          </cell>
        </row>
        <row r="5053">
          <cell r="B5053" t="str">
            <v>ICICI Prudential Bharat Consumption Fund - Series 5 - Dividend Payout Option</v>
          </cell>
          <cell r="C5053">
            <v>542158</v>
          </cell>
          <cell r="D5053" t="str">
            <v>IPRU3219</v>
          </cell>
        </row>
        <row r="5054">
          <cell r="B5054" t="str">
            <v>ICICI Prudential Bharat Consumption Fund - Series 5 -  Direct Plan - Cumulative Option</v>
          </cell>
          <cell r="C5054">
            <v>542160</v>
          </cell>
          <cell r="D5054" t="str">
            <v>IPRU9420</v>
          </cell>
        </row>
        <row r="5055">
          <cell r="B5055" t="str">
            <v>ICICI Prudential Bharat Consumption Fund - Series 5 -  Direct Plan - Dividend Payout  Option</v>
          </cell>
          <cell r="C5055">
            <v>542163</v>
          </cell>
          <cell r="D5055" t="str">
            <v>IPRU9421</v>
          </cell>
        </row>
        <row r="5056">
          <cell r="B5056" t="str">
            <v>Aditya Birla Sun Life Nifty Next 50 ETF</v>
          </cell>
          <cell r="C5056">
            <v>542230</v>
          </cell>
          <cell r="D5056" t="str">
            <v>ABSLNN50ET</v>
          </cell>
        </row>
        <row r="5057">
          <cell r="B5057" t="str">
            <v>Axis&amp;#160;Capital&amp;#160;Builder&amp;#160;Fund&amp;#160;-&amp;#160;Series&amp;#160;4&amp;#160;(1582&amp;#160;days)&amp;#160;-</v>
          </cell>
          <cell r="C5057">
            <v>542244</v>
          </cell>
          <cell r="D5057" t="str">
            <v>AXISCCDID</v>
          </cell>
        </row>
        <row r="5058">
          <cell r="B5058" t="str">
            <v>Axis&amp;#160;Capital&amp;#160;Builder&amp;#160;Fund&amp;#160;-&amp;#160;Series&amp;#160;4&amp;#160;(1582&amp;#160;days)&amp;#160;-Direct&amp;#160;Plan&amp;#160;-&amp;#160;Growth&amp;#160;Option</v>
          </cell>
          <cell r="C5058">
            <v>542245</v>
          </cell>
          <cell r="D5058" t="str">
            <v>AXISCCDGG</v>
          </cell>
        </row>
        <row r="5059">
          <cell r="B5059" t="str">
            <v>Axis&amp;#160;Capital&amp;#160;Builder&amp;#160;Fund&amp;#160;-&amp;#160;Series&amp;#160;4&amp;#160;(1582&amp;#160;days)&amp;#160;-Regular&amp;#160;Plan&amp;#160;-&amp;#160;Dividend&amp;#160;Payout&amp;#160;Option</v>
          </cell>
          <cell r="C5059">
            <v>542246</v>
          </cell>
          <cell r="D5059" t="str">
            <v>AXISCCDPD</v>
          </cell>
        </row>
        <row r="5060">
          <cell r="B5060" t="str">
            <v>Axis&amp;#160;Capital&amp;#160;Builder&amp;#160;Fund&amp;#160;-&amp;#160;Series&amp;#160;4&amp;#160;(1582&amp;#160;days)&amp;#160;- Regular&amp;#160;Plan&amp;#160;-&amp;#160;Growth&amp;#160;Option</v>
          </cell>
          <cell r="C5060">
            <v>542247</v>
          </cell>
          <cell r="D5060" t="str">
            <v>AXISCCGPG</v>
          </cell>
        </row>
        <row r="5061">
          <cell r="B5061" t="str">
            <v>UTI S&amp;P BSE Sensex Next 50 ETF</v>
          </cell>
          <cell r="C5061">
            <v>542513</v>
          </cell>
          <cell r="D5061" t="str">
            <v>UTISXN50</v>
          </cell>
        </row>
        <row r="5062">
          <cell r="B5062" t="str">
            <v>India Infrastructure Trust</v>
          </cell>
          <cell r="C5062">
            <v>542543</v>
          </cell>
          <cell r="D5062" t="str">
            <v>INFRATRUST</v>
          </cell>
        </row>
        <row r="5063">
          <cell r="B5063" t="str">
            <v>Parshva Enterprises Ltd</v>
          </cell>
          <cell r="C5063">
            <v>542694</v>
          </cell>
          <cell r="D5063" t="str">
            <v>PARSHVA</v>
          </cell>
        </row>
        <row r="5064">
          <cell r="B5064" t="str">
            <v>Anand Rayons Ltd</v>
          </cell>
          <cell r="C5064">
            <v>542721</v>
          </cell>
          <cell r="D5064" t="str">
            <v>ARL</v>
          </cell>
        </row>
        <row r="5065">
          <cell r="B5065" t="str">
            <v>Earum Pharmaceuticals Ltd</v>
          </cell>
          <cell r="C5065">
            <v>542724</v>
          </cell>
          <cell r="D5065" t="str">
            <v>EARUM</v>
          </cell>
        </row>
        <row r="5066">
          <cell r="B5066" t="str">
            <v>SBC Exports Ltd</v>
          </cell>
          <cell r="C5066">
            <v>542725</v>
          </cell>
          <cell r="D5066" t="str">
            <v>SBC</v>
          </cell>
        </row>
        <row r="5067">
          <cell r="B5067" t="str">
            <v>IndiaMART InterMESH Ltd</v>
          </cell>
          <cell r="C5067">
            <v>542726</v>
          </cell>
          <cell r="D5067" t="str">
            <v>INDIAMART</v>
          </cell>
        </row>
        <row r="5068">
          <cell r="B5068" t="str">
            <v>City Pulse Multiplex Ltd</v>
          </cell>
          <cell r="C5068">
            <v>542727</v>
          </cell>
          <cell r="D5068" t="str">
            <v>CPML</v>
          </cell>
        </row>
        <row r="5069">
          <cell r="B5069" t="str">
            <v>SK International Export Ltd</v>
          </cell>
          <cell r="C5069">
            <v>542728</v>
          </cell>
          <cell r="D5069" t="str">
            <v>SKIEL</v>
          </cell>
        </row>
        <row r="5070">
          <cell r="B5070" t="str">
            <v>DCM Nouvelle Ltd</v>
          </cell>
          <cell r="C5070">
            <v>542729</v>
          </cell>
          <cell r="D5070" t="str">
            <v>DCMNVL</v>
          </cell>
        </row>
        <row r="5071">
          <cell r="B5071" t="str">
            <v>ICICI Prudential Bank ETF</v>
          </cell>
          <cell r="C5071">
            <v>542730</v>
          </cell>
          <cell r="D5071" t="str">
            <v>ICICIBANKN</v>
          </cell>
        </row>
        <row r="5072">
          <cell r="B5072" t="str">
            <v>NIPPON INDIA ETF SENSEX NEXT 50</v>
          </cell>
          <cell r="C5072">
            <v>542747</v>
          </cell>
          <cell r="D5072" t="str">
            <v>NETFSNX150</v>
          </cell>
        </row>
        <row r="5073">
          <cell r="B5073" t="str">
            <v>Affle (India) Ltd</v>
          </cell>
          <cell r="C5073">
            <v>542752</v>
          </cell>
          <cell r="D5073" t="str">
            <v>AFFLE</v>
          </cell>
        </row>
        <row r="5074">
          <cell r="B5074" t="str">
            <v>Seacoast Shipping Services Ltd</v>
          </cell>
          <cell r="C5074">
            <v>542753</v>
          </cell>
          <cell r="D5074" t="str">
            <v>SEACOAST</v>
          </cell>
        </row>
        <row r="5075">
          <cell r="B5075" t="str">
            <v>ICICI Prudential Private Banks ETF</v>
          </cell>
          <cell r="C5075">
            <v>542758</v>
          </cell>
          <cell r="D5075" t="str">
            <v>ICICIBANKP</v>
          </cell>
        </row>
        <row r="5076">
          <cell r="B5076" t="str">
            <v>Spandana Sphoorty Financial Ltd</v>
          </cell>
          <cell r="C5076">
            <v>542759</v>
          </cell>
          <cell r="D5076" t="str">
            <v>SPANDANA</v>
          </cell>
        </row>
        <row r="5077">
          <cell r="B5077" t="str">
            <v>Sterling and Wilson Solar Ltd</v>
          </cell>
          <cell r="C5077">
            <v>542760</v>
          </cell>
          <cell r="D5077" t="str">
            <v>SWSOLAR</v>
          </cell>
        </row>
        <row r="5078">
          <cell r="B5078" t="str">
            <v>Transpact Enterprises Ltd</v>
          </cell>
          <cell r="C5078">
            <v>542765</v>
          </cell>
          <cell r="D5078" t="str">
            <v>TRANSPACT</v>
          </cell>
        </row>
        <row r="5079">
          <cell r="B5079" t="str">
            <v>Alphalogic Techsys Ltd</v>
          </cell>
          <cell r="C5079">
            <v>542770</v>
          </cell>
          <cell r="D5079" t="str">
            <v>ALPHALOGIC</v>
          </cell>
        </row>
        <row r="5080">
          <cell r="B5080" t="str">
            <v>Novateor Research Laboratories Ltd</v>
          </cell>
          <cell r="C5080">
            <v>542771</v>
          </cell>
          <cell r="D5080" t="str">
            <v>NOVATEOR</v>
          </cell>
        </row>
        <row r="5081">
          <cell r="B5081" t="str">
            <v>IIFL Wealth Management Ltd</v>
          </cell>
          <cell r="C5081">
            <v>542772</v>
          </cell>
          <cell r="D5081" t="str">
            <v>IIFLWAM</v>
          </cell>
        </row>
        <row r="5082">
          <cell r="B5082" t="str">
            <v>IIFL Securities Ltd</v>
          </cell>
          <cell r="C5082">
            <v>542773</v>
          </cell>
          <cell r="D5082" t="str">
            <v>IIFLSEC</v>
          </cell>
        </row>
        <row r="5083">
          <cell r="B5083" t="str">
            <v>APM Finvest Ltd</v>
          </cell>
          <cell r="C5083">
            <v>542774</v>
          </cell>
          <cell r="D5083" t="str">
            <v>APMFINVEST</v>
          </cell>
        </row>
        <row r="5084">
          <cell r="B5084" t="str">
            <v>Misquita Engineering Ltd</v>
          </cell>
          <cell r="C5084">
            <v>542801</v>
          </cell>
          <cell r="D5084" t="str">
            <v>MISQUITA</v>
          </cell>
        </row>
        <row r="5085">
          <cell r="B5085" t="str">
            <v>Galactico Corporate Services Ltd</v>
          </cell>
          <cell r="C5085">
            <v>542802</v>
          </cell>
          <cell r="D5085" t="str">
            <v>GALACTICO</v>
          </cell>
        </row>
        <row r="5086">
          <cell r="B5086" t="str">
            <v>Ellora Trading Ltd</v>
          </cell>
          <cell r="C5086">
            <v>542803</v>
          </cell>
          <cell r="D5086" t="str">
            <v>ELLORATRAD</v>
          </cell>
        </row>
        <row r="5087">
          <cell r="B5087" t="str">
            <v>NIPPON INDIA EQUITY SAVINGS FUND - SEGREGATED PORTFOLIO 1 - DIVIDEND PLANDIVIDEND PAYOUT</v>
          </cell>
          <cell r="C5087">
            <v>542804</v>
          </cell>
          <cell r="D5087" t="str">
            <v>NIESSPJ</v>
          </cell>
        </row>
        <row r="5088">
          <cell r="B5088" t="str">
            <v>NIPPON INDIA EQUITY SAVINGS FUND - SEGREGATED PORTFOLIO 1 - DIRECT QUARTERLY DIVIDEND PLAN REINVESTMENT</v>
          </cell>
          <cell r="C5088">
            <v>542805</v>
          </cell>
          <cell r="D5088" t="str">
            <v>NIESSPI</v>
          </cell>
        </row>
        <row r="5089">
          <cell r="B5089" t="str">
            <v>NIPPON INDIA EQUITY SAVINGS FUND - SEGREGATED PORTFOLIO 1 - DIRECT BONUS PLAN BONUS</v>
          </cell>
          <cell r="C5089">
            <v>542806</v>
          </cell>
          <cell r="D5089" t="str">
            <v>NIESSPB</v>
          </cell>
        </row>
        <row r="5090">
          <cell r="B5090" t="str">
            <v>NIPPON INDIA EQUITY SAVINGS FUND - SEGREGATED PORTFOLIO 1 - QUARTERLY DIVIDEND PLANDIVIDEND PAYOUT</v>
          </cell>
          <cell r="C5090">
            <v>542807</v>
          </cell>
          <cell r="D5090" t="str">
            <v>NIESSPO</v>
          </cell>
        </row>
        <row r="5091">
          <cell r="B5091" t="str">
            <v>NIPPON INDIA EQUITY SAVINGS FUND - SEGREGATED PORTFOLIO 1 - DIRECT DIVIDEND PLAN DIVIDEND PAYOUT</v>
          </cell>
          <cell r="C5091">
            <v>542808</v>
          </cell>
          <cell r="D5091" t="str">
            <v>NIESSPC</v>
          </cell>
        </row>
        <row r="5092">
          <cell r="B5092" t="str">
            <v>NIPPON INDIA EQUITY SAVINGS FUND - SEGREGATED PORTFOLIO 1 - QUARTERLY DIVIDEND PLAN REINVESTMENT</v>
          </cell>
          <cell r="C5092">
            <v>542809</v>
          </cell>
          <cell r="D5092" t="str">
            <v>NIESSPP</v>
          </cell>
        </row>
        <row r="5093">
          <cell r="B5093" t="str">
            <v>NIPPON INDIA EQUITY SAVINGS FUND - SEGREGATED PORTFOLIO 1 - BONUS PLANBONUS</v>
          </cell>
          <cell r="C5093">
            <v>542810</v>
          </cell>
          <cell r="D5093" t="str">
            <v>NIESSPA</v>
          </cell>
        </row>
        <row r="5094">
          <cell r="B5094" t="str">
            <v>NIPPON INDIA EQUITY SAVINGS FUND - SEGREGATED PORTFOLIO 1 - DIRECT MONTHLY DIVIDEND PLAN REINVESTMENT</v>
          </cell>
          <cell r="C5094">
            <v>542811</v>
          </cell>
          <cell r="D5094" t="str">
            <v>NIESSPG</v>
          </cell>
        </row>
        <row r="5095">
          <cell r="B5095" t="str">
            <v>Gujarat Fluorochemicals Ltd</v>
          </cell>
          <cell r="C5095">
            <v>542812</v>
          </cell>
          <cell r="D5095" t="str">
            <v>FLUOROCHEM</v>
          </cell>
        </row>
        <row r="5096">
          <cell r="B5096" t="str">
            <v>NIPPON INDIA EQUITY HYBRID FUND -&amp;#160;SEGREGATED PORTFOLIO 1- DIRECT DIVIDEND PLAN REINVESTMENT</v>
          </cell>
          <cell r="C5096">
            <v>542813</v>
          </cell>
          <cell r="D5096" t="str">
            <v>NIEHSPA</v>
          </cell>
        </row>
        <row r="5097">
          <cell r="B5097" t="str">
            <v>NIPPON INDIA EQUITY HYBRID FUND -&amp;#160;SEGREGATED PORTFOLIO 1 - DIRECT MONTHLY DIVIDEND PLAN DIVIDEND PAYOUT</v>
          </cell>
          <cell r="C5097">
            <v>542814</v>
          </cell>
          <cell r="D5097" t="str">
            <v>NIEHSPB</v>
          </cell>
        </row>
        <row r="5098">
          <cell r="B5098" t="str">
            <v>NIPPON INDIA EQUITY HYBRID FUND -&amp;#160;SEGREGATED PORTFOLIO 1 - DIRECT MONTHLY DIVIDEND PLAN REINVESTMENT</v>
          </cell>
          <cell r="C5098">
            <v>542815</v>
          </cell>
          <cell r="D5098" t="str">
            <v>NIEHSPC</v>
          </cell>
        </row>
        <row r="5099">
          <cell r="B5099" t="str">
            <v>NIPPON INDIA EQUITY HYBRID FUND -&amp;#160;SEGREGATED PORTFOLIO 1 - QUARTERLY DIVIDEND PLAN REINVESTMENT</v>
          </cell>
          <cell r="C5099">
            <v>542816</v>
          </cell>
          <cell r="D5099" t="str">
            <v>NIEHSPF</v>
          </cell>
        </row>
        <row r="5100">
          <cell r="B5100" t="str">
            <v>NIPPON INDIA EQUITY HYBRID FUND -&amp;#160;SEGREGATED PORTFOLIO 1 - DIRECT QUARTERLY DIVIDEND PLAN DIVIDEND PAYOUT</v>
          </cell>
          <cell r="C5100">
            <v>542817</v>
          </cell>
          <cell r="D5100" t="str">
            <v>NIEHSPI</v>
          </cell>
        </row>
        <row r="5101">
          <cell r="B5101" t="str">
            <v>NIPPON INDIA EQUITY HYBRID FUND -&amp;#160;SEGREGATED PORTFOLIO 1 - DIRECT QUARTERLY DIVIDEND PLAN REINVESTMENT</v>
          </cell>
          <cell r="C5101">
            <v>542818</v>
          </cell>
          <cell r="D5101" t="str">
            <v>NIEHSPK</v>
          </cell>
        </row>
        <row r="5102">
          <cell r="B5102" t="str">
            <v>NIPPON INDIA EQUITY HYBRID FUND -&amp;#160;SEGREGATED PORTFOLIO 1 - DIRECT DIVIDEND PLAN DIVIDEND PAYOUT</v>
          </cell>
          <cell r="C5102">
            <v>542819</v>
          </cell>
          <cell r="D5102" t="str">
            <v>NIEHSPM</v>
          </cell>
        </row>
        <row r="5103">
          <cell r="B5103" t="str">
            <v>NIPPON INDIA EQUITY HYBRID FUND -&amp;#160;SEGREGATED PORTFOLIO 1 - MONTHLY DIVIDEND PLAN REINVESTMENT</v>
          </cell>
          <cell r="C5103">
            <v>542820</v>
          </cell>
          <cell r="D5103" t="str">
            <v>NIEHSPN</v>
          </cell>
        </row>
        <row r="5104">
          <cell r="B5104" t="str">
            <v>Indian Railway Catering and Tourism Corporation Ltd</v>
          </cell>
          <cell r="C5104">
            <v>542830</v>
          </cell>
          <cell r="D5104" t="str">
            <v>IRCTC</v>
          </cell>
        </row>
        <row r="5105">
          <cell r="B5105" t="str">
            <v>NIPPON INDIA EQUITY SAVINGS FUND - SEGREGATED PORTFOLIO 1 - DIRECT DIVIDEND PLAN REINVESTMENT</v>
          </cell>
          <cell r="C5105">
            <v>542836</v>
          </cell>
          <cell r="D5105" t="str">
            <v>NIESSPD</v>
          </cell>
        </row>
        <row r="5106">
          <cell r="B5106" t="str">
            <v>NIPPON INDIA EQUITY SAVINGS FUND - SEGREGATED PORTFOLIO 1 - DIRECT GROWTH PLAN GROWTH</v>
          </cell>
          <cell r="C5106">
            <v>542837</v>
          </cell>
          <cell r="D5106" t="str">
            <v>NIESSPE</v>
          </cell>
        </row>
        <row r="5107">
          <cell r="B5107" t="str">
            <v>NIPPON INDIA EQUITY SAVINGS FUND - SEGREGATED PORTFOLIO 1 - DIRECT MONTHLY DIVIDEND PLAN DIVIDEND PAYOUT</v>
          </cell>
          <cell r="C5107">
            <v>542838</v>
          </cell>
          <cell r="D5107" t="str">
            <v>NIESSPF</v>
          </cell>
        </row>
        <row r="5108">
          <cell r="B5108" t="str">
            <v>NIPPON INDIA EQUITY HYBRID FUND -&amp;#160;SEGREGATED PORTFOLIO 1 - GROWTH PLAN GROWTH</v>
          </cell>
          <cell r="C5108">
            <v>542839</v>
          </cell>
          <cell r="D5108" t="str">
            <v>NIEHSPD</v>
          </cell>
        </row>
        <row r="5109">
          <cell r="B5109" t="str">
            <v>NIPPON INDIA EQUITY SAVINGS FUND - SEGREGATED PORTFOLIO 1 - DIRECT QUARTERLY DIVIDEND PLAN DIVIDEND PAYOUT</v>
          </cell>
          <cell r="C5109">
            <v>542840</v>
          </cell>
          <cell r="D5109" t="str">
            <v>NIESSPH</v>
          </cell>
        </row>
        <row r="5110">
          <cell r="B5110" t="str">
            <v>NIPPON INDIA EQUITY HYBRID FUND -&amp;#160;SEGREGATED PORTFOLIO 1 - QUARTERLY DIVIDEND PLAN DIVIDEND PAYOUT</v>
          </cell>
          <cell r="C5110">
            <v>542841</v>
          </cell>
          <cell r="D5110" t="str">
            <v>NIEHSPE</v>
          </cell>
        </row>
        <row r="5111">
          <cell r="B5111" t="str">
            <v>NIPPON INDIA EQUITY SAVINGS FUND - SEGREGATED PORTFOLIO 1 - DIVIDEND PLAN REINVESTMENT</v>
          </cell>
          <cell r="C5111">
            <v>542842</v>
          </cell>
          <cell r="D5111" t="str">
            <v>NIESSPK</v>
          </cell>
        </row>
        <row r="5112">
          <cell r="B5112" t="str">
            <v>NIPPON INDIA EQUITY HYBRID FUND -&amp;#160;SEGREGATED PORTFOLIO 1 - DIRECT GROWTH PLAN GROWTH</v>
          </cell>
          <cell r="C5112">
            <v>542843</v>
          </cell>
          <cell r="D5112" t="str">
            <v>NIEHSPG</v>
          </cell>
        </row>
        <row r="5113">
          <cell r="B5113" t="str">
            <v>NIPPON INDIA EQUITY HYBRID FUND -&amp;#160;SEGREGATED PORTFOLIO 1 - DIVIDEND PLAN DIVIDEND PAYOUT</v>
          </cell>
          <cell r="C5113">
            <v>542844</v>
          </cell>
          <cell r="D5113" t="str">
            <v>NIEHSPH</v>
          </cell>
        </row>
        <row r="5114">
          <cell r="B5114" t="str">
            <v>NIPPON INDIA EQUITY HYBRID FUND -&amp;#160;SEGREGATED PORTFOLIO 1 - DIVIDEND PLAN REINVESTMENT</v>
          </cell>
          <cell r="C5114">
            <v>542845</v>
          </cell>
          <cell r="D5114" t="str">
            <v>NIEHSPJ</v>
          </cell>
        </row>
        <row r="5115">
          <cell r="B5115" t="str">
            <v>NIPPON INDIA EQUITY HYBRID FUND -&amp;#160;SEGREGATED PORTFOLIO 1 - MONTHLY DIVIDEND PLAN DIVIDEND PAYOUT</v>
          </cell>
          <cell r="C5115">
            <v>542846</v>
          </cell>
          <cell r="D5115" t="str">
            <v>NIEHSPL</v>
          </cell>
        </row>
        <row r="5116">
          <cell r="B5116" t="str">
            <v>NIPPON INDIA EQUITY SAVINGS FUND - SEGREGATED PORTFOLIO 1 - GROWTH PLAN GROWTH</v>
          </cell>
          <cell r="C5116">
            <v>542847</v>
          </cell>
          <cell r="D5116" t="str">
            <v>NIESSPL</v>
          </cell>
        </row>
        <row r="5117">
          <cell r="B5117" t="str">
            <v>NIPPON INDIA EQUITY SAVINGS FUND - SEGREGATED PORTFOLIO 1 - MONTHLY DIVIDEND PLANDIVIDEND PAYOUT</v>
          </cell>
          <cell r="C5117">
            <v>542848</v>
          </cell>
          <cell r="D5117" t="str">
            <v>NIESSPM</v>
          </cell>
        </row>
        <row r="5118">
          <cell r="B5118" t="str">
            <v>NIPPON INDIA EQUITY SAVINGS FUND - SEGREGATED PORTFOLIO 1 - MONTHLY DIVIDEND PLAN REINVESTMENT</v>
          </cell>
          <cell r="C5118">
            <v>542849</v>
          </cell>
          <cell r="D5118" t="str">
            <v>NIESSPN</v>
          </cell>
        </row>
        <row r="5119">
          <cell r="B5119" t="str">
            <v>Goblin India Ltd</v>
          </cell>
          <cell r="C5119">
            <v>542850</v>
          </cell>
          <cell r="D5119" t="str">
            <v>GOBLIN</v>
          </cell>
        </row>
        <row r="5120">
          <cell r="B5120" t="str">
            <v>Gensol Engineering Ltd</v>
          </cell>
          <cell r="C5120">
            <v>542851</v>
          </cell>
          <cell r="D5120" t="str">
            <v>GENSOL</v>
          </cell>
        </row>
        <row r="5121">
          <cell r="B5121" t="str">
            <v>Vishwaraj Sugar Industries Ltd</v>
          </cell>
          <cell r="C5121">
            <v>542852</v>
          </cell>
          <cell r="D5121" t="str">
            <v>VISHWARAJ</v>
          </cell>
        </row>
        <row r="5122">
          <cell r="B5122" t="str">
            <v>Greenpanel Industries Ltd</v>
          </cell>
          <cell r="C5122">
            <v>542857</v>
          </cell>
          <cell r="D5122" t="str">
            <v>GREENPANEL</v>
          </cell>
        </row>
        <row r="5123">
          <cell r="B5123" t="str">
            <v>Shahlon Silk Industries Ltd</v>
          </cell>
          <cell r="C5123">
            <v>542862</v>
          </cell>
          <cell r="D5123" t="str">
            <v>SHAHLON</v>
          </cell>
        </row>
        <row r="5124">
          <cell r="B5124" t="str">
            <v>ADITYA BIRLA SUN LIFE BANKING ETF</v>
          </cell>
          <cell r="C5124">
            <v>542863</v>
          </cell>
          <cell r="D5124" t="str">
            <v>ABSLBANETF</v>
          </cell>
        </row>
        <row r="5125">
          <cell r="B5125" t="str">
            <v>Mount Housing and Infrastructure Ltd</v>
          </cell>
          <cell r="C5125">
            <v>542864</v>
          </cell>
          <cell r="D5125" t="str">
            <v>MOUNT</v>
          </cell>
        </row>
        <row r="5126">
          <cell r="B5126" t="str">
            <v>Anuroop Packaging Ltd</v>
          </cell>
          <cell r="C5126">
            <v>542865</v>
          </cell>
          <cell r="D5126" t="str">
            <v>ANUROOP</v>
          </cell>
        </row>
        <row r="5127">
          <cell r="B5127" t="str">
            <v>JSG Leasing Ltd</v>
          </cell>
          <cell r="C5127">
            <v>542866</v>
          </cell>
          <cell r="D5127" t="str">
            <v>JSGLEASING</v>
          </cell>
        </row>
        <row r="5128">
          <cell r="B5128" t="str">
            <v>CSB Bank Ltd</v>
          </cell>
          <cell r="C5128">
            <v>542867</v>
          </cell>
          <cell r="D5128" t="str">
            <v>CSBBANK</v>
          </cell>
        </row>
        <row r="5129">
          <cell r="B5129" t="str">
            <v>Ujjivan Small Finance Bank Ltd</v>
          </cell>
          <cell r="C5129">
            <v>542904</v>
          </cell>
          <cell r="D5129" t="str">
            <v>UJJIVANSFB</v>
          </cell>
        </row>
        <row r="5130">
          <cell r="B5130" t="str">
            <v>Somany Home Innovation Ltd</v>
          </cell>
          <cell r="C5130">
            <v>542905</v>
          </cell>
          <cell r="D5130" t="str">
            <v>SHIL</v>
          </cell>
        </row>
        <row r="5131">
          <cell r="B5131" t="str">
            <v>Easun Capital Markets Ltd</v>
          </cell>
          <cell r="C5131">
            <v>542906</v>
          </cell>
          <cell r="D5131" t="str">
            <v>EASUN</v>
          </cell>
        </row>
        <row r="5132">
          <cell r="B5132" t="str">
            <v>Prince Pipes and Fittings Ltd</v>
          </cell>
          <cell r="C5132">
            <v>542907</v>
          </cell>
          <cell r="D5132" t="str">
            <v>PRINCEPIPE</v>
          </cell>
        </row>
        <row r="5133">
          <cell r="B5133" t="str">
            <v>Valencia Nutrition Ltd</v>
          </cell>
          <cell r="C5133">
            <v>542910</v>
          </cell>
          <cell r="D5133" t="str">
            <v>VALENCIA</v>
          </cell>
        </row>
        <row r="5134">
          <cell r="B5134" t="str">
            <v>Assam Entrade Ltd</v>
          </cell>
          <cell r="C5134">
            <v>542911</v>
          </cell>
          <cell r="D5134" t="str">
            <v>ASSAMENT</v>
          </cell>
        </row>
        <row r="5135">
          <cell r="B5135" t="str">
            <v>Gian Life Care Ltd</v>
          </cell>
          <cell r="C5135">
            <v>542918</v>
          </cell>
          <cell r="D5135" t="str">
            <v>GIANLIFE</v>
          </cell>
        </row>
        <row r="5136">
          <cell r="B5136" t="str">
            <v>Artemis Medicare Services Ltd</v>
          </cell>
          <cell r="C5136">
            <v>542919</v>
          </cell>
          <cell r="D5136" t="str">
            <v>ARTEMISMED</v>
          </cell>
        </row>
        <row r="5137">
          <cell r="B5137" t="str">
            <v>Sumitomo Chemical India Ltd</v>
          </cell>
          <cell r="C5137">
            <v>542920</v>
          </cell>
          <cell r="D5137" t="str">
            <v>SUMICHEM</v>
          </cell>
        </row>
        <row r="5138">
          <cell r="B5138" t="str">
            <v>ICICI Prudential Midcap 150 ETF</v>
          </cell>
          <cell r="C5138">
            <v>542921</v>
          </cell>
          <cell r="D5138" t="str">
            <v>ICICIM150</v>
          </cell>
        </row>
        <row r="5139">
          <cell r="B5139" t="str">
            <v>Mirae Asset Nifty Next 50 ETF (MANXT50ETF)</v>
          </cell>
          <cell r="C5139">
            <v>542922</v>
          </cell>
          <cell r="D5139" t="str">
            <v>MANXT50ETF</v>
          </cell>
        </row>
        <row r="5140">
          <cell r="B5140" t="str">
            <v>Tranway Technologies Ltd</v>
          </cell>
          <cell r="C5140">
            <v>542923</v>
          </cell>
          <cell r="D5140" t="str">
            <v>TRANWAY</v>
          </cell>
        </row>
        <row r="5141">
          <cell r="B5141" t="str">
            <v>Janus Corporation Ltd</v>
          </cell>
          <cell r="C5141">
            <v>542924</v>
          </cell>
          <cell r="D5141" t="str">
            <v>JANUSCORP</v>
          </cell>
        </row>
        <row r="5142">
          <cell r="B5142" t="str">
            <v>Vardhan Capital &amp; Finance Ltd</v>
          </cell>
          <cell r="C5142">
            <v>542931</v>
          </cell>
          <cell r="D5142" t="str">
            <v>VARDHANCFL</v>
          </cell>
        </row>
        <row r="5143">
          <cell r="B5143" t="str">
            <v>Birla Tyres Ltd</v>
          </cell>
          <cell r="C5143">
            <v>542932</v>
          </cell>
          <cell r="D5143" t="str">
            <v>BIRLATYRES</v>
          </cell>
        </row>
        <row r="5144">
          <cell r="B5144" t="str">
            <v>Universus Photo Imagings Ltd</v>
          </cell>
          <cell r="C5144">
            <v>542933</v>
          </cell>
          <cell r="D5144" t="str">
            <v>UNIVPHOTO</v>
          </cell>
        </row>
        <row r="5145">
          <cell r="B5145" t="str">
            <v>Chandra Bhagat Pharma Ltd</v>
          </cell>
          <cell r="C5145">
            <v>542934</v>
          </cell>
          <cell r="D5145" t="str">
            <v>CBPL</v>
          </cell>
        </row>
        <row r="5146">
          <cell r="B5146" t="str">
            <v>ICL Organic Dairy Products Ltd</v>
          </cell>
          <cell r="C5146">
            <v>542935</v>
          </cell>
          <cell r="D5146" t="str">
            <v>ICLORGANIC</v>
          </cell>
        </row>
        <row r="5147">
          <cell r="B5147" t="str">
            <v>Octavius Plantations Ltd</v>
          </cell>
          <cell r="C5147">
            <v>542938</v>
          </cell>
          <cell r="D5147" t="str">
            <v>OCTAVIUSPL</v>
          </cell>
        </row>
        <row r="5148">
          <cell r="B5148" t="str">
            <v>Suven Pharmaceuticals Ltd</v>
          </cell>
          <cell r="C5148">
            <v>543064</v>
          </cell>
          <cell r="D5148" t="str">
            <v>SUVENPHAR</v>
          </cell>
        </row>
        <row r="5149">
          <cell r="B5149" t="str">
            <v>SM Auto Stamping Ltd</v>
          </cell>
          <cell r="C5149">
            <v>543065</v>
          </cell>
          <cell r="D5149" t="str">
            <v>SMAUTO</v>
          </cell>
        </row>
        <row r="5150">
          <cell r="B5150" t="str">
            <v>SBI Cards and Payment Services Ltd</v>
          </cell>
          <cell r="C5150">
            <v>543066</v>
          </cell>
          <cell r="D5150" t="str">
            <v>SBICARD</v>
          </cell>
        </row>
        <row r="5151">
          <cell r="B5151" t="str">
            <v>NIPPON INDIA EQUITY SAVINGS FUND -  SEGREGATED PORTFOLIO 2 - MONTHLY DIVIDEND PLAN(Issue Price: 0.01)</v>
          </cell>
          <cell r="C5151">
            <v>543144</v>
          </cell>
          <cell r="D5151" t="str">
            <v>08MPD</v>
          </cell>
        </row>
        <row r="5152">
          <cell r="B5152" t="str">
            <v>NIPPON INDIA EQUITY SAVINGS FUND -  SEGREGATED PORTFOLIO 2 - DIRECT DIVIDEND PLAN(Issue Price: 0.01)</v>
          </cell>
          <cell r="C5152">
            <v>543145</v>
          </cell>
          <cell r="D5152" t="str">
            <v>08ADR</v>
          </cell>
        </row>
        <row r="5153">
          <cell r="B5153" t="str">
            <v>NIPPON INDIA EQUITY SAVINGS FUND -  SEGREGATED PORTFOLIO 2 - MONTHLY DIVIDEND PLAN(Issue Price: 0.01)</v>
          </cell>
          <cell r="C5153">
            <v>543146</v>
          </cell>
          <cell r="D5153" t="str">
            <v>08MPR</v>
          </cell>
        </row>
        <row r="5154">
          <cell r="B5154" t="str">
            <v>NIPPON INDIA EQUITY SAVINGS FUND -  SEGREGATED PORTFOLIO 2 - DIRECT MONTHLY DIVIDEND PLAN(Issue Price: 0.01)</v>
          </cell>
          <cell r="C5154">
            <v>543147</v>
          </cell>
          <cell r="D5154" t="str">
            <v>08AMD</v>
          </cell>
        </row>
        <row r="5155">
          <cell r="B5155" t="str">
            <v>NIPPON INDIA EQUITY SAVINGS FUND -  SEGREGATED PORTFOLIO 2 - DIRECT MONTHLY DIVIDEND PLAN(Issue Price: 0.01)</v>
          </cell>
          <cell r="C5155">
            <v>543148</v>
          </cell>
          <cell r="D5155" t="str">
            <v>08AMR</v>
          </cell>
        </row>
        <row r="5156">
          <cell r="B5156" t="str">
            <v>NIPPON INDIA EQUITY SAVINGS FUND -  SEGREGATED PORTFOLIO 2 - BONUS PLAN(Issue Price: 0.01)</v>
          </cell>
          <cell r="C5156">
            <v>543149</v>
          </cell>
          <cell r="D5156" t="str">
            <v>08BPB</v>
          </cell>
        </row>
        <row r="5157">
          <cell r="B5157" t="str">
            <v>NIPPON INDIA EQUITY SAVINGS FUND -  SEGREGATED PORTFOLIO 2 - GROWTH PLAN(Issue Price: 0.01)</v>
          </cell>
          <cell r="C5157">
            <v>543150</v>
          </cell>
          <cell r="D5157" t="str">
            <v>08GPG</v>
          </cell>
        </row>
        <row r="5158">
          <cell r="B5158" t="str">
            <v>NIPPON INDIA EQUITY SAVINGS FUND -  SEGREGATED PORTFOLIO 2 - DIRECT BONUS PLAN(Issue Price: 0.01)</v>
          </cell>
          <cell r="C5158">
            <v>543151</v>
          </cell>
          <cell r="D5158" t="str">
            <v>08ABB</v>
          </cell>
        </row>
        <row r="5159">
          <cell r="B5159" t="str">
            <v>NIPPON INDIA EQUITY SAVINGS FUND -  SEGREGATED PORTFOLIO 2 - QUARTERLY DIVIDEND PLAN(Issue Price: 0.01)</v>
          </cell>
          <cell r="C5159">
            <v>543152</v>
          </cell>
          <cell r="D5159" t="str">
            <v>08QPD</v>
          </cell>
        </row>
        <row r="5160">
          <cell r="B5160" t="str">
            <v>NIPPON INDIA EQUITY SAVINGS FUND -  SEGREGATED PORTFOLIO 2 - DIRECT GROWTH PLAN(Issue Price: 0.01)</v>
          </cell>
          <cell r="C5160">
            <v>543153</v>
          </cell>
          <cell r="D5160" t="str">
            <v>08AGG</v>
          </cell>
        </row>
        <row r="5161">
          <cell r="B5161" t="str">
            <v>NIPPON INDIA EQUITY SAVINGS FUND -  SEGREGATED PORTFOLIO 2 - QUARTERLY DIVIDEND PLAN(Issue Price: 0.01)</v>
          </cell>
          <cell r="C5161">
            <v>543154</v>
          </cell>
          <cell r="D5161" t="str">
            <v>08QPR</v>
          </cell>
        </row>
        <row r="5162">
          <cell r="B5162" t="str">
            <v>NIPPON INDIA EQUITY SAVINGS FUND -  SEGREGATED PORTFOLIO 2 - DIRECT QUARTERLY DIVIDEND PLAN(Issue Price: 0.01)</v>
          </cell>
          <cell r="C5162">
            <v>543155</v>
          </cell>
          <cell r="D5162" t="str">
            <v>08AQD</v>
          </cell>
        </row>
        <row r="5163">
          <cell r="B5163" t="str">
            <v>NIPPON INDIA EQUITY SAVINGS FUND -  SEGREGATED PORTFOLIO 2 - DIVIDEND PLAN(Issue Price: 0.01)</v>
          </cell>
          <cell r="C5163">
            <v>543156</v>
          </cell>
          <cell r="D5163" t="str">
            <v>08DPD</v>
          </cell>
        </row>
        <row r="5164">
          <cell r="B5164" t="str">
            <v>NIPPON INDIA EQUITY SAVINGS FUND -  SEGREGATED PORTFOLIO 2 - DIRECT QUARTERLY DIVIDEND PLAN(Issue Price: 0.01)</v>
          </cell>
          <cell r="C5164">
            <v>543168</v>
          </cell>
          <cell r="D5164" t="str">
            <v>08AQR</v>
          </cell>
        </row>
        <row r="5165">
          <cell r="B5165" t="str">
            <v>NIPPON INDIA EQUITY SAVINGS FUND -  SEGREGATED PORTFOLIO 2 - DIVIDEND PLAN(Issue Price: 0.01)</v>
          </cell>
          <cell r="C5165">
            <v>543169</v>
          </cell>
          <cell r="D5165" t="str">
            <v>08DPR</v>
          </cell>
        </row>
        <row r="5166">
          <cell r="B5166" t="str">
            <v>NIPPON INDIA EQUITY SAVINGS FUND -  SEGREGATED PORTFOLIO 2 - DIRECT DIVIDEND PLAN(Issue Price: 0.01)</v>
          </cell>
          <cell r="C5166">
            <v>543170</v>
          </cell>
          <cell r="D5166" t="str">
            <v>08ADD</v>
          </cell>
        </row>
        <row r="5167">
          <cell r="B5167" t="str">
            <v>RO Jewels Ltd</v>
          </cell>
          <cell r="C5167">
            <v>543171</v>
          </cell>
          <cell r="D5167" t="str">
            <v>ROJL</v>
          </cell>
        </row>
        <row r="5168">
          <cell r="B5168" t="str">
            <v>Cospower Engineering Ltd</v>
          </cell>
          <cell r="C5168">
            <v>543172</v>
          </cell>
          <cell r="D5168" t="str">
            <v>COSPOWER</v>
          </cell>
        </row>
        <row r="5169">
          <cell r="B5169" t="str">
            <v>NIPPON INDIA EQUITY HYBRID FUND -  SEGREGATED PORTFOLIO 2DIVIDEND PLANDIVIDEND REINVESTMENT</v>
          </cell>
          <cell r="C5169">
            <v>543173</v>
          </cell>
          <cell r="D5169" t="str">
            <v>11DPR</v>
          </cell>
        </row>
        <row r="5170">
          <cell r="B5170" t="str">
            <v>NIPPON INDIA EQUITY HYBRID FUND -  SEGREGATED PORTFOLIO 2GROWTH PLAN GROWTH OPTIONGROWTH</v>
          </cell>
          <cell r="C5170">
            <v>543174</v>
          </cell>
          <cell r="D5170" t="str">
            <v>11GPG</v>
          </cell>
        </row>
        <row r="5171">
          <cell r="B5171" t="str">
            <v>NIPPON INDIA EQUITY HYBRID FUND -  SEGREGATED PORTFOLIO 2MONTHLY DIVIDEND PLANDIVIDEND PAYOUT</v>
          </cell>
          <cell r="C5171">
            <v>543175</v>
          </cell>
          <cell r="D5171" t="str">
            <v>11MPD</v>
          </cell>
        </row>
        <row r="5172">
          <cell r="B5172" t="str">
            <v>NIPPON INDIA EQUITY HYBRID FUND -  SEGREGATED PORTFOLIO 2MONTHLY DIVIDEND PLANREINVESTMENT</v>
          </cell>
          <cell r="C5172">
            <v>543176</v>
          </cell>
          <cell r="D5172" t="str">
            <v>11MPR</v>
          </cell>
        </row>
        <row r="5173">
          <cell r="B5173" t="str">
            <v>NIPPON INDIA EQUITY HYBRID FUND -  SEGREGATED PORTFOLIO 2QUARTERLY DIVIDEND PLANDIVIDEND PAYOUT</v>
          </cell>
          <cell r="C5173">
            <v>543177</v>
          </cell>
          <cell r="D5173" t="str">
            <v>11QPD</v>
          </cell>
        </row>
        <row r="5174">
          <cell r="B5174" t="str">
            <v>NIPPON INDIA EQUITY HYBRID FUND -  SEGREGATED PORTFOLIO 2QUARTERLY DIVIDEND PLANREINVESTMENT</v>
          </cell>
          <cell r="C5174">
            <v>543178</v>
          </cell>
          <cell r="D5174" t="str">
            <v>11QPR</v>
          </cell>
        </row>
        <row r="5175">
          <cell r="B5175" t="str">
            <v>NIPPON INDIA EQUITY HYBRID FUND -  SEGREGATED PORTFOLIO 2DIRECT PLAN DIVIDEND PLANDIVIDEND PAYOUT</v>
          </cell>
          <cell r="C5175">
            <v>543179</v>
          </cell>
          <cell r="D5175" t="str">
            <v>11ADD</v>
          </cell>
        </row>
        <row r="5176">
          <cell r="B5176" t="str">
            <v>NIPPON INDIA EQUITY HYBRID FUND -  SEGREGATED PORTFOLIO 2DIRECT PLAN DIVIDEND PLANDIVIDEND REINVESTMENT</v>
          </cell>
          <cell r="C5176">
            <v>543180</v>
          </cell>
          <cell r="D5176" t="str">
            <v>11ADR</v>
          </cell>
        </row>
        <row r="5177">
          <cell r="B5177" t="str">
            <v>NIPPON INDIA EQUITY HYBRID FUND -  SEGREGATED PORTFOLIO 2DIRECT GROWTH PLAN GROWTH OPTIONGROWTH</v>
          </cell>
          <cell r="C5177">
            <v>543181</v>
          </cell>
          <cell r="D5177" t="str">
            <v>11AGG</v>
          </cell>
        </row>
        <row r="5178">
          <cell r="B5178" t="str">
            <v>NIPPON INDIA EQUITY HYBRID FUND -  SEGREGATED PORTFOLIO 2DIRECT MONTHLY DIVIDEND PLANDIVIDEND PAYOUT</v>
          </cell>
          <cell r="C5178">
            <v>543182</v>
          </cell>
          <cell r="D5178" t="str">
            <v>11AMD</v>
          </cell>
        </row>
        <row r="5179">
          <cell r="B5179" t="str">
            <v>NIPPON INDIA EQUITY HYBRID FUND -  SEGREGATED PORTFOLIO 2DIRECT MONTHLY DIVIDEND PLANREINVESTMENT</v>
          </cell>
          <cell r="C5179">
            <v>543183</v>
          </cell>
          <cell r="D5179" t="str">
            <v>11AMR</v>
          </cell>
        </row>
        <row r="5180">
          <cell r="B5180" t="str">
            <v>NIPPON INDIA EQUITY HYBRID FUND -  SEGREGATED PORTFOLIO 2DIRECT QUARTERLY DIVIDEND PLANDIVIDEND PAYOUT</v>
          </cell>
          <cell r="C5180">
            <v>543184</v>
          </cell>
          <cell r="D5180" t="str">
            <v>11AQD</v>
          </cell>
        </row>
        <row r="5181">
          <cell r="B5181" t="str">
            <v>NIPPON INDIA EQUITY HYBRID FUND -  SEGREGATED PORTFOLIO 2DIRECT QUARTERLY DIVIDEND PLANREINVESTMENT</v>
          </cell>
          <cell r="C5181">
            <v>543185</v>
          </cell>
          <cell r="D5181" t="str">
            <v>11AQR</v>
          </cell>
        </row>
        <row r="5182">
          <cell r="B5182" t="str">
            <v>NIPPON INDIA EQUITY HYBRID FUND -  SEGREGATED PORTFOLIO 2DIVIDEND PLANDIVIDEND PAYOUT</v>
          </cell>
          <cell r="C5182">
            <v>543186</v>
          </cell>
          <cell r="D5182" t="str">
            <v>11DPD</v>
          </cell>
        </row>
        <row r="5183">
          <cell r="B5183" t="str">
            <v>ABB Power Products and Systems India Ltd</v>
          </cell>
          <cell r="C5183">
            <v>543187</v>
          </cell>
          <cell r="D5183" t="str">
            <v>POWERINDIA</v>
          </cell>
        </row>
        <row r="5184">
          <cell r="B5184" t="str">
            <v>DJ Mediaprint &amp; Logistics Ltd</v>
          </cell>
          <cell r="C5184">
            <v>543193</v>
          </cell>
          <cell r="D5184" t="str">
            <v>DJML</v>
          </cell>
        </row>
        <row r="5185">
          <cell r="B5185" t="str">
            <v>Nirmitee Robotics India Ltd</v>
          </cell>
          <cell r="C5185">
            <v>543194</v>
          </cell>
          <cell r="D5185" t="str">
            <v>NIRMITEE</v>
          </cell>
        </row>
        <row r="5186">
          <cell r="B5186" t="str">
            <v>Natural Biocon (India) Ltd</v>
          </cell>
          <cell r="C5186">
            <v>543207</v>
          </cell>
          <cell r="D5186" t="str">
            <v>NATURAL</v>
          </cell>
        </row>
        <row r="5187">
          <cell r="B5187" t="str">
            <v>Bhartia Bachat Ltd</v>
          </cell>
          <cell r="C5187">
            <v>543208</v>
          </cell>
          <cell r="D5187" t="str">
            <v>BHARTIA</v>
          </cell>
        </row>
        <row r="5188">
          <cell r="B5188" t="str">
            <v>Billwin Industries Ltd</v>
          </cell>
          <cell r="C5188">
            <v>543209</v>
          </cell>
          <cell r="D5188" t="str">
            <v>BILLWIN</v>
          </cell>
        </row>
        <row r="5189">
          <cell r="B5189" t="str">
            <v>Aarti Surfactants Ltd</v>
          </cell>
          <cell r="C5189">
            <v>543210</v>
          </cell>
          <cell r="D5189" t="str">
            <v>AARTISURF</v>
          </cell>
        </row>
        <row r="5190">
          <cell r="B5190" t="str">
            <v>Bonlon Industries Ltd</v>
          </cell>
          <cell r="C5190">
            <v>543211</v>
          </cell>
          <cell r="D5190" t="str">
            <v>BONLON</v>
          </cell>
        </row>
        <row r="5191">
          <cell r="B5191" t="str">
            <v>Borosil Ltd</v>
          </cell>
          <cell r="C5191">
            <v>543212</v>
          </cell>
          <cell r="D5191" t="str">
            <v>BOROLTD</v>
          </cell>
        </row>
        <row r="5192">
          <cell r="B5192" t="str">
            <v>Rossari Biotech Ltd</v>
          </cell>
          <cell r="C5192">
            <v>543213</v>
          </cell>
          <cell r="D5192" t="str">
            <v>ROSSARI</v>
          </cell>
        </row>
        <row r="5193">
          <cell r="B5193" t="str">
            <v>NDR Auto Components Ltd</v>
          </cell>
          <cell r="C5193">
            <v>543214</v>
          </cell>
          <cell r="D5193" t="str">
            <v>NDRAUTO</v>
          </cell>
        </row>
        <row r="5194">
          <cell r="B5194" t="str">
            <v>Mindspace Business Parks REIT</v>
          </cell>
          <cell r="C5194">
            <v>543217</v>
          </cell>
          <cell r="D5194" t="str">
            <v>MINDSPACE</v>
          </cell>
        </row>
        <row r="5195">
          <cell r="B5195" t="str">
            <v>Suratwwala Business Group Ltd</v>
          </cell>
          <cell r="C5195">
            <v>543218</v>
          </cell>
          <cell r="D5195" t="str">
            <v>SBGLP</v>
          </cell>
        </row>
        <row r="5196">
          <cell r="B5196" t="str">
            <v>&amp;#160;ICICI Prudential Alpha Low Vol 30 ETF&amp;#160;</v>
          </cell>
          <cell r="C5196">
            <v>543219</v>
          </cell>
          <cell r="D5196" t="str">
            <v>ICICIALPLV</v>
          </cell>
        </row>
        <row r="5197">
          <cell r="B5197" t="str">
            <v>Max Healthcare Institute Ltd</v>
          </cell>
          <cell r="C5197">
            <v>543220</v>
          </cell>
          <cell r="D5197" t="str">
            <v>MAXHEALTH</v>
          </cell>
        </row>
        <row r="5198">
          <cell r="B5198" t="str">
            <v>ICICI Prudential IT ETF</v>
          </cell>
          <cell r="C5198">
            <v>543221</v>
          </cell>
          <cell r="D5198" t="str">
            <v>ICICITECH</v>
          </cell>
        </row>
        <row r="5199">
          <cell r="B5199" t="str">
            <v>Trekkingtoes.com Ltd</v>
          </cell>
          <cell r="C5199">
            <v>543222</v>
          </cell>
          <cell r="D5199" t="str">
            <v>HIPPOCABS</v>
          </cell>
        </row>
        <row r="5200">
          <cell r="B5200" t="str">
            <v>Max India Ltd</v>
          </cell>
          <cell r="C5200">
            <v>543223</v>
          </cell>
          <cell r="D5200" t="str">
            <v>MAXINDIA</v>
          </cell>
        </row>
        <row r="5201">
          <cell r="B5201" t="str">
            <v>HDFC Banking ETF</v>
          </cell>
          <cell r="C5201">
            <v>543224</v>
          </cell>
          <cell r="D5201" t="str">
            <v>HBANKETF</v>
          </cell>
        </row>
        <row r="5202">
          <cell r="B5202" t="str">
            <v>Tower Infrastructure Trust</v>
          </cell>
          <cell r="C5202">
            <v>543225</v>
          </cell>
          <cell r="D5202" t="str">
            <v>TOWERINFRA</v>
          </cell>
        </row>
        <row r="5203">
          <cell r="B5203" t="str">
            <v>UTI Bank Exchange Traded Fund (UTI Bank ETF)</v>
          </cell>
          <cell r="C5203">
            <v>543226</v>
          </cell>
          <cell r="D5203" t="str">
            <v>UTIBANKETF</v>
          </cell>
        </row>
        <row r="5204">
          <cell r="B5204" t="str">
            <v>Happiest Minds Technologies Ltd</v>
          </cell>
          <cell r="C5204">
            <v>543227</v>
          </cell>
          <cell r="D5204" t="str">
            <v>HAPPSTMNDS</v>
          </cell>
        </row>
        <row r="5205">
          <cell r="B5205" t="str">
            <v>Route Mobile Ltd</v>
          </cell>
          <cell r="C5205">
            <v>543228</v>
          </cell>
          <cell r="D5205" t="str">
            <v>ROUTE</v>
          </cell>
        </row>
        <row r="5206">
          <cell r="B5206" t="str">
            <v>Advait Infratech Ltd</v>
          </cell>
          <cell r="C5206">
            <v>543230</v>
          </cell>
          <cell r="D5206" t="str">
            <v>ADVAIT</v>
          </cell>
        </row>
        <row r="5207">
          <cell r="B5207" t="str">
            <v>Archidply Decor Ltd</v>
          </cell>
          <cell r="C5207">
            <v>543231</v>
          </cell>
          <cell r="D5207" t="str">
            <v>ADL</v>
          </cell>
        </row>
        <row r="5208">
          <cell r="B5208" t="str">
            <v>Computer Age Management Services Ltd</v>
          </cell>
          <cell r="C5208">
            <v>543232</v>
          </cell>
          <cell r="D5208" t="str">
            <v>CAMS</v>
          </cell>
        </row>
        <row r="5209">
          <cell r="B5209" t="str">
            <v>Chemcon Speciality Chemicals Ltd</v>
          </cell>
          <cell r="C5209">
            <v>543233</v>
          </cell>
          <cell r="D5209" t="str">
            <v>CHEMCON</v>
          </cell>
        </row>
        <row r="5210">
          <cell r="B5210" t="str">
            <v>SecMark Consultancy Ltd</v>
          </cell>
          <cell r="C5210">
            <v>543234</v>
          </cell>
          <cell r="D5210" t="str">
            <v>SECMARK</v>
          </cell>
        </row>
        <row r="5211">
          <cell r="B5211" t="str">
            <v>Angel Broking Ltd</v>
          </cell>
          <cell r="C5211">
            <v>543235</v>
          </cell>
          <cell r="D5211" t="str">
            <v>ANGELBRKG</v>
          </cell>
        </row>
        <row r="5212">
          <cell r="B5212" t="str">
            <v>Atam Valves Ltd</v>
          </cell>
          <cell r="C5212">
            <v>543236</v>
          </cell>
          <cell r="D5212" t="str">
            <v>ATAM</v>
          </cell>
        </row>
        <row r="5213">
          <cell r="B5213" t="str">
            <v>Mazagon Dock Shipbuilders Ltd</v>
          </cell>
          <cell r="C5213">
            <v>543237</v>
          </cell>
          <cell r="D5213" t="str">
            <v>MAZDOCK</v>
          </cell>
        </row>
        <row r="5214">
          <cell r="B5214" t="str">
            <v>UTI Asset Management Company Ltd</v>
          </cell>
          <cell r="C5214">
            <v>543238</v>
          </cell>
          <cell r="D5214" t="str">
            <v>UTIAMC</v>
          </cell>
        </row>
        <row r="5215">
          <cell r="B5215" t="str">
            <v>G M Polyplast Ltd</v>
          </cell>
          <cell r="C5215">
            <v>543239</v>
          </cell>
          <cell r="D5215" t="str">
            <v>GMPL</v>
          </cell>
        </row>
        <row r="5216">
          <cell r="B5216" t="str">
            <v>Likhitha Infrastructure Ltd</v>
          </cell>
          <cell r="C5216">
            <v>543240</v>
          </cell>
          <cell r="D5216" t="str">
            <v>LIKHITHA</v>
          </cell>
        </row>
        <row r="5217">
          <cell r="B5217" t="str">
            <v>Veer Global Infraconstruction Ltd</v>
          </cell>
          <cell r="C5217">
            <v>543241</v>
          </cell>
          <cell r="D5217" t="str">
            <v>VGIL</v>
          </cell>
        </row>
        <row r="5218">
          <cell r="B5218" t="str">
            <v>Hemisphere Properties India Ltd</v>
          </cell>
          <cell r="C5218">
            <v>543242</v>
          </cell>
          <cell r="D5218" t="str">
            <v>HEMIPROP</v>
          </cell>
        </row>
        <row r="5219">
          <cell r="B5219" t="str">
            <v>Equitas Small Finance Bank Ltd</v>
          </cell>
          <cell r="C5219">
            <v>543243</v>
          </cell>
          <cell r="D5219" t="str">
            <v>EQUITASBNK</v>
          </cell>
        </row>
        <row r="5220">
          <cell r="B5220" t="str">
            <v>Shine Fashions (India) Ltd</v>
          </cell>
          <cell r="C5220">
            <v>543244</v>
          </cell>
          <cell r="D5220" t="str">
            <v>SHINEFASH</v>
          </cell>
        </row>
        <row r="5221">
          <cell r="B5221" t="str">
            <v>BARODA RAYON CORPORATION LTD</v>
          </cell>
          <cell r="C5221">
            <v>500270</v>
          </cell>
          <cell r="D5221" t="str">
            <v>BARODARY</v>
          </cell>
        </row>
        <row r="5222">
          <cell r="B5222" t="str">
            <v>MEDIAONE GLOBAL ENTERTAINMENT LTD</v>
          </cell>
          <cell r="C5222">
            <v>503685</v>
          </cell>
          <cell r="D5222" t="str">
            <v>MEDIAONE</v>
          </cell>
        </row>
        <row r="5223">
          <cell r="B5223" t="str">
            <v>INDIA RADIATORS LTD</v>
          </cell>
          <cell r="C5223">
            <v>505100</v>
          </cell>
          <cell r="D5223" t="str">
            <v>INRADIA</v>
          </cell>
        </row>
        <row r="5224">
          <cell r="B5224" t="str">
            <v>PB Global Ltd</v>
          </cell>
          <cell r="C5224">
            <v>506580</v>
          </cell>
          <cell r="D5224" t="str">
            <v>PBGLOBAL</v>
          </cell>
        </row>
        <row r="5225">
          <cell r="B5225" t="str">
            <v>INFOMEDIA PRESS LTD</v>
          </cell>
          <cell r="C5225">
            <v>509069</v>
          </cell>
          <cell r="D5225" t="str">
            <v>INFOMEDIA</v>
          </cell>
        </row>
        <row r="5226">
          <cell r="B5226" t="str">
            <v>U.P.HOTELS LTD</v>
          </cell>
          <cell r="C5226">
            <v>509960</v>
          </cell>
          <cell r="D5226" t="str">
            <v>UPHOT</v>
          </cell>
        </row>
        <row r="5227">
          <cell r="B5227" t="str">
            <v>PREMIER CAPITAL SERVICES LTD</v>
          </cell>
          <cell r="C5227">
            <v>511016</v>
          </cell>
          <cell r="D5227" t="str">
            <v>PREMCAP</v>
          </cell>
        </row>
        <row r="5228">
          <cell r="B5228" t="str">
            <v>ICDS LTD</v>
          </cell>
          <cell r="C5228">
            <v>511194</v>
          </cell>
          <cell r="D5228" t="str">
            <v>ICDSLTD</v>
          </cell>
        </row>
        <row r="5229">
          <cell r="B5229" t="str">
            <v>Saianand Commercial Limited</v>
          </cell>
          <cell r="C5229">
            <v>512097</v>
          </cell>
          <cell r="D5229" t="str">
            <v>SAICOM</v>
          </cell>
        </row>
        <row r="5230">
          <cell r="B5230" t="str">
            <v>ROSE MERC.LTD</v>
          </cell>
          <cell r="C5230">
            <v>512115</v>
          </cell>
          <cell r="D5230" t="str">
            <v>ROSEMER</v>
          </cell>
        </row>
        <row r="5231">
          <cell r="B5231" t="str">
            <v>SURBHI INDUSTRIES LTD</v>
          </cell>
          <cell r="C5231">
            <v>514260</v>
          </cell>
          <cell r="D5231" t="str">
            <v>SURBHIN</v>
          </cell>
        </row>
        <row r="5232">
          <cell r="B5232" t="str">
            <v>SHRI GANG INDUSTRIES AND ALLIED PRODUCTS LTD</v>
          </cell>
          <cell r="C5232">
            <v>523309</v>
          </cell>
          <cell r="D5232" t="str">
            <v>SHRIGANG</v>
          </cell>
        </row>
        <row r="5233">
          <cell r="B5233" t="str">
            <v>UBE INDUSTRIES LTD</v>
          </cell>
          <cell r="C5233">
            <v>523868</v>
          </cell>
          <cell r="D5233" t="str">
            <v>UBEINDL</v>
          </cell>
        </row>
        <row r="5234">
          <cell r="B5234" t="str">
            <v>PET PLASTICS LTD</v>
          </cell>
          <cell r="C5234">
            <v>524046</v>
          </cell>
          <cell r="D5234" t="str">
            <v>PETPLST</v>
          </cell>
        </row>
        <row r="5235">
          <cell r="B5235" t="str">
            <v>PANJON LTD</v>
          </cell>
          <cell r="C5235">
            <v>526345</v>
          </cell>
          <cell r="D5235" t="str">
            <v>PANJON</v>
          </cell>
        </row>
        <row r="5236">
          <cell r="B5236" t="str">
            <v>EURO LEDER FASHION LTD</v>
          </cell>
          <cell r="C5236">
            <v>526468</v>
          </cell>
          <cell r="D5236" t="str">
            <v>EUROLED</v>
          </cell>
        </row>
        <row r="5237">
          <cell r="B5237" t="str">
            <v>DSJ keep Learning Ltd</v>
          </cell>
          <cell r="C5237">
            <v>526677</v>
          </cell>
          <cell r="D5237" t="str">
            <v>KEEPLEARN</v>
          </cell>
        </row>
        <row r="5238">
          <cell r="B5238" t="str">
            <v>SIDDHESWARI GARMENTS LTD</v>
          </cell>
          <cell r="C5238">
            <v>526877</v>
          </cell>
          <cell r="D5238" t="str">
            <v>SIDDHEGA</v>
          </cell>
        </row>
        <row r="5239">
          <cell r="B5239" t="str">
            <v>AADI INDUSTRIES LTD</v>
          </cell>
          <cell r="C5239">
            <v>530027</v>
          </cell>
          <cell r="D5239" t="str">
            <v>AADIIND</v>
          </cell>
        </row>
        <row r="5240">
          <cell r="B5240" t="str">
            <v>SHAMROCK INDUSTRIAL CO.LTD</v>
          </cell>
          <cell r="C5240">
            <v>531240</v>
          </cell>
          <cell r="D5240" t="str">
            <v>SHAMROIN</v>
          </cell>
        </row>
        <row r="5241">
          <cell r="B5241" t="str">
            <v>G.G.AUTOMOTIVE GEARS LTD</v>
          </cell>
          <cell r="C5241">
            <v>531399</v>
          </cell>
          <cell r="D5241" t="str">
            <v>GGAUTO</v>
          </cell>
        </row>
        <row r="5242">
          <cell r="B5242" t="str">
            <v>SGN TELECOMS LTD</v>
          </cell>
          <cell r="C5242">
            <v>531812</v>
          </cell>
          <cell r="D5242" t="str">
            <v>SGNTE</v>
          </cell>
        </row>
        <row r="5243">
          <cell r="B5243" t="str">
            <v>LCC INFOTECH LTD</v>
          </cell>
          <cell r="C5243">
            <v>532019</v>
          </cell>
          <cell r="D5243" t="str">
            <v>LCCINFOTEC</v>
          </cell>
        </row>
        <row r="5244">
          <cell r="B5244" t="str">
            <v>AMBICA AGARBATHIES &amp; AROMA INDUSTRIES LTD</v>
          </cell>
          <cell r="C5244">
            <v>532335</v>
          </cell>
          <cell r="D5244" t="str">
            <v>AMBICAAGAR</v>
          </cell>
        </row>
        <row r="5245">
          <cell r="B5245" t="str">
            <v>Shree Hanuman Sugar &amp; Industries Ltd</v>
          </cell>
          <cell r="C5245">
            <v>537709</v>
          </cell>
          <cell r="D5245" t="str">
            <v>HANSUGAR</v>
          </cell>
        </row>
        <row r="5246">
          <cell r="B5246" t="str">
            <v>Samrat Forgings Ltd</v>
          </cell>
          <cell r="C5246">
            <v>543229</v>
          </cell>
          <cell r="D5246" t="str">
            <v>SAMRATFORG</v>
          </cell>
        </row>
        <row r="5247">
          <cell r="B5247" t="str">
            <v>Gland Pharma Ltd</v>
          </cell>
          <cell r="C5247">
            <v>543245</v>
          </cell>
          <cell r="D5247" t="str">
            <v>GLAND</v>
          </cell>
        </row>
        <row r="5248">
          <cell r="B5248" t="str">
            <v>Mirae Asset ESG Sector Leaders ETF</v>
          </cell>
          <cell r="C5248">
            <v>543246</v>
          </cell>
          <cell r="D5248" t="str">
            <v>MAESGETF</v>
          </cell>
        </row>
        <row r="5249">
          <cell r="B5249" t="str">
            <v>Net Pix Shorts Digital Media Ltd</v>
          </cell>
          <cell r="C5249">
            <v>543247</v>
          </cell>
          <cell r="D5249" t="str">
            <v>NETPIX</v>
          </cell>
        </row>
        <row r="5250">
          <cell r="B5250" t="str">
            <v>Restaurant Brands Asia Ltd</v>
          </cell>
          <cell r="C5250">
            <v>543248</v>
          </cell>
          <cell r="D5250" t="str">
            <v>RBA</v>
          </cell>
        </row>
        <row r="5251">
          <cell r="B5251" t="str">
            <v>Tarc Ltd</v>
          </cell>
          <cell r="C5251">
            <v>543249</v>
          </cell>
          <cell r="D5251" t="str">
            <v>TARC</v>
          </cell>
        </row>
        <row r="5252">
          <cell r="B5252" t="str">
            <v>Ravinder Heights Ltd</v>
          </cell>
          <cell r="C5252">
            <v>543251</v>
          </cell>
          <cell r="D5252" t="str">
            <v>RVHL</v>
          </cell>
        </row>
        <row r="5253">
          <cell r="B5253" t="str">
            <v>Fairchem Organics Ltd</v>
          </cell>
          <cell r="C5253">
            <v>543252</v>
          </cell>
          <cell r="D5253" t="str">
            <v>FAIRCHEMOR</v>
          </cell>
        </row>
        <row r="5254">
          <cell r="B5254" t="str">
            <v>Mrs. Bectors Food Specialities Ltd</v>
          </cell>
          <cell r="C5254">
            <v>543253</v>
          </cell>
          <cell r="D5254" t="str">
            <v>BECTORFOOD</v>
          </cell>
        </row>
        <row r="5255">
          <cell r="B5255" t="str">
            <v>Antony Waste Handling Cell Ltd</v>
          </cell>
          <cell r="C5255">
            <v>543254</v>
          </cell>
          <cell r="D5255" t="str">
            <v>AWHCL</v>
          </cell>
        </row>
        <row r="5256">
          <cell r="B5256" t="str">
            <v>NIPPON INDIA ETF INFRA BeES</v>
          </cell>
          <cell r="C5256">
            <v>543255</v>
          </cell>
          <cell r="D5256" t="str">
            <v>INFRABEES</v>
          </cell>
        </row>
        <row r="5257">
          <cell r="B5257" t="str">
            <v>Rita Finance and Leasing Ltd</v>
          </cell>
          <cell r="C5257">
            <v>543256</v>
          </cell>
          <cell r="D5257" t="str">
            <v>RFLL</v>
          </cell>
        </row>
        <row r="5258">
          <cell r="B5258" t="str">
            <v>Indian Railway Finance Corporation Ltd</v>
          </cell>
          <cell r="C5258">
            <v>543257</v>
          </cell>
          <cell r="D5258" t="str">
            <v>IRFC</v>
          </cell>
        </row>
        <row r="5259">
          <cell r="B5259" t="str">
            <v>Indigo Paints Ltd</v>
          </cell>
          <cell r="C5259">
            <v>543258</v>
          </cell>
          <cell r="D5259" t="str">
            <v>INDIGOPNTS</v>
          </cell>
        </row>
        <row r="5260">
          <cell r="B5260" t="str">
            <v>Home First Finance Company India Ltd</v>
          </cell>
          <cell r="C5260">
            <v>543259</v>
          </cell>
          <cell r="D5260" t="str">
            <v>HOMEFIRST</v>
          </cell>
        </row>
        <row r="5261">
          <cell r="B5261" t="str">
            <v>Stove Kraft Ltd</v>
          </cell>
          <cell r="C5261">
            <v>543260</v>
          </cell>
          <cell r="D5261" t="str">
            <v>STOVEKRAFT</v>
          </cell>
        </row>
        <row r="5262">
          <cell r="B5262" t="str">
            <v>Brookfield India Real Estate Trust REIT</v>
          </cell>
          <cell r="C5262">
            <v>543261</v>
          </cell>
          <cell r="D5262" t="str">
            <v>BIRET</v>
          </cell>
        </row>
        <row r="5263">
          <cell r="B5263" t="str">
            <v>MRP Agro Ltd</v>
          </cell>
          <cell r="C5263">
            <v>543262</v>
          </cell>
          <cell r="D5263" t="str">
            <v>MRP</v>
          </cell>
        </row>
        <row r="5264">
          <cell r="B5264" t="str">
            <v>SMC Global Securities Ltd</v>
          </cell>
          <cell r="C5264">
            <v>543263</v>
          </cell>
          <cell r="D5264" t="str">
            <v>SMCGLOBAL*</v>
          </cell>
        </row>
        <row r="5265">
          <cell r="B5265" t="str">
            <v>Nureca Ltd</v>
          </cell>
          <cell r="C5265">
            <v>543264</v>
          </cell>
          <cell r="D5265" t="str">
            <v>NURECA</v>
          </cell>
        </row>
        <row r="5266">
          <cell r="B5266" t="str">
            <v>RailTel Corporation of India Ltd</v>
          </cell>
          <cell r="C5266">
            <v>543265</v>
          </cell>
          <cell r="D5266" t="str">
            <v>RAILTEL</v>
          </cell>
        </row>
        <row r="5267">
          <cell r="B5267" t="str">
            <v>Heranba Industries Ltd</v>
          </cell>
          <cell r="C5267">
            <v>543266</v>
          </cell>
          <cell r="D5267" t="str">
            <v>HERANBA</v>
          </cell>
        </row>
        <row r="5268">
          <cell r="B5268" t="str">
            <v>Davangere Sugar Company Ltd</v>
          </cell>
          <cell r="C5268">
            <v>543267</v>
          </cell>
          <cell r="D5268" t="str">
            <v>DAVANGERE</v>
          </cell>
        </row>
        <row r="5269">
          <cell r="B5269" t="str">
            <v>Adjia Technologies Ltd</v>
          </cell>
          <cell r="C5269">
            <v>543269</v>
          </cell>
          <cell r="D5269" t="str">
            <v>ADJIA</v>
          </cell>
        </row>
        <row r="5270">
          <cell r="B5270" t="str">
            <v>MTAR Technologies Ltd</v>
          </cell>
          <cell r="C5270">
            <v>543270</v>
          </cell>
          <cell r="D5270" t="str">
            <v>MTARTECH</v>
          </cell>
        </row>
        <row r="5271">
          <cell r="B5271" t="str">
            <v>Jubilant Ingrevia Ltd</v>
          </cell>
          <cell r="C5271">
            <v>543271</v>
          </cell>
          <cell r="D5271" t="str">
            <v>JUBLINGREA</v>
          </cell>
        </row>
        <row r="5272">
          <cell r="B5272" t="str">
            <v>Easy Trip Planners Ltd</v>
          </cell>
          <cell r="C5272">
            <v>543272</v>
          </cell>
          <cell r="D5272" t="str">
            <v>EASEMYTRIP</v>
          </cell>
        </row>
        <row r="5273">
          <cell r="B5273" t="str">
            <v>Knowledge Marine &amp; Engineering Works Ltd</v>
          </cell>
          <cell r="C5273">
            <v>543273</v>
          </cell>
          <cell r="D5273" t="str">
            <v>KMEW</v>
          </cell>
        </row>
        <row r="5274">
          <cell r="B5274" t="str">
            <v>Suumaya Corporation Ltd</v>
          </cell>
          <cell r="C5274">
            <v>543274</v>
          </cell>
          <cell r="D5274" t="str">
            <v>SUUMAYA</v>
          </cell>
        </row>
        <row r="5275">
          <cell r="B5275" t="str">
            <v>Anupam Rasayan India Ltd</v>
          </cell>
          <cell r="C5275">
            <v>543275</v>
          </cell>
          <cell r="D5275" t="str">
            <v>ANURAS</v>
          </cell>
        </row>
        <row r="5276">
          <cell r="B5276" t="str">
            <v>Craftsman Automation Ltd</v>
          </cell>
          <cell r="C5276">
            <v>543276</v>
          </cell>
          <cell r="D5276" t="str">
            <v>CRAFTSMAN</v>
          </cell>
        </row>
        <row r="5277">
          <cell r="B5277" t="str">
            <v>Laxmi Organic Industries Ltd</v>
          </cell>
          <cell r="C5277">
            <v>543277</v>
          </cell>
          <cell r="D5277" t="str">
            <v>LXCHEM</v>
          </cell>
        </row>
        <row r="5278">
          <cell r="B5278" t="str">
            <v>Kalyan Jewellers India Ltd</v>
          </cell>
          <cell r="C5278">
            <v>543278</v>
          </cell>
          <cell r="D5278" t="str">
            <v>KALYANKJIL</v>
          </cell>
        </row>
        <row r="5279">
          <cell r="B5279" t="str">
            <v>Suryoday Small Finance Bank Ltd</v>
          </cell>
          <cell r="C5279">
            <v>543279</v>
          </cell>
          <cell r="D5279" t="str">
            <v>SURYODAY</v>
          </cell>
        </row>
        <row r="5280">
          <cell r="B5280" t="str">
            <v>Nazara Technologies Ltd</v>
          </cell>
          <cell r="C5280">
            <v>543280</v>
          </cell>
          <cell r="D5280" t="str">
            <v>NAZARA</v>
          </cell>
        </row>
        <row r="5281">
          <cell r="B5281" t="str">
            <v>Suvidhaa Infoserve Ltd</v>
          </cell>
          <cell r="C5281">
            <v>543281</v>
          </cell>
          <cell r="D5281" t="str">
            <v>SUVIDHAA</v>
          </cell>
        </row>
        <row r="5282">
          <cell r="B5282" t="str">
            <v>Niks Technology Ltd</v>
          </cell>
          <cell r="C5282">
            <v>543282</v>
          </cell>
          <cell r="D5282" t="str">
            <v>NIKSTECH</v>
          </cell>
        </row>
        <row r="5283">
          <cell r="B5283" t="str">
            <v>Barbeque-Nation Hospitality Ltd</v>
          </cell>
          <cell r="C5283">
            <v>543283</v>
          </cell>
          <cell r="D5283" t="str">
            <v>BARBEQUE</v>
          </cell>
        </row>
        <row r="5284">
          <cell r="B5284" t="str">
            <v>EKI Energy Services Ltd</v>
          </cell>
          <cell r="C5284">
            <v>543284</v>
          </cell>
          <cell r="D5284" t="str">
            <v>EKI</v>
          </cell>
        </row>
        <row r="5285">
          <cell r="B5285" t="str">
            <v>Rajeshwari Cans Ltd</v>
          </cell>
          <cell r="C5285">
            <v>543285</v>
          </cell>
          <cell r="D5285" t="str">
            <v>RCAN</v>
          </cell>
        </row>
        <row r="5286">
          <cell r="B5286" t="str">
            <v>Jetmall Spices and Masala Ltd</v>
          </cell>
          <cell r="C5286">
            <v>543286</v>
          </cell>
          <cell r="D5286" t="str">
            <v>JETMALL</v>
          </cell>
        </row>
        <row r="5287">
          <cell r="B5287" t="str">
            <v>Macrotech Developers Ltd</v>
          </cell>
          <cell r="C5287">
            <v>543287</v>
          </cell>
          <cell r="D5287" t="str">
            <v>LODHA</v>
          </cell>
        </row>
        <row r="5288">
          <cell r="B5288" t="str">
            <v>Deep Industries Ltd</v>
          </cell>
          <cell r="C5288">
            <v>543288</v>
          </cell>
          <cell r="D5288" t="str">
            <v>DEEPIND</v>
          </cell>
        </row>
        <row r="5289">
          <cell r="B5289" t="str">
            <v>Kuberan Global Edu Solutions Ltd</v>
          </cell>
          <cell r="C5289">
            <v>543289</v>
          </cell>
          <cell r="D5289" t="str">
            <v>KGES</v>
          </cell>
        </row>
        <row r="5290">
          <cell r="B5290" t="str">
            <v>POWERGRID Infrastructure Investment Trust</v>
          </cell>
          <cell r="C5290">
            <v>543290</v>
          </cell>
          <cell r="D5290" t="str">
            <v>PGINVIT</v>
          </cell>
        </row>
        <row r="5291">
          <cell r="B5291" t="str">
            <v>Mirae Asset NYSE FANG+ ETF</v>
          </cell>
          <cell r="C5291">
            <v>543291</v>
          </cell>
          <cell r="D5291" t="str">
            <v>MAFANG</v>
          </cell>
        </row>
        <row r="5292">
          <cell r="B5292" t="str">
            <v>ICICI Prudential Healthcare ETF</v>
          </cell>
          <cell r="C5292">
            <v>543292</v>
          </cell>
          <cell r="D5292" t="str">
            <v>ICICIPHARM</v>
          </cell>
        </row>
        <row r="5293">
          <cell r="B5293" t="str">
            <v>Inox Wind Energy Ltd</v>
          </cell>
          <cell r="C5293">
            <v>543297</v>
          </cell>
          <cell r="D5293" t="str">
            <v>IWEL</v>
          </cell>
        </row>
        <row r="5294">
          <cell r="B5294" t="str">
            <v>Vineet Laboratories Ltd</v>
          </cell>
          <cell r="C5294">
            <v>543298</v>
          </cell>
          <cell r="D5294" t="str">
            <v>VINEETLAB</v>
          </cell>
        </row>
        <row r="5295">
          <cell r="B5295" t="str">
            <v>Shyam Metalics and Energy Ltd</v>
          </cell>
          <cell r="C5295">
            <v>543299</v>
          </cell>
          <cell r="D5295" t="str">
            <v>SHYAMMETL</v>
          </cell>
        </row>
        <row r="5296">
          <cell r="B5296" t="str">
            <v>Sona BLW Precision Forgings Ltd</v>
          </cell>
          <cell r="C5296">
            <v>543300</v>
          </cell>
          <cell r="D5296" t="str">
            <v>SONACOMS</v>
          </cell>
        </row>
        <row r="5297">
          <cell r="B5297" t="str">
            <v>Navoday Enterprises Ltd</v>
          </cell>
          <cell r="C5297">
            <v>543305</v>
          </cell>
          <cell r="D5297" t="str">
            <v>NAVODAYENT</v>
          </cell>
        </row>
        <row r="5298">
          <cell r="B5298" t="str">
            <v>Dodla Dairy Ltd</v>
          </cell>
          <cell r="C5298">
            <v>543306</v>
          </cell>
          <cell r="D5298" t="str">
            <v>DODLA</v>
          </cell>
        </row>
        <row r="5299">
          <cell r="B5299" t="str">
            <v>Krishna Institute of Medical Sciences Ltd</v>
          </cell>
          <cell r="C5299">
            <v>543308</v>
          </cell>
          <cell r="D5299" t="str">
            <v>KIMS</v>
          </cell>
        </row>
        <row r="5300">
          <cell r="B5300" t="str">
            <v>Adeshwar Meditex Ltd</v>
          </cell>
          <cell r="C5300">
            <v>543309</v>
          </cell>
          <cell r="D5300" t="str">
            <v>ADESHWAR</v>
          </cell>
        </row>
        <row r="5301">
          <cell r="B5301" t="str">
            <v>Times Green Energy (India) Ltd</v>
          </cell>
          <cell r="C5301">
            <v>543310</v>
          </cell>
          <cell r="D5301" t="str">
            <v>TIMESGREEN</v>
          </cell>
        </row>
        <row r="5302">
          <cell r="B5302" t="str">
            <v>India Pesticides Ltd</v>
          </cell>
          <cell r="C5302">
            <v>543311</v>
          </cell>
          <cell r="D5302" t="str">
            <v>IPL</v>
          </cell>
        </row>
        <row r="5303">
          <cell r="B5303" t="str">
            <v>Focus Business Solution Ltd</v>
          </cell>
          <cell r="C5303">
            <v>543312</v>
          </cell>
          <cell r="D5303" t="str">
            <v>FOCUS</v>
          </cell>
        </row>
        <row r="5304">
          <cell r="B5304" t="str">
            <v>G R Infraprojects Ltd</v>
          </cell>
          <cell r="C5304">
            <v>543317</v>
          </cell>
          <cell r="D5304" t="str">
            <v>GRINFRA</v>
          </cell>
        </row>
        <row r="5305">
          <cell r="B5305" t="str">
            <v>Clean Science and Technology Ltd</v>
          </cell>
          <cell r="C5305">
            <v>543318</v>
          </cell>
          <cell r="D5305" t="str">
            <v>CLEAN</v>
          </cell>
        </row>
        <row r="5306">
          <cell r="B5306" t="str">
            <v>AA Plus Tradelink Ltd</v>
          </cell>
          <cell r="C5306">
            <v>543319</v>
          </cell>
          <cell r="D5306" t="str">
            <v>AAPLUSTRAD</v>
          </cell>
        </row>
        <row r="5307">
          <cell r="B5307" t="str">
            <v>Zomato Ltd</v>
          </cell>
          <cell r="C5307">
            <v>543320</v>
          </cell>
          <cell r="D5307" t="str">
            <v>ZOMATO</v>
          </cell>
        </row>
        <row r="5308">
          <cell r="B5308" t="str">
            <v>Tatva Chintan Pharma Chem Ltd</v>
          </cell>
          <cell r="C5308">
            <v>543321</v>
          </cell>
          <cell r="D5308" t="str">
            <v>TATVA</v>
          </cell>
        </row>
        <row r="5309">
          <cell r="B5309" t="str">
            <v>Glenmark Life Sciences Ltd</v>
          </cell>
          <cell r="C5309">
            <v>543322</v>
          </cell>
          <cell r="D5309" t="str">
            <v>GLS</v>
          </cell>
        </row>
        <row r="5310">
          <cell r="B5310" t="str">
            <v>Mirae Asset Nifty Financial Services ETF</v>
          </cell>
          <cell r="C5310">
            <v>543323</v>
          </cell>
          <cell r="D5310" t="str">
            <v>MAFSETF</v>
          </cell>
        </row>
        <row r="5311">
          <cell r="B5311" t="str">
            <v>Gretex Corporate Services Ltd</v>
          </cell>
          <cell r="C5311">
            <v>543324</v>
          </cell>
          <cell r="D5311" t="str">
            <v>GCSL</v>
          </cell>
        </row>
        <row r="5312">
          <cell r="B5312" t="str">
            <v>Rolex Rings Ltd</v>
          </cell>
          <cell r="C5312">
            <v>543325</v>
          </cell>
          <cell r="D5312" t="str">
            <v>ROLEXRINGS</v>
          </cell>
        </row>
        <row r="5313">
          <cell r="B5313" t="str">
            <v>ICICI Prudential FMCG ETF</v>
          </cell>
          <cell r="C5313">
            <v>543326</v>
          </cell>
          <cell r="D5313" t="str">
            <v>ICICIFMCG</v>
          </cell>
        </row>
        <row r="5314">
          <cell r="B5314" t="str">
            <v>Exxaro Tiles Ltd</v>
          </cell>
          <cell r="C5314">
            <v>543327</v>
          </cell>
          <cell r="D5314" t="str">
            <v>EXXARO</v>
          </cell>
        </row>
        <row r="5315">
          <cell r="B5315" t="str">
            <v>Krsnaa Diagnostics Ltd</v>
          </cell>
          <cell r="C5315">
            <v>543328</v>
          </cell>
          <cell r="D5315" t="str">
            <v>KRSNAA</v>
          </cell>
        </row>
        <row r="5316">
          <cell r="B5316" t="str">
            <v>Windlas Biotech Ltd</v>
          </cell>
          <cell r="C5316">
            <v>543329</v>
          </cell>
          <cell r="D5316" t="str">
            <v>WINDLAS</v>
          </cell>
        </row>
        <row r="5317">
          <cell r="B5317" t="str">
            <v>Devyani International Ltd</v>
          </cell>
          <cell r="C5317">
            <v>543330</v>
          </cell>
          <cell r="D5317" t="str">
            <v>DEVYANI</v>
          </cell>
        </row>
        <row r="5318">
          <cell r="B5318" t="str">
            <v>Meghmani Organics Ltd</v>
          </cell>
          <cell r="C5318">
            <v>543331</v>
          </cell>
          <cell r="D5318" t="str">
            <v>MOL</v>
          </cell>
        </row>
        <row r="5319">
          <cell r="B5319" t="str">
            <v>Meghmani Finechem Ltd</v>
          </cell>
          <cell r="C5319">
            <v>543332</v>
          </cell>
          <cell r="D5319" t="str">
            <v>MFL</v>
          </cell>
        </row>
        <row r="5320">
          <cell r="B5320" t="str">
            <v>CarTrade Tech Ltd</v>
          </cell>
          <cell r="C5320">
            <v>543333</v>
          </cell>
          <cell r="D5320" t="str">
            <v>CARTRADE</v>
          </cell>
        </row>
        <row r="5321">
          <cell r="B5321" t="str">
            <v>Nuvoco Vistas Corporation Ltd</v>
          </cell>
          <cell r="C5321">
            <v>543334</v>
          </cell>
          <cell r="D5321" t="str">
            <v>NUVOCO</v>
          </cell>
        </row>
        <row r="5322">
          <cell r="B5322" t="str">
            <v>Aptus Value Housing Finance India Ltd</v>
          </cell>
          <cell r="C5322">
            <v>543335</v>
          </cell>
          <cell r="D5322" t="str">
            <v>APTUS</v>
          </cell>
        </row>
        <row r="5323">
          <cell r="B5323" t="str">
            <v>Chemplast Sanmar Ltd</v>
          </cell>
          <cell r="C5323">
            <v>543336</v>
          </cell>
          <cell r="D5323" t="str">
            <v>CHEMPLASTS</v>
          </cell>
        </row>
        <row r="5324">
          <cell r="B5324" t="str">
            <v>Sharpline Broadcast Ltd</v>
          </cell>
          <cell r="C5324">
            <v>543341</v>
          </cell>
          <cell r="D5324" t="str">
            <v>SHARPLINE</v>
          </cell>
        </row>
        <row r="5325">
          <cell r="B5325" t="str">
            <v>Aashka Hospitals Ltd</v>
          </cell>
          <cell r="C5325">
            <v>543346</v>
          </cell>
          <cell r="D5325" t="str">
            <v>AASHKA</v>
          </cell>
        </row>
        <row r="5326">
          <cell r="B5326" t="str">
            <v>AXIS TECHNOLOGY ETF</v>
          </cell>
          <cell r="C5326">
            <v>543347</v>
          </cell>
          <cell r="D5326" t="str">
            <v>AXISTECETF</v>
          </cell>
        </row>
        <row r="5327">
          <cell r="B5327" t="str">
            <v>AXIS HEALTHCARE ETF</v>
          </cell>
          <cell r="C5327">
            <v>543348</v>
          </cell>
          <cell r="D5327" t="str">
            <v>AXISHETF</v>
          </cell>
        </row>
        <row r="5328">
          <cell r="B5328" t="str">
            <v>Ami Organics Ltd</v>
          </cell>
          <cell r="C5328">
            <v>543349</v>
          </cell>
          <cell r="D5328" t="str">
            <v>AMIORG</v>
          </cell>
        </row>
        <row r="5329">
          <cell r="B5329" t="str">
            <v>Vijaya Diagnostic Centre Ltd</v>
          </cell>
          <cell r="C5329">
            <v>543350</v>
          </cell>
          <cell r="D5329" t="str">
            <v>VIJAYA</v>
          </cell>
        </row>
        <row r="5330">
          <cell r="B5330" t="str">
            <v>Naapbooks Ltd</v>
          </cell>
          <cell r="C5330">
            <v>543351</v>
          </cell>
          <cell r="D5330" t="str">
            <v>NBL</v>
          </cell>
        </row>
        <row r="5331">
          <cell r="B5331" t="str">
            <v>PlatinumOne Business Services Ltd</v>
          </cell>
          <cell r="C5331">
            <v>543352</v>
          </cell>
          <cell r="D5331" t="str">
            <v>POBS</v>
          </cell>
        </row>
        <row r="5332">
          <cell r="B5332" t="str">
            <v>AXIS CONSUMPTION ETF</v>
          </cell>
          <cell r="C5332">
            <v>543357</v>
          </cell>
          <cell r="D5332" t="str">
            <v>AXISCETF</v>
          </cell>
        </row>
        <row r="5333">
          <cell r="B5333" t="str">
            <v>Sansera Engineering Ltd</v>
          </cell>
          <cell r="C5333">
            <v>543358</v>
          </cell>
          <cell r="D5333" t="str">
            <v>SANSERA</v>
          </cell>
        </row>
        <row r="5334">
          <cell r="B5334" t="str">
            <v>Prevest Denpro Ltd</v>
          </cell>
          <cell r="C5334">
            <v>543363</v>
          </cell>
          <cell r="D5334" t="str">
            <v>PREVEST</v>
          </cell>
        </row>
        <row r="5335">
          <cell r="B5335" t="str">
            <v>Markolines Traffic Controls Ltd</v>
          </cell>
          <cell r="C5335">
            <v>543364</v>
          </cell>
          <cell r="D5335" t="str">
            <v>MTCL</v>
          </cell>
        </row>
        <row r="5336">
          <cell r="B5336" t="str">
            <v>Mirae Asset S&amp;P 500 Top 50 ETF</v>
          </cell>
          <cell r="C5336">
            <v>543365</v>
          </cell>
          <cell r="D5336" t="str">
            <v>MASPTOP50</v>
          </cell>
        </row>
        <row r="5337">
          <cell r="B5337" t="str">
            <v>SBL Infratech Ltd</v>
          </cell>
          <cell r="C5337">
            <v>543366</v>
          </cell>
          <cell r="D5337" t="str">
            <v>SBLI</v>
          </cell>
        </row>
        <row r="5338">
          <cell r="B5338" t="str">
            <v>Paras Defence and Space Technologies Ltd</v>
          </cell>
          <cell r="C5338">
            <v>543367</v>
          </cell>
          <cell r="D5338" t="str">
            <v>PARAS</v>
          </cell>
        </row>
        <row r="5339">
          <cell r="B5339" t="str">
            <v>Getalong Enterprise Ltd</v>
          </cell>
          <cell r="C5339">
            <v>543372</v>
          </cell>
          <cell r="D5339" t="str">
            <v>GETALONG</v>
          </cell>
        </row>
        <row r="5340">
          <cell r="B5340" t="str">
            <v>Shri Venkatesh Refineries Ltd</v>
          </cell>
          <cell r="C5340">
            <v>543373</v>
          </cell>
          <cell r="D5340" t="str">
            <v>SVRL</v>
          </cell>
        </row>
        <row r="5341">
          <cell r="B5341" t="str">
            <v>Aditya Birla Sun Life AMC Ltd</v>
          </cell>
          <cell r="C5341">
            <v>543374</v>
          </cell>
          <cell r="D5341" t="str">
            <v>ABSLAMC</v>
          </cell>
        </row>
        <row r="5342">
          <cell r="B5342" t="str">
            <v>Promax Power Ltd</v>
          </cell>
          <cell r="C5342">
            <v>543375</v>
          </cell>
          <cell r="D5342" t="str">
            <v>PROMAX</v>
          </cell>
        </row>
        <row r="5343">
          <cell r="B5343" t="str">
            <v>Samor Reality Ltd</v>
          </cell>
          <cell r="C5343">
            <v>543376</v>
          </cell>
          <cell r="D5343" t="str">
            <v>SAMOR</v>
          </cell>
        </row>
        <row r="5344">
          <cell r="B5344" t="str">
            <v>Adishakti Loha and Ispat Ltd</v>
          </cell>
          <cell r="C5344">
            <v>543377</v>
          </cell>
          <cell r="D5344" t="str">
            <v>ADISHAKTI</v>
          </cell>
        </row>
        <row r="5345">
          <cell r="B5345" t="str">
            <v>CWD Ltd</v>
          </cell>
          <cell r="C5345">
            <v>543378</v>
          </cell>
          <cell r="D5345" t="str">
            <v>CWD</v>
          </cell>
        </row>
        <row r="5346">
          <cell r="B5346" t="str">
            <v>ICICI Prudential Consumption ETF</v>
          </cell>
          <cell r="C5346">
            <v>543383</v>
          </cell>
          <cell r="D5346" t="str">
            <v>ICICICONSU</v>
          </cell>
        </row>
        <row r="5347">
          <cell r="B5347" t="str">
            <v>FSN E-Commerce Ventures Ltd</v>
          </cell>
          <cell r="C5347">
            <v>543384</v>
          </cell>
          <cell r="D5347" t="str">
            <v>NYKAA</v>
          </cell>
        </row>
        <row r="5348">
          <cell r="B5348" t="str">
            <v>National Highways Infra Trust</v>
          </cell>
          <cell r="C5348">
            <v>543385</v>
          </cell>
          <cell r="D5348" t="str">
            <v>NHIT</v>
          </cell>
        </row>
        <row r="5349">
          <cell r="B5349" t="str">
            <v>Fino Payments Bank Ltd</v>
          </cell>
          <cell r="C5349">
            <v>543386</v>
          </cell>
          <cell r="D5349" t="str">
            <v>FINOPB</v>
          </cell>
        </row>
        <row r="5350">
          <cell r="B5350" t="str">
            <v>S.J.S. Enterprises Ltd</v>
          </cell>
          <cell r="C5350">
            <v>543387</v>
          </cell>
          <cell r="D5350" t="str">
            <v>SJS</v>
          </cell>
        </row>
        <row r="5351">
          <cell r="B5351" t="str">
            <v>DSP Nifty 50 Equal Weight ETF</v>
          </cell>
          <cell r="C5351">
            <v>543388</v>
          </cell>
          <cell r="D5351" t="str">
            <v>DSPNEWETF</v>
          </cell>
        </row>
        <row r="5352">
          <cell r="B5352" t="str">
            <v>Sigachi Industries Ltd</v>
          </cell>
          <cell r="C5352">
            <v>543389</v>
          </cell>
          <cell r="D5352" t="str">
            <v>SIGACHI</v>
          </cell>
        </row>
        <row r="5353">
          <cell r="B5353" t="str">
            <v>PB Fintech Ltd</v>
          </cell>
          <cell r="C5353">
            <v>543390</v>
          </cell>
          <cell r="D5353" t="str">
            <v>POLICYBZR</v>
          </cell>
        </row>
        <row r="5354">
          <cell r="B5354" t="str">
            <v>Suyog Gurbaxani Funicular Ropeways Ltd</v>
          </cell>
          <cell r="C5354">
            <v>543391</v>
          </cell>
          <cell r="D5354" t="str">
            <v>SGFRL</v>
          </cell>
        </row>
        <row r="5355">
          <cell r="B5355" t="str">
            <v>One 97 Communications Ltd</v>
          </cell>
          <cell r="C5355">
            <v>543396</v>
          </cell>
          <cell r="D5355" t="str">
            <v>PAYTM</v>
          </cell>
        </row>
        <row r="5356">
          <cell r="B5356" t="str">
            <v>Sapphire Foods India Ltd</v>
          </cell>
          <cell r="C5356">
            <v>543397</v>
          </cell>
          <cell r="D5356" t="str">
            <v>SAPPHIRE</v>
          </cell>
        </row>
        <row r="5357">
          <cell r="B5357" t="str">
            <v>Latent View Analytics Ltd</v>
          </cell>
          <cell r="C5357">
            <v>543398</v>
          </cell>
          <cell r="D5357" t="str">
            <v>LATENTVIEW</v>
          </cell>
        </row>
        <row r="5358">
          <cell r="B5358" t="str">
            <v>Tarsons Products Ltd</v>
          </cell>
          <cell r="C5358">
            <v>543399</v>
          </cell>
          <cell r="D5358" t="str">
            <v>TARSONS</v>
          </cell>
        </row>
        <row r="5359">
          <cell r="B5359" t="str">
            <v>Omnipotent Industries Ltd</v>
          </cell>
          <cell r="C5359">
            <v>543400</v>
          </cell>
          <cell r="D5359" t="str">
            <v>OMNIPOTENT</v>
          </cell>
        </row>
        <row r="5360">
          <cell r="B5360" t="str">
            <v>Go Fashion (India) Ltd</v>
          </cell>
          <cell r="C5360">
            <v>543401</v>
          </cell>
          <cell r="D5360" t="str">
            <v>GOCOLORS</v>
          </cell>
        </row>
        <row r="5361">
          <cell r="B5361" t="str">
            <v>DMR Hydroengineering &amp; Infrastructures Ltd</v>
          </cell>
          <cell r="C5361">
            <v>543410</v>
          </cell>
          <cell r="D5361" t="str">
            <v>DMR</v>
          </cell>
        </row>
        <row r="5362">
          <cell r="B5362" t="str">
            <v>Hi-Tech Pipes Ltd</v>
          </cell>
          <cell r="C5362">
            <v>543411</v>
          </cell>
          <cell r="D5362" t="str">
            <v>HITECH</v>
          </cell>
        </row>
        <row r="5363">
          <cell r="B5363" t="str">
            <v>Star Health and Allied Insurance Company Ltd</v>
          </cell>
          <cell r="C5363">
            <v>543412</v>
          </cell>
          <cell r="D5363" t="str">
            <v>STARHEALTH</v>
          </cell>
        </row>
        <row r="5364">
          <cell r="B5364" t="str">
            <v>Tega Industries Ltd</v>
          </cell>
          <cell r="C5364">
            <v>543413</v>
          </cell>
          <cell r="D5364" t="str">
            <v>TEGA</v>
          </cell>
        </row>
        <row r="5365">
          <cell r="B5365" t="str">
            <v>Mirae Asset Hang Seng TECH ETF</v>
          </cell>
          <cell r="C5365">
            <v>543414</v>
          </cell>
          <cell r="D5365" t="str">
            <v>MAHKTECH</v>
          </cell>
        </row>
        <row r="5366">
          <cell r="B5366" t="str">
            <v>Anand Rathi Wealth Ltd</v>
          </cell>
          <cell r="C5366">
            <v>543415</v>
          </cell>
          <cell r="D5366" t="str">
            <v>ANANDRATHI</v>
          </cell>
        </row>
        <row r="5367">
          <cell r="B5367" t="str">
            <v>Zodiac Energy Ltd</v>
          </cell>
          <cell r="C5367">
            <v>543416</v>
          </cell>
          <cell r="D5367" t="str">
            <v>ZODIAC</v>
          </cell>
        </row>
        <row r="5368">
          <cell r="B5368" t="str">
            <v>RateGain Travel Technologies Ltd</v>
          </cell>
          <cell r="C5368">
            <v>543417</v>
          </cell>
          <cell r="D5368" t="str">
            <v>RATEGAIN</v>
          </cell>
        </row>
        <row r="5369">
          <cell r="B5369" t="str">
            <v>Shriram Properties Ltd</v>
          </cell>
          <cell r="C5369">
            <v>543419</v>
          </cell>
          <cell r="D5369" t="str">
            <v>SHRIRAMPPS</v>
          </cell>
        </row>
        <row r="5370">
          <cell r="B5370" t="str">
            <v>Jet Freight Logistics Ltd</v>
          </cell>
          <cell r="C5370">
            <v>543420</v>
          </cell>
          <cell r="D5370" t="str">
            <v>JETFREIGHT</v>
          </cell>
        </row>
        <row r="5371">
          <cell r="B5371" t="str">
            <v>C.E. Info Systems Ltd</v>
          </cell>
          <cell r="C5371">
            <v>543425</v>
          </cell>
          <cell r="D5371" t="str">
            <v>MAPMYINDIA</v>
          </cell>
        </row>
        <row r="5372">
          <cell r="B5372" t="str">
            <v>Metro Brands Ltd</v>
          </cell>
          <cell r="C5372">
            <v>543426</v>
          </cell>
          <cell r="D5372" t="str">
            <v>METROBRAND</v>
          </cell>
        </row>
        <row r="5373">
          <cell r="B5373" t="str">
            <v>Medplus Health Services Ltd</v>
          </cell>
          <cell r="C5373">
            <v>543427</v>
          </cell>
          <cell r="D5373" t="str">
            <v>MEDPLUS</v>
          </cell>
        </row>
        <row r="5374">
          <cell r="B5374" t="str">
            <v>Data Patterns (India) Ltd</v>
          </cell>
          <cell r="C5374">
            <v>543428</v>
          </cell>
          <cell r="D5374" t="str">
            <v>DATAPATTNS</v>
          </cell>
        </row>
        <row r="5375">
          <cell r="B5375" t="str">
            <v>HP Adhesives Ltd</v>
          </cell>
          <cell r="C5375">
            <v>543433</v>
          </cell>
          <cell r="D5375" t="str">
            <v>HPAL</v>
          </cell>
        </row>
        <row r="5376">
          <cell r="B5376" t="str">
            <v>Supriya Lifescience Ltd</v>
          </cell>
          <cell r="C5376">
            <v>543434</v>
          </cell>
          <cell r="D5376" t="str">
            <v>SUPRIYA</v>
          </cell>
        </row>
        <row r="5377">
          <cell r="B5377" t="str">
            <v>Clara Industries Ltd</v>
          </cell>
          <cell r="C5377">
            <v>543435</v>
          </cell>
          <cell r="D5377" t="str">
            <v>CLARA</v>
          </cell>
        </row>
        <row r="5378">
          <cell r="B5378" t="str">
            <v>Wherrelz IT Solutions Ltd</v>
          </cell>
          <cell r="C5378">
            <v>543436</v>
          </cell>
          <cell r="D5378" t="str">
            <v>WITS</v>
          </cell>
        </row>
        <row r="5379">
          <cell r="B5379" t="str">
            <v>Motilal Oswal Nasdaq Q 50 ETF</v>
          </cell>
          <cell r="C5379">
            <v>543437</v>
          </cell>
          <cell r="D5379" t="str">
            <v>MONQ50</v>
          </cell>
        </row>
        <row r="5380">
          <cell r="B5380" t="str">
            <v>DSP Nifty Midcap 150 Quality 50 ETF</v>
          </cell>
          <cell r="C5380">
            <v>543438</v>
          </cell>
          <cell r="D5380" t="str">
            <v>DSPQ50ETF</v>
          </cell>
        </row>
        <row r="5381">
          <cell r="B5381" t="str">
            <v>Brandbucket Media &amp; Technology Ltd</v>
          </cell>
          <cell r="C5381">
            <v>543439</v>
          </cell>
          <cell r="D5381" t="str">
            <v>BRANDBUCKT</v>
          </cell>
        </row>
        <row r="5382">
          <cell r="B5382" t="str">
            <v>DSP Nifty 50 ETF</v>
          </cell>
          <cell r="C5382">
            <v>543440</v>
          </cell>
          <cell r="D5382" t="str">
            <v>DSPN50ETF</v>
          </cell>
        </row>
        <row r="5383">
          <cell r="B5383" t="str">
            <v>CMS Info Systems Ltd</v>
          </cell>
          <cell r="C5383">
            <v>543441</v>
          </cell>
          <cell r="D5383" t="str">
            <v>CMSINFO</v>
          </cell>
        </row>
        <row r="5384">
          <cell r="B5384" t="str">
            <v>Brand Concepts Ltd</v>
          </cell>
          <cell r="C5384">
            <v>543442</v>
          </cell>
          <cell r="D5384" t="str">
            <v>BCONCEPTS</v>
          </cell>
        </row>
        <row r="5385">
          <cell r="B5385" t="str">
            <v>Ascensive Educare Ltd</v>
          </cell>
          <cell r="C5385">
            <v>543443</v>
          </cell>
          <cell r="D5385" t="str">
            <v>ASCENSIVE</v>
          </cell>
        </row>
        <row r="5386">
          <cell r="B5386" t="str">
            <v>Fabino Life Sciences Ltd</v>
          </cell>
          <cell r="C5386">
            <v>543444</v>
          </cell>
          <cell r="D5386" t="str">
            <v>FABINO</v>
          </cell>
        </row>
        <row r="5387">
          <cell r="B5387" t="str">
            <v>Wonder Fibromats Ltd</v>
          </cell>
          <cell r="C5387">
            <v>543449</v>
          </cell>
          <cell r="D5387" t="str">
            <v>WFL</v>
          </cell>
        </row>
        <row r="5388">
          <cell r="B5388" t="str">
            <v>ICICI Prudential Nifty Auto ETF</v>
          </cell>
          <cell r="C5388">
            <v>543450</v>
          </cell>
          <cell r="D5388" t="str">
            <v>ICICIAUTO</v>
          </cell>
        </row>
        <row r="5389">
          <cell r="B5389" t="str">
            <v>AGS Transact Technologies Ltd</v>
          </cell>
          <cell r="C5389">
            <v>543451</v>
          </cell>
          <cell r="D5389" t="str">
            <v>AGSTRA</v>
          </cell>
        </row>
        <row r="5390">
          <cell r="B5390" t="str">
            <v>ICICI Prudential Silver ETF</v>
          </cell>
          <cell r="C5390">
            <v>543452</v>
          </cell>
          <cell r="D5390" t="str">
            <v>ICICISILVE</v>
          </cell>
        </row>
        <row r="5391">
          <cell r="B5391" t="str">
            <v>Alkosign Ltd</v>
          </cell>
          <cell r="C5391">
            <v>543453</v>
          </cell>
          <cell r="D5391" t="str">
            <v>ALKOSIGN</v>
          </cell>
        </row>
        <row r="5392">
          <cell r="B5392" t="str">
            <v>Mirae Asset Nifty India Manufacturing ETF</v>
          </cell>
          <cell r="C5392">
            <v>543454</v>
          </cell>
          <cell r="D5392" t="str">
            <v>MAMFGETF</v>
          </cell>
        </row>
        <row r="5393">
          <cell r="B5393" t="str">
            <v>Adani Wilmar Ltd</v>
          </cell>
          <cell r="C5393">
            <v>543458</v>
          </cell>
          <cell r="D5393" t="str">
            <v>AWL</v>
          </cell>
        </row>
        <row r="5394">
          <cell r="B5394" t="str">
            <v>Quality RO Industries Ltd</v>
          </cell>
          <cell r="C5394">
            <v>543460</v>
          </cell>
          <cell r="D5394" t="str">
            <v>QRIL</v>
          </cell>
        </row>
        <row r="5395">
          <cell r="B5395" t="str">
            <v>Safa Systems &amp; Technologies Ltd</v>
          </cell>
          <cell r="C5395">
            <v>543461</v>
          </cell>
          <cell r="D5395" t="str">
            <v>SSTL</v>
          </cell>
        </row>
        <row r="5396">
          <cell r="B5396" t="str">
            <v>Dev Information Technology Ltd</v>
          </cell>
          <cell r="C5396">
            <v>543462</v>
          </cell>
          <cell r="D5396" t="str">
            <v>DEVIT</v>
          </cell>
        </row>
        <row r="5397">
          <cell r="B5397" t="str">
            <v>Vedant Fashions Ltd</v>
          </cell>
          <cell r="C5397">
            <v>543463</v>
          </cell>
          <cell r="D5397" t="str">
            <v>MANYAVAR</v>
          </cell>
        </row>
        <row r="5398">
          <cell r="B5398" t="str">
            <v>Maruti Interior Products Ltd</v>
          </cell>
          <cell r="C5398">
            <v>543464</v>
          </cell>
          <cell r="D5398" t="str">
            <v>MARUTIIPL</v>
          </cell>
        </row>
        <row r="5399">
          <cell r="B5399" t="str">
            <v>Motilal Oswal Nifty 200 Momentum 30 ETF</v>
          </cell>
          <cell r="C5399">
            <v>543465</v>
          </cell>
          <cell r="D5399" t="str">
            <v>MOMOMENTUM</v>
          </cell>
        </row>
        <row r="5400">
          <cell r="B5400" t="str">
            <v>Softtech Engineers Ltd</v>
          </cell>
          <cell r="C5400">
            <v>543470</v>
          </cell>
          <cell r="D5400" t="str">
            <v>SOFTTECH</v>
          </cell>
        </row>
        <row r="5401">
          <cell r="B5401" t="str">
            <v>Aditya Birla Sun Life Silver ETF</v>
          </cell>
          <cell r="C5401">
            <v>543471</v>
          </cell>
          <cell r="D5401" t="str">
            <v>SILVER</v>
          </cell>
        </row>
        <row r="5402">
          <cell r="B5402" t="str">
            <v>Aditya Birla Sunlife Nifty IT ETF</v>
          </cell>
          <cell r="C5402">
            <v>543472</v>
          </cell>
          <cell r="D5402" t="str">
            <v>TECH</v>
          </cell>
        </row>
        <row r="5403">
          <cell r="B5403" t="str">
            <v>Aditya Birla Sun Life Nifty Healthcare ETF</v>
          </cell>
          <cell r="C5403">
            <v>543473</v>
          </cell>
          <cell r="D5403" t="str">
            <v>HEALTHY</v>
          </cell>
        </row>
        <row r="5404">
          <cell r="B5404" t="str">
            <v>Aditya Birla Sun Life Nifty ETF</v>
          </cell>
          <cell r="C5404">
            <v>543474</v>
          </cell>
          <cell r="D5404" t="str">
            <v>BSLNIFTY</v>
          </cell>
        </row>
        <row r="5405">
          <cell r="B5405" t="str">
            <v>Ekennis Software Service Ltd</v>
          </cell>
          <cell r="C5405">
            <v>543475</v>
          </cell>
          <cell r="D5405" t="str">
            <v>EKENNIS</v>
          </cell>
        </row>
        <row r="5406">
          <cell r="B5406" t="str">
            <v>Mirae Asset Nifty Midcap 150 ETF</v>
          </cell>
          <cell r="C5406">
            <v>543481</v>
          </cell>
          <cell r="D5406" t="str">
            <v>MAM150ETF</v>
          </cell>
        </row>
        <row r="5407">
          <cell r="B5407" t="str">
            <v>Eureka Forbes Ltd</v>
          </cell>
          <cell r="C5407">
            <v>543482</v>
          </cell>
          <cell r="D5407" t="str">
            <v>EUREKAFORBE</v>
          </cell>
        </row>
        <row r="5408">
          <cell r="B5408" t="str">
            <v>Gateway Distriparks Ltd</v>
          </cell>
          <cell r="C5408">
            <v>543489</v>
          </cell>
          <cell r="D5408" t="str">
            <v>GATEWAY</v>
          </cell>
        </row>
        <row r="5409">
          <cell r="B5409" t="str">
            <v>GMR Power and Urban Infra Ltd</v>
          </cell>
          <cell r="C5409">
            <v>543490</v>
          </cell>
          <cell r="D5409" t="str">
            <v>GMRP&amp;UI</v>
          </cell>
        </row>
        <row r="5410">
          <cell r="B5410" t="str">
            <v>Bhatia Colour Chem Ltd</v>
          </cell>
          <cell r="C5410">
            <v>543497</v>
          </cell>
          <cell r="D5410" t="str">
            <v>BCCL</v>
          </cell>
        </row>
        <row r="5411">
          <cell r="B5411" t="str">
            <v>Motherson Sumi Wiring India Ltd</v>
          </cell>
          <cell r="C5411">
            <v>543498</v>
          </cell>
          <cell r="D5411" t="str">
            <v>MSUMI</v>
          </cell>
        </row>
        <row r="5412">
          <cell r="B5412" t="str">
            <v>Achyut Healthcare Ltd</v>
          </cell>
          <cell r="C5412">
            <v>543499</v>
          </cell>
          <cell r="D5412" t="str">
            <v>ACHYUT</v>
          </cell>
        </row>
        <row r="5413">
          <cell r="B5413" t="str">
            <v>Evoq Remedies Ltd</v>
          </cell>
          <cell r="C5413">
            <v>543500</v>
          </cell>
          <cell r="D5413" t="str">
            <v>EVOQ</v>
          </cell>
        </row>
        <row r="5414">
          <cell r="B5414" t="str">
            <v>Motilal Oswal S&amp;P BSE Low Volatility ETF</v>
          </cell>
          <cell r="C5414">
            <v>543501</v>
          </cell>
          <cell r="D5414" t="str">
            <v>MOLOWVOL</v>
          </cell>
        </row>
        <row r="5415">
          <cell r="B5415" t="str">
            <v>Avro India Ltd</v>
          </cell>
          <cell r="C5415">
            <v>543512</v>
          </cell>
          <cell r="D5415" t="str">
            <v>AVROIND</v>
          </cell>
        </row>
        <row r="5416">
          <cell r="B5416" t="str">
            <v>Uma Exports Ltd</v>
          </cell>
          <cell r="C5416">
            <v>543513</v>
          </cell>
          <cell r="D5416" t="str">
            <v>UMAEXPORTS</v>
          </cell>
        </row>
        <row r="5417">
          <cell r="B5417" t="str">
            <v>Veranda Learning Solutions Ltd</v>
          </cell>
          <cell r="C5417">
            <v>543514</v>
          </cell>
          <cell r="D5417" t="str">
            <v>VERANDA</v>
          </cell>
        </row>
        <row r="5418">
          <cell r="B5418" t="str">
            <v>Sunrise Efficient Marketing Ltd</v>
          </cell>
          <cell r="C5418">
            <v>543515</v>
          </cell>
          <cell r="D5418" t="str">
            <v>SEML</v>
          </cell>
        </row>
        <row r="5419">
          <cell r="B5419" t="str">
            <v>Dhyaani Tile and Marblez Ltd</v>
          </cell>
          <cell r="C5419">
            <v>543516</v>
          </cell>
          <cell r="D5419" t="str">
            <v>DHYAANI</v>
          </cell>
        </row>
        <row r="5420">
          <cell r="B5420" t="str">
            <v>Hariom Pipe Industries Ltd</v>
          </cell>
          <cell r="C5420">
            <v>543517</v>
          </cell>
          <cell r="D5420" t="str">
            <v>HARIOMPIPE</v>
          </cell>
        </row>
        <row r="5421">
          <cell r="B5421" t="str">
            <v>Eighty Jewellers Ltd</v>
          </cell>
          <cell r="C5421">
            <v>543518</v>
          </cell>
          <cell r="D5421" t="str">
            <v>EIGHTY</v>
          </cell>
        </row>
        <row r="5422">
          <cell r="B5422" t="str">
            <v>Shashwat Furnishing Solutions Ltd</v>
          </cell>
          <cell r="C5422">
            <v>543519</v>
          </cell>
          <cell r="D5422" t="str">
            <v>SFSL</v>
          </cell>
        </row>
        <row r="5423">
          <cell r="B5423" t="str">
            <v>Global Longlife Hospital and Research Ltd</v>
          </cell>
          <cell r="C5423">
            <v>543520</v>
          </cell>
          <cell r="D5423" t="str">
            <v>GLHRL</v>
          </cell>
        </row>
        <row r="5424">
          <cell r="B5424" t="str">
            <v>Fone4 Communications (India) Ltd</v>
          </cell>
          <cell r="C5424">
            <v>543521</v>
          </cell>
          <cell r="D5424" t="str">
            <v>FONE4</v>
          </cell>
        </row>
        <row r="5425">
          <cell r="B5425" t="str">
            <v>Nanavati Ventures Ltd</v>
          </cell>
          <cell r="C5425">
            <v>543522</v>
          </cell>
          <cell r="D5425" t="str">
            <v>NVENTURES</v>
          </cell>
        </row>
        <row r="5426">
          <cell r="B5426" t="str">
            <v>Campus Activewear Ltd</v>
          </cell>
          <cell r="C5426">
            <v>543523</v>
          </cell>
          <cell r="D5426" t="str">
            <v>CAMPUS</v>
          </cell>
        </row>
        <row r="5427">
          <cell r="B5427" t="str">
            <v>Rainbow Children's Medicare Ltd</v>
          </cell>
          <cell r="C5427">
            <v>543524</v>
          </cell>
          <cell r="D5427" t="str">
            <v>RAINBOW</v>
          </cell>
        </row>
        <row r="5428">
          <cell r="B5428" t="str">
            <v>Silver Touch Technologies Ltd</v>
          </cell>
          <cell r="C5428">
            <v>543525</v>
          </cell>
          <cell r="D5428" t="str">
            <v>SILVERTUC</v>
          </cell>
        </row>
        <row r="5429">
          <cell r="B5429" t="str">
            <v>Life Insurance Corporation of India</v>
          </cell>
          <cell r="C5429">
            <v>543526</v>
          </cell>
          <cell r="D5429" t="str">
            <v>LICI</v>
          </cell>
        </row>
        <row r="5430">
          <cell r="B5430" t="str">
            <v>Prudent Corporate Advisory Services Ltd</v>
          </cell>
          <cell r="C5430">
            <v>543527</v>
          </cell>
          <cell r="D5430" t="str">
            <v>PRUDENT</v>
          </cell>
        </row>
        <row r="5431">
          <cell r="B5431" t="str">
            <v>Venus Pipes &amp; Tubes Ltd</v>
          </cell>
          <cell r="C5431">
            <v>543528</v>
          </cell>
          <cell r="D5431" t="str">
            <v>VENUSPIPES</v>
          </cell>
        </row>
        <row r="5432">
          <cell r="B5432" t="str">
            <v>Delhivery Ltd</v>
          </cell>
          <cell r="C5432">
            <v>543529</v>
          </cell>
          <cell r="D5432" t="str">
            <v>DELHIVERY</v>
          </cell>
        </row>
        <row r="5433">
          <cell r="B5433" t="str">
            <v>Paradeep Phosphates Ltd</v>
          </cell>
          <cell r="C5433">
            <v>543530</v>
          </cell>
          <cell r="D5433" t="str">
            <v>PARADEEP</v>
          </cell>
        </row>
        <row r="5434">
          <cell r="B5434" t="str">
            <v>Tierra Agrotech Ltd</v>
          </cell>
          <cell r="C5434">
            <v>543531</v>
          </cell>
          <cell r="D5434" t="str">
            <v>TIERRA</v>
          </cell>
        </row>
        <row r="5435">
          <cell r="B5435" t="str">
            <v>Ethos Ltd</v>
          </cell>
          <cell r="C5435">
            <v>543532</v>
          </cell>
          <cell r="D5435" t="str">
            <v>ETHOSLTD</v>
          </cell>
        </row>
        <row r="5436">
          <cell r="B5436" t="str">
            <v>eMudhra Ltd</v>
          </cell>
          <cell r="C5436">
            <v>543533</v>
          </cell>
          <cell r="D5436" t="str">
            <v>EMUDHRA</v>
          </cell>
        </row>
        <row r="5437">
          <cell r="B5437" t="str">
            <v>Aether Industries Ltd</v>
          </cell>
          <cell r="C5437">
            <v>543534</v>
          </cell>
          <cell r="D5437" t="str">
            <v>AETHER</v>
          </cell>
        </row>
        <row r="5438">
          <cell r="B5438" t="str">
            <v>We Win Ltd</v>
          </cell>
          <cell r="C5438">
            <v>543535</v>
          </cell>
          <cell r="D5438" t="str">
            <v>WEWIN</v>
          </cell>
        </row>
        <row r="5439">
          <cell r="B5439" t="str">
            <v>Silver Pearl Hospitality &amp; Luxury Spaces Ltd</v>
          </cell>
          <cell r="C5439">
            <v>543536</v>
          </cell>
          <cell r="D5439" t="str">
            <v>SILVERPRL</v>
          </cell>
        </row>
        <row r="5440">
          <cell r="B5440" t="str">
            <v>Kotak Banking ETF - Dividend Payout Option</v>
          </cell>
          <cell r="C5440">
            <v>590136</v>
          </cell>
          <cell r="D5440" t="str">
            <v>KOTAKBKETF</v>
          </cell>
        </row>
        <row r="5441">
          <cell r="B5441" t="str">
            <v>SBI-ETF NIFTY BANK</v>
          </cell>
          <cell r="C5441">
            <v>590137</v>
          </cell>
          <cell r="D5441" t="str">
            <v>SETFNIFBK</v>
          </cell>
        </row>
        <row r="5442">
          <cell r="B5442" t="str">
            <v>SBI-ETF NIFTY 50</v>
          </cell>
          <cell r="C5442">
            <v>590138</v>
          </cell>
          <cell r="D5442" t="str">
            <v>SETFNIF50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9.bin"/><Relationship Id="rId1" Type="http://schemas.openxmlformats.org/officeDocument/2006/relationships/hyperlink" Target="https://www.screener.in/excel/"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8" Type="http://schemas.openxmlformats.org/officeDocument/2006/relationships/printerSettings" Target="../printerSettings/printerSettings21.bin"/><Relationship Id="rId3" Type="http://schemas.openxmlformats.org/officeDocument/2006/relationships/hyperlink" Target="https://www.screener.in/company/VSTIND/" TargetMode="External"/><Relationship Id="rId7" Type="http://schemas.openxmlformats.org/officeDocument/2006/relationships/hyperlink" Target="https://www.screener.in/company/526813/consolidated/" TargetMode="External"/><Relationship Id="rId2" Type="http://schemas.openxmlformats.org/officeDocument/2006/relationships/hyperlink" Target="https://www.screener.in/company/539533/consolidated/" TargetMode="External"/><Relationship Id="rId1" Type="http://schemas.openxmlformats.org/officeDocument/2006/relationships/hyperlink" Target="https://www.screener.in/company/GODFRYPHLP/consolidated/" TargetMode="External"/><Relationship Id="rId6" Type="http://schemas.openxmlformats.org/officeDocument/2006/relationships/hyperlink" Target="https://www.screener.in/company/SHANTHALA/" TargetMode="External"/><Relationship Id="rId5" Type="http://schemas.openxmlformats.org/officeDocument/2006/relationships/hyperlink" Target="https://www.screener.in/company/509887/" TargetMode="External"/><Relationship Id="rId4" Type="http://schemas.openxmlformats.org/officeDocument/2006/relationships/hyperlink" Target="https://www.screener.in/company/526723/consolidated/" TargetMode="Externa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hyperlink" Target="https://www.screener.in/company/VSTIND/" TargetMode="External"/><Relationship Id="rId2" Type="http://schemas.openxmlformats.org/officeDocument/2006/relationships/hyperlink" Target="https://www.screener.in/company/539533/consolidated/" TargetMode="External"/><Relationship Id="rId1" Type="http://schemas.openxmlformats.org/officeDocument/2006/relationships/hyperlink" Target="https://www.screener.in/company/GODFRYPHLP/consolidated/" TargetMode="External"/><Relationship Id="rId5" Type="http://schemas.openxmlformats.org/officeDocument/2006/relationships/printerSettings" Target="../printerSettings/printerSettings25.bin"/><Relationship Id="rId4" Type="http://schemas.openxmlformats.org/officeDocument/2006/relationships/hyperlink" Target="https://www.screener.in/company/526723/consolidat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1258-5015-4C4C-8DBF-78817033C419}">
  <sheetPr>
    <tabColor theme="1"/>
    <pageSetUpPr fitToPage="1"/>
  </sheetPr>
  <dimension ref="B2:U74"/>
  <sheetViews>
    <sheetView showGridLines="0" topLeftCell="A51" zoomScale="90" zoomScaleNormal="90" zoomScaleSheetLayoutView="80" workbookViewId="0">
      <selection activeCell="O10" sqref="O10"/>
    </sheetView>
  </sheetViews>
  <sheetFormatPr defaultRowHeight="14.4"/>
  <cols>
    <col min="1" max="1" width="1.88671875" customWidth="1"/>
    <col min="2" max="2" width="37.109375" customWidth="1"/>
    <col min="3" max="3" width="12.44140625" customWidth="1"/>
    <col min="4" max="4" width="8.77734375" bestFit="1" customWidth="1"/>
    <col min="5" max="5" width="14.5546875" bestFit="1" customWidth="1"/>
    <col min="7" max="7" width="11.5546875" customWidth="1"/>
    <col min="8" max="8" width="1.6640625" customWidth="1"/>
    <col min="9" max="9" width="13.77734375" customWidth="1"/>
    <col min="11" max="11" width="10.77734375" bestFit="1" customWidth="1"/>
    <col min="12" max="12" width="5.88671875" customWidth="1"/>
    <col min="13" max="21" width="8.88671875" style="24"/>
  </cols>
  <sheetData>
    <row r="2" spans="2:12" ht="52.2" customHeight="1">
      <c r="B2" s="82" t="s">
        <v>2185</v>
      </c>
      <c r="C2" s="81"/>
      <c r="D2" s="81"/>
      <c r="E2" s="81"/>
      <c r="F2" s="81"/>
      <c r="G2" s="81"/>
      <c r="H2" s="81"/>
      <c r="I2" s="81"/>
    </row>
    <row r="3" spans="2:12">
      <c r="B3" s="81" t="str">
        <f>CONCATENATE(" ","( ",VLOOKUP(B2,[1]Sheet1!B2:D5442,3,1)," | ","BSE Code: ",VLOOKUP(B2,[1]Sheet1!B3:C5442,2,1)," )")</f>
        <v xml:space="preserve"> ( GODFRYPHLP | BSE Code: 500163 )</v>
      </c>
      <c r="C3" s="81"/>
      <c r="D3" s="81"/>
      <c r="E3" s="81"/>
      <c r="F3" s="81"/>
      <c r="G3" s="81"/>
      <c r="H3" s="81"/>
      <c r="I3" s="81"/>
    </row>
    <row r="4" spans="2:12">
      <c r="B4" s="81"/>
      <c r="C4" s="81"/>
      <c r="D4" s="81"/>
      <c r="E4" s="81"/>
      <c r="F4" s="81"/>
      <c r="G4" s="81"/>
      <c r="H4" s="81"/>
      <c r="I4" s="81"/>
    </row>
    <row r="5" spans="2:12">
      <c r="B5" t="s">
        <v>933</v>
      </c>
    </row>
    <row r="6" spans="2:12">
      <c r="B6" s="83"/>
      <c r="C6" s="88"/>
      <c r="D6" s="88"/>
      <c r="E6" s="88"/>
      <c r="F6" s="88"/>
      <c r="G6" s="88"/>
      <c r="H6" s="88"/>
      <c r="I6" s="88"/>
      <c r="J6" s="88"/>
      <c r="K6" s="88"/>
      <c r="L6" s="88"/>
    </row>
    <row r="8" spans="2:12" ht="18">
      <c r="B8" s="393" t="str">
        <f>'Data Sheet'!B1&amp;" -One Page Profile"</f>
        <v>GODFREY PHILLIPS INDIA LTD -One Page Profile</v>
      </c>
      <c r="C8" s="393"/>
      <c r="D8" s="393"/>
      <c r="E8" s="393"/>
      <c r="F8" s="393"/>
      <c r="G8" s="393"/>
      <c r="H8" s="393"/>
      <c r="I8" s="393"/>
      <c r="J8" s="393"/>
      <c r="K8" s="393"/>
      <c r="L8" s="393"/>
    </row>
    <row r="9" spans="2:12" ht="4.8" customHeight="1">
      <c r="B9" s="53"/>
      <c r="C9" s="53"/>
      <c r="D9" s="53"/>
      <c r="E9" s="53"/>
      <c r="F9" s="53"/>
      <c r="G9" s="53"/>
      <c r="H9" s="53"/>
      <c r="I9" s="53"/>
      <c r="J9" s="53"/>
      <c r="K9" s="53"/>
    </row>
    <row r="10" spans="2:12" ht="103.8" customHeight="1">
      <c r="B10" s="54"/>
      <c r="C10" s="394" t="str">
        <f>Raw!C2</f>
        <v>Godfrey Phillips India Ltd. (GPI) is a tobacco manufacturer headquartered in India. It is now a part of Modi Enterprises. The company is a major player in the domestic cigarette industry. In 2013-2014 it reported an annual turnover of ₹42.2 billion (equivalent to ₹67 billion or US$800 million in 2023). It has expanded from tobacco to include tea, pan masala, and confectioner. Its operations are primarily located in the northern and western parts of India, but it has recently expanded into West Bengal and the southern part of the country. It sells some of the most popular cigarette brands, such as Four Square, Red and White, Cavanders, Tipper, and North Pole.</v>
      </c>
      <c r="D10" s="394"/>
      <c r="E10" s="394"/>
      <c r="F10" s="394"/>
      <c r="G10" s="394"/>
      <c r="H10" s="394"/>
      <c r="I10" s="394"/>
      <c r="J10" s="394"/>
      <c r="K10" s="394"/>
    </row>
    <row r="11" spans="2:12">
      <c r="B11" s="55" t="s">
        <v>175</v>
      </c>
    </row>
    <row r="12" spans="2:12" ht="15.6">
      <c r="B12" s="239" t="s">
        <v>173</v>
      </c>
      <c r="C12" s="240">
        <f>HistoricalFS!H9</f>
        <v>44286</v>
      </c>
      <c r="D12" s="240">
        <f>HistoricalFS!I9</f>
        <v>44651</v>
      </c>
      <c r="E12" s="240">
        <f>HistoricalFS!J9</f>
        <v>45016</v>
      </c>
      <c r="F12" s="240">
        <f>HistoricalFS!K9</f>
        <v>45382</v>
      </c>
      <c r="G12" s="240">
        <f>HistoricalFS!L9</f>
        <v>45747</v>
      </c>
      <c r="I12" s="395" t="s">
        <v>932</v>
      </c>
      <c r="J12" s="395"/>
      <c r="K12" s="395"/>
    </row>
    <row r="14" spans="2:12">
      <c r="B14" s="66" t="s">
        <v>174</v>
      </c>
      <c r="C14" s="72">
        <f>HistoricalFS!H12</f>
        <v>2525.33</v>
      </c>
      <c r="D14" s="72">
        <f>HistoricalFS!I12</f>
        <v>2687.57</v>
      </c>
      <c r="E14" s="72">
        <f>HistoricalFS!J12</f>
        <v>3562.49</v>
      </c>
      <c r="F14" s="72">
        <f>HistoricalFS!K12</f>
        <v>4018.3</v>
      </c>
      <c r="G14" s="72">
        <f>HistoricalFS!L12</f>
        <v>5611.01</v>
      </c>
    </row>
    <row r="15" spans="2:12">
      <c r="B15" s="67" t="s">
        <v>176</v>
      </c>
      <c r="C15" s="68">
        <f>HistoricalFS!H13</f>
        <v>-0.12210375551438002</v>
      </c>
      <c r="D15" s="68">
        <f>HistoricalFS!I13</f>
        <v>6.4245068961284346E-2</v>
      </c>
      <c r="E15" s="68">
        <f>HistoricalFS!J13</f>
        <v>0.32554314864357004</v>
      </c>
      <c r="F15" s="68">
        <f>HistoricalFS!K13</f>
        <v>0.12794702581621298</v>
      </c>
      <c r="G15" s="68">
        <f>HistoricalFS!L13</f>
        <v>0.39636413408655402</v>
      </c>
    </row>
    <row r="16" spans="2:12">
      <c r="B16" s="66" t="s">
        <v>177</v>
      </c>
      <c r="C16" s="69">
        <f>HistoricalFS!H19</f>
        <v>0.36089144785037985</v>
      </c>
      <c r="D16" s="69">
        <f>HistoricalFS!I19</f>
        <v>0.39027820670717417</v>
      </c>
      <c r="E16" s="69">
        <f>HistoricalFS!J19</f>
        <v>0.36899191295975575</v>
      </c>
      <c r="F16" s="69">
        <f>HistoricalFS!K19</f>
        <v>0.35771097230171961</v>
      </c>
      <c r="G16" s="69">
        <f>HistoricalFS!L19</f>
        <v>0.32691262357400891</v>
      </c>
    </row>
    <row r="17" spans="2:11">
      <c r="B17" s="66" t="s">
        <v>178</v>
      </c>
      <c r="C17" s="69">
        <f>HistoricalFS!H25</f>
        <v>0.21417398914201299</v>
      </c>
      <c r="D17" s="69">
        <f>HistoricalFS!I25</f>
        <v>0.23564409485148299</v>
      </c>
      <c r="E17" s="69">
        <f>HistoricalFS!J25</f>
        <v>0.2255585278835871</v>
      </c>
      <c r="F17" s="69">
        <f>HistoricalFS!K25</f>
        <v>0.22475922653858593</v>
      </c>
      <c r="G17" s="69">
        <f>HistoricalFS!L25</f>
        <v>0.20983922680586914</v>
      </c>
    </row>
    <row r="18" spans="2:11">
      <c r="B18" s="66" t="s">
        <v>179</v>
      </c>
      <c r="C18" s="69">
        <f>'Ratio Analysis'!H19</f>
        <v>0.15822090578261047</v>
      </c>
      <c r="D18" s="69">
        <f>'Ratio Analysis'!I19</f>
        <v>0.18161387424327557</v>
      </c>
      <c r="E18" s="69">
        <f>'Ratio Analysis'!J19</f>
        <v>0.182434196306516</v>
      </c>
      <c r="F18" s="69">
        <f>'Ratio Analysis'!K19</f>
        <v>0.19777020132892015</v>
      </c>
      <c r="G18" s="69">
        <f>'Ratio Analysis'!L19</f>
        <v>0.18780397824990505</v>
      </c>
    </row>
    <row r="19" spans="2:11">
      <c r="B19" s="66" t="s">
        <v>180</v>
      </c>
      <c r="C19" s="69">
        <f>HistoricalFS!H40</f>
        <v>0.10211338716128177</v>
      </c>
      <c r="D19" s="69">
        <f>HistoricalFS!I40</f>
        <v>0.12053267449778057</v>
      </c>
      <c r="E19" s="69">
        <f>HistoricalFS!J40</f>
        <v>0.12315824044418378</v>
      </c>
      <c r="F19" s="69">
        <f>HistoricalFS!K40</f>
        <v>0.13829728989871337</v>
      </c>
      <c r="G19" s="69">
        <f>HistoricalFS!L40</f>
        <v>0.12890905558892246</v>
      </c>
    </row>
    <row r="20" spans="2:11">
      <c r="B20" s="66" t="s">
        <v>181</v>
      </c>
      <c r="C20" s="70">
        <f>HistoricalFS!H44</f>
        <v>16.530128205128182</v>
      </c>
      <c r="D20" s="70">
        <f>HistoricalFS!I44</f>
        <v>20.765384615384626</v>
      </c>
      <c r="E20" s="70">
        <f>HistoricalFS!J44</f>
        <v>28.125000000000014</v>
      </c>
      <c r="F20" s="70">
        <f>HistoricalFS!K44</f>
        <v>35.623076923076916</v>
      </c>
      <c r="G20" s="70">
        <f>HistoricalFS!L44</f>
        <v>46.36602564102563</v>
      </c>
    </row>
    <row r="21" spans="2:11">
      <c r="B21" s="67" t="s">
        <v>182</v>
      </c>
      <c r="C21" s="68">
        <f>HistoricalFS!H45</f>
        <v>-7.2643578954941335E-2</v>
      </c>
      <c r="D21" s="68">
        <f>HistoricalFS!I45</f>
        <v>0.25621437158258265</v>
      </c>
      <c r="E21" s="68">
        <f>HistoricalFS!J45</f>
        <v>0.35441748471939238</v>
      </c>
      <c r="F21" s="68">
        <f>HistoricalFS!K45</f>
        <v>0.26659829059828977</v>
      </c>
      <c r="G21" s="68">
        <f>HistoricalFS!L45</f>
        <v>0.30157273447059674</v>
      </c>
    </row>
    <row r="22" spans="2:11">
      <c r="B22" s="66" t="s">
        <v>183</v>
      </c>
      <c r="C22" s="70">
        <f>HistoricalFS!H47</f>
        <v>8</v>
      </c>
      <c r="D22" s="70">
        <f>HistoricalFS!I47</f>
        <v>9.3333333333333339</v>
      </c>
      <c r="E22" s="70">
        <f>HistoricalFS!J47</f>
        <v>14.666666666666668</v>
      </c>
      <c r="F22" s="70">
        <f>HistoricalFS!K47</f>
        <v>18.666666666666668</v>
      </c>
      <c r="G22" s="70">
        <f>HistoricalFS!L47</f>
        <v>31.666666666666668</v>
      </c>
    </row>
    <row r="23" spans="2:11">
      <c r="B23" s="67" t="s">
        <v>184</v>
      </c>
      <c r="C23" s="68">
        <f>HistoricalFS!H49</f>
        <v>0</v>
      </c>
      <c r="D23" s="68">
        <f>HistoricalFS!I49</f>
        <v>0.16666666666666674</v>
      </c>
      <c r="E23" s="68">
        <f>HistoricalFS!J49</f>
        <v>0.5714285714285714</v>
      </c>
      <c r="F23" s="68">
        <f>HistoricalFS!K49</f>
        <v>0.27272727272727271</v>
      </c>
      <c r="G23" s="68">
        <f>HistoricalFS!L49</f>
        <v>0.6964285714285714</v>
      </c>
    </row>
    <row r="24" spans="2:11" ht="4.8" customHeight="1"/>
    <row r="25" spans="2:11" ht="15.6">
      <c r="B25" s="239" t="s">
        <v>934</v>
      </c>
      <c r="C25" s="240">
        <f>C12</f>
        <v>44286</v>
      </c>
      <c r="D25" s="240">
        <f t="shared" ref="D25:G25" si="0">D12</f>
        <v>44651</v>
      </c>
      <c r="E25" s="240">
        <f t="shared" si="0"/>
        <v>45016</v>
      </c>
      <c r="F25" s="240">
        <f t="shared" si="0"/>
        <v>45382</v>
      </c>
      <c r="G25" s="240">
        <f t="shared" si="0"/>
        <v>45747</v>
      </c>
      <c r="I25" s="395" t="s">
        <v>944</v>
      </c>
      <c r="J25" s="395"/>
      <c r="K25" s="395"/>
    </row>
    <row r="26" spans="2:11" ht="4.2" customHeight="1">
      <c r="B26" t="s">
        <v>933</v>
      </c>
    </row>
    <row r="27" spans="2:11">
      <c r="B27" s="66" t="s">
        <v>935</v>
      </c>
      <c r="C27" s="71">
        <f>'Data Sheet'!G37</f>
        <v>12.647472842686783</v>
      </c>
      <c r="D27" s="71">
        <f>'Data Sheet'!H37</f>
        <v>11.984203437806743</v>
      </c>
      <c r="E27" s="71">
        <f>'Data Sheet'!I37</f>
        <v>13.704722869929178</v>
      </c>
      <c r="F27" s="71">
        <f>'Data Sheet'!J37</f>
        <v>18.191520202935315</v>
      </c>
      <c r="G27" s="71">
        <f>'Data Sheet'!K37</f>
        <v>32.834752758784738</v>
      </c>
    </row>
    <row r="28" spans="2:11">
      <c r="B28" s="66" t="s">
        <v>158</v>
      </c>
      <c r="C28" s="71">
        <f>'Data Sheet'!G105</f>
        <v>7.7504018195602722</v>
      </c>
      <c r="D28" s="71">
        <f>'Data Sheet'!H105</f>
        <v>7.4076822219843717</v>
      </c>
      <c r="E28" s="71">
        <f>'Data Sheet'!I105</f>
        <v>9.2652382802505535</v>
      </c>
      <c r="F28" s="71">
        <f>'Data Sheet'!J105</f>
        <v>13.3153981811828</v>
      </c>
      <c r="G28" s="71">
        <f>'Data Sheet'!K105</f>
        <v>23.162188018058753</v>
      </c>
    </row>
    <row r="29" spans="2:11">
      <c r="B29" s="66" t="s">
        <v>936</v>
      </c>
      <c r="C29" s="71">
        <f>'Data Sheet'!G107</f>
        <v>2.0240483421968611</v>
      </c>
      <c r="D29" s="71">
        <f>'Data Sheet'!H107</f>
        <v>2.0601502472493736</v>
      </c>
      <c r="E29" s="71">
        <f>'Data Sheet'!I107</f>
        <v>2.744520826725128</v>
      </c>
      <c r="F29" s="71">
        <f>'Data Sheet'!J107</f>
        <v>4.0773954159719281</v>
      </c>
      <c r="G29" s="71">
        <f>'Data Sheet'!K107</f>
        <v>6.2998479774586036</v>
      </c>
    </row>
    <row r="30" spans="2:11">
      <c r="B30" s="66" t="s">
        <v>937</v>
      </c>
      <c r="C30" s="71">
        <f>'Data Sheet'!G106</f>
        <v>1.8442180111306044</v>
      </c>
      <c r="D30" s="71">
        <f>'Data Sheet'!H106</f>
        <v>1.7932449326747688</v>
      </c>
      <c r="E30" s="71">
        <f>'Data Sheet'!I106</f>
        <v>2.6670898242073546</v>
      </c>
      <c r="F30" s="71">
        <f>'Data Sheet'!J106</f>
        <v>3.7956924560089416</v>
      </c>
      <c r="G30" s="71">
        <f>'Data Sheet'!K106</f>
        <v>6.7100739255254673</v>
      </c>
    </row>
    <row r="31" spans="2:11">
      <c r="B31" s="66" t="s">
        <v>938</v>
      </c>
      <c r="C31" s="69">
        <f>'Ratio Analysis'!H29</f>
        <v>9.9869484560836705E-2</v>
      </c>
      <c r="D31" s="69">
        <f>'Ratio Analysis'!I29</f>
        <v>0.11065111798823608</v>
      </c>
      <c r="E31" s="69">
        <f>'Ratio Analysis'!J29</f>
        <v>0.12366365740023061</v>
      </c>
      <c r="F31" s="69">
        <f>'Ratio Analysis'!K29</f>
        <v>0.13131038654477317</v>
      </c>
      <c r="G31" s="69">
        <f>'Ratio Analysis'!L29</f>
        <v>0.13788311455597024</v>
      </c>
    </row>
    <row r="32" spans="2:11">
      <c r="B32" s="66" t="s">
        <v>939</v>
      </c>
      <c r="C32" s="69">
        <f>'Ratio Analysis'!H27</f>
        <v>0.13418590436785921</v>
      </c>
      <c r="D32" s="69">
        <f>'Ratio Analysis'!I27</f>
        <v>0.1495184531686517</v>
      </c>
      <c r="E32" s="69">
        <f>'Ratio Analysis'!J27</f>
        <v>0.16652190288784527</v>
      </c>
      <c r="F32" s="69">
        <f>'Ratio Analysis'!K27</f>
        <v>0.173610049153468</v>
      </c>
      <c r="G32" s="69">
        <f>'Ratio Analysis'!L27</f>
        <v>0.19425083735960283</v>
      </c>
    </row>
    <row r="33" spans="2:21">
      <c r="C33" s="56"/>
      <c r="D33" s="56"/>
      <c r="E33" s="56"/>
      <c r="F33" s="56"/>
      <c r="G33" s="56"/>
    </row>
    <row r="34" spans="2:21">
      <c r="C34" s="56"/>
      <c r="D34" s="56"/>
      <c r="E34" s="56"/>
      <c r="F34" s="56"/>
      <c r="G34" s="56"/>
    </row>
    <row r="35" spans="2:21">
      <c r="C35" s="56"/>
      <c r="D35" s="56"/>
      <c r="E35" s="56"/>
      <c r="F35" s="56"/>
      <c r="G35" s="56"/>
    </row>
    <row r="36" spans="2:21">
      <c r="C36" s="56"/>
      <c r="D36" s="56"/>
      <c r="E36" s="56"/>
      <c r="F36" s="56"/>
      <c r="G36" s="56"/>
    </row>
    <row r="37" spans="2:21" ht="6" customHeight="1"/>
    <row r="38" spans="2:21" ht="15.6">
      <c r="B38" s="241" t="s">
        <v>2152</v>
      </c>
      <c r="C38" s="395" t="s">
        <v>2154</v>
      </c>
      <c r="D38" s="395"/>
      <c r="E38" s="242" t="s">
        <v>2153</v>
      </c>
      <c r="F38" s="396" t="s">
        <v>2151</v>
      </c>
      <c r="G38" s="396"/>
      <c r="I38" s="395" t="s">
        <v>2155</v>
      </c>
      <c r="J38" s="395"/>
      <c r="K38" s="395"/>
    </row>
    <row r="39" spans="2:21" ht="3.6" customHeight="1"/>
    <row r="40" spans="2:21" ht="28.8">
      <c r="B40" s="65" t="s">
        <v>2141</v>
      </c>
      <c r="C40" s="391">
        <f>'Raw Data 2'!I4</f>
        <v>1.5517916</v>
      </c>
      <c r="D40" s="391"/>
      <c r="E40" s="74">
        <f>'Raw Data 2'!J4</f>
        <v>0.29849999999999999</v>
      </c>
      <c r="F40" s="392">
        <f>'Raw Data 2'!K4</f>
        <v>5120.9122800000005</v>
      </c>
      <c r="G40" s="392"/>
    </row>
    <row r="41" spans="2:21">
      <c r="B41" s="66" t="s">
        <v>2142</v>
      </c>
      <c r="C41" s="391">
        <f>'Raw Data 2'!I5</f>
        <v>1.3050474999999999</v>
      </c>
      <c r="D41" s="391"/>
      <c r="E41" s="74">
        <f>'Raw Data 2'!J5</f>
        <v>0.251</v>
      </c>
      <c r="F41" s="392">
        <f>'Raw Data 2'!K5</f>
        <v>73194.685277399985</v>
      </c>
      <c r="G41" s="392"/>
    </row>
    <row r="42" spans="2:21">
      <c r="B42" s="66" t="s">
        <v>2143</v>
      </c>
      <c r="C42" s="391">
        <f>'Raw Data 2'!I6</f>
        <v>0.43092200000000003</v>
      </c>
      <c r="D42" s="391"/>
      <c r="E42" s="74">
        <f>'Raw Data 2'!J6</f>
        <v>8.2899999999999988E-2</v>
      </c>
      <c r="F42" s="392">
        <f>'Raw Data 2'!K6</f>
        <v>24168.622344480002</v>
      </c>
      <c r="G42" s="392"/>
    </row>
    <row r="43" spans="2:21">
      <c r="B43" s="66" t="s">
        <v>2144</v>
      </c>
      <c r="C43" s="391">
        <f>'Raw Data 2'!I7</f>
        <v>0.22358</v>
      </c>
      <c r="D43" s="391"/>
      <c r="E43" s="74">
        <f>'Raw Data 2'!J7</f>
        <v>4.2999999999999997E-2</v>
      </c>
      <c r="F43" s="392">
        <f>'Raw Data 2'!K7</f>
        <v>12539.6721072</v>
      </c>
      <c r="G43" s="392"/>
    </row>
    <row r="44" spans="2:21">
      <c r="B44" s="66" t="s">
        <v>2145</v>
      </c>
      <c r="C44" s="391">
        <f>'Raw Data 2'!I8</f>
        <v>0.19846649999999999</v>
      </c>
      <c r="D44" s="391"/>
      <c r="E44" s="74">
        <f>'Raw Data 2'!J8</f>
        <v>3.8199999999999998E-2</v>
      </c>
      <c r="F44" s="392">
        <f>'Raw Data 2'!K8</f>
        <v>11131.160364359999</v>
      </c>
      <c r="G44" s="392"/>
    </row>
    <row r="45" spans="2:21" s="63" customFormat="1" ht="43.2" customHeight="1">
      <c r="B45" s="65" t="s">
        <v>2146</v>
      </c>
      <c r="C45" s="391">
        <f>'Raw Data 2'!I9</f>
        <v>0.1009949</v>
      </c>
      <c r="D45" s="391"/>
      <c r="E45" s="74">
        <f>'Raw Data 2'!J9</f>
        <v>1.9400000000000001E-2</v>
      </c>
      <c r="F45" s="392">
        <f>'Raw Data 2'!K9</f>
        <v>5664.3838022159998</v>
      </c>
      <c r="G45" s="392"/>
      <c r="M45" s="64"/>
      <c r="N45" s="64"/>
      <c r="O45" s="64"/>
      <c r="P45" s="64"/>
      <c r="Q45" s="64"/>
      <c r="R45" s="64"/>
      <c r="S45" s="64"/>
      <c r="T45" s="64"/>
      <c r="U45" s="64"/>
    </row>
    <row r="46" spans="2:21">
      <c r="B46" s="66" t="s">
        <v>2147</v>
      </c>
      <c r="C46" s="391">
        <f>'Raw Data 2'!I10</f>
        <v>6.8775199999999995E-2</v>
      </c>
      <c r="D46" s="391"/>
      <c r="E46" s="74">
        <f>'Raw Data 2'!J10</f>
        <v>1.32E-2</v>
      </c>
      <c r="F46" s="392">
        <f>'Raw Data 2'!K10</f>
        <v>3857.3148631679996</v>
      </c>
      <c r="G46" s="392"/>
    </row>
    <row r="47" spans="2:21" ht="13.2" customHeight="1">
      <c r="B47" s="66" t="s">
        <v>2148</v>
      </c>
      <c r="C47" s="391">
        <f>'Raw Data 2'!I11</f>
        <v>5.2726000000000002E-2</v>
      </c>
      <c r="D47" s="391"/>
      <c r="E47" s="74">
        <f>'Raw Data 2'!J11</f>
        <v>1.01E-2</v>
      </c>
      <c r="F47" s="392">
        <f>'Raw Data 2'!K11</f>
        <v>2957.1819998400001</v>
      </c>
      <c r="G47" s="392"/>
    </row>
    <row r="48" spans="2:21">
      <c r="B48" s="66" t="s">
        <v>2149</v>
      </c>
      <c r="C48" s="391">
        <f>'Raw Data 2'!I12</f>
        <v>4.9784500000000002E-2</v>
      </c>
      <c r="D48" s="391"/>
      <c r="E48" s="74">
        <f>'Raw Data 2'!J12</f>
        <v>9.5999999999999992E-3</v>
      </c>
      <c r="F48" s="392">
        <f>'Raw Data 2'!K12</f>
        <v>2792.2055014799998</v>
      </c>
      <c r="G48" s="392"/>
    </row>
    <row r="49" spans="2:12" ht="43.2">
      <c r="B49" s="65" t="s">
        <v>2150</v>
      </c>
      <c r="C49" s="391">
        <f>'Raw Data 2'!I13</f>
        <v>3.8628000000000003E-2</v>
      </c>
      <c r="D49" s="391"/>
      <c r="E49" s="74">
        <f>'Raw Data 2'!J13</f>
        <v>7.4000000000000003E-3</v>
      </c>
      <c r="F49" s="392">
        <f>'Raw Data 2'!K13</f>
        <v>2166.48382752</v>
      </c>
      <c r="G49" s="392"/>
    </row>
    <row r="50" spans="2:12" ht="4.8" customHeight="1"/>
    <row r="51" spans="2:12" ht="15.6">
      <c r="B51" s="241" t="s">
        <v>2167</v>
      </c>
      <c r="C51" s="395" t="s">
        <v>2168</v>
      </c>
      <c r="D51" s="395"/>
      <c r="E51" s="242" t="s">
        <v>2169</v>
      </c>
      <c r="F51" s="396" t="s">
        <v>2170</v>
      </c>
      <c r="G51" s="396"/>
      <c r="I51" s="395" t="s">
        <v>2160</v>
      </c>
      <c r="J51" s="395"/>
      <c r="K51" s="395"/>
    </row>
    <row r="52" spans="2:12" ht="4.8" customHeight="1">
      <c r="F52" s="401"/>
      <c r="G52" s="401"/>
    </row>
    <row r="53" spans="2:12">
      <c r="B53" s="76" t="s">
        <v>2171</v>
      </c>
      <c r="C53" s="76" t="s">
        <v>2174</v>
      </c>
      <c r="D53" s="76"/>
      <c r="E53" s="76">
        <v>45.06</v>
      </c>
      <c r="F53" s="402">
        <v>508</v>
      </c>
      <c r="G53" s="403"/>
      <c r="I53" s="404" t="s">
        <v>2161</v>
      </c>
      <c r="J53" s="404"/>
      <c r="K53" s="76">
        <f>'Data Sheet'!B8</f>
        <v>3300</v>
      </c>
    </row>
    <row r="54" spans="2:12">
      <c r="B54" s="76" t="s">
        <v>2172</v>
      </c>
      <c r="C54" s="76" t="s">
        <v>2175</v>
      </c>
      <c r="D54" s="76"/>
      <c r="E54" s="76">
        <v>42.99</v>
      </c>
      <c r="F54" s="402">
        <v>484</v>
      </c>
      <c r="G54" s="403"/>
      <c r="I54" s="405" t="s">
        <v>2162</v>
      </c>
      <c r="J54" s="405"/>
      <c r="K54" s="77">
        <f>'Data Sheet'!B6</f>
        <v>15.6</v>
      </c>
    </row>
    <row r="55" spans="2:12" ht="15" thickBot="1">
      <c r="B55" s="76" t="s">
        <v>2177</v>
      </c>
      <c r="C55" s="76" t="s">
        <v>2175</v>
      </c>
      <c r="D55" s="76"/>
      <c r="E55" s="76">
        <v>25.59</v>
      </c>
      <c r="F55" s="402">
        <v>288</v>
      </c>
      <c r="G55" s="403"/>
      <c r="I55" s="400" t="s">
        <v>2163</v>
      </c>
      <c r="J55" s="400"/>
      <c r="K55" s="78">
        <f>K53*K54</f>
        <v>51480</v>
      </c>
    </row>
    <row r="56" spans="2:12">
      <c r="B56" s="76" t="s">
        <v>2173</v>
      </c>
      <c r="C56" s="76" t="s">
        <v>2176</v>
      </c>
      <c r="D56" s="76"/>
      <c r="E56" s="76">
        <v>37.22</v>
      </c>
      <c r="F56" s="402">
        <v>419</v>
      </c>
      <c r="G56" s="403"/>
      <c r="I56" s="399" t="s">
        <v>2164</v>
      </c>
      <c r="J56" s="399"/>
      <c r="K56" s="75">
        <f>-'Data Sheet'!K73</f>
        <v>-30.3</v>
      </c>
    </row>
    <row r="57" spans="2:12">
      <c r="I57" s="398" t="s">
        <v>2165</v>
      </c>
      <c r="J57" s="398"/>
      <c r="K57" s="76">
        <f>'Data Sheet'!K63</f>
        <v>178.97</v>
      </c>
    </row>
    <row r="58" spans="2:12">
      <c r="I58" s="399" t="s">
        <v>2166</v>
      </c>
      <c r="J58" s="399"/>
      <c r="K58">
        <v>667.72</v>
      </c>
    </row>
    <row r="59" spans="2:12" ht="15" thickBot="1">
      <c r="I59" s="400" t="s">
        <v>146</v>
      </c>
      <c r="J59" s="400"/>
      <c r="K59" s="78">
        <f>SUM(K55:K58)</f>
        <v>52296.39</v>
      </c>
    </row>
    <row r="61" spans="2:12" ht="15.6">
      <c r="B61" s="397" t="s">
        <v>2178</v>
      </c>
      <c r="C61" s="397"/>
      <c r="D61" s="397"/>
      <c r="E61" s="397"/>
      <c r="F61" s="397"/>
      <c r="G61" s="397"/>
      <c r="H61" s="397"/>
      <c r="I61" s="397"/>
      <c r="J61" s="397"/>
      <c r="K61" s="397"/>
      <c r="L61" s="397"/>
    </row>
    <row r="62" spans="2:12" ht="5.4" customHeight="1">
      <c r="B62" s="406"/>
      <c r="C62" s="406"/>
      <c r="D62" s="406"/>
      <c r="E62" s="406"/>
      <c r="F62" s="406"/>
      <c r="G62" s="406"/>
      <c r="H62" s="406"/>
      <c r="I62" s="406"/>
      <c r="J62" s="406"/>
      <c r="K62" s="406"/>
      <c r="L62" s="406"/>
    </row>
    <row r="63" spans="2:12">
      <c r="B63" s="407" t="str">
        <f>Raw!C4</f>
        <v>Consolidated net profit jumped ~56% year-on-year to about ₹356.28 crore for the quarter ended June 30, 2025.</v>
      </c>
      <c r="C63" s="407"/>
      <c r="D63" s="407"/>
      <c r="E63" s="407"/>
      <c r="F63" s="407"/>
      <c r="G63" s="407"/>
      <c r="H63" s="407"/>
      <c r="I63" s="407"/>
      <c r="J63" s="407"/>
      <c r="K63" s="407"/>
      <c r="L63" s="407"/>
    </row>
    <row r="64" spans="2:12">
      <c r="B64" s="407" t="str">
        <f>Raw!C5</f>
        <v>The Board approved a 2:1 bonus issue (2 bonus shares for every existing share).</v>
      </c>
      <c r="C64" s="407"/>
      <c r="D64" s="407"/>
      <c r="E64" s="407"/>
      <c r="F64" s="407"/>
      <c r="G64" s="407"/>
      <c r="H64" s="407"/>
      <c r="I64" s="407"/>
      <c r="J64" s="407"/>
      <c r="K64" s="407"/>
      <c r="L64" s="407"/>
    </row>
    <row r="65" spans="2:12">
      <c r="B65" s="407" t="str">
        <f>Raw!C6</f>
        <v>Stock turned ex-bonus on “bonus issue date” and surged (~8-16%) around that time.</v>
      </c>
      <c r="C65" s="407"/>
      <c r="D65" s="407"/>
      <c r="E65" s="407"/>
      <c r="F65" s="407"/>
      <c r="G65" s="407"/>
      <c r="H65" s="407"/>
      <c r="I65" s="407"/>
      <c r="J65" s="407"/>
      <c r="K65" s="407"/>
      <c r="L65" s="407"/>
    </row>
    <row r="66" spans="2:12">
      <c r="B66" s="407" t="str">
        <f>Raw!C7</f>
        <v>The share price has moved to record highs (adjusted for bonus).</v>
      </c>
      <c r="C66" s="407"/>
      <c r="D66" s="407"/>
      <c r="E66" s="407"/>
      <c r="F66" s="407"/>
      <c r="G66" s="407"/>
      <c r="H66" s="407"/>
      <c r="I66" s="407"/>
      <c r="J66" s="407"/>
      <c r="K66" s="407"/>
      <c r="L66" s="407"/>
    </row>
    <row r="67" spans="2:12">
      <c r="B67" s="407" t="str">
        <f>Raw!C8</f>
        <v>Final dividend for FY 2024-25 was declared; record date set at 22 August 2025.</v>
      </c>
      <c r="C67" s="407"/>
      <c r="D67" s="407"/>
      <c r="E67" s="407"/>
      <c r="F67" s="407"/>
      <c r="G67" s="407"/>
      <c r="H67" s="407"/>
      <c r="I67" s="407"/>
      <c r="J67" s="407"/>
      <c r="K67" s="407"/>
      <c r="L67" s="407"/>
    </row>
    <row r="68" spans="2:12">
      <c r="B68" s="407" t="str">
        <f>Raw!C9</f>
        <v>Market capitalization is in the ballpark of ₹50,000–₹55,000 crore.</v>
      </c>
      <c r="C68" s="407"/>
      <c r="D68" s="407"/>
      <c r="E68" s="407"/>
      <c r="F68" s="407"/>
      <c r="G68" s="407"/>
      <c r="H68" s="407"/>
      <c r="I68" s="407"/>
      <c r="J68" s="407"/>
      <c r="K68" s="407"/>
      <c r="L68" s="407"/>
    </row>
    <row r="69" spans="2:12">
      <c r="B69" s="407" t="s">
        <v>933</v>
      </c>
      <c r="C69" s="407"/>
      <c r="D69" s="407"/>
      <c r="E69" s="407"/>
      <c r="F69" s="407"/>
      <c r="G69" s="407"/>
      <c r="H69" s="407"/>
      <c r="I69" s="407"/>
      <c r="J69" s="407"/>
      <c r="K69" s="407"/>
      <c r="L69" s="407"/>
    </row>
    <row r="70" spans="2:12">
      <c r="B70" s="407"/>
      <c r="C70" s="407"/>
      <c r="D70" s="407"/>
      <c r="E70" s="407"/>
      <c r="F70" s="407"/>
      <c r="G70" s="407"/>
      <c r="H70" s="407"/>
      <c r="I70" s="407"/>
      <c r="J70" s="407"/>
      <c r="K70" s="407"/>
      <c r="L70" s="407"/>
    </row>
    <row r="71" spans="2:12">
      <c r="B71" s="407" t="s">
        <v>933</v>
      </c>
      <c r="C71" s="407"/>
      <c r="D71" s="407"/>
      <c r="E71" s="407"/>
      <c r="F71" s="407"/>
      <c r="G71" s="407"/>
      <c r="H71" s="407"/>
      <c r="I71" s="407"/>
      <c r="J71" s="407"/>
      <c r="K71" s="407"/>
      <c r="L71" s="407"/>
    </row>
    <row r="72" spans="2:12">
      <c r="B72" s="406"/>
      <c r="C72" s="406"/>
      <c r="D72" s="406"/>
      <c r="E72" s="406"/>
      <c r="F72" s="406"/>
      <c r="G72" s="406"/>
      <c r="H72" s="406"/>
      <c r="I72" s="406"/>
      <c r="J72" s="406"/>
      <c r="K72" s="406"/>
      <c r="L72" s="406"/>
    </row>
    <row r="73" spans="2:12">
      <c r="B73" s="83"/>
      <c r="C73" s="88"/>
      <c r="D73" s="88"/>
      <c r="E73" s="88"/>
      <c r="F73" s="88"/>
      <c r="G73" s="88"/>
      <c r="H73" s="88"/>
      <c r="I73" s="88"/>
      <c r="J73" s="88"/>
      <c r="K73" s="88"/>
      <c r="L73" s="88"/>
    </row>
    <row r="74" spans="2:12">
      <c r="B74" s="406"/>
      <c r="C74" s="406"/>
      <c r="D74" s="406"/>
      <c r="E74" s="406"/>
      <c r="F74" s="406"/>
      <c r="G74" s="406"/>
      <c r="H74" s="406"/>
      <c r="I74" s="406"/>
      <c r="J74" s="406"/>
      <c r="K74" s="406"/>
      <c r="L74" s="406"/>
    </row>
  </sheetData>
  <mergeCells count="55">
    <mergeCell ref="B72:L72"/>
    <mergeCell ref="B74:L74"/>
    <mergeCell ref="B67:L67"/>
    <mergeCell ref="B68:L68"/>
    <mergeCell ref="B69:L69"/>
    <mergeCell ref="B70:L70"/>
    <mergeCell ref="B71:L71"/>
    <mergeCell ref="B62:L62"/>
    <mergeCell ref="B63:L63"/>
    <mergeCell ref="B64:L64"/>
    <mergeCell ref="B65:L65"/>
    <mergeCell ref="B66:L66"/>
    <mergeCell ref="B61:L61"/>
    <mergeCell ref="I57:J57"/>
    <mergeCell ref="I58:J58"/>
    <mergeCell ref="I59:J59"/>
    <mergeCell ref="C51:D51"/>
    <mergeCell ref="F51:G51"/>
    <mergeCell ref="F52:G52"/>
    <mergeCell ref="F53:G53"/>
    <mergeCell ref="F54:G54"/>
    <mergeCell ref="F55:G55"/>
    <mergeCell ref="F56:G56"/>
    <mergeCell ref="I51:K51"/>
    <mergeCell ref="I53:J53"/>
    <mergeCell ref="I54:J54"/>
    <mergeCell ref="I55:J55"/>
    <mergeCell ref="I56:J56"/>
    <mergeCell ref="C10:K10"/>
    <mergeCell ref="I12:K12"/>
    <mergeCell ref="I25:K25"/>
    <mergeCell ref="F38:G38"/>
    <mergeCell ref="C38:D38"/>
    <mergeCell ref="I38:K38"/>
    <mergeCell ref="B8:L8"/>
    <mergeCell ref="C46:D46"/>
    <mergeCell ref="C47:D47"/>
    <mergeCell ref="C48:D48"/>
    <mergeCell ref="C49:D49"/>
    <mergeCell ref="F40:G40"/>
    <mergeCell ref="F41:G41"/>
    <mergeCell ref="F42:G42"/>
    <mergeCell ref="F43:G43"/>
    <mergeCell ref="F44:G44"/>
    <mergeCell ref="F45:G45"/>
    <mergeCell ref="C40:D40"/>
    <mergeCell ref="C41:D41"/>
    <mergeCell ref="C42:D42"/>
    <mergeCell ref="C43:D43"/>
    <mergeCell ref="C44:D44"/>
    <mergeCell ref="C45:D45"/>
    <mergeCell ref="F46:G46"/>
    <mergeCell ref="F47:G47"/>
    <mergeCell ref="F48:G48"/>
    <mergeCell ref="F49:G49"/>
  </mergeCells>
  <pageMargins left="0.7" right="0.7" top="0.75" bottom="0.75" header="0.3" footer="0.3"/>
  <pageSetup scale="5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F74FF-D15F-4049-9437-44129564907C}">
  <sheetPr>
    <pageSetUpPr fitToPage="1"/>
  </sheetPr>
  <dimension ref="B2:C9"/>
  <sheetViews>
    <sheetView view="pageBreakPreview" zoomScale="60" zoomScaleNormal="100" workbookViewId="0">
      <selection activeCell="C10" sqref="C10"/>
    </sheetView>
  </sheetViews>
  <sheetFormatPr defaultRowHeight="14.4"/>
  <cols>
    <col min="2" max="2" width="15.88671875" customWidth="1"/>
    <col min="3" max="3" width="94.33203125" customWidth="1"/>
  </cols>
  <sheetData>
    <row r="2" spans="2:3" ht="187.8" customHeight="1">
      <c r="B2" t="s">
        <v>171</v>
      </c>
      <c r="C2" s="52" t="s">
        <v>172</v>
      </c>
    </row>
    <row r="4" spans="2:3">
      <c r="B4" t="s">
        <v>2178</v>
      </c>
      <c r="C4" t="s">
        <v>2179</v>
      </c>
    </row>
    <row r="5" spans="2:3">
      <c r="C5" t="s">
        <v>2180</v>
      </c>
    </row>
    <row r="6" spans="2:3">
      <c r="C6" t="s">
        <v>2181</v>
      </c>
    </row>
    <row r="7" spans="2:3">
      <c r="C7" t="s">
        <v>2182</v>
      </c>
    </row>
    <row r="8" spans="2:3">
      <c r="C8" t="s">
        <v>2183</v>
      </c>
    </row>
    <row r="9" spans="2:3">
      <c r="C9" t="s">
        <v>2184</v>
      </c>
    </row>
  </sheetData>
  <pageMargins left="0.7" right="0.7" top="0.75" bottom="0.75" header="0.3" footer="0.3"/>
  <pageSetup scale="75"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65A6F-FAE9-493F-95C8-EA88CC872622}">
  <sheetPr>
    <tabColor theme="1"/>
  </sheetPr>
  <dimension ref="A1"/>
  <sheetViews>
    <sheetView showGridLines="0" workbookViewId="0">
      <selection activeCell="F22" sqref="F22"/>
    </sheetView>
  </sheetViews>
  <sheetFormatPr defaultRowHeight="14.4"/>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265E12-E142-48AD-908C-A9ADB1403414}">
  <sheetPr>
    <pageSetUpPr fitToPage="1"/>
  </sheetPr>
  <dimension ref="A2:M87"/>
  <sheetViews>
    <sheetView showGridLines="0" zoomScale="90" zoomScaleNormal="90" workbookViewId="0">
      <pane ySplit="9" topLeftCell="A10" activePane="bottomLeft" state="frozen"/>
      <selection pane="bottomLeft" activeCell="H91" sqref="H91"/>
    </sheetView>
  </sheetViews>
  <sheetFormatPr defaultRowHeight="14.4"/>
  <cols>
    <col min="1" max="1" width="1.88671875" customWidth="1"/>
    <col min="2" max="2" width="28.44140625" bestFit="1" customWidth="1"/>
    <col min="3" max="12" width="13" customWidth="1"/>
  </cols>
  <sheetData>
    <row r="2" spans="1:13" ht="54.6" customHeight="1">
      <c r="B2" s="82" t="s">
        <v>2185</v>
      </c>
      <c r="C2" s="81"/>
      <c r="D2" s="81"/>
      <c r="E2" s="81"/>
      <c r="F2" s="81"/>
      <c r="G2" s="81"/>
      <c r="H2" s="81"/>
      <c r="I2" s="81"/>
      <c r="J2" s="81"/>
      <c r="K2" s="81"/>
    </row>
    <row r="3" spans="1:13">
      <c r="B3" s="81" t="str">
        <f>CONCATENATE(" ","( ",VLOOKUP(B2,[1]Sheet1!B2:D5442,3,1)," | ","BSE Code: ",VLOOKUP(B2,[1]Sheet1!B3:C5442,2,1)," )")</f>
        <v xml:space="preserve"> ( GODFRYPHLP | BSE Code: 500163 )</v>
      </c>
      <c r="C3" s="81"/>
      <c r="D3" s="81"/>
      <c r="E3" s="81"/>
      <c r="F3" s="81"/>
      <c r="G3" s="81"/>
      <c r="H3" s="81"/>
      <c r="I3" s="81"/>
      <c r="J3" s="81"/>
      <c r="K3" s="81"/>
    </row>
    <row r="4" spans="1:13">
      <c r="B4" s="81"/>
      <c r="C4" s="81"/>
      <c r="D4" s="81"/>
      <c r="E4" s="81"/>
      <c r="F4" s="81"/>
      <c r="G4" s="81"/>
      <c r="H4" s="81"/>
      <c r="I4" s="81"/>
      <c r="J4" s="81"/>
      <c r="K4" s="81"/>
    </row>
    <row r="5" spans="1:13">
      <c r="B5" t="s">
        <v>933</v>
      </c>
    </row>
    <row r="6" spans="1:13">
      <c r="B6" s="83"/>
      <c r="C6" s="88"/>
      <c r="D6" s="88"/>
      <c r="E6" s="88"/>
      <c r="F6" s="88"/>
      <c r="G6" s="88"/>
      <c r="H6" s="88"/>
      <c r="I6" s="88"/>
      <c r="J6" s="88"/>
      <c r="K6" s="88"/>
      <c r="L6" s="88"/>
      <c r="M6" s="88"/>
    </row>
    <row r="8" spans="1:13">
      <c r="B8" s="408" t="str">
        <f>"Historical Financial Statement - "&amp;'Data Sheet'!B1</f>
        <v>Historical Financial Statement - GODFREY PHILLIPS INDIA LTD</v>
      </c>
      <c r="C8" s="408"/>
      <c r="D8" s="408"/>
      <c r="E8" s="408"/>
      <c r="F8" s="408"/>
      <c r="G8" s="408"/>
      <c r="H8" s="408"/>
      <c r="I8" s="408"/>
      <c r="J8" s="408"/>
      <c r="K8" s="408"/>
      <c r="L8" s="408"/>
    </row>
    <row r="9" spans="1:13">
      <c r="B9" s="200" t="s">
        <v>56</v>
      </c>
      <c r="C9" s="243">
        <f>'Data Sheet'!B20</f>
        <v>42460</v>
      </c>
      <c r="D9" s="243">
        <f>'Data Sheet'!C20</f>
        <v>42825</v>
      </c>
      <c r="E9" s="243">
        <f>'Data Sheet'!D20</f>
        <v>43190</v>
      </c>
      <c r="F9" s="243">
        <f>'Data Sheet'!E20</f>
        <v>43555</v>
      </c>
      <c r="G9" s="243">
        <f>'Data Sheet'!F20</f>
        <v>43921</v>
      </c>
      <c r="H9" s="243">
        <f>'Data Sheet'!G20</f>
        <v>44286</v>
      </c>
      <c r="I9" s="243">
        <f>'Data Sheet'!H20</f>
        <v>44651</v>
      </c>
      <c r="J9" s="243">
        <f>'Data Sheet'!I20</f>
        <v>45016</v>
      </c>
      <c r="K9" s="243">
        <f>'Data Sheet'!J20</f>
        <v>45382</v>
      </c>
      <c r="L9" s="243">
        <f>'Data Sheet'!K20</f>
        <v>45747</v>
      </c>
    </row>
    <row r="10" spans="1:13" ht="7.8" customHeight="1">
      <c r="B10" s="16"/>
      <c r="C10" s="17"/>
      <c r="D10" s="17"/>
      <c r="E10" s="17"/>
      <c r="F10" s="17"/>
      <c r="G10" s="17"/>
      <c r="H10" s="17"/>
      <c r="I10" s="17"/>
      <c r="J10" s="17"/>
      <c r="K10" s="17"/>
      <c r="L10" s="17"/>
    </row>
    <row r="11" spans="1:13">
      <c r="A11" t="s">
        <v>58</v>
      </c>
      <c r="B11" s="200" t="s">
        <v>57</v>
      </c>
      <c r="C11" s="200"/>
      <c r="D11" s="200"/>
      <c r="E11" s="200"/>
      <c r="F11" s="200"/>
      <c r="G11" s="200"/>
      <c r="H11" s="200"/>
      <c r="I11" s="200"/>
      <c r="J11" s="200"/>
      <c r="K11" s="200"/>
      <c r="L11" s="200"/>
    </row>
    <row r="12" spans="1:13">
      <c r="B12" t="s">
        <v>12</v>
      </c>
      <c r="C12" s="11">
        <f>IFERROR('Data Sheet'!B21,0)</f>
        <v>2330.69</v>
      </c>
      <c r="D12" s="11">
        <f>IFERROR('Data Sheet'!C21,0)</f>
        <v>2402.64</v>
      </c>
      <c r="E12" s="11">
        <f>IFERROR('Data Sheet'!D21,0)</f>
        <v>2325.64</v>
      </c>
      <c r="F12" s="11">
        <f>IFERROR('Data Sheet'!E21,0)</f>
        <v>2497.23</v>
      </c>
      <c r="G12" s="11">
        <f>IFERROR('Data Sheet'!F21,0)</f>
        <v>2876.57</v>
      </c>
      <c r="H12" s="11">
        <f>IFERROR('Data Sheet'!G21,0)</f>
        <v>2525.33</v>
      </c>
      <c r="I12" s="11">
        <f>IFERROR('Data Sheet'!H21,0)</f>
        <v>2687.57</v>
      </c>
      <c r="J12" s="11">
        <f>IFERROR('Data Sheet'!I21,0)</f>
        <v>3562.49</v>
      </c>
      <c r="K12" s="11">
        <f>IFERROR('Data Sheet'!J21,0)</f>
        <v>4018.3</v>
      </c>
      <c r="L12" s="11">
        <f>IFERROR('Data Sheet'!K21,0)</f>
        <v>5611.01</v>
      </c>
    </row>
    <row r="13" spans="1:13">
      <c r="B13" s="255" t="s">
        <v>59</v>
      </c>
      <c r="C13" s="14" t="s">
        <v>60</v>
      </c>
      <c r="D13" s="256">
        <f>D12/C12-1</f>
        <v>3.0870686363265731E-2</v>
      </c>
      <c r="E13" s="256">
        <f t="shared" ref="E13:L13" si="0">E12/D12-1</f>
        <v>-3.2048080444843974E-2</v>
      </c>
      <c r="F13" s="256">
        <f t="shared" si="0"/>
        <v>7.3781840697614509E-2</v>
      </c>
      <c r="G13" s="256">
        <f t="shared" si="0"/>
        <v>0.1519043099754529</v>
      </c>
      <c r="H13" s="256">
        <f t="shared" si="0"/>
        <v>-0.12210375551438002</v>
      </c>
      <c r="I13" s="256">
        <f t="shared" si="0"/>
        <v>6.4245068961284346E-2</v>
      </c>
      <c r="J13" s="256">
        <f t="shared" si="0"/>
        <v>0.32554314864357004</v>
      </c>
      <c r="K13" s="256">
        <f t="shared" si="0"/>
        <v>0.12794702581621298</v>
      </c>
      <c r="L13" s="256">
        <f t="shared" si="0"/>
        <v>0.39636413408655402</v>
      </c>
    </row>
    <row r="15" spans="1:13">
      <c r="B15" t="s">
        <v>61</v>
      </c>
      <c r="C15" s="11">
        <f>IFERROR(SUM('Data Sheet'!B22,'Data Sheet'!B24:B26)-1*'Data Sheet'!B23,0)</f>
        <v>1378.6100000000001</v>
      </c>
      <c r="D15" s="11">
        <f>IFERROR(SUM('Data Sheet'!C22,'Data Sheet'!C24:C26)-1*'Data Sheet'!C23,0)</f>
        <v>1602.21</v>
      </c>
      <c r="E15" s="11">
        <f>IFERROR(SUM('Data Sheet'!D22,'Data Sheet'!D24:D26)-1*'Data Sheet'!D23,0)</f>
        <v>1529.54</v>
      </c>
      <c r="F15" s="11">
        <f>IFERROR(SUM('Data Sheet'!E22,'Data Sheet'!E24:E26)-1*'Data Sheet'!E23,0)</f>
        <v>1478.13</v>
      </c>
      <c r="G15" s="11">
        <f>IFERROR(SUM('Data Sheet'!F22,'Data Sheet'!F24:F26)-1*'Data Sheet'!F23,0)</f>
        <v>1682.73</v>
      </c>
      <c r="H15" s="11">
        <f>IFERROR(SUM('Data Sheet'!G22,'Data Sheet'!G24:G26)-1*'Data Sheet'!G23,0)</f>
        <v>1613.9600000000003</v>
      </c>
      <c r="I15" s="11">
        <f>IFERROR(SUM('Data Sheet'!H22,'Data Sheet'!H24:H26)-1*'Data Sheet'!H23,0)</f>
        <v>1638.67</v>
      </c>
      <c r="J15" s="11">
        <f>IFERROR(SUM('Data Sheet'!I22,'Data Sheet'!I24:I26)-1*'Data Sheet'!I23,0)</f>
        <v>2247.9599999999996</v>
      </c>
      <c r="K15" s="11">
        <f>IFERROR(SUM('Data Sheet'!J22,'Data Sheet'!J24:J26)-1*'Data Sheet'!J23,0)</f>
        <v>2580.9100000000003</v>
      </c>
      <c r="L15" s="11">
        <f>IFERROR(SUM('Data Sheet'!K22,'Data Sheet'!K24:K26)-1*'Data Sheet'!K23,0)</f>
        <v>3776.7000000000003</v>
      </c>
    </row>
    <row r="16" spans="1:13">
      <c r="B16" s="255" t="s">
        <v>62</v>
      </c>
      <c r="C16" s="256">
        <f>C15/C12</f>
        <v>0.59150294547966487</v>
      </c>
      <c r="D16" s="256">
        <f t="shared" ref="D16:L16" si="1">D15/D12</f>
        <v>0.66685396064329239</v>
      </c>
      <c r="E16" s="256">
        <f t="shared" si="1"/>
        <v>0.65768562632221672</v>
      </c>
      <c r="F16" s="256">
        <f t="shared" si="1"/>
        <v>0.59190783387993906</v>
      </c>
      <c r="G16" s="256">
        <f t="shared" si="1"/>
        <v>0.58497794248010648</v>
      </c>
      <c r="H16" s="256">
        <f t="shared" si="1"/>
        <v>0.63910855214962015</v>
      </c>
      <c r="I16" s="256">
        <f t="shared" si="1"/>
        <v>0.60972179329282583</v>
      </c>
      <c r="J16" s="256">
        <f t="shared" si="1"/>
        <v>0.63100808704024425</v>
      </c>
      <c r="K16" s="256">
        <f t="shared" si="1"/>
        <v>0.64228902769828045</v>
      </c>
      <c r="L16" s="256">
        <f t="shared" si="1"/>
        <v>0.67308737642599104</v>
      </c>
    </row>
    <row r="18" spans="2:12">
      <c r="B18" s="260" t="s">
        <v>63</v>
      </c>
      <c r="C18" s="262">
        <f>C12-C15</f>
        <v>952.07999999999993</v>
      </c>
      <c r="D18" s="262">
        <f t="shared" ref="D18:L18" si="2">D12-D15</f>
        <v>800.42999999999984</v>
      </c>
      <c r="E18" s="262">
        <f t="shared" si="2"/>
        <v>796.09999999999991</v>
      </c>
      <c r="F18" s="262">
        <f t="shared" si="2"/>
        <v>1019.0999999999999</v>
      </c>
      <c r="G18" s="262">
        <f t="shared" si="2"/>
        <v>1193.8400000000001</v>
      </c>
      <c r="H18" s="262">
        <f t="shared" si="2"/>
        <v>911.36999999999966</v>
      </c>
      <c r="I18" s="262">
        <f t="shared" si="2"/>
        <v>1048.9000000000001</v>
      </c>
      <c r="J18" s="262">
        <f t="shared" si="2"/>
        <v>1314.5300000000002</v>
      </c>
      <c r="K18" s="262">
        <f t="shared" si="2"/>
        <v>1437.3899999999999</v>
      </c>
      <c r="L18" s="262">
        <f t="shared" si="2"/>
        <v>1834.31</v>
      </c>
    </row>
    <row r="19" spans="2:12">
      <c r="B19" s="255" t="s">
        <v>69</v>
      </c>
      <c r="C19" s="256">
        <f>C18/C12</f>
        <v>0.40849705452033513</v>
      </c>
      <c r="D19" s="256">
        <f t="shared" ref="D19:L19" si="3">D18/D12</f>
        <v>0.33314603935670756</v>
      </c>
      <c r="E19" s="256">
        <f t="shared" si="3"/>
        <v>0.34231437367778328</v>
      </c>
      <c r="F19" s="256">
        <f t="shared" si="3"/>
        <v>0.408092166120061</v>
      </c>
      <c r="G19" s="256">
        <f t="shared" si="3"/>
        <v>0.41502205751989352</v>
      </c>
      <c r="H19" s="256">
        <f t="shared" si="3"/>
        <v>0.36089144785037985</v>
      </c>
      <c r="I19" s="256">
        <f t="shared" si="3"/>
        <v>0.39027820670717417</v>
      </c>
      <c r="J19" s="256">
        <f t="shared" si="3"/>
        <v>0.36899191295975575</v>
      </c>
      <c r="K19" s="256">
        <f t="shared" si="3"/>
        <v>0.35771097230171961</v>
      </c>
      <c r="L19" s="256">
        <f t="shared" si="3"/>
        <v>0.32691262357400891</v>
      </c>
    </row>
    <row r="21" spans="2:12">
      <c r="B21" t="s">
        <v>64</v>
      </c>
      <c r="C21" s="15">
        <f>IFERROR(SUM('Data Sheet'!B27:B28),0)</f>
        <v>627.88000000000011</v>
      </c>
      <c r="D21" s="15">
        <f>IFERROR(SUM('Data Sheet'!C27:C28),0)</f>
        <v>546.87</v>
      </c>
      <c r="E21" s="15">
        <f>IFERROR(SUM('Data Sheet'!D27:D28),0)</f>
        <v>535.83000000000004</v>
      </c>
      <c r="F21" s="15">
        <f>IFERROR(SUM('Data Sheet'!E27:E28),0)</f>
        <v>615.76</v>
      </c>
      <c r="G21" s="15">
        <f>IFERROR(SUM('Data Sheet'!F27:F28),0)</f>
        <v>601.57999999999993</v>
      </c>
      <c r="H21" s="15">
        <f>IFERROR(SUM('Data Sheet'!G27:G28),0)</f>
        <v>370.51</v>
      </c>
      <c r="I21" s="15">
        <f>IFERROR(SUM('Data Sheet'!H27:H28),0)</f>
        <v>415.59</v>
      </c>
      <c r="J21" s="15">
        <f>IFERROR(SUM('Data Sheet'!I27:I28),0)</f>
        <v>510.98</v>
      </c>
      <c r="K21" s="15">
        <f>IFERROR(SUM('Data Sheet'!J27:J28),0)</f>
        <v>534.24</v>
      </c>
      <c r="L21" s="15">
        <f>IFERROR(SUM('Data Sheet'!K27:K28),0)</f>
        <v>656.9</v>
      </c>
    </row>
    <row r="22" spans="2:12">
      <c r="B22" s="255" t="s">
        <v>65</v>
      </c>
      <c r="C22" s="256">
        <f>C21/C12</f>
        <v>0.26939661645263852</v>
      </c>
      <c r="D22" s="256">
        <f t="shared" ref="D22:L22" si="4">D21/D12</f>
        <v>0.22761212666067326</v>
      </c>
      <c r="E22" s="256">
        <f t="shared" si="4"/>
        <v>0.23040109389243393</v>
      </c>
      <c r="F22" s="256">
        <f t="shared" si="4"/>
        <v>0.24657720754596091</v>
      </c>
      <c r="G22" s="256">
        <f t="shared" si="4"/>
        <v>0.20913101367253356</v>
      </c>
      <c r="H22" s="256">
        <f t="shared" si="4"/>
        <v>0.14671745870836683</v>
      </c>
      <c r="I22" s="256">
        <f t="shared" si="4"/>
        <v>0.15463411185569118</v>
      </c>
      <c r="J22" s="256">
        <f t="shared" si="4"/>
        <v>0.14343338507616865</v>
      </c>
      <c r="K22" s="256">
        <f t="shared" si="4"/>
        <v>0.13295174576313365</v>
      </c>
      <c r="L22" s="256">
        <f t="shared" si="4"/>
        <v>0.11707339676813977</v>
      </c>
    </row>
    <row r="24" spans="2:12">
      <c r="B24" s="260" t="s">
        <v>28</v>
      </c>
      <c r="C24" s="262">
        <f t="shared" ref="C24:L24" si="5">C18-C21</f>
        <v>324.19999999999982</v>
      </c>
      <c r="D24" s="262">
        <f t="shared" si="5"/>
        <v>253.55999999999983</v>
      </c>
      <c r="E24" s="262">
        <f t="shared" si="5"/>
        <v>260.26999999999987</v>
      </c>
      <c r="F24" s="262">
        <f t="shared" si="5"/>
        <v>403.33999999999992</v>
      </c>
      <c r="G24" s="262">
        <f t="shared" si="5"/>
        <v>592.26000000000022</v>
      </c>
      <c r="H24" s="262">
        <f t="shared" si="5"/>
        <v>540.85999999999967</v>
      </c>
      <c r="I24" s="262">
        <f t="shared" si="5"/>
        <v>633.31000000000017</v>
      </c>
      <c r="J24" s="262">
        <f t="shared" si="5"/>
        <v>803.55000000000018</v>
      </c>
      <c r="K24" s="262">
        <f t="shared" si="5"/>
        <v>903.14999999999986</v>
      </c>
      <c r="L24" s="262">
        <f t="shared" si="5"/>
        <v>1177.4099999999999</v>
      </c>
    </row>
    <row r="25" spans="2:12">
      <c r="B25" s="255" t="s">
        <v>66</v>
      </c>
      <c r="C25" s="256">
        <f>C24/C12</f>
        <v>0.13910043806769662</v>
      </c>
      <c r="D25" s="256">
        <f t="shared" ref="D25:L25" si="6">D24/D12</f>
        <v>0.10553391269603429</v>
      </c>
      <c r="E25" s="256">
        <f t="shared" si="6"/>
        <v>0.11191327978534936</v>
      </c>
      <c r="F25" s="256">
        <f t="shared" si="6"/>
        <v>0.16151495857410006</v>
      </c>
      <c r="G25" s="256">
        <f t="shared" si="6"/>
        <v>0.20589104384735993</v>
      </c>
      <c r="H25" s="256">
        <f t="shared" si="6"/>
        <v>0.21417398914201299</v>
      </c>
      <c r="I25" s="256">
        <f t="shared" si="6"/>
        <v>0.23564409485148299</v>
      </c>
      <c r="J25" s="256">
        <f t="shared" si="6"/>
        <v>0.2255585278835871</v>
      </c>
      <c r="K25" s="256">
        <f t="shared" si="6"/>
        <v>0.22475922653858593</v>
      </c>
      <c r="L25" s="256">
        <f t="shared" si="6"/>
        <v>0.20983922680586914</v>
      </c>
    </row>
    <row r="27" spans="2:12">
      <c r="B27" t="s">
        <v>22</v>
      </c>
      <c r="C27" s="15">
        <f>IFERROR('Data Sheet'!B31,0)</f>
        <v>10.130000000000001</v>
      </c>
      <c r="D27" s="15">
        <f>IFERROR('Data Sheet'!C31,0)</f>
        <v>3.56</v>
      </c>
      <c r="E27" s="15">
        <f>IFERROR('Data Sheet'!D31,0)</f>
        <v>1.67</v>
      </c>
      <c r="F27" s="15">
        <f>IFERROR('Data Sheet'!E31,0)</f>
        <v>0.97</v>
      </c>
      <c r="G27" s="15">
        <f>IFERROR('Data Sheet'!F31,0)</f>
        <v>30.23</v>
      </c>
      <c r="H27" s="15">
        <f>IFERROR('Data Sheet'!G31,0)</f>
        <v>30.85</v>
      </c>
      <c r="I27" s="15">
        <f>IFERROR('Data Sheet'!H31,0)</f>
        <v>33.94</v>
      </c>
      <c r="J27" s="15">
        <f>IFERROR('Data Sheet'!I31,0)</f>
        <v>29.01</v>
      </c>
      <c r="K27" s="15">
        <f>IFERROR('Data Sheet'!J31,0)</f>
        <v>13.71</v>
      </c>
      <c r="L27" s="15">
        <f>IFERROR('Data Sheet'!K31,0)</f>
        <v>12.31</v>
      </c>
    </row>
    <row r="28" spans="2:12">
      <c r="B28" s="255" t="s">
        <v>67</v>
      </c>
      <c r="C28" s="256">
        <f>C27/C12</f>
        <v>4.3463523677537558E-3</v>
      </c>
      <c r="D28" s="256">
        <f t="shared" ref="D28:L28" si="7">D27/D12</f>
        <v>1.4817034595278528E-3</v>
      </c>
      <c r="E28" s="256">
        <f t="shared" si="7"/>
        <v>7.1808190433601078E-4</v>
      </c>
      <c r="F28" s="256">
        <f t="shared" si="7"/>
        <v>3.8843038086199509E-4</v>
      </c>
      <c r="G28" s="256">
        <f t="shared" si="7"/>
        <v>1.0509043756974451E-2</v>
      </c>
      <c r="H28" s="256">
        <f t="shared" si="7"/>
        <v>1.2216225206210674E-2</v>
      </c>
      <c r="I28" s="256">
        <f t="shared" si="7"/>
        <v>1.2628508280714547E-2</v>
      </c>
      <c r="J28" s="256">
        <f t="shared" si="7"/>
        <v>8.1431807527880783E-3</v>
      </c>
      <c r="K28" s="256">
        <f t="shared" si="7"/>
        <v>3.4118906005027004E-3</v>
      </c>
      <c r="L28" s="256">
        <f t="shared" si="7"/>
        <v>2.1939009197987527E-3</v>
      </c>
    </row>
    <row r="30" spans="2:12">
      <c r="B30" t="s">
        <v>21</v>
      </c>
      <c r="C30" s="15">
        <f>IFERROR('Data Sheet'!B30,0)</f>
        <v>106.79</v>
      </c>
      <c r="D30" s="15">
        <f>IFERROR('Data Sheet'!C30,0)</f>
        <v>97.84</v>
      </c>
      <c r="E30" s="15">
        <f>IFERROR('Data Sheet'!D30,0)</f>
        <v>98.43</v>
      </c>
      <c r="F30" s="15">
        <f>IFERROR('Data Sheet'!E30,0)</f>
        <v>98.57</v>
      </c>
      <c r="G30" s="15">
        <f>IFERROR('Data Sheet'!F30,0)</f>
        <v>155.22</v>
      </c>
      <c r="H30" s="15">
        <f>IFERROR('Data Sheet'!G30,0)</f>
        <v>141.30000000000001</v>
      </c>
      <c r="I30" s="15">
        <f>IFERROR('Data Sheet'!H30,0)</f>
        <v>145.21</v>
      </c>
      <c r="J30" s="15">
        <f>IFERROR('Data Sheet'!I30,0)</f>
        <v>153.63</v>
      </c>
      <c r="K30" s="15">
        <f>IFERROR('Data Sheet'!J30,0)</f>
        <v>108.45</v>
      </c>
      <c r="L30" s="15">
        <f>IFERROR('Data Sheet'!K30,0)</f>
        <v>123.64</v>
      </c>
    </row>
    <row r="31" spans="2:12">
      <c r="B31" s="255" t="s">
        <v>68</v>
      </c>
      <c r="C31" s="256">
        <f>C30/C12</f>
        <v>4.5819049294414958E-2</v>
      </c>
      <c r="D31" s="256">
        <f t="shared" ref="D31:L31" si="8">D30/D12</f>
        <v>4.0721872606799193E-2</v>
      </c>
      <c r="E31" s="256">
        <f t="shared" si="8"/>
        <v>4.2323833439397329E-2</v>
      </c>
      <c r="F31" s="256">
        <f t="shared" si="8"/>
        <v>3.9471734682027686E-2</v>
      </c>
      <c r="G31" s="256">
        <f t="shared" si="8"/>
        <v>5.3960098311530744E-2</v>
      </c>
      <c r="H31" s="256">
        <f t="shared" si="8"/>
        <v>5.5953083359402536E-2</v>
      </c>
      <c r="I31" s="256">
        <f t="shared" si="8"/>
        <v>5.4030220608207412E-2</v>
      </c>
      <c r="J31" s="256">
        <f t="shared" si="8"/>
        <v>4.3124331577071094E-2</v>
      </c>
      <c r="K31" s="256">
        <f t="shared" si="8"/>
        <v>2.6989025209665778E-2</v>
      </c>
      <c r="L31" s="256">
        <f t="shared" si="8"/>
        <v>2.2035248555964077E-2</v>
      </c>
    </row>
    <row r="33" spans="2:12">
      <c r="B33" s="260" t="s">
        <v>70</v>
      </c>
      <c r="C33" s="262">
        <f>IFERROR(C24-SUM(C30,C27),0)</f>
        <v>207.2799999999998</v>
      </c>
      <c r="D33" s="262">
        <f t="shared" ref="D33:L33" si="9">IFERROR(D24-SUM(D30,D27),0)</f>
        <v>152.15999999999983</v>
      </c>
      <c r="E33" s="262">
        <f t="shared" si="9"/>
        <v>160.16999999999985</v>
      </c>
      <c r="F33" s="262">
        <f t="shared" si="9"/>
        <v>303.79999999999995</v>
      </c>
      <c r="G33" s="262">
        <f t="shared" si="9"/>
        <v>406.81000000000023</v>
      </c>
      <c r="H33" s="262">
        <f t="shared" si="9"/>
        <v>368.7099999999997</v>
      </c>
      <c r="I33" s="261">
        <f t="shared" si="9"/>
        <v>454.1600000000002</v>
      </c>
      <c r="J33" s="261">
        <f t="shared" si="9"/>
        <v>620.9100000000002</v>
      </c>
      <c r="K33" s="261">
        <f t="shared" si="9"/>
        <v>780.9899999999999</v>
      </c>
      <c r="L33" s="261">
        <f t="shared" si="9"/>
        <v>1041.4599999999998</v>
      </c>
    </row>
    <row r="34" spans="2:12">
      <c r="B34" s="255" t="s">
        <v>71</v>
      </c>
      <c r="C34" s="256">
        <f>C33/C12</f>
        <v>8.8935036405527884E-2</v>
      </c>
      <c r="D34" s="256">
        <f t="shared" ref="D34:L34" si="10">D33/D12</f>
        <v>6.333033662970726E-2</v>
      </c>
      <c r="E34" s="256">
        <f t="shared" si="10"/>
        <v>6.8871364441616012E-2</v>
      </c>
      <c r="F34" s="256">
        <f t="shared" si="10"/>
        <v>0.1216547935112104</v>
      </c>
      <c r="G34" s="256">
        <f t="shared" si="10"/>
        <v>0.14142190177885475</v>
      </c>
      <c r="H34" s="256">
        <f t="shared" si="10"/>
        <v>0.14600468057639979</v>
      </c>
      <c r="I34" s="256">
        <f t="shared" si="10"/>
        <v>0.16898536596256103</v>
      </c>
      <c r="J34" s="256">
        <f t="shared" si="10"/>
        <v>0.17429101555372795</v>
      </c>
      <c r="K34" s="256">
        <f t="shared" si="10"/>
        <v>0.19435831072841744</v>
      </c>
      <c r="L34" s="256">
        <f t="shared" si="10"/>
        <v>0.18561007733010632</v>
      </c>
    </row>
    <row r="36" spans="2:12">
      <c r="B36" t="s">
        <v>24</v>
      </c>
      <c r="C36" s="11">
        <f>IFERROR('Data Sheet'!B33,0)</f>
        <v>74.209999999999994</v>
      </c>
      <c r="D36" s="11">
        <f>IFERROR('Data Sheet'!C33,0)</f>
        <v>62.31</v>
      </c>
      <c r="E36" s="11">
        <f>IFERROR('Data Sheet'!D33,0)</f>
        <v>73.989999999999995</v>
      </c>
      <c r="F36" s="11">
        <f>IFERROR('Data Sheet'!E33,0)</f>
        <v>122.78</v>
      </c>
      <c r="G36" s="11">
        <f>IFERROR('Data Sheet'!F33,0)</f>
        <v>128.74</v>
      </c>
      <c r="H36" s="11">
        <f>IFERROR('Data Sheet'!G33,0)</f>
        <v>110.84</v>
      </c>
      <c r="I36" s="11">
        <f>IFERROR('Data Sheet'!H33,0)</f>
        <v>130.22</v>
      </c>
      <c r="J36" s="11">
        <f>IFERROR('Data Sheet'!I33,0)</f>
        <v>182.16</v>
      </c>
      <c r="K36" s="11">
        <f>IFERROR('Data Sheet'!J33,0)</f>
        <v>225.27</v>
      </c>
      <c r="L36" s="11">
        <f>IFERROR('Data Sheet'!K33,0)</f>
        <v>318.14999999999998</v>
      </c>
    </row>
    <row r="37" spans="2:12">
      <c r="B37" s="255" t="s">
        <v>27</v>
      </c>
      <c r="C37" s="256">
        <f>C36/C33</f>
        <v>0.35801813971439628</v>
      </c>
      <c r="D37" s="256">
        <f t="shared" ref="D37:L37" si="11">D36/D33</f>
        <v>0.409503154574133</v>
      </c>
      <c r="E37" s="256">
        <f t="shared" si="11"/>
        <v>0.46194668165074648</v>
      </c>
      <c r="F37" s="256">
        <f t="shared" si="11"/>
        <v>0.40414746543778807</v>
      </c>
      <c r="G37" s="256">
        <f t="shared" si="11"/>
        <v>0.31646223052530648</v>
      </c>
      <c r="H37" s="256">
        <f t="shared" si="11"/>
        <v>0.3006156600037973</v>
      </c>
      <c r="I37" s="256">
        <f t="shared" si="11"/>
        <v>0.28672714461863646</v>
      </c>
      <c r="J37" s="256">
        <f t="shared" si="11"/>
        <v>0.29337585157269158</v>
      </c>
      <c r="K37" s="256">
        <f t="shared" si="11"/>
        <v>0.28844159336227104</v>
      </c>
      <c r="L37" s="256">
        <f t="shared" si="11"/>
        <v>0.30548460814625628</v>
      </c>
    </row>
    <row r="39" spans="2:12">
      <c r="B39" s="260" t="s">
        <v>72</v>
      </c>
      <c r="C39" s="261">
        <f>IFERROR(C33-C36,0)</f>
        <v>133.06999999999982</v>
      </c>
      <c r="D39" s="261">
        <f t="shared" ref="D39:L39" si="12">IFERROR(D33-D36,0)</f>
        <v>89.849999999999824</v>
      </c>
      <c r="E39" s="261">
        <f t="shared" si="12"/>
        <v>86.179999999999851</v>
      </c>
      <c r="F39" s="261">
        <f t="shared" si="12"/>
        <v>181.01999999999995</v>
      </c>
      <c r="G39" s="261">
        <f t="shared" si="12"/>
        <v>278.07000000000022</v>
      </c>
      <c r="H39" s="261">
        <f t="shared" si="12"/>
        <v>257.86999999999966</v>
      </c>
      <c r="I39" s="261">
        <f t="shared" si="12"/>
        <v>323.94000000000017</v>
      </c>
      <c r="J39" s="261">
        <f t="shared" si="12"/>
        <v>438.75000000000023</v>
      </c>
      <c r="K39" s="261">
        <f t="shared" si="12"/>
        <v>555.71999999999991</v>
      </c>
      <c r="L39" s="261">
        <f t="shared" si="12"/>
        <v>723.30999999999983</v>
      </c>
    </row>
    <row r="40" spans="2:12">
      <c r="B40" s="255" t="s">
        <v>73</v>
      </c>
      <c r="C40" s="256">
        <f>C39/C12</f>
        <v>5.7094680116188692E-2</v>
      </c>
      <c r="D40" s="256">
        <f t="shared" ref="D40:L40" si="13">D39/D12</f>
        <v>3.739636399960037E-2</v>
      </c>
      <c r="E40" s="256">
        <f t="shared" si="13"/>
        <v>3.7056466177052279E-2</v>
      </c>
      <c r="F40" s="256">
        <f t="shared" si="13"/>
        <v>7.2488317055297249E-2</v>
      </c>
      <c r="G40" s="256">
        <f t="shared" si="13"/>
        <v>9.666721129678757E-2</v>
      </c>
      <c r="H40" s="256">
        <f t="shared" si="13"/>
        <v>0.10211338716128177</v>
      </c>
      <c r="I40" s="256">
        <f t="shared" si="13"/>
        <v>0.12053267449778057</v>
      </c>
      <c r="J40" s="256">
        <f t="shared" si="13"/>
        <v>0.12315824044418378</v>
      </c>
      <c r="K40" s="256">
        <f t="shared" si="13"/>
        <v>0.13829728989871337</v>
      </c>
      <c r="L40" s="256">
        <f t="shared" si="13"/>
        <v>0.12890905558892246</v>
      </c>
    </row>
    <row r="42" spans="2:12">
      <c r="B42" t="s">
        <v>74</v>
      </c>
      <c r="C42">
        <f>IFERROR('Data Sheet'!B97,0)</f>
        <v>15.6</v>
      </c>
      <c r="D42">
        <f>IFERROR('Data Sheet'!C97,0)</f>
        <v>15.6</v>
      </c>
      <c r="E42">
        <f>IFERROR('Data Sheet'!D97,0)</f>
        <v>15.6</v>
      </c>
      <c r="F42">
        <f>IFERROR('Data Sheet'!E97,0)</f>
        <v>15.6</v>
      </c>
      <c r="G42">
        <f>IFERROR('Data Sheet'!F97,0)</f>
        <v>15.6</v>
      </c>
      <c r="H42">
        <f>IFERROR('Data Sheet'!G97,0)</f>
        <v>15.6</v>
      </c>
      <c r="I42">
        <f>IFERROR('Data Sheet'!H97,0)</f>
        <v>15.6</v>
      </c>
      <c r="J42">
        <f>IFERROR('Data Sheet'!I97,0)</f>
        <v>15.6</v>
      </c>
      <c r="K42">
        <f>IFERROR('Data Sheet'!J97,0)</f>
        <v>15.6</v>
      </c>
      <c r="L42">
        <f>IFERROR('Data Sheet'!K97,0)</f>
        <v>15.6</v>
      </c>
    </row>
    <row r="43" spans="2:12">
      <c r="C43" s="15"/>
      <c r="D43" s="15"/>
      <c r="E43" s="15"/>
      <c r="F43" s="15"/>
      <c r="G43" s="15"/>
      <c r="H43" s="15"/>
      <c r="I43" s="15"/>
      <c r="J43" s="15"/>
      <c r="K43" s="15"/>
      <c r="L43" s="15"/>
    </row>
    <row r="44" spans="2:12">
      <c r="B44" t="s">
        <v>76</v>
      </c>
      <c r="C44" s="15">
        <f>IFERROR(C39/C42,0)</f>
        <v>8.5301282051281948</v>
      </c>
      <c r="D44" s="15">
        <f t="shared" ref="D44:L44" si="14">IFERROR(D39/D42,0)</f>
        <v>5.7596153846153735</v>
      </c>
      <c r="E44" s="15">
        <f t="shared" si="14"/>
        <v>5.5243589743589645</v>
      </c>
      <c r="F44" s="15">
        <f t="shared" si="14"/>
        <v>11.603846153846151</v>
      </c>
      <c r="G44" s="15">
        <f t="shared" si="14"/>
        <v>17.825000000000014</v>
      </c>
      <c r="H44" s="15">
        <f t="shared" si="14"/>
        <v>16.530128205128182</v>
      </c>
      <c r="I44" s="15">
        <f t="shared" si="14"/>
        <v>20.765384615384626</v>
      </c>
      <c r="J44" s="15">
        <f t="shared" si="14"/>
        <v>28.125000000000014</v>
      </c>
      <c r="K44" s="15">
        <f t="shared" si="14"/>
        <v>35.623076923076916</v>
      </c>
      <c r="L44" s="15">
        <f t="shared" si="14"/>
        <v>46.36602564102563</v>
      </c>
    </row>
    <row r="45" spans="2:12">
      <c r="B45" s="255" t="s">
        <v>77</v>
      </c>
      <c r="C45" s="256"/>
      <c r="D45" s="256">
        <f>IFERROR(D44/C44-1,0)</f>
        <v>-0.32479146313970142</v>
      </c>
      <c r="E45" s="256">
        <f t="shared" ref="E45:L45" si="15">IFERROR(E44/D44-1,0)</f>
        <v>-4.0845854201446707E-2</v>
      </c>
      <c r="F45" s="256">
        <f t="shared" si="15"/>
        <v>1.1004873520538441</v>
      </c>
      <c r="G45" s="256">
        <f t="shared" si="15"/>
        <v>0.53612860457408185</v>
      </c>
      <c r="H45" s="256">
        <f t="shared" si="15"/>
        <v>-7.2643578954941335E-2</v>
      </c>
      <c r="I45" s="256">
        <f t="shared" si="15"/>
        <v>0.25621437158258265</v>
      </c>
      <c r="J45" s="256">
        <f t="shared" si="15"/>
        <v>0.35441748471939238</v>
      </c>
      <c r="K45" s="256">
        <f t="shared" si="15"/>
        <v>0.26659829059828977</v>
      </c>
      <c r="L45" s="256">
        <f t="shared" si="15"/>
        <v>0.30157273447059674</v>
      </c>
    </row>
    <row r="47" spans="2:12">
      <c r="B47" t="s">
        <v>75</v>
      </c>
      <c r="C47" s="18">
        <f>IFERROR('Data Sheet'!B35/HistoricalFS!C42,0)</f>
        <v>2.666666666666667</v>
      </c>
      <c r="D47" s="18">
        <f>IFERROR('Data Sheet'!C35/HistoricalFS!D42,0)</f>
        <v>2.666666666666667</v>
      </c>
      <c r="E47" s="11">
        <f>IFERROR('Data Sheet'!D35/HistoricalFS!E42,0)</f>
        <v>2.666666666666667</v>
      </c>
      <c r="F47" s="11">
        <f>IFERROR('Data Sheet'!E35/HistoricalFS!F42,0)</f>
        <v>2.666666666666667</v>
      </c>
      <c r="G47" s="11">
        <f>IFERROR('Data Sheet'!F35/HistoricalFS!G42,0)</f>
        <v>8</v>
      </c>
      <c r="H47" s="11">
        <f>IFERROR('Data Sheet'!G35/HistoricalFS!H42,0)</f>
        <v>8</v>
      </c>
      <c r="I47" s="11">
        <f>IFERROR('Data Sheet'!H35/HistoricalFS!I42,0)</f>
        <v>9.3333333333333339</v>
      </c>
      <c r="J47" s="11">
        <f>IFERROR('Data Sheet'!I35/HistoricalFS!J42,0)</f>
        <v>14.666666666666668</v>
      </c>
      <c r="K47" s="11">
        <f>IFERROR('Data Sheet'!J35/HistoricalFS!K42,0)</f>
        <v>18.666666666666668</v>
      </c>
      <c r="L47" s="11">
        <f>IFERROR('Data Sheet'!K35/HistoricalFS!L42,0)</f>
        <v>31.666666666666668</v>
      </c>
    </row>
    <row r="48" spans="2:12">
      <c r="B48" s="255" t="s">
        <v>78</v>
      </c>
      <c r="C48" s="256">
        <f>IFERROR(C47/C44,0)</f>
        <v>0.31261741940332199</v>
      </c>
      <c r="D48" s="256">
        <f t="shared" ref="D48:L48" si="16">IFERROR(D47/D44,0)</f>
        <v>0.462993878686701</v>
      </c>
      <c r="E48" s="256">
        <f t="shared" si="16"/>
        <v>0.48271060570898211</v>
      </c>
      <c r="F48" s="256">
        <f t="shared" si="16"/>
        <v>0.22980886089934821</v>
      </c>
      <c r="G48" s="256">
        <f t="shared" si="16"/>
        <v>0.44880785413744706</v>
      </c>
      <c r="H48" s="256">
        <f t="shared" si="16"/>
        <v>0.48396478845930185</v>
      </c>
      <c r="I48" s="256">
        <f t="shared" si="16"/>
        <v>0.44946595048465743</v>
      </c>
      <c r="J48" s="256">
        <f t="shared" si="16"/>
        <v>0.52148148148148121</v>
      </c>
      <c r="K48" s="256">
        <f t="shared" si="16"/>
        <v>0.52400489455121302</v>
      </c>
      <c r="L48" s="256">
        <f t="shared" si="16"/>
        <v>0.68297134008931182</v>
      </c>
    </row>
    <row r="49" spans="1:12">
      <c r="B49" s="255" t="s">
        <v>185</v>
      </c>
      <c r="C49" s="256"/>
      <c r="D49" s="256">
        <f>D47/C47-1</f>
        <v>0</v>
      </c>
      <c r="E49" s="256">
        <f>E47/D47-1</f>
        <v>0</v>
      </c>
      <c r="F49" s="256">
        <f>F47/E47-1</f>
        <v>0</v>
      </c>
      <c r="G49" s="256">
        <f>G47/F47-1</f>
        <v>1.9999999999999996</v>
      </c>
      <c r="H49" s="256">
        <f t="shared" ref="H49:L49" si="17">H47/G47-1</f>
        <v>0</v>
      </c>
      <c r="I49" s="256">
        <f t="shared" si="17"/>
        <v>0.16666666666666674</v>
      </c>
      <c r="J49" s="256">
        <f t="shared" si="17"/>
        <v>0.5714285714285714</v>
      </c>
      <c r="K49" s="256">
        <f t="shared" si="17"/>
        <v>0.27272727272727271</v>
      </c>
      <c r="L49" s="256">
        <f t="shared" si="17"/>
        <v>0.6964285714285714</v>
      </c>
    </row>
    <row r="51" spans="1:12">
      <c r="B51" t="s">
        <v>79</v>
      </c>
      <c r="C51" s="12">
        <f>IFERROR(IF(C44&gt;C47,1-C48,0),0)</f>
        <v>0.68738258059667801</v>
      </c>
      <c r="D51" s="12">
        <f t="shared" ref="D51:L51" si="18">IFERROR(IF(D44&gt;D47,1-D48,0),0)</f>
        <v>0.53700612131329906</v>
      </c>
      <c r="E51" s="12">
        <f t="shared" si="18"/>
        <v>0.51728939429101795</v>
      </c>
      <c r="F51" s="12">
        <f t="shared" si="18"/>
        <v>0.77019113910065173</v>
      </c>
      <c r="G51" s="12">
        <f t="shared" si="18"/>
        <v>0.55119214586255294</v>
      </c>
      <c r="H51" s="12">
        <f t="shared" si="18"/>
        <v>0.51603521154069809</v>
      </c>
      <c r="I51" s="12">
        <f t="shared" si="18"/>
        <v>0.55053404951534257</v>
      </c>
      <c r="J51" s="12">
        <f t="shared" si="18"/>
        <v>0.47851851851851879</v>
      </c>
      <c r="K51" s="12">
        <f t="shared" si="18"/>
        <v>0.47599510544878698</v>
      </c>
      <c r="L51" s="12">
        <f t="shared" si="18"/>
        <v>0.31702865991068818</v>
      </c>
    </row>
    <row r="53" spans="1:12">
      <c r="A53" t="s">
        <v>58</v>
      </c>
      <c r="B53" s="200" t="s">
        <v>80</v>
      </c>
      <c r="C53" s="245"/>
      <c r="D53" s="245"/>
      <c r="E53" s="245"/>
      <c r="F53" s="245"/>
      <c r="G53" s="245"/>
      <c r="H53" s="245"/>
      <c r="I53" s="245"/>
      <c r="J53" s="245"/>
      <c r="K53" s="245"/>
      <c r="L53" s="245"/>
    </row>
    <row r="54" spans="1:12">
      <c r="B54" t="s">
        <v>33</v>
      </c>
      <c r="C54" s="11">
        <f>IFERROR('Data Sheet'!B61,0)</f>
        <v>10.4</v>
      </c>
      <c r="D54" s="11">
        <f>IFERROR('Data Sheet'!C61,0)</f>
        <v>10.4</v>
      </c>
      <c r="E54" s="11">
        <f>IFERROR('Data Sheet'!D61,0)</f>
        <v>10.4</v>
      </c>
      <c r="F54" s="11">
        <f>IFERROR('Data Sheet'!E61,0)</f>
        <v>10.4</v>
      </c>
      <c r="G54" s="11">
        <f>IFERROR('Data Sheet'!F61,0)</f>
        <v>10.4</v>
      </c>
      <c r="H54" s="11">
        <f>IFERROR('Data Sheet'!G61,0)</f>
        <v>10.4</v>
      </c>
      <c r="I54" s="11">
        <f>IFERROR('Data Sheet'!H61,0)</f>
        <v>10.4</v>
      </c>
      <c r="J54" s="11">
        <f>IFERROR('Data Sheet'!I61,0)</f>
        <v>10.4</v>
      </c>
      <c r="K54" s="11">
        <f>IFERROR('Data Sheet'!J61,0)</f>
        <v>10.4</v>
      </c>
      <c r="L54" s="11">
        <f>IFERROR('Data Sheet'!K61,0)</f>
        <v>10.4</v>
      </c>
    </row>
    <row r="55" spans="1:12">
      <c r="B55" t="s">
        <v>34</v>
      </c>
      <c r="C55" s="11">
        <f>IFERROR('Data Sheet'!B62,0)</f>
        <v>1565.5</v>
      </c>
      <c r="D55" s="11">
        <f>IFERROR('Data Sheet'!C62,0)</f>
        <v>1650.05</v>
      </c>
      <c r="E55" s="11">
        <f>IFERROR('Data Sheet'!D62,0)</f>
        <v>1782.95</v>
      </c>
      <c r="F55" s="11">
        <f>IFERROR('Data Sheet'!E62,0)</f>
        <v>2028.32</v>
      </c>
      <c r="G55" s="11">
        <f>IFERROR('Data Sheet'!F62,0)</f>
        <v>2176.9299999999998</v>
      </c>
      <c r="H55" s="11">
        <f>IFERROR('Data Sheet'!G62,0)</f>
        <v>2571.67</v>
      </c>
      <c r="I55" s="11">
        <f>IFERROR('Data Sheet'!H62,0)</f>
        <v>2917.18</v>
      </c>
      <c r="J55" s="11">
        <f>IFERROR('Data Sheet'!I62,0)</f>
        <v>3537.53</v>
      </c>
      <c r="K55" s="11">
        <f>IFERROR('Data Sheet'!J62,0)</f>
        <v>4221.71</v>
      </c>
      <c r="L55" s="11">
        <f>IFERROR('Data Sheet'!K62,0)</f>
        <v>5235.42</v>
      </c>
    </row>
    <row r="56" spans="1:12">
      <c r="B56" t="s">
        <v>35</v>
      </c>
      <c r="C56" s="11">
        <f>IFERROR('Data Sheet'!B63,0)</f>
        <v>131.59</v>
      </c>
      <c r="D56" s="11">
        <f>IFERROR('Data Sheet'!C63,0)</f>
        <v>73.39</v>
      </c>
      <c r="E56" s="11">
        <f>IFERROR('Data Sheet'!D63,0)</f>
        <v>27.57</v>
      </c>
      <c r="F56" s="11">
        <f>IFERROR('Data Sheet'!E63,0)</f>
        <v>42</v>
      </c>
      <c r="G56" s="11">
        <f>IFERROR('Data Sheet'!F63,0)</f>
        <v>356.64</v>
      </c>
      <c r="H56" s="11">
        <f>IFERROR('Data Sheet'!G63,0)</f>
        <v>395.59</v>
      </c>
      <c r="I56" s="11">
        <f>IFERROR('Data Sheet'!H63,0)</f>
        <v>336.9</v>
      </c>
      <c r="J56" s="11">
        <f>IFERROR('Data Sheet'!I63,0)</f>
        <v>354.98</v>
      </c>
      <c r="K56" s="11">
        <f>IFERROR('Data Sheet'!J63,0)</f>
        <v>345.39</v>
      </c>
      <c r="L56" s="11">
        <f>IFERROR('Data Sheet'!K63,0)</f>
        <v>178.97</v>
      </c>
    </row>
    <row r="57" spans="1:12">
      <c r="B57" t="s">
        <v>36</v>
      </c>
      <c r="C57" s="11">
        <f>IFERROR('Data Sheet'!B64,0)</f>
        <v>451.79</v>
      </c>
      <c r="D57" s="11">
        <f>IFERROR('Data Sheet'!C64,0)</f>
        <v>473.82</v>
      </c>
      <c r="E57" s="11">
        <f>IFERROR('Data Sheet'!D64,0)</f>
        <v>643.9</v>
      </c>
      <c r="F57" s="11">
        <f>IFERROR('Data Sheet'!E64,0)</f>
        <v>784.92</v>
      </c>
      <c r="G57" s="11">
        <f>IFERROR('Data Sheet'!F64,0)</f>
        <v>751.18</v>
      </c>
      <c r="H57" s="11">
        <f>IFERROR('Data Sheet'!G64,0)</f>
        <v>754.06</v>
      </c>
      <c r="I57" s="11">
        <f>IFERROR('Data Sheet'!H64,0)</f>
        <v>837.11</v>
      </c>
      <c r="J57" s="11">
        <f>IFERROR('Data Sheet'!I64,0)</f>
        <v>1065.32</v>
      </c>
      <c r="K57" s="11">
        <f>IFERROR('Data Sheet'!J64,0)</f>
        <v>1265.76</v>
      </c>
      <c r="L57" s="11">
        <f>IFERROR('Data Sheet'!K64,0)</f>
        <v>1544.24</v>
      </c>
    </row>
    <row r="58" spans="1:12">
      <c r="B58" s="166" t="s">
        <v>81</v>
      </c>
      <c r="C58" s="259">
        <f>IFERROR('Data Sheet'!B65,0)</f>
        <v>2159.2800000000002</v>
      </c>
      <c r="D58" s="259">
        <f>IFERROR('Data Sheet'!C65,0)</f>
        <v>2207.66</v>
      </c>
      <c r="E58" s="259">
        <f>IFERROR('Data Sheet'!D65,0)</f>
        <v>2464.8200000000002</v>
      </c>
      <c r="F58" s="259">
        <f>IFERROR('Data Sheet'!E65,0)</f>
        <v>2865.64</v>
      </c>
      <c r="G58" s="259">
        <f>IFERROR('Data Sheet'!F65,0)</f>
        <v>3295.15</v>
      </c>
      <c r="H58" s="259">
        <f>IFERROR('Data Sheet'!G65,0)</f>
        <v>3731.72</v>
      </c>
      <c r="I58" s="259">
        <f>IFERROR('Data Sheet'!H65,0)</f>
        <v>4101.59</v>
      </c>
      <c r="J58" s="259">
        <f>IFERROR('Data Sheet'!I65,0)</f>
        <v>4968.2299999999996</v>
      </c>
      <c r="K58" s="259">
        <f>IFERROR('Data Sheet'!J65,0)</f>
        <v>5843.26</v>
      </c>
      <c r="L58" s="259">
        <f>IFERROR('Data Sheet'!K65,0)</f>
        <v>6969.03</v>
      </c>
    </row>
    <row r="60" spans="1:12">
      <c r="B60" t="s">
        <v>82</v>
      </c>
      <c r="C60" s="11">
        <f>IFERROR('Data Sheet'!B66,0)</f>
        <v>694.74</v>
      </c>
      <c r="D60" s="11">
        <f>IFERROR('Data Sheet'!C66,0)</f>
        <v>699.96</v>
      </c>
      <c r="E60" s="11">
        <f>IFERROR('Data Sheet'!D66,0)</f>
        <v>650.04</v>
      </c>
      <c r="F60" s="11">
        <f>IFERROR('Data Sheet'!E66,0)</f>
        <v>694.38</v>
      </c>
      <c r="G60" s="11">
        <f>IFERROR('Data Sheet'!F66,0)</f>
        <v>1015.01</v>
      </c>
      <c r="H60" s="11">
        <f>IFERROR('Data Sheet'!G66,0)</f>
        <v>1034</v>
      </c>
      <c r="I60" s="11">
        <f>IFERROR('Data Sheet'!H66,0)</f>
        <v>982.51</v>
      </c>
      <c r="J60" s="11">
        <f>IFERROR('Data Sheet'!I66,0)</f>
        <v>931.61</v>
      </c>
      <c r="K60" s="11">
        <f>IFERROR('Data Sheet'!J66,0)</f>
        <v>892.58</v>
      </c>
      <c r="L60" s="11">
        <f>IFERROR('Data Sheet'!K66,0)</f>
        <v>731.63</v>
      </c>
    </row>
    <row r="61" spans="1:12">
      <c r="B61" t="s">
        <v>39</v>
      </c>
      <c r="C61" s="11">
        <f>IFERROR('Data Sheet'!B67,0)</f>
        <v>48.76</v>
      </c>
      <c r="D61" s="11">
        <f>IFERROR('Data Sheet'!C67,0)</f>
        <v>13.24</v>
      </c>
      <c r="E61" s="11">
        <f>IFERROR('Data Sheet'!D67,0)</f>
        <v>18.079999999999998</v>
      </c>
      <c r="F61" s="11">
        <f>IFERROR('Data Sheet'!E67,0)</f>
        <v>14.34</v>
      </c>
      <c r="G61" s="11">
        <f>IFERROR('Data Sheet'!F67,0)</f>
        <v>17.28</v>
      </c>
      <c r="H61" s="11">
        <f>IFERROR('Data Sheet'!G67,0)</f>
        <v>26.41</v>
      </c>
      <c r="I61" s="11">
        <f>IFERROR('Data Sheet'!H67,0)</f>
        <v>41.61</v>
      </c>
      <c r="J61" s="11">
        <f>IFERROR('Data Sheet'!I67,0)</f>
        <v>22.11</v>
      </c>
      <c r="K61" s="11">
        <f>IFERROR('Data Sheet'!J67,0)</f>
        <v>10.23</v>
      </c>
      <c r="L61" s="11">
        <f>IFERROR('Data Sheet'!K67,0)</f>
        <v>22.85</v>
      </c>
    </row>
    <row r="62" spans="1:12">
      <c r="B62" t="s">
        <v>40</v>
      </c>
      <c r="C62" s="11">
        <f>IFERROR('Data Sheet'!B68,0)</f>
        <v>409.86</v>
      </c>
      <c r="D62" s="11">
        <f>IFERROR('Data Sheet'!C68,0)</f>
        <v>507.18</v>
      </c>
      <c r="E62" s="11">
        <f>IFERROR('Data Sheet'!D68,0)</f>
        <v>924.46</v>
      </c>
      <c r="F62" s="11">
        <f>IFERROR('Data Sheet'!E68,0)</f>
        <v>1231.5999999999999</v>
      </c>
      <c r="G62" s="11">
        <f>IFERROR('Data Sheet'!F68,0)</f>
        <v>1250.57</v>
      </c>
      <c r="H62" s="11">
        <f>IFERROR('Data Sheet'!G68,0)</f>
        <v>1553.71</v>
      </c>
      <c r="I62" s="11">
        <f>IFERROR('Data Sheet'!H68,0)</f>
        <v>1843.75</v>
      </c>
      <c r="J62" s="11">
        <f>IFERROR('Data Sheet'!I68,0)</f>
        <v>2668.92</v>
      </c>
      <c r="K62" s="11">
        <f>IFERROR('Data Sheet'!J68,0)</f>
        <v>3000.34</v>
      </c>
      <c r="L62" s="11">
        <f>IFERROR('Data Sheet'!K68,0)</f>
        <v>3197.3</v>
      </c>
    </row>
    <row r="63" spans="1:12">
      <c r="B63" t="s">
        <v>41</v>
      </c>
      <c r="C63" s="11">
        <f>IFERROR('Data Sheet'!B69-SUM('Data Sheet'!B71:B73),0)</f>
        <v>128.93999999999994</v>
      </c>
      <c r="D63" s="11">
        <f>IFERROR('Data Sheet'!C69-SUM('Data Sheet'!C71:C73),0)</f>
        <v>125.12999999999988</v>
      </c>
      <c r="E63" s="11">
        <f>IFERROR('Data Sheet'!D69-SUM('Data Sheet'!D71:D73),0)</f>
        <v>157.43999999999994</v>
      </c>
      <c r="F63" s="11">
        <f>IFERROR('Data Sheet'!E69-SUM('Data Sheet'!E71:E73),0)</f>
        <v>169.55000000000007</v>
      </c>
      <c r="G63" s="11">
        <f>IFERROR('Data Sheet'!F69-SUM('Data Sheet'!F71:F73),0)</f>
        <v>207.36999999999989</v>
      </c>
      <c r="H63" s="11">
        <f>IFERROR('Data Sheet'!G69-SUM('Data Sheet'!G71:G73),0)</f>
        <v>205.39999999999986</v>
      </c>
      <c r="I63" s="11">
        <f>IFERROR('Data Sheet'!H69-SUM('Data Sheet'!H71:H73),0)</f>
        <v>200.40000000000009</v>
      </c>
      <c r="J63" s="11">
        <f>IFERROR('Data Sheet'!I69-SUM('Data Sheet'!I71:I73),0)</f>
        <v>227.61999999999989</v>
      </c>
      <c r="K63" s="11">
        <f>IFERROR('Data Sheet'!J69-SUM('Data Sheet'!J71:J73),0)</f>
        <v>300.66999999999985</v>
      </c>
      <c r="L63" s="11">
        <f>IFERROR('Data Sheet'!K69-SUM('Data Sheet'!K71:K73),0)</f>
        <v>473.52</v>
      </c>
    </row>
    <row r="64" spans="1:12">
      <c r="B64" s="260" t="s">
        <v>83</v>
      </c>
      <c r="C64" s="261">
        <f>SUM(C60:C63)</f>
        <v>1282.3000000000002</v>
      </c>
      <c r="D64" s="261">
        <f t="shared" ref="D64:L64" si="19">SUM(D60:D63)</f>
        <v>1345.51</v>
      </c>
      <c r="E64" s="261">
        <f t="shared" si="19"/>
        <v>1750.02</v>
      </c>
      <c r="F64" s="261">
        <f t="shared" si="19"/>
        <v>2109.87</v>
      </c>
      <c r="G64" s="261">
        <f t="shared" si="19"/>
        <v>2490.2299999999996</v>
      </c>
      <c r="H64" s="261">
        <f t="shared" si="19"/>
        <v>2819.5199999999995</v>
      </c>
      <c r="I64" s="261">
        <f t="shared" si="19"/>
        <v>3068.27</v>
      </c>
      <c r="J64" s="261">
        <f t="shared" si="19"/>
        <v>3850.26</v>
      </c>
      <c r="K64" s="261">
        <f t="shared" si="19"/>
        <v>4203.82</v>
      </c>
      <c r="L64" s="261">
        <f t="shared" si="19"/>
        <v>4425.3</v>
      </c>
    </row>
    <row r="65" spans="1:12">
      <c r="B65" s="10"/>
    </row>
    <row r="66" spans="1:12">
      <c r="B66" t="s">
        <v>42</v>
      </c>
      <c r="C66" s="11">
        <f>IFERROR('Data Sheet'!B71,0)</f>
        <v>107.93</v>
      </c>
      <c r="D66" s="11">
        <f>IFERROR('Data Sheet'!C71,0)</f>
        <v>178.98</v>
      </c>
      <c r="E66" s="11">
        <f>IFERROR('Data Sheet'!D71,0)</f>
        <v>85.83</v>
      </c>
      <c r="F66" s="11">
        <f>IFERROR('Data Sheet'!E71,0)</f>
        <v>68.64</v>
      </c>
      <c r="G66" s="11">
        <f>IFERROR('Data Sheet'!F71,0)</f>
        <v>68.87</v>
      </c>
      <c r="H66" s="11">
        <f>IFERROR('Data Sheet'!G71,0)</f>
        <v>122.99</v>
      </c>
      <c r="I66" s="11">
        <f>IFERROR('Data Sheet'!H71,0)</f>
        <v>154.63999999999999</v>
      </c>
      <c r="J66" s="11">
        <f>IFERROR('Data Sheet'!I71,0)</f>
        <v>149.52000000000001</v>
      </c>
      <c r="K66" s="11">
        <f>IFERROR('Data Sheet'!J71,0)</f>
        <v>172.87</v>
      </c>
      <c r="L66" s="11">
        <f>IFERROR('Data Sheet'!K71,0)</f>
        <v>516.35</v>
      </c>
    </row>
    <row r="67" spans="1:12">
      <c r="B67" t="s">
        <v>43</v>
      </c>
      <c r="C67" s="11">
        <f>IFERROR('Data Sheet'!B72,0)</f>
        <v>737.86</v>
      </c>
      <c r="D67" s="11">
        <f>IFERROR('Data Sheet'!C72,0)</f>
        <v>651.70000000000005</v>
      </c>
      <c r="E67" s="11">
        <f>IFERROR('Data Sheet'!D72,0)</f>
        <v>585.35</v>
      </c>
      <c r="F67" s="11">
        <f>IFERROR('Data Sheet'!E72,0)</f>
        <v>641.54999999999995</v>
      </c>
      <c r="G67" s="11">
        <f>IFERROR('Data Sheet'!F72,0)</f>
        <v>687.95</v>
      </c>
      <c r="H67" s="11">
        <f>IFERROR('Data Sheet'!G72,0)</f>
        <v>743.11</v>
      </c>
      <c r="I67" s="11">
        <f>IFERROR('Data Sheet'!H72,0)</f>
        <v>828.71</v>
      </c>
      <c r="J67" s="11">
        <f>IFERROR('Data Sheet'!I72,0)</f>
        <v>928.15</v>
      </c>
      <c r="K67" s="11">
        <f>IFERROR('Data Sheet'!J72,0)</f>
        <v>1441.59</v>
      </c>
      <c r="L67" s="11">
        <f>IFERROR('Data Sheet'!K72,0)</f>
        <v>1997.08</v>
      </c>
    </row>
    <row r="68" spans="1:12">
      <c r="B68" t="s">
        <v>44</v>
      </c>
      <c r="C68" s="11">
        <f>IFERROR('Data Sheet'!B73,0)</f>
        <v>31.19</v>
      </c>
      <c r="D68" s="11">
        <f>IFERROR('Data Sheet'!C73,0)</f>
        <v>31.47</v>
      </c>
      <c r="E68" s="11">
        <f>IFERROR('Data Sheet'!D73,0)</f>
        <v>43.62</v>
      </c>
      <c r="F68" s="11">
        <f>IFERROR('Data Sheet'!E73,0)</f>
        <v>45.58</v>
      </c>
      <c r="G68" s="11">
        <f>IFERROR('Data Sheet'!F73,0)</f>
        <v>48.1</v>
      </c>
      <c r="H68" s="11">
        <f>IFERROR('Data Sheet'!G73,0)</f>
        <v>46.1</v>
      </c>
      <c r="I68" s="11">
        <f>IFERROR('Data Sheet'!H73,0)</f>
        <v>49.97</v>
      </c>
      <c r="J68" s="11">
        <f>IFERROR('Data Sheet'!I73,0)</f>
        <v>40.299999999999997</v>
      </c>
      <c r="K68" s="11">
        <f>IFERROR('Data Sheet'!J73,0)</f>
        <v>24.98</v>
      </c>
      <c r="L68" s="11">
        <f>IFERROR('Data Sheet'!K73,0)</f>
        <v>30.3</v>
      </c>
    </row>
    <row r="69" spans="1:12">
      <c r="B69" s="260" t="s">
        <v>84</v>
      </c>
      <c r="C69" s="261">
        <f>IFERROR(SUM(C66:C68),0)</f>
        <v>876.98</v>
      </c>
      <c r="D69" s="261">
        <f t="shared" ref="D69:L69" si="20">IFERROR(SUM(D66:D68),0)</f>
        <v>862.15000000000009</v>
      </c>
      <c r="E69" s="261">
        <f t="shared" si="20"/>
        <v>714.80000000000007</v>
      </c>
      <c r="F69" s="261">
        <f t="shared" si="20"/>
        <v>755.77</v>
      </c>
      <c r="G69" s="261">
        <f t="shared" si="20"/>
        <v>804.92000000000007</v>
      </c>
      <c r="H69" s="261">
        <f t="shared" si="20"/>
        <v>912.2</v>
      </c>
      <c r="I69" s="261">
        <f t="shared" si="20"/>
        <v>1033.32</v>
      </c>
      <c r="J69" s="261">
        <f t="shared" si="20"/>
        <v>1117.97</v>
      </c>
      <c r="K69" s="261">
        <f t="shared" si="20"/>
        <v>1639.44</v>
      </c>
      <c r="L69" s="261">
        <f t="shared" si="20"/>
        <v>2543.73</v>
      </c>
    </row>
    <row r="71" spans="1:12">
      <c r="B71" s="166" t="s">
        <v>85</v>
      </c>
      <c r="C71" s="259">
        <f>IFERROR(C69+C64,0)</f>
        <v>2159.2800000000002</v>
      </c>
      <c r="D71" s="259">
        <f t="shared" ref="D71:L71" si="21">IFERROR(D69+D64,0)</f>
        <v>2207.66</v>
      </c>
      <c r="E71" s="259">
        <f t="shared" si="21"/>
        <v>2464.8200000000002</v>
      </c>
      <c r="F71" s="259">
        <f t="shared" si="21"/>
        <v>2865.64</v>
      </c>
      <c r="G71" s="259">
        <f t="shared" si="21"/>
        <v>3295.1499999999996</v>
      </c>
      <c r="H71" s="259">
        <f t="shared" si="21"/>
        <v>3731.7199999999993</v>
      </c>
      <c r="I71" s="259">
        <f t="shared" si="21"/>
        <v>4101.59</v>
      </c>
      <c r="J71" s="259">
        <f t="shared" si="21"/>
        <v>4968.2300000000005</v>
      </c>
      <c r="K71" s="259">
        <f t="shared" si="21"/>
        <v>5843.26</v>
      </c>
      <c r="L71" s="259">
        <f t="shared" si="21"/>
        <v>6969.0300000000007</v>
      </c>
    </row>
    <row r="73" spans="1:12">
      <c r="B73" s="13" t="s">
        <v>86</v>
      </c>
      <c r="C73" s="13" t="b">
        <f>C71=C58</f>
        <v>1</v>
      </c>
      <c r="D73" s="13" t="b">
        <f t="shared" ref="D73:L73" si="22">D71=D58</f>
        <v>1</v>
      </c>
      <c r="E73" s="13" t="b">
        <f t="shared" si="22"/>
        <v>1</v>
      </c>
      <c r="F73" s="13" t="b">
        <f t="shared" si="22"/>
        <v>1</v>
      </c>
      <c r="G73" s="13" t="b">
        <f t="shared" si="22"/>
        <v>1</v>
      </c>
      <c r="H73" s="13" t="b">
        <f t="shared" si="22"/>
        <v>1</v>
      </c>
      <c r="I73" s="13" t="b">
        <f t="shared" si="22"/>
        <v>1</v>
      </c>
      <c r="J73" s="13" t="b">
        <f t="shared" si="22"/>
        <v>1</v>
      </c>
      <c r="K73" s="13" t="b">
        <f t="shared" si="22"/>
        <v>1</v>
      </c>
      <c r="L73" s="13" t="b">
        <f t="shared" si="22"/>
        <v>1</v>
      </c>
    </row>
    <row r="75" spans="1:12">
      <c r="A75" t="s">
        <v>58</v>
      </c>
      <c r="B75" s="200" t="s">
        <v>87</v>
      </c>
      <c r="C75" s="245"/>
      <c r="D75" s="245"/>
      <c r="E75" s="245"/>
      <c r="F75" s="245"/>
      <c r="G75" s="245"/>
      <c r="H75" s="245"/>
      <c r="I75" s="245"/>
      <c r="J75" s="245"/>
      <c r="K75" s="245"/>
      <c r="L75" s="245"/>
    </row>
    <row r="76" spans="1:12">
      <c r="B76" s="10"/>
    </row>
    <row r="77" spans="1:12">
      <c r="B77" t="s">
        <v>88</v>
      </c>
      <c r="C77" s="11">
        <f>'Data Sheet'!B86</f>
        <v>319.13</v>
      </c>
      <c r="D77" s="11">
        <f>'Data Sheet'!C86</f>
        <v>245.3</v>
      </c>
      <c r="E77" s="11">
        <f>'Data Sheet'!D86</f>
        <v>515.76</v>
      </c>
      <c r="F77" s="11">
        <f>'Data Sheet'!E86</f>
        <v>361.9</v>
      </c>
      <c r="G77" s="11">
        <f>'Data Sheet'!F86</f>
        <v>375.02</v>
      </c>
      <c r="H77" s="11">
        <f>'Data Sheet'!G86</f>
        <v>309.83</v>
      </c>
      <c r="I77" s="11">
        <f>'Data Sheet'!H86</f>
        <v>478.6</v>
      </c>
      <c r="J77" s="11">
        <f>'Data Sheet'!I86</f>
        <v>735.92</v>
      </c>
      <c r="K77" s="11">
        <f>'Data Sheet'!J86</f>
        <v>290.24</v>
      </c>
      <c r="L77" s="11">
        <f>'Data Sheet'!K86</f>
        <v>107.25</v>
      </c>
    </row>
    <row r="79" spans="1:12">
      <c r="B79" t="s">
        <v>89</v>
      </c>
      <c r="C79" s="11">
        <f>'Data Sheet'!B87</f>
        <v>-118.89</v>
      </c>
      <c r="D79" s="11">
        <f>'Data Sheet'!C87</f>
        <v>-124.57</v>
      </c>
      <c r="E79" s="11">
        <f>'Data Sheet'!D87</f>
        <v>-404.88</v>
      </c>
      <c r="F79" s="11">
        <f>'Data Sheet'!E87</f>
        <v>-309.86</v>
      </c>
      <c r="G79" s="11">
        <f>'Data Sheet'!F87</f>
        <v>-71.59</v>
      </c>
      <c r="H79" s="11">
        <f>'Data Sheet'!G87</f>
        <v>-297.58</v>
      </c>
      <c r="I79" s="11">
        <f>'Data Sheet'!H87</f>
        <v>-234.32</v>
      </c>
      <c r="J79" s="11">
        <f>'Data Sheet'!I87</f>
        <v>-540.75</v>
      </c>
      <c r="K79" s="11">
        <f>'Data Sheet'!J87</f>
        <v>55.45</v>
      </c>
      <c r="L79" s="11">
        <f>'Data Sheet'!K87</f>
        <v>402.32</v>
      </c>
    </row>
    <row r="81" spans="2:13">
      <c r="B81" t="s">
        <v>90</v>
      </c>
      <c r="C81" s="11">
        <f>'Data Sheet'!B88</f>
        <v>-197.45</v>
      </c>
      <c r="D81" s="11">
        <f>'Data Sheet'!C88</f>
        <v>-124.86</v>
      </c>
      <c r="E81" s="11">
        <f>'Data Sheet'!D88</f>
        <v>-99.12</v>
      </c>
      <c r="F81" s="11">
        <f>'Data Sheet'!E88</f>
        <v>-43.42</v>
      </c>
      <c r="G81" s="11">
        <f>'Data Sheet'!F88</f>
        <v>-303.33</v>
      </c>
      <c r="H81" s="11">
        <f>'Data Sheet'!G88</f>
        <v>-15.94</v>
      </c>
      <c r="I81" s="11">
        <f>'Data Sheet'!H88</f>
        <v>-237.98</v>
      </c>
      <c r="J81" s="11">
        <f>'Data Sheet'!I88</f>
        <v>-206.28</v>
      </c>
      <c r="K81" s="11">
        <f>'Data Sheet'!J88</f>
        <v>-358.81</v>
      </c>
      <c r="L81" s="11">
        <f>'Data Sheet'!K88</f>
        <v>-491.38</v>
      </c>
    </row>
    <row r="83" spans="2:13" ht="15" thickBot="1">
      <c r="B83" s="257" t="s">
        <v>52</v>
      </c>
      <c r="C83" s="258">
        <f t="shared" ref="C83:L83" si="23">IFERROR(C77+C79+C81,0)</f>
        <v>2.7900000000000205</v>
      </c>
      <c r="D83" s="258">
        <f t="shared" si="23"/>
        <v>-4.1299999999999812</v>
      </c>
      <c r="E83" s="258">
        <f t="shared" si="23"/>
        <v>11.759999999999991</v>
      </c>
      <c r="F83" s="258">
        <f t="shared" si="23"/>
        <v>8.6199999999999619</v>
      </c>
      <c r="G83" s="258">
        <f t="shared" si="23"/>
        <v>9.9999999999965894E-2</v>
      </c>
      <c r="H83" s="258">
        <f t="shared" si="23"/>
        <v>-3.6899999999999995</v>
      </c>
      <c r="I83" s="258">
        <f t="shared" si="23"/>
        <v>6.3000000000000398</v>
      </c>
      <c r="J83" s="258">
        <f t="shared" si="23"/>
        <v>-11.110000000000042</v>
      </c>
      <c r="K83" s="258">
        <f t="shared" si="23"/>
        <v>-13.120000000000005</v>
      </c>
      <c r="L83" s="258">
        <f t="shared" si="23"/>
        <v>18.189999999999998</v>
      </c>
    </row>
    <row r="87" spans="2:13">
      <c r="B87" s="83"/>
      <c r="C87" s="88"/>
      <c r="D87" s="88"/>
      <c r="E87" s="88"/>
      <c r="F87" s="88"/>
      <c r="G87" s="88"/>
      <c r="H87" s="88"/>
      <c r="I87" s="88"/>
      <c r="J87" s="88"/>
      <c r="K87" s="88"/>
      <c r="L87" s="88"/>
      <c r="M87" s="88"/>
    </row>
  </sheetData>
  <mergeCells count="1">
    <mergeCell ref="B8:L8"/>
  </mergeCells>
  <pageMargins left="0.7" right="0.7" top="0.75" bottom="0.75" header="0.3" footer="0.3"/>
  <pageSetup scale="52" orientation="portrait" r:id="rId1"/>
  <ignoredErrors>
    <ignoredError sqref="C21:L21" formulaRange="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A7261D-83CE-4C5B-8D6F-24F11CFFFE30}">
  <sheetPr>
    <pageSetUpPr fitToPage="1"/>
  </sheetPr>
  <dimension ref="B2:O51"/>
  <sheetViews>
    <sheetView showGridLines="0" zoomScale="92" zoomScaleNormal="92" workbookViewId="0">
      <pane ySplit="9" topLeftCell="A10" activePane="bottomLeft" state="frozen"/>
      <selection pane="bottomLeft" activeCell="R31" sqref="R31"/>
    </sheetView>
  </sheetViews>
  <sheetFormatPr defaultRowHeight="14.4"/>
  <cols>
    <col min="1" max="1" width="1.88671875" customWidth="1"/>
    <col min="2" max="2" width="29.33203125" bestFit="1" customWidth="1"/>
    <col min="3" max="3" width="12.6640625" bestFit="1" customWidth="1"/>
    <col min="5" max="5" width="9.5546875" bestFit="1" customWidth="1"/>
    <col min="11" max="12" width="10" bestFit="1" customWidth="1"/>
    <col min="13" max="13" width="12.88671875" customWidth="1"/>
    <col min="14" max="14" width="8.88671875" bestFit="1" customWidth="1"/>
    <col min="15" max="15" width="8.44140625" bestFit="1" customWidth="1"/>
  </cols>
  <sheetData>
    <row r="2" spans="2:15" ht="42.6" customHeight="1">
      <c r="B2" s="82" t="s">
        <v>2185</v>
      </c>
      <c r="C2" s="81"/>
      <c r="D2" s="81"/>
      <c r="E2" s="81"/>
      <c r="F2" s="81"/>
      <c r="G2" s="81"/>
      <c r="H2" s="81"/>
      <c r="I2" s="81"/>
      <c r="J2" s="81"/>
      <c r="K2" s="81"/>
      <c r="L2" s="81"/>
    </row>
    <row r="3" spans="2:15">
      <c r="B3" s="81" t="str">
        <f>CONCATENATE(" ","( ",VLOOKUP(B2,[1]Sheet1!B2:D5442,3,1)," | ","BSE Code: ",VLOOKUP(B2,[1]Sheet1!B3:C5442,2,1)," )")</f>
        <v xml:space="preserve"> ( GODFRYPHLP | BSE Code: 500163 )</v>
      </c>
      <c r="C3" s="81"/>
      <c r="D3" s="81"/>
      <c r="E3" s="81"/>
      <c r="F3" s="81"/>
      <c r="G3" s="81"/>
      <c r="H3" s="81"/>
      <c r="I3" s="81"/>
      <c r="J3" s="81"/>
      <c r="K3" s="81"/>
      <c r="L3" s="81"/>
    </row>
    <row r="4" spans="2:15">
      <c r="B4" s="81"/>
      <c r="C4" s="81"/>
      <c r="D4" s="81"/>
      <c r="E4" s="81"/>
      <c r="F4" s="81"/>
      <c r="G4" s="81"/>
      <c r="H4" s="81"/>
      <c r="I4" s="81"/>
      <c r="J4" s="81"/>
      <c r="K4" s="81"/>
      <c r="L4" s="81"/>
    </row>
    <row r="5" spans="2:15">
      <c r="B5" t="s">
        <v>933</v>
      </c>
    </row>
    <row r="6" spans="2:15">
      <c r="B6" s="83"/>
      <c r="C6" s="88"/>
      <c r="D6" s="88"/>
      <c r="E6" s="88"/>
      <c r="F6" s="88"/>
      <c r="G6" s="88"/>
      <c r="H6" s="88"/>
      <c r="I6" s="88"/>
      <c r="J6" s="88"/>
      <c r="K6" s="88"/>
      <c r="L6" s="88"/>
      <c r="M6" s="88"/>
      <c r="N6" s="88"/>
      <c r="O6" s="88"/>
    </row>
    <row r="8" spans="2:15">
      <c r="B8" s="408" t="str">
        <f>"Ratio Analysis of - "&amp;'Data Sheet'!B1</f>
        <v>Ratio Analysis of - GODFREY PHILLIPS INDIA LTD</v>
      </c>
      <c r="C8" s="408"/>
      <c r="D8" s="408"/>
      <c r="E8" s="408"/>
      <c r="F8" s="408"/>
      <c r="G8" s="408"/>
      <c r="H8" s="408"/>
      <c r="I8" s="408"/>
      <c r="J8" s="408"/>
      <c r="K8" s="408"/>
      <c r="L8" s="408"/>
      <c r="M8" s="408"/>
      <c r="N8" s="408"/>
      <c r="O8" s="408"/>
    </row>
    <row r="9" spans="2:15">
      <c r="B9" s="200" t="s">
        <v>56</v>
      </c>
      <c r="C9" s="243">
        <f>'Data Sheet'!B20</f>
        <v>42460</v>
      </c>
      <c r="D9" s="243">
        <f>'Data Sheet'!C20</f>
        <v>42825</v>
      </c>
      <c r="E9" s="243">
        <f>'Data Sheet'!D20</f>
        <v>43190</v>
      </c>
      <c r="F9" s="243">
        <f>'Data Sheet'!E20</f>
        <v>43555</v>
      </c>
      <c r="G9" s="243">
        <f>'Data Sheet'!F20</f>
        <v>43921</v>
      </c>
      <c r="H9" s="243">
        <f>'Data Sheet'!G20</f>
        <v>44286</v>
      </c>
      <c r="I9" s="243">
        <f>'Data Sheet'!H20</f>
        <v>44651</v>
      </c>
      <c r="J9" s="243">
        <f>'Data Sheet'!I20</f>
        <v>45016</v>
      </c>
      <c r="K9" s="243">
        <f>'Data Sheet'!J20</f>
        <v>45382</v>
      </c>
      <c r="L9" s="243">
        <f>'Data Sheet'!K20</f>
        <v>45747</v>
      </c>
      <c r="M9" s="246" t="s">
        <v>122</v>
      </c>
      <c r="N9" s="244" t="s">
        <v>120</v>
      </c>
      <c r="O9" s="244" t="s">
        <v>121</v>
      </c>
    </row>
    <row r="11" spans="2:15">
      <c r="B11" s="172" t="s">
        <v>95</v>
      </c>
      <c r="C11" s="172"/>
      <c r="D11" s="286">
        <f>IFERROR(HistoricalFS!D13,0)</f>
        <v>3.0870686363265731E-2</v>
      </c>
      <c r="E11" s="286">
        <f>IFERROR(HistoricalFS!E13,0)</f>
        <v>-3.2048080444843974E-2</v>
      </c>
      <c r="F11" s="286">
        <f>IFERROR(HistoricalFS!F13,0)</f>
        <v>7.3781840697614509E-2</v>
      </c>
      <c r="G11" s="286">
        <f>IFERROR(HistoricalFS!G13,0)</f>
        <v>0.1519043099754529</v>
      </c>
      <c r="H11" s="286">
        <f>IFERROR(HistoricalFS!H13,0)</f>
        <v>-0.12210375551438002</v>
      </c>
      <c r="I11" s="286">
        <f>IFERROR(HistoricalFS!I13,0)</f>
        <v>6.4245068961284346E-2</v>
      </c>
      <c r="J11" s="286">
        <f>IFERROR(HistoricalFS!J13,0)</f>
        <v>0.32554314864357004</v>
      </c>
      <c r="K11" s="286">
        <f>IFERROR(HistoricalFS!K13,0)</f>
        <v>0.12794702581621298</v>
      </c>
      <c r="L11" s="286">
        <f>IFERROR(HistoricalFS!L13,0)</f>
        <v>0.39636413408655402</v>
      </c>
      <c r="M11" s="172"/>
      <c r="N11" s="286">
        <f>IFERROR(AVERAGE(D11:L11),0)</f>
        <v>0.11294493095385895</v>
      </c>
      <c r="O11" s="286">
        <f>IFERROR(MEDIAN(C11:L11),0)</f>
        <v>7.3781840697614509E-2</v>
      </c>
    </row>
    <row r="12" spans="2:15">
      <c r="B12" s="149" t="s">
        <v>101</v>
      </c>
      <c r="C12" s="149"/>
      <c r="D12" s="319">
        <f>IFERROR(HistoricalFS!D24/HistoricalFS!C24-1,0)</f>
        <v>-0.21789019123997544</v>
      </c>
      <c r="E12" s="319">
        <f>IFERROR(HistoricalFS!E24/HistoricalFS!D24-1,0)</f>
        <v>2.6463164536993489E-2</v>
      </c>
      <c r="F12" s="319">
        <f>IFERROR(HistoricalFS!F24/HistoricalFS!E24-1,0)</f>
        <v>0.54969839013332367</v>
      </c>
      <c r="G12" s="319">
        <f>IFERROR(HistoricalFS!G24/HistoricalFS!F24-1,0)</f>
        <v>0.4683889522487239</v>
      </c>
      <c r="H12" s="319">
        <f>IFERROR(HistoricalFS!H24/HistoricalFS!G24-1,0)</f>
        <v>-8.6786208759667249E-2</v>
      </c>
      <c r="I12" s="319">
        <f>IFERROR(HistoricalFS!I24/HistoricalFS!H24-1,0)</f>
        <v>0.17093147949561915</v>
      </c>
      <c r="J12" s="319">
        <f>IFERROR(HistoricalFS!J24/HistoricalFS!I24-1,0)</f>
        <v>0.26880990352276135</v>
      </c>
      <c r="K12" s="319">
        <f>IFERROR(HistoricalFS!K24/HistoricalFS!J24-1,0)</f>
        <v>0.12394997199925295</v>
      </c>
      <c r="L12" s="319">
        <f>IFERROR(HistoricalFS!L24/HistoricalFS!K24-1,0)</f>
        <v>0.30367048663012786</v>
      </c>
      <c r="M12" s="149"/>
      <c r="N12" s="319">
        <f t="shared" ref="N12:N15" si="0">IFERROR(AVERAGE(D12:L12),0)</f>
        <v>0.17858177206301773</v>
      </c>
      <c r="O12" s="319">
        <f t="shared" ref="O12:O15" si="1">IFERROR(MEDIAN(C12:L12),0)</f>
        <v>0.17093147949561915</v>
      </c>
    </row>
    <row r="13" spans="2:15">
      <c r="B13" s="149" t="s">
        <v>96</v>
      </c>
      <c r="C13" s="149"/>
      <c r="D13" s="319">
        <f>IFERROR(HistoricalFS!D33/HistoricalFS!C33-1,0)</f>
        <v>-0.26592049401775386</v>
      </c>
      <c r="E13" s="319">
        <f>IFERROR(HistoricalFS!E33/HistoricalFS!D33-1,0)</f>
        <v>5.2641955835962317E-2</v>
      </c>
      <c r="F13" s="319">
        <f>IFERROR(HistoricalFS!F33/HistoricalFS!E33-1,0)</f>
        <v>0.89673471936068072</v>
      </c>
      <c r="G13" s="319">
        <f>IFERROR(HistoricalFS!G33/HistoricalFS!F33-1,0)</f>
        <v>0.33907175773535325</v>
      </c>
      <c r="H13" s="319">
        <f>IFERROR(HistoricalFS!H33/HistoricalFS!G33-1,0)</f>
        <v>-9.3655514859517952E-2</v>
      </c>
      <c r="I13" s="319">
        <f>IFERROR(HistoricalFS!I33/HistoricalFS!H33-1,0)</f>
        <v>0.23175395297117141</v>
      </c>
      <c r="J13" s="319">
        <f>IFERROR(HistoricalFS!J33/HistoricalFS!I33-1,0)</f>
        <v>0.36716135282719731</v>
      </c>
      <c r="K13" s="319">
        <f>IFERROR(HistoricalFS!K33/HistoricalFS!J33-1,0)</f>
        <v>0.25781514229115277</v>
      </c>
      <c r="L13" s="319">
        <f>IFERROR(HistoricalFS!L33/HistoricalFS!K33-1,0)</f>
        <v>0.33351259299094727</v>
      </c>
      <c r="M13" s="149"/>
      <c r="N13" s="319">
        <f t="shared" si="0"/>
        <v>0.23545727390391036</v>
      </c>
      <c r="O13" s="319">
        <f t="shared" si="1"/>
        <v>0.25781514229115277</v>
      </c>
    </row>
    <row r="14" spans="2:15">
      <c r="B14" s="263" t="s">
        <v>100</v>
      </c>
      <c r="C14" s="263"/>
      <c r="D14" s="264">
        <f>IFERROR(HistoricalFS!D39/HistoricalFS!C39-1,0)</f>
        <v>-0.32479146313970131</v>
      </c>
      <c r="E14" s="264">
        <f>IFERROR(HistoricalFS!E39/HistoricalFS!D39-1,0)</f>
        <v>-4.0845854201446596E-2</v>
      </c>
      <c r="F14" s="264">
        <f>IFERROR(HistoricalFS!F39/HistoricalFS!E39-1,0)</f>
        <v>1.1004873520538441</v>
      </c>
      <c r="G14" s="264">
        <f>IFERROR(HistoricalFS!G39/HistoricalFS!F39-1,0)</f>
        <v>0.53612860457408185</v>
      </c>
      <c r="H14" s="264">
        <f>IFERROR(HistoricalFS!H39/HistoricalFS!G39-1,0)</f>
        <v>-7.2643578954941335E-2</v>
      </c>
      <c r="I14" s="264">
        <f>IFERROR(HistoricalFS!I39/HistoricalFS!H39-1,0)</f>
        <v>0.25621437158258265</v>
      </c>
      <c r="J14" s="264">
        <f>IFERROR(HistoricalFS!J39/HistoricalFS!I39-1,0)</f>
        <v>0.35441748471939238</v>
      </c>
      <c r="K14" s="264">
        <f>IFERROR(HistoricalFS!K39/HistoricalFS!J39-1,0)</f>
        <v>0.26659829059828977</v>
      </c>
      <c r="L14" s="264">
        <f>IFERROR(HistoricalFS!L39/HistoricalFS!K39-1,0)</f>
        <v>0.30157273447059652</v>
      </c>
      <c r="M14" s="263"/>
      <c r="N14" s="264">
        <f t="shared" si="0"/>
        <v>0.2641264379669665</v>
      </c>
      <c r="O14" s="264">
        <f t="shared" si="1"/>
        <v>0.26659829059828977</v>
      </c>
    </row>
    <row r="15" spans="2:15">
      <c r="B15" s="287" t="s">
        <v>99</v>
      </c>
      <c r="C15" s="287"/>
      <c r="D15" s="288">
        <f>IFERROR(HistoricalFS!D47/HistoricalFS!C47-1,0)</f>
        <v>0</v>
      </c>
      <c r="E15" s="288">
        <f>IFERROR(HistoricalFS!E47/HistoricalFS!D47-1,0)</f>
        <v>0</v>
      </c>
      <c r="F15" s="288">
        <f>IFERROR(HistoricalFS!F47/HistoricalFS!E47-1,0)</f>
        <v>0</v>
      </c>
      <c r="G15" s="288">
        <f>IFERROR(HistoricalFS!G47/HistoricalFS!F47-1,0)</f>
        <v>1.9999999999999996</v>
      </c>
      <c r="H15" s="288">
        <f>IFERROR(HistoricalFS!H47/HistoricalFS!G47-1,0)</f>
        <v>0</v>
      </c>
      <c r="I15" s="288">
        <f>IFERROR(HistoricalFS!I47/HistoricalFS!H47-1,0)</f>
        <v>0.16666666666666674</v>
      </c>
      <c r="J15" s="288">
        <f>IFERROR(HistoricalFS!J47/HistoricalFS!I47-1,0)</f>
        <v>0.5714285714285714</v>
      </c>
      <c r="K15" s="288">
        <f>IFERROR(HistoricalFS!K47/HistoricalFS!J47-1,0)</f>
        <v>0.27272727272727271</v>
      </c>
      <c r="L15" s="288">
        <f>IFERROR(HistoricalFS!L47/HistoricalFS!K47-1,0)</f>
        <v>0.6964285714285714</v>
      </c>
      <c r="M15" s="287"/>
      <c r="N15" s="288">
        <f t="shared" si="0"/>
        <v>0.41191678691678679</v>
      </c>
      <c r="O15" s="288">
        <f t="shared" si="1"/>
        <v>0.16666666666666674</v>
      </c>
    </row>
    <row r="17" spans="2:15">
      <c r="B17" s="172" t="s">
        <v>91</v>
      </c>
      <c r="C17" s="286">
        <f>IFERROR(HistoricalFS!C19,0)</f>
        <v>0.40849705452033513</v>
      </c>
      <c r="D17" s="286">
        <f>IFERROR(HistoricalFS!D19,0)</f>
        <v>0.33314603935670756</v>
      </c>
      <c r="E17" s="286">
        <f>IFERROR(HistoricalFS!E19,0)</f>
        <v>0.34231437367778328</v>
      </c>
      <c r="F17" s="286">
        <f>IFERROR(HistoricalFS!F19,0)</f>
        <v>0.408092166120061</v>
      </c>
      <c r="G17" s="286">
        <f>IFERROR(HistoricalFS!G19,0)</f>
        <v>0.41502205751989352</v>
      </c>
      <c r="H17" s="286">
        <f>IFERROR(HistoricalFS!H19,0)</f>
        <v>0.36089144785037985</v>
      </c>
      <c r="I17" s="286">
        <f>IFERROR(HistoricalFS!I19,0)</f>
        <v>0.39027820670717417</v>
      </c>
      <c r="J17" s="286">
        <f>IFERROR(HistoricalFS!J19,0)</f>
        <v>0.36899191295975575</v>
      </c>
      <c r="K17" s="286">
        <f>IFERROR(HistoricalFS!K19,0)</f>
        <v>0.35771097230171961</v>
      </c>
      <c r="L17" s="286">
        <f>IFERROR(HistoricalFS!L19,0)</f>
        <v>0.32691262357400891</v>
      </c>
      <c r="M17" s="172"/>
      <c r="N17" s="286">
        <f>IFERROR(AVERAGE(C17:L17),0)</f>
        <v>0.37118568545878189</v>
      </c>
      <c r="O17" s="286">
        <f t="shared" ref="O17:O21" si="2">IFERROR(MEDIAN(C17:L17),0)</f>
        <v>0.3649416804050678</v>
      </c>
    </row>
    <row r="18" spans="2:15">
      <c r="B18" s="149" t="s">
        <v>92</v>
      </c>
      <c r="C18" s="319">
        <f>IFERROR(HistoricalFS!C25,0)</f>
        <v>0.13910043806769662</v>
      </c>
      <c r="D18" s="319">
        <f>IFERROR(HistoricalFS!D25,0)</f>
        <v>0.10553391269603429</v>
      </c>
      <c r="E18" s="319">
        <f>IFERROR(HistoricalFS!E25,0)</f>
        <v>0.11191327978534936</v>
      </c>
      <c r="F18" s="319">
        <f>IFERROR(HistoricalFS!F25,0)</f>
        <v>0.16151495857410006</v>
      </c>
      <c r="G18" s="319">
        <f>IFERROR(HistoricalFS!G25,0)</f>
        <v>0.20589104384735993</v>
      </c>
      <c r="H18" s="319">
        <f>IFERROR(HistoricalFS!H25,0)</f>
        <v>0.21417398914201299</v>
      </c>
      <c r="I18" s="319">
        <f>IFERROR(HistoricalFS!I25,0)</f>
        <v>0.23564409485148299</v>
      </c>
      <c r="J18" s="319">
        <f>IFERROR(HistoricalFS!J25,0)</f>
        <v>0.2255585278835871</v>
      </c>
      <c r="K18" s="319">
        <f>IFERROR(HistoricalFS!K25,0)</f>
        <v>0.22475922653858593</v>
      </c>
      <c r="L18" s="319">
        <f>IFERROR(HistoricalFS!L25,0)</f>
        <v>0.20983922680586914</v>
      </c>
      <c r="M18" s="149"/>
      <c r="N18" s="319">
        <f t="shared" ref="N18:N46" si="3">IFERROR(AVERAGE(C18:L18),0)</f>
        <v>0.18339286981920783</v>
      </c>
      <c r="O18" s="319">
        <f t="shared" si="2"/>
        <v>0.20786513532661455</v>
      </c>
    </row>
    <row r="19" spans="2:15">
      <c r="B19" s="149" t="s">
        <v>102</v>
      </c>
      <c r="C19" s="319">
        <f>IFERROR((HistoricalFS!C24-HistoricalFS!C30)/HistoricalFS!C12,0)</f>
        <v>9.328138877328164E-2</v>
      </c>
      <c r="D19" s="319">
        <f>IFERROR((HistoricalFS!D24-HistoricalFS!D30)/HistoricalFS!D12,0)</f>
        <v>6.4812040089235107E-2</v>
      </c>
      <c r="E19" s="319">
        <f>IFERROR((HistoricalFS!E24-HistoricalFS!E30)/HistoricalFS!E12,0)</f>
        <v>6.958944634595203E-2</v>
      </c>
      <c r="F19" s="319">
        <f>IFERROR((HistoricalFS!F24-HistoricalFS!F30)/HistoricalFS!F12,0)</f>
        <v>0.12204322389207238</v>
      </c>
      <c r="G19" s="319">
        <f>IFERROR((HistoricalFS!G24-HistoricalFS!G30)/HistoricalFS!G12,0)</f>
        <v>0.1519309455358292</v>
      </c>
      <c r="H19" s="319">
        <f>IFERROR((HistoricalFS!H24-HistoricalFS!H30)/HistoricalFS!H12,0)</f>
        <v>0.15822090578261047</v>
      </c>
      <c r="I19" s="319">
        <f>IFERROR((HistoricalFS!I24-HistoricalFS!I30)/HistoricalFS!I12,0)</f>
        <v>0.18161387424327557</v>
      </c>
      <c r="J19" s="319">
        <f>IFERROR((HistoricalFS!J24-HistoricalFS!J30)/HistoricalFS!J12,0)</f>
        <v>0.182434196306516</v>
      </c>
      <c r="K19" s="319">
        <f>IFERROR((HistoricalFS!K24-HistoricalFS!K30)/HistoricalFS!K12,0)</f>
        <v>0.19777020132892015</v>
      </c>
      <c r="L19" s="319">
        <f>IFERROR((HistoricalFS!L24-HistoricalFS!L30)/HistoricalFS!L12,0)</f>
        <v>0.18780397824990505</v>
      </c>
      <c r="M19" s="149"/>
      <c r="N19" s="319">
        <f t="shared" si="3"/>
        <v>0.14095002005475976</v>
      </c>
      <c r="O19" s="319">
        <f t="shared" si="2"/>
        <v>0.15507592565921985</v>
      </c>
    </row>
    <row r="20" spans="2:15">
      <c r="B20" s="263" t="s">
        <v>103</v>
      </c>
      <c r="C20" s="264">
        <f>IFERROR(HistoricalFS!C34,0)</f>
        <v>8.8935036405527884E-2</v>
      </c>
      <c r="D20" s="264">
        <f>IFERROR(HistoricalFS!D34,0)</f>
        <v>6.333033662970726E-2</v>
      </c>
      <c r="E20" s="264">
        <f>IFERROR(HistoricalFS!E34,0)</f>
        <v>6.8871364441616012E-2</v>
      </c>
      <c r="F20" s="264">
        <f>IFERROR(HistoricalFS!F34,0)</f>
        <v>0.1216547935112104</v>
      </c>
      <c r="G20" s="264">
        <f>IFERROR(HistoricalFS!G34,0)</f>
        <v>0.14142190177885475</v>
      </c>
      <c r="H20" s="264">
        <f>IFERROR(HistoricalFS!H34,0)</f>
        <v>0.14600468057639979</v>
      </c>
      <c r="I20" s="264">
        <f>IFERROR(HistoricalFS!I34,0)</f>
        <v>0.16898536596256103</v>
      </c>
      <c r="J20" s="264">
        <f>IFERROR(HistoricalFS!J34,0)</f>
        <v>0.17429101555372795</v>
      </c>
      <c r="K20" s="264">
        <f>IFERROR(HistoricalFS!K34,0)</f>
        <v>0.19435831072841744</v>
      </c>
      <c r="L20" s="264">
        <f>IFERROR(HistoricalFS!L34,0)</f>
        <v>0.18561007733010632</v>
      </c>
      <c r="M20" s="263"/>
      <c r="N20" s="264">
        <f t="shared" si="3"/>
        <v>0.13534628829181289</v>
      </c>
      <c r="O20" s="264">
        <f t="shared" si="2"/>
        <v>0.14371329117762727</v>
      </c>
    </row>
    <row r="21" spans="2:15">
      <c r="B21" s="289" t="s">
        <v>104</v>
      </c>
      <c r="C21" s="290">
        <f>IFERROR(HistoricalFS!C40,0)</f>
        <v>5.7094680116188692E-2</v>
      </c>
      <c r="D21" s="290">
        <f>IFERROR(HistoricalFS!D40,0)</f>
        <v>3.739636399960037E-2</v>
      </c>
      <c r="E21" s="290">
        <f>IFERROR(HistoricalFS!E40,0)</f>
        <v>3.7056466177052279E-2</v>
      </c>
      <c r="F21" s="290">
        <f>IFERROR(HistoricalFS!F40,0)</f>
        <v>7.2488317055297249E-2</v>
      </c>
      <c r="G21" s="290">
        <f>IFERROR(HistoricalFS!G40,0)</f>
        <v>9.666721129678757E-2</v>
      </c>
      <c r="H21" s="290">
        <f>IFERROR(HistoricalFS!H40,0)</f>
        <v>0.10211338716128177</v>
      </c>
      <c r="I21" s="290">
        <f>IFERROR(HistoricalFS!I40,0)</f>
        <v>0.12053267449778057</v>
      </c>
      <c r="J21" s="290">
        <f>IFERROR(HistoricalFS!J40,0)</f>
        <v>0.12315824044418378</v>
      </c>
      <c r="K21" s="290">
        <f>IFERROR(HistoricalFS!K40,0)</f>
        <v>0.13829728989871337</v>
      </c>
      <c r="L21" s="290">
        <f>IFERROR(HistoricalFS!L40,0)</f>
        <v>0.12890905558892246</v>
      </c>
      <c r="M21" s="289"/>
      <c r="N21" s="290">
        <f t="shared" si="3"/>
        <v>9.137136862358082E-2</v>
      </c>
      <c r="O21" s="290">
        <f t="shared" si="2"/>
        <v>9.9390299229034668E-2</v>
      </c>
    </row>
    <row r="23" spans="2:15">
      <c r="B23" s="172" t="s">
        <v>94</v>
      </c>
      <c r="C23" s="286">
        <f>IFERROR(HistoricalFS!C22,0)</f>
        <v>0.26939661645263852</v>
      </c>
      <c r="D23" s="286">
        <f>IFERROR(HistoricalFS!D22,0)</f>
        <v>0.22761212666067326</v>
      </c>
      <c r="E23" s="286">
        <f>IFERROR(HistoricalFS!E22,0)</f>
        <v>0.23040109389243393</v>
      </c>
      <c r="F23" s="286">
        <f>IFERROR(HistoricalFS!F22,0)</f>
        <v>0.24657720754596091</v>
      </c>
      <c r="G23" s="286">
        <f>IFERROR(HistoricalFS!G22,0)</f>
        <v>0.20913101367253356</v>
      </c>
      <c r="H23" s="286">
        <f>IFERROR(HistoricalFS!H22,0)</f>
        <v>0.14671745870836683</v>
      </c>
      <c r="I23" s="286">
        <f>IFERROR(HistoricalFS!I22,0)</f>
        <v>0.15463411185569118</v>
      </c>
      <c r="J23" s="286">
        <f>IFERROR(HistoricalFS!J22,0)</f>
        <v>0.14343338507616865</v>
      </c>
      <c r="K23" s="286">
        <f>IFERROR(HistoricalFS!K22,0)</f>
        <v>0.13295174576313365</v>
      </c>
      <c r="L23" s="286">
        <f>IFERROR(HistoricalFS!L22,0)</f>
        <v>0.11707339676813977</v>
      </c>
      <c r="M23" s="172"/>
      <c r="N23" s="286">
        <f t="shared" si="3"/>
        <v>0.18779281563957401</v>
      </c>
      <c r="O23" s="286">
        <f t="shared" ref="O23:O25" si="4">IFERROR(MEDIAN(C23:L23),0)</f>
        <v>0.18188256276411235</v>
      </c>
    </row>
    <row r="24" spans="2:15">
      <c r="B24" s="263" t="s">
        <v>68</v>
      </c>
      <c r="C24" s="264">
        <f>IFERROR(HistoricalFS!C31,0)</f>
        <v>4.5819049294414958E-2</v>
      </c>
      <c r="D24" s="264">
        <f>IFERROR(HistoricalFS!D31,0)</f>
        <v>4.0721872606799193E-2</v>
      </c>
      <c r="E24" s="264">
        <f>IFERROR(HistoricalFS!E31,0)</f>
        <v>4.2323833439397329E-2</v>
      </c>
      <c r="F24" s="264">
        <f>IFERROR(HistoricalFS!F31,0)</f>
        <v>3.9471734682027686E-2</v>
      </c>
      <c r="G24" s="264">
        <f>IFERROR(HistoricalFS!G31,0)</f>
        <v>5.3960098311530744E-2</v>
      </c>
      <c r="H24" s="264">
        <f>IFERROR(HistoricalFS!H31,0)</f>
        <v>5.5953083359402536E-2</v>
      </c>
      <c r="I24" s="264">
        <f>IFERROR(HistoricalFS!I31,0)</f>
        <v>5.4030220608207412E-2</v>
      </c>
      <c r="J24" s="264">
        <f>IFERROR(HistoricalFS!J31,0)</f>
        <v>4.3124331577071094E-2</v>
      </c>
      <c r="K24" s="264">
        <f>IFERROR(HistoricalFS!K31,0)</f>
        <v>2.6989025209665778E-2</v>
      </c>
      <c r="L24" s="264">
        <f>IFERROR(HistoricalFS!L31,0)</f>
        <v>2.2035248555964077E-2</v>
      </c>
      <c r="M24" s="263"/>
      <c r="N24" s="264">
        <f t="shared" si="3"/>
        <v>4.2442849764448079E-2</v>
      </c>
      <c r="O24" s="264">
        <f t="shared" si="4"/>
        <v>4.2724082508234215E-2</v>
      </c>
    </row>
    <row r="25" spans="2:15">
      <c r="B25" s="287" t="s">
        <v>93</v>
      </c>
      <c r="C25" s="291">
        <f>C19</f>
        <v>9.328138877328164E-2</v>
      </c>
      <c r="D25" s="291">
        <f t="shared" ref="D25:L25" si="5">D19</f>
        <v>6.4812040089235107E-2</v>
      </c>
      <c r="E25" s="291">
        <f t="shared" si="5"/>
        <v>6.958944634595203E-2</v>
      </c>
      <c r="F25" s="291">
        <f t="shared" si="5"/>
        <v>0.12204322389207238</v>
      </c>
      <c r="G25" s="291">
        <f t="shared" si="5"/>
        <v>0.1519309455358292</v>
      </c>
      <c r="H25" s="291">
        <f t="shared" si="5"/>
        <v>0.15822090578261047</v>
      </c>
      <c r="I25" s="291">
        <f t="shared" si="5"/>
        <v>0.18161387424327557</v>
      </c>
      <c r="J25" s="291">
        <f t="shared" si="5"/>
        <v>0.182434196306516</v>
      </c>
      <c r="K25" s="291">
        <f t="shared" si="5"/>
        <v>0.19777020132892015</v>
      </c>
      <c r="L25" s="291">
        <f t="shared" si="5"/>
        <v>0.18780397824990505</v>
      </c>
      <c r="M25" s="287"/>
      <c r="N25" s="288">
        <f t="shared" si="3"/>
        <v>0.14095002005475976</v>
      </c>
      <c r="O25" s="288">
        <f t="shared" si="4"/>
        <v>0.15507592565921985</v>
      </c>
    </row>
    <row r="27" spans="2:15">
      <c r="B27" s="172" t="s">
        <v>115</v>
      </c>
      <c r="C27" s="286">
        <f>IFERROR((HistoricalFS!C24-HistoricalFS!C30)/(SUM(HistoricalFS!C54:C56)),0)</f>
        <v>0.12732724642604043</v>
      </c>
      <c r="D27" s="286">
        <f>IFERROR((HistoricalFS!D24-HistoricalFS!D30)/(SUM(HistoricalFS!D54:D56)),0)</f>
        <v>8.9812208738983879E-2</v>
      </c>
      <c r="E27" s="286">
        <f>IFERROR((HistoricalFS!E24-HistoricalFS!E30)/(SUM(HistoricalFS!E54:E56)),0)</f>
        <v>8.8878149506842613E-2</v>
      </c>
      <c r="F27" s="286">
        <f>IFERROR((HistoricalFS!F24-HistoricalFS!F30)/(SUM(HistoricalFS!F54:F56)),0)</f>
        <v>0.14647333615287011</v>
      </c>
      <c r="G27" s="286">
        <f>IFERROR((HistoricalFS!G24-HistoricalFS!G30)/(SUM(HistoricalFS!G54:G56)),0)</f>
        <v>0.17179447870847542</v>
      </c>
      <c r="H27" s="286">
        <f>IFERROR((HistoricalFS!H24-HistoricalFS!H30)/(SUM(HistoricalFS!H54:H56)),0)</f>
        <v>0.13418590436785921</v>
      </c>
      <c r="I27" s="286">
        <f>IFERROR((HistoricalFS!I24-HistoricalFS!I30)/(SUM(HistoricalFS!I54:I56)),0)</f>
        <v>0.1495184531686517</v>
      </c>
      <c r="J27" s="286">
        <f>IFERROR((HistoricalFS!J24-HistoricalFS!J30)/(SUM(HistoricalFS!J54:J56)),0)</f>
        <v>0.16652190288784527</v>
      </c>
      <c r="K27" s="286">
        <f>IFERROR((HistoricalFS!K24-HistoricalFS!K30)/(SUM(HistoricalFS!K54:K56)),0)</f>
        <v>0.173610049153468</v>
      </c>
      <c r="L27" s="286">
        <f>IFERROR((HistoricalFS!L24-HistoricalFS!L30)/(SUM(HistoricalFS!L54:L56)),0)</f>
        <v>0.19425083735960283</v>
      </c>
      <c r="M27" s="172"/>
      <c r="N27" s="286">
        <f t="shared" si="3"/>
        <v>0.14423725664706394</v>
      </c>
      <c r="O27" s="286">
        <f t="shared" ref="O27:O31" si="6">IFERROR(MEDIAN(C27:L27),0)</f>
        <v>0.14799589466076091</v>
      </c>
    </row>
    <row r="28" spans="2:15">
      <c r="B28" s="149" t="s">
        <v>98</v>
      </c>
      <c r="C28" s="319">
        <f>IFERROR(HistoricalFS!C51,0)</f>
        <v>0.68738258059667801</v>
      </c>
      <c r="D28" s="319">
        <f>IFERROR(HistoricalFS!D51,0)</f>
        <v>0.53700612131329906</v>
      </c>
      <c r="E28" s="319">
        <f>IFERROR(HistoricalFS!E51,0)</f>
        <v>0.51728939429101795</v>
      </c>
      <c r="F28" s="319">
        <f>IFERROR(HistoricalFS!F51,0)</f>
        <v>0.77019113910065173</v>
      </c>
      <c r="G28" s="319">
        <f>IFERROR(HistoricalFS!G51,0)</f>
        <v>0.55119214586255294</v>
      </c>
      <c r="H28" s="319">
        <f>IFERROR(HistoricalFS!H51,0)</f>
        <v>0.51603521154069809</v>
      </c>
      <c r="I28" s="319">
        <f>IFERROR(HistoricalFS!I51,0)</f>
        <v>0.55053404951534257</v>
      </c>
      <c r="J28" s="319">
        <f>IFERROR(HistoricalFS!J51,0)</f>
        <v>0.47851851851851879</v>
      </c>
      <c r="K28" s="319">
        <f>IFERROR(HistoricalFS!K51,0)</f>
        <v>0.47599510544878698</v>
      </c>
      <c r="L28" s="319">
        <f>IFERROR(HistoricalFS!L51,0)</f>
        <v>0.31702865991068818</v>
      </c>
      <c r="M28" s="149"/>
      <c r="N28" s="319">
        <f t="shared" si="3"/>
        <v>0.54011729260982344</v>
      </c>
      <c r="O28" s="319">
        <f t="shared" si="6"/>
        <v>0.5271477578021585</v>
      </c>
    </row>
    <row r="29" spans="2:15">
      <c r="B29" s="149" t="s">
        <v>114</v>
      </c>
      <c r="C29" s="319">
        <f>IFERROR(HistoricalFS!C39/SUM(HistoricalFS!C54:C55),0)</f>
        <v>8.444063709626233E-2</v>
      </c>
      <c r="D29" s="319">
        <f>IFERROR(HistoricalFS!D39/SUM(HistoricalFS!D54:D55),0)</f>
        <v>5.4111837152579015E-2</v>
      </c>
      <c r="E29" s="319">
        <f>IFERROR(HistoricalFS!E39/SUM(HistoricalFS!E54:E55),0)</f>
        <v>4.8055315471045724E-2</v>
      </c>
      <c r="F29" s="319">
        <f>IFERROR(HistoricalFS!F39/SUM(HistoricalFS!F54:F55),0)</f>
        <v>8.8791006121487964E-2</v>
      </c>
      <c r="G29" s="319">
        <f>IFERROR(HistoricalFS!G39/SUM(HistoricalFS!G54:G55),0)</f>
        <v>0.12712759391587014</v>
      </c>
      <c r="H29" s="319">
        <f>IFERROR(HistoricalFS!H39/SUM(HistoricalFS!H54:H55),0)</f>
        <v>9.9869484560836705E-2</v>
      </c>
      <c r="I29" s="319">
        <f>IFERROR(HistoricalFS!I39/SUM(HistoricalFS!I54:I55),0)</f>
        <v>0.11065111798823608</v>
      </c>
      <c r="J29" s="319">
        <f>IFERROR(HistoricalFS!J39/SUM(HistoricalFS!J54:J55),0)</f>
        <v>0.12366365740023061</v>
      </c>
      <c r="K29" s="319">
        <f>IFERROR(HistoricalFS!K39/SUM(HistoricalFS!K54:K55),0)</f>
        <v>0.13131038654477317</v>
      </c>
      <c r="L29" s="319">
        <f>IFERROR(HistoricalFS!L39/SUM(HistoricalFS!L54:L55),0)</f>
        <v>0.13788311455597024</v>
      </c>
      <c r="M29" s="149"/>
      <c r="N29" s="319">
        <f t="shared" si="3"/>
        <v>0.10059041508072919</v>
      </c>
      <c r="O29" s="319">
        <f t="shared" si="6"/>
        <v>0.10526030127453639</v>
      </c>
    </row>
    <row r="30" spans="2:15">
      <c r="B30" s="263" t="s">
        <v>97</v>
      </c>
      <c r="C30" s="264">
        <f>IFERROR(C28*C29,0)</f>
        <v>5.8043023034456381E-2</v>
      </c>
      <c r="D30" s="264">
        <f t="shared" ref="D30:L30" si="7">IFERROR(D28*D29,0)</f>
        <v>2.9058387786443329E-2</v>
      </c>
      <c r="E30" s="264">
        <f t="shared" si="7"/>
        <v>2.4858505032481028E-2</v>
      </c>
      <c r="F30" s="264">
        <f t="shared" si="7"/>
        <v>6.8386046146601751E-2</v>
      </c>
      <c r="G30" s="264">
        <f t="shared" si="7"/>
        <v>7.0071731288831693E-2</v>
      </c>
      <c r="H30" s="264">
        <f t="shared" si="7"/>
        <v>5.1536170591811849E-2</v>
      </c>
      <c r="I30" s="264">
        <f>IFERROR(I28*I29,0)</f>
        <v>6.0917208069463574E-2</v>
      </c>
      <c r="J30" s="264">
        <f t="shared" si="7"/>
        <v>5.9175350133740014E-2</v>
      </c>
      <c r="K30" s="264">
        <f t="shared" si="7"/>
        <v>6.250310128990029E-2</v>
      </c>
      <c r="L30" s="264">
        <f t="shared" si="7"/>
        <v>4.3712899031991152E-2</v>
      </c>
      <c r="M30" s="263"/>
      <c r="N30" s="264">
        <f t="shared" si="3"/>
        <v>5.2826242240572106E-2</v>
      </c>
      <c r="O30" s="264">
        <f t="shared" si="6"/>
        <v>5.8609186584098194E-2</v>
      </c>
    </row>
    <row r="31" spans="2:15">
      <c r="B31" s="287" t="s">
        <v>105</v>
      </c>
      <c r="C31" s="292">
        <f>((HistoricalFS!C24-HistoricalFS!C30)/HistoricalFS!C27)</f>
        <v>21.461994076998991</v>
      </c>
      <c r="D31" s="292">
        <f>((HistoricalFS!D24-HistoricalFS!D30)/HistoricalFS!D27)</f>
        <v>43.741573033707816</v>
      </c>
      <c r="E31" s="292">
        <f>((HistoricalFS!E24-HistoricalFS!E30)/HistoricalFS!E27)</f>
        <v>96.910179640718482</v>
      </c>
      <c r="F31" s="292">
        <f>((HistoricalFS!F24-HistoricalFS!F30)/HistoricalFS!F27)</f>
        <v>314.19587628865975</v>
      </c>
      <c r="G31" s="292">
        <f>((HistoricalFS!G24-HistoricalFS!G30)/HistoricalFS!G27)</f>
        <v>14.457161759841224</v>
      </c>
      <c r="H31" s="292">
        <f>((HistoricalFS!H24-HistoricalFS!H30)/HistoricalFS!H27)</f>
        <v>12.951701782820086</v>
      </c>
      <c r="I31" s="292">
        <f>((HistoricalFS!I24-HistoricalFS!I30)/HistoricalFS!I27)</f>
        <v>14.381261048909845</v>
      </c>
      <c r="J31" s="292">
        <f>((HistoricalFS!J24-HistoricalFS!J30)/HistoricalFS!J27)</f>
        <v>22.403309203722859</v>
      </c>
      <c r="K31" s="292">
        <f>((HistoricalFS!K24-HistoricalFS!K30)/HistoricalFS!K27)</f>
        <v>57.964989059080949</v>
      </c>
      <c r="L31" s="292">
        <f>((HistoricalFS!L24-HistoricalFS!L30)/HistoricalFS!L27)</f>
        <v>85.602761982128328</v>
      </c>
      <c r="M31" s="287"/>
      <c r="N31" s="292">
        <f t="shared" si="3"/>
        <v>68.407080787658828</v>
      </c>
      <c r="O31" s="292">
        <f t="shared" si="6"/>
        <v>33.072441118715339</v>
      </c>
    </row>
    <row r="33" spans="2:15">
      <c r="B33" s="172" t="s">
        <v>106</v>
      </c>
      <c r="C33" s="293">
        <f>HistoricalFS!C12/HistoricalFS!C66</f>
        <v>21.594459371815063</v>
      </c>
      <c r="D33" s="293">
        <f>HistoricalFS!D12/HistoricalFS!D66</f>
        <v>13.42406972846128</v>
      </c>
      <c r="E33" s="293">
        <f>HistoricalFS!E12/HistoricalFS!E66</f>
        <v>27.095887218921121</v>
      </c>
      <c r="F33" s="293">
        <f>HistoricalFS!F12/HistoricalFS!F66</f>
        <v>36.381555944055947</v>
      </c>
      <c r="G33" s="293">
        <f>HistoricalFS!G12/HistoricalFS!G66</f>
        <v>41.768113837665169</v>
      </c>
      <c r="H33" s="293">
        <f>HistoricalFS!H12/HistoricalFS!H66</f>
        <v>20.53280754532889</v>
      </c>
      <c r="I33" s="293">
        <f>HistoricalFS!I12/HistoricalFS!I66</f>
        <v>17.379526642524574</v>
      </c>
      <c r="J33" s="293">
        <f>HistoricalFS!J12/HistoricalFS!J66</f>
        <v>23.826177100053503</v>
      </c>
      <c r="K33" s="293">
        <f>HistoricalFS!K12/HistoricalFS!K66</f>
        <v>23.244634696592815</v>
      </c>
      <c r="L33" s="293">
        <f>HistoricalFS!L12/HistoricalFS!L66</f>
        <v>10.866679577805751</v>
      </c>
      <c r="M33" s="172"/>
      <c r="N33" s="293">
        <f t="shared" si="3"/>
        <v>23.611391166322413</v>
      </c>
      <c r="O33" s="293">
        <f t="shared" ref="O33:O37" si="8">IFERROR(MEDIAN(C33:L33),0)</f>
        <v>22.419547034203937</v>
      </c>
    </row>
    <row r="34" spans="2:15">
      <c r="B34" s="149" t="s">
        <v>110</v>
      </c>
      <c r="C34" s="320">
        <f>IFERROR(HistoricalFS!C12/HistoricalFS!C57,0)</f>
        <v>5.1587905885477765</v>
      </c>
      <c r="D34" s="320">
        <f>IFERROR(HistoricalFS!D12/HistoricalFS!D57,0)</f>
        <v>5.0707863745726227</v>
      </c>
      <c r="E34" s="320">
        <f>IFERROR(HistoricalFS!E12/HistoricalFS!E57,0)</f>
        <v>3.6118030750116477</v>
      </c>
      <c r="F34" s="320">
        <f>IFERROR(HistoricalFS!F12/HistoricalFS!F57,0)</f>
        <v>3.181508943586608</v>
      </c>
      <c r="G34" s="320">
        <f>IFERROR(HistoricalFS!G12/HistoricalFS!G57,0)</f>
        <v>3.8294017412604173</v>
      </c>
      <c r="H34" s="320">
        <f>IFERROR(HistoricalFS!H12/HistoricalFS!H57,0)</f>
        <v>3.3489775349441691</v>
      </c>
      <c r="I34" s="320">
        <f>IFERROR(HistoricalFS!I12/HistoricalFS!I57,0)</f>
        <v>3.2105338605440146</v>
      </c>
      <c r="J34" s="320">
        <f>IFERROR(HistoricalFS!J12/HistoricalFS!J57,0)</f>
        <v>3.3440562460105885</v>
      </c>
      <c r="K34" s="320">
        <f>IFERROR(HistoricalFS!K12/HistoricalFS!K57,0)</f>
        <v>3.1746144608772595</v>
      </c>
      <c r="L34" s="320">
        <f>IFERROR(HistoricalFS!L12/HistoricalFS!L57,0)</f>
        <v>3.6335090400455887</v>
      </c>
      <c r="M34" s="149"/>
      <c r="N34" s="320">
        <f t="shared" si="3"/>
        <v>3.7563981865400691</v>
      </c>
      <c r="O34" s="320">
        <f t="shared" si="8"/>
        <v>3.4803903049779086</v>
      </c>
    </row>
    <row r="35" spans="2:15">
      <c r="B35" s="149" t="s">
        <v>107</v>
      </c>
      <c r="C35" s="320">
        <f>IFERROR(HistoricalFS!C12/HistoricalFS!C67,0)</f>
        <v>3.1587157455343831</v>
      </c>
      <c r="D35" s="320">
        <f>IFERROR(HistoricalFS!D12/HistoricalFS!D67,0)</f>
        <v>3.6867270216357215</v>
      </c>
      <c r="E35" s="320">
        <f>IFERROR(HistoricalFS!E12/HistoricalFS!E67,0)</f>
        <v>3.9730759374733062</v>
      </c>
      <c r="F35" s="320">
        <f>IFERROR(HistoricalFS!F12/HistoricalFS!F67,0)</f>
        <v>3.8924947393032503</v>
      </c>
      <c r="G35" s="320">
        <f>IFERROR(HistoricalFS!G12/HistoricalFS!G67,0)</f>
        <v>4.1813649247765099</v>
      </c>
      <c r="H35" s="320">
        <f>IFERROR(HistoricalFS!H12/HistoricalFS!H67,0)</f>
        <v>3.3983259544347404</v>
      </c>
      <c r="I35" s="320">
        <f>IFERROR(HistoricalFS!I12/HistoricalFS!I67,0)</f>
        <v>3.2430765889153021</v>
      </c>
      <c r="J35" s="320">
        <f>IFERROR(HistoricalFS!J12/HistoricalFS!J67,0)</f>
        <v>3.8382696762376769</v>
      </c>
      <c r="K35" s="320">
        <f>IFERROR(HistoricalFS!K12/HistoricalFS!K67,0)</f>
        <v>2.7874083477271627</v>
      </c>
      <c r="L35" s="320">
        <f>IFERROR(HistoricalFS!L12/HistoricalFS!L67,0)</f>
        <v>2.8096070262583375</v>
      </c>
      <c r="M35" s="149"/>
      <c r="N35" s="320">
        <f t="shared" si="3"/>
        <v>3.4969065962296382</v>
      </c>
      <c r="O35" s="320">
        <f t="shared" si="8"/>
        <v>3.542526488035231</v>
      </c>
    </row>
    <row r="36" spans="2:15">
      <c r="B36" s="263" t="s">
        <v>108</v>
      </c>
      <c r="C36" s="269">
        <f>IFERROR(HistoricalFS!C12/HistoricalFS!C60,0)</f>
        <v>3.354765811670553</v>
      </c>
      <c r="D36" s="269">
        <f>IFERROR(HistoricalFS!D12/HistoricalFS!D60,0)</f>
        <v>3.4325390022286983</v>
      </c>
      <c r="E36" s="269">
        <f>IFERROR(HistoricalFS!E12/HistoricalFS!E60,0)</f>
        <v>3.5776875269214203</v>
      </c>
      <c r="F36" s="269">
        <f>IFERROR(HistoricalFS!F12/HistoricalFS!F60,0)</f>
        <v>3.5963449408105075</v>
      </c>
      <c r="G36" s="269">
        <f>IFERROR(HistoricalFS!G12/HistoricalFS!G60,0)</f>
        <v>2.8340311918109182</v>
      </c>
      <c r="H36" s="269">
        <f>IFERROR(HistoricalFS!H12/HistoricalFS!H60,0)</f>
        <v>2.442292069632495</v>
      </c>
      <c r="I36" s="269">
        <f>IFERROR(HistoricalFS!I12/HistoricalFS!I60,0)</f>
        <v>2.7354123622151429</v>
      </c>
      <c r="J36" s="269">
        <f>IFERROR(HistoricalFS!J12/HistoricalFS!J60,0)</f>
        <v>3.8240143407649119</v>
      </c>
      <c r="K36" s="269">
        <f>IFERROR(HistoricalFS!K12/HistoricalFS!K60,0)</f>
        <v>4.5018933877075442</v>
      </c>
      <c r="L36" s="269">
        <f>IFERROR(HistoricalFS!L12/HistoricalFS!L60,0)</f>
        <v>7.6691907111518116</v>
      </c>
      <c r="M36" s="263"/>
      <c r="N36" s="269">
        <f t="shared" si="3"/>
        <v>3.7968171344913997</v>
      </c>
      <c r="O36" s="269">
        <f t="shared" si="8"/>
        <v>3.5051132645750593</v>
      </c>
    </row>
    <row r="37" spans="2:15">
      <c r="B37" s="287" t="s">
        <v>112</v>
      </c>
      <c r="C37" s="292">
        <f>IFERROR(HistoricalFS!C12/SUM(HistoricalFS!C54:C55),0)</f>
        <v>1.478958055714195</v>
      </c>
      <c r="D37" s="292">
        <f>IFERROR(HistoricalFS!D12/SUM(HistoricalFS!D54:D55),0)</f>
        <v>1.4469812400252942</v>
      </c>
      <c r="E37" s="292">
        <f>IFERROR(HistoricalFS!E12/SUM(HistoricalFS!E54:E55),0)</f>
        <v>1.2968132266428749</v>
      </c>
      <c r="F37" s="292">
        <f>IFERROR(HistoricalFS!F12/SUM(HistoricalFS!F54:F55),0)</f>
        <v>1.2249009182231989</v>
      </c>
      <c r="G37" s="292">
        <f>IFERROR(HistoricalFS!G12/SUM(HistoricalFS!G54:G55),0)</f>
        <v>1.3151056310661859</v>
      </c>
      <c r="H37" s="292">
        <f>IFERROR(HistoricalFS!H12/SUM(HistoricalFS!H54:H55),0)</f>
        <v>0.97802538273555706</v>
      </c>
      <c r="I37" s="292">
        <f>IFERROR(HistoricalFS!I12/SUM(HistoricalFS!I54:I55),0)</f>
        <v>0.91801761181590258</v>
      </c>
      <c r="J37" s="292">
        <f>IFERROR(HistoricalFS!J12/SUM(HistoricalFS!J54:J55),0)</f>
        <v>1.0041038013715038</v>
      </c>
      <c r="K37" s="292">
        <f>IFERROR(HistoricalFS!K12/SUM(HistoricalFS!K54:K55),0)</f>
        <v>0.94947910144112524</v>
      </c>
      <c r="L37" s="292">
        <f>IFERROR(HistoricalFS!L12/SUM(HistoricalFS!L54:L55),0)</f>
        <v>1.0696154271400851</v>
      </c>
      <c r="M37" s="287"/>
      <c r="N37" s="292">
        <f t="shared" si="3"/>
        <v>1.1682000396175922</v>
      </c>
      <c r="O37" s="292">
        <f t="shared" si="8"/>
        <v>1.147258172681642</v>
      </c>
    </row>
    <row r="39" spans="2:15">
      <c r="B39" s="172" t="s">
        <v>109</v>
      </c>
      <c r="C39" s="294">
        <f>IFERROR(365/C33,0)</f>
        <v>16.902483813806214</v>
      </c>
      <c r="D39" s="294">
        <f t="shared" ref="D39:L39" si="9">IFERROR(365/D33,0)</f>
        <v>27.189966037358907</v>
      </c>
      <c r="E39" s="294">
        <f t="shared" si="9"/>
        <v>13.470679038888221</v>
      </c>
      <c r="F39" s="294">
        <f t="shared" si="9"/>
        <v>10.032556072127917</v>
      </c>
      <c r="G39" s="294">
        <f t="shared" si="9"/>
        <v>8.7387235492270303</v>
      </c>
      <c r="H39" s="294">
        <f t="shared" si="9"/>
        <v>17.776429219151556</v>
      </c>
      <c r="I39" s="294">
        <f t="shared" si="9"/>
        <v>21.001722745826154</v>
      </c>
      <c r="J39" s="294">
        <f t="shared" si="9"/>
        <v>15.319285106765212</v>
      </c>
      <c r="K39" s="294">
        <f t="shared" si="9"/>
        <v>15.702548341338376</v>
      </c>
      <c r="L39" s="294">
        <f t="shared" si="9"/>
        <v>33.588917146823839</v>
      </c>
      <c r="M39" s="172"/>
      <c r="N39" s="294">
        <f t="shared" si="3"/>
        <v>17.972331107131343</v>
      </c>
      <c r="O39" s="294">
        <f t="shared" ref="O39:O46" si="10">IFERROR(MEDIAN(C39:L39),0)</f>
        <v>16.302516077572296</v>
      </c>
    </row>
    <row r="40" spans="2:15">
      <c r="B40" s="149" t="s">
        <v>111</v>
      </c>
      <c r="C40" s="321">
        <f>IFERROR(365/C34,0)</f>
        <v>70.753017346794294</v>
      </c>
      <c r="D40" s="321">
        <f t="shared" ref="D40:L40" si="11">IFERROR(365/D34,0)</f>
        <v>71.980945959444611</v>
      </c>
      <c r="E40" s="321">
        <f t="shared" si="11"/>
        <v>101.0575583495296</v>
      </c>
      <c r="F40" s="321">
        <f t="shared" si="11"/>
        <v>114.72543578284738</v>
      </c>
      <c r="G40" s="321">
        <f t="shared" si="11"/>
        <v>95.315149640022653</v>
      </c>
      <c r="H40" s="321">
        <f t="shared" si="11"/>
        <v>108.98848863316873</v>
      </c>
      <c r="I40" s="321">
        <f t="shared" si="11"/>
        <v>113.68825742213225</v>
      </c>
      <c r="J40" s="321">
        <f t="shared" si="11"/>
        <v>109.14888182142265</v>
      </c>
      <c r="K40" s="321">
        <f t="shared" si="11"/>
        <v>114.97459124505387</v>
      </c>
      <c r="L40" s="321">
        <f t="shared" si="11"/>
        <v>100.45385768337607</v>
      </c>
      <c r="M40" s="149"/>
      <c r="N40" s="321">
        <f t="shared" si="3"/>
        <v>100.1086183883792</v>
      </c>
      <c r="O40" s="321">
        <f t="shared" si="10"/>
        <v>105.02302349134916</v>
      </c>
    </row>
    <row r="41" spans="2:15">
      <c r="B41" s="263" t="s">
        <v>113</v>
      </c>
      <c r="C41" s="322">
        <f>IFERROR(365/C35,0)</f>
        <v>115.55329108547255</v>
      </c>
      <c r="D41" s="322">
        <f t="shared" ref="D41:L41" si="12">IFERROR(365/D35,0)</f>
        <v>99.003804148769703</v>
      </c>
      <c r="E41" s="322">
        <f t="shared" si="12"/>
        <v>91.868367417141101</v>
      </c>
      <c r="F41" s="322">
        <f t="shared" si="12"/>
        <v>93.770197378695585</v>
      </c>
      <c r="G41" s="322">
        <f t="shared" si="12"/>
        <v>87.292070069562016</v>
      </c>
      <c r="H41" s="322">
        <f t="shared" si="12"/>
        <v>107.40582418931388</v>
      </c>
      <c r="I41" s="322">
        <f t="shared" si="12"/>
        <v>112.54744992688562</v>
      </c>
      <c r="J41" s="322">
        <f t="shared" si="12"/>
        <v>95.094933599813615</v>
      </c>
      <c r="K41" s="322">
        <f t="shared" si="12"/>
        <v>130.94600950650772</v>
      </c>
      <c r="L41" s="322">
        <f t="shared" si="12"/>
        <v>129.91140632435156</v>
      </c>
      <c r="M41" s="263"/>
      <c r="N41" s="322">
        <f t="shared" si="3"/>
        <v>106.33933536465133</v>
      </c>
      <c r="O41" s="322">
        <f t="shared" si="10"/>
        <v>103.20481416904178</v>
      </c>
    </row>
    <row r="42" spans="2:15">
      <c r="B42" s="287" t="s">
        <v>119</v>
      </c>
      <c r="C42" s="295">
        <f>SUM(C39,C41)-C40</f>
        <v>61.702757552484471</v>
      </c>
      <c r="D42" s="295">
        <f t="shared" ref="D42:L42" si="13">SUM(D39,D41)-D40</f>
        <v>54.212824226683992</v>
      </c>
      <c r="E42" s="295">
        <f t="shared" si="13"/>
        <v>4.2814881064997223</v>
      </c>
      <c r="F42" s="295">
        <f t="shared" si="13"/>
        <v>-10.922682332023882</v>
      </c>
      <c r="G42" s="295">
        <f t="shared" si="13"/>
        <v>0.71564397876639418</v>
      </c>
      <c r="H42" s="295">
        <f t="shared" si="13"/>
        <v>16.1937647752967</v>
      </c>
      <c r="I42" s="295">
        <f t="shared" si="13"/>
        <v>19.860915250579509</v>
      </c>
      <c r="J42" s="295">
        <f t="shared" si="13"/>
        <v>1.2653368851561737</v>
      </c>
      <c r="K42" s="295">
        <f t="shared" si="13"/>
        <v>31.67396660279222</v>
      </c>
      <c r="L42" s="295">
        <f t="shared" si="13"/>
        <v>63.04646578779932</v>
      </c>
      <c r="M42" s="287"/>
      <c r="N42" s="295">
        <f t="shared" si="3"/>
        <v>24.203048083403463</v>
      </c>
      <c r="O42" s="295">
        <f t="shared" si="10"/>
        <v>18.027340012938105</v>
      </c>
    </row>
    <row r="44" spans="2:15">
      <c r="B44" s="172" t="s">
        <v>116</v>
      </c>
      <c r="C44" s="286">
        <f>IFERROR(HistoricalFS!C77/HistoricalFS!C12,0)</f>
        <v>0.13692511659637274</v>
      </c>
      <c r="D44" s="286">
        <f>IFERROR(HistoricalFS!D77/HistoricalFS!D12,0)</f>
        <v>0.10209602770286019</v>
      </c>
      <c r="E44" s="286">
        <f>IFERROR(HistoricalFS!E77/HistoricalFS!E12,0)</f>
        <v>0.22177121136547359</v>
      </c>
      <c r="F44" s="286">
        <f>IFERROR(HistoricalFS!F77/HistoricalFS!F12,0)</f>
        <v>0.14492057199376909</v>
      </c>
      <c r="G44" s="286">
        <f>IFERROR(HistoricalFS!G77/HistoricalFS!G12,0)</f>
        <v>0.13037054547603569</v>
      </c>
      <c r="H44" s="286">
        <f>IFERROR(HistoricalFS!H77/HistoricalFS!H12,0)</f>
        <v>0.12268891590406006</v>
      </c>
      <c r="I44" s="286">
        <f>IFERROR(HistoricalFS!I77/HistoricalFS!I12,0)</f>
        <v>0.17807908259133715</v>
      </c>
      <c r="J44" s="286">
        <f>IFERROR(HistoricalFS!J77/HistoricalFS!J12,0)</f>
        <v>0.20657461494628757</v>
      </c>
      <c r="K44" s="286">
        <f>IFERROR(HistoricalFS!K77/HistoricalFS!K12,0)</f>
        <v>7.2229549809620985E-2</v>
      </c>
      <c r="L44" s="286">
        <f>IFERROR(HistoricalFS!L77/HistoricalFS!L12,0)</f>
        <v>1.9114205820342504E-2</v>
      </c>
      <c r="M44" s="172"/>
      <c r="N44" s="286">
        <f t="shared" si="3"/>
        <v>0.13347698422061594</v>
      </c>
      <c r="O44" s="286">
        <f t="shared" si="10"/>
        <v>0.1336478310362042</v>
      </c>
    </row>
    <row r="45" spans="2:15">
      <c r="B45" s="263" t="s">
        <v>117</v>
      </c>
      <c r="C45" s="264">
        <f>IFERROR(HistoricalFS!C77/HistoricalFS!C71,HistoricalFS!B59)</f>
        <v>0.14779463524878661</v>
      </c>
      <c r="D45" s="264">
        <f>IFERROR(HistoricalFS!D77/HistoricalFS!D71,HistoricalFS!C59)</f>
        <v>0.11111312430356125</v>
      </c>
      <c r="E45" s="264">
        <f>IFERROR(HistoricalFS!E77/HistoricalFS!E71,HistoricalFS!D59)</f>
        <v>0.20924854553273664</v>
      </c>
      <c r="F45" s="264">
        <f>IFERROR(HistoricalFS!F77/HistoricalFS!F71,HistoricalFS!E59)</f>
        <v>0.12628941527896037</v>
      </c>
      <c r="G45" s="264">
        <f>IFERROR(HistoricalFS!G77/HistoricalFS!G71,HistoricalFS!F59)</f>
        <v>0.11380968999893784</v>
      </c>
      <c r="H45" s="264">
        <f>IFERROR(HistoricalFS!H77/HistoricalFS!H71,HistoricalFS!G59)</f>
        <v>8.3026057689215713E-2</v>
      </c>
      <c r="I45" s="264">
        <f>IFERROR(HistoricalFS!I77/HistoricalFS!I71,HistoricalFS!H59)</f>
        <v>0.11668645574033484</v>
      </c>
      <c r="J45" s="264">
        <f>IFERROR(HistoricalFS!J77/HistoricalFS!J71,HistoricalFS!I59)</f>
        <v>0.14812518744100009</v>
      </c>
      <c r="K45" s="264">
        <f>IFERROR(HistoricalFS!K77/HistoricalFS!K71,HistoricalFS!J59)</f>
        <v>4.9670902886402454E-2</v>
      </c>
      <c r="L45" s="264">
        <f>IFERROR(HistoricalFS!L77/HistoricalFS!L71,HistoricalFS!K59)</f>
        <v>1.5389516188049124E-2</v>
      </c>
      <c r="M45" s="263"/>
      <c r="N45" s="264">
        <f t="shared" si="3"/>
        <v>0.11211535303079848</v>
      </c>
      <c r="O45" s="264">
        <f t="shared" si="10"/>
        <v>0.11524807286963634</v>
      </c>
    </row>
    <row r="46" spans="2:15">
      <c r="B46" s="289" t="s">
        <v>118</v>
      </c>
      <c r="C46" s="290">
        <f>IFERROR(HistoricalFS!C77/HistoricalFS!C56,0)</f>
        <v>2.4251842845201002</v>
      </c>
      <c r="D46" s="290">
        <f>IFERROR(HistoricalFS!D77/HistoricalFS!D56,0)</f>
        <v>3.3424172230549121</v>
      </c>
      <c r="E46" s="290">
        <f>IFERROR(HistoricalFS!E77/HistoricalFS!E56,0)</f>
        <v>18.707290533188246</v>
      </c>
      <c r="F46" s="290">
        <f>IFERROR(HistoricalFS!F77/HistoricalFS!F56,0)</f>
        <v>8.6166666666666654</v>
      </c>
      <c r="G46" s="290">
        <f>IFERROR(HistoricalFS!G77/HistoricalFS!G56,0)</f>
        <v>1.0515365634813818</v>
      </c>
      <c r="H46" s="290">
        <f>IFERROR(HistoricalFS!H77/HistoricalFS!H56,0)</f>
        <v>0.78320988902651734</v>
      </c>
      <c r="I46" s="290">
        <f>IFERROR(HistoricalFS!I77/HistoricalFS!I56,0)</f>
        <v>1.4205995844464234</v>
      </c>
      <c r="J46" s="290">
        <f>IFERROR(HistoricalFS!J77/HistoricalFS!J56,0)</f>
        <v>2.0731308806129922</v>
      </c>
      <c r="K46" s="290">
        <f>IFERROR(HistoricalFS!K77/HistoricalFS!K56,0)</f>
        <v>0.84032542922493414</v>
      </c>
      <c r="L46" s="290">
        <f>IFERROR(HistoricalFS!L77/HistoricalFS!L56,0)</f>
        <v>0.59926244622003688</v>
      </c>
      <c r="M46" s="289"/>
      <c r="N46" s="290">
        <f t="shared" si="3"/>
        <v>3.9859623500442209</v>
      </c>
      <c r="O46" s="290">
        <f t="shared" si="10"/>
        <v>1.7468652325297078</v>
      </c>
    </row>
    <row r="51" spans="2:15">
      <c r="B51" s="83"/>
      <c r="C51" s="88"/>
      <c r="D51" s="88"/>
      <c r="E51" s="88"/>
      <c r="F51" s="88"/>
      <c r="G51" s="88"/>
      <c r="H51" s="88"/>
      <c r="I51" s="88"/>
      <c r="J51" s="88"/>
      <c r="K51" s="88"/>
      <c r="L51" s="88"/>
      <c r="M51" s="88"/>
      <c r="N51" s="88"/>
      <c r="O51" s="88"/>
    </row>
  </sheetData>
  <mergeCells count="1">
    <mergeCell ref="B8:O8"/>
  </mergeCells>
  <pageMargins left="0.7" right="0.7" top="0.75" bottom="0.75" header="0.3" footer="0.3"/>
  <pageSetup scale="65" orientation="landscape" r:id="rId1"/>
  <drawing r:id="rId2"/>
  <extLst>
    <ext xmlns:x14="http://schemas.microsoft.com/office/spreadsheetml/2009/9/main" uri="{05C60535-1F16-4fd2-B633-F4F36F0B64E0}">
      <x14:sparklineGroups xmlns:xm="http://schemas.microsoft.com/office/excel/2006/main">
        <x14:sparklineGroup displayEmptyCellsAs="gap" markers="1" xr2:uid="{9C5CC07B-4CC3-4A4B-BDE8-15B6C284CC38}">
          <x14:colorSeries theme="4" tint="0.59999389629810485"/>
          <x14:colorNegative rgb="FFD00000"/>
          <x14:colorAxis rgb="FF000000"/>
          <x14:colorMarkers theme="1"/>
          <x14:colorFirst rgb="FFD00000"/>
          <x14:colorLast rgb="FFD00000"/>
          <x14:colorHigh rgb="FFD00000"/>
          <x14:colorLow rgb="FFD00000"/>
          <x14:sparklines>
            <x14:sparkline>
              <xm:f>'Ratio Analysis'!D11:L11</xm:f>
              <xm:sqref>M11</xm:sqref>
            </x14:sparkline>
            <x14:sparkline>
              <xm:f>'Ratio Analysis'!D12:L12</xm:f>
              <xm:sqref>M12</xm:sqref>
            </x14:sparkline>
            <x14:sparkline>
              <xm:f>'Ratio Analysis'!D13:L13</xm:f>
              <xm:sqref>M13</xm:sqref>
            </x14:sparkline>
            <x14:sparkline>
              <xm:f>'Ratio Analysis'!D14:L14</xm:f>
              <xm:sqref>M14</xm:sqref>
            </x14:sparkline>
            <x14:sparkline>
              <xm:f>'Ratio Analysis'!D15:L15</xm:f>
              <xm:sqref>M15</xm:sqref>
            </x14:sparkline>
          </x14:sparklines>
        </x14:sparklineGroup>
        <x14:sparklineGroup displayEmptyCellsAs="gap" markers="1" xr2:uid="{EFDF8D94-77CE-4F06-9AC2-82F982CD923E}">
          <x14:colorSeries theme="4" tint="0.59999389629810485"/>
          <x14:colorNegative rgb="FFD00000"/>
          <x14:colorAxis rgb="FF000000"/>
          <x14:colorMarkers theme="1"/>
          <x14:colorFirst rgb="FFD00000"/>
          <x14:colorLast rgb="FFD00000"/>
          <x14:colorHigh rgb="FFD00000"/>
          <x14:colorLow rgb="FFD00000"/>
          <x14:sparklines>
            <x14:sparkline>
              <xm:f>'Ratio Analysis'!C17:L17</xm:f>
              <xm:sqref>M17</xm:sqref>
            </x14:sparkline>
            <x14:sparkline>
              <xm:f>'Ratio Analysis'!C18:L18</xm:f>
              <xm:sqref>M18</xm:sqref>
            </x14:sparkline>
            <x14:sparkline>
              <xm:f>'Ratio Analysis'!C19:L19</xm:f>
              <xm:sqref>M19</xm:sqref>
            </x14:sparkline>
            <x14:sparkline>
              <xm:f>'Ratio Analysis'!C20:L20</xm:f>
              <xm:sqref>M20</xm:sqref>
            </x14:sparkline>
            <x14:sparkline>
              <xm:f>'Ratio Analysis'!C21:L21</xm:f>
              <xm:sqref>M21</xm:sqref>
            </x14:sparkline>
            <x14:sparkline>
              <xm:f>'Ratio Analysis'!C22:L22</xm:f>
              <xm:sqref>M22</xm:sqref>
            </x14:sparkline>
            <x14:sparkline>
              <xm:f>'Ratio Analysis'!C23:L23</xm:f>
              <xm:sqref>M23</xm:sqref>
            </x14:sparkline>
            <x14:sparkline>
              <xm:f>'Ratio Analysis'!C24:L24</xm:f>
              <xm:sqref>M24</xm:sqref>
            </x14:sparkline>
            <x14:sparkline>
              <xm:f>'Ratio Analysis'!C25:L25</xm:f>
              <xm:sqref>M25</xm:sqref>
            </x14:sparkline>
            <x14:sparkline>
              <xm:f>'Ratio Analysis'!C26:L26</xm:f>
              <xm:sqref>M26</xm:sqref>
            </x14:sparkline>
            <x14:sparkline>
              <xm:f>'Ratio Analysis'!C27:L27</xm:f>
              <xm:sqref>M27</xm:sqref>
            </x14:sparkline>
            <x14:sparkline>
              <xm:f>'Ratio Analysis'!C28:L28</xm:f>
              <xm:sqref>M28</xm:sqref>
            </x14:sparkline>
            <x14:sparkline>
              <xm:f>'Ratio Analysis'!C29:L29</xm:f>
              <xm:sqref>M29</xm:sqref>
            </x14:sparkline>
            <x14:sparkline>
              <xm:f>'Ratio Analysis'!C30:L30</xm:f>
              <xm:sqref>M30</xm:sqref>
            </x14:sparkline>
            <x14:sparkline>
              <xm:f>'Ratio Analysis'!C31:L31</xm:f>
              <xm:sqref>M31</xm:sqref>
            </x14:sparkline>
            <x14:sparkline>
              <xm:f>'Ratio Analysis'!C32:L32</xm:f>
              <xm:sqref>M32</xm:sqref>
            </x14:sparkline>
            <x14:sparkline>
              <xm:f>'Ratio Analysis'!C33:L33</xm:f>
              <xm:sqref>M33</xm:sqref>
            </x14:sparkline>
            <x14:sparkline>
              <xm:f>'Ratio Analysis'!C34:L34</xm:f>
              <xm:sqref>M34</xm:sqref>
            </x14:sparkline>
            <x14:sparkline>
              <xm:f>'Ratio Analysis'!C35:L35</xm:f>
              <xm:sqref>M35</xm:sqref>
            </x14:sparkline>
            <x14:sparkline>
              <xm:f>'Ratio Analysis'!C36:L36</xm:f>
              <xm:sqref>M36</xm:sqref>
            </x14:sparkline>
            <x14:sparkline>
              <xm:f>'Ratio Analysis'!C37:L37</xm:f>
              <xm:sqref>M37</xm:sqref>
            </x14:sparkline>
            <x14:sparkline>
              <xm:f>'Ratio Analysis'!C38:L38</xm:f>
              <xm:sqref>M38</xm:sqref>
            </x14:sparkline>
            <x14:sparkline>
              <xm:f>'Ratio Analysis'!C39:L39</xm:f>
              <xm:sqref>M39</xm:sqref>
            </x14:sparkline>
            <x14:sparkline>
              <xm:f>'Ratio Analysis'!C40:L40</xm:f>
              <xm:sqref>M40</xm:sqref>
            </x14:sparkline>
            <x14:sparkline>
              <xm:f>'Ratio Analysis'!C41:L41</xm:f>
              <xm:sqref>M41</xm:sqref>
            </x14:sparkline>
            <x14:sparkline>
              <xm:f>'Ratio Analysis'!C42:L42</xm:f>
              <xm:sqref>M42</xm:sqref>
            </x14:sparkline>
            <x14:sparkline>
              <xm:f>'Ratio Analysis'!C43:L43</xm:f>
              <xm:sqref>M43</xm:sqref>
            </x14:sparkline>
            <x14:sparkline>
              <xm:f>'Ratio Analysis'!C44:L44</xm:f>
              <xm:sqref>M44</xm:sqref>
            </x14:sparkline>
            <x14:sparkline>
              <xm:f>'Ratio Analysis'!C45:L45</xm:f>
              <xm:sqref>M45</xm:sqref>
            </x14:sparkline>
            <x14:sparkline>
              <xm:f>'Ratio Analysis'!C46:L46</xm:f>
              <xm:sqref>M46</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E26CF-ACFA-43B8-80FF-AB514477D8F1}">
  <dimension ref="B2:T45"/>
  <sheetViews>
    <sheetView showGridLines="0" zoomScaleNormal="100" workbookViewId="0">
      <selection activeCell="T16" sqref="T16"/>
    </sheetView>
  </sheetViews>
  <sheetFormatPr defaultRowHeight="14.4"/>
  <cols>
    <col min="1" max="1" width="1.88671875" customWidth="1"/>
    <col min="2" max="2" width="12.5546875" customWidth="1"/>
    <col min="4" max="4" width="12.21875" customWidth="1"/>
    <col min="5" max="5" width="14" customWidth="1"/>
    <col min="6" max="6" width="2.77734375" customWidth="1"/>
    <col min="7" max="7" width="12.33203125" customWidth="1"/>
    <col min="8" max="8" width="12.77734375" customWidth="1"/>
    <col min="9" max="9" width="16.21875" customWidth="1"/>
    <col min="10" max="10" width="11.6640625" bestFit="1" customWidth="1"/>
    <col min="11" max="11" width="2.77734375" customWidth="1"/>
    <col min="12" max="12" width="11.77734375" customWidth="1"/>
    <col min="13" max="13" width="10.77734375" customWidth="1"/>
    <col min="15" max="15" width="12.109375" customWidth="1"/>
    <col min="16" max="16" width="2.77734375" customWidth="1"/>
    <col min="17" max="17" width="12.21875" customWidth="1"/>
    <col min="20" max="20" width="16.6640625" customWidth="1"/>
  </cols>
  <sheetData>
    <row r="2" spans="2:20" ht="49.8" customHeight="1">
      <c r="B2" s="82" t="s">
        <v>2185</v>
      </c>
      <c r="C2" s="81"/>
      <c r="D2" s="81"/>
      <c r="E2" s="81"/>
      <c r="F2" s="81"/>
      <c r="G2" s="81"/>
      <c r="H2" s="81"/>
      <c r="I2" s="81"/>
      <c r="J2" s="81"/>
      <c r="K2" s="81"/>
      <c r="L2" s="81"/>
      <c r="M2" s="81"/>
    </row>
    <row r="3" spans="2:20">
      <c r="B3" s="81" t="str">
        <f>CONCATENATE(" ","( ",VLOOKUP(B2,[1]Sheet1!B2:D5442,3,1)," | ","BSE Code: ",VLOOKUP(B2,[1]Sheet1!B3:C5442,2,1)," )")</f>
        <v xml:space="preserve"> ( GODFRYPHLP | BSE Code: 500163 )</v>
      </c>
      <c r="C3" s="81"/>
      <c r="D3" s="81"/>
      <c r="E3" s="81"/>
      <c r="F3" s="81"/>
      <c r="G3" s="81"/>
      <c r="H3" s="81"/>
      <c r="I3" s="81"/>
      <c r="J3" s="81"/>
      <c r="K3" s="81"/>
      <c r="L3" s="81"/>
      <c r="M3" s="81"/>
    </row>
    <row r="4" spans="2:20">
      <c r="B4" s="81"/>
      <c r="C4" s="81"/>
      <c r="D4" s="81"/>
      <c r="E4" s="81"/>
      <c r="F4" s="81"/>
      <c r="G4" s="81"/>
      <c r="H4" s="81"/>
      <c r="I4" s="81"/>
      <c r="J4" s="81"/>
      <c r="K4" s="81"/>
      <c r="L4" s="81"/>
      <c r="M4" s="81"/>
    </row>
    <row r="5" spans="2:20">
      <c r="B5" s="53"/>
      <c r="C5" s="53"/>
      <c r="D5" s="53"/>
      <c r="E5" s="53"/>
      <c r="F5" s="53"/>
      <c r="G5" s="53"/>
    </row>
    <row r="6" spans="2:20">
      <c r="B6" s="81"/>
      <c r="C6" s="174"/>
      <c r="D6" s="174"/>
      <c r="E6" s="174"/>
      <c r="F6" s="174"/>
      <c r="G6" s="174"/>
      <c r="H6" s="174"/>
      <c r="I6" s="174"/>
      <c r="J6" s="174"/>
      <c r="K6" s="174"/>
      <c r="L6" s="174"/>
      <c r="M6" s="174"/>
      <c r="N6" s="174"/>
      <c r="O6" s="174"/>
    </row>
    <row r="8" spans="2:20">
      <c r="B8" s="409" t="str">
        <f>'Data Sheet'!$B$1&amp;" - "&amp;"Sales "&amp;"Forecasting"</f>
        <v>GODFREY PHILLIPS INDIA LTD - Sales Forecasting</v>
      </c>
      <c r="C8" s="410"/>
      <c r="D8" s="410"/>
      <c r="E8" s="410"/>
      <c r="G8" s="409" t="str">
        <f>'Data Sheet'!$B$1&amp;" - "&amp;"EBITDA "&amp;"Forecasting"</f>
        <v>GODFREY PHILLIPS INDIA LTD - EBITDA Forecasting</v>
      </c>
      <c r="H8" s="410"/>
      <c r="I8" s="410"/>
      <c r="J8" s="410"/>
      <c r="L8" s="409" t="str">
        <f>'Data Sheet'!$B$1&amp;" - "&amp;"EPS "&amp;"Forecasting"</f>
        <v>GODFREY PHILLIPS INDIA LTD - EPS Forecasting</v>
      </c>
      <c r="M8" s="410"/>
      <c r="N8" s="410"/>
      <c r="O8" s="410"/>
      <c r="Q8" s="409"/>
      <c r="R8" s="410"/>
      <c r="S8" s="410"/>
      <c r="T8" s="410"/>
    </row>
    <row r="9" spans="2:20">
      <c r="B9" s="201" t="s">
        <v>124</v>
      </c>
      <c r="C9" s="201" t="s">
        <v>125</v>
      </c>
      <c r="D9" s="201" t="s">
        <v>126</v>
      </c>
      <c r="E9" s="201" t="s">
        <v>127</v>
      </c>
      <c r="G9" s="201" t="s">
        <v>124</v>
      </c>
      <c r="H9" s="201" t="s">
        <v>125</v>
      </c>
      <c r="I9" s="201" t="s">
        <v>28</v>
      </c>
      <c r="J9" s="201" t="s">
        <v>127</v>
      </c>
      <c r="L9" s="201" t="s">
        <v>124</v>
      </c>
      <c r="M9" s="201" t="s">
        <v>125</v>
      </c>
      <c r="N9" s="201" t="s">
        <v>128</v>
      </c>
      <c r="O9" s="201" t="s">
        <v>127</v>
      </c>
      <c r="Q9" s="53"/>
      <c r="R9" s="53"/>
      <c r="S9" s="53"/>
      <c r="T9" s="53"/>
    </row>
    <row r="10" spans="2:20">
      <c r="B10">
        <v>1</v>
      </c>
      <c r="C10" s="23">
        <f>'Data Sheet'!$B$20</f>
        <v>42460</v>
      </c>
      <c r="D10">
        <f t="array" ref="D10:D19">TRANSPOSE('Data Sheet'!B21:K21)</f>
        <v>2330.69</v>
      </c>
      <c r="G10">
        <v>1</v>
      </c>
      <c r="H10" s="23">
        <f>'Data Sheet'!$B$20</f>
        <v>42460</v>
      </c>
      <c r="I10">
        <f t="array" ref="I10:I19">TRANSPOSE('Data Sheet'!B38:K38)</f>
        <v>360.8</v>
      </c>
      <c r="L10">
        <v>1</v>
      </c>
      <c r="M10" s="23">
        <f>'Data Sheet'!$B$20</f>
        <v>42460</v>
      </c>
      <c r="N10" s="27">
        <f t="array" ref="N10:N19">TRANSPOSE(HistoricalFS!C44:L44)</f>
        <v>8.5301282051281948</v>
      </c>
      <c r="O10" s="12"/>
    </row>
    <row r="11" spans="2:20">
      <c r="B11" s="149">
        <v>2</v>
      </c>
      <c r="C11" s="323">
        <f>C10+365</f>
        <v>42825</v>
      </c>
      <c r="D11" s="149">
        <v>2402.64</v>
      </c>
      <c r="E11" s="319">
        <f>D11/D10-1</f>
        <v>3.0870686363265731E-2</v>
      </c>
      <c r="G11" s="149">
        <v>2</v>
      </c>
      <c r="H11" s="323">
        <f>H10+365</f>
        <v>42825</v>
      </c>
      <c r="I11" s="149">
        <v>300.94</v>
      </c>
      <c r="J11" s="319">
        <f t="shared" ref="J11:J24" si="0">I11/I10-1</f>
        <v>-0.16590909090909089</v>
      </c>
      <c r="L11" s="149">
        <v>2</v>
      </c>
      <c r="M11" s="323">
        <f>M10+365</f>
        <v>42825</v>
      </c>
      <c r="N11" s="330">
        <v>5.7596153846153735</v>
      </c>
      <c r="O11" s="319">
        <f t="shared" ref="O11:O24" si="1">N11/N10-1</f>
        <v>-0.32479146313970142</v>
      </c>
    </row>
    <row r="12" spans="2:20">
      <c r="B12" s="149">
        <v>3</v>
      </c>
      <c r="C12" s="323">
        <f t="shared" ref="C12:C24" si="2">C11+365</f>
        <v>43190</v>
      </c>
      <c r="D12" s="149">
        <v>2325.64</v>
      </c>
      <c r="E12" s="319">
        <f t="shared" ref="E12:E24" si="3">D12/D11-1</f>
        <v>-3.2048080444843974E-2</v>
      </c>
      <c r="G12" s="149">
        <v>3</v>
      </c>
      <c r="H12" s="323">
        <f t="shared" ref="H12:H24" si="4">H11+365</f>
        <v>43190</v>
      </c>
      <c r="I12" s="149">
        <v>333.20000000000005</v>
      </c>
      <c r="J12" s="319">
        <f t="shared" si="0"/>
        <v>0.10719744799627851</v>
      </c>
      <c r="L12" s="149">
        <v>3</v>
      </c>
      <c r="M12" s="323">
        <f t="shared" ref="M12:M24" si="5">M11+365</f>
        <v>43190</v>
      </c>
      <c r="N12" s="330">
        <v>5.5243589743589645</v>
      </c>
      <c r="O12" s="319">
        <f t="shared" si="1"/>
        <v>-4.0845854201446707E-2</v>
      </c>
    </row>
    <row r="13" spans="2:20">
      <c r="B13" s="149">
        <v>4</v>
      </c>
      <c r="C13" s="323">
        <f t="shared" si="2"/>
        <v>43555</v>
      </c>
      <c r="D13" s="149">
        <v>2497.23</v>
      </c>
      <c r="E13" s="319">
        <f t="shared" si="3"/>
        <v>7.3781840697614509E-2</v>
      </c>
      <c r="G13" s="149">
        <v>4</v>
      </c>
      <c r="H13" s="323">
        <f t="shared" si="4"/>
        <v>43555</v>
      </c>
      <c r="I13" s="149">
        <v>482.63000000000005</v>
      </c>
      <c r="J13" s="319">
        <f t="shared" si="0"/>
        <v>0.44846938775510203</v>
      </c>
      <c r="L13" s="149">
        <v>4</v>
      </c>
      <c r="M13" s="323">
        <f t="shared" si="5"/>
        <v>43555</v>
      </c>
      <c r="N13" s="330">
        <v>11.603846153846151</v>
      </c>
      <c r="O13" s="319">
        <f t="shared" si="1"/>
        <v>1.1004873520538441</v>
      </c>
    </row>
    <row r="14" spans="2:20">
      <c r="B14" s="149">
        <v>5</v>
      </c>
      <c r="C14" s="323">
        <f t="shared" si="2"/>
        <v>43920</v>
      </c>
      <c r="D14" s="149">
        <v>2876.57</v>
      </c>
      <c r="E14" s="319">
        <f t="shared" si="3"/>
        <v>0.1519043099754529</v>
      </c>
      <c r="G14" s="149">
        <v>5</v>
      </c>
      <c r="H14" s="323">
        <f t="shared" si="4"/>
        <v>43920</v>
      </c>
      <c r="I14" s="149">
        <v>699.06000000000006</v>
      </c>
      <c r="J14" s="319">
        <f t="shared" si="0"/>
        <v>0.44843876261318183</v>
      </c>
      <c r="L14" s="149">
        <v>5</v>
      </c>
      <c r="M14" s="323">
        <f t="shared" si="5"/>
        <v>43920</v>
      </c>
      <c r="N14" s="330">
        <v>17.825000000000014</v>
      </c>
      <c r="O14" s="319">
        <f t="shared" si="1"/>
        <v>0.53612860457408185</v>
      </c>
    </row>
    <row r="15" spans="2:20">
      <c r="B15" s="149">
        <v>6</v>
      </c>
      <c r="C15" s="323">
        <f t="shared" si="2"/>
        <v>44285</v>
      </c>
      <c r="D15" s="149">
        <v>2525.33</v>
      </c>
      <c r="E15" s="319">
        <f t="shared" si="3"/>
        <v>-0.12210375551438002</v>
      </c>
      <c r="G15" s="149">
        <v>6</v>
      </c>
      <c r="H15" s="323">
        <f t="shared" si="4"/>
        <v>44285</v>
      </c>
      <c r="I15" s="149">
        <v>659.5</v>
      </c>
      <c r="J15" s="319">
        <f t="shared" si="0"/>
        <v>-5.6590278373816361E-2</v>
      </c>
      <c r="L15" s="149">
        <v>6</v>
      </c>
      <c r="M15" s="323">
        <f t="shared" si="5"/>
        <v>44285</v>
      </c>
      <c r="N15" s="330">
        <v>16.530128205128182</v>
      </c>
      <c r="O15" s="319">
        <f t="shared" si="1"/>
        <v>-7.2643578954941335E-2</v>
      </c>
    </row>
    <row r="16" spans="2:20">
      <c r="B16" s="149">
        <v>7</v>
      </c>
      <c r="C16" s="323">
        <f t="shared" si="2"/>
        <v>44650</v>
      </c>
      <c r="D16" s="149">
        <v>2687.57</v>
      </c>
      <c r="E16" s="319">
        <f t="shared" si="3"/>
        <v>6.4245068961284346E-2</v>
      </c>
      <c r="G16" s="149">
        <v>7</v>
      </c>
      <c r="H16" s="323">
        <f t="shared" si="4"/>
        <v>44650</v>
      </c>
      <c r="I16" s="149">
        <v>747.44</v>
      </c>
      <c r="J16" s="319">
        <f t="shared" si="0"/>
        <v>0.13334344200151649</v>
      </c>
      <c r="L16" s="149">
        <v>7</v>
      </c>
      <c r="M16" s="323">
        <f t="shared" si="5"/>
        <v>44650</v>
      </c>
      <c r="N16" s="330">
        <v>20.765384615384626</v>
      </c>
      <c r="O16" s="319">
        <f t="shared" si="1"/>
        <v>0.25621437158258265</v>
      </c>
    </row>
    <row r="17" spans="2:15">
      <c r="B17" s="149">
        <v>8</v>
      </c>
      <c r="C17" s="323">
        <f t="shared" si="2"/>
        <v>45015</v>
      </c>
      <c r="D17" s="149">
        <v>3562.49</v>
      </c>
      <c r="E17" s="319">
        <f t="shared" si="3"/>
        <v>0.32554314864357004</v>
      </c>
      <c r="G17" s="149">
        <v>8</v>
      </c>
      <c r="H17" s="323">
        <f t="shared" si="4"/>
        <v>45015</v>
      </c>
      <c r="I17" s="149">
        <v>1055.27</v>
      </c>
      <c r="J17" s="319">
        <f t="shared" si="0"/>
        <v>0.4118457668842983</v>
      </c>
      <c r="L17" s="149">
        <v>8</v>
      </c>
      <c r="M17" s="323">
        <f t="shared" si="5"/>
        <v>45015</v>
      </c>
      <c r="N17" s="330">
        <v>28.125000000000014</v>
      </c>
      <c r="O17" s="319">
        <f t="shared" si="1"/>
        <v>0.35441748471939238</v>
      </c>
    </row>
    <row r="18" spans="2:15">
      <c r="B18" s="149">
        <v>9</v>
      </c>
      <c r="C18" s="323">
        <f t="shared" si="2"/>
        <v>45380</v>
      </c>
      <c r="D18" s="149">
        <v>4018.3</v>
      </c>
      <c r="E18" s="319">
        <f t="shared" si="3"/>
        <v>0.12794702581621298</v>
      </c>
      <c r="G18" s="149">
        <v>9</v>
      </c>
      <c r="H18" s="323">
        <f t="shared" si="4"/>
        <v>45380</v>
      </c>
      <c r="I18" s="149">
        <v>1230.47</v>
      </c>
      <c r="J18" s="319">
        <f t="shared" si="0"/>
        <v>0.16602386119192247</v>
      </c>
      <c r="L18" s="149">
        <v>9</v>
      </c>
      <c r="M18" s="323">
        <f t="shared" si="5"/>
        <v>45380</v>
      </c>
      <c r="N18" s="330">
        <v>35.623076923076916</v>
      </c>
      <c r="O18" s="319">
        <f t="shared" si="1"/>
        <v>0.26659829059828977</v>
      </c>
    </row>
    <row r="19" spans="2:15">
      <c r="B19" s="149">
        <v>10</v>
      </c>
      <c r="C19" s="323">
        <f t="shared" si="2"/>
        <v>45745</v>
      </c>
      <c r="D19" s="149">
        <v>5611.01</v>
      </c>
      <c r="E19" s="319">
        <f t="shared" si="3"/>
        <v>0.39636413408655402</v>
      </c>
      <c r="G19" s="149">
        <v>10</v>
      </c>
      <c r="H19" s="323">
        <f t="shared" si="4"/>
        <v>45745</v>
      </c>
      <c r="I19" s="149">
        <v>1526.1299999999999</v>
      </c>
      <c r="J19" s="319">
        <f t="shared" si="0"/>
        <v>0.24028216860224139</v>
      </c>
      <c r="L19" s="149">
        <v>10</v>
      </c>
      <c r="M19" s="323">
        <f t="shared" si="5"/>
        <v>45745</v>
      </c>
      <c r="N19" s="330">
        <v>46.36602564102563</v>
      </c>
      <c r="O19" s="319">
        <f t="shared" si="1"/>
        <v>0.30157273447059674</v>
      </c>
    </row>
    <row r="20" spans="2:15">
      <c r="B20" s="324">
        <v>11</v>
      </c>
      <c r="C20" s="325">
        <f t="shared" si="2"/>
        <v>46110</v>
      </c>
      <c r="D20" s="324">
        <f>FORECAST(B20,$D$10:$D$19,$B$10:$B$19)</f>
        <v>4658.2979999999989</v>
      </c>
      <c r="E20" s="326">
        <f t="shared" si="3"/>
        <v>-0.16979331706769396</v>
      </c>
      <c r="G20" s="324">
        <v>11</v>
      </c>
      <c r="H20" s="325">
        <f t="shared" si="4"/>
        <v>46110</v>
      </c>
      <c r="I20" s="324">
        <f>FORECAST(G20,$I$10:$I$19,$G$10:$G$19)</f>
        <v>1451.5406666666668</v>
      </c>
      <c r="J20" s="326">
        <f t="shared" si="0"/>
        <v>-4.8874822808891216E-2</v>
      </c>
      <c r="L20" s="324">
        <v>11</v>
      </c>
      <c r="M20" s="325">
        <f t="shared" si="5"/>
        <v>46110</v>
      </c>
      <c r="N20" s="324">
        <f>FORECAST(L20,$N$10:$N$19,$L$10:$L$19)</f>
        <v>42.623931623931618</v>
      </c>
      <c r="O20" s="326">
        <f t="shared" si="1"/>
        <v>-8.0707672597733482E-2</v>
      </c>
    </row>
    <row r="21" spans="2:15">
      <c r="B21" s="324">
        <v>12</v>
      </c>
      <c r="C21" s="325">
        <f t="shared" si="2"/>
        <v>46475</v>
      </c>
      <c r="D21" s="324">
        <f t="shared" ref="D21:D24" si="6">FORECAST(B21,$D$10:$D$19,$B$10:$B$19)</f>
        <v>4944.58</v>
      </c>
      <c r="E21" s="326">
        <f t="shared" si="3"/>
        <v>6.145635165461738E-2</v>
      </c>
      <c r="G21" s="324">
        <v>12</v>
      </c>
      <c r="H21" s="325">
        <f t="shared" si="4"/>
        <v>46475</v>
      </c>
      <c r="I21" s="324">
        <f t="shared" ref="I21:I24" si="7">FORECAST(G21,$I$10:$I$19,$G$10:$G$19)</f>
        <v>1580.9946060606062</v>
      </c>
      <c r="J21" s="326">
        <f t="shared" si="0"/>
        <v>8.9183818522438507E-2</v>
      </c>
      <c r="L21" s="324">
        <v>12</v>
      </c>
      <c r="M21" s="325">
        <f t="shared" si="5"/>
        <v>46475</v>
      </c>
      <c r="N21" s="324">
        <f t="shared" ref="N21:N24" si="8">FORECAST(L21,$N$10:$N$19,$L$10:$L$19)</f>
        <v>46.798236208236204</v>
      </c>
      <c r="O21" s="326">
        <f t="shared" si="1"/>
        <v>9.7933353993109318E-2</v>
      </c>
    </row>
    <row r="22" spans="2:15">
      <c r="B22" s="324">
        <v>13</v>
      </c>
      <c r="C22" s="325">
        <f t="shared" si="2"/>
        <v>46840</v>
      </c>
      <c r="D22" s="324">
        <f t="shared" si="6"/>
        <v>5230.8619999999992</v>
      </c>
      <c r="E22" s="326">
        <f t="shared" si="3"/>
        <v>5.789814301720253E-2</v>
      </c>
      <c r="G22" s="324">
        <v>13</v>
      </c>
      <c r="H22" s="325">
        <f t="shared" si="4"/>
        <v>46840</v>
      </c>
      <c r="I22" s="324">
        <f t="shared" si="7"/>
        <v>1710.4485454545456</v>
      </c>
      <c r="J22" s="326">
        <f t="shared" si="0"/>
        <v>8.188132894172373E-2</v>
      </c>
      <c r="L22" s="324">
        <v>13</v>
      </c>
      <c r="M22" s="325">
        <f t="shared" si="5"/>
        <v>46840</v>
      </c>
      <c r="N22" s="324">
        <f t="shared" si="8"/>
        <v>50.972540792540791</v>
      </c>
      <c r="O22" s="326">
        <f t="shared" si="1"/>
        <v>8.9197904077631396E-2</v>
      </c>
    </row>
    <row r="23" spans="2:15">
      <c r="B23" s="327">
        <v>14</v>
      </c>
      <c r="C23" s="328">
        <f t="shared" si="2"/>
        <v>47205</v>
      </c>
      <c r="D23" s="327">
        <f t="shared" si="6"/>
        <v>5517.1439999999993</v>
      </c>
      <c r="E23" s="329">
        <f t="shared" si="3"/>
        <v>5.4729411710727538E-2</v>
      </c>
      <c r="G23" s="327">
        <v>14</v>
      </c>
      <c r="H23" s="328">
        <f t="shared" si="4"/>
        <v>47205</v>
      </c>
      <c r="I23" s="327">
        <f t="shared" si="7"/>
        <v>1839.9024848484846</v>
      </c>
      <c r="J23" s="329">
        <f t="shared" si="0"/>
        <v>7.5684205606744603E-2</v>
      </c>
      <c r="L23" s="327">
        <v>14</v>
      </c>
      <c r="M23" s="328">
        <f t="shared" si="5"/>
        <v>47205</v>
      </c>
      <c r="N23" s="327">
        <f t="shared" si="8"/>
        <v>55.14684537684537</v>
      </c>
      <c r="O23" s="329">
        <f t="shared" si="1"/>
        <v>8.189320209275186E-2</v>
      </c>
    </row>
    <row r="24" spans="2:15">
      <c r="B24" s="24">
        <v>15</v>
      </c>
      <c r="C24" s="25">
        <f t="shared" si="2"/>
        <v>47570</v>
      </c>
      <c r="D24" s="24">
        <f t="shared" si="6"/>
        <v>5803.4259999999995</v>
      </c>
      <c r="E24" s="26">
        <f t="shared" si="3"/>
        <v>5.1889528350175462E-2</v>
      </c>
      <c r="G24" s="24">
        <v>15</v>
      </c>
      <c r="H24" s="25">
        <f t="shared" si="4"/>
        <v>47570</v>
      </c>
      <c r="I24" s="24">
        <f t="shared" si="7"/>
        <v>1969.3564242424241</v>
      </c>
      <c r="J24" s="26">
        <f t="shared" si="0"/>
        <v>7.0359130693059546E-2</v>
      </c>
      <c r="L24" s="24">
        <v>15</v>
      </c>
      <c r="M24" s="25">
        <f t="shared" si="5"/>
        <v>47570</v>
      </c>
      <c r="N24" s="24">
        <f t="shared" si="8"/>
        <v>59.321149961149956</v>
      </c>
      <c r="O24" s="26">
        <f t="shared" si="1"/>
        <v>7.5694349437026132E-2</v>
      </c>
    </row>
    <row r="45" spans="2:15">
      <c r="B45" s="81"/>
      <c r="C45" s="174"/>
      <c r="D45" s="174"/>
      <c r="E45" s="174"/>
      <c r="F45" s="174"/>
      <c r="G45" s="174"/>
      <c r="H45" s="174"/>
      <c r="I45" s="174"/>
      <c r="J45" s="174"/>
      <c r="K45" s="174"/>
      <c r="L45" s="174"/>
      <c r="M45" s="174"/>
      <c r="N45" s="174"/>
      <c r="O45" s="174"/>
    </row>
  </sheetData>
  <mergeCells count="4">
    <mergeCell ref="B8:E8"/>
    <mergeCell ref="G8:J8"/>
    <mergeCell ref="L8:O8"/>
    <mergeCell ref="Q8:T8"/>
  </mergeCells>
  <pageMargins left="0.7" right="0.7" top="0.75" bottom="0.75" header="0.3" footer="0.3"/>
  <pageSetup scale="54" orientation="landscape" r:id="rId1"/>
  <colBreaks count="1" manualBreakCount="1">
    <brk id="17" max="39"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1B7DCE-CB09-464A-963F-BA4B41F9CD47}">
  <dimension ref="B2:L50"/>
  <sheetViews>
    <sheetView showGridLines="0" zoomScaleNormal="100" workbookViewId="0">
      <pane ySplit="6" topLeftCell="A7" activePane="bottomLeft" state="frozen"/>
      <selection pane="bottomLeft" activeCell="Q26" sqref="Q26"/>
    </sheetView>
  </sheetViews>
  <sheetFormatPr defaultRowHeight="14.4"/>
  <cols>
    <col min="1" max="1" width="1.88671875" customWidth="1"/>
    <col min="2" max="2" width="25.21875" customWidth="1"/>
    <col min="3" max="9" width="9.6640625" bestFit="1" customWidth="1"/>
    <col min="10" max="10" width="8.21875" customWidth="1"/>
    <col min="11" max="12" width="9.6640625" bestFit="1" customWidth="1"/>
  </cols>
  <sheetData>
    <row r="2" spans="2:12" ht="49.8" customHeight="1">
      <c r="B2" s="82" t="s">
        <v>2185</v>
      </c>
      <c r="C2" s="81"/>
      <c r="D2" s="81"/>
      <c r="E2" s="81"/>
      <c r="F2" s="81"/>
      <c r="G2" s="81"/>
      <c r="H2" s="81"/>
      <c r="I2" s="81"/>
      <c r="J2" s="81"/>
    </row>
    <row r="3" spans="2:12">
      <c r="B3" s="81" t="str">
        <f>CONCATENATE(" ","( ",VLOOKUP(B2,[1]Sheet1!B2:D5442,3,1)," | ","BSE Code: ",VLOOKUP(B2,[1]Sheet1!B3:C5442,2,1)," )")</f>
        <v xml:space="preserve"> ( GODFRYPHLP | BSE Code: 500163 )</v>
      </c>
      <c r="C3" s="81"/>
      <c r="D3" s="81"/>
      <c r="E3" s="81"/>
      <c r="F3" s="81"/>
      <c r="G3" s="81"/>
      <c r="H3" s="81"/>
      <c r="I3" s="81"/>
      <c r="J3" s="81"/>
    </row>
    <row r="4" spans="2:12">
      <c r="B4" s="81"/>
      <c r="C4" s="81"/>
      <c r="D4" s="81"/>
      <c r="E4" s="81"/>
      <c r="F4" s="81"/>
      <c r="G4" s="81"/>
      <c r="H4" s="81"/>
      <c r="I4" s="81"/>
      <c r="J4" s="81"/>
    </row>
    <row r="5" spans="2:12">
      <c r="B5" t="s">
        <v>933</v>
      </c>
    </row>
    <row r="6" spans="2:12">
      <c r="B6" s="83"/>
      <c r="C6" s="88"/>
      <c r="D6" s="88"/>
      <c r="E6" s="88"/>
      <c r="F6" s="88"/>
      <c r="G6" s="88"/>
      <c r="H6" s="88"/>
      <c r="I6" s="88"/>
      <c r="J6" s="88"/>
      <c r="K6" s="88"/>
      <c r="L6" s="88"/>
    </row>
    <row r="8" spans="2:12" ht="15.6">
      <c r="B8" s="395" t="str">
        <f>"Common Size Income Statement"&amp;" - "&amp;'Data Sheet'!$B$1</f>
        <v>Common Size Income Statement - GODFREY PHILLIPS INDIA LTD</v>
      </c>
      <c r="C8" s="395"/>
      <c r="D8" s="395"/>
      <c r="E8" s="395"/>
      <c r="F8" s="395"/>
      <c r="G8" s="395"/>
      <c r="H8" s="395"/>
      <c r="I8" s="395"/>
      <c r="J8" s="395"/>
      <c r="K8" s="395"/>
      <c r="L8" s="395"/>
    </row>
    <row r="9" spans="2:12" ht="3.6" customHeight="1"/>
    <row r="10" spans="2:12">
      <c r="B10" s="19" t="s">
        <v>123</v>
      </c>
      <c r="C10" s="20">
        <f>'Data Sheet'!B$20</f>
        <v>42460</v>
      </c>
      <c r="D10" s="20">
        <f>'Data Sheet'!C$20</f>
        <v>42825</v>
      </c>
      <c r="E10" s="20">
        <f>'Data Sheet'!D$20</f>
        <v>43190</v>
      </c>
      <c r="F10" s="20">
        <f>'Data Sheet'!E$20</f>
        <v>43555</v>
      </c>
      <c r="G10" s="20">
        <f>'Data Sheet'!F$20</f>
        <v>43921</v>
      </c>
      <c r="H10" s="20">
        <f>'Data Sheet'!G$20</f>
        <v>44286</v>
      </c>
      <c r="I10" s="20">
        <f>'Data Sheet'!H$20</f>
        <v>44651</v>
      </c>
      <c r="J10" s="20">
        <f>'Data Sheet'!I$20</f>
        <v>45016</v>
      </c>
      <c r="K10" s="20">
        <f>'Data Sheet'!J$20</f>
        <v>45382</v>
      </c>
      <c r="L10" s="20">
        <f>'Data Sheet'!K$20</f>
        <v>45747</v>
      </c>
    </row>
    <row r="11" spans="2:12" ht="4.8" customHeight="1"/>
    <row r="12" spans="2:12">
      <c r="B12" s="10" t="s">
        <v>12</v>
      </c>
      <c r="C12" s="21">
        <f>'Data Sheet'!B21/'Data Sheet'!B$21</f>
        <v>1</v>
      </c>
      <c r="D12" s="21">
        <f>'Data Sheet'!C21/'Data Sheet'!C$21</f>
        <v>1</v>
      </c>
      <c r="E12" s="21">
        <f>'Data Sheet'!D21/'Data Sheet'!D$21</f>
        <v>1</v>
      </c>
      <c r="F12" s="21">
        <f>'Data Sheet'!E21/'Data Sheet'!E$21</f>
        <v>1</v>
      </c>
      <c r="G12" s="21">
        <f>'Data Sheet'!F21/'Data Sheet'!F$21</f>
        <v>1</v>
      </c>
      <c r="H12" s="21">
        <f>'Data Sheet'!G21/'Data Sheet'!G$21</f>
        <v>1</v>
      </c>
      <c r="I12" s="21">
        <f>'Data Sheet'!H21/'Data Sheet'!H$21</f>
        <v>1</v>
      </c>
      <c r="J12" s="21">
        <f>'Data Sheet'!I21/'Data Sheet'!I$21</f>
        <v>1</v>
      </c>
      <c r="K12" s="21">
        <f>'Data Sheet'!J21/'Data Sheet'!J$21</f>
        <v>1</v>
      </c>
      <c r="L12" s="21">
        <f>'Data Sheet'!K21/'Data Sheet'!K$21</f>
        <v>1</v>
      </c>
    </row>
    <row r="13" spans="2:12">
      <c r="B13" s="149" t="s">
        <v>13</v>
      </c>
      <c r="C13" s="319">
        <f>'Data Sheet'!B22/'Data Sheet'!B$21</f>
        <v>0.44937336153671226</v>
      </c>
      <c r="D13" s="319">
        <f>'Data Sheet'!C22/'Data Sheet'!C$21</f>
        <v>0.48028834948223625</v>
      </c>
      <c r="E13" s="319">
        <f>'Data Sheet'!D22/'Data Sheet'!D$21</f>
        <v>0.45761596807760446</v>
      </c>
      <c r="F13" s="319">
        <f>'Data Sheet'!E22/'Data Sheet'!E$21</f>
        <v>0.4351101019930082</v>
      </c>
      <c r="G13" s="319">
        <f>'Data Sheet'!F22/'Data Sheet'!F$21</f>
        <v>0.44202644121297235</v>
      </c>
      <c r="H13" s="319">
        <f>'Data Sheet'!G22/'Data Sheet'!G$21</f>
        <v>0.51765907821948021</v>
      </c>
      <c r="I13" s="319">
        <f>'Data Sheet'!H22/'Data Sheet'!H$21</f>
        <v>0.45294448144606458</v>
      </c>
      <c r="J13" s="319">
        <f>'Data Sheet'!I22/'Data Sheet'!I$21</f>
        <v>0.51433688234914343</v>
      </c>
      <c r="K13" s="319">
        <f>'Data Sheet'!J22/'Data Sheet'!J$21</f>
        <v>0.54102730010203326</v>
      </c>
      <c r="L13" s="319">
        <f>'Data Sheet'!K22/'Data Sheet'!K$21</f>
        <v>0.59769275050302884</v>
      </c>
    </row>
    <row r="14" spans="2:12">
      <c r="B14" s="149" t="s">
        <v>14</v>
      </c>
      <c r="C14" s="319">
        <f>'Data Sheet'!B23/'Data Sheet'!B$21</f>
        <v>-9.4392647670861419E-4</v>
      </c>
      <c r="D14" s="319">
        <f>'Data Sheet'!C23/'Data Sheet'!C$21</f>
        <v>-4.824276629041388E-2</v>
      </c>
      <c r="E14" s="319">
        <f>'Data Sheet'!D23/'Data Sheet'!D$21</f>
        <v>-5.5915790922068762E-2</v>
      </c>
      <c r="F14" s="319">
        <f>'Data Sheet'!E23/'Data Sheet'!E$21</f>
        <v>5.3939765259907978E-3</v>
      </c>
      <c r="G14" s="319">
        <f>'Data Sheet'!F23/'Data Sheet'!F$21</f>
        <v>3.5771769850898808E-3</v>
      </c>
      <c r="H14" s="319">
        <f>'Data Sheet'!G23/'Data Sheet'!G$21</f>
        <v>3.330653815540939E-2</v>
      </c>
      <c r="I14" s="319">
        <f>'Data Sheet'!H23/'Data Sheet'!H$21</f>
        <v>-3.1441041535662322E-3</v>
      </c>
      <c r="J14" s="319">
        <f>'Data Sheet'!I23/'Data Sheet'!I$21</f>
        <v>1.4265303200851091E-2</v>
      </c>
      <c r="K14" s="319">
        <f>'Data Sheet'!J23/'Data Sheet'!J$21</f>
        <v>6.3708533459423135E-4</v>
      </c>
      <c r="L14" s="319">
        <f>'Data Sheet'!K23/'Data Sheet'!K$21</f>
        <v>1.7991413310616093E-2</v>
      </c>
    </row>
    <row r="15" spans="2:12">
      <c r="B15" s="149" t="s">
        <v>15</v>
      </c>
      <c r="C15" s="319">
        <f>'Data Sheet'!B24/'Data Sheet'!B$21</f>
        <v>1.2438376618083056E-2</v>
      </c>
      <c r="D15" s="319">
        <f>'Data Sheet'!C24/'Data Sheet'!C$21</f>
        <v>1.262361402457297E-2</v>
      </c>
      <c r="E15" s="319">
        <f>'Data Sheet'!D24/'Data Sheet'!D$21</f>
        <v>1.3768253040023394E-2</v>
      </c>
      <c r="F15" s="319">
        <f>'Data Sheet'!E24/'Data Sheet'!E$21</f>
        <v>1.7183038806998154E-2</v>
      </c>
      <c r="G15" s="319">
        <f>'Data Sheet'!F24/'Data Sheet'!F$21</f>
        <v>1.6669158059772576E-2</v>
      </c>
      <c r="H15" s="319">
        <f>'Data Sheet'!G24/'Data Sheet'!G$21</f>
        <v>1.4556513406168698E-2</v>
      </c>
      <c r="I15" s="319">
        <f>'Data Sheet'!H24/'Data Sheet'!H$21</f>
        <v>1.4399624940001562E-2</v>
      </c>
      <c r="J15" s="319">
        <f>'Data Sheet'!I24/'Data Sheet'!I$21</f>
        <v>1.3215475692563348E-2</v>
      </c>
      <c r="K15" s="319">
        <f>'Data Sheet'!J24/'Data Sheet'!J$21</f>
        <v>7.0502451285369425E-3</v>
      </c>
      <c r="L15" s="319">
        <f>'Data Sheet'!K24/'Data Sheet'!K$21</f>
        <v>5.5212876113213127E-3</v>
      </c>
    </row>
    <row r="16" spans="2:12">
      <c r="B16" s="149" t="s">
        <v>16</v>
      </c>
      <c r="C16" s="319">
        <f>'Data Sheet'!B25/'Data Sheet'!B$21</f>
        <v>1.5398873295032801E-2</v>
      </c>
      <c r="D16" s="319">
        <f>'Data Sheet'!C25/'Data Sheet'!C$21</f>
        <v>1.6219658375786636E-2</v>
      </c>
      <c r="E16" s="319">
        <f>'Data Sheet'!D25/'Data Sheet'!D$21</f>
        <v>2.7626803804544128E-2</v>
      </c>
      <c r="F16" s="319">
        <f>'Data Sheet'!E25/'Data Sheet'!E$21</f>
        <v>3.2604125370910973E-2</v>
      </c>
      <c r="G16" s="319">
        <f>'Data Sheet'!F25/'Data Sheet'!F$21</f>
        <v>3.3063683484149523E-2</v>
      </c>
      <c r="H16" s="319">
        <f>'Data Sheet'!G25/'Data Sheet'!G$21</f>
        <v>3.4617257942526326E-2</v>
      </c>
      <c r="I16" s="319">
        <f>'Data Sheet'!H25/'Data Sheet'!H$21</f>
        <v>3.5693954017941856E-2</v>
      </c>
      <c r="J16" s="319">
        <f>'Data Sheet'!I25/'Data Sheet'!I$21</f>
        <v>3.1160789223267999E-2</v>
      </c>
      <c r="K16" s="319">
        <f>'Data Sheet'!J25/'Data Sheet'!J$21</f>
        <v>1.7669163576636886E-2</v>
      </c>
      <c r="L16" s="319">
        <f>'Data Sheet'!K25/'Data Sheet'!K$21</f>
        <v>1.4729968401410798E-2</v>
      </c>
    </row>
    <row r="17" spans="2:12">
      <c r="B17" s="149" t="s">
        <v>17</v>
      </c>
      <c r="C17" s="319">
        <f>'Data Sheet'!B26/'Data Sheet'!B$21</f>
        <v>0.11334840755312804</v>
      </c>
      <c r="D17" s="319">
        <f>'Data Sheet'!C26/'Data Sheet'!C$21</f>
        <v>0.1094795724702827</v>
      </c>
      <c r="E17" s="319">
        <f>'Data Sheet'!D26/'Data Sheet'!D$21</f>
        <v>0.10275881047797596</v>
      </c>
      <c r="F17" s="319">
        <f>'Data Sheet'!E26/'Data Sheet'!E$21</f>
        <v>0.11240454423501239</v>
      </c>
      <c r="G17" s="319">
        <f>'Data Sheet'!F26/'Data Sheet'!F$21</f>
        <v>9.6795836708301899E-2</v>
      </c>
      <c r="H17" s="319">
        <f>'Data Sheet'!G26/'Data Sheet'!G$21</f>
        <v>0.1055822407368542</v>
      </c>
      <c r="I17" s="319">
        <f>'Data Sheet'!H26/'Data Sheet'!H$21</f>
        <v>0.10353962873525153</v>
      </c>
      <c r="J17" s="319">
        <f>'Data Sheet'!I26/'Data Sheet'!I$21</f>
        <v>8.6560242976120638E-2</v>
      </c>
      <c r="K17" s="319">
        <f>'Data Sheet'!J26/'Data Sheet'!J$21</f>
        <v>7.7179404225667561E-2</v>
      </c>
      <c r="L17" s="319">
        <f>'Data Sheet'!K26/'Data Sheet'!K$21</f>
        <v>7.3134783220846156E-2</v>
      </c>
    </row>
    <row r="18" spans="2:12">
      <c r="B18" s="149" t="s">
        <v>18</v>
      </c>
      <c r="C18" s="319">
        <f>'Data Sheet'!B27/'Data Sheet'!B$21</f>
        <v>0.21975895550244778</v>
      </c>
      <c r="D18" s="319">
        <f>'Data Sheet'!C27/'Data Sheet'!C$21</f>
        <v>0.17648087104185398</v>
      </c>
      <c r="E18" s="319">
        <f>'Data Sheet'!D27/'Data Sheet'!D$21</f>
        <v>0.22230869782081492</v>
      </c>
      <c r="F18" s="319">
        <f>'Data Sheet'!E27/'Data Sheet'!E$21</f>
        <v>0.23129627627411173</v>
      </c>
      <c r="G18" s="319">
        <f>'Data Sheet'!F27/'Data Sheet'!F$21</f>
        <v>0.18652422850825806</v>
      </c>
      <c r="H18" s="319">
        <f>'Data Sheet'!G27/'Data Sheet'!G$21</f>
        <v>0.11036181409954343</v>
      </c>
      <c r="I18" s="319">
        <f>'Data Sheet'!H27/'Data Sheet'!H$21</f>
        <v>0.11514118702024505</v>
      </c>
      <c r="J18" s="319">
        <f>'Data Sheet'!I27/'Data Sheet'!I$21</f>
        <v>0.10387397578659871</v>
      </c>
      <c r="K18" s="319">
        <f>'Data Sheet'!J27/'Data Sheet'!J$21</f>
        <v>0.10974043749844462</v>
      </c>
      <c r="L18" s="319">
        <f>'Data Sheet'!K27/'Data Sheet'!K$21</f>
        <v>8.7431674511362481E-2</v>
      </c>
    </row>
    <row r="19" spans="2:12">
      <c r="B19" s="149" t="s">
        <v>19</v>
      </c>
      <c r="C19" s="319">
        <f>'Data Sheet'!B28/'Data Sheet'!B$21</f>
        <v>4.9637660950190711E-2</v>
      </c>
      <c r="D19" s="319">
        <f>'Data Sheet'!C28/'Data Sheet'!C$21</f>
        <v>5.1131255618819302E-2</v>
      </c>
      <c r="E19" s="319">
        <f>'Data Sheet'!D28/'Data Sheet'!D$21</f>
        <v>8.0923960716189954E-3</v>
      </c>
      <c r="F19" s="319">
        <f>'Data Sheet'!E28/'Data Sheet'!E$21</f>
        <v>1.5280931271849207E-2</v>
      </c>
      <c r="G19" s="319">
        <f>'Data Sheet'!F28/'Data Sheet'!F$21</f>
        <v>2.2606785164275507E-2</v>
      </c>
      <c r="H19" s="319">
        <f>'Data Sheet'!G28/'Data Sheet'!G$21</f>
        <v>3.6355644608823401E-2</v>
      </c>
      <c r="I19" s="319">
        <f>'Data Sheet'!H28/'Data Sheet'!H$21</f>
        <v>3.9492924835446142E-2</v>
      </c>
      <c r="J19" s="319">
        <f>'Data Sheet'!I28/'Data Sheet'!I$21</f>
        <v>3.9559409289569941E-2</v>
      </c>
      <c r="K19" s="319">
        <f>'Data Sheet'!J28/'Data Sheet'!J$21</f>
        <v>2.3211308264689045E-2</v>
      </c>
      <c r="L19" s="319">
        <f>'Data Sheet'!K28/'Data Sheet'!K$21</f>
        <v>2.96417222567773E-2</v>
      </c>
    </row>
    <row r="20" spans="2:12">
      <c r="B20" s="149" t="s">
        <v>20</v>
      </c>
      <c r="C20" s="319">
        <f>'Data Sheet'!B29/'Data Sheet'!B$21</f>
        <v>1.5694922962727776E-2</v>
      </c>
      <c r="D20" s="319">
        <f>'Data Sheet'!C29/'Data Sheet'!C$21</f>
        <v>1.9565977424832685E-2</v>
      </c>
      <c r="E20" s="319">
        <f>'Data Sheet'!D29/'Data Sheet'!D$21</f>
        <v>3.1333310400577907E-2</v>
      </c>
      <c r="F20" s="319">
        <f>'Data Sheet'!E29/'Data Sheet'!E$21</f>
        <v>3.1731158123200501E-2</v>
      </c>
      <c r="G20" s="319">
        <f>'Data Sheet'!F29/'Data Sheet'!F$21</f>
        <v>3.7092787590776513E-2</v>
      </c>
      <c r="H20" s="319">
        <f>'Data Sheet'!G29/'Data Sheet'!G$21</f>
        <v>4.6960199261086674E-2</v>
      </c>
      <c r="I20" s="319">
        <f>'Data Sheet'!H29/'Data Sheet'!H$21</f>
        <v>4.244354565648522E-2</v>
      </c>
      <c r="J20" s="319">
        <f>'Data Sheet'!I29/'Data Sheet'!I$21</f>
        <v>7.0644408826410737E-2</v>
      </c>
      <c r="K20" s="319">
        <f>'Data Sheet'!J29/'Data Sheet'!J$21</f>
        <v>8.1686285245004112E-2</v>
      </c>
      <c r="L20" s="319">
        <f>'Data Sheet'!K29/'Data Sheet'!K$21</f>
        <v>6.220092282851037E-2</v>
      </c>
    </row>
    <row r="21" spans="2:12">
      <c r="B21" s="149" t="s">
        <v>21</v>
      </c>
      <c r="C21" s="319">
        <f>'Data Sheet'!B30/'Data Sheet'!B$21</f>
        <v>4.5819049294414958E-2</v>
      </c>
      <c r="D21" s="319">
        <f>'Data Sheet'!C30/'Data Sheet'!C$21</f>
        <v>4.0721872606799193E-2</v>
      </c>
      <c r="E21" s="319">
        <f>'Data Sheet'!D30/'Data Sheet'!D$21</f>
        <v>4.2323833439397329E-2</v>
      </c>
      <c r="F21" s="319">
        <f>'Data Sheet'!E30/'Data Sheet'!E$21</f>
        <v>3.9471734682027686E-2</v>
      </c>
      <c r="G21" s="319">
        <f>'Data Sheet'!F30/'Data Sheet'!F$21</f>
        <v>5.3960098311530744E-2</v>
      </c>
      <c r="H21" s="319">
        <f>'Data Sheet'!G30/'Data Sheet'!G$21</f>
        <v>5.5953083359402536E-2</v>
      </c>
      <c r="I21" s="319">
        <f>'Data Sheet'!H30/'Data Sheet'!H$21</f>
        <v>5.4030220608207412E-2</v>
      </c>
      <c r="J21" s="319">
        <f>'Data Sheet'!I30/'Data Sheet'!I$21</f>
        <v>4.3124331577071094E-2</v>
      </c>
      <c r="K21" s="319">
        <f>'Data Sheet'!J30/'Data Sheet'!J$21</f>
        <v>2.6989025209665778E-2</v>
      </c>
      <c r="L21" s="319">
        <f>'Data Sheet'!K30/'Data Sheet'!K$21</f>
        <v>2.2035248555964077E-2</v>
      </c>
    </row>
    <row r="22" spans="2:12">
      <c r="B22" s="149" t="s">
        <v>22</v>
      </c>
      <c r="C22" s="319">
        <f>'Data Sheet'!B31/'Data Sheet'!B$21</f>
        <v>4.3463523677537558E-3</v>
      </c>
      <c r="D22" s="319">
        <f>'Data Sheet'!C31/'Data Sheet'!C$21</f>
        <v>1.4817034595278528E-3</v>
      </c>
      <c r="E22" s="319">
        <f>'Data Sheet'!D31/'Data Sheet'!D$21</f>
        <v>7.1808190433601078E-4</v>
      </c>
      <c r="F22" s="319">
        <f>'Data Sheet'!E31/'Data Sheet'!E$21</f>
        <v>3.8843038086199509E-4</v>
      </c>
      <c r="G22" s="319">
        <f>'Data Sheet'!F31/'Data Sheet'!F$21</f>
        <v>1.0509043756974451E-2</v>
      </c>
      <c r="H22" s="319">
        <f>'Data Sheet'!G31/'Data Sheet'!G$21</f>
        <v>1.2216225206210674E-2</v>
      </c>
      <c r="I22" s="319">
        <f>'Data Sheet'!H31/'Data Sheet'!H$21</f>
        <v>1.2628508280714547E-2</v>
      </c>
      <c r="J22" s="319">
        <f>'Data Sheet'!I31/'Data Sheet'!I$21</f>
        <v>8.1431807527880783E-3</v>
      </c>
      <c r="K22" s="319">
        <f>'Data Sheet'!J31/'Data Sheet'!J$21</f>
        <v>3.4118906005027004E-3</v>
      </c>
      <c r="L22" s="319">
        <f>'Data Sheet'!K31/'Data Sheet'!K$21</f>
        <v>2.1939009197987527E-3</v>
      </c>
    </row>
    <row r="23" spans="2:12">
      <c r="B23" s="149" t="s">
        <v>23</v>
      </c>
      <c r="C23" s="319">
        <f>'Data Sheet'!B32/'Data Sheet'!B$21</f>
        <v>0.10462995936825575</v>
      </c>
      <c r="D23" s="319">
        <f>'Data Sheet'!C32/'Data Sheet'!C$21</f>
        <v>8.289631405454001E-2</v>
      </c>
      <c r="E23" s="319">
        <f>'Data Sheet'!D32/'Data Sheet'!D$21</f>
        <v>0.10020467484219397</v>
      </c>
      <c r="F23" s="319">
        <f>'Data Sheet'!E32/'Data Sheet'!E$21</f>
        <v>0.15338595163441093</v>
      </c>
      <c r="G23" s="319">
        <f>'Data Sheet'!F32/'Data Sheet'!F$21</f>
        <v>0.17851468936963119</v>
      </c>
      <c r="H23" s="319">
        <f>'Data Sheet'!G32/'Data Sheet'!G$21</f>
        <v>0.19296487983748659</v>
      </c>
      <c r="I23" s="319">
        <f>'Data Sheet'!H32/'Data Sheet'!H$21</f>
        <v>0.2114289116190462</v>
      </c>
      <c r="J23" s="319">
        <f>'Data Sheet'!I32/'Data Sheet'!I$21</f>
        <v>0.24493542438013863</v>
      </c>
      <c r="K23" s="319">
        <f>'Data Sheet'!J32/'Data Sheet'!J$21</f>
        <v>0.27604459597342157</v>
      </c>
      <c r="L23" s="319">
        <f>'Data Sheet'!K32/'Data Sheet'!K$21</f>
        <v>0.24781100015861671</v>
      </c>
    </row>
    <row r="24" spans="2:12">
      <c r="B24" s="149" t="s">
        <v>24</v>
      </c>
      <c r="C24" s="319">
        <f>'Data Sheet'!B33/'Data Sheet'!B$21</f>
        <v>3.1840356289339206E-2</v>
      </c>
      <c r="D24" s="319">
        <f>'Data Sheet'!C33/'Data Sheet'!C$21</f>
        <v>2.5933972630106886E-2</v>
      </c>
      <c r="E24" s="319">
        <f>'Data Sheet'!D33/'Data Sheet'!D$21</f>
        <v>3.1814898264563733E-2</v>
      </c>
      <c r="F24" s="319">
        <f>'Data Sheet'!E33/'Data Sheet'!E$21</f>
        <v>4.9166476455913155E-2</v>
      </c>
      <c r="G24" s="319">
        <f>'Data Sheet'!F33/'Data Sheet'!F$21</f>
        <v>4.4754690482067185E-2</v>
      </c>
      <c r="H24" s="319">
        <f>'Data Sheet'!G33/'Data Sheet'!G$21</f>
        <v>4.3891293415118028E-2</v>
      </c>
      <c r="I24" s="319">
        <f>'Data Sheet'!H33/'Data Sheet'!H$21</f>
        <v>4.8452691464780449E-2</v>
      </c>
      <c r="J24" s="319">
        <f>'Data Sheet'!I33/'Data Sheet'!I$21</f>
        <v>5.1132775109544171E-2</v>
      </c>
      <c r="K24" s="319">
        <f>'Data Sheet'!J33/'Data Sheet'!J$21</f>
        <v>5.6061020829704107E-2</v>
      </c>
      <c r="L24" s="319">
        <f>'Data Sheet'!K33/'Data Sheet'!K$21</f>
        <v>5.6701021741183848E-2</v>
      </c>
    </row>
    <row r="25" spans="2:12">
      <c r="B25" s="149" t="s">
        <v>25</v>
      </c>
      <c r="C25" s="319">
        <f>'Data Sheet'!B34/'Data Sheet'!B$21</f>
        <v>7.2798184228704793E-2</v>
      </c>
      <c r="D25" s="319">
        <f>'Data Sheet'!C34/'Data Sheet'!C$21</f>
        <v>5.7116338694103153E-2</v>
      </c>
      <c r="E25" s="319">
        <f>'Data Sheet'!D34/'Data Sheet'!D$21</f>
        <v>6.8415575927486635E-2</v>
      </c>
      <c r="F25" s="319">
        <f>'Data Sheet'!E34/'Data Sheet'!E$21</f>
        <v>0.10423949736307829</v>
      </c>
      <c r="G25" s="319">
        <f>'Data Sheet'!F34/'Data Sheet'!F$21</f>
        <v>0.13379476251229763</v>
      </c>
      <c r="H25" s="319">
        <f>'Data Sheet'!G34/'Data Sheet'!G$21</f>
        <v>0.14909338581492321</v>
      </c>
      <c r="I25" s="319">
        <f>'Data Sheet'!H34/'Data Sheet'!H$21</f>
        <v>0.16299854515417272</v>
      </c>
      <c r="J25" s="319">
        <f>'Data Sheet'!I34/'Data Sheet'!I$21</f>
        <v>0.1938166843977106</v>
      </c>
      <c r="K25" s="319">
        <f>'Data Sheet'!J34/'Data Sheet'!J$21</f>
        <v>0.21975462260159767</v>
      </c>
      <c r="L25" s="319">
        <f>'Data Sheet'!K34/'Data Sheet'!K$21</f>
        <v>0.19105829431777879</v>
      </c>
    </row>
    <row r="26" spans="2:12">
      <c r="B26" s="263" t="s">
        <v>26</v>
      </c>
      <c r="C26" s="264">
        <f>'Data Sheet'!B35/'Data Sheet'!B$21</f>
        <v>1.7848791559581068E-2</v>
      </c>
      <c r="D26" s="264">
        <f>'Data Sheet'!C35/'Data Sheet'!C$21</f>
        <v>1.7314287616954686E-2</v>
      </c>
      <c r="E26" s="264">
        <f>'Data Sheet'!D35/'Data Sheet'!D$21</f>
        <v>1.788754923375931E-2</v>
      </c>
      <c r="F26" s="264">
        <f>'Data Sheet'!E35/'Data Sheet'!E$21</f>
        <v>1.6658457570988657E-2</v>
      </c>
      <c r="G26" s="264">
        <f>'Data Sheet'!F35/'Data Sheet'!F$21</f>
        <v>4.3385003667562407E-2</v>
      </c>
      <c r="H26" s="264">
        <f>'Data Sheet'!G35/'Data Sheet'!G$21</f>
        <v>4.9419283816372513E-2</v>
      </c>
      <c r="I26" s="264">
        <f>'Data Sheet'!H35/'Data Sheet'!H$21</f>
        <v>5.4175333107602773E-2</v>
      </c>
      <c r="J26" s="264">
        <f>'Data Sheet'!I35/'Data Sheet'!I$21</f>
        <v>6.4224741683485437E-2</v>
      </c>
      <c r="K26" s="264">
        <f>'Data Sheet'!J35/'Data Sheet'!J$21</f>
        <v>7.2468456810093812E-2</v>
      </c>
      <c r="L26" s="264">
        <f>'Data Sheet'!K35/'Data Sheet'!K$21</f>
        <v>8.8041190445213954E-2</v>
      </c>
    </row>
    <row r="27" spans="2:12" ht="15" thickBot="1">
      <c r="B27" s="296" t="s">
        <v>28</v>
      </c>
      <c r="C27" s="297">
        <f>'Data Sheet'!B38/'Data Sheet'!B$21</f>
        <v>0.15480394218021273</v>
      </c>
      <c r="D27" s="297">
        <f>'Data Sheet'!C38/'Data Sheet'!C$21</f>
        <v>0.12525388739053708</v>
      </c>
      <c r="E27" s="297">
        <f>'Data Sheet'!D38/'Data Sheet'!D$21</f>
        <v>0.14327238953578372</v>
      </c>
      <c r="F27" s="297">
        <f>'Data Sheet'!E38/'Data Sheet'!E$21</f>
        <v>0.19326613888188116</v>
      </c>
      <c r="G27" s="297">
        <f>'Data Sheet'!F38/'Data Sheet'!F$21</f>
        <v>0.24301859506287002</v>
      </c>
      <c r="H27" s="297">
        <f>'Data Sheet'!G38/'Data Sheet'!G$21</f>
        <v>0.26115398779565446</v>
      </c>
      <c r="I27" s="297">
        <f>'Data Sheet'!H38/'Data Sheet'!H$21</f>
        <v>0.27810996550787515</v>
      </c>
      <c r="J27" s="297">
        <f>'Data Sheet'!I38/'Data Sheet'!I$21</f>
        <v>0.29621697183711393</v>
      </c>
      <c r="K27" s="297">
        <f>'Data Sheet'!J38/'Data Sheet'!J$21</f>
        <v>0.30621655924147029</v>
      </c>
      <c r="L27" s="297">
        <f>'Data Sheet'!K38/'Data Sheet'!K$21</f>
        <v>0.27198846553472544</v>
      </c>
    </row>
    <row r="29" spans="2:12" ht="15.6">
      <c r="B29" s="395" t="str">
        <f>"Common Size Balance Sheet"&amp;" - "&amp;'Data Sheet'!$B$1</f>
        <v>Common Size Balance Sheet - GODFREY PHILLIPS INDIA LTD</v>
      </c>
      <c r="C29" s="395"/>
      <c r="D29" s="395"/>
      <c r="E29" s="395"/>
      <c r="F29" s="395"/>
      <c r="G29" s="395"/>
      <c r="H29" s="395"/>
      <c r="I29" s="395"/>
      <c r="J29" s="395"/>
      <c r="K29" s="395"/>
      <c r="L29" s="395"/>
    </row>
    <row r="30" spans="2:12" ht="3.6" customHeight="1"/>
    <row r="31" spans="2:12">
      <c r="B31" s="19" t="s">
        <v>123</v>
      </c>
      <c r="C31" s="20">
        <f>'Data Sheet'!B$20</f>
        <v>42460</v>
      </c>
      <c r="D31" s="20">
        <f>'Data Sheet'!C$20</f>
        <v>42825</v>
      </c>
      <c r="E31" s="20">
        <f>'Data Sheet'!D$20</f>
        <v>43190</v>
      </c>
      <c r="F31" s="20">
        <f>'Data Sheet'!E$20</f>
        <v>43555</v>
      </c>
      <c r="G31" s="20">
        <f>'Data Sheet'!F$20</f>
        <v>43921</v>
      </c>
      <c r="H31" s="20">
        <f>'Data Sheet'!G$20</f>
        <v>44286</v>
      </c>
      <c r="I31" s="20">
        <f>'Data Sheet'!H$20</f>
        <v>44651</v>
      </c>
      <c r="J31" s="20">
        <f>'Data Sheet'!I$20</f>
        <v>45016</v>
      </c>
      <c r="K31" s="20">
        <f>'Data Sheet'!J$20</f>
        <v>45382</v>
      </c>
      <c r="L31" s="20">
        <f>'Data Sheet'!K$20</f>
        <v>45747</v>
      </c>
    </row>
    <row r="32" spans="2:12" ht="4.8" customHeight="1"/>
    <row r="33" spans="2:12">
      <c r="B33" s="10" t="s">
        <v>81</v>
      </c>
      <c r="C33" s="21">
        <f>'Data Sheet'!B65/'Data Sheet'!B$65</f>
        <v>1</v>
      </c>
      <c r="D33" s="21">
        <f>'Data Sheet'!C65/'Data Sheet'!C$65</f>
        <v>1</v>
      </c>
      <c r="E33" s="21">
        <f>'Data Sheet'!D65/'Data Sheet'!D$65</f>
        <v>1</v>
      </c>
      <c r="F33" s="21">
        <f>'Data Sheet'!E65/'Data Sheet'!E$65</f>
        <v>1</v>
      </c>
      <c r="G33" s="21">
        <f>'Data Sheet'!F65/'Data Sheet'!F$65</f>
        <v>1</v>
      </c>
      <c r="H33" s="21">
        <f>'Data Sheet'!G65/'Data Sheet'!G$65</f>
        <v>1</v>
      </c>
      <c r="I33" s="21">
        <f>'Data Sheet'!H65/'Data Sheet'!H$65</f>
        <v>1</v>
      </c>
      <c r="J33" s="21">
        <f>'Data Sheet'!I65/'Data Sheet'!I$65</f>
        <v>1</v>
      </c>
      <c r="K33" s="21">
        <f>'Data Sheet'!J65/'Data Sheet'!J$65</f>
        <v>1</v>
      </c>
      <c r="L33" s="21">
        <f>'Data Sheet'!K65/'Data Sheet'!K$65</f>
        <v>1</v>
      </c>
    </row>
    <row r="34" spans="2:12">
      <c r="B34" s="149" t="s">
        <v>33</v>
      </c>
      <c r="C34" s="319">
        <f>'Data Sheet'!B61/'Data Sheet'!B$65</f>
        <v>4.8164202882442289E-3</v>
      </c>
      <c r="D34" s="319">
        <f>'Data Sheet'!C61/'Data Sheet'!C$65</f>
        <v>4.7108703332940762E-3</v>
      </c>
      <c r="E34" s="319">
        <f>'Data Sheet'!D61/'Data Sheet'!D$65</f>
        <v>4.2193750456422782E-3</v>
      </c>
      <c r="F34" s="319">
        <f>'Data Sheet'!E61/'Data Sheet'!E$65</f>
        <v>3.6292067391577453E-3</v>
      </c>
      <c r="G34" s="319">
        <f>'Data Sheet'!F61/'Data Sheet'!F$65</f>
        <v>3.1561537411043503E-3</v>
      </c>
      <c r="H34" s="319">
        <f>'Data Sheet'!G61/'Data Sheet'!G$65</f>
        <v>2.7869186326948433E-3</v>
      </c>
      <c r="I34" s="319">
        <f>'Data Sheet'!H61/'Data Sheet'!H$65</f>
        <v>2.5356020470110371E-3</v>
      </c>
      <c r="J34" s="319">
        <f>'Data Sheet'!I61/'Data Sheet'!I$65</f>
        <v>2.0933008334960341E-3</v>
      </c>
      <c r="K34" s="319">
        <f>'Data Sheet'!J61/'Data Sheet'!J$65</f>
        <v>1.7798283834708707E-3</v>
      </c>
      <c r="L34" s="319">
        <f>'Data Sheet'!K61/'Data Sheet'!K$65</f>
        <v>1.49231672126537E-3</v>
      </c>
    </row>
    <row r="35" spans="2:12">
      <c r="B35" s="149" t="s">
        <v>34</v>
      </c>
      <c r="C35" s="319">
        <f>'Data Sheet'!B62/'Data Sheet'!B$65</f>
        <v>0.72501018858137889</v>
      </c>
      <c r="D35" s="319">
        <f>'Data Sheet'!C62/'Data Sheet'!C$65</f>
        <v>0.74742034552422021</v>
      </c>
      <c r="E35" s="319">
        <f>'Data Sheet'!D62/'Data Sheet'!D$65</f>
        <v>0.72335910938729808</v>
      </c>
      <c r="F35" s="319">
        <f>'Data Sheet'!E62/'Data Sheet'!E$65</f>
        <v>0.70780698203542669</v>
      </c>
      <c r="G35" s="319">
        <f>'Data Sheet'!F62/'Data Sheet'!F$65</f>
        <v>0.6606467080406051</v>
      </c>
      <c r="H35" s="319">
        <f>'Data Sheet'!G62/'Data Sheet'!G$65</f>
        <v>0.68913798462907194</v>
      </c>
      <c r="I35" s="319">
        <f>'Data Sheet'!H62/'Data Sheet'!H$65</f>
        <v>0.71123149802881314</v>
      </c>
      <c r="J35" s="319">
        <f>'Data Sheet'!I62/'Data Sheet'!I$65</f>
        <v>0.71203024014588712</v>
      </c>
      <c r="K35" s="319">
        <f>'Data Sheet'!J62/'Data Sheet'!J$65</f>
        <v>0.722492238921424</v>
      </c>
      <c r="L35" s="319">
        <f>'Data Sheet'!K62/'Data Sheet'!K$65</f>
        <v>0.75124084700453297</v>
      </c>
    </row>
    <row r="36" spans="2:12">
      <c r="B36" s="263" t="s">
        <v>35</v>
      </c>
      <c r="C36" s="264">
        <f>'Data Sheet'!B63/'Data Sheet'!B$65</f>
        <v>6.0941610166351745E-2</v>
      </c>
      <c r="D36" s="264">
        <f>'Data Sheet'!C63/'Data Sheet'!C$65</f>
        <v>3.3243343630812716E-2</v>
      </c>
      <c r="E36" s="264">
        <f>'Data Sheet'!D63/'Data Sheet'!D$65</f>
        <v>1.1185400962342077E-2</v>
      </c>
      <c r="F36" s="264">
        <f>'Data Sheet'!E63/'Data Sheet'!E$65</f>
        <v>1.465641183121397E-2</v>
      </c>
      <c r="G36" s="264">
        <f>'Data Sheet'!F63/'Data Sheet'!F$65</f>
        <v>0.1082317952141784</v>
      </c>
      <c r="H36" s="264">
        <f>'Data Sheet'!G63/'Data Sheet'!G$65</f>
        <v>0.10600741749113009</v>
      </c>
      <c r="I36" s="264">
        <f>'Data Sheet'!H63/'Data Sheet'!H$65</f>
        <v>8.2138877849809458E-2</v>
      </c>
      <c r="J36" s="264">
        <f>'Data Sheet'!I63/'Data Sheet'!I$65</f>
        <v>7.144999325715598E-2</v>
      </c>
      <c r="K36" s="264">
        <f>'Data Sheet'!J63/'Data Sheet'!J$65</f>
        <v>5.9109127439134997E-2</v>
      </c>
      <c r="L36" s="264">
        <f>'Data Sheet'!K63/'Data Sheet'!K$65</f>
        <v>2.5680761885083003E-2</v>
      </c>
    </row>
    <row r="37" spans="2:12">
      <c r="B37" t="s">
        <v>36</v>
      </c>
      <c r="C37" s="12">
        <f>'Data Sheet'!B64/'Data Sheet'!B$65</f>
        <v>0.20923178096402503</v>
      </c>
      <c r="D37" s="12">
        <f>'Data Sheet'!C64/'Data Sheet'!C$65</f>
        <v>0.21462544051167301</v>
      </c>
      <c r="E37" s="12">
        <f>'Data Sheet'!D64/'Data Sheet'!D$65</f>
        <v>0.26123611460471757</v>
      </c>
      <c r="F37" s="12">
        <f>'Data Sheet'!E64/'Data Sheet'!E$65</f>
        <v>0.27390739939420167</v>
      </c>
      <c r="G37" s="12">
        <f>'Data Sheet'!F64/'Data Sheet'!F$65</f>
        <v>0.22796534300411209</v>
      </c>
      <c r="H37" s="12">
        <f>'Data Sheet'!G64/'Data Sheet'!G$65</f>
        <v>0.2020676792471032</v>
      </c>
      <c r="I37" s="12">
        <f>'Data Sheet'!H64/'Data Sheet'!H$65</f>
        <v>0.20409402207436628</v>
      </c>
      <c r="J37" s="12">
        <f>'Data Sheet'!I64/'Data Sheet'!I$65</f>
        <v>0.21442646576346103</v>
      </c>
      <c r="K37" s="12">
        <f>'Data Sheet'!J64/'Data Sheet'!J$65</f>
        <v>0.2166188052559701</v>
      </c>
      <c r="L37" s="12">
        <f>'Data Sheet'!K64/'Data Sheet'!K$65</f>
        <v>0.22158607438911873</v>
      </c>
    </row>
    <row r="38" spans="2:12" ht="4.8" customHeight="1"/>
    <row r="39" spans="2:12">
      <c r="B39" s="10" t="s">
        <v>85</v>
      </c>
      <c r="C39" s="21">
        <f>'Data Sheet'!B70/'Data Sheet'!B$70</f>
        <v>1</v>
      </c>
      <c r="D39" s="21">
        <f>'Data Sheet'!C70/'Data Sheet'!C$70</f>
        <v>1</v>
      </c>
      <c r="E39" s="21">
        <f>'Data Sheet'!D70/'Data Sheet'!D$70</f>
        <v>1</v>
      </c>
      <c r="F39" s="21">
        <f>'Data Sheet'!E70/'Data Sheet'!E$70</f>
        <v>1</v>
      </c>
      <c r="G39" s="21">
        <f>'Data Sheet'!F70/'Data Sheet'!F$70</f>
        <v>1</v>
      </c>
      <c r="H39" s="21">
        <f>'Data Sheet'!G70/'Data Sheet'!G$70</f>
        <v>1</v>
      </c>
      <c r="I39" s="21">
        <f>'Data Sheet'!H70/'Data Sheet'!H$70</f>
        <v>1</v>
      </c>
      <c r="J39" s="21">
        <f>'Data Sheet'!I70/'Data Sheet'!I$70</f>
        <v>1</v>
      </c>
      <c r="K39" s="21">
        <f>'Data Sheet'!J70/'Data Sheet'!J$70</f>
        <v>1</v>
      </c>
      <c r="L39" s="21">
        <f>'Data Sheet'!K70/'Data Sheet'!K$70</f>
        <v>1</v>
      </c>
    </row>
    <row r="40" spans="2:12">
      <c r="B40" s="149" t="s">
        <v>38</v>
      </c>
      <c r="C40" s="319">
        <f>'Data Sheet'!B66/'Data Sheet'!B$70</f>
        <v>0.32174613760142268</v>
      </c>
      <c r="D40" s="319">
        <f>'Data Sheet'!C66/'Data Sheet'!C$70</f>
        <v>0.31705969216274249</v>
      </c>
      <c r="E40" s="319">
        <f>'Data Sheet'!D66/'Data Sheet'!D$70</f>
        <v>0.26372716871820251</v>
      </c>
      <c r="F40" s="319">
        <f>'Data Sheet'!E66/'Data Sheet'!E$70</f>
        <v>0.24231236303234183</v>
      </c>
      <c r="G40" s="319">
        <f>'Data Sheet'!F66/'Data Sheet'!F$70</f>
        <v>0.30803150084214675</v>
      </c>
      <c r="H40" s="319">
        <f>'Data Sheet'!G66/'Data Sheet'!G$70</f>
        <v>0.27708402559677575</v>
      </c>
      <c r="I40" s="319">
        <f>'Data Sheet'!H66/'Data Sheet'!H$70</f>
        <v>0.23954368915469365</v>
      </c>
      <c r="J40" s="319">
        <f>'Data Sheet'!I66/'Data Sheet'!I$70</f>
        <v>0.18751346052819617</v>
      </c>
      <c r="K40" s="319">
        <f>'Data Sheet'!J66/'Data Sheet'!J$70</f>
        <v>0.15275377101138748</v>
      </c>
      <c r="L40" s="319">
        <f>'Data Sheet'!K66/'Data Sheet'!K$70</f>
        <v>0.10498304642109448</v>
      </c>
    </row>
    <row r="41" spans="2:12">
      <c r="B41" s="149" t="s">
        <v>39</v>
      </c>
      <c r="C41" s="319">
        <f>'Data Sheet'!B67/'Data Sheet'!B$70</f>
        <v>2.2581601274498903E-2</v>
      </c>
      <c r="D41" s="319">
        <f>'Data Sheet'!C67/'Data Sheet'!C$70</f>
        <v>5.9973003089243823E-3</v>
      </c>
      <c r="E41" s="319">
        <f>'Data Sheet'!D67/'Data Sheet'!D$70</f>
        <v>7.3352212331934978E-3</v>
      </c>
      <c r="F41" s="319">
        <f>'Data Sheet'!E67/'Data Sheet'!E$70</f>
        <v>5.0041177538001982E-3</v>
      </c>
      <c r="G41" s="319">
        <f>'Data Sheet'!F67/'Data Sheet'!F$70</f>
        <v>5.2440708313733824E-3</v>
      </c>
      <c r="H41" s="319">
        <f>'Data Sheet'!G67/'Data Sheet'!G$70</f>
        <v>7.0771654893721937E-3</v>
      </c>
      <c r="I41" s="319">
        <f>'Data Sheet'!H67/'Data Sheet'!H$70</f>
        <v>1.0144846266935506E-2</v>
      </c>
      <c r="J41" s="319">
        <f>'Data Sheet'!I67/'Data Sheet'!I$70</f>
        <v>4.4502770604420488E-3</v>
      </c>
      <c r="K41" s="319">
        <f>'Data Sheet'!J67/'Data Sheet'!J$70</f>
        <v>1.7507350348949045E-3</v>
      </c>
      <c r="L41" s="319">
        <f>'Data Sheet'!K67/'Data Sheet'!K$70</f>
        <v>3.278792027010933E-3</v>
      </c>
    </row>
    <row r="42" spans="2:12">
      <c r="B42" s="149" t="s">
        <v>40</v>
      </c>
      <c r="C42" s="319">
        <f>'Data Sheet'!B68/'Data Sheet'!B$70</f>
        <v>0.18981327109036344</v>
      </c>
      <c r="D42" s="319">
        <f>'Data Sheet'!C68/'Data Sheet'!C$70</f>
        <v>0.22973646304231632</v>
      </c>
      <c r="E42" s="319">
        <f>'Data Sheet'!D68/'Data Sheet'!D$70</f>
        <v>0.37506187064369811</v>
      </c>
      <c r="F42" s="319">
        <f>'Data Sheet'!E68/'Data Sheet'!E$70</f>
        <v>0.42978182884102678</v>
      </c>
      <c r="G42" s="319">
        <f>'Data Sheet'!F68/'Data Sheet'!F$70</f>
        <v>0.37951838307816027</v>
      </c>
      <c r="H42" s="319">
        <f>'Data Sheet'!G68/'Data Sheet'!G$70</f>
        <v>0.41635224507733704</v>
      </c>
      <c r="I42" s="319">
        <f>'Data Sheet'!H68/'Data Sheet'!H$70</f>
        <v>0.44952079559390379</v>
      </c>
      <c r="J42" s="319">
        <f>'Data Sheet'!I68/'Data Sheet'!I$70</f>
        <v>0.53719735197444574</v>
      </c>
      <c r="K42" s="319">
        <f>'Data Sheet'!J68/'Data Sheet'!J$70</f>
        <v>0.51347022039067236</v>
      </c>
      <c r="L42" s="319">
        <f>'Data Sheet'!K68/'Data Sheet'!K$70</f>
        <v>0.45878694739440068</v>
      </c>
    </row>
    <row r="43" spans="2:12">
      <c r="B43" s="149" t="s">
        <v>41</v>
      </c>
      <c r="C43" s="319">
        <f>'Data Sheet'!B78/'Data Sheet'!B$70</f>
        <v>5.9714349227520253E-2</v>
      </c>
      <c r="D43" s="319">
        <f>'Data Sheet'!C78/'Data Sheet'!C$70</f>
        <v>5.6679923538950697E-2</v>
      </c>
      <c r="E43" s="319">
        <f>'Data Sheet'!D78/'Data Sheet'!D$70</f>
        <v>6.3874846844799993E-2</v>
      </c>
      <c r="F43" s="319">
        <f>'Data Sheet'!E78/'Data Sheet'!E$70</f>
        <v>5.9166538713864993E-2</v>
      </c>
      <c r="G43" s="319">
        <f>'Data Sheet'!F78/'Data Sheet'!F$70</f>
        <v>6.2931884739693147E-2</v>
      </c>
      <c r="H43" s="319">
        <f>'Data Sheet'!G78/'Data Sheet'!G$70</f>
        <v>5.5041642995723117E-2</v>
      </c>
      <c r="I43" s="319">
        <f>'Data Sheet'!H78/'Data Sheet'!H$70</f>
        <v>4.8859100982789623E-2</v>
      </c>
      <c r="J43" s="319">
        <f>'Data Sheet'!I78/'Data Sheet'!I$70</f>
        <v>4.5815109203881446E-2</v>
      </c>
      <c r="K43" s="319">
        <f>'Data Sheet'!J78/'Data Sheet'!J$70</f>
        <v>5.1455865390210229E-2</v>
      </c>
      <c r="L43" s="319">
        <f>'Data Sheet'!K78/'Data Sheet'!K$70</f>
        <v>6.7946328255151719E-2</v>
      </c>
    </row>
    <row r="44" spans="2:12">
      <c r="B44" s="149" t="s">
        <v>42</v>
      </c>
      <c r="C44" s="319">
        <f>'Data Sheet'!B71/'Data Sheet'!B$70</f>
        <v>4.998425401059612E-2</v>
      </c>
      <c r="D44" s="319">
        <f>'Data Sheet'!C71/'Data Sheet'!C$70</f>
        <v>8.1072266562785933E-2</v>
      </c>
      <c r="E44" s="319">
        <f>'Data Sheet'!D71/'Data Sheet'!D$70</f>
        <v>3.4822015400718914E-2</v>
      </c>
      <c r="F44" s="319">
        <f>'Data Sheet'!E71/'Data Sheet'!E$70</f>
        <v>2.3952764478441118E-2</v>
      </c>
      <c r="G44" s="319">
        <f>'Data Sheet'!F71/'Data Sheet'!F$70</f>
        <v>2.0900414245178522E-2</v>
      </c>
      <c r="H44" s="319">
        <f>'Data Sheet'!G71/'Data Sheet'!G$70</f>
        <v>3.2957992561071035E-2</v>
      </c>
      <c r="I44" s="319">
        <f>'Data Sheet'!H71/'Data Sheet'!H$70</f>
        <v>3.7702451975941034E-2</v>
      </c>
      <c r="J44" s="319">
        <f>'Data Sheet'!I71/'Data Sheet'!I$70</f>
        <v>3.0095225060031445E-2</v>
      </c>
      <c r="K44" s="319">
        <f>'Data Sheet'!J71/'Data Sheet'!J$70</f>
        <v>2.9584512754866291E-2</v>
      </c>
      <c r="L44" s="319">
        <f>'Data Sheet'!K71/'Data Sheet'!K$70</f>
        <v>7.4092090290901316E-2</v>
      </c>
    </row>
    <row r="45" spans="2:12">
      <c r="B45" s="263" t="s">
        <v>43</v>
      </c>
      <c r="C45" s="264">
        <f>'Data Sheet'!B72/'Data Sheet'!B$70</f>
        <v>0.34171575710421992</v>
      </c>
      <c r="D45" s="264">
        <f>'Data Sheet'!C72/'Data Sheet'!C$70</f>
        <v>0.29519944194305286</v>
      </c>
      <c r="E45" s="264">
        <f>'Data Sheet'!D72/'Data Sheet'!D$70</f>
        <v>0.23748184451602955</v>
      </c>
      <c r="F45" s="264">
        <f>'Data Sheet'!E72/'Data Sheet'!E$70</f>
        <v>0.22387669072179339</v>
      </c>
      <c r="G45" s="264">
        <f>'Data Sheet'!F72/'Data Sheet'!F$70</f>
        <v>0.20877653521084019</v>
      </c>
      <c r="H45" s="264">
        <f>'Data Sheet'!G72/'Data Sheet'!G$70</f>
        <v>0.1991333754944101</v>
      </c>
      <c r="I45" s="264">
        <f>'Data Sheet'!H72/'Data Sheet'!H$70</f>
        <v>0.20204603580562661</v>
      </c>
      <c r="J45" s="264">
        <f>'Data Sheet'!I72/'Data Sheet'!I$70</f>
        <v>0.18681703544320613</v>
      </c>
      <c r="K45" s="264">
        <f>'Data Sheet'!J72/'Data Sheet'!J$70</f>
        <v>0.24670988455074733</v>
      </c>
      <c r="L45" s="264">
        <f>'Data Sheet'!K72/'Data Sheet'!K$70</f>
        <v>0.28656498824083121</v>
      </c>
    </row>
    <row r="46" spans="2:12" ht="15" thickBot="1">
      <c r="B46" s="296" t="s">
        <v>44</v>
      </c>
      <c r="C46" s="297">
        <f>'Data Sheet'!B73/'Data Sheet'!B$70</f>
        <v>1.4444629691378608E-2</v>
      </c>
      <c r="D46" s="297">
        <f>'Data Sheet'!C73/'Data Sheet'!C$70</f>
        <v>1.4254912441227363E-2</v>
      </c>
      <c r="E46" s="297">
        <f>'Data Sheet'!D73/'Data Sheet'!D$70</f>
        <v>1.7697032643357324E-2</v>
      </c>
      <c r="F46" s="297">
        <f>'Data Sheet'!E73/'Data Sheet'!E$70</f>
        <v>1.5905696458731734E-2</v>
      </c>
      <c r="G46" s="297">
        <f>'Data Sheet'!F73/'Data Sheet'!F$70</f>
        <v>1.459721105260762E-2</v>
      </c>
      <c r="H46" s="297">
        <f>'Data Sheet'!G73/'Data Sheet'!G$70</f>
        <v>1.2353552785310796E-2</v>
      </c>
      <c r="I46" s="297">
        <f>'Data Sheet'!H73/'Data Sheet'!H$70</f>
        <v>1.2183080220109761E-2</v>
      </c>
      <c r="J46" s="297">
        <f>'Data Sheet'!I73/'Data Sheet'!I$70</f>
        <v>8.1115407297971311E-3</v>
      </c>
      <c r="K46" s="297">
        <f>'Data Sheet'!J73/'Data Sheet'!J$70</f>
        <v>4.2750108672213799E-3</v>
      </c>
      <c r="L46" s="297">
        <f>'Data Sheet'!K73/'Data Sheet'!K$70</f>
        <v>4.3478073706096831E-3</v>
      </c>
    </row>
    <row r="50" spans="2:12">
      <c r="B50" s="83"/>
      <c r="C50" s="88"/>
      <c r="D50" s="88"/>
      <c r="E50" s="88"/>
      <c r="F50" s="88"/>
      <c r="G50" s="88"/>
      <c r="H50" s="88"/>
      <c r="I50" s="88"/>
      <c r="J50" s="88"/>
      <c r="K50" s="88"/>
      <c r="L50" s="88"/>
    </row>
  </sheetData>
  <mergeCells count="2">
    <mergeCell ref="B8:L8"/>
    <mergeCell ref="B29:L29"/>
  </mergeCells>
  <pageMargins left="0.25" right="0.25" top="0.75" bottom="0.75" header="0.3" footer="0.3"/>
  <pageSetup scale="82" fitToWidth="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9B4C6F-00D3-4D3B-BF2B-EE9D3FB6DC40}">
  <sheetPr>
    <pageSetUpPr fitToPage="1"/>
  </sheetPr>
  <dimension ref="B2:Q34"/>
  <sheetViews>
    <sheetView showGridLines="0" topLeftCell="C2" workbookViewId="0">
      <selection activeCell="S12" sqref="S12"/>
    </sheetView>
  </sheetViews>
  <sheetFormatPr defaultRowHeight="14.4"/>
  <cols>
    <col min="1" max="1" width="1.88671875" customWidth="1"/>
    <col min="2" max="2" width="18.5546875" customWidth="1"/>
    <col min="3" max="3" width="11.88671875" bestFit="1" customWidth="1"/>
    <col min="5" max="5" width="11.88671875" customWidth="1"/>
    <col min="8" max="8" width="10.33203125" customWidth="1"/>
    <col min="9" max="9" width="2.77734375" customWidth="1"/>
    <col min="10" max="10" width="9.5546875" customWidth="1"/>
    <col min="12" max="12" width="10.77734375" bestFit="1" customWidth="1"/>
    <col min="13" max="13" width="2.77734375" customWidth="1"/>
    <col min="14" max="14" width="13" customWidth="1"/>
    <col min="15" max="15" width="12.33203125" customWidth="1"/>
    <col min="16" max="16" width="9" bestFit="1" customWidth="1"/>
  </cols>
  <sheetData>
    <row r="2" spans="2:17" ht="43.2" customHeight="1">
      <c r="B2" s="82" t="s">
        <v>2185</v>
      </c>
      <c r="C2" s="81"/>
      <c r="D2" s="81"/>
      <c r="E2" s="81"/>
      <c r="F2" s="81"/>
      <c r="G2" s="81"/>
      <c r="H2" s="81"/>
      <c r="I2" s="81"/>
      <c r="J2" s="81"/>
      <c r="K2" s="81"/>
      <c r="L2" s="81"/>
      <c r="M2" s="81"/>
      <c r="N2" s="81"/>
    </row>
    <row r="3" spans="2:17">
      <c r="B3" s="81" t="str">
        <f>CONCATENATE(" ","( ",VLOOKUP(B2,[1]Sheet1!B2:D5442,3,1)," | ","BSE Code: ",VLOOKUP(B2,[1]Sheet1!B3:C5442,2,1)," )")</f>
        <v xml:space="preserve"> ( GODFRYPHLP | BSE Code: 500163 )</v>
      </c>
      <c r="C3" s="81"/>
      <c r="D3" s="81"/>
      <c r="E3" s="81"/>
      <c r="F3" s="81"/>
      <c r="G3" s="81"/>
      <c r="H3" s="81"/>
      <c r="I3" s="81"/>
      <c r="J3" s="81"/>
      <c r="K3" s="81"/>
      <c r="L3" s="81"/>
      <c r="M3" s="81"/>
      <c r="N3" s="81"/>
    </row>
    <row r="4" spans="2:17">
      <c r="B4" s="81"/>
      <c r="C4" s="81"/>
      <c r="D4" s="81"/>
      <c r="E4" s="81"/>
      <c r="F4" s="81"/>
      <c r="G4" s="81"/>
      <c r="H4" s="81"/>
      <c r="I4" s="81"/>
      <c r="J4" s="81"/>
      <c r="K4" s="81"/>
      <c r="L4" s="81"/>
      <c r="M4" s="81"/>
      <c r="N4" s="81"/>
    </row>
    <row r="5" spans="2:17">
      <c r="B5" s="53"/>
      <c r="C5" s="53"/>
      <c r="D5" s="53"/>
      <c r="E5" s="53"/>
      <c r="F5" s="53"/>
      <c r="G5" s="53"/>
    </row>
    <row r="6" spans="2:17">
      <c r="B6" s="81"/>
      <c r="C6" s="174"/>
      <c r="D6" s="174"/>
      <c r="E6" s="174"/>
      <c r="F6" s="174"/>
      <c r="G6" s="174"/>
      <c r="H6" s="174"/>
      <c r="I6" s="174"/>
      <c r="J6" s="174"/>
      <c r="K6" s="174"/>
      <c r="L6" s="174"/>
      <c r="M6" s="174"/>
      <c r="N6" s="174"/>
      <c r="O6" s="174"/>
      <c r="P6" s="174"/>
    </row>
    <row r="8" spans="2:17" ht="18">
      <c r="B8" s="298" t="s">
        <v>147</v>
      </c>
      <c r="C8" s="289"/>
      <c r="D8" s="289"/>
      <c r="E8" s="289"/>
      <c r="F8" s="289"/>
      <c r="G8" s="289"/>
      <c r="H8" s="289"/>
      <c r="I8" s="289"/>
      <c r="J8" s="289"/>
      <c r="K8" s="289"/>
      <c r="L8" s="289"/>
      <c r="M8" s="289"/>
      <c r="N8" s="289"/>
      <c r="O8" s="289"/>
      <c r="P8" s="289"/>
    </row>
    <row r="9" spans="2:17" ht="3" customHeight="1"/>
    <row r="10" spans="2:17" ht="15" thickBot="1">
      <c r="B10" s="200"/>
      <c r="C10" s="200"/>
      <c r="D10" s="411" t="s">
        <v>153</v>
      </c>
      <c r="E10" s="411"/>
      <c r="F10" s="411"/>
      <c r="G10" s="411"/>
      <c r="H10" s="411"/>
      <c r="I10" s="200"/>
      <c r="J10" s="411" t="s">
        <v>156</v>
      </c>
      <c r="K10" s="411"/>
      <c r="L10" s="411"/>
      <c r="M10" s="200"/>
      <c r="N10" s="411" t="s">
        <v>160</v>
      </c>
      <c r="O10" s="411"/>
      <c r="P10" s="411"/>
      <c r="Q10" s="16"/>
    </row>
    <row r="11" spans="2:17" ht="35.4" customHeight="1">
      <c r="B11" s="247" t="s">
        <v>148</v>
      </c>
      <c r="C11" s="247" t="s">
        <v>149</v>
      </c>
      <c r="D11" s="248" t="s">
        <v>150</v>
      </c>
      <c r="E11" s="248" t="s">
        <v>151</v>
      </c>
      <c r="F11" s="248" t="s">
        <v>152</v>
      </c>
      <c r="G11" s="248" t="s">
        <v>145</v>
      </c>
      <c r="H11" s="248" t="s">
        <v>146</v>
      </c>
      <c r="I11" s="248"/>
      <c r="J11" s="249" t="s">
        <v>154</v>
      </c>
      <c r="K11" s="249" t="s">
        <v>28</v>
      </c>
      <c r="L11" s="249" t="s">
        <v>155</v>
      </c>
      <c r="M11" s="249"/>
      <c r="N11" s="249" t="s">
        <v>157</v>
      </c>
      <c r="O11" s="249" t="s">
        <v>158</v>
      </c>
      <c r="P11" s="249" t="s">
        <v>159</v>
      </c>
      <c r="Q11" s="16"/>
    </row>
    <row r="12" spans="2:17" ht="6" customHeight="1"/>
    <row r="13" spans="2:17">
      <c r="B13" s="24" t="str">
        <f>'Raw Data'!D3</f>
        <v>Godfrey Phillips</v>
      </c>
      <c r="C13" s="386" t="s">
        <v>169</v>
      </c>
      <c r="D13" s="24">
        <f>'Raw Data'!E3</f>
        <v>3300</v>
      </c>
      <c r="E13" s="24">
        <f>'Raw Data'!F3</f>
        <v>15.6</v>
      </c>
      <c r="F13" s="24">
        <f>'Raw Data'!G3</f>
        <v>52669.84</v>
      </c>
      <c r="G13" s="267">
        <f>'Raw Data'!J3</f>
        <v>148.66999999999999</v>
      </c>
      <c r="H13" s="267">
        <f>'Raw Data'!K3</f>
        <v>52818.509999999995</v>
      </c>
      <c r="I13" s="24"/>
      <c r="J13" s="24">
        <f>'Raw Data'!M3</f>
        <v>6032.39</v>
      </c>
      <c r="K13" s="24">
        <f>'Raw Data'!L3</f>
        <v>1177.4099999999999</v>
      </c>
      <c r="L13" s="24">
        <f>'Raw Data'!N3</f>
        <v>1200.04</v>
      </c>
      <c r="M13" s="24"/>
      <c r="N13" s="48">
        <f>H13/J13</f>
        <v>8.7558181748859063</v>
      </c>
      <c r="O13" s="48">
        <f>H13/K13</f>
        <v>44.859912859581627</v>
      </c>
      <c r="P13" s="48">
        <f>H13/L13</f>
        <v>44.01395786807106</v>
      </c>
    </row>
    <row r="14" spans="2:17">
      <c r="B14" s="263" t="str">
        <f>'Raw Data'!D4</f>
        <v>Elitecon Inter.</v>
      </c>
      <c r="C14" s="387">
        <v>539533</v>
      </c>
      <c r="D14" s="263">
        <f>'Raw Data'!E4</f>
        <v>196.55</v>
      </c>
      <c r="E14" s="263">
        <f>'Raw Data'!F4</f>
        <v>159.85</v>
      </c>
      <c r="F14" s="263">
        <f>'Raw Data'!G4</f>
        <v>31418.52</v>
      </c>
      <c r="G14" s="268">
        <f>'Raw Data'!J4</f>
        <v>-0.16000000000000014</v>
      </c>
      <c r="H14" s="268">
        <f>'Raw Data'!K4</f>
        <v>31418.36</v>
      </c>
      <c r="I14" s="263"/>
      <c r="J14" s="263">
        <f>'Raw Data'!M4</f>
        <v>548.76</v>
      </c>
      <c r="K14" s="263">
        <f>'Raw Data'!L4</f>
        <v>69</v>
      </c>
      <c r="L14" s="263">
        <f>'Raw Data'!N4</f>
        <v>69.650000000000006</v>
      </c>
      <c r="M14" s="263"/>
      <c r="N14" s="269">
        <f t="shared" ref="N14:N15" si="0">H14/J14</f>
        <v>57.253371236970629</v>
      </c>
      <c r="O14" s="269">
        <f t="shared" ref="O14:O15" si="1">H14/K14</f>
        <v>455.33855072463768</v>
      </c>
      <c r="P14" s="269">
        <f t="shared" ref="P14:P15" si="2">H14/L14</f>
        <v>451.089160086145</v>
      </c>
    </row>
    <row r="15" spans="2:17">
      <c r="B15" s="22" t="str">
        <f>'Raw Data'!D5</f>
        <v>VST Industries</v>
      </c>
      <c r="C15" s="388" t="s">
        <v>170</v>
      </c>
      <c r="D15" s="22">
        <f>'Raw Data'!E5</f>
        <v>266.8</v>
      </c>
      <c r="E15" s="22">
        <f>'Raw Data'!F5</f>
        <v>16.989999999999998</v>
      </c>
      <c r="F15" s="22">
        <f>'Raw Data'!G5</f>
        <v>4531.93</v>
      </c>
      <c r="G15" s="49">
        <f>'Raw Data'!J5</f>
        <v>-17.55</v>
      </c>
      <c r="H15" s="49">
        <f>'Raw Data'!K5</f>
        <v>4514.38</v>
      </c>
      <c r="I15" s="22"/>
      <c r="J15" s="22">
        <f>'Raw Data'!M5</f>
        <v>1374.32</v>
      </c>
      <c r="K15" s="22">
        <f>'Raw Data'!L5</f>
        <v>278.81</v>
      </c>
      <c r="L15" s="22">
        <f>'Raw Data'!N5</f>
        <v>292.95</v>
      </c>
      <c r="M15" s="22"/>
      <c r="N15" s="28">
        <f t="shared" si="0"/>
        <v>3.2848099423715005</v>
      </c>
      <c r="O15" s="28">
        <f t="shared" si="1"/>
        <v>16.191600014346687</v>
      </c>
      <c r="P15" s="28">
        <f t="shared" si="2"/>
        <v>15.410069977811915</v>
      </c>
    </row>
    <row r="17" spans="2:16">
      <c r="B17" s="24" t="s">
        <v>161</v>
      </c>
      <c r="C17" s="24"/>
      <c r="D17" s="24"/>
      <c r="E17" s="24"/>
      <c r="F17" s="24"/>
      <c r="G17" s="24"/>
      <c r="H17" s="24"/>
      <c r="I17" s="24"/>
      <c r="J17" s="24"/>
      <c r="K17" s="24"/>
      <c r="L17" s="24"/>
      <c r="M17" s="24"/>
      <c r="N17" s="48">
        <f>MAX(N13:N15)</f>
        <v>57.253371236970629</v>
      </c>
      <c r="O17" s="48">
        <f t="shared" ref="O17:P17" si="3">MAX(O13:O15)</f>
        <v>455.33855072463768</v>
      </c>
      <c r="P17" s="48">
        <f t="shared" si="3"/>
        <v>451.089160086145</v>
      </c>
    </row>
    <row r="18" spans="2:16">
      <c r="B18" s="331" t="s">
        <v>162</v>
      </c>
      <c r="C18" s="331"/>
      <c r="D18" s="331"/>
      <c r="E18" s="331"/>
      <c r="F18" s="331"/>
      <c r="G18" s="331"/>
      <c r="H18" s="331"/>
      <c r="I18" s="331"/>
      <c r="J18" s="331"/>
      <c r="K18" s="331"/>
      <c r="L18" s="331"/>
      <c r="M18" s="331"/>
      <c r="N18" s="332">
        <f>AVERAGE(N13:N15)</f>
        <v>23.097999784742679</v>
      </c>
      <c r="O18" s="332">
        <f t="shared" ref="O18:P18" si="4">AVERAGE(O13:O15)</f>
        <v>172.13002119952202</v>
      </c>
      <c r="P18" s="332">
        <f t="shared" si="4"/>
        <v>170.17106264400931</v>
      </c>
    </row>
    <row r="19" spans="2:16">
      <c r="B19" s="333" t="s">
        <v>121</v>
      </c>
      <c r="C19" s="333"/>
      <c r="D19" s="333"/>
      <c r="E19" s="333"/>
      <c r="F19" s="333"/>
      <c r="G19" s="333"/>
      <c r="H19" s="333"/>
      <c r="I19" s="333"/>
      <c r="J19" s="333"/>
      <c r="K19" s="333"/>
      <c r="L19" s="333"/>
      <c r="M19" s="333"/>
      <c r="N19" s="334">
        <f>MEDIAN(N13:N15)</f>
        <v>8.7558181748859063</v>
      </c>
      <c r="O19" s="334">
        <f t="shared" ref="O19:P19" si="5">MEDIAN(O13:O15)</f>
        <v>44.859912859581627</v>
      </c>
      <c r="P19" s="334">
        <f t="shared" si="5"/>
        <v>44.01395786807106</v>
      </c>
    </row>
    <row r="20" spans="2:16">
      <c r="B20" s="24" t="s">
        <v>163</v>
      </c>
      <c r="C20" s="24"/>
      <c r="D20" s="24"/>
      <c r="E20" s="24"/>
      <c r="F20" s="24"/>
      <c r="G20" s="24"/>
      <c r="H20" s="24"/>
      <c r="I20" s="24"/>
      <c r="J20" s="24"/>
      <c r="K20" s="24"/>
      <c r="L20" s="24"/>
      <c r="M20" s="24"/>
      <c r="N20" s="48">
        <f>MIN(N13:N15)</f>
        <v>3.2848099423715005</v>
      </c>
      <c r="O20" s="48">
        <f t="shared" ref="O20:P20" si="6">MIN(O13:O15)</f>
        <v>16.191600014346687</v>
      </c>
      <c r="P20" s="48">
        <f t="shared" si="6"/>
        <v>15.410069977811915</v>
      </c>
    </row>
    <row r="21" spans="2:16" ht="5.4" customHeight="1"/>
    <row r="22" spans="2:16">
      <c r="B22" s="201" t="s">
        <v>164</v>
      </c>
      <c r="C22" s="245"/>
      <c r="D22" s="245"/>
      <c r="E22" s="245"/>
      <c r="F22" s="245"/>
      <c r="G22" s="245"/>
      <c r="H22" s="245"/>
      <c r="I22" s="245"/>
      <c r="J22" s="245"/>
      <c r="K22" s="245"/>
      <c r="L22" s="245"/>
      <c r="M22" s="245"/>
      <c r="N22" s="249" t="s">
        <v>157</v>
      </c>
      <c r="O22" s="249" t="s">
        <v>158</v>
      </c>
      <c r="P22" s="249" t="s">
        <v>159</v>
      </c>
    </row>
    <row r="23" spans="2:16" ht="4.2" customHeight="1"/>
    <row r="24" spans="2:16">
      <c r="B24" t="s">
        <v>165</v>
      </c>
      <c r="N24">
        <f>N$19*J13</f>
        <v>52818.509999999995</v>
      </c>
      <c r="O24">
        <f t="shared" ref="O24:P24" si="7">O$19*K13</f>
        <v>52818.509999999995</v>
      </c>
      <c r="P24">
        <f t="shared" si="7"/>
        <v>52818.509999999995</v>
      </c>
    </row>
    <row r="25" spans="2:16">
      <c r="B25" s="149" t="s">
        <v>145</v>
      </c>
      <c r="C25" s="149"/>
      <c r="D25" s="149"/>
      <c r="E25" s="149"/>
      <c r="F25" s="149"/>
      <c r="G25" s="149"/>
      <c r="H25" s="149"/>
      <c r="I25" s="149"/>
      <c r="J25" s="149"/>
      <c r="K25" s="149"/>
      <c r="L25" s="149"/>
      <c r="M25" s="149"/>
      <c r="N25" s="335">
        <f>$G$13</f>
        <v>148.66999999999999</v>
      </c>
      <c r="O25" s="335">
        <f t="shared" ref="O25:P25" si="8">$G$13</f>
        <v>148.66999999999999</v>
      </c>
      <c r="P25" s="335">
        <f t="shared" si="8"/>
        <v>148.66999999999999</v>
      </c>
    </row>
    <row r="26" spans="2:16">
      <c r="B26" s="149" t="s">
        <v>166</v>
      </c>
      <c r="C26" s="149"/>
      <c r="D26" s="149"/>
      <c r="E26" s="149"/>
      <c r="F26" s="149"/>
      <c r="G26" s="149"/>
      <c r="H26" s="149"/>
      <c r="I26" s="149"/>
      <c r="J26" s="149"/>
      <c r="K26" s="149"/>
      <c r="L26" s="149"/>
      <c r="M26" s="149"/>
      <c r="N26" s="335">
        <f>N24-N25</f>
        <v>52669.84</v>
      </c>
      <c r="O26" s="335">
        <f t="shared" ref="O26:P26" si="9">O24-O25</f>
        <v>52669.84</v>
      </c>
      <c r="P26" s="335">
        <f t="shared" si="9"/>
        <v>52669.84</v>
      </c>
    </row>
    <row r="27" spans="2:16">
      <c r="B27" s="263" t="s">
        <v>167</v>
      </c>
      <c r="C27" s="263"/>
      <c r="D27" s="263"/>
      <c r="E27" s="263"/>
      <c r="F27" s="263"/>
      <c r="G27" s="263"/>
      <c r="H27" s="263"/>
      <c r="I27" s="263"/>
      <c r="J27" s="263"/>
      <c r="K27" s="263"/>
      <c r="L27" s="263"/>
      <c r="M27" s="263"/>
      <c r="N27" s="263">
        <f>$E$13</f>
        <v>15.6</v>
      </c>
      <c r="O27" s="263">
        <f t="shared" ref="O27:P27" si="10">$E$13</f>
        <v>15.6</v>
      </c>
      <c r="P27" s="263">
        <f t="shared" si="10"/>
        <v>15.6</v>
      </c>
    </row>
    <row r="28" spans="2:16" ht="4.8" customHeight="1"/>
    <row r="29" spans="2:16" ht="15" thickBot="1">
      <c r="B29" s="50" t="s">
        <v>168</v>
      </c>
      <c r="C29" s="51"/>
      <c r="D29" s="51"/>
      <c r="E29" s="51"/>
      <c r="F29" s="51"/>
      <c r="G29" s="51"/>
      <c r="H29" s="51"/>
      <c r="I29" s="51"/>
      <c r="J29" s="51"/>
      <c r="K29" s="51"/>
      <c r="L29" s="51"/>
      <c r="M29" s="51"/>
      <c r="N29" s="51">
        <f>N26/N27</f>
        <v>3376.2717948717946</v>
      </c>
      <c r="O29" s="51">
        <f t="shared" ref="O29:P29" si="11">O26/O27</f>
        <v>3376.2717948717946</v>
      </c>
      <c r="P29" s="51">
        <f t="shared" si="11"/>
        <v>3376.2717948717946</v>
      </c>
    </row>
    <row r="30" spans="2:16" ht="4.8" customHeight="1" thickTop="1"/>
    <row r="34" spans="2:16">
      <c r="B34" s="81"/>
      <c r="C34" s="174"/>
      <c r="D34" s="174"/>
      <c r="E34" s="174"/>
      <c r="F34" s="174"/>
      <c r="G34" s="174"/>
      <c r="H34" s="174"/>
      <c r="I34" s="174"/>
      <c r="J34" s="174"/>
      <c r="K34" s="174"/>
      <c r="L34" s="174"/>
      <c r="M34" s="174"/>
      <c r="N34" s="174"/>
      <c r="O34" s="174"/>
      <c r="P34" s="174"/>
    </row>
  </sheetData>
  <mergeCells count="3">
    <mergeCell ref="D10:H10"/>
    <mergeCell ref="J10:L10"/>
    <mergeCell ref="N10:P10"/>
  </mergeCells>
  <pageMargins left="0.7" right="0.7" top="0.75" bottom="0.75" header="0.3" footer="0.3"/>
  <pageSetup scale="81" orientation="landscape"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B925A-D49F-4BC1-9389-782D44560442}">
  <sheetPr>
    <tabColor theme="1" tint="4.9989318521683403E-2"/>
  </sheetPr>
  <dimension ref="A1"/>
  <sheetViews>
    <sheetView workbookViewId="0"/>
  </sheetViews>
  <sheetFormatPr defaultRowHeight="14.4"/>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9CBFD-E89E-4D49-B531-062A279A509F}">
  <sheetPr>
    <pageSetUpPr fitToPage="1"/>
  </sheetPr>
  <dimension ref="B2:K53"/>
  <sheetViews>
    <sheetView showGridLines="0" zoomScaleNormal="100" workbookViewId="0">
      <selection activeCell="P45" sqref="P45"/>
    </sheetView>
  </sheetViews>
  <sheetFormatPr defaultRowHeight="14.4"/>
  <cols>
    <col min="1" max="1" width="1.88671875" customWidth="1"/>
    <col min="2" max="2" width="45.33203125" bestFit="1" customWidth="1"/>
    <col min="4" max="4" width="10.33203125" customWidth="1"/>
    <col min="5" max="5" width="12.21875" customWidth="1"/>
    <col min="6" max="6" width="9.21875" customWidth="1"/>
  </cols>
  <sheetData>
    <row r="2" spans="2:11" ht="52.2" customHeight="1">
      <c r="B2" s="82" t="s">
        <v>2185</v>
      </c>
      <c r="C2" s="81"/>
      <c r="D2" s="81"/>
      <c r="E2" s="81"/>
      <c r="F2" s="81"/>
      <c r="G2" s="81"/>
      <c r="H2" s="81"/>
      <c r="I2" s="81"/>
    </row>
    <row r="3" spans="2:11">
      <c r="B3" s="81" t="str">
        <f>CONCATENATE(" ","( ",VLOOKUP(B2,[1]Sheet1!B2:D5442,3,1)," | ","BSE Code: ",VLOOKUP(B2,[1]Sheet1!B3:C5442,2,1)," )")</f>
        <v xml:space="preserve"> ( GODFRYPHLP | BSE Code: 500163 )</v>
      </c>
      <c r="C3" s="81"/>
      <c r="D3" s="81"/>
      <c r="E3" s="81"/>
      <c r="F3" s="81"/>
      <c r="G3" s="81"/>
      <c r="H3" s="81"/>
      <c r="I3" s="81"/>
    </row>
    <row r="4" spans="2:11">
      <c r="B4" s="81"/>
      <c r="C4" s="81"/>
      <c r="D4" s="81"/>
      <c r="E4" s="81"/>
      <c r="F4" s="81"/>
      <c r="G4" s="81"/>
      <c r="H4" s="81"/>
      <c r="I4" s="81"/>
    </row>
    <row r="5" spans="2:11">
      <c r="B5" t="s">
        <v>933</v>
      </c>
    </row>
    <row r="6" spans="2:11">
      <c r="B6" s="83"/>
      <c r="C6" s="88"/>
      <c r="D6" s="88"/>
      <c r="E6" s="88"/>
      <c r="F6" s="88"/>
      <c r="G6" s="88"/>
      <c r="H6" s="88"/>
      <c r="I6" s="88"/>
      <c r="J6" s="88"/>
      <c r="K6" s="88"/>
    </row>
    <row r="8" spans="2:11" ht="18">
      <c r="B8" s="250" t="s">
        <v>10556</v>
      </c>
      <c r="C8" s="251"/>
      <c r="D8" s="251"/>
      <c r="E8" s="251"/>
      <c r="F8" s="201"/>
      <c r="G8" s="201"/>
      <c r="H8" s="201"/>
      <c r="I8" s="201"/>
      <c r="J8" s="201"/>
      <c r="K8" s="201"/>
    </row>
    <row r="10" spans="2:11">
      <c r="B10" s="181" t="s">
        <v>10557</v>
      </c>
    </row>
    <row r="12" spans="2:11">
      <c r="B12" s="10" t="s">
        <v>10558</v>
      </c>
    </row>
    <row r="13" spans="2:11">
      <c r="B13" s="276"/>
      <c r="C13" s="276"/>
      <c r="D13" s="276"/>
      <c r="E13" s="276"/>
      <c r="F13" s="299"/>
      <c r="G13" s="299" t="s">
        <v>10559</v>
      </c>
      <c r="H13" s="299" t="s">
        <v>10559</v>
      </c>
      <c r="I13" s="299" t="s">
        <v>10560</v>
      </c>
      <c r="J13" s="299" t="s">
        <v>10561</v>
      </c>
    </row>
    <row r="14" spans="2:11" ht="16.2">
      <c r="B14" s="300" t="s">
        <v>130</v>
      </c>
      <c r="C14" s="300" t="s">
        <v>10562</v>
      </c>
      <c r="D14" s="301" t="s">
        <v>10563</v>
      </c>
      <c r="E14" s="301" t="s">
        <v>10564</v>
      </c>
      <c r="F14" s="301" t="s">
        <v>10719</v>
      </c>
      <c r="G14" s="301" t="s">
        <v>10565</v>
      </c>
      <c r="H14" s="301" t="s">
        <v>10566</v>
      </c>
      <c r="I14" s="301" t="s">
        <v>10720</v>
      </c>
      <c r="J14" s="301" t="s">
        <v>10721</v>
      </c>
    </row>
    <row r="15" spans="2:11">
      <c r="B15" s="182"/>
      <c r="C15" s="182"/>
      <c r="D15" s="182"/>
      <c r="E15" s="182"/>
      <c r="F15" s="182"/>
      <c r="G15" s="182"/>
      <c r="H15" s="182"/>
      <c r="I15" s="182"/>
      <c r="J15" s="182"/>
    </row>
    <row r="16" spans="2:11">
      <c r="B16" s="336" t="s">
        <v>10567</v>
      </c>
      <c r="C16" s="336" t="s">
        <v>10568</v>
      </c>
      <c r="D16" s="337">
        <f>'Beta Comps'!E3</f>
        <v>178.97</v>
      </c>
      <c r="E16" s="337">
        <f>'Beta Comps'!F3</f>
        <v>52176.7</v>
      </c>
      <c r="F16" s="338">
        <v>0.3</v>
      </c>
      <c r="G16" s="339">
        <f>D16/E16</f>
        <v>3.4300751101545329E-3</v>
      </c>
      <c r="H16" s="339">
        <f>D16/(D16+E16)</f>
        <v>3.4183499131994681E-3</v>
      </c>
      <c r="I16" s="340">
        <f>'Beta Regression'!T23</f>
        <v>0.52166939023052072</v>
      </c>
      <c r="J16" s="341">
        <f>I16/(1+(1-F16)*G16)</f>
        <v>0.52041983484488819</v>
      </c>
    </row>
    <row r="17" spans="2:10">
      <c r="B17" s="348" t="s">
        <v>10569</v>
      </c>
      <c r="C17" s="348" t="s">
        <v>10568</v>
      </c>
      <c r="D17" s="349">
        <f>'Beta Comps'!E4</f>
        <v>2.5099999999999998</v>
      </c>
      <c r="E17" s="349">
        <f>'Beta Comps'!F4</f>
        <v>32745.279999999999</v>
      </c>
      <c r="F17" s="350">
        <v>0.3</v>
      </c>
      <c r="G17" s="351">
        <f>D17/E17</f>
        <v>7.6652268662842391E-5</v>
      </c>
      <c r="H17" s="351">
        <f>D17/(D17+E17)</f>
        <v>7.6646393542892513E-5</v>
      </c>
      <c r="I17" s="352">
        <f>'Beta Regression'!T24</f>
        <v>-0.40645360420431337</v>
      </c>
      <c r="J17" s="353">
        <f t="shared" ref="J17:J19" si="0">I17/(1+(1-F17)*G17)</f>
        <v>-0.40643179646083455</v>
      </c>
    </row>
    <row r="18" spans="2:10">
      <c r="B18" s="354" t="s">
        <v>140</v>
      </c>
      <c r="C18" s="354" t="s">
        <v>10568</v>
      </c>
      <c r="D18" s="270">
        <f>'Beta Comps'!E5</f>
        <v>0</v>
      </c>
      <c r="E18" s="270">
        <f>'Beta Comps'!F5</f>
        <v>4531.05</v>
      </c>
      <c r="F18" s="355">
        <v>0.3</v>
      </c>
      <c r="G18" s="356">
        <f>D18/E18</f>
        <v>0</v>
      </c>
      <c r="H18" s="356">
        <f>D18/(D18+E18)</f>
        <v>0</v>
      </c>
      <c r="I18" s="357">
        <f>'Beta Regression'!T25</f>
        <v>0.68401107991167709</v>
      </c>
      <c r="J18" s="358">
        <f t="shared" si="0"/>
        <v>0.68401107991167709</v>
      </c>
    </row>
    <row r="19" spans="2:10">
      <c r="B19" s="342" t="s">
        <v>141</v>
      </c>
      <c r="C19" s="342" t="s">
        <v>10568</v>
      </c>
      <c r="D19" s="343">
        <f>'Beta Comps'!E6</f>
        <v>77.08</v>
      </c>
      <c r="E19" s="343">
        <f>'Beta Comps'!F6</f>
        <v>277.83999999999997</v>
      </c>
      <c r="F19" s="344">
        <v>0.3</v>
      </c>
      <c r="G19" s="345">
        <f>D19/E19</f>
        <v>0.2774258566081198</v>
      </c>
      <c r="H19" s="345">
        <f>D19/(D19+E19)</f>
        <v>0.21717570156655022</v>
      </c>
      <c r="I19" s="346">
        <f>'Beta Regression'!T26</f>
        <v>0.99480591014775299</v>
      </c>
      <c r="J19" s="347">
        <f t="shared" si="0"/>
        <v>0.83303256843196327</v>
      </c>
    </row>
    <row r="20" spans="2:10">
      <c r="F20" s="56"/>
    </row>
    <row r="21" spans="2:10">
      <c r="E21" s="184" t="s">
        <v>162</v>
      </c>
      <c r="F21" s="185">
        <f>AVERAGE(F16:F19)</f>
        <v>0.3</v>
      </c>
      <c r="G21" s="185">
        <f>AVERAGE(G16:G19)</f>
        <v>7.0233145996734289E-2</v>
      </c>
      <c r="H21" s="185">
        <f>AVERAGE(H16:H19)</f>
        <v>5.5167674468323144E-2</v>
      </c>
      <c r="I21" s="186">
        <f>AVERAGE(I16:I19)</f>
        <v>0.4485081940214094</v>
      </c>
      <c r="J21" s="186">
        <f>AVERAGE(J16:J19)</f>
        <v>0.40775792168192349</v>
      </c>
    </row>
    <row r="22" spans="2:10">
      <c r="E22" s="187" t="s">
        <v>121</v>
      </c>
      <c r="F22" s="188">
        <f>MEDIAN(F16:F19)</f>
        <v>0.3</v>
      </c>
      <c r="G22" s="188">
        <f>MEDIAN(G16:G19)</f>
        <v>1.7533636894086877E-3</v>
      </c>
      <c r="H22" s="188">
        <f>MEDIAN(H16:H19)</f>
        <v>1.7474981533711804E-3</v>
      </c>
      <c r="I22" s="189">
        <f>MEDIAN(I16:I19)</f>
        <v>0.60284023507109885</v>
      </c>
      <c r="J22" s="189">
        <f>MEDIAN(J16:J19)</f>
        <v>0.60221545737828264</v>
      </c>
    </row>
    <row r="23" spans="2:10">
      <c r="G23" s="27"/>
    </row>
    <row r="24" spans="2:10">
      <c r="G24" s="27"/>
    </row>
    <row r="25" spans="2:10">
      <c r="B25" s="187" t="s">
        <v>10570</v>
      </c>
      <c r="C25" s="190"/>
      <c r="D25" s="190"/>
      <c r="E25" s="190"/>
      <c r="G25" s="187" t="s">
        <v>10571</v>
      </c>
      <c r="H25" s="190"/>
      <c r="I25" s="190"/>
      <c r="J25" s="190"/>
    </row>
    <row r="26" spans="2:10">
      <c r="B26" s="27"/>
      <c r="G26" s="27"/>
    </row>
    <row r="27" spans="2:10">
      <c r="B27" s="149" t="s">
        <v>10572</v>
      </c>
      <c r="C27" s="149"/>
      <c r="D27" s="149"/>
      <c r="E27" s="359">
        <v>7.8212290502793297E-2</v>
      </c>
      <c r="G27" s="149" t="s">
        <v>10573</v>
      </c>
      <c r="H27" s="149"/>
      <c r="I27" s="149"/>
      <c r="J27" s="362">
        <v>7.3910000000000003E-2</v>
      </c>
    </row>
    <row r="28" spans="2:10">
      <c r="B28" s="149" t="s">
        <v>10574</v>
      </c>
      <c r="C28" s="149"/>
      <c r="D28" s="149"/>
      <c r="E28" s="360">
        <f>F22</f>
        <v>0.3</v>
      </c>
      <c r="G28" s="149" t="s">
        <v>10575</v>
      </c>
      <c r="H28" s="149"/>
      <c r="I28" s="149"/>
      <c r="J28" s="363">
        <f>RM!H15-WACC!J27</f>
        <v>8.0207391304347841E-2</v>
      </c>
    </row>
    <row r="29" spans="2:10" ht="16.2">
      <c r="B29" s="263" t="s">
        <v>10576</v>
      </c>
      <c r="C29" s="263"/>
      <c r="D29" s="263"/>
      <c r="E29" s="361">
        <f>E27*(1-E28)</f>
        <v>5.4748603351955305E-2</v>
      </c>
      <c r="G29" s="149" t="s">
        <v>10577</v>
      </c>
      <c r="H29" s="149"/>
      <c r="I29" s="149"/>
      <c r="J29" s="364">
        <f>J38</f>
        <v>0.62682932567033067</v>
      </c>
    </row>
    <row r="30" spans="2:10">
      <c r="G30" s="263" t="s">
        <v>10571</v>
      </c>
      <c r="H30" s="263"/>
      <c r="I30" s="263"/>
      <c r="J30" s="365">
        <f>J27+(J28*J29)</f>
        <v>0.1241863450050807</v>
      </c>
    </row>
    <row r="33" spans="2:10">
      <c r="B33" s="187" t="s">
        <v>2160</v>
      </c>
      <c r="C33" s="190"/>
      <c r="D33" s="190"/>
      <c r="E33" s="190"/>
      <c r="G33" s="187" t="s">
        <v>10578</v>
      </c>
      <c r="H33" s="190"/>
      <c r="I33" s="190"/>
      <c r="J33" s="190"/>
    </row>
    <row r="34" spans="2:10">
      <c r="G34" s="10"/>
    </row>
    <row r="35" spans="2:10">
      <c r="B35" s="190"/>
      <c r="C35" s="190"/>
      <c r="D35" s="178" t="s">
        <v>10579</v>
      </c>
      <c r="E35" s="178" t="s">
        <v>10580</v>
      </c>
      <c r="G35" s="330" t="s">
        <v>10581</v>
      </c>
      <c r="H35" s="149"/>
      <c r="I35" s="149"/>
      <c r="J35" s="330">
        <f>J22</f>
        <v>0.60221545737828264</v>
      </c>
    </row>
    <row r="36" spans="2:10">
      <c r="B36" t="s">
        <v>10563</v>
      </c>
      <c r="C36" s="183">
        <f>D16</f>
        <v>178.97</v>
      </c>
      <c r="D36" s="12">
        <f>C36/$C$38</f>
        <v>3.4183499131994681E-3</v>
      </c>
      <c r="E36" s="191">
        <f>H21</f>
        <v>5.5167674468323144E-2</v>
      </c>
      <c r="G36" s="149" t="s">
        <v>10582</v>
      </c>
      <c r="H36" s="149"/>
      <c r="I36" s="149"/>
      <c r="J36" s="319">
        <f>E40</f>
        <v>5.8388851627487602E-2</v>
      </c>
    </row>
    <row r="37" spans="2:10">
      <c r="B37" s="263" t="s">
        <v>9</v>
      </c>
      <c r="C37" s="270">
        <f>E16</f>
        <v>52176.7</v>
      </c>
      <c r="D37" s="264">
        <f>C37/$C$38</f>
        <v>0.99658165008680055</v>
      </c>
      <c r="E37" s="271">
        <f>E38-E36</f>
        <v>0.94483232553167684</v>
      </c>
      <c r="G37" s="149" t="s">
        <v>10574</v>
      </c>
      <c r="H37" s="149"/>
      <c r="I37" s="149"/>
      <c r="J37" s="360">
        <f>E28</f>
        <v>0.3</v>
      </c>
    </row>
    <row r="38" spans="2:10">
      <c r="B38" t="s">
        <v>10583</v>
      </c>
      <c r="C38">
        <f>SUM(C36:C37)</f>
        <v>52355.67</v>
      </c>
      <c r="D38" s="192">
        <f>C38/$C$38</f>
        <v>1</v>
      </c>
      <c r="E38" s="56">
        <f>D38</f>
        <v>1</v>
      </c>
      <c r="G38" s="263" t="s">
        <v>10551</v>
      </c>
      <c r="H38" s="263"/>
      <c r="I38" s="263"/>
      <c r="J38" s="366">
        <f>J35*(1+(1-J37)*J36)</f>
        <v>0.62682932567033067</v>
      </c>
    </row>
    <row r="40" spans="2:10">
      <c r="B40" t="s">
        <v>10584</v>
      </c>
      <c r="D40" s="193">
        <f>D36/D37</f>
        <v>3.4300751101545325E-3</v>
      </c>
      <c r="E40" s="193">
        <f>E36/E37</f>
        <v>5.8388851627487602E-2</v>
      </c>
      <c r="G40" s="187" t="s">
        <v>10556</v>
      </c>
      <c r="H40" s="190"/>
      <c r="I40" s="190"/>
      <c r="J40" s="190"/>
    </row>
    <row r="41" spans="2:10">
      <c r="G41" s="27"/>
    </row>
    <row r="42" spans="2:10">
      <c r="B42" s="194" t="s">
        <v>10585</v>
      </c>
      <c r="G42" s="149" t="s">
        <v>10571</v>
      </c>
      <c r="H42" s="149"/>
      <c r="I42" s="149"/>
      <c r="J42" s="367">
        <f>J30</f>
        <v>0.1241863450050807</v>
      </c>
    </row>
    <row r="43" spans="2:10">
      <c r="B43" s="194" t="s">
        <v>10586</v>
      </c>
      <c r="G43" s="263" t="s">
        <v>10587</v>
      </c>
      <c r="H43" s="263"/>
      <c r="I43" s="263"/>
      <c r="J43" s="271">
        <f>E37</f>
        <v>0.94483232553167684</v>
      </c>
    </row>
    <row r="44" spans="2:10">
      <c r="B44" s="194" t="s">
        <v>10588</v>
      </c>
      <c r="J44" s="368"/>
    </row>
    <row r="45" spans="2:10">
      <c r="B45" s="194" t="s">
        <v>10589</v>
      </c>
      <c r="G45" s="149" t="s">
        <v>10570</v>
      </c>
      <c r="H45" s="149"/>
      <c r="I45" s="149"/>
      <c r="J45" s="360">
        <f>E29</f>
        <v>5.4748603351955305E-2</v>
      </c>
    </row>
    <row r="46" spans="2:10">
      <c r="G46" s="263" t="s">
        <v>10590</v>
      </c>
      <c r="H46" s="263"/>
      <c r="I46" s="263"/>
      <c r="J46" s="271">
        <f>E36</f>
        <v>5.5167674468323144E-2</v>
      </c>
    </row>
    <row r="48" spans="2:10" ht="15" thickBot="1">
      <c r="G48" s="195" t="s">
        <v>10591</v>
      </c>
      <c r="H48" s="195"/>
      <c r="I48" s="195"/>
      <c r="J48" s="196">
        <f>(J42*J43)+(J45*J46)</f>
        <v>0.12035562627774557</v>
      </c>
    </row>
    <row r="53" spans="2:11">
      <c r="B53" s="83"/>
      <c r="C53" s="88"/>
      <c r="D53" s="88"/>
      <c r="E53" s="88"/>
      <c r="F53" s="88"/>
      <c r="G53" s="88"/>
      <c r="H53" s="88"/>
      <c r="I53" s="88"/>
      <c r="J53" s="88"/>
      <c r="K53" s="88"/>
    </row>
  </sheetData>
  <pageMargins left="0.7" right="0.7" top="0.75" bottom="0.75" header="0.3" footer="0.3"/>
  <pageSetup scale="68"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6FEDB4-E3BC-4E6A-A385-110CC1FBEB1A}">
  <dimension ref="B2:U259"/>
  <sheetViews>
    <sheetView showGridLines="0" topLeftCell="A4" zoomScaleNormal="100" workbookViewId="0">
      <selection activeCell="S46" sqref="S46"/>
    </sheetView>
  </sheetViews>
  <sheetFormatPr defaultRowHeight="14.4"/>
  <cols>
    <col min="1" max="1" width="1.88671875" customWidth="1"/>
    <col min="2" max="2" width="15.77734375" customWidth="1"/>
    <col min="3" max="3" width="11.6640625" bestFit="1" customWidth="1"/>
    <col min="4" max="4" width="9" bestFit="1" customWidth="1"/>
    <col min="5" max="5" width="2.77734375" customWidth="1"/>
    <col min="6" max="6" width="15.6640625" customWidth="1"/>
    <col min="7" max="7" width="14.21875" customWidth="1"/>
    <col min="8" max="8" width="2.77734375" customWidth="1"/>
    <col min="9" max="9" width="12.109375" customWidth="1"/>
    <col min="10" max="10" width="12.33203125" customWidth="1"/>
    <col min="11" max="11" width="2.77734375" customWidth="1"/>
    <col min="12" max="12" width="11.33203125" customWidth="1"/>
    <col min="13" max="13" width="13.109375" customWidth="1"/>
    <col min="14" max="14" width="2.77734375" customWidth="1"/>
    <col min="15" max="15" width="10.109375" bestFit="1" customWidth="1"/>
    <col min="16" max="16" width="9" bestFit="1" customWidth="1"/>
    <col min="17" max="17" width="2.77734375" customWidth="1"/>
    <col min="19" max="19" width="19.5546875" bestFit="1" customWidth="1"/>
    <col min="20" max="20" width="12" bestFit="1" customWidth="1"/>
    <col min="21" max="21" width="12.88671875" bestFit="1" customWidth="1"/>
  </cols>
  <sheetData>
    <row r="2" spans="2:21" ht="40.799999999999997" customHeight="1">
      <c r="B2" s="82" t="s">
        <v>2185</v>
      </c>
      <c r="C2" s="81"/>
      <c r="D2" s="81"/>
      <c r="E2" s="81"/>
      <c r="F2" s="81"/>
      <c r="G2" s="81"/>
      <c r="H2" s="81"/>
      <c r="I2" s="81"/>
      <c r="J2" s="81"/>
      <c r="K2" s="81"/>
      <c r="L2" s="81"/>
      <c r="M2" s="81"/>
      <c r="N2" s="81"/>
      <c r="O2" s="81"/>
      <c r="P2" s="81"/>
      <c r="Q2" s="81"/>
      <c r="R2" s="81"/>
      <c r="S2" s="81"/>
      <c r="T2" s="53"/>
      <c r="U2" s="53"/>
    </row>
    <row r="3" spans="2:21">
      <c r="B3" s="81" t="str">
        <f>CONCATENATE(" ","( ",VLOOKUP(B2,[1]Sheet1!B2:D5442,3,1)," | ","BSE Code: ",VLOOKUP(B2,[1]Sheet1!B3:C5442,2,1)," )")</f>
        <v xml:space="preserve"> ( GODFRYPHLP | BSE Code: 500163 )</v>
      </c>
      <c r="C3" s="81"/>
      <c r="D3" s="81"/>
      <c r="E3" s="81"/>
      <c r="F3" s="81"/>
      <c r="G3" s="81"/>
      <c r="H3" s="81"/>
      <c r="I3" s="81"/>
      <c r="J3" s="81"/>
      <c r="K3" s="81"/>
      <c r="L3" s="81"/>
      <c r="M3" s="81"/>
      <c r="N3" s="81"/>
      <c r="O3" s="81"/>
      <c r="P3" s="81"/>
      <c r="Q3" s="81"/>
      <c r="R3" s="81"/>
      <c r="S3" s="81"/>
      <c r="T3" s="53"/>
      <c r="U3" s="53"/>
    </row>
    <row r="4" spans="2:21">
      <c r="B4" s="81"/>
      <c r="C4" s="81"/>
      <c r="D4" s="81"/>
      <c r="E4" s="81"/>
      <c r="F4" s="81"/>
      <c r="G4" s="81"/>
      <c r="H4" s="81"/>
      <c r="I4" s="81"/>
      <c r="J4" s="81"/>
      <c r="K4" s="81"/>
      <c r="L4" s="81"/>
      <c r="M4" s="81"/>
      <c r="N4" s="81"/>
      <c r="O4" s="81"/>
      <c r="P4" s="81"/>
      <c r="Q4" s="81"/>
      <c r="R4" s="81"/>
      <c r="S4" s="81"/>
      <c r="T4" s="53"/>
      <c r="U4" s="53"/>
    </row>
    <row r="5" spans="2:21">
      <c r="B5" t="s">
        <v>933</v>
      </c>
    </row>
    <row r="6" spans="2:21">
      <c r="B6" s="83"/>
      <c r="C6" s="88"/>
      <c r="D6" s="88"/>
      <c r="E6" s="88"/>
      <c r="F6" s="88"/>
      <c r="G6" s="88"/>
      <c r="H6" s="88"/>
      <c r="I6" s="88"/>
      <c r="J6" s="88"/>
      <c r="K6" s="88"/>
      <c r="L6" s="88"/>
      <c r="M6" s="88"/>
      <c r="N6" s="88"/>
      <c r="O6" s="88"/>
      <c r="P6" s="88"/>
      <c r="Q6" s="88"/>
      <c r="R6" s="88"/>
      <c r="S6" s="88"/>
      <c r="T6" s="88"/>
      <c r="U6" s="88"/>
    </row>
    <row r="8" spans="2:21">
      <c r="B8" s="10" t="s">
        <v>10537</v>
      </c>
    </row>
    <row r="10" spans="2:21">
      <c r="B10" s="408" t="s">
        <v>10538</v>
      </c>
      <c r="C10" s="408"/>
      <c r="D10" s="408"/>
      <c r="E10" s="175"/>
      <c r="F10" s="408" t="s">
        <v>10539</v>
      </c>
      <c r="G10" s="408"/>
      <c r="H10" s="175"/>
      <c r="I10" s="408" t="s">
        <v>10540</v>
      </c>
      <c r="J10" s="408"/>
      <c r="K10" s="175"/>
      <c r="L10" s="408" t="s">
        <v>10541</v>
      </c>
      <c r="M10" s="408"/>
      <c r="O10" s="408" t="s">
        <v>10542</v>
      </c>
      <c r="P10" s="408"/>
      <c r="Q10" s="176"/>
      <c r="S10" s="408" t="s">
        <v>10543</v>
      </c>
      <c r="T10" s="408"/>
    </row>
    <row r="11" spans="2:21">
      <c r="B11" s="175"/>
      <c r="C11" s="175"/>
      <c r="D11" s="175"/>
      <c r="E11" s="175"/>
      <c r="F11" s="175"/>
      <c r="G11" s="175"/>
      <c r="H11" s="175"/>
      <c r="I11" s="175"/>
      <c r="J11" s="175"/>
      <c r="K11" s="175"/>
      <c r="L11" s="175"/>
      <c r="M11" s="175"/>
      <c r="O11" s="175"/>
      <c r="P11" s="175"/>
      <c r="Q11" s="175"/>
      <c r="S11" s="175"/>
      <c r="T11" s="175"/>
    </row>
    <row r="12" spans="2:21">
      <c r="B12" s="177" t="s">
        <v>186</v>
      </c>
      <c r="C12" s="178" t="s">
        <v>10544</v>
      </c>
      <c r="D12" s="178" t="s">
        <v>10441</v>
      </c>
      <c r="E12" s="115"/>
      <c r="F12" s="178" t="s">
        <v>10544</v>
      </c>
      <c r="G12" s="178" t="s">
        <v>10441</v>
      </c>
      <c r="H12" s="115"/>
      <c r="I12" s="178" t="s">
        <v>10544</v>
      </c>
      <c r="J12" s="178" t="s">
        <v>10441</v>
      </c>
      <c r="K12" s="115"/>
      <c r="L12" s="178" t="s">
        <v>10544</v>
      </c>
      <c r="M12" s="178" t="s">
        <v>10441</v>
      </c>
      <c r="N12" s="93"/>
      <c r="O12" s="178" t="s">
        <v>10544</v>
      </c>
      <c r="P12" s="178" t="s">
        <v>10441</v>
      </c>
      <c r="Q12" s="115"/>
    </row>
    <row r="13" spans="2:21">
      <c r="S13" s="373" t="s">
        <v>10545</v>
      </c>
      <c r="T13" s="330">
        <f>W14</f>
        <v>0</v>
      </c>
    </row>
    <row r="14" spans="2:21">
      <c r="B14" s="369">
        <v>45537.645833333336</v>
      </c>
      <c r="C14" s="370">
        <v>2225.5700000000002</v>
      </c>
      <c r="D14" s="149"/>
      <c r="F14" s="370">
        <v>1.4</v>
      </c>
      <c r="G14" s="149"/>
      <c r="I14" s="370">
        <v>414.63</v>
      </c>
      <c r="J14" s="149"/>
      <c r="L14" s="370">
        <v>223.9</v>
      </c>
      <c r="M14" s="149"/>
      <c r="O14" s="370">
        <v>25278.7</v>
      </c>
      <c r="P14" s="149"/>
      <c r="S14" s="263" t="s">
        <v>10546</v>
      </c>
      <c r="T14" s="264">
        <v>0.75</v>
      </c>
    </row>
    <row r="15" spans="2:21">
      <c r="B15" s="369">
        <v>45538.645833333336</v>
      </c>
      <c r="C15" s="370">
        <v>2211.92</v>
      </c>
      <c r="D15" s="319">
        <f>C15/C14-1</f>
        <v>-6.1332602434432948E-3</v>
      </c>
      <c r="E15" s="12"/>
      <c r="F15" s="370">
        <v>1.47</v>
      </c>
      <c r="G15" s="319">
        <f>F15/F14-1</f>
        <v>5.0000000000000044E-2</v>
      </c>
      <c r="H15" s="12"/>
      <c r="I15" s="370">
        <v>409.92</v>
      </c>
      <c r="J15" s="319">
        <f>I15/I14-1</f>
        <v>-1.1359525359959433E-2</v>
      </c>
      <c r="K15" s="12"/>
      <c r="L15" s="370">
        <v>219.45</v>
      </c>
      <c r="M15" s="319">
        <f>L15/L14-1</f>
        <v>-1.987494417150526E-2</v>
      </c>
      <c r="O15" s="370">
        <v>25279.85</v>
      </c>
      <c r="P15" s="319">
        <f>O15/O14-1</f>
        <v>4.5492845755390476E-5</v>
      </c>
      <c r="Q15" s="12"/>
      <c r="T15" s="27"/>
    </row>
    <row r="16" spans="2:21">
      <c r="B16" s="369">
        <v>45539.645833333336</v>
      </c>
      <c r="C16" s="370">
        <v>2122.9499999999998</v>
      </c>
      <c r="D16" s="319">
        <f t="shared" ref="D16:D79" si="0">C16/C15-1</f>
        <v>-4.0222973706101617E-2</v>
      </c>
      <c r="E16" s="12"/>
      <c r="F16" s="370">
        <v>1.55</v>
      </c>
      <c r="G16" s="319">
        <f t="shared" ref="G16:G79" si="1">F16/F15-1</f>
        <v>5.4421768707483054E-2</v>
      </c>
      <c r="H16" s="12"/>
      <c r="I16" s="370">
        <v>409.01</v>
      </c>
      <c r="J16" s="319">
        <f t="shared" ref="J16:J79" si="2">I16/I15-1</f>
        <v>-2.2199453551913217E-3</v>
      </c>
      <c r="K16" s="12"/>
      <c r="L16" s="370">
        <v>215.1</v>
      </c>
      <c r="M16" s="319">
        <f t="shared" ref="M16:M79" si="3">L16/L15-1</f>
        <v>-1.9822282980177741E-2</v>
      </c>
      <c r="O16" s="370">
        <v>25198.7</v>
      </c>
      <c r="P16" s="319">
        <f t="shared" ref="P16:P79" si="4">O16/O15-1</f>
        <v>-3.2100665154262131E-3</v>
      </c>
      <c r="Q16" s="12"/>
      <c r="S16" s="149" t="s">
        <v>10547</v>
      </c>
      <c r="T16" s="330">
        <v>1</v>
      </c>
    </row>
    <row r="17" spans="2:21">
      <c r="B17" s="369">
        <v>45540.645833333336</v>
      </c>
      <c r="C17" s="370">
        <v>2137.35</v>
      </c>
      <c r="D17" s="319">
        <f t="shared" si="0"/>
        <v>6.7830142019360551E-3</v>
      </c>
      <c r="E17" s="12"/>
      <c r="F17" s="370">
        <v>1.62</v>
      </c>
      <c r="G17" s="319">
        <f t="shared" si="1"/>
        <v>4.5161290322580649E-2</v>
      </c>
      <c r="H17" s="12"/>
      <c r="I17" s="370">
        <v>405.13</v>
      </c>
      <c r="J17" s="319">
        <f t="shared" si="2"/>
        <v>-9.4863206278574808E-3</v>
      </c>
      <c r="K17" s="12"/>
      <c r="L17" s="370">
        <v>210.8</v>
      </c>
      <c r="M17" s="319">
        <f t="shared" si="3"/>
        <v>-1.999070199907016E-2</v>
      </c>
      <c r="O17" s="370">
        <v>25145.1</v>
      </c>
      <c r="P17" s="319">
        <f t="shared" si="4"/>
        <v>-2.127093858016571E-3</v>
      </c>
      <c r="Q17" s="12"/>
      <c r="S17" s="263" t="s">
        <v>10548</v>
      </c>
      <c r="T17" s="264">
        <v>0.25</v>
      </c>
    </row>
    <row r="18" spans="2:21">
      <c r="B18" s="369">
        <v>45541.645833333336</v>
      </c>
      <c r="C18" s="370">
        <v>2401.9499999999998</v>
      </c>
      <c r="D18" s="319">
        <f t="shared" si="0"/>
        <v>0.1237981612744754</v>
      </c>
      <c r="E18" s="12"/>
      <c r="F18" s="370">
        <v>1.7</v>
      </c>
      <c r="G18" s="319">
        <f t="shared" si="1"/>
        <v>4.9382716049382713E-2</v>
      </c>
      <c r="H18" s="12"/>
      <c r="I18" s="370">
        <v>481.25</v>
      </c>
      <c r="J18" s="319">
        <f t="shared" si="2"/>
        <v>0.18789030681509633</v>
      </c>
      <c r="K18" s="12"/>
      <c r="L18" s="370">
        <v>206.6</v>
      </c>
      <c r="M18" s="319">
        <f t="shared" si="3"/>
        <v>-1.9924098671726842E-2</v>
      </c>
      <c r="O18" s="370">
        <v>24852.15</v>
      </c>
      <c r="P18" s="319">
        <f t="shared" si="4"/>
        <v>-1.16503811875871E-2</v>
      </c>
      <c r="Q18" s="12"/>
    </row>
    <row r="19" spans="2:21">
      <c r="B19" s="369">
        <v>45544.645833333336</v>
      </c>
      <c r="C19" s="370">
        <v>2281.4</v>
      </c>
      <c r="D19" s="319">
        <f t="shared" si="0"/>
        <v>-5.0188388600928335E-2</v>
      </c>
      <c r="E19" s="12"/>
      <c r="F19" s="370">
        <v>1.79</v>
      </c>
      <c r="G19" s="319">
        <f t="shared" si="1"/>
        <v>5.2941176470588269E-2</v>
      </c>
      <c r="H19" s="12"/>
      <c r="I19" s="370">
        <v>439.55</v>
      </c>
      <c r="J19" s="319">
        <f t="shared" si="2"/>
        <v>-8.6649350649350643E-2</v>
      </c>
      <c r="K19" s="12"/>
      <c r="L19" s="370">
        <v>202.5</v>
      </c>
      <c r="M19" s="319">
        <f t="shared" si="3"/>
        <v>-1.9845111326234233E-2</v>
      </c>
      <c r="O19" s="370">
        <v>24936.400000000001</v>
      </c>
      <c r="P19" s="319">
        <f t="shared" si="4"/>
        <v>3.3900487482974029E-3</v>
      </c>
      <c r="Q19" s="12"/>
      <c r="S19" s="24" t="s">
        <v>10549</v>
      </c>
      <c r="T19" s="179">
        <f>(T13*T14)+(T16*T17)</f>
        <v>0.25</v>
      </c>
    </row>
    <row r="20" spans="2:21">
      <c r="B20" s="369">
        <v>45545.645833333336</v>
      </c>
      <c r="C20" s="370">
        <v>2255.15</v>
      </c>
      <c r="D20" s="319">
        <f t="shared" si="0"/>
        <v>-1.1506092750065755E-2</v>
      </c>
      <c r="E20" s="12"/>
      <c r="F20" s="370">
        <v>1.88</v>
      </c>
      <c r="G20" s="319">
        <f t="shared" si="1"/>
        <v>5.027932960893855E-2</v>
      </c>
      <c r="H20" s="12"/>
      <c r="I20" s="370">
        <v>436.2</v>
      </c>
      <c r="J20" s="319">
        <f t="shared" si="2"/>
        <v>-7.6214310089864901E-3</v>
      </c>
      <c r="K20" s="12"/>
      <c r="L20" s="370">
        <v>198.45</v>
      </c>
      <c r="M20" s="319">
        <f t="shared" si="3"/>
        <v>-2.0000000000000018E-2</v>
      </c>
      <c r="O20" s="370">
        <v>25041.1</v>
      </c>
      <c r="P20" s="319">
        <f t="shared" si="4"/>
        <v>4.1986814455974297E-3</v>
      </c>
      <c r="Q20" s="12"/>
    </row>
    <row r="21" spans="2:21">
      <c r="B21" s="369">
        <v>45546.645833333336</v>
      </c>
      <c r="C21" s="370">
        <v>2204.9</v>
      </c>
      <c r="D21" s="319">
        <f t="shared" si="0"/>
        <v>-2.2282331552224921E-2</v>
      </c>
      <c r="E21" s="12"/>
      <c r="F21" s="370">
        <v>1.97</v>
      </c>
      <c r="G21" s="319">
        <f t="shared" si="1"/>
        <v>4.7872340425531901E-2</v>
      </c>
      <c r="H21" s="12"/>
      <c r="I21" s="370">
        <v>423.9</v>
      </c>
      <c r="J21" s="319">
        <f t="shared" si="2"/>
        <v>-2.8198074277854257E-2</v>
      </c>
      <c r="K21" s="12"/>
      <c r="L21" s="370">
        <v>196</v>
      </c>
      <c r="M21" s="319">
        <f t="shared" si="3"/>
        <v>-1.2345679012345623E-2</v>
      </c>
      <c r="O21" s="370">
        <v>24918.45</v>
      </c>
      <c r="P21" s="319">
        <f t="shared" si="4"/>
        <v>-4.8979477738596566E-3</v>
      </c>
      <c r="Q21" s="12"/>
    </row>
    <row r="22" spans="2:21">
      <c r="B22" s="369">
        <v>45547.645833333336</v>
      </c>
      <c r="C22" s="370">
        <v>2212.6999999999998</v>
      </c>
      <c r="D22" s="319">
        <f t="shared" si="0"/>
        <v>3.5375754002446858E-3</v>
      </c>
      <c r="E22" s="12"/>
      <c r="F22" s="370">
        <v>2.0699999999999998</v>
      </c>
      <c r="G22" s="319">
        <f t="shared" si="1"/>
        <v>5.0761421319796884E-2</v>
      </c>
      <c r="H22" s="12"/>
      <c r="I22" s="370">
        <v>429.25</v>
      </c>
      <c r="J22" s="319">
        <f t="shared" si="2"/>
        <v>1.2620901155933062E-2</v>
      </c>
      <c r="K22" s="12"/>
      <c r="L22" s="370">
        <v>192.1</v>
      </c>
      <c r="M22" s="319">
        <f t="shared" si="3"/>
        <v>-1.9897959183673541E-2</v>
      </c>
      <c r="O22" s="370">
        <v>25388.9</v>
      </c>
      <c r="P22" s="319">
        <f t="shared" si="4"/>
        <v>1.8879585206944993E-2</v>
      </c>
      <c r="Q22" s="12"/>
      <c r="S22" s="200" t="s">
        <v>10550</v>
      </c>
      <c r="T22" s="249" t="s">
        <v>10551</v>
      </c>
      <c r="U22" s="249" t="s">
        <v>10549</v>
      </c>
    </row>
    <row r="23" spans="2:21">
      <c r="B23" s="369">
        <v>45548.645833333336</v>
      </c>
      <c r="C23" s="370">
        <v>2438.9299999999998</v>
      </c>
      <c r="D23" s="319">
        <f t="shared" si="0"/>
        <v>0.10224160527861881</v>
      </c>
      <c r="E23" s="12"/>
      <c r="F23" s="370">
        <v>2.17</v>
      </c>
      <c r="G23" s="319">
        <f t="shared" si="1"/>
        <v>4.8309178743961345E-2</v>
      </c>
      <c r="H23" s="12"/>
      <c r="I23" s="370">
        <v>441.15</v>
      </c>
      <c r="J23" s="319">
        <f t="shared" si="2"/>
        <v>2.7722772277227747E-2</v>
      </c>
      <c r="K23" s="12"/>
      <c r="L23" s="370">
        <v>195.9</v>
      </c>
      <c r="M23" s="319">
        <f t="shared" si="3"/>
        <v>1.9781363872982904E-2</v>
      </c>
      <c r="O23" s="370">
        <v>25356.5</v>
      </c>
      <c r="P23" s="319">
        <f t="shared" si="4"/>
        <v>-1.276148238009589E-3</v>
      </c>
      <c r="Q23" s="12"/>
      <c r="S23" s="164" t="s">
        <v>138</v>
      </c>
      <c r="T23" s="374">
        <f>SLOPE(D15:D255,P15:P255)</f>
        <v>0.52166939023052072</v>
      </c>
      <c r="U23" s="374">
        <f>(T23*$T$14)+($T$16*$T$17)</f>
        <v>0.64125204267289049</v>
      </c>
    </row>
    <row r="24" spans="2:21">
      <c r="B24" s="369">
        <v>45551.645833333336</v>
      </c>
      <c r="C24" s="370">
        <v>2745.15</v>
      </c>
      <c r="D24" s="319">
        <f t="shared" si="0"/>
        <v>0.12555505898078256</v>
      </c>
      <c r="E24" s="12"/>
      <c r="F24" s="370">
        <v>2.2799999999999998</v>
      </c>
      <c r="G24" s="319">
        <f t="shared" si="1"/>
        <v>5.0691244239631228E-2</v>
      </c>
      <c r="H24" s="12"/>
      <c r="I24" s="370">
        <v>445.55</v>
      </c>
      <c r="J24" s="319">
        <f t="shared" si="2"/>
        <v>9.9739317692395524E-3</v>
      </c>
      <c r="K24" s="12"/>
      <c r="L24" s="370">
        <v>199.8</v>
      </c>
      <c r="M24" s="319">
        <f t="shared" si="3"/>
        <v>1.9908116385911168E-2</v>
      </c>
      <c r="O24" s="370">
        <v>25383.75</v>
      </c>
      <c r="P24" s="319">
        <f t="shared" si="4"/>
        <v>1.0746751326089488E-3</v>
      </c>
      <c r="Q24" s="12"/>
      <c r="S24" s="149" t="s">
        <v>10552</v>
      </c>
      <c r="T24" s="330">
        <f>SLOPE(G15:G255,P15:P255)</f>
        <v>-0.40645360420431337</v>
      </c>
      <c r="U24" s="330">
        <f>(T24*$T$14)+($T$16*$T$17)</f>
        <v>-5.4840203153235012E-2</v>
      </c>
    </row>
    <row r="25" spans="2:21">
      <c r="B25" s="369">
        <v>45552.645833333336</v>
      </c>
      <c r="C25" s="370">
        <v>2579.2800000000002</v>
      </c>
      <c r="D25" s="319">
        <f t="shared" si="0"/>
        <v>-6.0422927708868368E-2</v>
      </c>
      <c r="E25" s="12"/>
      <c r="F25" s="370">
        <v>2.39</v>
      </c>
      <c r="G25" s="319">
        <f t="shared" si="1"/>
        <v>4.8245614035087758E-2</v>
      </c>
      <c r="H25" s="12"/>
      <c r="I25" s="370">
        <v>442.95</v>
      </c>
      <c r="J25" s="319">
        <f t="shared" si="2"/>
        <v>-5.8354842329705336E-3</v>
      </c>
      <c r="K25" s="12"/>
      <c r="L25" s="370">
        <v>203.75</v>
      </c>
      <c r="M25" s="319">
        <f t="shared" si="3"/>
        <v>1.976976976976963E-2</v>
      </c>
      <c r="O25" s="370">
        <v>25418.55</v>
      </c>
      <c r="P25" s="319">
        <f t="shared" si="4"/>
        <v>1.3709558280394774E-3</v>
      </c>
      <c r="Q25" s="12"/>
      <c r="S25" s="149" t="s">
        <v>140</v>
      </c>
      <c r="T25" s="330">
        <f>SLOPE(J15:J255,P15:P255)</f>
        <v>0.68401107991167709</v>
      </c>
      <c r="U25" s="330">
        <f>(T25*$T$14)+($T$16*$T$17)</f>
        <v>0.76300830993375779</v>
      </c>
    </row>
    <row r="26" spans="2:21">
      <c r="B26" s="369">
        <v>45553.645833333336</v>
      </c>
      <c r="C26" s="370">
        <v>2526.85</v>
      </c>
      <c r="D26" s="319">
        <f t="shared" si="0"/>
        <v>-2.0327378183058964E-2</v>
      </c>
      <c r="E26" s="12"/>
      <c r="F26" s="370">
        <v>2.5099999999999998</v>
      </c>
      <c r="G26" s="319">
        <f t="shared" si="1"/>
        <v>5.0209205020920411E-2</v>
      </c>
      <c r="H26" s="12"/>
      <c r="I26" s="370">
        <v>437.9</v>
      </c>
      <c r="J26" s="319">
        <f t="shared" si="2"/>
        <v>-1.1400835308725599E-2</v>
      </c>
      <c r="K26" s="12"/>
      <c r="L26" s="370">
        <v>207.8</v>
      </c>
      <c r="M26" s="319">
        <f t="shared" si="3"/>
        <v>1.9877300613496907E-2</v>
      </c>
      <c r="O26" s="370">
        <v>25377.55</v>
      </c>
      <c r="P26" s="319">
        <f t="shared" si="4"/>
        <v>-1.6129952337957665E-3</v>
      </c>
      <c r="Q26" s="12"/>
      <c r="S26" s="149" t="s">
        <v>141</v>
      </c>
      <c r="T26" s="330">
        <f>SLOPE(M15:M255,P15:P255)</f>
        <v>0.99480591014775299</v>
      </c>
      <c r="U26" s="330">
        <f>(T26*$T$14)+($T$16*$T$17)</f>
        <v>0.99610443261081472</v>
      </c>
    </row>
    <row r="27" spans="2:21">
      <c r="B27" s="369">
        <v>45554.645833333336</v>
      </c>
      <c r="C27" s="370">
        <v>2592.52</v>
      </c>
      <c r="D27" s="319">
        <f t="shared" si="0"/>
        <v>2.5988879434869494E-2</v>
      </c>
      <c r="E27" s="12"/>
      <c r="F27" s="370">
        <v>2.64</v>
      </c>
      <c r="G27" s="319">
        <f t="shared" si="1"/>
        <v>5.179282868525914E-2</v>
      </c>
      <c r="H27" s="12"/>
      <c r="I27" s="370">
        <v>440</v>
      </c>
      <c r="J27" s="319">
        <f t="shared" si="2"/>
        <v>4.7956154373145488E-3</v>
      </c>
      <c r="K27" s="12"/>
      <c r="L27" s="370">
        <v>203.65</v>
      </c>
      <c r="M27" s="319">
        <f t="shared" si="3"/>
        <v>-1.9971126082771962E-2</v>
      </c>
      <c r="O27" s="370">
        <v>25415.8</v>
      </c>
      <c r="P27" s="319">
        <f t="shared" si="4"/>
        <v>1.5072376963103373E-3</v>
      </c>
      <c r="Q27" s="12"/>
    </row>
    <row r="28" spans="2:21">
      <c r="B28" s="369">
        <v>45555.645833333336</v>
      </c>
      <c r="C28" s="370">
        <v>2532.7199999999998</v>
      </c>
      <c r="D28" s="319">
        <f t="shared" si="0"/>
        <v>-2.306636014379837E-2</v>
      </c>
      <c r="E28" s="12"/>
      <c r="F28" s="370">
        <v>2.77</v>
      </c>
      <c r="G28" s="319">
        <f t="shared" si="1"/>
        <v>4.924242424242431E-2</v>
      </c>
      <c r="H28" s="12"/>
      <c r="I28" s="370">
        <v>449.75</v>
      </c>
      <c r="J28" s="319">
        <f t="shared" si="2"/>
        <v>2.2159090909090962E-2</v>
      </c>
      <c r="K28" s="12"/>
      <c r="L28" s="370">
        <v>207.7</v>
      </c>
      <c r="M28" s="319">
        <f t="shared" si="3"/>
        <v>1.9887061134298945E-2</v>
      </c>
      <c r="O28" s="370">
        <v>25790.95</v>
      </c>
      <c r="P28" s="319">
        <f t="shared" si="4"/>
        <v>1.4760503308965278E-2</v>
      </c>
      <c r="Q28" s="12"/>
      <c r="S28" t="s">
        <v>933</v>
      </c>
    </row>
    <row r="29" spans="2:21">
      <c r="B29" s="369">
        <v>45558.645833333336</v>
      </c>
      <c r="C29" s="370">
        <v>2450.7800000000002</v>
      </c>
      <c r="D29" s="319">
        <f t="shared" si="0"/>
        <v>-3.2352569569474521E-2</v>
      </c>
      <c r="E29" s="12"/>
      <c r="F29" s="370">
        <v>2.82</v>
      </c>
      <c r="G29" s="319">
        <f t="shared" si="1"/>
        <v>1.8050541516245522E-2</v>
      </c>
      <c r="H29" s="12"/>
      <c r="I29" s="370">
        <v>416.75</v>
      </c>
      <c r="J29" s="319">
        <f t="shared" si="2"/>
        <v>-7.3374096720400184E-2</v>
      </c>
      <c r="K29" s="12"/>
      <c r="L29" s="370">
        <v>218.05</v>
      </c>
      <c r="M29" s="319">
        <f t="shared" si="3"/>
        <v>4.9831487722677092E-2</v>
      </c>
      <c r="O29" s="370">
        <v>25939.05</v>
      </c>
      <c r="P29" s="319">
        <f t="shared" si="4"/>
        <v>5.7423243424534753E-3</v>
      </c>
      <c r="Q29" s="12"/>
    </row>
    <row r="30" spans="2:21">
      <c r="B30" s="369">
        <v>45559.645833333336</v>
      </c>
      <c r="C30" s="370">
        <v>2435.88</v>
      </c>
      <c r="D30" s="319">
        <f t="shared" si="0"/>
        <v>-6.0796970760329527E-3</v>
      </c>
      <c r="E30" s="12"/>
      <c r="F30" s="370">
        <v>2.88</v>
      </c>
      <c r="G30" s="319">
        <f t="shared" si="1"/>
        <v>2.1276595744680771E-2</v>
      </c>
      <c r="H30" s="12"/>
      <c r="I30" s="370">
        <v>391.6</v>
      </c>
      <c r="J30" s="319">
        <f t="shared" si="2"/>
        <v>-6.0347930413917172E-2</v>
      </c>
      <c r="K30" s="12"/>
      <c r="L30" s="370">
        <v>228.65</v>
      </c>
      <c r="M30" s="319">
        <f t="shared" si="3"/>
        <v>4.8612703508369659E-2</v>
      </c>
      <c r="O30" s="370">
        <v>25940.400000000001</v>
      </c>
      <c r="P30" s="319">
        <f t="shared" si="4"/>
        <v>5.2045082607143911E-5</v>
      </c>
      <c r="Q30" s="12"/>
    </row>
    <row r="31" spans="2:21">
      <c r="B31" s="369">
        <v>45560.645833333336</v>
      </c>
      <c r="C31" s="370">
        <v>2371.2800000000002</v>
      </c>
      <c r="D31" s="319">
        <f t="shared" si="0"/>
        <v>-2.652018982872717E-2</v>
      </c>
      <c r="E31" s="12"/>
      <c r="F31" s="370">
        <v>2.94</v>
      </c>
      <c r="G31" s="319">
        <f t="shared" si="1"/>
        <v>2.0833333333333259E-2</v>
      </c>
      <c r="H31" s="12"/>
      <c r="I31" s="370">
        <v>379.9</v>
      </c>
      <c r="J31" s="319">
        <f t="shared" si="2"/>
        <v>-2.9877425944841773E-2</v>
      </c>
      <c r="K31" s="12"/>
      <c r="L31" s="370">
        <v>221.9</v>
      </c>
      <c r="M31" s="319">
        <f t="shared" si="3"/>
        <v>-2.9521102121145892E-2</v>
      </c>
      <c r="O31" s="370">
        <v>26004.15</v>
      </c>
      <c r="P31" s="319">
        <f t="shared" si="4"/>
        <v>2.4575565527131804E-3</v>
      </c>
      <c r="Q31" s="12"/>
    </row>
    <row r="32" spans="2:21">
      <c r="B32" s="369">
        <v>45561.645833333336</v>
      </c>
      <c r="C32" s="370">
        <v>2378.98</v>
      </c>
      <c r="D32" s="319">
        <f t="shared" si="0"/>
        <v>3.2471913903038274E-3</v>
      </c>
      <c r="E32" s="12"/>
      <c r="F32" s="370">
        <v>3</v>
      </c>
      <c r="G32" s="319">
        <f t="shared" si="1"/>
        <v>2.0408163265306145E-2</v>
      </c>
      <c r="H32" s="12"/>
      <c r="I32" s="370">
        <v>382.7</v>
      </c>
      <c r="J32" s="319">
        <f t="shared" si="2"/>
        <v>7.3703606212160988E-3</v>
      </c>
      <c r="K32" s="12"/>
      <c r="L32" s="370">
        <v>215.1</v>
      </c>
      <c r="M32" s="319">
        <f t="shared" si="3"/>
        <v>-3.0644434429923484E-2</v>
      </c>
      <c r="O32" s="370">
        <v>26216.05</v>
      </c>
      <c r="P32" s="319">
        <f t="shared" si="4"/>
        <v>8.1486993422204002E-3</v>
      </c>
      <c r="Q32" s="12"/>
    </row>
    <row r="33" spans="2:17">
      <c r="B33" s="369">
        <v>45562.645833333336</v>
      </c>
      <c r="C33" s="370">
        <v>2332.6799999999998</v>
      </c>
      <c r="D33" s="319">
        <f t="shared" si="0"/>
        <v>-1.9462122422214678E-2</v>
      </c>
      <c r="E33" s="12"/>
      <c r="F33" s="370">
        <v>3.05</v>
      </c>
      <c r="G33" s="319">
        <f t="shared" si="1"/>
        <v>1.6666666666666607E-2</v>
      </c>
      <c r="H33" s="12"/>
      <c r="I33" s="370">
        <v>381</v>
      </c>
      <c r="J33" s="319">
        <f t="shared" si="2"/>
        <v>-4.4421217663965784E-3</v>
      </c>
      <c r="K33" s="12"/>
      <c r="L33" s="370">
        <v>209</v>
      </c>
      <c r="M33" s="319">
        <f t="shared" si="3"/>
        <v>-2.8358902835890265E-2</v>
      </c>
      <c r="O33" s="370">
        <v>26178.95</v>
      </c>
      <c r="P33" s="319">
        <f t="shared" si="4"/>
        <v>-1.4151636116043198E-3</v>
      </c>
      <c r="Q33" s="12"/>
    </row>
    <row r="34" spans="2:17">
      <c r="B34" s="369">
        <v>45565.645833333336</v>
      </c>
      <c r="C34" s="370">
        <v>2325.87</v>
      </c>
      <c r="D34" s="319">
        <f t="shared" si="0"/>
        <v>-2.9193888574514659E-3</v>
      </c>
      <c r="E34" s="12"/>
      <c r="F34" s="370">
        <v>3.12</v>
      </c>
      <c r="G34" s="319">
        <f t="shared" si="1"/>
        <v>2.2950819672131306E-2</v>
      </c>
      <c r="H34" s="12"/>
      <c r="I34" s="370">
        <v>375.4</v>
      </c>
      <c r="J34" s="319">
        <f t="shared" si="2"/>
        <v>-1.4698162729658848E-2</v>
      </c>
      <c r="K34" s="12"/>
      <c r="L34" s="370">
        <v>211.4</v>
      </c>
      <c r="M34" s="319">
        <f t="shared" si="3"/>
        <v>1.1483253588516762E-2</v>
      </c>
      <c r="O34" s="370">
        <v>25810.85</v>
      </c>
      <c r="P34" s="319">
        <f t="shared" si="4"/>
        <v>-1.4060915353747983E-2</v>
      </c>
      <c r="Q34" s="12"/>
    </row>
    <row r="35" spans="2:17">
      <c r="B35" s="369">
        <v>45566.645833333336</v>
      </c>
      <c r="C35" s="370">
        <v>2273.1</v>
      </c>
      <c r="D35" s="319">
        <f t="shared" si="0"/>
        <v>-2.2688284383907908E-2</v>
      </c>
      <c r="E35" s="12"/>
      <c r="F35" s="370">
        <v>3.18</v>
      </c>
      <c r="G35" s="319">
        <f t="shared" si="1"/>
        <v>1.9230769230769162E-2</v>
      </c>
      <c r="H35" s="12"/>
      <c r="I35" s="370">
        <v>374</v>
      </c>
      <c r="J35" s="319">
        <f t="shared" si="2"/>
        <v>-3.7293553542886437E-3</v>
      </c>
      <c r="K35" s="12"/>
      <c r="L35" s="370">
        <v>215.95</v>
      </c>
      <c r="M35" s="319">
        <f t="shared" si="3"/>
        <v>2.1523178807946852E-2</v>
      </c>
      <c r="O35" s="370">
        <v>25796.9</v>
      </c>
      <c r="P35" s="319">
        <f t="shared" si="4"/>
        <v>-5.4047038357885047E-4</v>
      </c>
      <c r="Q35" s="12"/>
    </row>
    <row r="36" spans="2:17">
      <c r="B36" s="369">
        <v>45568.645833333336</v>
      </c>
      <c r="C36" s="370">
        <v>2198.73</v>
      </c>
      <c r="D36" s="319">
        <f t="shared" si="0"/>
        <v>-3.2717434340768015E-2</v>
      </c>
      <c r="E36" s="12"/>
      <c r="F36" s="370">
        <v>3.24</v>
      </c>
      <c r="G36" s="319">
        <f t="shared" si="1"/>
        <v>1.8867924528301883E-2</v>
      </c>
      <c r="H36" s="12"/>
      <c r="I36" s="370">
        <v>362.05</v>
      </c>
      <c r="J36" s="319">
        <f t="shared" si="2"/>
        <v>-3.1951871657753927E-2</v>
      </c>
      <c r="K36" s="12"/>
      <c r="L36" s="370">
        <v>206.4</v>
      </c>
      <c r="M36" s="319">
        <f t="shared" si="3"/>
        <v>-4.4223199814771852E-2</v>
      </c>
      <c r="O36" s="370">
        <v>25250.1</v>
      </c>
      <c r="P36" s="319">
        <f t="shared" si="4"/>
        <v>-2.1196345297303298E-2</v>
      </c>
      <c r="Q36" s="12"/>
    </row>
    <row r="37" spans="2:17">
      <c r="B37" s="369">
        <v>45569.645833333336</v>
      </c>
      <c r="C37" s="370">
        <v>2209.13</v>
      </c>
      <c r="D37" s="319">
        <f t="shared" si="0"/>
        <v>4.7300032291368588E-3</v>
      </c>
      <c r="E37" s="12"/>
      <c r="F37" s="370">
        <v>3.3</v>
      </c>
      <c r="G37" s="319">
        <f t="shared" si="1"/>
        <v>1.8518518518518379E-2</v>
      </c>
      <c r="H37" s="12"/>
      <c r="I37" s="370">
        <v>358.8</v>
      </c>
      <c r="J37" s="319">
        <f t="shared" si="2"/>
        <v>-8.9766606822262451E-3</v>
      </c>
      <c r="K37" s="12"/>
      <c r="L37" s="370">
        <v>200.1</v>
      </c>
      <c r="M37" s="319">
        <f t="shared" si="3"/>
        <v>-3.0523255813953543E-2</v>
      </c>
      <c r="O37" s="370">
        <v>25014.6</v>
      </c>
      <c r="P37" s="319">
        <f t="shared" si="4"/>
        <v>-9.3266957358584257E-3</v>
      </c>
      <c r="Q37" s="12"/>
    </row>
    <row r="38" spans="2:17">
      <c r="B38" s="369">
        <v>45572.645833333336</v>
      </c>
      <c r="C38" s="370">
        <v>2135.6999999999998</v>
      </c>
      <c r="D38" s="319">
        <f t="shared" si="0"/>
        <v>-3.3239329509807125E-2</v>
      </c>
      <c r="E38" s="12"/>
      <c r="F38" s="370">
        <v>3.37</v>
      </c>
      <c r="G38" s="319">
        <f t="shared" si="1"/>
        <v>2.1212121212121238E-2</v>
      </c>
      <c r="H38" s="12"/>
      <c r="I38" s="370">
        <v>349.7</v>
      </c>
      <c r="J38" s="319">
        <f t="shared" si="2"/>
        <v>-2.5362318840579823E-2</v>
      </c>
      <c r="K38" s="12"/>
      <c r="L38" s="370">
        <v>196.05</v>
      </c>
      <c r="M38" s="319">
        <f t="shared" si="3"/>
        <v>-2.0239880059969906E-2</v>
      </c>
      <c r="O38" s="370">
        <v>24795.75</v>
      </c>
      <c r="P38" s="319">
        <f t="shared" si="4"/>
        <v>-8.7488906478615514E-3</v>
      </c>
      <c r="Q38" s="12"/>
    </row>
    <row r="39" spans="2:17">
      <c r="B39" s="369">
        <v>45573.645833333336</v>
      </c>
      <c r="C39" s="370">
        <v>2294.85</v>
      </c>
      <c r="D39" s="319">
        <f t="shared" si="0"/>
        <v>7.451889310296389E-2</v>
      </c>
      <c r="E39" s="12"/>
      <c r="F39" s="370">
        <v>3.44</v>
      </c>
      <c r="G39" s="319">
        <f t="shared" si="1"/>
        <v>2.0771513353115667E-2</v>
      </c>
      <c r="H39" s="12"/>
      <c r="I39" s="370">
        <v>350.05</v>
      </c>
      <c r="J39" s="319">
        <f t="shared" si="2"/>
        <v>1.0008578781812716E-3</v>
      </c>
      <c r="K39" s="12"/>
      <c r="L39" s="370">
        <v>205.85</v>
      </c>
      <c r="M39" s="319">
        <f t="shared" si="3"/>
        <v>4.9987248150981767E-2</v>
      </c>
      <c r="O39" s="370">
        <v>25013.15</v>
      </c>
      <c r="P39" s="319">
        <f t="shared" si="4"/>
        <v>8.7676315497615676E-3</v>
      </c>
      <c r="Q39" s="12"/>
    </row>
    <row r="40" spans="2:17">
      <c r="B40" s="369">
        <v>45574.645833333336</v>
      </c>
      <c r="C40" s="370">
        <v>2362.5</v>
      </c>
      <c r="D40" s="319">
        <f t="shared" si="0"/>
        <v>2.9479050918360672E-2</v>
      </c>
      <c r="E40" s="12"/>
      <c r="F40" s="370">
        <v>3.51</v>
      </c>
      <c r="G40" s="319">
        <f t="shared" si="1"/>
        <v>2.0348837209302362E-2</v>
      </c>
      <c r="H40" s="12"/>
      <c r="I40" s="370">
        <v>365.8</v>
      </c>
      <c r="J40" s="319">
        <f t="shared" si="2"/>
        <v>4.4993572346807564E-2</v>
      </c>
      <c r="K40" s="12"/>
      <c r="L40" s="370">
        <v>216.1</v>
      </c>
      <c r="M40" s="319">
        <f t="shared" si="3"/>
        <v>4.9793538984697516E-2</v>
      </c>
      <c r="O40" s="370">
        <v>24981.95</v>
      </c>
      <c r="P40" s="319">
        <f t="shared" si="4"/>
        <v>-1.2473438971101203E-3</v>
      </c>
      <c r="Q40" s="12"/>
    </row>
    <row r="41" spans="2:17">
      <c r="B41" s="369">
        <v>45575.645833333336</v>
      </c>
      <c r="C41" s="370">
        <v>2297.9299999999998</v>
      </c>
      <c r="D41" s="319">
        <f t="shared" si="0"/>
        <v>-2.7331216931216984E-2</v>
      </c>
      <c r="E41" s="12"/>
      <c r="F41" s="370">
        <v>3.58</v>
      </c>
      <c r="G41" s="319">
        <f t="shared" si="1"/>
        <v>1.9943019943019946E-2</v>
      </c>
      <c r="H41" s="12"/>
      <c r="I41" s="370">
        <v>371</v>
      </c>
      <c r="J41" s="319">
        <f t="shared" si="2"/>
        <v>1.4215418261344981E-2</v>
      </c>
      <c r="K41" s="12"/>
      <c r="L41" s="370">
        <v>226.9</v>
      </c>
      <c r="M41" s="319">
        <f t="shared" si="3"/>
        <v>4.9976862563628099E-2</v>
      </c>
      <c r="O41" s="370">
        <v>24998.45</v>
      </c>
      <c r="P41" s="319">
        <f t="shared" si="4"/>
        <v>6.6047686429593355E-4</v>
      </c>
      <c r="Q41" s="12"/>
    </row>
    <row r="42" spans="2:17">
      <c r="B42" s="369">
        <v>45576.645833333336</v>
      </c>
      <c r="C42" s="370">
        <v>2335.25</v>
      </c>
      <c r="D42" s="319">
        <f t="shared" si="0"/>
        <v>1.6240703589752492E-2</v>
      </c>
      <c r="E42" s="12"/>
      <c r="F42" s="370">
        <v>3.65</v>
      </c>
      <c r="G42" s="319">
        <f t="shared" si="1"/>
        <v>1.9553072625698276E-2</v>
      </c>
      <c r="H42" s="12"/>
      <c r="I42" s="370">
        <v>380.2</v>
      </c>
      <c r="J42" s="319">
        <f t="shared" si="2"/>
        <v>2.4797843665768093E-2</v>
      </c>
      <c r="K42" s="12"/>
      <c r="L42" s="370">
        <v>238.2</v>
      </c>
      <c r="M42" s="319">
        <f t="shared" si="3"/>
        <v>4.9801674746584368E-2</v>
      </c>
      <c r="O42" s="370">
        <v>24964.25</v>
      </c>
      <c r="P42" s="319">
        <f t="shared" si="4"/>
        <v>-1.3680848212589414E-3</v>
      </c>
      <c r="Q42" s="12"/>
    </row>
    <row r="43" spans="2:17">
      <c r="B43" s="369">
        <v>45579.645833333336</v>
      </c>
      <c r="C43" s="370">
        <v>2308.9499999999998</v>
      </c>
      <c r="D43" s="319">
        <f t="shared" si="0"/>
        <v>-1.1262177497056047E-2</v>
      </c>
      <c r="E43" s="12"/>
      <c r="F43" s="370">
        <v>3.72</v>
      </c>
      <c r="G43" s="319">
        <f t="shared" si="1"/>
        <v>1.9178082191780854E-2</v>
      </c>
      <c r="H43" s="12"/>
      <c r="I43" s="370">
        <v>372.95</v>
      </c>
      <c r="J43" s="319">
        <f t="shared" si="2"/>
        <v>-1.9068911099421326E-2</v>
      </c>
      <c r="K43" s="12"/>
      <c r="L43" s="370">
        <v>250.1</v>
      </c>
      <c r="M43" s="319">
        <f t="shared" si="3"/>
        <v>4.9958018471872423E-2</v>
      </c>
      <c r="O43" s="370">
        <v>25127.95</v>
      </c>
      <c r="P43" s="319">
        <f t="shared" si="4"/>
        <v>6.5573770491802463E-3</v>
      </c>
      <c r="Q43" s="12"/>
    </row>
    <row r="44" spans="2:17">
      <c r="B44" s="369">
        <v>45580.645833333336</v>
      </c>
      <c r="C44" s="370">
        <v>2336.3000000000002</v>
      </c>
      <c r="D44" s="319">
        <f t="shared" si="0"/>
        <v>1.1845211026657365E-2</v>
      </c>
      <c r="E44" s="12"/>
      <c r="F44" s="370">
        <v>3.79</v>
      </c>
      <c r="G44" s="319">
        <f t="shared" si="1"/>
        <v>1.8817204301075252E-2</v>
      </c>
      <c r="H44" s="12"/>
      <c r="I44" s="370">
        <v>373.85</v>
      </c>
      <c r="J44" s="319">
        <f t="shared" si="2"/>
        <v>2.4131921169059378E-3</v>
      </c>
      <c r="K44" s="12"/>
      <c r="L44" s="370">
        <v>254</v>
      </c>
      <c r="M44" s="319">
        <f t="shared" si="3"/>
        <v>1.5593762495001995E-2</v>
      </c>
      <c r="O44" s="370">
        <v>25057.35</v>
      </c>
      <c r="P44" s="319">
        <f t="shared" si="4"/>
        <v>-2.809620362982379E-3</v>
      </c>
      <c r="Q44" s="12"/>
    </row>
    <row r="45" spans="2:17">
      <c r="B45" s="369">
        <v>45581.645833333336</v>
      </c>
      <c r="C45" s="370">
        <v>2367.1</v>
      </c>
      <c r="D45" s="319">
        <f t="shared" si="0"/>
        <v>1.3183238453965629E-2</v>
      </c>
      <c r="E45" s="12"/>
      <c r="F45" s="370">
        <v>3.87</v>
      </c>
      <c r="G45" s="319">
        <f t="shared" si="1"/>
        <v>2.1108179419525142E-2</v>
      </c>
      <c r="H45" s="12"/>
      <c r="I45" s="370">
        <v>380.5</v>
      </c>
      <c r="J45" s="319">
        <f t="shared" si="2"/>
        <v>1.7787882840711422E-2</v>
      </c>
      <c r="K45" s="12"/>
      <c r="L45" s="370">
        <v>248.95</v>
      </c>
      <c r="M45" s="319">
        <f t="shared" si="3"/>
        <v>-1.9881889763779581E-2</v>
      </c>
      <c r="O45" s="370">
        <v>24971.3</v>
      </c>
      <c r="P45" s="319">
        <f t="shared" si="4"/>
        <v>-3.4341221238478603E-3</v>
      </c>
      <c r="Q45" s="12"/>
    </row>
    <row r="46" spans="2:17">
      <c r="B46" s="369">
        <v>45582.645833333336</v>
      </c>
      <c r="C46" s="370">
        <v>2318.48</v>
      </c>
      <c r="D46" s="319">
        <f t="shared" si="0"/>
        <v>-2.0539901144860706E-2</v>
      </c>
      <c r="E46" s="12"/>
      <c r="F46" s="370">
        <v>3.94</v>
      </c>
      <c r="G46" s="319">
        <f t="shared" si="1"/>
        <v>1.8087855297157507E-2</v>
      </c>
      <c r="H46" s="12"/>
      <c r="I46" s="370">
        <v>374.8</v>
      </c>
      <c r="J46" s="319">
        <f t="shared" si="2"/>
        <v>-1.4980289093298294E-2</v>
      </c>
      <c r="K46" s="12"/>
      <c r="L46" s="370">
        <v>244</v>
      </c>
      <c r="M46" s="319">
        <f t="shared" si="3"/>
        <v>-1.9883510745129507E-2</v>
      </c>
      <c r="O46" s="370">
        <v>24749.85</v>
      </c>
      <c r="P46" s="319">
        <f t="shared" si="4"/>
        <v>-8.8681806714108191E-3</v>
      </c>
      <c r="Q46" s="12"/>
    </row>
    <row r="47" spans="2:17">
      <c r="B47" s="369">
        <v>45583.645833333336</v>
      </c>
      <c r="C47" s="370">
        <v>2252.15</v>
      </c>
      <c r="D47" s="319">
        <f t="shared" si="0"/>
        <v>-2.8609261240122752E-2</v>
      </c>
      <c r="E47" s="12"/>
      <c r="F47" s="370">
        <v>4.0199999999999996</v>
      </c>
      <c r="G47" s="319">
        <f t="shared" si="1"/>
        <v>2.0304568527918621E-2</v>
      </c>
      <c r="H47" s="12"/>
      <c r="I47" s="370">
        <v>368</v>
      </c>
      <c r="J47" s="319">
        <f t="shared" si="2"/>
        <v>-1.8143009605122717E-2</v>
      </c>
      <c r="K47" s="12"/>
      <c r="L47" s="370">
        <v>239.15</v>
      </c>
      <c r="M47" s="319">
        <f t="shared" si="3"/>
        <v>-1.9877049180327844E-2</v>
      </c>
      <c r="O47" s="370">
        <v>24854.05</v>
      </c>
      <c r="P47" s="319">
        <f t="shared" si="4"/>
        <v>4.2101265260194864E-3</v>
      </c>
      <c r="Q47" s="12"/>
    </row>
    <row r="48" spans="2:17">
      <c r="B48" s="369">
        <v>45586.645833333336</v>
      </c>
      <c r="C48" s="370">
        <v>2222.5300000000002</v>
      </c>
      <c r="D48" s="319">
        <f t="shared" si="0"/>
        <v>-1.3151877095220033E-2</v>
      </c>
      <c r="E48" s="12"/>
      <c r="F48" s="370">
        <v>4.0999999999999996</v>
      </c>
      <c r="G48" s="319">
        <f t="shared" si="1"/>
        <v>1.990049751243772E-2</v>
      </c>
      <c r="H48" s="12"/>
      <c r="I48" s="370">
        <v>365.05</v>
      </c>
      <c r="J48" s="319">
        <f t="shared" si="2"/>
        <v>-8.0163043478260754E-3</v>
      </c>
      <c r="K48" s="12"/>
      <c r="L48" s="370">
        <v>238.5</v>
      </c>
      <c r="M48" s="319">
        <f t="shared" si="3"/>
        <v>-2.7179594396822271E-3</v>
      </c>
      <c r="O48" s="370">
        <v>24781.1</v>
      </c>
      <c r="P48" s="319">
        <f t="shared" si="4"/>
        <v>-2.9351353199982277E-3</v>
      </c>
      <c r="Q48" s="12"/>
    </row>
    <row r="49" spans="2:17">
      <c r="B49" s="369">
        <v>45587.645833333336</v>
      </c>
      <c r="C49" s="370">
        <v>2094.02</v>
      </c>
      <c r="D49" s="319">
        <f t="shared" si="0"/>
        <v>-5.7821491723396456E-2</v>
      </c>
      <c r="E49" s="12"/>
      <c r="F49" s="370">
        <v>4.18</v>
      </c>
      <c r="G49" s="319">
        <f t="shared" si="1"/>
        <v>1.9512195121951237E-2</v>
      </c>
      <c r="H49" s="12"/>
      <c r="I49" s="370">
        <v>348.4</v>
      </c>
      <c r="J49" s="319">
        <f t="shared" si="2"/>
        <v>-4.5610190384878901E-2</v>
      </c>
      <c r="K49" s="12"/>
      <c r="L49" s="370">
        <v>233.75</v>
      </c>
      <c r="M49" s="319">
        <f t="shared" si="3"/>
        <v>-1.991614255765195E-2</v>
      </c>
      <c r="O49" s="370">
        <v>24472.1</v>
      </c>
      <c r="P49" s="319">
        <f t="shared" si="4"/>
        <v>-1.2469180141317371E-2</v>
      </c>
      <c r="Q49" s="12"/>
    </row>
    <row r="50" spans="2:17">
      <c r="B50" s="369">
        <v>45588.645833333336</v>
      </c>
      <c r="C50" s="370">
        <v>2279.48</v>
      </c>
      <c r="D50" s="319">
        <f t="shared" si="0"/>
        <v>8.8566489336300513E-2</v>
      </c>
      <c r="E50" s="12"/>
      <c r="F50" s="370">
        <v>4.2699999999999996</v>
      </c>
      <c r="G50" s="319">
        <f t="shared" si="1"/>
        <v>2.1531100478468845E-2</v>
      </c>
      <c r="H50" s="12"/>
      <c r="I50" s="370">
        <v>346.9</v>
      </c>
      <c r="J50" s="319">
        <f t="shared" si="2"/>
        <v>-4.3053960964408722E-3</v>
      </c>
      <c r="K50" s="12"/>
      <c r="L50" s="370">
        <v>229.15</v>
      </c>
      <c r="M50" s="319">
        <f t="shared" si="3"/>
        <v>-1.9679144385026714E-2</v>
      </c>
      <c r="O50" s="370">
        <v>24435.5</v>
      </c>
      <c r="P50" s="319">
        <f t="shared" si="4"/>
        <v>-1.4955806816742134E-3</v>
      </c>
      <c r="Q50" s="12"/>
    </row>
    <row r="51" spans="2:17">
      <c r="B51" s="369">
        <v>45589.645833333336</v>
      </c>
      <c r="C51" s="370">
        <v>2160.87</v>
      </c>
      <c r="D51" s="319">
        <f t="shared" si="0"/>
        <v>-5.2033797181813446E-2</v>
      </c>
      <c r="E51" s="12"/>
      <c r="F51" s="370">
        <v>4.3499999999999996</v>
      </c>
      <c r="G51" s="319">
        <f t="shared" si="1"/>
        <v>1.87353629976581E-2</v>
      </c>
      <c r="H51" s="12"/>
      <c r="I51" s="370">
        <v>343.85</v>
      </c>
      <c r="J51" s="319">
        <f t="shared" si="2"/>
        <v>-8.7921591236665986E-3</v>
      </c>
      <c r="K51" s="12"/>
      <c r="L51" s="370">
        <v>224.6</v>
      </c>
      <c r="M51" s="319">
        <f t="shared" si="3"/>
        <v>-1.985598952651102E-2</v>
      </c>
      <c r="O51" s="370">
        <v>24399.4</v>
      </c>
      <c r="P51" s="319">
        <f t="shared" si="4"/>
        <v>-1.4773587608192251E-3</v>
      </c>
      <c r="Q51" s="12"/>
    </row>
    <row r="52" spans="2:17">
      <c r="B52" s="369">
        <v>45590.645833333336</v>
      </c>
      <c r="C52" s="370">
        <v>2100.2800000000002</v>
      </c>
      <c r="D52" s="319">
        <f t="shared" si="0"/>
        <v>-2.8039632185184571E-2</v>
      </c>
      <c r="E52" s="12"/>
      <c r="F52" s="370">
        <v>4.4400000000000004</v>
      </c>
      <c r="G52" s="319">
        <f t="shared" si="1"/>
        <v>2.0689655172414056E-2</v>
      </c>
      <c r="H52" s="12"/>
      <c r="I52" s="370">
        <v>310.64999999999998</v>
      </c>
      <c r="J52" s="319">
        <f t="shared" si="2"/>
        <v>-9.6553729824051304E-2</v>
      </c>
      <c r="K52" s="12"/>
      <c r="L52" s="370">
        <v>220.15</v>
      </c>
      <c r="M52" s="319">
        <f t="shared" si="3"/>
        <v>-1.9813000890471888E-2</v>
      </c>
      <c r="O52" s="370">
        <v>24180.799999999999</v>
      </c>
      <c r="P52" s="319">
        <f t="shared" si="4"/>
        <v>-8.9592367025419506E-3</v>
      </c>
      <c r="Q52" s="12"/>
    </row>
    <row r="53" spans="2:17">
      <c r="B53" s="369">
        <v>45593.645833333336</v>
      </c>
      <c r="C53" s="370">
        <v>2088.83</v>
      </c>
      <c r="D53" s="319">
        <f t="shared" si="0"/>
        <v>-5.45165406517234E-3</v>
      </c>
      <c r="E53" s="12"/>
      <c r="F53" s="370">
        <v>4.53</v>
      </c>
      <c r="G53" s="319">
        <f t="shared" si="1"/>
        <v>2.0270270270270174E-2</v>
      </c>
      <c r="H53" s="12"/>
      <c r="I53" s="370">
        <v>315.5</v>
      </c>
      <c r="J53" s="319">
        <f t="shared" si="2"/>
        <v>1.5612425559311305E-2</v>
      </c>
      <c r="K53" s="12"/>
      <c r="L53" s="370">
        <v>215.75</v>
      </c>
      <c r="M53" s="319">
        <f t="shared" si="3"/>
        <v>-1.9986372927549456E-2</v>
      </c>
      <c r="O53" s="370">
        <v>24339.15</v>
      </c>
      <c r="P53" s="319">
        <f t="shared" si="4"/>
        <v>6.5485840005294893E-3</v>
      </c>
      <c r="Q53" s="12"/>
    </row>
    <row r="54" spans="2:17">
      <c r="B54" s="369">
        <v>45594.645833333336</v>
      </c>
      <c r="C54" s="370">
        <v>2120.33</v>
      </c>
      <c r="D54" s="319">
        <f t="shared" si="0"/>
        <v>1.5080212367689194E-2</v>
      </c>
      <c r="E54" s="12"/>
      <c r="F54" s="370">
        <v>4.62</v>
      </c>
      <c r="G54" s="319">
        <f t="shared" si="1"/>
        <v>1.9867549668874052E-2</v>
      </c>
      <c r="H54" s="12"/>
      <c r="I54" s="370">
        <v>314.89999999999998</v>
      </c>
      <c r="J54" s="319">
        <f t="shared" si="2"/>
        <v>-1.9017432646593058E-3</v>
      </c>
      <c r="K54" s="12"/>
      <c r="L54" s="370">
        <v>211.45</v>
      </c>
      <c r="M54" s="319">
        <f t="shared" si="3"/>
        <v>-1.9930475086906152E-2</v>
      </c>
      <c r="O54" s="370">
        <v>24466.85</v>
      </c>
      <c r="P54" s="319">
        <f t="shared" si="4"/>
        <v>5.2466910307056303E-3</v>
      </c>
      <c r="Q54" s="12"/>
    </row>
    <row r="55" spans="2:17">
      <c r="B55" s="369">
        <v>45595.645833333336</v>
      </c>
      <c r="C55" s="370">
        <v>2117.6</v>
      </c>
      <c r="D55" s="319">
        <f t="shared" si="0"/>
        <v>-1.2875354308056197E-3</v>
      </c>
      <c r="E55" s="12"/>
      <c r="F55" s="370">
        <v>4.71</v>
      </c>
      <c r="G55" s="319">
        <f t="shared" si="1"/>
        <v>1.9480519480519431E-2</v>
      </c>
      <c r="H55" s="12"/>
      <c r="I55" s="370">
        <v>322.25</v>
      </c>
      <c r="J55" s="319">
        <f t="shared" si="2"/>
        <v>2.3340743093045457E-2</v>
      </c>
      <c r="K55" s="12"/>
      <c r="L55" s="370">
        <v>207.25</v>
      </c>
      <c r="M55" s="319">
        <f t="shared" si="3"/>
        <v>-1.986285173799951E-2</v>
      </c>
      <c r="O55" s="370">
        <v>24340.85</v>
      </c>
      <c r="P55" s="319">
        <f t="shared" si="4"/>
        <v>-5.1498251716097787E-3</v>
      </c>
      <c r="Q55" s="12"/>
    </row>
    <row r="56" spans="2:17">
      <c r="B56" s="369">
        <v>45596.645833333336</v>
      </c>
      <c r="C56" s="370">
        <v>2208.38</v>
      </c>
      <c r="D56" s="319">
        <f t="shared" si="0"/>
        <v>4.2869285984133088E-2</v>
      </c>
      <c r="E56" s="12"/>
      <c r="F56" s="370">
        <v>4.8</v>
      </c>
      <c r="G56" s="319">
        <f t="shared" si="1"/>
        <v>1.9108280254777066E-2</v>
      </c>
      <c r="H56" s="12"/>
      <c r="I56" s="370">
        <v>345.75</v>
      </c>
      <c r="J56" s="319">
        <f t="shared" si="2"/>
        <v>7.2924747866563333E-2</v>
      </c>
      <c r="K56" s="12"/>
      <c r="L56" s="370">
        <v>211.35</v>
      </c>
      <c r="M56" s="319">
        <f t="shared" si="3"/>
        <v>1.978287092882991E-2</v>
      </c>
      <c r="O56" s="370">
        <v>24205.35</v>
      </c>
      <c r="P56" s="319">
        <f t="shared" si="4"/>
        <v>-5.5667735514577377E-3</v>
      </c>
      <c r="Q56" s="12"/>
    </row>
    <row r="57" spans="2:17">
      <c r="B57" s="369">
        <v>45600.645833333336</v>
      </c>
      <c r="C57" s="370">
        <v>2279.75</v>
      </c>
      <c r="D57" s="319">
        <f t="shared" si="0"/>
        <v>3.2317807623687855E-2</v>
      </c>
      <c r="E57" s="12"/>
      <c r="F57" s="370">
        <v>4.9000000000000004</v>
      </c>
      <c r="G57" s="319">
        <f t="shared" si="1"/>
        <v>2.0833333333333481E-2</v>
      </c>
      <c r="H57" s="12"/>
      <c r="I57" s="370">
        <v>342.4</v>
      </c>
      <c r="J57" s="319">
        <f t="shared" si="2"/>
        <v>-9.6890817064353429E-3</v>
      </c>
      <c r="K57" s="12"/>
      <c r="L57" s="370">
        <v>215.55</v>
      </c>
      <c r="M57" s="319">
        <f t="shared" si="3"/>
        <v>1.9872249822569188E-2</v>
      </c>
      <c r="O57" s="370">
        <v>23995.35</v>
      </c>
      <c r="P57" s="319">
        <f t="shared" si="4"/>
        <v>-8.6757679603889359E-3</v>
      </c>
      <c r="Q57" s="12"/>
    </row>
    <row r="58" spans="2:17">
      <c r="B58" s="369">
        <v>45601.645833333336</v>
      </c>
      <c r="C58" s="370">
        <v>2281.2800000000002</v>
      </c>
      <c r="D58" s="319">
        <f t="shared" si="0"/>
        <v>6.7112621998033362E-4</v>
      </c>
      <c r="E58" s="12"/>
      <c r="F58" s="370">
        <v>5</v>
      </c>
      <c r="G58" s="319">
        <f t="shared" si="1"/>
        <v>2.0408163265306145E-2</v>
      </c>
      <c r="H58" s="12"/>
      <c r="I58" s="370">
        <v>334.9</v>
      </c>
      <c r="J58" s="319">
        <f t="shared" si="2"/>
        <v>-2.1904205607476634E-2</v>
      </c>
      <c r="K58" s="12"/>
      <c r="L58" s="370">
        <v>219.85</v>
      </c>
      <c r="M58" s="319">
        <f t="shared" si="3"/>
        <v>1.9948967756900915E-2</v>
      </c>
      <c r="O58" s="370">
        <v>24213.3</v>
      </c>
      <c r="P58" s="319">
        <f t="shared" si="4"/>
        <v>9.0830098331551312E-3</v>
      </c>
      <c r="Q58" s="12"/>
    </row>
    <row r="59" spans="2:17">
      <c r="B59" s="369">
        <v>45602.645833333336</v>
      </c>
      <c r="C59" s="370">
        <v>2368.9499999999998</v>
      </c>
      <c r="D59" s="319">
        <f t="shared" si="0"/>
        <v>3.8430179548323506E-2</v>
      </c>
      <c r="E59" s="12"/>
      <c r="F59" s="370">
        <v>5.0999999999999996</v>
      </c>
      <c r="G59" s="319">
        <f t="shared" si="1"/>
        <v>2.0000000000000018E-2</v>
      </c>
      <c r="H59" s="12"/>
      <c r="I59" s="370">
        <v>340.75</v>
      </c>
      <c r="J59" s="319">
        <f t="shared" si="2"/>
        <v>1.7467900865930197E-2</v>
      </c>
      <c r="K59" s="12"/>
      <c r="L59" s="370">
        <v>224.2</v>
      </c>
      <c r="M59" s="319">
        <f t="shared" si="3"/>
        <v>1.9786217875824352E-2</v>
      </c>
      <c r="O59" s="370">
        <v>24484.05</v>
      </c>
      <c r="P59" s="319">
        <f t="shared" si="4"/>
        <v>1.1181871120417242E-2</v>
      </c>
      <c r="Q59" s="12"/>
    </row>
    <row r="60" spans="2:17">
      <c r="B60" s="369">
        <v>45603.645833333336</v>
      </c>
      <c r="C60" s="370">
        <v>2315.42</v>
      </c>
      <c r="D60" s="319">
        <f t="shared" si="0"/>
        <v>-2.2596509001878373E-2</v>
      </c>
      <c r="E60" s="12"/>
      <c r="F60" s="370">
        <v>5.2</v>
      </c>
      <c r="G60" s="319">
        <f t="shared" si="1"/>
        <v>1.9607843137255054E-2</v>
      </c>
      <c r="H60" s="12"/>
      <c r="I60" s="370">
        <v>337.2</v>
      </c>
      <c r="J60" s="319">
        <f t="shared" si="2"/>
        <v>-1.041819515774034E-2</v>
      </c>
      <c r="K60" s="12"/>
      <c r="L60" s="370">
        <v>227</v>
      </c>
      <c r="M60" s="319">
        <f t="shared" si="3"/>
        <v>1.2488849241748534E-2</v>
      </c>
      <c r="O60" s="370">
        <v>24199.35</v>
      </c>
      <c r="P60" s="319">
        <f t="shared" si="4"/>
        <v>-1.1627978214388546E-2</v>
      </c>
      <c r="Q60" s="12"/>
    </row>
    <row r="61" spans="2:17">
      <c r="B61" s="369">
        <v>45604.645833333336</v>
      </c>
      <c r="C61" s="370">
        <v>2231.92</v>
      </c>
      <c r="D61" s="319">
        <f t="shared" si="0"/>
        <v>-3.6062571801228294E-2</v>
      </c>
      <c r="E61" s="12"/>
      <c r="F61" s="370">
        <v>5.3</v>
      </c>
      <c r="G61" s="319">
        <f t="shared" si="1"/>
        <v>1.9230769230769162E-2</v>
      </c>
      <c r="H61" s="12"/>
      <c r="I61" s="370">
        <v>331.45</v>
      </c>
      <c r="J61" s="319">
        <f t="shared" si="2"/>
        <v>-1.7052194543297761E-2</v>
      </c>
      <c r="K61" s="12"/>
      <c r="L61" s="370">
        <v>226.45</v>
      </c>
      <c r="M61" s="319">
        <f t="shared" si="3"/>
        <v>-2.4229074889868807E-3</v>
      </c>
      <c r="O61" s="370">
        <v>24148.2</v>
      </c>
      <c r="P61" s="319">
        <f t="shared" si="4"/>
        <v>-2.1136931363857636E-3</v>
      </c>
      <c r="Q61" s="12"/>
    </row>
    <row r="62" spans="2:17">
      <c r="B62" s="369">
        <v>45607.645833333336</v>
      </c>
      <c r="C62" s="370">
        <v>2212.0500000000002</v>
      </c>
      <c r="D62" s="319">
        <f t="shared" si="0"/>
        <v>-8.9026488404602144E-3</v>
      </c>
      <c r="E62" s="12"/>
      <c r="F62" s="370">
        <v>5.4</v>
      </c>
      <c r="G62" s="319">
        <f t="shared" si="1"/>
        <v>1.8867924528301883E-2</v>
      </c>
      <c r="H62" s="12"/>
      <c r="I62" s="370">
        <v>329.55</v>
      </c>
      <c r="J62" s="319">
        <f t="shared" si="2"/>
        <v>-5.7323879921555854E-3</v>
      </c>
      <c r="K62" s="12"/>
      <c r="L62" s="370">
        <v>221.95</v>
      </c>
      <c r="M62" s="319">
        <f t="shared" si="3"/>
        <v>-1.9871936409803448E-2</v>
      </c>
      <c r="O62" s="370">
        <v>24141.3</v>
      </c>
      <c r="P62" s="319">
        <f t="shared" si="4"/>
        <v>-2.8573558277644739E-4</v>
      </c>
      <c r="Q62" s="12"/>
    </row>
    <row r="63" spans="2:17">
      <c r="B63" s="369">
        <v>45608.645833333336</v>
      </c>
      <c r="C63" s="370">
        <v>2194.5700000000002</v>
      </c>
      <c r="D63" s="319">
        <f t="shared" si="0"/>
        <v>-7.9021721932144295E-3</v>
      </c>
      <c r="E63" s="12"/>
      <c r="F63" s="370">
        <v>5.51</v>
      </c>
      <c r="G63" s="319">
        <f t="shared" si="1"/>
        <v>2.0370370370370372E-2</v>
      </c>
      <c r="H63" s="12"/>
      <c r="I63" s="370">
        <v>323.25</v>
      </c>
      <c r="J63" s="319">
        <f t="shared" si="2"/>
        <v>-1.9116977696859383E-2</v>
      </c>
      <c r="K63" s="12"/>
      <c r="L63" s="370">
        <v>217.55</v>
      </c>
      <c r="M63" s="319">
        <f t="shared" si="3"/>
        <v>-1.9824284748817145E-2</v>
      </c>
      <c r="O63" s="370">
        <v>23883.45</v>
      </c>
      <c r="P63" s="319">
        <f t="shared" si="4"/>
        <v>-1.0680866399075395E-2</v>
      </c>
      <c r="Q63" s="12"/>
    </row>
    <row r="64" spans="2:17">
      <c r="B64" s="369">
        <v>45609.645833333336</v>
      </c>
      <c r="C64" s="370">
        <v>2100.8200000000002</v>
      </c>
      <c r="D64" s="319">
        <f t="shared" si="0"/>
        <v>-4.2719074807365476E-2</v>
      </c>
      <c r="E64" s="12"/>
      <c r="F64" s="370">
        <v>5.62</v>
      </c>
      <c r="G64" s="319">
        <f t="shared" si="1"/>
        <v>1.9963702359346636E-2</v>
      </c>
      <c r="H64" s="12"/>
      <c r="I64" s="370">
        <v>311.55</v>
      </c>
      <c r="J64" s="319">
        <f t="shared" si="2"/>
        <v>-3.6194895591647347E-2</v>
      </c>
      <c r="K64" s="12"/>
      <c r="L64" s="370">
        <v>213.2</v>
      </c>
      <c r="M64" s="319">
        <f t="shared" si="3"/>
        <v>-1.9995403355550501E-2</v>
      </c>
      <c r="O64" s="370">
        <v>23559.05</v>
      </c>
      <c r="P64" s="319">
        <f t="shared" si="4"/>
        <v>-1.3582627300494754E-2</v>
      </c>
      <c r="Q64" s="12"/>
    </row>
    <row r="65" spans="2:17">
      <c r="B65" s="369">
        <v>45610.645833333336</v>
      </c>
      <c r="C65" s="370">
        <v>2038.2</v>
      </c>
      <c r="D65" s="319">
        <f t="shared" si="0"/>
        <v>-2.980740853571473E-2</v>
      </c>
      <c r="E65" s="12"/>
      <c r="F65" s="370">
        <v>5.73</v>
      </c>
      <c r="G65" s="319">
        <f t="shared" si="1"/>
        <v>1.9572953736654908E-2</v>
      </c>
      <c r="H65" s="12"/>
      <c r="I65" s="370">
        <v>313.60000000000002</v>
      </c>
      <c r="J65" s="319">
        <f t="shared" si="2"/>
        <v>6.5800032097576011E-3</v>
      </c>
      <c r="K65" s="12"/>
      <c r="L65" s="370">
        <v>208.95</v>
      </c>
      <c r="M65" s="319">
        <f t="shared" si="3"/>
        <v>-1.9934333958724237E-2</v>
      </c>
      <c r="O65" s="370">
        <v>23532.7</v>
      </c>
      <c r="P65" s="319">
        <f t="shared" si="4"/>
        <v>-1.1184661520731165E-3</v>
      </c>
      <c r="Q65" s="12"/>
    </row>
    <row r="66" spans="2:17">
      <c r="B66" s="369">
        <v>45614.645833333336</v>
      </c>
      <c r="C66" s="370">
        <v>2005.43</v>
      </c>
      <c r="D66" s="319">
        <f t="shared" si="0"/>
        <v>-1.6077911883034091E-2</v>
      </c>
      <c r="E66" s="12"/>
      <c r="F66" s="370">
        <v>5.85</v>
      </c>
      <c r="G66" s="319">
        <f t="shared" si="1"/>
        <v>2.0942408376963151E-2</v>
      </c>
      <c r="H66" s="12"/>
      <c r="I66" s="370">
        <v>314.3</v>
      </c>
      <c r="J66" s="319">
        <f t="shared" si="2"/>
        <v>2.2321428571427937E-3</v>
      </c>
      <c r="K66" s="12"/>
      <c r="L66" s="370">
        <v>208.95</v>
      </c>
      <c r="M66" s="319">
        <f t="shared" si="3"/>
        <v>0</v>
      </c>
      <c r="O66" s="370">
        <v>23453.8</v>
      </c>
      <c r="P66" s="319">
        <f t="shared" si="4"/>
        <v>-3.3527814487925856E-3</v>
      </c>
      <c r="Q66" s="12"/>
    </row>
    <row r="67" spans="2:17">
      <c r="B67" s="369">
        <v>45615.645833333336</v>
      </c>
      <c r="C67" s="370">
        <v>1995.22</v>
      </c>
      <c r="D67" s="319">
        <f t="shared" si="0"/>
        <v>-5.0911774532145238E-3</v>
      </c>
      <c r="E67" s="12"/>
      <c r="F67" s="370">
        <v>5.96</v>
      </c>
      <c r="G67" s="319">
        <f t="shared" si="1"/>
        <v>1.8803418803418959E-2</v>
      </c>
      <c r="H67" s="12"/>
      <c r="I67" s="370">
        <v>318.2</v>
      </c>
      <c r="J67" s="319">
        <f t="shared" si="2"/>
        <v>1.2408526885141491E-2</v>
      </c>
      <c r="K67" s="12"/>
      <c r="L67" s="370">
        <v>209.1</v>
      </c>
      <c r="M67" s="319">
        <f t="shared" si="3"/>
        <v>7.1787508973431002E-4</v>
      </c>
      <c r="O67" s="370">
        <v>23518.5</v>
      </c>
      <c r="P67" s="319">
        <f t="shared" si="4"/>
        <v>2.758614808687776E-3</v>
      </c>
      <c r="Q67" s="12"/>
    </row>
    <row r="68" spans="2:17">
      <c r="B68" s="369">
        <v>45617.645833333336</v>
      </c>
      <c r="C68" s="370">
        <v>1950.95</v>
      </c>
      <c r="D68" s="319">
        <f t="shared" si="0"/>
        <v>-2.218802939024267E-2</v>
      </c>
      <c r="E68" s="12"/>
      <c r="F68" s="370">
        <v>6.08</v>
      </c>
      <c r="G68" s="319">
        <f t="shared" si="1"/>
        <v>2.0134228187919545E-2</v>
      </c>
      <c r="H68" s="12"/>
      <c r="I68" s="370">
        <v>313.7</v>
      </c>
      <c r="J68" s="319">
        <f t="shared" si="2"/>
        <v>-1.4142049025769987E-2</v>
      </c>
      <c r="K68" s="12"/>
      <c r="L68" s="370">
        <v>205.15</v>
      </c>
      <c r="M68" s="319">
        <f t="shared" si="3"/>
        <v>-1.88904830224772E-2</v>
      </c>
      <c r="O68" s="370">
        <v>23349.9</v>
      </c>
      <c r="P68" s="319">
        <f t="shared" si="4"/>
        <v>-7.1688245423814356E-3</v>
      </c>
      <c r="Q68" s="12"/>
    </row>
    <row r="69" spans="2:17">
      <c r="B69" s="369">
        <v>45618.645833333336</v>
      </c>
      <c r="C69" s="370">
        <v>1875.4</v>
      </c>
      <c r="D69" s="319">
        <f t="shared" si="0"/>
        <v>-3.8724723852482046E-2</v>
      </c>
      <c r="E69" s="12"/>
      <c r="F69" s="370">
        <v>6.2</v>
      </c>
      <c r="G69" s="319">
        <f t="shared" si="1"/>
        <v>1.9736842105263275E-2</v>
      </c>
      <c r="H69" s="12"/>
      <c r="I69" s="370">
        <v>314.8</v>
      </c>
      <c r="J69" s="319">
        <f t="shared" si="2"/>
        <v>3.5065349059610895E-3</v>
      </c>
      <c r="K69" s="12"/>
      <c r="L69" s="370">
        <v>209.2</v>
      </c>
      <c r="M69" s="319">
        <f t="shared" si="3"/>
        <v>1.9741652449427161E-2</v>
      </c>
      <c r="O69" s="370">
        <v>23907.25</v>
      </c>
      <c r="P69" s="319">
        <f t="shared" si="4"/>
        <v>2.3869481239748191E-2</v>
      </c>
      <c r="Q69" s="12"/>
    </row>
    <row r="70" spans="2:17">
      <c r="B70" s="369">
        <v>45621.645833333336</v>
      </c>
      <c r="C70" s="370">
        <v>1919.63</v>
      </c>
      <c r="D70" s="319">
        <f t="shared" si="0"/>
        <v>2.3584302015569936E-2</v>
      </c>
      <c r="E70" s="12"/>
      <c r="F70" s="370">
        <v>6.33</v>
      </c>
      <c r="G70" s="319">
        <f t="shared" si="1"/>
        <v>2.0967741935483897E-2</v>
      </c>
      <c r="H70" s="12"/>
      <c r="I70" s="370">
        <v>322.14999999999998</v>
      </c>
      <c r="J70" s="319">
        <f t="shared" si="2"/>
        <v>2.3348157560355576E-2</v>
      </c>
      <c r="K70" s="12"/>
      <c r="L70" s="370">
        <v>219.65</v>
      </c>
      <c r="M70" s="319">
        <f t="shared" si="3"/>
        <v>4.9952198852772467E-2</v>
      </c>
      <c r="O70" s="370">
        <v>24221.9</v>
      </c>
      <c r="P70" s="319">
        <f t="shared" si="4"/>
        <v>1.3161279528176584E-2</v>
      </c>
      <c r="Q70" s="12"/>
    </row>
    <row r="71" spans="2:17">
      <c r="B71" s="369">
        <v>45622.645833333336</v>
      </c>
      <c r="C71" s="370">
        <v>1923.87</v>
      </c>
      <c r="D71" s="319">
        <f t="shared" si="0"/>
        <v>2.2087589795949381E-3</v>
      </c>
      <c r="E71" s="12"/>
      <c r="F71" s="370">
        <v>6.45</v>
      </c>
      <c r="G71" s="319">
        <f t="shared" si="1"/>
        <v>1.8957345971563955E-2</v>
      </c>
      <c r="H71" s="12"/>
      <c r="I71" s="370">
        <v>321.85000000000002</v>
      </c>
      <c r="J71" s="319">
        <f t="shared" si="2"/>
        <v>-9.3124320968474006E-4</v>
      </c>
      <c r="K71" s="12"/>
      <c r="L71" s="370">
        <v>224.45</v>
      </c>
      <c r="M71" s="319">
        <f t="shared" si="3"/>
        <v>2.1852947871613848E-2</v>
      </c>
      <c r="O71" s="370">
        <v>24194.5</v>
      </c>
      <c r="P71" s="319">
        <f t="shared" si="4"/>
        <v>-1.1312077087264338E-3</v>
      </c>
      <c r="Q71" s="12"/>
    </row>
    <row r="72" spans="2:17">
      <c r="B72" s="369">
        <v>45623.645833333336</v>
      </c>
      <c r="C72" s="370">
        <v>1940.25</v>
      </c>
      <c r="D72" s="319">
        <f t="shared" si="0"/>
        <v>8.514088789783214E-3</v>
      </c>
      <c r="E72" s="12"/>
      <c r="F72" s="370">
        <v>6.58</v>
      </c>
      <c r="G72" s="319">
        <f t="shared" si="1"/>
        <v>2.0155038759689825E-2</v>
      </c>
      <c r="H72" s="12"/>
      <c r="I72" s="370">
        <v>325.75</v>
      </c>
      <c r="J72" s="319">
        <f t="shared" si="2"/>
        <v>1.2117446015224465E-2</v>
      </c>
      <c r="K72" s="12"/>
      <c r="L72" s="370">
        <v>218</v>
      </c>
      <c r="M72" s="319">
        <f t="shared" si="3"/>
        <v>-2.8736912452661967E-2</v>
      </c>
      <c r="O72" s="370">
        <v>24274.9</v>
      </c>
      <c r="P72" s="319">
        <f t="shared" si="4"/>
        <v>3.3230692926078387E-3</v>
      </c>
      <c r="Q72" s="12"/>
    </row>
    <row r="73" spans="2:17">
      <c r="B73" s="369">
        <v>45624.645833333336</v>
      </c>
      <c r="C73" s="370">
        <v>1958.23</v>
      </c>
      <c r="D73" s="319">
        <f t="shared" si="0"/>
        <v>9.2668470557917271E-3</v>
      </c>
      <c r="E73" s="12"/>
      <c r="F73" s="370">
        <v>6.71</v>
      </c>
      <c r="G73" s="319">
        <f t="shared" si="1"/>
        <v>1.9756838905774954E-2</v>
      </c>
      <c r="H73" s="12"/>
      <c r="I73" s="370">
        <v>326.45</v>
      </c>
      <c r="J73" s="319">
        <f t="shared" si="2"/>
        <v>2.1488871834227652E-3</v>
      </c>
      <c r="K73" s="12"/>
      <c r="L73" s="370">
        <v>212.05</v>
      </c>
      <c r="M73" s="319">
        <f t="shared" si="3"/>
        <v>-2.7293577981651329E-2</v>
      </c>
      <c r="O73" s="370">
        <v>23914.15</v>
      </c>
      <c r="P73" s="319">
        <f t="shared" si="4"/>
        <v>-1.4861029293632533E-2</v>
      </c>
      <c r="Q73" s="12"/>
    </row>
    <row r="74" spans="2:17">
      <c r="B74" s="369">
        <v>45625.645833333336</v>
      </c>
      <c r="C74" s="370">
        <v>1891.05</v>
      </c>
      <c r="D74" s="319">
        <f t="shared" si="0"/>
        <v>-3.4306491065911549E-2</v>
      </c>
      <c r="E74" s="12"/>
      <c r="F74" s="370">
        <v>6.98</v>
      </c>
      <c r="G74" s="319">
        <f t="shared" si="1"/>
        <v>4.0238450074515653E-2</v>
      </c>
      <c r="H74" s="12"/>
      <c r="I74" s="370">
        <v>323.45</v>
      </c>
      <c r="J74" s="319">
        <f t="shared" si="2"/>
        <v>-9.1897687241537795E-3</v>
      </c>
      <c r="K74" s="12"/>
      <c r="L74" s="370">
        <v>220.4</v>
      </c>
      <c r="M74" s="319">
        <f t="shared" si="3"/>
        <v>3.9377505305352445E-2</v>
      </c>
      <c r="O74" s="370">
        <v>24131.1</v>
      </c>
      <c r="P74" s="319">
        <f t="shared" si="4"/>
        <v>9.0720347576642713E-3</v>
      </c>
      <c r="Q74" s="12"/>
    </row>
    <row r="75" spans="2:17">
      <c r="B75" s="369">
        <v>45628.645833333336</v>
      </c>
      <c r="C75" s="370">
        <v>1919.05</v>
      </c>
      <c r="D75" s="319">
        <f t="shared" si="0"/>
        <v>1.480658893207476E-2</v>
      </c>
      <c r="E75" s="12"/>
      <c r="F75" s="370">
        <v>7.12</v>
      </c>
      <c r="G75" s="319">
        <f t="shared" si="1"/>
        <v>2.005730659025784E-2</v>
      </c>
      <c r="H75" s="12"/>
      <c r="I75" s="370">
        <v>325.55</v>
      </c>
      <c r="J75" s="319">
        <f t="shared" si="2"/>
        <v>6.492502705209624E-3</v>
      </c>
      <c r="K75" s="12"/>
      <c r="L75" s="370">
        <v>225.2</v>
      </c>
      <c r="M75" s="319">
        <f t="shared" si="3"/>
        <v>2.1778584392014411E-2</v>
      </c>
      <c r="O75" s="370">
        <v>24276.05</v>
      </c>
      <c r="P75" s="319">
        <f t="shared" si="4"/>
        <v>6.0067713448621607E-3</v>
      </c>
      <c r="Q75" s="12"/>
    </row>
    <row r="76" spans="2:17">
      <c r="B76" s="369">
        <v>45629.645833333336</v>
      </c>
      <c r="C76" s="370">
        <v>1900.43</v>
      </c>
      <c r="D76" s="319">
        <f t="shared" si="0"/>
        <v>-9.7027174904248392E-3</v>
      </c>
      <c r="E76" s="12"/>
      <c r="F76" s="370">
        <v>7.27</v>
      </c>
      <c r="G76" s="319">
        <f t="shared" si="1"/>
        <v>2.1067415730336991E-2</v>
      </c>
      <c r="H76" s="12"/>
      <c r="I76" s="370">
        <v>327.05</v>
      </c>
      <c r="J76" s="319">
        <f t="shared" si="2"/>
        <v>4.6075871601904961E-3</v>
      </c>
      <c r="K76" s="12"/>
      <c r="L76" s="370">
        <v>236.05</v>
      </c>
      <c r="M76" s="319">
        <f t="shared" si="3"/>
        <v>4.8179396092362436E-2</v>
      </c>
      <c r="O76" s="370">
        <v>24457.15</v>
      </c>
      <c r="P76" s="319">
        <f t="shared" si="4"/>
        <v>7.4600274756395635E-3</v>
      </c>
      <c r="Q76" s="12"/>
    </row>
    <row r="77" spans="2:17">
      <c r="B77" s="369">
        <v>45630.645833333336</v>
      </c>
      <c r="C77" s="370">
        <v>1875.07</v>
      </c>
      <c r="D77" s="319">
        <f t="shared" si="0"/>
        <v>-1.3344348384313087E-2</v>
      </c>
      <c r="E77" s="12"/>
      <c r="F77" s="370">
        <v>7.41</v>
      </c>
      <c r="G77" s="319">
        <f t="shared" si="1"/>
        <v>1.9257221458046869E-2</v>
      </c>
      <c r="H77" s="12"/>
      <c r="I77" s="370">
        <v>327.39999999999998</v>
      </c>
      <c r="J77" s="319">
        <f t="shared" si="2"/>
        <v>1.0701727564590424E-3</v>
      </c>
      <c r="K77" s="12"/>
      <c r="L77" s="370">
        <v>231.7</v>
      </c>
      <c r="M77" s="319">
        <f t="shared" si="3"/>
        <v>-1.8428299089176092E-2</v>
      </c>
      <c r="O77" s="370">
        <v>24467.45</v>
      </c>
      <c r="P77" s="319">
        <f t="shared" si="4"/>
        <v>4.2114473681520437E-4</v>
      </c>
      <c r="Q77" s="12"/>
    </row>
    <row r="78" spans="2:17">
      <c r="B78" s="369">
        <v>45631.645833333336</v>
      </c>
      <c r="C78" s="370">
        <v>1872.35</v>
      </c>
      <c r="D78" s="319">
        <f t="shared" si="0"/>
        <v>-1.4506125104662981E-3</v>
      </c>
      <c r="E78" s="12"/>
      <c r="F78" s="370">
        <v>7.56</v>
      </c>
      <c r="G78" s="319">
        <f t="shared" si="1"/>
        <v>2.0242914979756943E-2</v>
      </c>
      <c r="H78" s="12"/>
      <c r="I78" s="370">
        <v>326.55</v>
      </c>
      <c r="J78" s="319">
        <f t="shared" si="2"/>
        <v>-2.5962125839950057E-3</v>
      </c>
      <c r="K78" s="12"/>
      <c r="L78" s="370">
        <v>243.25</v>
      </c>
      <c r="M78" s="319">
        <f t="shared" si="3"/>
        <v>4.9848942598187396E-2</v>
      </c>
      <c r="O78" s="370">
        <v>24708.400000000001</v>
      </c>
      <c r="P78" s="319">
        <f t="shared" si="4"/>
        <v>9.8477773531773227E-3</v>
      </c>
      <c r="Q78" s="12"/>
    </row>
    <row r="79" spans="2:17">
      <c r="B79" s="369">
        <v>45632.645833333336</v>
      </c>
      <c r="C79" s="370">
        <v>1864.82</v>
      </c>
      <c r="D79" s="319">
        <f t="shared" si="0"/>
        <v>-4.0216839800251147E-3</v>
      </c>
      <c r="E79" s="12"/>
      <c r="F79" s="370">
        <v>7.71</v>
      </c>
      <c r="G79" s="319">
        <f t="shared" si="1"/>
        <v>1.9841269841269993E-2</v>
      </c>
      <c r="H79" s="12"/>
      <c r="I79" s="370">
        <v>323.60000000000002</v>
      </c>
      <c r="J79" s="319">
        <f t="shared" si="2"/>
        <v>-9.0338386158321793E-3</v>
      </c>
      <c r="K79" s="12"/>
      <c r="L79" s="370">
        <v>248.6</v>
      </c>
      <c r="M79" s="319">
        <f t="shared" si="3"/>
        <v>2.1993833504624805E-2</v>
      </c>
      <c r="O79" s="370">
        <v>24677.8</v>
      </c>
      <c r="P79" s="319">
        <f t="shared" si="4"/>
        <v>-1.2384452251057443E-3</v>
      </c>
      <c r="Q79" s="12"/>
    </row>
    <row r="80" spans="2:17">
      <c r="B80" s="369">
        <v>45635.645833333336</v>
      </c>
      <c r="C80" s="370">
        <v>1892.58</v>
      </c>
      <c r="D80" s="319">
        <f t="shared" ref="D80:D143" si="5">C80/C79-1</f>
        <v>1.488615523214043E-2</v>
      </c>
      <c r="E80" s="12"/>
      <c r="F80" s="370">
        <v>7.86</v>
      </c>
      <c r="G80" s="319">
        <f t="shared" ref="G80:G143" si="6">F80/F79-1</f>
        <v>1.9455252918288091E-2</v>
      </c>
      <c r="H80" s="12"/>
      <c r="I80" s="370">
        <v>323.35000000000002</v>
      </c>
      <c r="J80" s="319">
        <f t="shared" ref="J80:J143" si="7">I80/I79-1</f>
        <v>-7.7255871446224589E-4</v>
      </c>
      <c r="K80" s="12"/>
      <c r="L80" s="370">
        <v>259.89999999999998</v>
      </c>
      <c r="M80" s="319">
        <f t="shared" ref="M80:M143" si="8">L80/L79-1</f>
        <v>4.5454545454545414E-2</v>
      </c>
      <c r="O80" s="370">
        <v>24619</v>
      </c>
      <c r="P80" s="319">
        <f t="shared" ref="P80:P143" si="9">O80/O79-1</f>
        <v>-2.3827083451523068E-3</v>
      </c>
      <c r="Q80" s="12"/>
    </row>
    <row r="81" spans="2:17">
      <c r="B81" s="369">
        <v>45636.645833333336</v>
      </c>
      <c r="C81" s="370">
        <v>1933.55</v>
      </c>
      <c r="D81" s="319">
        <f t="shared" si="5"/>
        <v>2.1647697851610026E-2</v>
      </c>
      <c r="E81" s="12"/>
      <c r="F81" s="370">
        <v>8.02</v>
      </c>
      <c r="G81" s="319">
        <f t="shared" si="6"/>
        <v>2.0356234096692072E-2</v>
      </c>
      <c r="H81" s="12"/>
      <c r="I81" s="370">
        <v>339.55</v>
      </c>
      <c r="J81" s="319">
        <f t="shared" si="7"/>
        <v>5.0100510282975019E-2</v>
      </c>
      <c r="K81" s="12"/>
      <c r="L81" s="370">
        <v>274.5</v>
      </c>
      <c r="M81" s="319">
        <f t="shared" si="8"/>
        <v>5.6175452096960399E-2</v>
      </c>
      <c r="O81" s="370">
        <v>24610.05</v>
      </c>
      <c r="P81" s="319">
        <f t="shared" si="9"/>
        <v>-3.6354035501040549E-4</v>
      </c>
      <c r="Q81" s="12"/>
    </row>
    <row r="82" spans="2:17">
      <c r="B82" s="369">
        <v>45637.645833333336</v>
      </c>
      <c r="C82" s="370">
        <v>1996.15</v>
      </c>
      <c r="D82" s="319">
        <f t="shared" si="5"/>
        <v>3.2375682035634012E-2</v>
      </c>
      <c r="E82" s="12"/>
      <c r="F82" s="370">
        <v>8.18</v>
      </c>
      <c r="G82" s="319">
        <f t="shared" si="6"/>
        <v>1.9950124688279391E-2</v>
      </c>
      <c r="H82" s="12"/>
      <c r="I82" s="370">
        <v>364.65</v>
      </c>
      <c r="J82" s="319">
        <f t="shared" si="7"/>
        <v>7.3921366514504427E-2</v>
      </c>
      <c r="K82" s="12"/>
      <c r="L82" s="370">
        <v>280.2</v>
      </c>
      <c r="M82" s="319">
        <f t="shared" si="8"/>
        <v>2.0765027322404261E-2</v>
      </c>
      <c r="O82" s="370">
        <v>24641.8</v>
      </c>
      <c r="P82" s="319">
        <f t="shared" si="9"/>
        <v>1.2901233439184256E-3</v>
      </c>
      <c r="Q82" s="12"/>
    </row>
    <row r="83" spans="2:17">
      <c r="B83" s="369">
        <v>45638.645833333336</v>
      </c>
      <c r="C83" s="370">
        <v>1994.8</v>
      </c>
      <c r="D83" s="319">
        <f t="shared" si="5"/>
        <v>-6.763018811212218E-4</v>
      </c>
      <c r="E83" s="12"/>
      <c r="F83" s="370">
        <v>8.34</v>
      </c>
      <c r="G83" s="319">
        <f t="shared" si="6"/>
        <v>1.9559902200489088E-2</v>
      </c>
      <c r="H83" s="12"/>
      <c r="I83" s="370">
        <v>367.75</v>
      </c>
      <c r="J83" s="319">
        <f t="shared" si="7"/>
        <v>8.5013026189497687E-3</v>
      </c>
      <c r="K83" s="12"/>
      <c r="L83" s="370">
        <v>282.55</v>
      </c>
      <c r="M83" s="319">
        <f t="shared" si="8"/>
        <v>8.3868665239115181E-3</v>
      </c>
      <c r="O83" s="370">
        <v>24548.7</v>
      </c>
      <c r="P83" s="319">
        <f t="shared" si="9"/>
        <v>-3.778133090926783E-3</v>
      </c>
      <c r="Q83" s="12"/>
    </row>
    <row r="84" spans="2:17">
      <c r="B84" s="369">
        <v>45639.645833333336</v>
      </c>
      <c r="C84" s="370">
        <v>2017.15</v>
      </c>
      <c r="D84" s="319">
        <f t="shared" si="5"/>
        <v>1.1204130739923768E-2</v>
      </c>
      <c r="E84" s="12"/>
      <c r="F84" s="370">
        <v>8.51</v>
      </c>
      <c r="G84" s="319">
        <f t="shared" si="6"/>
        <v>2.0383693045563644E-2</v>
      </c>
      <c r="H84" s="12"/>
      <c r="I84" s="370">
        <v>360.7</v>
      </c>
      <c r="J84" s="319">
        <f t="shared" si="7"/>
        <v>-1.9170632222977546E-2</v>
      </c>
      <c r="K84" s="12"/>
      <c r="L84" s="370">
        <v>271</v>
      </c>
      <c r="M84" s="319">
        <f t="shared" si="8"/>
        <v>-4.0877720757388158E-2</v>
      </c>
      <c r="O84" s="370">
        <v>24768.3</v>
      </c>
      <c r="P84" s="319">
        <f t="shared" si="9"/>
        <v>8.9454838749098986E-3</v>
      </c>
      <c r="Q84" s="12"/>
    </row>
    <row r="85" spans="2:17">
      <c r="B85" s="369">
        <v>45642.645833333336</v>
      </c>
      <c r="C85" s="370">
        <v>2001</v>
      </c>
      <c r="D85" s="319">
        <f t="shared" si="5"/>
        <v>-8.0063455865949651E-3</v>
      </c>
      <c r="E85" s="12"/>
      <c r="F85" s="370">
        <v>8.68</v>
      </c>
      <c r="G85" s="319">
        <f t="shared" si="6"/>
        <v>1.9976498237367801E-2</v>
      </c>
      <c r="H85" s="12"/>
      <c r="I85" s="370">
        <v>360.3</v>
      </c>
      <c r="J85" s="319">
        <f t="shared" si="7"/>
        <v>-1.1089548100914337E-3</v>
      </c>
      <c r="K85" s="12"/>
      <c r="L85" s="370">
        <v>266.89999999999998</v>
      </c>
      <c r="M85" s="319">
        <f t="shared" si="8"/>
        <v>-1.5129151291513043E-2</v>
      </c>
      <c r="O85" s="370">
        <v>24668.25</v>
      </c>
      <c r="P85" s="319">
        <f t="shared" si="9"/>
        <v>-4.0394375068131261E-3</v>
      </c>
      <c r="Q85" s="12"/>
    </row>
    <row r="86" spans="2:17">
      <c r="B86" s="369">
        <v>45643.645833333336</v>
      </c>
      <c r="C86" s="370">
        <v>1964.18</v>
      </c>
      <c r="D86" s="319">
        <f t="shared" si="5"/>
        <v>-1.8400799600199913E-2</v>
      </c>
      <c r="E86" s="12"/>
      <c r="F86" s="370">
        <v>8.85</v>
      </c>
      <c r="G86" s="319">
        <f t="shared" si="6"/>
        <v>1.9585253456221086E-2</v>
      </c>
      <c r="H86" s="12"/>
      <c r="I86" s="370">
        <v>356.7</v>
      </c>
      <c r="J86" s="319">
        <f t="shared" si="7"/>
        <v>-9.9916736053289323E-3</v>
      </c>
      <c r="K86" s="12"/>
      <c r="L86" s="370">
        <v>264.55</v>
      </c>
      <c r="M86" s="319">
        <f t="shared" si="8"/>
        <v>-8.8047958036716611E-3</v>
      </c>
      <c r="O86" s="370">
        <v>24336</v>
      </c>
      <c r="P86" s="319">
        <f t="shared" si="9"/>
        <v>-1.3468730047733413E-2</v>
      </c>
      <c r="Q86" s="12"/>
    </row>
    <row r="87" spans="2:17">
      <c r="B87" s="369">
        <v>45644.645833333336</v>
      </c>
      <c r="C87" s="370">
        <v>1888.97</v>
      </c>
      <c r="D87" s="319">
        <f t="shared" si="5"/>
        <v>-3.8290788013318533E-2</v>
      </c>
      <c r="E87" s="12"/>
      <c r="F87" s="370">
        <v>9.0299999999999994</v>
      </c>
      <c r="G87" s="319">
        <f t="shared" si="6"/>
        <v>2.0338983050847359E-2</v>
      </c>
      <c r="H87" s="12"/>
      <c r="I87" s="370">
        <v>347.8</v>
      </c>
      <c r="J87" s="319">
        <f t="shared" si="7"/>
        <v>-2.4950939164564034E-2</v>
      </c>
      <c r="K87" s="12"/>
      <c r="L87" s="370">
        <v>257.2</v>
      </c>
      <c r="M87" s="319">
        <f t="shared" si="8"/>
        <v>-2.778302778302788E-2</v>
      </c>
      <c r="O87" s="370">
        <v>24198.85</v>
      </c>
      <c r="P87" s="319">
        <f t="shared" si="9"/>
        <v>-5.6356837606837962E-3</v>
      </c>
      <c r="Q87" s="12"/>
    </row>
    <row r="88" spans="2:17">
      <c r="B88" s="369">
        <v>45645.645833333336</v>
      </c>
      <c r="C88" s="370">
        <v>1859.9</v>
      </c>
      <c r="D88" s="319">
        <f t="shared" si="5"/>
        <v>-1.5389339163671134E-2</v>
      </c>
      <c r="E88" s="12"/>
      <c r="F88" s="370">
        <v>9.2100000000000009</v>
      </c>
      <c r="G88" s="319">
        <f t="shared" si="6"/>
        <v>1.9933554817275878E-2</v>
      </c>
      <c r="H88" s="12"/>
      <c r="I88" s="370">
        <v>343.35</v>
      </c>
      <c r="J88" s="319">
        <f t="shared" si="7"/>
        <v>-1.2794709603220156E-2</v>
      </c>
      <c r="K88" s="12"/>
      <c r="L88" s="370">
        <v>253.2</v>
      </c>
      <c r="M88" s="319">
        <f t="shared" si="8"/>
        <v>-1.5552099533437058E-2</v>
      </c>
      <c r="O88" s="370">
        <v>23951.7</v>
      </c>
      <c r="P88" s="319">
        <f t="shared" si="9"/>
        <v>-1.0213295259898669E-2</v>
      </c>
      <c r="Q88" s="12"/>
    </row>
    <row r="89" spans="2:17">
      <c r="B89" s="369">
        <v>45646.645833333336</v>
      </c>
      <c r="C89" s="370">
        <v>1774.57</v>
      </c>
      <c r="D89" s="319">
        <f t="shared" si="5"/>
        <v>-4.5878810688746774E-2</v>
      </c>
      <c r="E89" s="12"/>
      <c r="F89" s="370">
        <v>9.39</v>
      </c>
      <c r="G89" s="319">
        <f t="shared" si="6"/>
        <v>1.9543973941368087E-2</v>
      </c>
      <c r="H89" s="12"/>
      <c r="I89" s="370">
        <v>334.75</v>
      </c>
      <c r="J89" s="319">
        <f t="shared" si="7"/>
        <v>-2.5047327799621488E-2</v>
      </c>
      <c r="K89" s="12"/>
      <c r="L89" s="370">
        <v>245.85</v>
      </c>
      <c r="M89" s="319">
        <f t="shared" si="8"/>
        <v>-2.9028436018957327E-2</v>
      </c>
      <c r="O89" s="370">
        <v>23587.5</v>
      </c>
      <c r="P89" s="319">
        <f t="shared" si="9"/>
        <v>-1.5205601272561098E-2</v>
      </c>
      <c r="Q89" s="12"/>
    </row>
    <row r="90" spans="2:17">
      <c r="B90" s="369">
        <v>45649.645833333336</v>
      </c>
      <c r="C90" s="370">
        <v>1710.95</v>
      </c>
      <c r="D90" s="319">
        <f t="shared" si="5"/>
        <v>-3.5850938537222987E-2</v>
      </c>
      <c r="E90" s="12"/>
      <c r="F90" s="370">
        <v>9.58</v>
      </c>
      <c r="G90" s="319">
        <f t="shared" si="6"/>
        <v>2.0234291799786863E-2</v>
      </c>
      <c r="H90" s="12"/>
      <c r="I90" s="370">
        <v>332.75</v>
      </c>
      <c r="J90" s="319">
        <f t="shared" si="7"/>
        <v>-5.9746079163555121E-3</v>
      </c>
      <c r="K90" s="12"/>
      <c r="L90" s="370">
        <v>240</v>
      </c>
      <c r="M90" s="319">
        <f t="shared" si="8"/>
        <v>-2.3794996949359382E-2</v>
      </c>
      <c r="O90" s="370">
        <v>23753.45</v>
      </c>
      <c r="P90" s="319">
        <f t="shared" si="9"/>
        <v>7.0355060943296799E-3</v>
      </c>
      <c r="Q90" s="12"/>
    </row>
    <row r="91" spans="2:17">
      <c r="B91" s="369">
        <v>45650.645833333336</v>
      </c>
      <c r="C91" s="370">
        <v>1687.38</v>
      </c>
      <c r="D91" s="319">
        <f t="shared" si="5"/>
        <v>-1.3775972412986892E-2</v>
      </c>
      <c r="E91" s="12"/>
      <c r="F91" s="370">
        <v>9.77</v>
      </c>
      <c r="G91" s="319">
        <f t="shared" si="6"/>
        <v>1.9832985386221136E-2</v>
      </c>
      <c r="H91" s="12"/>
      <c r="I91" s="370">
        <v>332.65</v>
      </c>
      <c r="J91" s="319">
        <f t="shared" si="7"/>
        <v>-3.0052592036067249E-4</v>
      </c>
      <c r="K91" s="12"/>
      <c r="L91" s="370">
        <v>238.8</v>
      </c>
      <c r="M91" s="319">
        <f t="shared" si="8"/>
        <v>-5.0000000000000044E-3</v>
      </c>
      <c r="O91" s="370">
        <v>23727.65</v>
      </c>
      <c r="P91" s="319">
        <f t="shared" si="9"/>
        <v>-1.0861580107310864E-3</v>
      </c>
      <c r="Q91" s="12"/>
    </row>
    <row r="92" spans="2:17">
      <c r="B92" s="369">
        <v>45652.645833333336</v>
      </c>
      <c r="C92" s="370">
        <v>1837</v>
      </c>
      <c r="D92" s="319">
        <f t="shared" si="5"/>
        <v>8.8670009126574856E-2</v>
      </c>
      <c r="E92" s="12"/>
      <c r="F92" s="370">
        <v>9.9700000000000006</v>
      </c>
      <c r="G92" s="319">
        <f t="shared" si="6"/>
        <v>2.0470829068577334E-2</v>
      </c>
      <c r="H92" s="12"/>
      <c r="I92" s="370">
        <v>334.95</v>
      </c>
      <c r="J92" s="319">
        <f t="shared" si="7"/>
        <v>6.9141740568166021E-3</v>
      </c>
      <c r="K92" s="12"/>
      <c r="L92" s="370">
        <v>236.1</v>
      </c>
      <c r="M92" s="319">
        <f t="shared" si="8"/>
        <v>-1.1306532663316604E-2</v>
      </c>
      <c r="O92" s="370">
        <v>23750.2</v>
      </c>
      <c r="P92" s="319">
        <f t="shared" si="9"/>
        <v>9.5036803054671104E-4</v>
      </c>
      <c r="Q92" s="12"/>
    </row>
    <row r="93" spans="2:17">
      <c r="B93" s="369">
        <v>45653.645833333336</v>
      </c>
      <c r="C93" s="370">
        <v>1755.07</v>
      </c>
      <c r="D93" s="319">
        <f t="shared" si="5"/>
        <v>-4.4599891126837266E-2</v>
      </c>
      <c r="E93" s="12"/>
      <c r="F93" s="370">
        <v>10.16</v>
      </c>
      <c r="G93" s="319">
        <f t="shared" si="6"/>
        <v>1.9057171514543558E-2</v>
      </c>
      <c r="H93" s="12"/>
      <c r="I93" s="370">
        <v>333.7</v>
      </c>
      <c r="J93" s="319">
        <f t="shared" si="7"/>
        <v>-3.7319002836244675E-3</v>
      </c>
      <c r="K93" s="12"/>
      <c r="L93" s="370">
        <v>237.7</v>
      </c>
      <c r="M93" s="319">
        <f t="shared" si="8"/>
        <v>6.7767894959762653E-3</v>
      </c>
      <c r="O93" s="370">
        <v>23813.4</v>
      </c>
      <c r="P93" s="319">
        <f t="shared" si="9"/>
        <v>2.6610302229033156E-3</v>
      </c>
      <c r="Q93" s="12"/>
    </row>
    <row r="94" spans="2:17">
      <c r="B94" s="369">
        <v>45656.645833333336</v>
      </c>
      <c r="C94" s="370">
        <v>1606.57</v>
      </c>
      <c r="D94" s="319">
        <f t="shared" si="5"/>
        <v>-8.4612009777387809E-2</v>
      </c>
      <c r="E94" s="12"/>
      <c r="F94" s="370">
        <v>10.37</v>
      </c>
      <c r="G94" s="319">
        <f t="shared" si="6"/>
        <v>2.066929133858264E-2</v>
      </c>
      <c r="H94" s="12"/>
      <c r="I94" s="370">
        <v>331.25</v>
      </c>
      <c r="J94" s="319">
        <f t="shared" si="7"/>
        <v>-7.3419238837278966E-3</v>
      </c>
      <c r="K94" s="12"/>
      <c r="L94" s="370">
        <v>231.95</v>
      </c>
      <c r="M94" s="319">
        <f t="shared" si="8"/>
        <v>-2.4190155658392887E-2</v>
      </c>
      <c r="O94" s="370">
        <v>23644.9</v>
      </c>
      <c r="P94" s="319">
        <f t="shared" si="9"/>
        <v>-7.0758480519371725E-3</v>
      </c>
      <c r="Q94" s="12"/>
    </row>
    <row r="95" spans="2:17">
      <c r="B95" s="369">
        <v>45657.645833333336</v>
      </c>
      <c r="C95" s="370">
        <v>1742.57</v>
      </c>
      <c r="D95" s="319">
        <f t="shared" si="5"/>
        <v>8.4652396098520377E-2</v>
      </c>
      <c r="E95" s="12"/>
      <c r="F95" s="370">
        <v>10.57</v>
      </c>
      <c r="G95" s="319">
        <f t="shared" si="6"/>
        <v>1.9286403085824633E-2</v>
      </c>
      <c r="H95" s="12"/>
      <c r="I95" s="370">
        <v>336.2</v>
      </c>
      <c r="J95" s="319">
        <f t="shared" si="7"/>
        <v>1.4943396226415162E-2</v>
      </c>
      <c r="K95" s="12"/>
      <c r="L95" s="370">
        <v>233.15</v>
      </c>
      <c r="M95" s="319">
        <f t="shared" si="8"/>
        <v>5.1735287777538996E-3</v>
      </c>
      <c r="O95" s="370">
        <v>23644.799999999999</v>
      </c>
      <c r="P95" s="319">
        <f t="shared" si="9"/>
        <v>-4.2292418238609741E-6</v>
      </c>
      <c r="Q95" s="12"/>
    </row>
    <row r="96" spans="2:17">
      <c r="B96" s="369">
        <v>45658.645833333336</v>
      </c>
      <c r="C96" s="370">
        <v>1678.4</v>
      </c>
      <c r="D96" s="319">
        <f t="shared" si="5"/>
        <v>-3.6824919515428323E-2</v>
      </c>
      <c r="E96" s="12"/>
      <c r="F96" s="370">
        <v>10.78</v>
      </c>
      <c r="G96" s="319">
        <f t="shared" si="6"/>
        <v>1.9867549668874052E-2</v>
      </c>
      <c r="H96" s="12"/>
      <c r="I96" s="370">
        <v>340.65</v>
      </c>
      <c r="J96" s="319">
        <f t="shared" si="7"/>
        <v>1.323616894705526E-2</v>
      </c>
      <c r="K96" s="12"/>
      <c r="L96" s="370">
        <v>229.85</v>
      </c>
      <c r="M96" s="319">
        <f t="shared" si="8"/>
        <v>-1.4153978125670208E-2</v>
      </c>
      <c r="O96" s="370">
        <v>23742.9</v>
      </c>
      <c r="P96" s="319">
        <f t="shared" si="9"/>
        <v>4.1489037758830616E-3</v>
      </c>
      <c r="Q96" s="12"/>
    </row>
    <row r="97" spans="2:17">
      <c r="B97" s="369">
        <v>45659.645833333336</v>
      </c>
      <c r="C97" s="370">
        <v>1722.08</v>
      </c>
      <c r="D97" s="319">
        <f t="shared" si="5"/>
        <v>2.6024785510009529E-2</v>
      </c>
      <c r="E97" s="12"/>
      <c r="F97" s="370">
        <v>11</v>
      </c>
      <c r="G97" s="319">
        <f t="shared" si="6"/>
        <v>2.0408163265306145E-2</v>
      </c>
      <c r="H97" s="12"/>
      <c r="I97" s="370">
        <v>340.85</v>
      </c>
      <c r="J97" s="319">
        <f t="shared" si="7"/>
        <v>5.8711287244994637E-4</v>
      </c>
      <c r="K97" s="12"/>
      <c r="L97" s="370">
        <v>230.75</v>
      </c>
      <c r="M97" s="319">
        <f t="shared" si="8"/>
        <v>3.9155971285620428E-3</v>
      </c>
      <c r="O97" s="370">
        <v>24188.65</v>
      </c>
      <c r="P97" s="319">
        <f t="shared" si="9"/>
        <v>1.8774033500541298E-2</v>
      </c>
      <c r="Q97" s="12"/>
    </row>
    <row r="98" spans="2:17">
      <c r="B98" s="369">
        <v>45660.645833333336</v>
      </c>
      <c r="C98" s="370">
        <v>1701.97</v>
      </c>
      <c r="D98" s="319">
        <f t="shared" si="5"/>
        <v>-1.1677738548731664E-2</v>
      </c>
      <c r="E98" s="12"/>
      <c r="F98" s="370">
        <v>11.21</v>
      </c>
      <c r="G98" s="319">
        <f t="shared" si="6"/>
        <v>1.9090909090909269E-2</v>
      </c>
      <c r="H98" s="12"/>
      <c r="I98" s="370">
        <v>340.5</v>
      </c>
      <c r="J98" s="319">
        <f t="shared" si="7"/>
        <v>-1.0268446530732334E-3</v>
      </c>
      <c r="K98" s="12"/>
      <c r="L98" s="370">
        <v>232.65</v>
      </c>
      <c r="M98" s="319">
        <f t="shared" si="8"/>
        <v>8.2340195016250561E-3</v>
      </c>
      <c r="O98" s="370">
        <v>24004.75</v>
      </c>
      <c r="P98" s="319">
        <f t="shared" si="9"/>
        <v>-7.6027393012839672E-3</v>
      </c>
      <c r="Q98" s="12"/>
    </row>
    <row r="99" spans="2:17">
      <c r="B99" s="369">
        <v>45663.645833333336</v>
      </c>
      <c r="C99" s="370">
        <v>1638.48</v>
      </c>
      <c r="D99" s="319">
        <f t="shared" si="5"/>
        <v>-3.7303830267278459E-2</v>
      </c>
      <c r="E99" s="12"/>
      <c r="F99" s="370">
        <v>11.43</v>
      </c>
      <c r="G99" s="319">
        <f t="shared" si="6"/>
        <v>1.9625334522747506E-2</v>
      </c>
      <c r="H99" s="12"/>
      <c r="I99" s="370">
        <v>328.1</v>
      </c>
      <c r="J99" s="319">
        <f t="shared" si="7"/>
        <v>-3.6417033773861851E-2</v>
      </c>
      <c r="K99" s="12"/>
      <c r="L99" s="370">
        <v>221.2</v>
      </c>
      <c r="M99" s="319">
        <f t="shared" si="8"/>
        <v>-4.9215559853857838E-2</v>
      </c>
      <c r="O99" s="370">
        <v>23616.05</v>
      </c>
      <c r="P99" s="319">
        <f t="shared" si="9"/>
        <v>-1.6192628542267662E-2</v>
      </c>
      <c r="Q99" s="12"/>
    </row>
    <row r="100" spans="2:17">
      <c r="B100" s="369">
        <v>45664.645833333336</v>
      </c>
      <c r="C100" s="370">
        <v>1659.03</v>
      </c>
      <c r="D100" s="319">
        <f t="shared" si="5"/>
        <v>1.2542112201552547E-2</v>
      </c>
      <c r="E100" s="12"/>
      <c r="F100" s="370">
        <v>11.66</v>
      </c>
      <c r="G100" s="319">
        <f t="shared" si="6"/>
        <v>2.0122484689413911E-2</v>
      </c>
      <c r="H100" s="12"/>
      <c r="I100" s="370">
        <v>329.4</v>
      </c>
      <c r="J100" s="319">
        <f t="shared" si="7"/>
        <v>3.96220664431568E-3</v>
      </c>
      <c r="K100" s="12"/>
      <c r="L100" s="370">
        <v>228.3</v>
      </c>
      <c r="M100" s="319">
        <f t="shared" si="8"/>
        <v>3.2097649186256794E-2</v>
      </c>
      <c r="O100" s="370">
        <v>23707.9</v>
      </c>
      <c r="P100" s="319">
        <f t="shared" si="9"/>
        <v>3.8893040961549552E-3</v>
      </c>
      <c r="Q100" s="12"/>
    </row>
    <row r="101" spans="2:17">
      <c r="B101" s="369">
        <v>45665.645833333336</v>
      </c>
      <c r="C101" s="370">
        <v>1623.12</v>
      </c>
      <c r="D101" s="319">
        <f t="shared" si="5"/>
        <v>-2.1645178206542437E-2</v>
      </c>
      <c r="E101" s="12"/>
      <c r="F101" s="370">
        <v>11.89</v>
      </c>
      <c r="G101" s="319">
        <f t="shared" si="6"/>
        <v>1.9725557461406584E-2</v>
      </c>
      <c r="H101" s="12"/>
      <c r="I101" s="370">
        <v>327.85</v>
      </c>
      <c r="J101" s="319">
        <f t="shared" si="7"/>
        <v>-4.7055251973283641E-3</v>
      </c>
      <c r="K101" s="12"/>
      <c r="L101" s="370">
        <v>228.2</v>
      </c>
      <c r="M101" s="319">
        <f t="shared" si="8"/>
        <v>-4.3802014892690977E-4</v>
      </c>
      <c r="O101" s="370">
        <v>23688.95</v>
      </c>
      <c r="P101" s="319">
        <f t="shared" si="9"/>
        <v>-7.9931162186441806E-4</v>
      </c>
      <c r="Q101" s="12"/>
    </row>
    <row r="102" spans="2:17">
      <c r="B102" s="369">
        <v>45666.645833333336</v>
      </c>
      <c r="C102" s="370">
        <v>1573.57</v>
      </c>
      <c r="D102" s="319">
        <f t="shared" si="5"/>
        <v>-3.0527625807087566E-2</v>
      </c>
      <c r="E102" s="12"/>
      <c r="F102" s="370">
        <v>12.12</v>
      </c>
      <c r="G102" s="319">
        <f t="shared" si="6"/>
        <v>1.9343986543313596E-2</v>
      </c>
      <c r="H102" s="12"/>
      <c r="I102" s="370">
        <v>323.55</v>
      </c>
      <c r="J102" s="319">
        <f t="shared" si="7"/>
        <v>-1.3115754155863968E-2</v>
      </c>
      <c r="K102" s="12"/>
      <c r="L102" s="370">
        <v>222</v>
      </c>
      <c r="M102" s="319">
        <f t="shared" si="8"/>
        <v>-2.7169149868536357E-2</v>
      </c>
      <c r="O102" s="370">
        <v>23526.5</v>
      </c>
      <c r="P102" s="319">
        <f t="shared" si="9"/>
        <v>-6.8576277124988705E-3</v>
      </c>
      <c r="Q102" s="12"/>
    </row>
    <row r="103" spans="2:17">
      <c r="B103" s="369">
        <v>45667.645833333336</v>
      </c>
      <c r="C103" s="370">
        <v>1592.55</v>
      </c>
      <c r="D103" s="319">
        <f t="shared" si="5"/>
        <v>1.2061744949382724E-2</v>
      </c>
      <c r="E103" s="12"/>
      <c r="F103" s="370">
        <v>12.36</v>
      </c>
      <c r="G103" s="319">
        <f t="shared" si="6"/>
        <v>1.980198019801982E-2</v>
      </c>
      <c r="H103" s="12"/>
      <c r="I103" s="370">
        <v>315.25</v>
      </c>
      <c r="J103" s="319">
        <f t="shared" si="7"/>
        <v>-2.5652912996445676E-2</v>
      </c>
      <c r="K103" s="12"/>
      <c r="L103" s="370">
        <v>220</v>
      </c>
      <c r="M103" s="319">
        <f t="shared" si="8"/>
        <v>-9.009009009009028E-3</v>
      </c>
      <c r="O103" s="370">
        <v>23431.5</v>
      </c>
      <c r="P103" s="319">
        <f t="shared" si="9"/>
        <v>-4.037999702463213E-3</v>
      </c>
      <c r="Q103" s="12"/>
    </row>
    <row r="104" spans="2:17">
      <c r="B104" s="369">
        <v>45670.645833333336</v>
      </c>
      <c r="C104" s="370">
        <v>1464.1</v>
      </c>
      <c r="D104" s="319">
        <f t="shared" si="5"/>
        <v>-8.0656808263476876E-2</v>
      </c>
      <c r="E104" s="12"/>
      <c r="F104" s="370">
        <v>12.61</v>
      </c>
      <c r="G104" s="319">
        <f t="shared" si="6"/>
        <v>2.0226537216828433E-2</v>
      </c>
      <c r="H104" s="12"/>
      <c r="I104" s="370">
        <v>306.25</v>
      </c>
      <c r="J104" s="319">
        <f t="shared" si="7"/>
        <v>-2.8548770816812064E-2</v>
      </c>
      <c r="K104" s="12"/>
      <c r="L104" s="370">
        <v>215.05</v>
      </c>
      <c r="M104" s="319">
        <f t="shared" si="8"/>
        <v>-2.2499999999999964E-2</v>
      </c>
      <c r="O104" s="370">
        <v>23085.95</v>
      </c>
      <c r="P104" s="319">
        <f t="shared" si="9"/>
        <v>-1.4747241960608504E-2</v>
      </c>
      <c r="Q104" s="12"/>
    </row>
    <row r="105" spans="2:17">
      <c r="B105" s="369">
        <v>45671.645833333336</v>
      </c>
      <c r="C105" s="370">
        <v>1505.65</v>
      </c>
      <c r="D105" s="319">
        <f t="shared" si="5"/>
        <v>2.8379209070418909E-2</v>
      </c>
      <c r="E105" s="12"/>
      <c r="F105" s="370">
        <v>12.86</v>
      </c>
      <c r="G105" s="319">
        <f t="shared" si="6"/>
        <v>1.9825535289452745E-2</v>
      </c>
      <c r="H105" s="12"/>
      <c r="I105" s="370">
        <v>308.35000000000002</v>
      </c>
      <c r="J105" s="319">
        <f t="shared" si="7"/>
        <v>6.857142857142895E-3</v>
      </c>
      <c r="K105" s="12"/>
      <c r="L105" s="370">
        <v>220.1</v>
      </c>
      <c r="M105" s="319">
        <f t="shared" si="8"/>
        <v>2.3482910950941571E-2</v>
      </c>
      <c r="O105" s="370">
        <v>23176.05</v>
      </c>
      <c r="P105" s="319">
        <f t="shared" si="9"/>
        <v>3.9028066854513987E-3</v>
      </c>
      <c r="Q105" s="12"/>
    </row>
    <row r="106" spans="2:17">
      <c r="B106" s="369">
        <v>45672.645833333336</v>
      </c>
      <c r="C106" s="370">
        <v>1489.5</v>
      </c>
      <c r="D106" s="319">
        <f t="shared" si="5"/>
        <v>-1.0726264404077979E-2</v>
      </c>
      <c r="E106" s="12"/>
      <c r="F106" s="370">
        <v>13.11</v>
      </c>
      <c r="G106" s="319">
        <f t="shared" si="6"/>
        <v>1.9440124416796323E-2</v>
      </c>
      <c r="H106" s="12"/>
      <c r="I106" s="370">
        <v>310.35000000000002</v>
      </c>
      <c r="J106" s="319">
        <f t="shared" si="7"/>
        <v>6.4861358845467176E-3</v>
      </c>
      <c r="K106" s="12"/>
      <c r="L106" s="370">
        <v>220.2</v>
      </c>
      <c r="M106" s="319">
        <f t="shared" si="8"/>
        <v>4.5433893684676541E-4</v>
      </c>
      <c r="O106" s="370">
        <v>23213.200000000001</v>
      </c>
      <c r="P106" s="319">
        <f t="shared" si="9"/>
        <v>1.6029478707546563E-3</v>
      </c>
      <c r="Q106" s="12"/>
    </row>
    <row r="107" spans="2:17">
      <c r="B107" s="369">
        <v>45673.645833333336</v>
      </c>
      <c r="C107" s="370">
        <v>1460.75</v>
      </c>
      <c r="D107" s="319">
        <f t="shared" si="5"/>
        <v>-1.9301779120510232E-2</v>
      </c>
      <c r="E107" s="12"/>
      <c r="F107" s="370">
        <v>13.37</v>
      </c>
      <c r="G107" s="319">
        <f t="shared" si="6"/>
        <v>1.9832189168573544E-2</v>
      </c>
      <c r="H107" s="12"/>
      <c r="I107" s="370">
        <v>313.14999999999998</v>
      </c>
      <c r="J107" s="319">
        <f t="shared" si="7"/>
        <v>9.0220718543578826E-3</v>
      </c>
      <c r="K107" s="12"/>
      <c r="L107" s="370">
        <v>221.25</v>
      </c>
      <c r="M107" s="319">
        <f t="shared" si="8"/>
        <v>4.7683923705723608E-3</v>
      </c>
      <c r="O107" s="370">
        <v>23311.8</v>
      </c>
      <c r="P107" s="319">
        <f t="shared" si="9"/>
        <v>4.2475832715866968E-3</v>
      </c>
      <c r="Q107" s="12"/>
    </row>
    <row r="108" spans="2:17">
      <c r="B108" s="369">
        <v>45674.645833333336</v>
      </c>
      <c r="C108" s="370">
        <v>1461.27</v>
      </c>
      <c r="D108" s="319">
        <f t="shared" si="5"/>
        <v>3.5598151634430586E-4</v>
      </c>
      <c r="E108" s="12"/>
      <c r="F108" s="370">
        <v>13.64</v>
      </c>
      <c r="G108" s="319">
        <f t="shared" si="6"/>
        <v>2.0194465220643387E-2</v>
      </c>
      <c r="H108" s="12"/>
      <c r="I108" s="370">
        <v>311.89999999999998</v>
      </c>
      <c r="J108" s="319">
        <f t="shared" si="7"/>
        <v>-3.9916972696790731E-3</v>
      </c>
      <c r="K108" s="12"/>
      <c r="L108" s="370">
        <v>220.1</v>
      </c>
      <c r="M108" s="319">
        <f t="shared" si="8"/>
        <v>-5.1977401129943424E-3</v>
      </c>
      <c r="O108" s="370">
        <v>23203.200000000001</v>
      </c>
      <c r="P108" s="319">
        <f t="shared" si="9"/>
        <v>-4.6585849226571385E-3</v>
      </c>
      <c r="Q108" s="12"/>
    </row>
    <row r="109" spans="2:17">
      <c r="B109" s="369">
        <v>45677.645833333336</v>
      </c>
      <c r="C109" s="370">
        <v>1482.42</v>
      </c>
      <c r="D109" s="319">
        <f t="shared" si="5"/>
        <v>1.447371122379848E-2</v>
      </c>
      <c r="E109" s="12"/>
      <c r="F109" s="370">
        <v>13.91</v>
      </c>
      <c r="G109" s="319">
        <f t="shared" si="6"/>
        <v>1.9794721407624616E-2</v>
      </c>
      <c r="H109" s="12"/>
      <c r="I109" s="370">
        <v>333.3</v>
      </c>
      <c r="J109" s="319">
        <f t="shared" si="7"/>
        <v>6.8611734530298341E-2</v>
      </c>
      <c r="K109" s="12"/>
      <c r="L109" s="370">
        <v>219.1</v>
      </c>
      <c r="M109" s="319">
        <f t="shared" si="8"/>
        <v>-4.5433893684688753E-3</v>
      </c>
      <c r="O109" s="370">
        <v>23344.75</v>
      </c>
      <c r="P109" s="319">
        <f t="shared" si="9"/>
        <v>6.1004516618397009E-3</v>
      </c>
      <c r="Q109" s="12"/>
    </row>
    <row r="110" spans="2:17">
      <c r="B110" s="369">
        <v>45678.645833333336</v>
      </c>
      <c r="C110" s="370">
        <v>1423.15</v>
      </c>
      <c r="D110" s="319">
        <f t="shared" si="5"/>
        <v>-3.9981921452759694E-2</v>
      </c>
      <c r="E110" s="12"/>
      <c r="F110" s="370">
        <v>14.18</v>
      </c>
      <c r="G110" s="319">
        <f t="shared" si="6"/>
        <v>1.9410496046009973E-2</v>
      </c>
      <c r="H110" s="12"/>
      <c r="I110" s="370">
        <v>328</v>
      </c>
      <c r="J110" s="319">
        <f t="shared" si="7"/>
        <v>-1.5901590159015933E-2</v>
      </c>
      <c r="K110" s="12"/>
      <c r="L110" s="370">
        <v>216.1</v>
      </c>
      <c r="M110" s="319">
        <f t="shared" si="8"/>
        <v>-1.3692377909630293E-2</v>
      </c>
      <c r="O110" s="370">
        <v>23024.65</v>
      </c>
      <c r="P110" s="319">
        <f t="shared" si="9"/>
        <v>-1.3711862410177855E-2</v>
      </c>
      <c r="Q110" s="12"/>
    </row>
    <row r="111" spans="2:17">
      <c r="B111" s="369">
        <v>45679.645833333336</v>
      </c>
      <c r="C111" s="370">
        <v>1411.45</v>
      </c>
      <c r="D111" s="319">
        <f t="shared" si="5"/>
        <v>-8.2211994519200138E-3</v>
      </c>
      <c r="E111" s="12"/>
      <c r="F111" s="370">
        <v>14.46</v>
      </c>
      <c r="G111" s="319">
        <f t="shared" si="6"/>
        <v>1.9746121297602448E-2</v>
      </c>
      <c r="H111" s="12"/>
      <c r="I111" s="370">
        <v>321.55</v>
      </c>
      <c r="J111" s="319">
        <f t="shared" si="7"/>
        <v>-1.9664634146341453E-2</v>
      </c>
      <c r="K111" s="12"/>
      <c r="L111" s="370">
        <v>210.55</v>
      </c>
      <c r="M111" s="319">
        <f t="shared" si="8"/>
        <v>-2.5682554372975397E-2</v>
      </c>
      <c r="O111" s="370">
        <v>23155.35</v>
      </c>
      <c r="P111" s="319">
        <f t="shared" si="9"/>
        <v>5.6765249417471964E-3</v>
      </c>
      <c r="Q111" s="12"/>
    </row>
    <row r="112" spans="2:17">
      <c r="B112" s="369">
        <v>45680.645833333336</v>
      </c>
      <c r="C112" s="370">
        <v>1444.15</v>
      </c>
      <c r="D112" s="319">
        <f t="shared" si="5"/>
        <v>2.3167664458535686E-2</v>
      </c>
      <c r="E112" s="12"/>
      <c r="F112" s="370">
        <v>14.75</v>
      </c>
      <c r="G112" s="319">
        <f t="shared" si="6"/>
        <v>2.0055325034578075E-2</v>
      </c>
      <c r="H112" s="12"/>
      <c r="I112" s="370">
        <v>329.6</v>
      </c>
      <c r="J112" s="319">
        <f t="shared" si="7"/>
        <v>2.5034986782771051E-2</v>
      </c>
      <c r="K112" s="12"/>
      <c r="L112" s="370">
        <v>211.35</v>
      </c>
      <c r="M112" s="319">
        <f t="shared" si="8"/>
        <v>3.7995725480881593E-3</v>
      </c>
      <c r="O112" s="370">
        <v>23205.35</v>
      </c>
      <c r="P112" s="319">
        <f t="shared" si="9"/>
        <v>2.1593281898135697E-3</v>
      </c>
      <c r="Q112" s="12"/>
    </row>
    <row r="113" spans="2:17">
      <c r="B113" s="369">
        <v>45681.645833333336</v>
      </c>
      <c r="C113" s="370">
        <v>1448.78</v>
      </c>
      <c r="D113" s="319">
        <f t="shared" si="5"/>
        <v>3.2060381539313898E-3</v>
      </c>
      <c r="E113" s="12"/>
      <c r="F113" s="370">
        <v>15.04</v>
      </c>
      <c r="G113" s="319">
        <f t="shared" si="6"/>
        <v>1.9661016949152454E-2</v>
      </c>
      <c r="H113" s="12"/>
      <c r="I113" s="370">
        <v>324.95</v>
      </c>
      <c r="J113" s="319">
        <f t="shared" si="7"/>
        <v>-1.4108009708737934E-2</v>
      </c>
      <c r="K113" s="12"/>
      <c r="L113" s="370">
        <v>219</v>
      </c>
      <c r="M113" s="319">
        <f t="shared" si="8"/>
        <v>3.6195883605393941E-2</v>
      </c>
      <c r="O113" s="370">
        <v>23092.2</v>
      </c>
      <c r="P113" s="319">
        <f t="shared" si="9"/>
        <v>-4.876030742910431E-3</v>
      </c>
      <c r="Q113" s="12"/>
    </row>
    <row r="114" spans="2:17">
      <c r="B114" s="369">
        <v>45684.645833333336</v>
      </c>
      <c r="C114" s="370">
        <v>1448.6</v>
      </c>
      <c r="D114" s="319">
        <f t="shared" si="5"/>
        <v>-1.2424246607489753E-4</v>
      </c>
      <c r="E114" s="12"/>
      <c r="F114" s="370">
        <v>15.34</v>
      </c>
      <c r="G114" s="319">
        <f t="shared" si="6"/>
        <v>1.9946808510638236E-2</v>
      </c>
      <c r="H114" s="12"/>
      <c r="I114" s="370">
        <v>315.60000000000002</v>
      </c>
      <c r="J114" s="319">
        <f t="shared" si="7"/>
        <v>-2.877365748576699E-2</v>
      </c>
      <c r="K114" s="12"/>
      <c r="L114" s="370">
        <v>215.7</v>
      </c>
      <c r="M114" s="319">
        <f t="shared" si="8"/>
        <v>-1.5068493150685036E-2</v>
      </c>
      <c r="O114" s="370">
        <v>22829.15</v>
      </c>
      <c r="P114" s="319">
        <f t="shared" si="9"/>
        <v>-1.139129229783209E-2</v>
      </c>
      <c r="Q114" s="12"/>
    </row>
    <row r="115" spans="2:17">
      <c r="B115" s="369">
        <v>45685.645833333336</v>
      </c>
      <c r="C115" s="370">
        <v>1455.38</v>
      </c>
      <c r="D115" s="319">
        <f t="shared" si="5"/>
        <v>4.6803810575730687E-3</v>
      </c>
      <c r="E115" s="12"/>
      <c r="F115" s="370">
        <v>15.95</v>
      </c>
      <c r="G115" s="319">
        <f t="shared" si="6"/>
        <v>3.9765319426336321E-2</v>
      </c>
      <c r="H115" s="12"/>
      <c r="I115" s="370">
        <v>312.55</v>
      </c>
      <c r="J115" s="319">
        <f t="shared" si="7"/>
        <v>-9.664131812420873E-3</v>
      </c>
      <c r="K115" s="12"/>
      <c r="L115" s="370">
        <v>209</v>
      </c>
      <c r="M115" s="319">
        <f t="shared" si="8"/>
        <v>-3.1061659712563694E-2</v>
      </c>
      <c r="O115" s="370">
        <v>22957.25</v>
      </c>
      <c r="P115" s="319">
        <f t="shared" si="9"/>
        <v>5.6112470240896606E-3</v>
      </c>
      <c r="Q115" s="12"/>
    </row>
    <row r="116" spans="2:17">
      <c r="B116" s="369">
        <v>45686.645833333336</v>
      </c>
      <c r="C116" s="370">
        <v>1499.12</v>
      </c>
      <c r="D116" s="319">
        <f t="shared" si="5"/>
        <v>3.0054006513762666E-2</v>
      </c>
      <c r="E116" s="12"/>
      <c r="F116" s="370">
        <v>16.27</v>
      </c>
      <c r="G116" s="319">
        <f t="shared" si="6"/>
        <v>2.0062695924764951E-2</v>
      </c>
      <c r="H116" s="12"/>
      <c r="I116" s="370">
        <v>318.10000000000002</v>
      </c>
      <c r="J116" s="319">
        <f t="shared" si="7"/>
        <v>1.7757158854583288E-2</v>
      </c>
      <c r="K116" s="12"/>
      <c r="L116" s="370">
        <v>216.7</v>
      </c>
      <c r="M116" s="319">
        <f t="shared" si="8"/>
        <v>3.6842105263157787E-2</v>
      </c>
      <c r="O116" s="370">
        <v>23163.1</v>
      </c>
      <c r="P116" s="319">
        <f t="shared" si="9"/>
        <v>8.9666663036731542E-3</v>
      </c>
      <c r="Q116" s="12"/>
    </row>
    <row r="117" spans="2:17">
      <c r="B117" s="369">
        <v>45687.645833333336</v>
      </c>
      <c r="C117" s="370">
        <v>1498.27</v>
      </c>
      <c r="D117" s="319">
        <f t="shared" si="5"/>
        <v>-5.6699930625958572E-4</v>
      </c>
      <c r="E117" s="12"/>
      <c r="F117" s="370">
        <v>16.59</v>
      </c>
      <c r="G117" s="319">
        <f t="shared" si="6"/>
        <v>1.9668100799016708E-2</v>
      </c>
      <c r="H117" s="12"/>
      <c r="I117" s="370">
        <v>319.14999999999998</v>
      </c>
      <c r="J117" s="319">
        <f t="shared" si="7"/>
        <v>3.3008487896886152E-3</v>
      </c>
      <c r="K117" s="12"/>
      <c r="L117" s="370">
        <v>214.05</v>
      </c>
      <c r="M117" s="319">
        <f t="shared" si="8"/>
        <v>-1.222888786340548E-2</v>
      </c>
      <c r="O117" s="370">
        <v>23249.5</v>
      </c>
      <c r="P117" s="319">
        <f t="shared" si="9"/>
        <v>3.7300706727512178E-3</v>
      </c>
      <c r="Q117" s="12"/>
    </row>
    <row r="118" spans="2:17">
      <c r="B118" s="369">
        <v>45688.645833333336</v>
      </c>
      <c r="C118" s="370">
        <v>1505.8</v>
      </c>
      <c r="D118" s="319">
        <f t="shared" si="5"/>
        <v>5.025796418536066E-3</v>
      </c>
      <c r="E118" s="12"/>
      <c r="F118" s="370">
        <v>16.920000000000002</v>
      </c>
      <c r="G118" s="319">
        <f t="shared" si="6"/>
        <v>1.9891500904159143E-2</v>
      </c>
      <c r="H118" s="12"/>
      <c r="I118" s="370">
        <v>320.39999999999998</v>
      </c>
      <c r="J118" s="319">
        <f t="shared" si="7"/>
        <v>3.9166536111545636E-3</v>
      </c>
      <c r="K118" s="12"/>
      <c r="L118" s="370">
        <v>215.1</v>
      </c>
      <c r="M118" s="319">
        <f t="shared" si="8"/>
        <v>4.9053959355289667E-3</v>
      </c>
      <c r="O118" s="370">
        <v>23508.400000000001</v>
      </c>
      <c r="P118" s="319">
        <f t="shared" si="9"/>
        <v>1.1135723348889348E-2</v>
      </c>
      <c r="Q118" s="12"/>
    </row>
    <row r="119" spans="2:17">
      <c r="B119" s="369">
        <v>45691.645833333336</v>
      </c>
      <c r="C119" s="370">
        <v>1610.27</v>
      </c>
      <c r="D119" s="319">
        <f t="shared" si="5"/>
        <v>6.9378403506441755E-2</v>
      </c>
      <c r="F119" s="370">
        <v>17.260000000000002</v>
      </c>
      <c r="G119" s="319">
        <f t="shared" si="6"/>
        <v>2.0094562647754222E-2</v>
      </c>
      <c r="I119" s="370">
        <v>322.60000000000002</v>
      </c>
      <c r="J119" s="319">
        <f t="shared" si="7"/>
        <v>6.8664169787766571E-3</v>
      </c>
      <c r="L119" s="370">
        <v>216</v>
      </c>
      <c r="M119" s="319">
        <f t="shared" si="8"/>
        <v>4.1841004184099972E-3</v>
      </c>
      <c r="O119" s="370">
        <v>23361.05</v>
      </c>
      <c r="P119" s="319">
        <f t="shared" si="9"/>
        <v>-6.2679722992633469E-3</v>
      </c>
      <c r="Q119" s="12"/>
    </row>
    <row r="120" spans="2:17">
      <c r="B120" s="369">
        <v>45692.645833333336</v>
      </c>
      <c r="C120" s="370">
        <v>1574.78</v>
      </c>
      <c r="D120" s="319">
        <f t="shared" si="5"/>
        <v>-2.2039782148335352E-2</v>
      </c>
      <c r="F120" s="370">
        <v>17.600000000000001</v>
      </c>
      <c r="G120" s="319">
        <f t="shared" si="6"/>
        <v>1.9698725376593229E-2</v>
      </c>
      <c r="I120" s="370">
        <v>324.05</v>
      </c>
      <c r="J120" s="319">
        <f t="shared" si="7"/>
        <v>4.4947303161810837E-3</v>
      </c>
      <c r="L120" s="370">
        <v>214.5</v>
      </c>
      <c r="M120" s="319">
        <f t="shared" si="8"/>
        <v>-6.9444444444444198E-3</v>
      </c>
      <c r="O120" s="370">
        <v>23739.25</v>
      </c>
      <c r="P120" s="319">
        <f t="shared" si="9"/>
        <v>1.6189340804458663E-2</v>
      </c>
      <c r="Q120" s="12"/>
    </row>
    <row r="121" spans="2:17">
      <c r="B121" s="369">
        <v>45693.645833333336</v>
      </c>
      <c r="C121" s="370">
        <v>1553.58</v>
      </c>
      <c r="D121" s="319">
        <f t="shared" si="5"/>
        <v>-1.3462197894309025E-2</v>
      </c>
      <c r="F121" s="370">
        <v>17.95</v>
      </c>
      <c r="G121" s="319">
        <f t="shared" si="6"/>
        <v>1.9886363636363535E-2</v>
      </c>
      <c r="I121" s="370">
        <v>323.64999999999998</v>
      </c>
      <c r="J121" s="319">
        <f t="shared" si="7"/>
        <v>-1.2343774108934946E-3</v>
      </c>
      <c r="L121" s="370">
        <v>212.65</v>
      </c>
      <c r="M121" s="319">
        <f t="shared" si="8"/>
        <v>-8.6247086247085436E-3</v>
      </c>
      <c r="O121" s="370">
        <v>23696.3</v>
      </c>
      <c r="P121" s="319">
        <f t="shared" si="9"/>
        <v>-1.8092399717767327E-3</v>
      </c>
      <c r="Q121" s="12"/>
    </row>
    <row r="122" spans="2:17">
      <c r="B122" s="369">
        <v>45694.645833333336</v>
      </c>
      <c r="C122" s="370">
        <v>1533.15</v>
      </c>
      <c r="D122" s="319">
        <f t="shared" si="5"/>
        <v>-1.315027227435972E-2</v>
      </c>
      <c r="F122" s="370">
        <v>18.309999999999999</v>
      </c>
      <c r="G122" s="319">
        <f t="shared" si="6"/>
        <v>2.0055710306406738E-2</v>
      </c>
      <c r="I122" s="370">
        <v>326.10000000000002</v>
      </c>
      <c r="J122" s="319">
        <f t="shared" si="7"/>
        <v>7.5699057623976884E-3</v>
      </c>
      <c r="L122" s="370">
        <v>213</v>
      </c>
      <c r="M122" s="319">
        <f t="shared" si="8"/>
        <v>1.6458970138726325E-3</v>
      </c>
      <c r="O122" s="370">
        <v>23603.35</v>
      </c>
      <c r="P122" s="319">
        <f t="shared" si="9"/>
        <v>-3.922553310010457E-3</v>
      </c>
      <c r="Q122" s="12"/>
    </row>
    <row r="123" spans="2:17">
      <c r="B123" s="369">
        <v>45695.645833333336</v>
      </c>
      <c r="C123" s="370">
        <v>1823.48</v>
      </c>
      <c r="D123" s="319">
        <f t="shared" si="5"/>
        <v>0.18936829403515643</v>
      </c>
      <c r="F123" s="370">
        <v>18.670000000000002</v>
      </c>
      <c r="G123" s="319">
        <f t="shared" si="6"/>
        <v>1.9661387220098581E-2</v>
      </c>
      <c r="I123" s="370">
        <v>330.05</v>
      </c>
      <c r="J123" s="319">
        <f t="shared" si="7"/>
        <v>1.2112848819380462E-2</v>
      </c>
      <c r="L123" s="370">
        <v>213.5</v>
      </c>
      <c r="M123" s="319">
        <f t="shared" si="8"/>
        <v>2.3474178403755097E-3</v>
      </c>
      <c r="O123" s="370">
        <v>23559.95</v>
      </c>
      <c r="P123" s="319">
        <f t="shared" si="9"/>
        <v>-1.8387220458111475E-3</v>
      </c>
      <c r="Q123" s="12"/>
    </row>
    <row r="124" spans="2:17">
      <c r="B124" s="369">
        <v>45698.645833333336</v>
      </c>
      <c r="C124" s="370">
        <v>1860.32</v>
      </c>
      <c r="D124" s="319">
        <f t="shared" si="5"/>
        <v>2.0203128084760991E-2</v>
      </c>
      <c r="F124" s="370">
        <v>19.04</v>
      </c>
      <c r="G124" s="319">
        <f t="shared" si="6"/>
        <v>1.981788966256004E-2</v>
      </c>
      <c r="I124" s="370">
        <v>321.64999999999998</v>
      </c>
      <c r="J124" s="319">
        <f t="shared" si="7"/>
        <v>-2.5450689289501671E-2</v>
      </c>
      <c r="L124" s="370">
        <v>205.7</v>
      </c>
      <c r="M124" s="319">
        <f t="shared" si="8"/>
        <v>-3.653395784543334E-2</v>
      </c>
      <c r="O124" s="370">
        <v>23381.599999999999</v>
      </c>
      <c r="P124" s="319">
        <f t="shared" si="9"/>
        <v>-7.5700500213287114E-3</v>
      </c>
      <c r="Q124" s="12"/>
    </row>
    <row r="125" spans="2:17">
      <c r="B125" s="369">
        <v>45699.645833333336</v>
      </c>
      <c r="C125" s="370">
        <v>1708.65</v>
      </c>
      <c r="D125" s="319">
        <f t="shared" si="5"/>
        <v>-8.1528984260772264E-2</v>
      </c>
      <c r="F125" s="370">
        <v>19.420000000000002</v>
      </c>
      <c r="G125" s="319">
        <f t="shared" si="6"/>
        <v>1.9957983193277462E-2</v>
      </c>
      <c r="I125" s="370">
        <v>315.2</v>
      </c>
      <c r="J125" s="319">
        <f t="shared" si="7"/>
        <v>-2.0052852479403027E-2</v>
      </c>
      <c r="L125" s="370">
        <v>196.3</v>
      </c>
      <c r="M125" s="319">
        <f t="shared" si="8"/>
        <v>-4.5697617890131159E-2</v>
      </c>
      <c r="O125" s="370">
        <v>23071.8</v>
      </c>
      <c r="P125" s="319">
        <f t="shared" si="9"/>
        <v>-1.3249734834228644E-2</v>
      </c>
      <c r="Q125" s="12"/>
    </row>
    <row r="126" spans="2:17">
      <c r="B126" s="369">
        <v>45700.645833333336</v>
      </c>
      <c r="C126" s="370">
        <v>1821</v>
      </c>
      <c r="D126" s="319">
        <f t="shared" si="5"/>
        <v>6.575366517426029E-2</v>
      </c>
      <c r="F126" s="370">
        <v>19.809999999999999</v>
      </c>
      <c r="G126" s="319">
        <f t="shared" si="6"/>
        <v>2.0082389289392211E-2</v>
      </c>
      <c r="I126" s="370">
        <v>304.14999999999998</v>
      </c>
      <c r="J126" s="319">
        <f t="shared" si="7"/>
        <v>-3.5057106598984755E-2</v>
      </c>
      <c r="L126" s="370">
        <v>193.5</v>
      </c>
      <c r="M126" s="319">
        <f t="shared" si="8"/>
        <v>-1.4263881813550761E-2</v>
      </c>
      <c r="O126" s="370">
        <v>23045.25</v>
      </c>
      <c r="P126" s="319">
        <f t="shared" si="9"/>
        <v>-1.1507554677138154E-3</v>
      </c>
      <c r="Q126" s="12"/>
    </row>
    <row r="127" spans="2:17">
      <c r="B127" s="369">
        <v>45701.645833333336</v>
      </c>
      <c r="C127" s="370">
        <v>1666.53</v>
      </c>
      <c r="D127" s="319">
        <f t="shared" si="5"/>
        <v>-8.4827018121911069E-2</v>
      </c>
      <c r="F127" s="370">
        <v>20.2</v>
      </c>
      <c r="G127" s="319">
        <f t="shared" si="6"/>
        <v>1.9687026754164672E-2</v>
      </c>
      <c r="I127" s="370">
        <v>304</v>
      </c>
      <c r="J127" s="319">
        <f t="shared" si="7"/>
        <v>-4.931777083675426E-4</v>
      </c>
      <c r="L127" s="370">
        <v>192.7</v>
      </c>
      <c r="M127" s="319">
        <f t="shared" si="8"/>
        <v>-4.1343669250646364E-3</v>
      </c>
      <c r="O127" s="370">
        <v>23031.4</v>
      </c>
      <c r="P127" s="319">
        <f t="shared" si="9"/>
        <v>-6.0099152753811946E-4</v>
      </c>
      <c r="Q127" s="12"/>
    </row>
    <row r="128" spans="2:17">
      <c r="B128" s="369">
        <v>45702.645833333336</v>
      </c>
      <c r="C128" s="370">
        <v>1999.83</v>
      </c>
      <c r="D128" s="319">
        <f t="shared" si="5"/>
        <v>0.19999639970477578</v>
      </c>
      <c r="F128" s="370">
        <v>20.6</v>
      </c>
      <c r="G128" s="319">
        <f t="shared" si="6"/>
        <v>1.980198019801982E-2</v>
      </c>
      <c r="I128" s="370">
        <v>295.7</v>
      </c>
      <c r="J128" s="319">
        <f t="shared" si="7"/>
        <v>-2.7302631578947412E-2</v>
      </c>
      <c r="L128" s="370">
        <v>183.9</v>
      </c>
      <c r="M128" s="319">
        <f t="shared" si="8"/>
        <v>-4.5666839647119817E-2</v>
      </c>
      <c r="O128" s="370">
        <v>22929.25</v>
      </c>
      <c r="P128" s="319">
        <f t="shared" si="9"/>
        <v>-4.4352492683902289E-3</v>
      </c>
      <c r="Q128" s="12"/>
    </row>
    <row r="129" spans="2:17">
      <c r="B129" s="369">
        <v>45705.645833333336</v>
      </c>
      <c r="C129" s="370">
        <v>2346</v>
      </c>
      <c r="D129" s="319">
        <f t="shared" si="5"/>
        <v>0.17309971347564557</v>
      </c>
      <c r="F129" s="370">
        <v>21.01</v>
      </c>
      <c r="G129" s="319">
        <f t="shared" si="6"/>
        <v>1.9902912621359237E-2</v>
      </c>
      <c r="I129" s="370">
        <v>289.95</v>
      </c>
      <c r="J129" s="319">
        <f t="shared" si="7"/>
        <v>-1.9445383834967855E-2</v>
      </c>
      <c r="L129" s="370">
        <v>183.8</v>
      </c>
      <c r="M129" s="319">
        <f t="shared" si="8"/>
        <v>-5.4377379010328575E-4</v>
      </c>
      <c r="O129" s="370">
        <v>22959.5</v>
      </c>
      <c r="P129" s="319">
        <f t="shared" si="9"/>
        <v>1.3192755977626813E-3</v>
      </c>
      <c r="Q129" s="12"/>
    </row>
    <row r="130" spans="2:17">
      <c r="B130" s="369">
        <v>45706.645833333336</v>
      </c>
      <c r="C130" s="370">
        <v>2280.9299999999998</v>
      </c>
      <c r="D130" s="319">
        <f t="shared" si="5"/>
        <v>-2.7736572890025624E-2</v>
      </c>
      <c r="F130" s="370">
        <v>21.43</v>
      </c>
      <c r="G130" s="319">
        <f t="shared" si="6"/>
        <v>1.9990480723464987E-2</v>
      </c>
      <c r="I130" s="370">
        <v>283.89999999999998</v>
      </c>
      <c r="J130" s="319">
        <f t="shared" si="7"/>
        <v>-2.0865666494223167E-2</v>
      </c>
      <c r="L130" s="370">
        <v>179.55</v>
      </c>
      <c r="M130" s="319">
        <f t="shared" si="8"/>
        <v>-2.3122959738846594E-2</v>
      </c>
      <c r="O130" s="370">
        <v>22945.3</v>
      </c>
      <c r="P130" s="319">
        <f t="shared" si="9"/>
        <v>-6.1848036760381309E-4</v>
      </c>
      <c r="Q130" s="12"/>
    </row>
    <row r="131" spans="2:17">
      <c r="B131" s="369">
        <v>45707.645833333336</v>
      </c>
      <c r="C131" s="370">
        <v>2186.42</v>
      </c>
      <c r="D131" s="319">
        <f t="shared" si="5"/>
        <v>-4.1434853327370735E-2</v>
      </c>
      <c r="F131" s="370">
        <v>21.86</v>
      </c>
      <c r="G131" s="319">
        <f t="shared" si="6"/>
        <v>2.006532897806812E-2</v>
      </c>
      <c r="I131" s="370">
        <v>299.45</v>
      </c>
      <c r="J131" s="319">
        <f t="shared" si="7"/>
        <v>5.4772807326523454E-2</v>
      </c>
      <c r="L131" s="370">
        <v>182.95</v>
      </c>
      <c r="M131" s="319">
        <f t="shared" si="8"/>
        <v>1.8936229462545029E-2</v>
      </c>
      <c r="O131" s="370">
        <v>22932.9</v>
      </c>
      <c r="P131" s="319">
        <f t="shared" si="9"/>
        <v>-5.4041568425766684E-4</v>
      </c>
      <c r="Q131" s="12"/>
    </row>
    <row r="132" spans="2:17">
      <c r="B132" s="369">
        <v>45708.645833333336</v>
      </c>
      <c r="C132" s="370">
        <v>1988.87</v>
      </c>
      <c r="D132" s="319">
        <f t="shared" si="5"/>
        <v>-9.0353180084338902E-2</v>
      </c>
      <c r="F132" s="370">
        <v>22.29</v>
      </c>
      <c r="G132" s="319">
        <f t="shared" si="6"/>
        <v>1.967063129002744E-2</v>
      </c>
      <c r="I132" s="370">
        <v>288.55</v>
      </c>
      <c r="J132" s="319">
        <f t="shared" si="7"/>
        <v>-3.6400066789113339E-2</v>
      </c>
      <c r="L132" s="370">
        <v>183.15</v>
      </c>
      <c r="M132" s="319">
        <f t="shared" si="8"/>
        <v>1.0931948619843368E-3</v>
      </c>
      <c r="O132" s="370">
        <v>22913.15</v>
      </c>
      <c r="P132" s="319">
        <f t="shared" si="9"/>
        <v>-8.6120813329326751E-4</v>
      </c>
      <c r="Q132" s="12"/>
    </row>
    <row r="133" spans="2:17">
      <c r="B133" s="369">
        <v>45709.645833333336</v>
      </c>
      <c r="C133" s="370">
        <v>1928.78</v>
      </c>
      <c r="D133" s="319">
        <f t="shared" si="5"/>
        <v>-3.0213136102409832E-2</v>
      </c>
      <c r="F133" s="370">
        <v>22.74</v>
      </c>
      <c r="G133" s="319">
        <f t="shared" si="6"/>
        <v>2.0188425302826385E-2</v>
      </c>
      <c r="I133" s="370">
        <v>278.64999999999998</v>
      </c>
      <c r="J133" s="319">
        <f t="shared" si="7"/>
        <v>-3.4309478426615914E-2</v>
      </c>
      <c r="L133" s="370">
        <v>188.35</v>
      </c>
      <c r="M133" s="319">
        <f t="shared" si="8"/>
        <v>2.8392028392028257E-2</v>
      </c>
      <c r="O133" s="370">
        <v>22795.9</v>
      </c>
      <c r="P133" s="319">
        <f t="shared" si="9"/>
        <v>-5.1171488861200265E-3</v>
      </c>
      <c r="Q133" s="12"/>
    </row>
    <row r="134" spans="2:17">
      <c r="B134" s="369">
        <v>45712.645833333336</v>
      </c>
      <c r="C134" s="370">
        <v>1862.03</v>
      </c>
      <c r="D134" s="319">
        <f t="shared" si="5"/>
        <v>-3.460736838830758E-2</v>
      </c>
      <c r="F134" s="370">
        <v>23.19</v>
      </c>
      <c r="G134" s="319">
        <f t="shared" si="6"/>
        <v>1.9788918205804862E-2</v>
      </c>
      <c r="I134" s="370">
        <v>272.3</v>
      </c>
      <c r="J134" s="319">
        <f t="shared" si="7"/>
        <v>-2.2788444284945197E-2</v>
      </c>
      <c r="L134" s="370">
        <v>193.85</v>
      </c>
      <c r="M134" s="319">
        <f t="shared" si="8"/>
        <v>2.9200955667640027E-2</v>
      </c>
      <c r="O134" s="370">
        <v>22553.35</v>
      </c>
      <c r="P134" s="319">
        <f t="shared" si="9"/>
        <v>-1.0640071240881177E-2</v>
      </c>
      <c r="Q134" s="12"/>
    </row>
    <row r="135" spans="2:17">
      <c r="B135" s="369">
        <v>45713.645833333336</v>
      </c>
      <c r="C135" s="370">
        <v>1884.07</v>
      </c>
      <c r="D135" s="319">
        <f t="shared" si="5"/>
        <v>1.1836543986939008E-2</v>
      </c>
      <c r="F135" s="370">
        <v>23.65</v>
      </c>
      <c r="G135" s="319">
        <f t="shared" si="6"/>
        <v>1.9836136265631632E-2</v>
      </c>
      <c r="I135" s="370">
        <v>275</v>
      </c>
      <c r="J135" s="319">
        <f t="shared" si="7"/>
        <v>9.9155343371282179E-3</v>
      </c>
      <c r="L135" s="370">
        <v>193</v>
      </c>
      <c r="M135" s="319">
        <f t="shared" si="8"/>
        <v>-4.3848336342532379E-3</v>
      </c>
      <c r="O135" s="370">
        <v>22547.55</v>
      </c>
      <c r="P135" s="319">
        <f t="shared" si="9"/>
        <v>-2.5716800386632599E-4</v>
      </c>
      <c r="Q135" s="12"/>
    </row>
    <row r="136" spans="2:17">
      <c r="B136" s="369">
        <v>45715.645833333336</v>
      </c>
      <c r="C136" s="370">
        <v>1789.9</v>
      </c>
      <c r="D136" s="319">
        <f t="shared" si="5"/>
        <v>-4.9982219344291812E-2</v>
      </c>
      <c r="F136" s="370">
        <v>24.12</v>
      </c>
      <c r="G136" s="319">
        <f t="shared" si="6"/>
        <v>1.9873150105708337E-2</v>
      </c>
      <c r="I136" s="370">
        <v>269.3</v>
      </c>
      <c r="J136" s="319">
        <f t="shared" si="7"/>
        <v>-2.0727272727272705E-2</v>
      </c>
      <c r="L136" s="370">
        <v>188.8</v>
      </c>
      <c r="M136" s="319">
        <f t="shared" si="8"/>
        <v>-2.1761658031087983E-2</v>
      </c>
      <c r="O136" s="370">
        <v>22545.05</v>
      </c>
      <c r="P136" s="319">
        <f t="shared" si="9"/>
        <v>-1.1087679149179852E-4</v>
      </c>
      <c r="Q136" s="12"/>
    </row>
    <row r="137" spans="2:17">
      <c r="B137" s="369">
        <v>45716.645833333336</v>
      </c>
      <c r="C137" s="370">
        <v>1729.8</v>
      </c>
      <c r="D137" s="319">
        <f t="shared" si="5"/>
        <v>-3.357729482093974E-2</v>
      </c>
      <c r="F137" s="370">
        <v>24.6</v>
      </c>
      <c r="G137" s="319">
        <f t="shared" si="6"/>
        <v>1.990049751243772E-2</v>
      </c>
      <c r="I137" s="370">
        <v>252.35</v>
      </c>
      <c r="J137" s="319">
        <f t="shared" si="7"/>
        <v>-6.2940958039361394E-2</v>
      </c>
      <c r="L137" s="370">
        <v>172.9</v>
      </c>
      <c r="M137" s="319">
        <f t="shared" si="8"/>
        <v>-8.4216101694915224E-2</v>
      </c>
      <c r="O137" s="370">
        <v>22124.7</v>
      </c>
      <c r="P137" s="319">
        <f t="shared" si="9"/>
        <v>-1.8644891007116748E-2</v>
      </c>
      <c r="Q137" s="12"/>
    </row>
    <row r="138" spans="2:17">
      <c r="B138" s="369">
        <v>45719.645833333336</v>
      </c>
      <c r="C138" s="370">
        <v>1699.95</v>
      </c>
      <c r="D138" s="319">
        <f t="shared" si="5"/>
        <v>-1.7256330211585125E-2</v>
      </c>
      <c r="F138" s="370">
        <v>25.09</v>
      </c>
      <c r="G138" s="319">
        <f t="shared" si="6"/>
        <v>1.991869918699174E-2</v>
      </c>
      <c r="I138" s="370">
        <v>249.6</v>
      </c>
      <c r="J138" s="319">
        <f t="shared" si="7"/>
        <v>-1.089756290865862E-2</v>
      </c>
      <c r="L138" s="370">
        <v>188.05</v>
      </c>
      <c r="M138" s="319">
        <f t="shared" si="8"/>
        <v>8.7622903412377218E-2</v>
      </c>
      <c r="O138" s="370">
        <v>22119.3</v>
      </c>
      <c r="P138" s="319">
        <f t="shared" si="9"/>
        <v>-2.4407110604895976E-4</v>
      </c>
      <c r="Q138" s="12"/>
    </row>
    <row r="139" spans="2:17">
      <c r="B139" s="369">
        <v>45720.645833333336</v>
      </c>
      <c r="C139" s="370">
        <v>1708.67</v>
      </c>
      <c r="D139" s="319">
        <f t="shared" si="5"/>
        <v>5.1295626341951728E-3</v>
      </c>
      <c r="F139" s="370">
        <v>25.59</v>
      </c>
      <c r="G139" s="319">
        <f t="shared" si="6"/>
        <v>1.992825827022715E-2</v>
      </c>
      <c r="I139" s="370">
        <v>247.15</v>
      </c>
      <c r="J139" s="319">
        <f t="shared" si="7"/>
        <v>-9.8157051282050656E-3</v>
      </c>
      <c r="L139" s="370">
        <v>180.05</v>
      </c>
      <c r="M139" s="319">
        <f t="shared" si="8"/>
        <v>-4.2541877160329644E-2</v>
      </c>
      <c r="O139" s="370">
        <v>22082.65</v>
      </c>
      <c r="P139" s="319">
        <f t="shared" si="9"/>
        <v>-1.6569240437083188E-3</v>
      </c>
      <c r="Q139" s="12"/>
    </row>
    <row r="140" spans="2:17">
      <c r="B140" s="369">
        <v>45721.645833333336</v>
      </c>
      <c r="C140" s="370">
        <v>1720.2</v>
      </c>
      <c r="D140" s="319">
        <f t="shared" si="5"/>
        <v>6.7479384550557242E-3</v>
      </c>
      <c r="F140" s="370">
        <v>26.1</v>
      </c>
      <c r="G140" s="319">
        <f t="shared" si="6"/>
        <v>1.9929660023446649E-2</v>
      </c>
      <c r="I140" s="370">
        <v>256.89999999999998</v>
      </c>
      <c r="J140" s="319">
        <f t="shared" si="7"/>
        <v>3.9449726886506165E-2</v>
      </c>
      <c r="L140" s="370">
        <v>184.75</v>
      </c>
      <c r="M140" s="319">
        <f t="shared" si="8"/>
        <v>2.6103860038878102E-2</v>
      </c>
      <c r="O140" s="370">
        <v>22337.3</v>
      </c>
      <c r="P140" s="319">
        <f t="shared" si="9"/>
        <v>1.1531677583985545E-2</v>
      </c>
      <c r="Q140" s="12"/>
    </row>
    <row r="141" spans="2:17">
      <c r="B141" s="369">
        <v>45722.645833333336</v>
      </c>
      <c r="C141" s="370">
        <v>1806.2</v>
      </c>
      <c r="D141" s="319">
        <f t="shared" si="5"/>
        <v>4.9994186722474021E-2</v>
      </c>
      <c r="F141" s="370">
        <v>26.59</v>
      </c>
      <c r="G141" s="319">
        <f t="shared" si="6"/>
        <v>1.8773946360153282E-2</v>
      </c>
      <c r="I141" s="370">
        <v>262.7</v>
      </c>
      <c r="J141" s="319">
        <f t="shared" si="7"/>
        <v>2.2576878162709368E-2</v>
      </c>
      <c r="L141" s="370">
        <v>183.9</v>
      </c>
      <c r="M141" s="319">
        <f t="shared" si="8"/>
        <v>-4.6008119079837817E-3</v>
      </c>
      <c r="O141" s="370">
        <v>22544.7</v>
      </c>
      <c r="P141" s="319">
        <f t="shared" si="9"/>
        <v>9.2849180518683738E-3</v>
      </c>
      <c r="Q141" s="12"/>
    </row>
    <row r="142" spans="2:17">
      <c r="B142" s="369">
        <v>45723.645833333336</v>
      </c>
      <c r="C142" s="370">
        <v>1775.45</v>
      </c>
      <c r="D142" s="319">
        <f t="shared" si="5"/>
        <v>-1.7024692725058133E-2</v>
      </c>
      <c r="F142" s="370">
        <v>27.12</v>
      </c>
      <c r="G142" s="319">
        <f t="shared" si="6"/>
        <v>1.9932305377961645E-2</v>
      </c>
      <c r="I142" s="370">
        <v>265.05</v>
      </c>
      <c r="J142" s="319">
        <f t="shared" si="7"/>
        <v>8.9455652835934707E-3</v>
      </c>
      <c r="L142" s="370">
        <v>185.25</v>
      </c>
      <c r="M142" s="319">
        <f t="shared" si="8"/>
        <v>7.3409461663946907E-3</v>
      </c>
      <c r="O142" s="370">
        <v>22552.5</v>
      </c>
      <c r="P142" s="319">
        <f t="shared" si="9"/>
        <v>3.459793210820461E-4</v>
      </c>
      <c r="Q142" s="12"/>
    </row>
    <row r="143" spans="2:17">
      <c r="B143" s="369">
        <v>45726.645833333336</v>
      </c>
      <c r="C143" s="370">
        <v>1703.03</v>
      </c>
      <c r="D143" s="319">
        <f t="shared" si="5"/>
        <v>-4.0789658959700437E-2</v>
      </c>
      <c r="F143" s="370">
        <v>27.66</v>
      </c>
      <c r="G143" s="319">
        <f t="shared" si="6"/>
        <v>1.9911504424778625E-2</v>
      </c>
      <c r="I143" s="370">
        <v>259.39999999999998</v>
      </c>
      <c r="J143" s="319">
        <f t="shared" si="7"/>
        <v>-2.1316732691945006E-2</v>
      </c>
      <c r="L143" s="370">
        <v>184</v>
      </c>
      <c r="M143" s="319">
        <f t="shared" si="8"/>
        <v>-6.7476383265856477E-3</v>
      </c>
      <c r="O143" s="370">
        <v>22460.3</v>
      </c>
      <c r="P143" s="319">
        <f t="shared" si="9"/>
        <v>-4.0882385544840361E-3</v>
      </c>
      <c r="Q143" s="12"/>
    </row>
    <row r="144" spans="2:17">
      <c r="B144" s="369">
        <v>45727.645833333336</v>
      </c>
      <c r="C144" s="370">
        <v>1742.13</v>
      </c>
      <c r="D144" s="319">
        <f t="shared" ref="D144:D207" si="10">C144/C143-1</f>
        <v>2.2959078818341583E-2</v>
      </c>
      <c r="F144" s="370">
        <v>28.21</v>
      </c>
      <c r="G144" s="319">
        <f t="shared" ref="G144:G207" si="11">F144/F143-1</f>
        <v>1.988430947216191E-2</v>
      </c>
      <c r="I144" s="370">
        <v>260.45</v>
      </c>
      <c r="J144" s="319">
        <f t="shared" ref="J144:J207" si="12">I144/I143-1</f>
        <v>4.0478026214341156E-3</v>
      </c>
      <c r="L144" s="370">
        <v>184.6</v>
      </c>
      <c r="M144" s="319">
        <f t="shared" ref="M144:M207" si="13">L144/L143-1</f>
        <v>3.260869565217428E-3</v>
      </c>
      <c r="O144" s="370">
        <v>22497.9</v>
      </c>
      <c r="P144" s="319">
        <f t="shared" ref="P144:P207" si="14">O144/O143-1</f>
        <v>1.6740649056334878E-3</v>
      </c>
      <c r="Q144" s="12"/>
    </row>
    <row r="145" spans="2:17">
      <c r="B145" s="369">
        <v>45728.645833333336</v>
      </c>
      <c r="C145" s="370">
        <v>1812.15</v>
      </c>
      <c r="D145" s="319">
        <f t="shared" si="10"/>
        <v>4.0192178540062962E-2</v>
      </c>
      <c r="F145" s="370">
        <v>28.77</v>
      </c>
      <c r="G145" s="319">
        <f t="shared" si="11"/>
        <v>1.9851116625310139E-2</v>
      </c>
      <c r="I145" s="370">
        <v>259.85000000000002</v>
      </c>
      <c r="J145" s="319">
        <f t="shared" si="12"/>
        <v>-2.303705125743738E-3</v>
      </c>
      <c r="L145" s="370">
        <v>181.4</v>
      </c>
      <c r="M145" s="319">
        <f t="shared" si="13"/>
        <v>-1.7334777898158071E-2</v>
      </c>
      <c r="O145" s="370">
        <v>22470.5</v>
      </c>
      <c r="P145" s="319">
        <f t="shared" si="14"/>
        <v>-1.2178914476462799E-3</v>
      </c>
      <c r="Q145" s="12"/>
    </row>
    <row r="146" spans="2:17">
      <c r="B146" s="369">
        <v>45729.645833333336</v>
      </c>
      <c r="C146" s="370">
        <v>1902.75</v>
      </c>
      <c r="D146" s="319">
        <f t="shared" si="10"/>
        <v>4.9995861269762409E-2</v>
      </c>
      <c r="F146" s="370">
        <v>29.34</v>
      </c>
      <c r="G146" s="319">
        <f t="shared" si="11"/>
        <v>1.9812304483837417E-2</v>
      </c>
      <c r="I146" s="370">
        <v>258.55</v>
      </c>
      <c r="J146" s="319">
        <f t="shared" si="12"/>
        <v>-5.0028862805464591E-3</v>
      </c>
      <c r="L146" s="370">
        <v>182.8</v>
      </c>
      <c r="M146" s="319">
        <f t="shared" si="13"/>
        <v>7.717750826901959E-3</v>
      </c>
      <c r="O146" s="370">
        <v>22397.200000000001</v>
      </c>
      <c r="P146" s="319">
        <f t="shared" si="14"/>
        <v>-3.2620546939320372E-3</v>
      </c>
      <c r="Q146" s="12"/>
    </row>
    <row r="147" spans="2:17">
      <c r="B147" s="369">
        <v>45734.645833333336</v>
      </c>
      <c r="C147" s="370">
        <v>2067.0300000000002</v>
      </c>
      <c r="D147" s="319">
        <f t="shared" si="10"/>
        <v>8.6338194718171168E-2</v>
      </c>
      <c r="F147" s="370">
        <v>29.93</v>
      </c>
      <c r="G147" s="319">
        <f t="shared" si="11"/>
        <v>2.0109066121336117E-2</v>
      </c>
      <c r="I147" s="370">
        <v>258.35000000000002</v>
      </c>
      <c r="J147" s="319">
        <f t="shared" si="12"/>
        <v>-7.735447689034558E-4</v>
      </c>
      <c r="L147" s="370">
        <v>186.15</v>
      </c>
      <c r="M147" s="319">
        <f t="shared" si="13"/>
        <v>1.832603938730859E-2</v>
      </c>
      <c r="O147" s="370">
        <v>22508.75</v>
      </c>
      <c r="P147" s="319">
        <f t="shared" si="14"/>
        <v>4.9805332809458314E-3</v>
      </c>
      <c r="Q147" s="12"/>
    </row>
    <row r="148" spans="2:17">
      <c r="B148" s="369">
        <v>45735.645833333336</v>
      </c>
      <c r="C148" s="370">
        <v>2029.52</v>
      </c>
      <c r="D148" s="319">
        <f t="shared" si="10"/>
        <v>-1.8146809673783237E-2</v>
      </c>
      <c r="F148" s="370">
        <v>30.52</v>
      </c>
      <c r="G148" s="319">
        <f t="shared" si="11"/>
        <v>1.9712662880053466E-2</v>
      </c>
      <c r="I148" s="370">
        <v>268</v>
      </c>
      <c r="J148" s="319">
        <f t="shared" si="12"/>
        <v>3.7352428875556232E-2</v>
      </c>
      <c r="L148" s="370">
        <v>184</v>
      </c>
      <c r="M148" s="319">
        <f t="shared" si="13"/>
        <v>-1.154982540961591E-2</v>
      </c>
      <c r="O148" s="370">
        <v>22834.3</v>
      </c>
      <c r="P148" s="319">
        <f t="shared" si="14"/>
        <v>1.4463264286110888E-2</v>
      </c>
      <c r="Q148" s="12"/>
    </row>
    <row r="149" spans="2:17">
      <c r="B149" s="369">
        <v>45736.645833333336</v>
      </c>
      <c r="C149" s="370">
        <v>2045.2</v>
      </c>
      <c r="D149" s="319">
        <f t="shared" si="10"/>
        <v>7.7259647601404247E-3</v>
      </c>
      <c r="F149" s="370">
        <v>31.13</v>
      </c>
      <c r="G149" s="319">
        <f t="shared" si="11"/>
        <v>1.998689384010488E-2</v>
      </c>
      <c r="I149" s="370">
        <v>269.3</v>
      </c>
      <c r="J149" s="319">
        <f t="shared" si="12"/>
        <v>4.8507462686566694E-3</v>
      </c>
      <c r="L149" s="370">
        <v>190.55</v>
      </c>
      <c r="M149" s="319">
        <f t="shared" si="13"/>
        <v>3.5597826086956497E-2</v>
      </c>
      <c r="O149" s="370">
        <v>22907.599999999999</v>
      </c>
      <c r="P149" s="319">
        <f t="shared" si="14"/>
        <v>3.2100830767747279E-3</v>
      </c>
      <c r="Q149" s="12"/>
    </row>
    <row r="150" spans="2:17">
      <c r="B150" s="369">
        <v>45737.645833333336</v>
      </c>
      <c r="C150" s="370">
        <v>2086.3000000000002</v>
      </c>
      <c r="D150" s="319">
        <f t="shared" si="10"/>
        <v>2.0095834148249558E-2</v>
      </c>
      <c r="F150" s="370">
        <v>31.75</v>
      </c>
      <c r="G150" s="319">
        <f t="shared" si="11"/>
        <v>1.9916479280436938E-2</v>
      </c>
      <c r="I150" s="370">
        <v>273.8</v>
      </c>
      <c r="J150" s="319">
        <f t="shared" si="12"/>
        <v>1.6709988860007519E-2</v>
      </c>
      <c r="L150" s="370">
        <v>200.05</v>
      </c>
      <c r="M150" s="319">
        <f t="shared" si="13"/>
        <v>4.9855680923642121E-2</v>
      </c>
      <c r="O150" s="370">
        <v>23190.65</v>
      </c>
      <c r="P150" s="319">
        <f t="shared" si="14"/>
        <v>1.2356161273987754E-2</v>
      </c>
      <c r="Q150" s="12"/>
    </row>
    <row r="151" spans="2:17">
      <c r="B151" s="369">
        <v>45740.645833333336</v>
      </c>
      <c r="C151" s="370">
        <v>2104.6799999999998</v>
      </c>
      <c r="D151" s="319">
        <f t="shared" si="10"/>
        <v>8.8098547668118421E-3</v>
      </c>
      <c r="F151" s="370">
        <v>32.39</v>
      </c>
      <c r="G151" s="319">
        <f t="shared" si="11"/>
        <v>2.0157480314960674E-2</v>
      </c>
      <c r="I151" s="370">
        <v>272.8</v>
      </c>
      <c r="J151" s="319">
        <f t="shared" si="12"/>
        <v>-3.6523009495982306E-3</v>
      </c>
      <c r="L151" s="370">
        <v>194.9</v>
      </c>
      <c r="M151" s="319">
        <f t="shared" si="13"/>
        <v>-2.5743564108972827E-2</v>
      </c>
      <c r="O151" s="370">
        <v>23350.400000000001</v>
      </c>
      <c r="P151" s="319">
        <f t="shared" si="14"/>
        <v>6.8885520673203082E-3</v>
      </c>
      <c r="Q151" s="12"/>
    </row>
    <row r="152" spans="2:17">
      <c r="B152" s="369">
        <v>45741.645833333336</v>
      </c>
      <c r="C152" s="370">
        <v>2076.87</v>
      </c>
      <c r="D152" s="319">
        <f t="shared" si="10"/>
        <v>-1.3213410114601754E-2</v>
      </c>
      <c r="F152" s="370">
        <v>33.03</v>
      </c>
      <c r="G152" s="319">
        <f t="shared" si="11"/>
        <v>1.975918493362161E-2</v>
      </c>
      <c r="I152" s="370">
        <v>267.7</v>
      </c>
      <c r="J152" s="319">
        <f t="shared" si="12"/>
        <v>-1.8695014662756693E-2</v>
      </c>
      <c r="L152" s="370">
        <v>193.8</v>
      </c>
      <c r="M152" s="319">
        <f t="shared" si="13"/>
        <v>-5.6439199589533029E-3</v>
      </c>
      <c r="O152" s="370">
        <v>23658.35</v>
      </c>
      <c r="P152" s="319">
        <f t="shared" si="14"/>
        <v>1.3188210908592346E-2</v>
      </c>
      <c r="Q152" s="12"/>
    </row>
    <row r="153" spans="2:17">
      <c r="B153" s="369">
        <v>45742.645833333336</v>
      </c>
      <c r="C153" s="370">
        <v>2052.38</v>
      </c>
      <c r="D153" s="319">
        <f t="shared" si="10"/>
        <v>-1.1791782827042518E-2</v>
      </c>
      <c r="F153" s="370">
        <v>33.69</v>
      </c>
      <c r="G153" s="319">
        <f t="shared" si="11"/>
        <v>1.9981834695731004E-2</v>
      </c>
      <c r="I153" s="370">
        <v>260.64999999999998</v>
      </c>
      <c r="J153" s="319">
        <f t="shared" si="12"/>
        <v>-2.6335450130743454E-2</v>
      </c>
      <c r="L153" s="370">
        <v>196</v>
      </c>
      <c r="M153" s="319">
        <f t="shared" si="13"/>
        <v>1.1351909184726505E-2</v>
      </c>
      <c r="O153" s="370">
        <v>23668.65</v>
      </c>
      <c r="P153" s="319">
        <f t="shared" si="14"/>
        <v>4.353642582852757E-4</v>
      </c>
      <c r="Q153" s="12"/>
    </row>
    <row r="154" spans="2:17">
      <c r="B154" s="369">
        <v>45743.645833333336</v>
      </c>
      <c r="C154" s="370">
        <v>2155</v>
      </c>
      <c r="D154" s="319">
        <f t="shared" si="10"/>
        <v>5.0000487239205249E-2</v>
      </c>
      <c r="F154" s="370">
        <v>34.36</v>
      </c>
      <c r="G154" s="319">
        <f t="shared" si="11"/>
        <v>1.9887206886316511E-2</v>
      </c>
      <c r="I154" s="370">
        <v>258.14999999999998</v>
      </c>
      <c r="J154" s="319">
        <f t="shared" si="12"/>
        <v>-9.5914061001343143E-3</v>
      </c>
      <c r="L154" s="370">
        <v>196</v>
      </c>
      <c r="M154" s="319">
        <f t="shared" si="13"/>
        <v>0</v>
      </c>
      <c r="O154" s="370">
        <v>23486.85</v>
      </c>
      <c r="P154" s="319">
        <f t="shared" si="14"/>
        <v>-7.6810464475161044E-3</v>
      </c>
      <c r="Q154" s="12"/>
    </row>
    <row r="155" spans="2:17">
      <c r="B155" s="369">
        <v>45744.645833333336</v>
      </c>
      <c r="C155" s="370">
        <v>2256.4</v>
      </c>
      <c r="D155" s="319">
        <f t="shared" si="10"/>
        <v>4.7053364269141529E-2</v>
      </c>
      <c r="F155" s="370">
        <v>35.049999999999997</v>
      </c>
      <c r="G155" s="319">
        <f t="shared" si="11"/>
        <v>2.0081490104773003E-2</v>
      </c>
      <c r="I155" s="370">
        <v>263.25</v>
      </c>
      <c r="J155" s="319">
        <f t="shared" si="12"/>
        <v>1.9755955839628303E-2</v>
      </c>
      <c r="L155" s="370">
        <v>191</v>
      </c>
      <c r="M155" s="319">
        <f t="shared" si="13"/>
        <v>-2.5510204081632626E-2</v>
      </c>
      <c r="O155" s="370">
        <v>23591.95</v>
      </c>
      <c r="P155" s="319">
        <f t="shared" si="14"/>
        <v>4.4748444342259663E-3</v>
      </c>
      <c r="Q155" s="12"/>
    </row>
    <row r="156" spans="2:17">
      <c r="B156" s="369">
        <v>45748.645833333336</v>
      </c>
      <c r="C156" s="370">
        <v>2369.2199999999998</v>
      </c>
      <c r="D156" s="319">
        <f t="shared" si="10"/>
        <v>4.9999999999999822E-2</v>
      </c>
      <c r="F156" s="370">
        <v>35.74</v>
      </c>
      <c r="G156" s="319">
        <f t="shared" si="11"/>
        <v>1.9686162624821923E-2</v>
      </c>
      <c r="I156" s="370">
        <v>272.64999999999998</v>
      </c>
      <c r="J156" s="319">
        <f t="shared" si="12"/>
        <v>3.5707502374168865E-2</v>
      </c>
      <c r="L156" s="370">
        <v>193.05</v>
      </c>
      <c r="M156" s="319">
        <f t="shared" si="13"/>
        <v>1.0732984293193804E-2</v>
      </c>
      <c r="O156" s="370">
        <v>23519.35</v>
      </c>
      <c r="P156" s="319">
        <f t="shared" si="14"/>
        <v>-3.0773208658039231E-3</v>
      </c>
      <c r="Q156" s="12"/>
    </row>
    <row r="157" spans="2:17">
      <c r="B157" s="369">
        <v>45749.645833333336</v>
      </c>
      <c r="C157" s="370">
        <v>2391.17</v>
      </c>
      <c r="D157" s="319">
        <f t="shared" si="10"/>
        <v>9.2646525016673031E-3</v>
      </c>
      <c r="F157" s="370">
        <v>36.46</v>
      </c>
      <c r="G157" s="319">
        <f t="shared" si="11"/>
        <v>2.0145495243424794E-2</v>
      </c>
      <c r="I157" s="370">
        <v>274</v>
      </c>
      <c r="J157" s="319">
        <f t="shared" si="12"/>
        <v>4.9514028974877444E-3</v>
      </c>
      <c r="L157" s="370">
        <v>198.2</v>
      </c>
      <c r="M157" s="319">
        <f t="shared" si="13"/>
        <v>2.667702667702665E-2</v>
      </c>
      <c r="O157" s="370">
        <v>23165.7</v>
      </c>
      <c r="P157" s="319">
        <f t="shared" si="14"/>
        <v>-1.5036555006834651E-2</v>
      </c>
      <c r="Q157" s="12"/>
    </row>
    <row r="158" spans="2:17">
      <c r="B158" s="369">
        <v>45750.645833333336</v>
      </c>
      <c r="C158" s="370">
        <v>2343.65</v>
      </c>
      <c r="D158" s="319">
        <f t="shared" si="10"/>
        <v>-1.9873116507818311E-2</v>
      </c>
      <c r="F158" s="370">
        <v>37.18</v>
      </c>
      <c r="G158" s="319">
        <f t="shared" si="11"/>
        <v>1.974766867800315E-2</v>
      </c>
      <c r="I158" s="370">
        <v>275.3</v>
      </c>
      <c r="J158" s="319">
        <f t="shared" si="12"/>
        <v>4.7445255474451997E-3</v>
      </c>
      <c r="L158" s="370">
        <v>198</v>
      </c>
      <c r="M158" s="319">
        <f t="shared" si="13"/>
        <v>-1.0090817356205317E-3</v>
      </c>
      <c r="O158" s="370">
        <v>23332.35</v>
      </c>
      <c r="P158" s="319">
        <f t="shared" si="14"/>
        <v>7.1938253538634811E-3</v>
      </c>
      <c r="Q158" s="12"/>
    </row>
    <row r="159" spans="2:17">
      <c r="B159" s="369">
        <v>45751.645833333336</v>
      </c>
      <c r="C159" s="370">
        <v>2226.4699999999998</v>
      </c>
      <c r="D159" s="319">
        <f t="shared" si="10"/>
        <v>-4.9998933287820457E-2</v>
      </c>
      <c r="F159" s="370">
        <v>37.92</v>
      </c>
      <c r="G159" s="319">
        <f t="shared" si="11"/>
        <v>1.9903173749327596E-2</v>
      </c>
      <c r="I159" s="370">
        <v>267.60000000000002</v>
      </c>
      <c r="J159" s="319">
        <f t="shared" si="12"/>
        <v>-2.7969487831456585E-2</v>
      </c>
      <c r="L159" s="370">
        <v>205.3</v>
      </c>
      <c r="M159" s="319">
        <f t="shared" si="13"/>
        <v>3.686868686868694E-2</v>
      </c>
      <c r="O159" s="370">
        <v>23250.1</v>
      </c>
      <c r="P159" s="319">
        <f t="shared" si="14"/>
        <v>-3.5251485598322141E-3</v>
      </c>
      <c r="Q159" s="12"/>
    </row>
    <row r="160" spans="2:17">
      <c r="B160" s="369">
        <v>45754.645833333336</v>
      </c>
      <c r="C160" s="370">
        <v>2115.15</v>
      </c>
      <c r="D160" s="319">
        <f t="shared" si="10"/>
        <v>-4.9998428004868534E-2</v>
      </c>
      <c r="F160" s="370">
        <v>38.67</v>
      </c>
      <c r="G160" s="319">
        <f t="shared" si="11"/>
        <v>1.9778481012658222E-2</v>
      </c>
      <c r="I160" s="370">
        <v>263.89999999999998</v>
      </c>
      <c r="J160" s="319">
        <f t="shared" si="12"/>
        <v>-1.38266068759344E-2</v>
      </c>
      <c r="L160" s="370">
        <v>198.75</v>
      </c>
      <c r="M160" s="319">
        <f t="shared" si="13"/>
        <v>-3.1904529956161776E-2</v>
      </c>
      <c r="O160" s="370">
        <v>22904.45</v>
      </c>
      <c r="P160" s="319">
        <f t="shared" si="14"/>
        <v>-1.4866602724289302E-2</v>
      </c>
      <c r="Q160" s="12"/>
    </row>
    <row r="161" spans="2:17">
      <c r="B161" s="369">
        <v>45755.645833333336</v>
      </c>
      <c r="C161" s="370">
        <v>2220.9</v>
      </c>
      <c r="D161" s="319">
        <f t="shared" si="10"/>
        <v>4.9996454152187786E-2</v>
      </c>
      <c r="F161" s="370">
        <v>39.450000000000003</v>
      </c>
      <c r="G161" s="319">
        <f t="shared" si="11"/>
        <v>2.0170674941815347E-2</v>
      </c>
      <c r="I161" s="370">
        <v>267.2</v>
      </c>
      <c r="J161" s="319">
        <f t="shared" si="12"/>
        <v>1.2504736642667824E-2</v>
      </c>
      <c r="L161" s="370">
        <v>193.65</v>
      </c>
      <c r="M161" s="319">
        <f t="shared" si="13"/>
        <v>-2.5660377358490583E-2</v>
      </c>
      <c r="O161" s="370">
        <v>22161.599999999999</v>
      </c>
      <c r="P161" s="319">
        <f t="shared" si="14"/>
        <v>-3.2432562231356932E-2</v>
      </c>
      <c r="Q161" s="12"/>
    </row>
    <row r="162" spans="2:17">
      <c r="B162" s="369">
        <v>45756.645833333336</v>
      </c>
      <c r="C162" s="370">
        <v>2307.1799999999998</v>
      </c>
      <c r="D162" s="319">
        <f t="shared" si="10"/>
        <v>3.884911522355794E-2</v>
      </c>
      <c r="F162" s="370">
        <v>38.659999999999997</v>
      </c>
      <c r="G162" s="319">
        <f t="shared" si="11"/>
        <v>-2.0025348542458965E-2</v>
      </c>
      <c r="I162" s="370">
        <v>268.60000000000002</v>
      </c>
      <c r="J162" s="319">
        <f t="shared" si="12"/>
        <v>5.2395209580839985E-3</v>
      </c>
      <c r="L162" s="370">
        <v>212.8</v>
      </c>
      <c r="M162" s="319">
        <f t="shared" si="13"/>
        <v>9.8889749548153993E-2</v>
      </c>
      <c r="O162" s="370">
        <v>22535.85</v>
      </c>
      <c r="P162" s="319">
        <f t="shared" si="14"/>
        <v>1.68873186051548E-2</v>
      </c>
      <c r="Q162" s="12"/>
    </row>
    <row r="163" spans="2:17">
      <c r="B163" s="369">
        <v>45758.645833333336</v>
      </c>
      <c r="C163" s="370">
        <v>2345.6999999999998</v>
      </c>
      <c r="D163" s="319">
        <f t="shared" si="10"/>
        <v>1.669570644683116E-2</v>
      </c>
      <c r="F163" s="370">
        <v>37.89</v>
      </c>
      <c r="G163" s="319">
        <f t="shared" si="11"/>
        <v>-1.9917227108121938E-2</v>
      </c>
      <c r="I163" s="370">
        <v>273.7</v>
      </c>
      <c r="J163" s="319">
        <f t="shared" si="12"/>
        <v>1.8987341772151778E-2</v>
      </c>
      <c r="L163" s="370">
        <v>204.05</v>
      </c>
      <c r="M163" s="319">
        <f t="shared" si="13"/>
        <v>-4.1118421052631526E-2</v>
      </c>
      <c r="O163" s="370">
        <v>22399.15</v>
      </c>
      <c r="P163" s="319">
        <f t="shared" si="14"/>
        <v>-6.0658905699140231E-3</v>
      </c>
      <c r="Q163" s="12"/>
    </row>
    <row r="164" spans="2:17">
      <c r="B164" s="369">
        <v>45762.645833333336</v>
      </c>
      <c r="C164" s="370">
        <v>2437.33</v>
      </c>
      <c r="D164" s="319">
        <f t="shared" si="10"/>
        <v>3.9062966278722744E-2</v>
      </c>
      <c r="F164" s="370">
        <v>37.14</v>
      </c>
      <c r="G164" s="319">
        <f t="shared" si="11"/>
        <v>-1.9794140934283444E-2</v>
      </c>
      <c r="I164" s="370">
        <v>289.14999999999998</v>
      </c>
      <c r="J164" s="319">
        <f t="shared" si="12"/>
        <v>5.6448666423090987E-2</v>
      </c>
      <c r="L164" s="370">
        <v>203.45</v>
      </c>
      <c r="M164" s="319">
        <f t="shared" si="13"/>
        <v>-2.9404557706446122E-3</v>
      </c>
      <c r="O164" s="370">
        <v>22828.55</v>
      </c>
      <c r="P164" s="319">
        <f t="shared" si="14"/>
        <v>1.91703703042303E-2</v>
      </c>
      <c r="Q164" s="12"/>
    </row>
    <row r="165" spans="2:17">
      <c r="B165" s="369">
        <v>45763.645833333336</v>
      </c>
      <c r="C165" s="370">
        <v>2448.17</v>
      </c>
      <c r="D165" s="319">
        <f t="shared" si="10"/>
        <v>4.4474896710744449E-3</v>
      </c>
      <c r="F165" s="370">
        <v>36.4</v>
      </c>
      <c r="G165" s="319">
        <f t="shared" si="11"/>
        <v>-1.9924609585352804E-2</v>
      </c>
      <c r="I165" s="370">
        <v>290.2</v>
      </c>
      <c r="J165" s="319">
        <f t="shared" si="12"/>
        <v>3.6313332180528679E-3</v>
      </c>
      <c r="L165" s="370">
        <v>212.4</v>
      </c>
      <c r="M165" s="319">
        <f t="shared" si="13"/>
        <v>4.399115261735087E-2</v>
      </c>
      <c r="O165" s="370">
        <v>23328.55</v>
      </c>
      <c r="P165" s="319">
        <f t="shared" si="14"/>
        <v>2.1902398531663314E-2</v>
      </c>
      <c r="Q165" s="12"/>
    </row>
    <row r="166" spans="2:17">
      <c r="B166" s="369">
        <v>45764.645833333336</v>
      </c>
      <c r="C166" s="370">
        <v>2544.17</v>
      </c>
      <c r="D166" s="319">
        <f t="shared" si="10"/>
        <v>3.9212963152068792E-2</v>
      </c>
      <c r="F166" s="370">
        <v>35.67</v>
      </c>
      <c r="G166" s="319">
        <f t="shared" si="11"/>
        <v>-2.0054945054944984E-2</v>
      </c>
      <c r="I166" s="370">
        <v>294.25</v>
      </c>
      <c r="J166" s="319">
        <f t="shared" si="12"/>
        <v>1.3955892487939492E-2</v>
      </c>
      <c r="L166" s="370">
        <v>209.35</v>
      </c>
      <c r="M166" s="319">
        <f t="shared" si="13"/>
        <v>-1.4359698681732591E-2</v>
      </c>
      <c r="O166" s="370">
        <v>23437.200000000001</v>
      </c>
      <c r="P166" s="319">
        <f t="shared" si="14"/>
        <v>4.6573833350123106E-3</v>
      </c>
      <c r="Q166" s="12"/>
    </row>
    <row r="167" spans="2:17">
      <c r="B167" s="369">
        <v>45768.645833333336</v>
      </c>
      <c r="C167" s="370">
        <v>2521.5</v>
      </c>
      <c r="D167" s="319">
        <f t="shared" si="10"/>
        <v>-8.9105680831076395E-3</v>
      </c>
      <c r="F167" s="370">
        <v>34.96</v>
      </c>
      <c r="G167" s="319">
        <f t="shared" si="11"/>
        <v>-1.9904681805438806E-2</v>
      </c>
      <c r="I167" s="370">
        <v>307.7</v>
      </c>
      <c r="J167" s="319">
        <f t="shared" si="12"/>
        <v>4.570943075615963E-2</v>
      </c>
      <c r="L167" s="370">
        <v>207.75</v>
      </c>
      <c r="M167" s="319">
        <f t="shared" si="13"/>
        <v>-7.6427036064007359E-3</v>
      </c>
      <c r="O167" s="370">
        <v>23851.65</v>
      </c>
      <c r="P167" s="319">
        <f t="shared" si="14"/>
        <v>1.7683426347857356E-2</v>
      </c>
      <c r="Q167" s="12"/>
    </row>
    <row r="168" spans="2:17">
      <c r="B168" s="369">
        <v>45769.645833333336</v>
      </c>
      <c r="C168" s="370">
        <v>2514.83</v>
      </c>
      <c r="D168" s="319">
        <f t="shared" si="10"/>
        <v>-2.6452508427523558E-3</v>
      </c>
      <c r="F168" s="370">
        <v>34.270000000000003</v>
      </c>
      <c r="G168" s="319">
        <f t="shared" si="11"/>
        <v>-1.9736842105263053E-2</v>
      </c>
      <c r="I168" s="370">
        <v>324.14999999999998</v>
      </c>
      <c r="J168" s="319">
        <f t="shared" si="12"/>
        <v>5.3461163470913231E-2</v>
      </c>
      <c r="L168" s="370">
        <v>210.95</v>
      </c>
      <c r="M168" s="319">
        <f t="shared" si="13"/>
        <v>1.5403128760529405E-2</v>
      </c>
      <c r="O168" s="370">
        <v>24125.55</v>
      </c>
      <c r="P168" s="319">
        <f t="shared" si="14"/>
        <v>1.1483482274811108E-2</v>
      </c>
      <c r="Q168" s="12"/>
    </row>
    <row r="169" spans="2:17">
      <c r="B169" s="369">
        <v>45770.645833333336</v>
      </c>
      <c r="C169" s="370">
        <v>2640.5</v>
      </c>
      <c r="D169" s="319">
        <f t="shared" si="10"/>
        <v>4.9971568654740173E-2</v>
      </c>
      <c r="F169" s="370">
        <v>33.58</v>
      </c>
      <c r="G169" s="319">
        <f t="shared" si="11"/>
        <v>-2.0134228187919656E-2</v>
      </c>
      <c r="I169" s="370">
        <v>328.05</v>
      </c>
      <c r="J169" s="319">
        <f t="shared" si="12"/>
        <v>1.2031466913466016E-2</v>
      </c>
      <c r="L169" s="370">
        <v>211.6</v>
      </c>
      <c r="M169" s="319">
        <f t="shared" si="13"/>
        <v>3.0812988859920676E-3</v>
      </c>
      <c r="O169" s="370">
        <v>24167.25</v>
      </c>
      <c r="P169" s="319">
        <f t="shared" si="14"/>
        <v>1.7284580040661801E-3</v>
      </c>
      <c r="Q169" s="12"/>
    </row>
    <row r="170" spans="2:17">
      <c r="B170" s="369">
        <v>45771.645833333336</v>
      </c>
      <c r="C170" s="370">
        <v>2741.67</v>
      </c>
      <c r="D170" s="319">
        <f t="shared" si="10"/>
        <v>3.8314713122514776E-2</v>
      </c>
      <c r="F170" s="370">
        <v>32.909999999999997</v>
      </c>
      <c r="G170" s="319">
        <f t="shared" si="11"/>
        <v>-1.9952352590827949E-2</v>
      </c>
      <c r="I170" s="370">
        <v>330.5</v>
      </c>
      <c r="J170" s="319">
        <f t="shared" si="12"/>
        <v>7.4683737235177183E-3</v>
      </c>
      <c r="L170" s="370">
        <v>208.4</v>
      </c>
      <c r="M170" s="319">
        <f t="shared" si="13"/>
        <v>-1.512287334593565E-2</v>
      </c>
      <c r="O170" s="370">
        <v>24328.95</v>
      </c>
      <c r="P170" s="319">
        <f t="shared" si="14"/>
        <v>6.6908729789281196E-3</v>
      </c>
      <c r="Q170" s="12"/>
    </row>
    <row r="171" spans="2:17">
      <c r="B171" s="369">
        <v>45772.645833333336</v>
      </c>
      <c r="C171" s="370">
        <v>2673.5</v>
      </c>
      <c r="D171" s="319">
        <f t="shared" si="10"/>
        <v>-2.4864407459686988E-2</v>
      </c>
      <c r="F171" s="370">
        <v>33.57</v>
      </c>
      <c r="G171" s="319">
        <f t="shared" si="11"/>
        <v>2.0054694621695734E-2</v>
      </c>
      <c r="I171" s="370">
        <v>302.75</v>
      </c>
      <c r="J171" s="319">
        <f t="shared" si="12"/>
        <v>-8.396369137670201E-2</v>
      </c>
      <c r="L171" s="370">
        <v>206.05</v>
      </c>
      <c r="M171" s="319">
        <f t="shared" si="13"/>
        <v>-1.1276391554702503E-2</v>
      </c>
      <c r="O171" s="370">
        <v>24246.7</v>
      </c>
      <c r="P171" s="319">
        <f t="shared" si="14"/>
        <v>-3.380745983694311E-3</v>
      </c>
      <c r="Q171" s="12"/>
    </row>
    <row r="172" spans="2:17">
      <c r="B172" s="369">
        <v>45775.645833333336</v>
      </c>
      <c r="C172" s="370">
        <v>2708.67</v>
      </c>
      <c r="D172" s="319">
        <f t="shared" si="10"/>
        <v>1.3155040209463342E-2</v>
      </c>
      <c r="F172" s="370">
        <v>35.24</v>
      </c>
      <c r="G172" s="319">
        <f t="shared" si="11"/>
        <v>4.9746797736073933E-2</v>
      </c>
      <c r="I172" s="370">
        <v>295.10000000000002</v>
      </c>
      <c r="J172" s="319">
        <f t="shared" si="12"/>
        <v>-2.5268373245251774E-2</v>
      </c>
      <c r="L172" s="370">
        <v>199.55</v>
      </c>
      <c r="M172" s="319">
        <f t="shared" si="13"/>
        <v>-3.1545741324921162E-2</v>
      </c>
      <c r="O172" s="370">
        <v>24039.35</v>
      </c>
      <c r="P172" s="319">
        <f t="shared" si="14"/>
        <v>-8.5516791975815964E-3</v>
      </c>
      <c r="Q172" s="12"/>
    </row>
    <row r="173" spans="2:17">
      <c r="B173" s="369">
        <v>45776.645833333336</v>
      </c>
      <c r="C173" s="370">
        <v>2733</v>
      </c>
      <c r="D173" s="319">
        <f t="shared" si="10"/>
        <v>8.9822680503715002E-3</v>
      </c>
      <c r="F173" s="370">
        <v>35.4</v>
      </c>
      <c r="G173" s="319">
        <f t="shared" si="11"/>
        <v>4.5402951191826357E-3</v>
      </c>
      <c r="I173" s="370">
        <v>298.75</v>
      </c>
      <c r="J173" s="319">
        <f t="shared" si="12"/>
        <v>1.2368688580142173E-2</v>
      </c>
      <c r="L173" s="370">
        <v>199.1</v>
      </c>
      <c r="M173" s="319">
        <f t="shared" si="13"/>
        <v>-2.255073916311745E-3</v>
      </c>
      <c r="O173" s="370">
        <v>24328.5</v>
      </c>
      <c r="P173" s="319">
        <f t="shared" si="14"/>
        <v>1.2028195437896683E-2</v>
      </c>
      <c r="Q173" s="12"/>
    </row>
    <row r="174" spans="2:17">
      <c r="B174" s="369">
        <v>45777.645833333336</v>
      </c>
      <c r="C174" s="370">
        <v>2705.33</v>
      </c>
      <c r="D174" s="319">
        <f t="shared" si="10"/>
        <v>-1.0124405415294579E-2</v>
      </c>
      <c r="F174" s="370">
        <v>36.26</v>
      </c>
      <c r="G174" s="319">
        <f t="shared" si="11"/>
        <v>2.4293785310734339E-2</v>
      </c>
      <c r="I174" s="370">
        <v>290.35000000000002</v>
      </c>
      <c r="J174" s="319">
        <f t="shared" si="12"/>
        <v>-2.8117154811715395E-2</v>
      </c>
      <c r="L174" s="370">
        <v>199</v>
      </c>
      <c r="M174" s="319">
        <f t="shared" si="13"/>
        <v>-5.0226017076837604E-4</v>
      </c>
      <c r="O174" s="370">
        <v>24335.95</v>
      </c>
      <c r="P174" s="319">
        <f t="shared" si="14"/>
        <v>3.0622520911682827E-4</v>
      </c>
      <c r="Q174" s="12"/>
    </row>
    <row r="175" spans="2:17">
      <c r="B175" s="369">
        <v>45779.645833333336</v>
      </c>
      <c r="C175" s="370">
        <v>2795.83</v>
      </c>
      <c r="D175" s="319">
        <f t="shared" si="10"/>
        <v>3.3452480843372268E-2</v>
      </c>
      <c r="F175" s="370">
        <v>34.47</v>
      </c>
      <c r="G175" s="319">
        <f t="shared" si="11"/>
        <v>-4.9365692222835045E-2</v>
      </c>
      <c r="I175" s="370">
        <v>289.05</v>
      </c>
      <c r="J175" s="319">
        <f t="shared" si="12"/>
        <v>-4.4773549164801585E-3</v>
      </c>
      <c r="L175" s="370">
        <v>197.95</v>
      </c>
      <c r="M175" s="319">
        <f t="shared" si="13"/>
        <v>-5.2763819095478226E-3</v>
      </c>
      <c r="O175" s="370">
        <v>24334.2</v>
      </c>
      <c r="P175" s="319">
        <f t="shared" si="14"/>
        <v>-7.1910075423398112E-5</v>
      </c>
      <c r="Q175" s="12"/>
    </row>
    <row r="176" spans="2:17">
      <c r="B176" s="369">
        <v>45782.645833333336</v>
      </c>
      <c r="C176" s="370">
        <v>2935.5</v>
      </c>
      <c r="D176" s="319">
        <f t="shared" si="10"/>
        <v>4.9956542422107342E-2</v>
      </c>
      <c r="F176" s="370">
        <v>35.9</v>
      </c>
      <c r="G176" s="319">
        <f t="shared" si="11"/>
        <v>4.1485349579344355E-2</v>
      </c>
      <c r="I176" s="370">
        <v>287.45</v>
      </c>
      <c r="J176" s="319">
        <f t="shared" si="12"/>
        <v>-5.5353745026812673E-3</v>
      </c>
      <c r="L176" s="370">
        <v>196.5</v>
      </c>
      <c r="M176" s="319">
        <f t="shared" si="13"/>
        <v>-7.3250820914372294E-3</v>
      </c>
      <c r="O176" s="370">
        <v>24312.7</v>
      </c>
      <c r="P176" s="319">
        <f t="shared" si="14"/>
        <v>-8.8353017563758129E-4</v>
      </c>
      <c r="Q176" s="12"/>
    </row>
    <row r="177" spans="2:17">
      <c r="B177" s="369">
        <v>45783.645833333336</v>
      </c>
      <c r="C177" s="370">
        <v>2884.67</v>
      </c>
      <c r="D177" s="319">
        <f t="shared" si="10"/>
        <v>-1.7315619144949723E-2</v>
      </c>
      <c r="F177" s="370">
        <v>36.979999999999997</v>
      </c>
      <c r="G177" s="319">
        <f t="shared" si="11"/>
        <v>3.0083565459609884E-2</v>
      </c>
      <c r="I177" s="370">
        <v>281.60000000000002</v>
      </c>
      <c r="J177" s="319">
        <f t="shared" si="12"/>
        <v>-2.0351365454861603E-2</v>
      </c>
      <c r="L177" s="370">
        <v>193.4</v>
      </c>
      <c r="M177" s="319">
        <f t="shared" si="13"/>
        <v>-1.5776081424936361E-2</v>
      </c>
      <c r="O177" s="370">
        <v>24461.15</v>
      </c>
      <c r="P177" s="319">
        <f t="shared" si="14"/>
        <v>6.1058623682272994E-3</v>
      </c>
      <c r="Q177" s="12"/>
    </row>
    <row r="178" spans="2:17">
      <c r="B178" s="369">
        <v>45784.645833333336</v>
      </c>
      <c r="C178" s="370">
        <v>2810</v>
      </c>
      <c r="D178" s="319">
        <f t="shared" si="10"/>
        <v>-2.5885109908585724E-2</v>
      </c>
      <c r="F178" s="370">
        <v>38.39</v>
      </c>
      <c r="G178" s="319">
        <f t="shared" si="11"/>
        <v>3.8128718226068337E-2</v>
      </c>
      <c r="I178" s="370">
        <v>282.64999999999998</v>
      </c>
      <c r="J178" s="319">
        <f t="shared" si="12"/>
        <v>3.7286931818181213E-3</v>
      </c>
      <c r="L178" s="370">
        <v>189.75</v>
      </c>
      <c r="M178" s="319">
        <f t="shared" si="13"/>
        <v>-1.8872802481902817E-2</v>
      </c>
      <c r="O178" s="370">
        <v>24379.599999999999</v>
      </c>
      <c r="P178" s="319">
        <f t="shared" si="14"/>
        <v>-3.3338579747886898E-3</v>
      </c>
      <c r="Q178" s="12"/>
    </row>
    <row r="179" spans="2:17">
      <c r="B179" s="369">
        <v>45785.645833333336</v>
      </c>
      <c r="C179" s="370">
        <v>2750.5</v>
      </c>
      <c r="D179" s="319">
        <f t="shared" si="10"/>
        <v>-2.1174377224199237E-2</v>
      </c>
      <c r="F179" s="370">
        <v>36.6</v>
      </c>
      <c r="G179" s="319">
        <f t="shared" si="11"/>
        <v>-4.6626725709820294E-2</v>
      </c>
      <c r="I179" s="370">
        <v>280.85000000000002</v>
      </c>
      <c r="J179" s="319">
        <f t="shared" si="12"/>
        <v>-6.3683000176895099E-3</v>
      </c>
      <c r="L179" s="370">
        <v>192.4</v>
      </c>
      <c r="M179" s="319">
        <f t="shared" si="13"/>
        <v>1.3965744400527003E-2</v>
      </c>
      <c r="O179" s="370">
        <v>24414.400000000001</v>
      </c>
      <c r="P179" s="319">
        <f t="shared" si="14"/>
        <v>1.4274229273656402E-3</v>
      </c>
      <c r="Q179" s="12"/>
    </row>
    <row r="180" spans="2:17">
      <c r="B180" s="369">
        <v>45786.645833333336</v>
      </c>
      <c r="C180" s="370">
        <v>2731.17</v>
      </c>
      <c r="D180" s="319">
        <f t="shared" si="10"/>
        <v>-7.0278131248863174E-3</v>
      </c>
      <c r="F180" s="370">
        <v>36.6</v>
      </c>
      <c r="G180" s="319">
        <f t="shared" si="11"/>
        <v>0</v>
      </c>
      <c r="I180" s="370">
        <v>273.8</v>
      </c>
      <c r="J180" s="319">
        <f t="shared" si="12"/>
        <v>-2.5102367811999371E-2</v>
      </c>
      <c r="L180" s="370">
        <v>189.85</v>
      </c>
      <c r="M180" s="319">
        <f t="shared" si="13"/>
        <v>-1.3253638253638345E-2</v>
      </c>
      <c r="O180" s="370">
        <v>24273.8</v>
      </c>
      <c r="P180" s="319">
        <f t="shared" si="14"/>
        <v>-5.758896389016388E-3</v>
      </c>
      <c r="Q180" s="12"/>
    </row>
    <row r="181" spans="2:17">
      <c r="B181" s="369">
        <v>45789.645833333336</v>
      </c>
      <c r="C181" s="370">
        <v>2867.67</v>
      </c>
      <c r="D181" s="319">
        <f t="shared" si="10"/>
        <v>4.9978580608310619E-2</v>
      </c>
      <c r="F181" s="370">
        <v>37.46</v>
      </c>
      <c r="G181" s="319">
        <f t="shared" si="11"/>
        <v>2.3497267759562845E-2</v>
      </c>
      <c r="I181" s="370">
        <v>284.8</v>
      </c>
      <c r="J181" s="319">
        <f t="shared" si="12"/>
        <v>4.0175310445580648E-2</v>
      </c>
      <c r="L181" s="370">
        <v>186.4</v>
      </c>
      <c r="M181" s="319">
        <f t="shared" si="13"/>
        <v>-1.8172241243086584E-2</v>
      </c>
      <c r="O181" s="370">
        <v>24008</v>
      </c>
      <c r="P181" s="319">
        <f t="shared" si="14"/>
        <v>-1.0950077861727414E-2</v>
      </c>
      <c r="Q181" s="12"/>
    </row>
    <row r="182" spans="2:17">
      <c r="B182" s="369">
        <v>45790.645833333336</v>
      </c>
      <c r="C182" s="370">
        <v>2997.83</v>
      </c>
      <c r="D182" s="319">
        <f t="shared" si="10"/>
        <v>4.5388765095007333E-2</v>
      </c>
      <c r="F182" s="370">
        <v>36.03</v>
      </c>
      <c r="G182" s="319">
        <f t="shared" si="11"/>
        <v>-3.8174052322477281E-2</v>
      </c>
      <c r="I182" s="370">
        <v>285.60000000000002</v>
      </c>
      <c r="J182" s="319">
        <f t="shared" si="12"/>
        <v>2.8089887640450062E-3</v>
      </c>
      <c r="L182" s="370">
        <v>197.85</v>
      </c>
      <c r="M182" s="319">
        <f t="shared" si="13"/>
        <v>6.1427038626609365E-2</v>
      </c>
      <c r="O182" s="370">
        <v>24924.7</v>
      </c>
      <c r="P182" s="319">
        <f t="shared" si="14"/>
        <v>3.8183105631456105E-2</v>
      </c>
      <c r="Q182" s="12"/>
    </row>
    <row r="183" spans="2:17">
      <c r="B183" s="369">
        <v>45791.645833333336</v>
      </c>
      <c r="C183" s="370">
        <v>2989</v>
      </c>
      <c r="D183" s="319">
        <f t="shared" si="10"/>
        <v>-2.945463885543842E-3</v>
      </c>
      <c r="F183" s="370">
        <v>36.1</v>
      </c>
      <c r="G183" s="319">
        <f t="shared" si="11"/>
        <v>1.9428254232582987E-3</v>
      </c>
      <c r="I183" s="370">
        <v>287.7</v>
      </c>
      <c r="J183" s="319">
        <f t="shared" si="12"/>
        <v>7.3529411764705621E-3</v>
      </c>
      <c r="L183" s="370">
        <v>199.6</v>
      </c>
      <c r="M183" s="319">
        <f t="shared" si="13"/>
        <v>8.8450846600960364E-3</v>
      </c>
      <c r="O183" s="370">
        <v>24578.35</v>
      </c>
      <c r="P183" s="319">
        <f t="shared" si="14"/>
        <v>-1.3895854313191403E-2</v>
      </c>
      <c r="Q183" s="12"/>
    </row>
    <row r="184" spans="2:17">
      <c r="B184" s="369">
        <v>45792.645833333336</v>
      </c>
      <c r="C184" s="370">
        <v>3059</v>
      </c>
      <c r="D184" s="319">
        <f t="shared" si="10"/>
        <v>2.3419203747072626E-2</v>
      </c>
      <c r="F184" s="370">
        <v>35.909999999999997</v>
      </c>
      <c r="G184" s="319">
        <f t="shared" si="11"/>
        <v>-5.2631578947369695E-3</v>
      </c>
      <c r="I184" s="370">
        <v>289.64999999999998</v>
      </c>
      <c r="J184" s="319">
        <f t="shared" si="12"/>
        <v>6.7778936392075551E-3</v>
      </c>
      <c r="L184" s="370">
        <v>200.95</v>
      </c>
      <c r="M184" s="319">
        <f t="shared" si="13"/>
        <v>6.7635270541082093E-3</v>
      </c>
      <c r="O184" s="370">
        <v>24666.9</v>
      </c>
      <c r="P184" s="319">
        <f t="shared" si="14"/>
        <v>3.602764221357635E-3</v>
      </c>
      <c r="Q184" s="12"/>
    </row>
    <row r="185" spans="2:17">
      <c r="B185" s="369">
        <v>45793.645833333336</v>
      </c>
      <c r="C185" s="370">
        <v>2906.17</v>
      </c>
      <c r="D185" s="319">
        <f t="shared" si="10"/>
        <v>-4.9960771493952283E-2</v>
      </c>
      <c r="F185" s="370">
        <v>36.71</v>
      </c>
      <c r="G185" s="319">
        <f t="shared" si="11"/>
        <v>2.2277917014759341E-2</v>
      </c>
      <c r="I185" s="370">
        <v>291.25</v>
      </c>
      <c r="J185" s="319">
        <f t="shared" si="12"/>
        <v>5.5239081650269029E-3</v>
      </c>
      <c r="L185" s="370">
        <v>197.1</v>
      </c>
      <c r="M185" s="319">
        <f t="shared" si="13"/>
        <v>-1.9158994774819527E-2</v>
      </c>
      <c r="O185" s="370">
        <v>25062.1</v>
      </c>
      <c r="P185" s="319">
        <f t="shared" si="14"/>
        <v>1.6021470067175025E-2</v>
      </c>
      <c r="Q185" s="12"/>
    </row>
    <row r="186" spans="2:17">
      <c r="B186" s="369">
        <v>45796.645833333336</v>
      </c>
      <c r="C186" s="370">
        <v>2799</v>
      </c>
      <c r="D186" s="319">
        <f t="shared" si="10"/>
        <v>-3.6876714025676383E-2</v>
      </c>
      <c r="F186" s="370">
        <v>36.08</v>
      </c>
      <c r="G186" s="319">
        <f t="shared" si="11"/>
        <v>-1.716153636611284E-2</v>
      </c>
      <c r="I186" s="370">
        <v>296.3</v>
      </c>
      <c r="J186" s="319">
        <f t="shared" si="12"/>
        <v>1.733905579399142E-2</v>
      </c>
      <c r="L186" s="370">
        <v>193.6</v>
      </c>
      <c r="M186" s="319">
        <f t="shared" si="13"/>
        <v>-1.7757483510908223E-2</v>
      </c>
      <c r="O186" s="370">
        <v>25019.8</v>
      </c>
      <c r="P186" s="319">
        <f t="shared" si="14"/>
        <v>-1.6878074862042292E-3</v>
      </c>
      <c r="Q186" s="12"/>
    </row>
    <row r="187" spans="2:17">
      <c r="B187" s="369">
        <v>45797.645833333336</v>
      </c>
      <c r="C187" s="370">
        <v>2875.33</v>
      </c>
      <c r="D187" s="319">
        <f t="shared" si="10"/>
        <v>2.7270453733476252E-2</v>
      </c>
      <c r="F187" s="370">
        <v>36.83</v>
      </c>
      <c r="G187" s="319">
        <f t="shared" si="11"/>
        <v>2.0787139689578682E-2</v>
      </c>
      <c r="I187" s="370">
        <v>293.5</v>
      </c>
      <c r="J187" s="319">
        <f t="shared" si="12"/>
        <v>-9.4498818764765513E-3</v>
      </c>
      <c r="L187" s="370">
        <v>192.15</v>
      </c>
      <c r="M187" s="319">
        <f t="shared" si="13"/>
        <v>-7.4896694214875437E-3</v>
      </c>
      <c r="O187" s="370">
        <v>24945.45</v>
      </c>
      <c r="P187" s="319">
        <f t="shared" si="14"/>
        <v>-2.9716464560067823E-3</v>
      </c>
      <c r="Q187" s="12"/>
    </row>
    <row r="188" spans="2:17">
      <c r="B188" s="369">
        <v>45798.645833333336</v>
      </c>
      <c r="C188" s="370">
        <v>2851</v>
      </c>
      <c r="D188" s="319">
        <f t="shared" si="10"/>
        <v>-8.4616374468321487E-3</v>
      </c>
      <c r="F188" s="370">
        <v>38.67</v>
      </c>
      <c r="G188" s="319">
        <f t="shared" si="11"/>
        <v>4.9959272332337878E-2</v>
      </c>
      <c r="I188" s="370">
        <v>290.35000000000002</v>
      </c>
      <c r="J188" s="319">
        <f t="shared" si="12"/>
        <v>-1.0732538330493924E-2</v>
      </c>
      <c r="L188" s="370">
        <v>194.85</v>
      </c>
      <c r="M188" s="319">
        <f t="shared" si="13"/>
        <v>1.4051522248243575E-2</v>
      </c>
      <c r="O188" s="370">
        <v>24683.9</v>
      </c>
      <c r="P188" s="319">
        <f t="shared" si="14"/>
        <v>-1.0484878003804265E-2</v>
      </c>
      <c r="Q188" s="12"/>
    </row>
    <row r="189" spans="2:17">
      <c r="B189" s="369">
        <v>45799.645833333336</v>
      </c>
      <c r="C189" s="370">
        <v>2774.83</v>
      </c>
      <c r="D189" s="319">
        <f t="shared" si="10"/>
        <v>-2.671694142406178E-2</v>
      </c>
      <c r="F189" s="370">
        <v>40.6</v>
      </c>
      <c r="G189" s="319">
        <f t="shared" si="11"/>
        <v>4.9909490561158565E-2</v>
      </c>
      <c r="I189" s="370">
        <v>286.89999999999998</v>
      </c>
      <c r="J189" s="319">
        <f t="shared" si="12"/>
        <v>-1.1882211124505049E-2</v>
      </c>
      <c r="L189" s="370">
        <v>193.7</v>
      </c>
      <c r="M189" s="319">
        <f t="shared" si="13"/>
        <v>-5.9019758788811938E-3</v>
      </c>
      <c r="O189" s="370">
        <v>24813.45</v>
      </c>
      <c r="P189" s="319">
        <f t="shared" si="14"/>
        <v>5.2483602672186436E-3</v>
      </c>
      <c r="Q189" s="12"/>
    </row>
    <row r="190" spans="2:17">
      <c r="B190" s="369">
        <v>45800.645833333336</v>
      </c>
      <c r="C190" s="370">
        <v>2789</v>
      </c>
      <c r="D190" s="319">
        <f t="shared" si="10"/>
        <v>5.1066191442359354E-3</v>
      </c>
      <c r="F190" s="370">
        <v>42.63</v>
      </c>
      <c r="G190" s="319">
        <f t="shared" si="11"/>
        <v>5.0000000000000044E-2</v>
      </c>
      <c r="I190" s="370">
        <v>288.64999999999998</v>
      </c>
      <c r="J190" s="319">
        <f t="shared" si="12"/>
        <v>6.099686301847429E-3</v>
      </c>
      <c r="L190" s="370">
        <v>193.65</v>
      </c>
      <c r="M190" s="319">
        <f t="shared" si="13"/>
        <v>-2.5813113061423643E-4</v>
      </c>
      <c r="O190" s="370">
        <v>24609.7</v>
      </c>
      <c r="P190" s="319">
        <f t="shared" si="14"/>
        <v>-8.2112725155107924E-3</v>
      </c>
      <c r="Q190" s="12"/>
    </row>
    <row r="191" spans="2:17">
      <c r="B191" s="369">
        <v>45803.645833333336</v>
      </c>
      <c r="C191" s="370">
        <v>2759</v>
      </c>
      <c r="D191" s="319">
        <f t="shared" si="10"/>
        <v>-1.0756543564001464E-2</v>
      </c>
      <c r="F191" s="370">
        <v>44.76</v>
      </c>
      <c r="G191" s="319">
        <f t="shared" si="11"/>
        <v>4.9964813511611528E-2</v>
      </c>
      <c r="I191" s="370">
        <v>289.39999999999998</v>
      </c>
      <c r="J191" s="319">
        <f t="shared" si="12"/>
        <v>2.5983024424043322E-3</v>
      </c>
      <c r="L191" s="370">
        <v>193.8</v>
      </c>
      <c r="M191" s="319">
        <f t="shared" si="13"/>
        <v>7.7459333849727585E-4</v>
      </c>
      <c r="O191" s="370">
        <v>24853.15</v>
      </c>
      <c r="P191" s="319">
        <f t="shared" si="14"/>
        <v>9.8924407855438545E-3</v>
      </c>
      <c r="Q191" s="12"/>
    </row>
    <row r="192" spans="2:17">
      <c r="B192" s="369">
        <v>45804.645833333336</v>
      </c>
      <c r="C192" s="370">
        <v>2732.83</v>
      </c>
      <c r="D192" s="319">
        <f t="shared" si="10"/>
        <v>-9.4853207683943674E-3</v>
      </c>
      <c r="F192" s="370">
        <v>47</v>
      </c>
      <c r="G192" s="319">
        <f t="shared" si="11"/>
        <v>5.0044682752457659E-2</v>
      </c>
      <c r="I192" s="370">
        <v>286.35000000000002</v>
      </c>
      <c r="J192" s="319">
        <f t="shared" si="12"/>
        <v>-1.0539046302695088E-2</v>
      </c>
      <c r="L192" s="370">
        <v>194.2</v>
      </c>
      <c r="M192" s="319">
        <f t="shared" si="13"/>
        <v>2.0639834881319707E-3</v>
      </c>
      <c r="O192" s="370">
        <v>25001.15</v>
      </c>
      <c r="P192" s="319">
        <f t="shared" si="14"/>
        <v>5.954979549875894E-3</v>
      </c>
      <c r="Q192" s="12"/>
    </row>
    <row r="193" spans="2:17">
      <c r="B193" s="369">
        <v>45805.645833333336</v>
      </c>
      <c r="C193" s="370">
        <v>2779</v>
      </c>
      <c r="D193" s="319">
        <f t="shared" si="10"/>
        <v>1.6894574488716785E-2</v>
      </c>
      <c r="F193" s="370">
        <v>49.34</v>
      </c>
      <c r="G193" s="319">
        <f t="shared" si="11"/>
        <v>4.9787234042553363E-2</v>
      </c>
      <c r="I193" s="370">
        <v>286.5</v>
      </c>
      <c r="J193" s="319">
        <f t="shared" si="12"/>
        <v>5.2383446830783775E-4</v>
      </c>
      <c r="L193" s="370">
        <v>197.4</v>
      </c>
      <c r="M193" s="319">
        <f t="shared" si="13"/>
        <v>1.6477857878475888E-2</v>
      </c>
      <c r="O193" s="370">
        <v>24826.2</v>
      </c>
      <c r="P193" s="319">
        <f t="shared" si="14"/>
        <v>-6.9976781068070704E-3</v>
      </c>
      <c r="Q193" s="12"/>
    </row>
    <row r="194" spans="2:17">
      <c r="B194" s="369">
        <v>45806.645833333336</v>
      </c>
      <c r="C194" s="370">
        <v>2762.83</v>
      </c>
      <c r="D194" s="319">
        <f t="shared" si="10"/>
        <v>-5.8186397984887339E-3</v>
      </c>
      <c r="F194" s="370">
        <v>51.8</v>
      </c>
      <c r="G194" s="319">
        <f t="shared" si="11"/>
        <v>4.9858127280097086E-2</v>
      </c>
      <c r="I194" s="370">
        <v>286.75</v>
      </c>
      <c r="J194" s="319">
        <f t="shared" si="12"/>
        <v>8.7260034904024231E-4</v>
      </c>
      <c r="L194" s="370">
        <v>197</v>
      </c>
      <c r="M194" s="319">
        <f t="shared" si="13"/>
        <v>-2.0263424518743856E-3</v>
      </c>
      <c r="O194" s="370">
        <v>24752.45</v>
      </c>
      <c r="P194" s="319">
        <f t="shared" si="14"/>
        <v>-2.9706519725128944E-3</v>
      </c>
      <c r="Q194" s="12"/>
    </row>
    <row r="195" spans="2:17">
      <c r="B195" s="369">
        <v>45807.645833333336</v>
      </c>
      <c r="C195" s="370">
        <v>2900.83</v>
      </c>
      <c r="D195" s="319">
        <f t="shared" si="10"/>
        <v>4.9948784398605728E-2</v>
      </c>
      <c r="F195" s="370">
        <v>54.39</v>
      </c>
      <c r="G195" s="319">
        <f t="shared" si="11"/>
        <v>5.0000000000000044E-2</v>
      </c>
      <c r="I195" s="370">
        <v>285.85000000000002</v>
      </c>
      <c r="J195" s="319">
        <f t="shared" si="12"/>
        <v>-3.1386224934610851E-3</v>
      </c>
      <c r="L195" s="370">
        <v>195.75</v>
      </c>
      <c r="M195" s="319">
        <f t="shared" si="13"/>
        <v>-6.3451776649746661E-3</v>
      </c>
      <c r="O195" s="370">
        <v>24833.599999999999</v>
      </c>
      <c r="P195" s="319">
        <f t="shared" si="14"/>
        <v>3.2784633440325894E-3</v>
      </c>
      <c r="Q195" s="12"/>
    </row>
    <row r="196" spans="2:17">
      <c r="B196" s="369">
        <v>45810.645833333336</v>
      </c>
      <c r="C196" s="370">
        <v>2792.33</v>
      </c>
      <c r="D196" s="319">
        <f t="shared" si="10"/>
        <v>-3.7403088081687019E-2</v>
      </c>
      <c r="F196" s="370">
        <v>57.11</v>
      </c>
      <c r="G196" s="319">
        <f t="shared" si="11"/>
        <v>5.0009192866335761E-2</v>
      </c>
      <c r="I196" s="370">
        <v>283.3</v>
      </c>
      <c r="J196" s="319">
        <f t="shared" si="12"/>
        <v>-8.9207626377471039E-3</v>
      </c>
      <c r="L196" s="370">
        <v>197.75</v>
      </c>
      <c r="M196" s="319">
        <f t="shared" si="13"/>
        <v>1.0217113665389466E-2</v>
      </c>
      <c r="O196" s="370">
        <v>24750.7</v>
      </c>
      <c r="P196" s="319">
        <f t="shared" si="14"/>
        <v>-3.3382191869080202E-3</v>
      </c>
      <c r="Q196" s="12"/>
    </row>
    <row r="197" spans="2:17">
      <c r="B197" s="369">
        <v>45811.645833333336</v>
      </c>
      <c r="C197" s="370">
        <v>2798.5</v>
      </c>
      <c r="D197" s="319">
        <f t="shared" si="10"/>
        <v>2.2096242206328665E-3</v>
      </c>
      <c r="F197" s="370">
        <v>59.96</v>
      </c>
      <c r="G197" s="319">
        <f t="shared" si="11"/>
        <v>4.9903694624409134E-2</v>
      </c>
      <c r="I197" s="370">
        <v>281.14999999999998</v>
      </c>
      <c r="J197" s="319">
        <f t="shared" si="12"/>
        <v>-7.589128132721612E-3</v>
      </c>
      <c r="L197" s="370">
        <v>201</v>
      </c>
      <c r="M197" s="319">
        <f t="shared" si="13"/>
        <v>1.643489254108732E-2</v>
      </c>
      <c r="O197" s="370">
        <v>24716.6</v>
      </c>
      <c r="P197" s="319">
        <f t="shared" si="14"/>
        <v>-1.3777388114276645E-3</v>
      </c>
      <c r="Q197" s="12"/>
    </row>
    <row r="198" spans="2:17">
      <c r="B198" s="369">
        <v>45812.645833333336</v>
      </c>
      <c r="C198" s="370">
        <v>2805.17</v>
      </c>
      <c r="D198" s="319">
        <f t="shared" si="10"/>
        <v>2.3834196891192594E-3</v>
      </c>
      <c r="F198" s="370">
        <v>60.98</v>
      </c>
      <c r="G198" s="319">
        <f t="shared" si="11"/>
        <v>1.7011340893929194E-2</v>
      </c>
      <c r="I198" s="370">
        <v>278.10000000000002</v>
      </c>
      <c r="J198" s="319">
        <f t="shared" si="12"/>
        <v>-1.084830161835304E-2</v>
      </c>
      <c r="L198" s="370">
        <v>199.25</v>
      </c>
      <c r="M198" s="319">
        <f t="shared" si="13"/>
        <v>-8.7064676616915859E-3</v>
      </c>
      <c r="O198" s="370">
        <v>24542.5</v>
      </c>
      <c r="P198" s="319">
        <f t="shared" si="14"/>
        <v>-7.0438490730925229E-3</v>
      </c>
      <c r="Q198" s="12"/>
    </row>
    <row r="199" spans="2:17">
      <c r="B199" s="369">
        <v>45813.645833333336</v>
      </c>
      <c r="C199" s="370">
        <v>2739.5</v>
      </c>
      <c r="D199" s="319">
        <f t="shared" si="10"/>
        <v>-2.3410345897040163E-2</v>
      </c>
      <c r="F199" s="370">
        <v>57.94</v>
      </c>
      <c r="G199" s="319">
        <f t="shared" si="11"/>
        <v>-4.9852410626434862E-2</v>
      </c>
      <c r="I199" s="370">
        <v>279.3</v>
      </c>
      <c r="J199" s="319">
        <f t="shared" si="12"/>
        <v>4.3149946062566169E-3</v>
      </c>
      <c r="L199" s="370">
        <v>198.5</v>
      </c>
      <c r="M199" s="319">
        <f t="shared" si="13"/>
        <v>-3.7641154328732496E-3</v>
      </c>
      <c r="O199" s="370">
        <v>24620.2</v>
      </c>
      <c r="P199" s="319">
        <f t="shared" si="14"/>
        <v>3.1659366405216716E-3</v>
      </c>
      <c r="Q199" s="12"/>
    </row>
    <row r="200" spans="2:17">
      <c r="B200" s="369">
        <v>45814.645833333336</v>
      </c>
      <c r="C200" s="370">
        <v>2729.83</v>
      </c>
      <c r="D200" s="319">
        <f t="shared" si="10"/>
        <v>-3.5298412119000311E-3</v>
      </c>
      <c r="F200" s="370">
        <v>55.04</v>
      </c>
      <c r="G200" s="319">
        <f t="shared" si="11"/>
        <v>-5.0051777701070055E-2</v>
      </c>
      <c r="I200" s="370">
        <v>280.89999999999998</v>
      </c>
      <c r="J200" s="319">
        <f t="shared" si="12"/>
        <v>5.7286072323665671E-3</v>
      </c>
      <c r="L200" s="370">
        <v>199.25</v>
      </c>
      <c r="M200" s="319">
        <f t="shared" si="13"/>
        <v>3.7783375314861534E-3</v>
      </c>
      <c r="O200" s="370">
        <v>24750.9</v>
      </c>
      <c r="P200" s="319">
        <f t="shared" si="14"/>
        <v>5.3086489955402882E-3</v>
      </c>
      <c r="Q200" s="12"/>
    </row>
    <row r="201" spans="2:17">
      <c r="B201" s="369">
        <v>45817.645833333336</v>
      </c>
      <c r="C201" s="370">
        <v>2777.67</v>
      </c>
      <c r="D201" s="319">
        <f t="shared" si="10"/>
        <v>1.7524900817999622E-2</v>
      </c>
      <c r="F201" s="370">
        <v>52.29</v>
      </c>
      <c r="G201" s="319">
        <f t="shared" si="11"/>
        <v>-4.9963662790697638E-2</v>
      </c>
      <c r="I201" s="370">
        <v>285.10000000000002</v>
      </c>
      <c r="J201" s="319">
        <f t="shared" si="12"/>
        <v>1.4951940192239332E-2</v>
      </c>
      <c r="L201" s="370">
        <v>201.5</v>
      </c>
      <c r="M201" s="319">
        <f t="shared" si="13"/>
        <v>1.129234629861986E-2</v>
      </c>
      <c r="O201" s="370">
        <v>25003.05</v>
      </c>
      <c r="P201" s="319">
        <f t="shared" si="14"/>
        <v>1.0187508333030282E-2</v>
      </c>
      <c r="Q201" s="12"/>
    </row>
    <row r="202" spans="2:17">
      <c r="B202" s="369">
        <v>45818.645833333336</v>
      </c>
      <c r="C202" s="370">
        <v>2761.17</v>
      </c>
      <c r="D202" s="319">
        <f t="shared" si="10"/>
        <v>-5.9402304809426099E-3</v>
      </c>
      <c r="F202" s="370">
        <v>54.9</v>
      </c>
      <c r="G202" s="319">
        <f t="shared" si="11"/>
        <v>4.9913941480206558E-2</v>
      </c>
      <c r="I202" s="370">
        <v>286.95</v>
      </c>
      <c r="J202" s="319">
        <f t="shared" si="12"/>
        <v>6.4889512451771214E-3</v>
      </c>
      <c r="L202" s="370">
        <v>201</v>
      </c>
      <c r="M202" s="319">
        <f t="shared" si="13"/>
        <v>-2.4813895781637951E-3</v>
      </c>
      <c r="O202" s="370">
        <v>25103.200000000001</v>
      </c>
      <c r="P202" s="319">
        <f t="shared" si="14"/>
        <v>4.0055113276180609E-3</v>
      </c>
      <c r="Q202" s="12"/>
    </row>
    <row r="203" spans="2:17">
      <c r="B203" s="369">
        <v>45819.645833333336</v>
      </c>
      <c r="C203" s="370">
        <v>2746.17</v>
      </c>
      <c r="D203" s="319">
        <f t="shared" si="10"/>
        <v>-5.4324797096882982E-3</v>
      </c>
      <c r="F203" s="370">
        <v>57.6</v>
      </c>
      <c r="G203" s="319">
        <f t="shared" si="11"/>
        <v>4.9180327868852514E-2</v>
      </c>
      <c r="I203" s="370">
        <v>289.8</v>
      </c>
      <c r="J203" s="319">
        <f t="shared" si="12"/>
        <v>9.9320439100889502E-3</v>
      </c>
      <c r="L203" s="370">
        <v>200.75</v>
      </c>
      <c r="M203" s="319">
        <f t="shared" si="13"/>
        <v>-1.2437810945273853E-3</v>
      </c>
      <c r="O203" s="370">
        <v>25104.25</v>
      </c>
      <c r="P203" s="319">
        <f t="shared" si="14"/>
        <v>4.1827336753952338E-5</v>
      </c>
      <c r="Q203" s="12"/>
    </row>
    <row r="204" spans="2:17">
      <c r="B204" s="369">
        <v>45820.645833333336</v>
      </c>
      <c r="C204" s="370">
        <v>2726.33</v>
      </c>
      <c r="D204" s="319">
        <f t="shared" si="10"/>
        <v>-7.22460736225361E-3</v>
      </c>
      <c r="F204" s="370">
        <v>54.72</v>
      </c>
      <c r="G204" s="319">
        <f t="shared" si="11"/>
        <v>-5.0000000000000044E-2</v>
      </c>
      <c r="I204" s="370">
        <v>289.39999999999998</v>
      </c>
      <c r="J204" s="319">
        <f t="shared" si="12"/>
        <v>-1.3802622498275685E-3</v>
      </c>
      <c r="L204" s="370">
        <v>199.6</v>
      </c>
      <c r="M204" s="319">
        <f t="shared" si="13"/>
        <v>-5.7285180572852479E-3</v>
      </c>
      <c r="O204" s="370">
        <v>25141.4</v>
      </c>
      <c r="P204" s="319">
        <f t="shared" si="14"/>
        <v>1.4798291126005836E-3</v>
      </c>
      <c r="Q204" s="12"/>
    </row>
    <row r="205" spans="2:17">
      <c r="B205" s="369">
        <v>45821.645833333336</v>
      </c>
      <c r="C205" s="370">
        <v>2781.5</v>
      </c>
      <c r="D205" s="319">
        <f t="shared" si="10"/>
        <v>2.0235994908906818E-2</v>
      </c>
      <c r="F205" s="370">
        <v>51.99</v>
      </c>
      <c r="G205" s="319">
        <f t="shared" si="11"/>
        <v>-4.9890350877192957E-2</v>
      </c>
      <c r="I205" s="370">
        <v>285.55</v>
      </c>
      <c r="J205" s="319">
        <f t="shared" si="12"/>
        <v>-1.3303386316516841E-2</v>
      </c>
      <c r="L205" s="370">
        <v>197.1</v>
      </c>
      <c r="M205" s="319">
        <f t="shared" si="13"/>
        <v>-1.2525050100200441E-2</v>
      </c>
      <c r="O205" s="370">
        <v>24888.2</v>
      </c>
      <c r="P205" s="319">
        <f t="shared" si="14"/>
        <v>-1.0071038207896121E-2</v>
      </c>
      <c r="Q205" s="12"/>
    </row>
    <row r="206" spans="2:17">
      <c r="B206" s="369">
        <v>45824.645833333336</v>
      </c>
      <c r="C206" s="370">
        <v>2762.67</v>
      </c>
      <c r="D206" s="319">
        <f t="shared" si="10"/>
        <v>-6.7697285637245974E-3</v>
      </c>
      <c r="F206" s="370">
        <v>49.39</v>
      </c>
      <c r="G206" s="319">
        <f t="shared" si="11"/>
        <v>-5.0009617234083481E-2</v>
      </c>
      <c r="I206" s="370">
        <v>285.3</v>
      </c>
      <c r="J206" s="319">
        <f t="shared" si="12"/>
        <v>-8.7550341446329671E-4</v>
      </c>
      <c r="L206" s="370">
        <v>195</v>
      </c>
      <c r="M206" s="319">
        <f t="shared" si="13"/>
        <v>-1.0654490106544845E-2</v>
      </c>
      <c r="O206" s="370">
        <v>24718.6</v>
      </c>
      <c r="P206" s="319">
        <f t="shared" si="14"/>
        <v>-6.8144743292002374E-3</v>
      </c>
      <c r="Q206" s="12"/>
    </row>
    <row r="207" spans="2:17">
      <c r="B207" s="369">
        <v>45825.645833333336</v>
      </c>
      <c r="C207" s="370">
        <v>2730.67</v>
      </c>
      <c r="D207" s="319">
        <f t="shared" si="10"/>
        <v>-1.1582997607387013E-2</v>
      </c>
      <c r="F207" s="370">
        <v>50.95</v>
      </c>
      <c r="G207" s="319">
        <f t="shared" si="11"/>
        <v>3.1585341162178704E-2</v>
      </c>
      <c r="I207" s="370">
        <v>283.3</v>
      </c>
      <c r="J207" s="319">
        <f t="shared" si="12"/>
        <v>-7.0101647388713939E-3</v>
      </c>
      <c r="L207" s="370">
        <v>193.15</v>
      </c>
      <c r="M207" s="319">
        <f t="shared" si="13"/>
        <v>-9.4871794871794757E-3</v>
      </c>
      <c r="O207" s="370">
        <v>24946.5</v>
      </c>
      <c r="P207" s="319">
        <f t="shared" si="14"/>
        <v>9.2197778191323021E-3</v>
      </c>
      <c r="Q207" s="12"/>
    </row>
    <row r="208" spans="2:17">
      <c r="B208" s="369">
        <v>45826.645833333336</v>
      </c>
      <c r="C208" s="370">
        <v>2718.17</v>
      </c>
      <c r="D208" s="319">
        <f t="shared" ref="D208:D255" si="15">C208/C207-1</f>
        <v>-4.5776311308213247E-3</v>
      </c>
      <c r="F208" s="370">
        <v>53.5</v>
      </c>
      <c r="G208" s="319">
        <f t="shared" ref="G208:G255" si="16">F208/F207-1</f>
        <v>5.0049067713444417E-2</v>
      </c>
      <c r="I208" s="370">
        <v>283.25</v>
      </c>
      <c r="J208" s="319">
        <f t="shared" ref="J208:J255" si="17">I208/I207-1</f>
        <v>-1.7649135192376875E-4</v>
      </c>
      <c r="L208" s="370">
        <v>190.8</v>
      </c>
      <c r="M208" s="319">
        <f t="shared" ref="M208:M255" si="18">L208/L207-1</f>
        <v>-1.2166709811027632E-2</v>
      </c>
      <c r="O208" s="370">
        <v>24853.4</v>
      </c>
      <c r="P208" s="319">
        <f t="shared" ref="P208:P255" si="19">O208/O207-1</f>
        <v>-3.7319864510051426E-3</v>
      </c>
      <c r="Q208" s="12"/>
    </row>
    <row r="209" spans="2:17">
      <c r="B209" s="369">
        <v>45827.645833333336</v>
      </c>
      <c r="C209" s="370">
        <v>2683.33</v>
      </c>
      <c r="D209" s="319">
        <f t="shared" si="15"/>
        <v>-1.2817447032378415E-2</v>
      </c>
      <c r="F209" s="370">
        <v>56.15</v>
      </c>
      <c r="G209" s="319">
        <f t="shared" si="16"/>
        <v>4.953271028037376E-2</v>
      </c>
      <c r="I209" s="370">
        <v>280.25</v>
      </c>
      <c r="J209" s="319">
        <f t="shared" si="17"/>
        <v>-1.0591350397175625E-2</v>
      </c>
      <c r="L209" s="370">
        <v>192.55</v>
      </c>
      <c r="M209" s="319">
        <f t="shared" si="18"/>
        <v>9.1719077568133134E-3</v>
      </c>
      <c r="O209" s="370">
        <v>24812.05</v>
      </c>
      <c r="P209" s="319">
        <f t="shared" si="19"/>
        <v>-1.6637562667483063E-3</v>
      </c>
      <c r="Q209" s="12"/>
    </row>
    <row r="210" spans="2:17">
      <c r="B210" s="369">
        <v>45828.645833333336</v>
      </c>
      <c r="C210" s="370">
        <v>2669.67</v>
      </c>
      <c r="D210" s="319">
        <f t="shared" si="15"/>
        <v>-5.0906895536515506E-3</v>
      </c>
      <c r="F210" s="370">
        <v>58.95</v>
      </c>
      <c r="G210" s="319">
        <f t="shared" si="16"/>
        <v>4.9866429207479968E-2</v>
      </c>
      <c r="I210" s="370">
        <v>282.7</v>
      </c>
      <c r="J210" s="319">
        <f t="shared" si="17"/>
        <v>8.7421944692238629E-3</v>
      </c>
      <c r="L210" s="370">
        <v>191.7</v>
      </c>
      <c r="M210" s="319">
        <f t="shared" si="18"/>
        <v>-4.4144378083615932E-3</v>
      </c>
      <c r="O210" s="370">
        <v>24793.25</v>
      </c>
      <c r="P210" s="319">
        <f t="shared" si="19"/>
        <v>-7.5769636124378703E-4</v>
      </c>
      <c r="Q210" s="12"/>
    </row>
    <row r="211" spans="2:17">
      <c r="B211" s="369">
        <v>45831.645833333336</v>
      </c>
      <c r="C211" s="370">
        <v>2660.33</v>
      </c>
      <c r="D211" s="319">
        <f t="shared" si="15"/>
        <v>-3.4985597470849061E-3</v>
      </c>
      <c r="F211" s="370">
        <v>60.2</v>
      </c>
      <c r="G211" s="319">
        <f t="shared" si="16"/>
        <v>2.120441051738764E-2</v>
      </c>
      <c r="I211" s="370">
        <v>282.8</v>
      </c>
      <c r="J211" s="319">
        <f t="shared" si="17"/>
        <v>3.5373187124165817E-4</v>
      </c>
      <c r="L211" s="370">
        <v>193</v>
      </c>
      <c r="M211" s="319">
        <f t="shared" si="18"/>
        <v>6.7814293166406081E-3</v>
      </c>
      <c r="O211" s="370">
        <v>25112.400000000001</v>
      </c>
      <c r="P211" s="319">
        <f t="shared" si="19"/>
        <v>1.2872455204541611E-2</v>
      </c>
      <c r="Q211" s="12"/>
    </row>
    <row r="212" spans="2:17">
      <c r="B212" s="369">
        <v>45832.645833333336</v>
      </c>
      <c r="C212" s="370">
        <v>2706.5</v>
      </c>
      <c r="D212" s="319">
        <f t="shared" si="15"/>
        <v>1.735498979449912E-2</v>
      </c>
      <c r="F212" s="370">
        <v>63.2</v>
      </c>
      <c r="G212" s="319">
        <f t="shared" si="16"/>
        <v>4.9833887043189362E-2</v>
      </c>
      <c r="I212" s="370">
        <v>287.25</v>
      </c>
      <c r="J212" s="319">
        <f t="shared" si="17"/>
        <v>1.5735502121640765E-2</v>
      </c>
      <c r="L212" s="370">
        <v>201.65</v>
      </c>
      <c r="M212" s="319">
        <f t="shared" si="18"/>
        <v>4.4818652849740959E-2</v>
      </c>
      <c r="O212" s="370">
        <v>24971.9</v>
      </c>
      <c r="P212" s="319">
        <f t="shared" si="19"/>
        <v>-5.594845574297902E-3</v>
      </c>
      <c r="Q212" s="12"/>
    </row>
    <row r="213" spans="2:17">
      <c r="B213" s="369">
        <v>45833.645833333336</v>
      </c>
      <c r="C213" s="370">
        <v>2760</v>
      </c>
      <c r="D213" s="319">
        <f t="shared" si="15"/>
        <v>1.9767227046000313E-2</v>
      </c>
      <c r="F213" s="370">
        <v>66.36</v>
      </c>
      <c r="G213" s="319">
        <f t="shared" si="16"/>
        <v>5.0000000000000044E-2</v>
      </c>
      <c r="I213" s="370">
        <v>290.85000000000002</v>
      </c>
      <c r="J213" s="319">
        <f t="shared" si="17"/>
        <v>1.2532637075718167E-2</v>
      </c>
      <c r="L213" s="370">
        <v>199.85</v>
      </c>
      <c r="M213" s="319">
        <f t="shared" si="18"/>
        <v>-8.9263575502108727E-3</v>
      </c>
      <c r="O213" s="370">
        <v>25044.35</v>
      </c>
      <c r="P213" s="319">
        <f t="shared" si="19"/>
        <v>2.9012610173835274E-3</v>
      </c>
      <c r="Q213" s="12"/>
    </row>
    <row r="214" spans="2:17">
      <c r="B214" s="369">
        <v>45834.645833333336</v>
      </c>
      <c r="C214" s="370">
        <v>2867</v>
      </c>
      <c r="D214" s="319">
        <f t="shared" si="15"/>
        <v>3.8768115942029002E-2</v>
      </c>
      <c r="F214" s="370">
        <v>69.67</v>
      </c>
      <c r="G214" s="319">
        <f t="shared" si="16"/>
        <v>4.987944544906564E-2</v>
      </c>
      <c r="I214" s="370">
        <v>291.5</v>
      </c>
      <c r="J214" s="319">
        <f t="shared" si="17"/>
        <v>2.2348289496303408E-3</v>
      </c>
      <c r="L214" s="370">
        <v>194.2</v>
      </c>
      <c r="M214" s="319">
        <f t="shared" si="18"/>
        <v>-2.8271203402551959E-2</v>
      </c>
      <c r="O214" s="370">
        <v>25244.75</v>
      </c>
      <c r="P214" s="319">
        <f t="shared" si="19"/>
        <v>8.001804798287937E-3</v>
      </c>
      <c r="Q214" s="12"/>
    </row>
    <row r="215" spans="2:17">
      <c r="B215" s="369">
        <v>45835.645833333336</v>
      </c>
      <c r="C215" s="370">
        <v>3014.33</v>
      </c>
      <c r="D215" s="319">
        <f t="shared" si="15"/>
        <v>5.1388210673177559E-2</v>
      </c>
      <c r="F215" s="370">
        <v>73.150000000000006</v>
      </c>
      <c r="G215" s="319">
        <f t="shared" si="16"/>
        <v>4.9949763169226502E-2</v>
      </c>
      <c r="I215" s="370">
        <v>296.75</v>
      </c>
      <c r="J215" s="319">
        <f t="shared" si="17"/>
        <v>1.8010291595197181E-2</v>
      </c>
      <c r="L215" s="370">
        <v>192.6</v>
      </c>
      <c r="M215" s="319">
        <f t="shared" si="18"/>
        <v>-8.2389289392378329E-3</v>
      </c>
      <c r="O215" s="370">
        <v>25549</v>
      </c>
      <c r="P215" s="319">
        <f t="shared" si="19"/>
        <v>1.2052010814129765E-2</v>
      </c>
      <c r="Q215" s="12"/>
    </row>
    <row r="216" spans="2:17">
      <c r="B216" s="369">
        <v>45838.645833333336</v>
      </c>
      <c r="C216" s="370">
        <v>2992.17</v>
      </c>
      <c r="D216" s="319">
        <f t="shared" si="15"/>
        <v>-7.351550759206793E-3</v>
      </c>
      <c r="F216" s="370">
        <v>76.8</v>
      </c>
      <c r="G216" s="319">
        <f t="shared" si="16"/>
        <v>4.9897470950102329E-2</v>
      </c>
      <c r="I216" s="370">
        <v>307.5</v>
      </c>
      <c r="J216" s="319">
        <f t="shared" si="17"/>
        <v>3.6225779275484316E-2</v>
      </c>
      <c r="L216" s="370">
        <v>197.3</v>
      </c>
      <c r="M216" s="319">
        <f t="shared" si="18"/>
        <v>2.4402907580477695E-2</v>
      </c>
      <c r="O216" s="370">
        <v>25637.8</v>
      </c>
      <c r="P216" s="319">
        <f t="shared" si="19"/>
        <v>3.4756741946846414E-3</v>
      </c>
      <c r="Q216" s="12"/>
    </row>
    <row r="217" spans="2:17">
      <c r="B217" s="369">
        <v>45839.645833333336</v>
      </c>
      <c r="C217" s="370">
        <v>2954.67</v>
      </c>
      <c r="D217" s="319">
        <f t="shared" si="15"/>
        <v>-1.2532710374076328E-2</v>
      </c>
      <c r="F217" s="370">
        <v>80.64</v>
      </c>
      <c r="G217" s="319">
        <f t="shared" si="16"/>
        <v>5.0000000000000044E-2</v>
      </c>
      <c r="I217" s="370">
        <v>314.8</v>
      </c>
      <c r="J217" s="319">
        <f t="shared" si="17"/>
        <v>2.3739837398373931E-2</v>
      </c>
      <c r="L217" s="370">
        <v>197.25</v>
      </c>
      <c r="M217" s="319">
        <f t="shared" si="18"/>
        <v>-2.5342118601123786E-4</v>
      </c>
      <c r="O217" s="370">
        <v>25517.05</v>
      </c>
      <c r="P217" s="319">
        <f t="shared" si="19"/>
        <v>-4.7098424981862896E-3</v>
      </c>
      <c r="Q217" s="12"/>
    </row>
    <row r="218" spans="2:17">
      <c r="B218" s="369">
        <v>45840.645833333336</v>
      </c>
      <c r="C218" s="370">
        <v>2948.33</v>
      </c>
      <c r="D218" s="319">
        <f t="shared" si="15"/>
        <v>-2.1457557019904927E-3</v>
      </c>
      <c r="F218" s="370">
        <v>84.67</v>
      </c>
      <c r="G218" s="319">
        <f t="shared" si="16"/>
        <v>4.9975198412698374E-2</v>
      </c>
      <c r="I218" s="370">
        <v>315.7</v>
      </c>
      <c r="J218" s="319">
        <f t="shared" si="17"/>
        <v>2.8589580686149141E-3</v>
      </c>
      <c r="L218" s="370">
        <v>191.85</v>
      </c>
      <c r="M218" s="319">
        <f t="shared" si="18"/>
        <v>-2.7376425855513364E-2</v>
      </c>
      <c r="O218" s="370">
        <v>25541.8</v>
      </c>
      <c r="P218" s="319">
        <f t="shared" si="19"/>
        <v>9.6993970698022736E-4</v>
      </c>
      <c r="Q218" s="12"/>
    </row>
    <row r="219" spans="2:17">
      <c r="B219" s="369">
        <v>45841.645833333336</v>
      </c>
      <c r="C219" s="370">
        <v>2958.17</v>
      </c>
      <c r="D219" s="319">
        <f t="shared" si="15"/>
        <v>3.337482574881534E-3</v>
      </c>
      <c r="F219" s="370">
        <v>88.9</v>
      </c>
      <c r="G219" s="319">
        <f t="shared" si="16"/>
        <v>4.9958663044762153E-2</v>
      </c>
      <c r="I219" s="370">
        <v>299.45</v>
      </c>
      <c r="J219" s="319">
        <f t="shared" si="17"/>
        <v>-5.1472917326575884E-2</v>
      </c>
      <c r="L219" s="370">
        <v>190.5</v>
      </c>
      <c r="M219" s="319">
        <f t="shared" si="18"/>
        <v>-7.0367474589523304E-3</v>
      </c>
      <c r="O219" s="370">
        <v>25453.4</v>
      </c>
      <c r="P219" s="319">
        <f t="shared" si="19"/>
        <v>-3.4609933520737268E-3</v>
      </c>
      <c r="Q219" s="12"/>
    </row>
    <row r="220" spans="2:17">
      <c r="B220" s="369">
        <v>45842.645833333336</v>
      </c>
      <c r="C220" s="370">
        <v>2899.67</v>
      </c>
      <c r="D220" s="319">
        <f t="shared" si="15"/>
        <v>-1.9775739730982345E-2</v>
      </c>
      <c r="F220" s="370">
        <v>93.34</v>
      </c>
      <c r="G220" s="319">
        <f t="shared" si="16"/>
        <v>4.9943757030371128E-2</v>
      </c>
      <c r="I220" s="370">
        <v>289.39999999999998</v>
      </c>
      <c r="J220" s="319">
        <f t="shared" si="17"/>
        <v>-3.356152947069635E-2</v>
      </c>
      <c r="L220" s="370">
        <v>192.25</v>
      </c>
      <c r="M220" s="319">
        <f t="shared" si="18"/>
        <v>9.1863517060366551E-3</v>
      </c>
      <c r="O220" s="370">
        <v>25405.3</v>
      </c>
      <c r="P220" s="319">
        <f t="shared" si="19"/>
        <v>-1.8897278948981633E-3</v>
      </c>
      <c r="Q220" s="12"/>
    </row>
    <row r="221" spans="2:17">
      <c r="B221" s="369">
        <v>45845.645833333336</v>
      </c>
      <c r="C221" s="370">
        <v>2842.5</v>
      </c>
      <c r="D221" s="319">
        <f t="shared" si="15"/>
        <v>-1.97160366524467E-2</v>
      </c>
      <c r="F221" s="370">
        <v>98</v>
      </c>
      <c r="G221" s="319">
        <f t="shared" si="16"/>
        <v>4.9925005356760144E-2</v>
      </c>
      <c r="I221" s="370">
        <v>285.05</v>
      </c>
      <c r="J221" s="319">
        <f t="shared" si="17"/>
        <v>-1.5031098825155409E-2</v>
      </c>
      <c r="L221" s="370">
        <v>192.7</v>
      </c>
      <c r="M221" s="319">
        <f t="shared" si="18"/>
        <v>2.3407022106631814E-3</v>
      </c>
      <c r="O221" s="370">
        <v>25461</v>
      </c>
      <c r="P221" s="319">
        <f t="shared" si="19"/>
        <v>2.1924559048702719E-3</v>
      </c>
      <c r="Q221" s="12"/>
    </row>
    <row r="222" spans="2:17">
      <c r="B222" s="369">
        <v>45846.645833333336</v>
      </c>
      <c r="C222" s="370">
        <v>2748.17</v>
      </c>
      <c r="D222" s="319">
        <f t="shared" si="15"/>
        <v>-3.3185576077396584E-2</v>
      </c>
      <c r="F222" s="370">
        <v>102.9</v>
      </c>
      <c r="G222" s="319">
        <f t="shared" si="16"/>
        <v>5.0000000000000044E-2</v>
      </c>
      <c r="I222" s="370">
        <v>283.3</v>
      </c>
      <c r="J222" s="319">
        <f t="shared" si="17"/>
        <v>-6.139273811611945E-3</v>
      </c>
      <c r="L222" s="370">
        <v>192.25</v>
      </c>
      <c r="M222" s="319">
        <f t="shared" si="18"/>
        <v>-2.3352361183185399E-3</v>
      </c>
      <c r="O222" s="370">
        <v>25461.3</v>
      </c>
      <c r="P222" s="319">
        <f t="shared" si="19"/>
        <v>1.1782726522913123E-5</v>
      </c>
      <c r="Q222" s="12"/>
    </row>
    <row r="223" spans="2:17">
      <c r="B223" s="369">
        <v>45847.645833333336</v>
      </c>
      <c r="C223" s="370">
        <v>2833.83</v>
      </c>
      <c r="D223" s="319">
        <f t="shared" si="15"/>
        <v>3.1169833016152504E-2</v>
      </c>
      <c r="F223" s="370">
        <v>108.04</v>
      </c>
      <c r="G223" s="319">
        <f t="shared" si="16"/>
        <v>4.9951409135082558E-2</v>
      </c>
      <c r="I223" s="370">
        <v>283.3</v>
      </c>
      <c r="J223" s="319">
        <f t="shared" si="17"/>
        <v>0</v>
      </c>
      <c r="L223" s="370">
        <v>190.2</v>
      </c>
      <c r="M223" s="319">
        <f t="shared" si="18"/>
        <v>-1.0663198959687925E-2</v>
      </c>
      <c r="O223" s="370">
        <v>25522.5</v>
      </c>
      <c r="P223" s="319">
        <f t="shared" si="19"/>
        <v>2.403647889149374E-3</v>
      </c>
      <c r="Q223" s="12"/>
    </row>
    <row r="224" spans="2:17">
      <c r="B224" s="369">
        <v>45848.645833333336</v>
      </c>
      <c r="C224" s="370">
        <v>2845.67</v>
      </c>
      <c r="D224" s="319">
        <f t="shared" si="15"/>
        <v>4.1780911346129823E-3</v>
      </c>
      <c r="F224" s="370">
        <v>113.44</v>
      </c>
      <c r="G224" s="319">
        <f t="shared" si="16"/>
        <v>4.9981488337652591E-2</v>
      </c>
      <c r="I224" s="370">
        <v>280.89999999999998</v>
      </c>
      <c r="J224" s="319">
        <f t="shared" si="17"/>
        <v>-8.4715848923403447E-3</v>
      </c>
      <c r="L224" s="370">
        <v>189.05</v>
      </c>
      <c r="M224" s="319">
        <f t="shared" si="18"/>
        <v>-6.0462670872764024E-3</v>
      </c>
      <c r="O224" s="370">
        <v>25476.1</v>
      </c>
      <c r="P224" s="319">
        <f t="shared" si="19"/>
        <v>-1.8180037222059742E-3</v>
      </c>
      <c r="Q224" s="12"/>
    </row>
    <row r="225" spans="2:17">
      <c r="B225" s="369">
        <v>45849.645833333336</v>
      </c>
      <c r="C225" s="370">
        <v>2800.5</v>
      </c>
      <c r="D225" s="319">
        <f t="shared" si="15"/>
        <v>-1.5873238991169103E-2</v>
      </c>
      <c r="F225" s="370">
        <v>119.11</v>
      </c>
      <c r="G225" s="319">
        <f t="shared" si="16"/>
        <v>4.9982369534555815E-2</v>
      </c>
      <c r="I225" s="370">
        <v>298.25</v>
      </c>
      <c r="J225" s="319">
        <f t="shared" si="17"/>
        <v>6.1765752936988383E-2</v>
      </c>
      <c r="L225" s="370">
        <v>188</v>
      </c>
      <c r="M225" s="319">
        <f t="shared" si="18"/>
        <v>-5.5540862205766262E-3</v>
      </c>
      <c r="O225" s="370">
        <v>25355.25</v>
      </c>
      <c r="P225" s="319">
        <f t="shared" si="19"/>
        <v>-4.7436617064621212E-3</v>
      </c>
      <c r="Q225" s="12"/>
    </row>
    <row r="226" spans="2:17">
      <c r="B226" s="369">
        <v>45852.645833333336</v>
      </c>
      <c r="C226" s="370">
        <v>3017</v>
      </c>
      <c r="D226" s="319">
        <f t="shared" si="15"/>
        <v>7.7307623638635858E-2</v>
      </c>
      <c r="F226" s="370">
        <v>125</v>
      </c>
      <c r="G226" s="319">
        <f t="shared" si="16"/>
        <v>4.9450088153807359E-2</v>
      </c>
      <c r="I226" s="370">
        <v>300</v>
      </c>
      <c r="J226" s="319">
        <f t="shared" si="17"/>
        <v>5.8675607711651256E-3</v>
      </c>
      <c r="L226" s="370">
        <v>188</v>
      </c>
      <c r="M226" s="319">
        <f t="shared" si="18"/>
        <v>0</v>
      </c>
      <c r="O226" s="370">
        <v>25149.85</v>
      </c>
      <c r="P226" s="319">
        <f t="shared" si="19"/>
        <v>-8.1008864041963724E-3</v>
      </c>
      <c r="Q226" s="12"/>
    </row>
    <row r="227" spans="2:17">
      <c r="B227" s="369">
        <v>45853.645833333336</v>
      </c>
      <c r="C227" s="370">
        <v>3120</v>
      </c>
      <c r="D227" s="319">
        <f t="shared" si="15"/>
        <v>3.4139874047066643E-2</v>
      </c>
      <c r="F227" s="370">
        <v>131.25</v>
      </c>
      <c r="G227" s="319">
        <f t="shared" si="16"/>
        <v>5.0000000000000044E-2</v>
      </c>
      <c r="I227" s="370">
        <v>299.05</v>
      </c>
      <c r="J227" s="319">
        <f t="shared" si="17"/>
        <v>-3.166666666666651E-3</v>
      </c>
      <c r="L227" s="370">
        <v>186.9</v>
      </c>
      <c r="M227" s="319">
        <f t="shared" si="18"/>
        <v>-5.8510638297871731E-3</v>
      </c>
      <c r="O227" s="370">
        <v>25082.3</v>
      </c>
      <c r="P227" s="319">
        <f t="shared" si="19"/>
        <v>-2.68590071113739E-3</v>
      </c>
      <c r="Q227" s="12"/>
    </row>
    <row r="228" spans="2:17">
      <c r="B228" s="369">
        <v>45854.645833333336</v>
      </c>
      <c r="C228" s="370">
        <v>3106.33</v>
      </c>
      <c r="D228" s="319">
        <f t="shared" si="15"/>
        <v>-4.3814102564102564E-3</v>
      </c>
      <c r="F228" s="370">
        <v>137.81</v>
      </c>
      <c r="G228" s="319">
        <f t="shared" si="16"/>
        <v>4.9980952380952459E-2</v>
      </c>
      <c r="I228" s="370">
        <v>295.2</v>
      </c>
      <c r="J228" s="319">
        <f t="shared" si="17"/>
        <v>-1.2874101320849429E-2</v>
      </c>
      <c r="L228" s="370">
        <v>185</v>
      </c>
      <c r="M228" s="319">
        <f t="shared" si="18"/>
        <v>-1.0165864098448441E-2</v>
      </c>
      <c r="O228" s="370">
        <v>25195.8</v>
      </c>
      <c r="P228" s="319">
        <f t="shared" si="19"/>
        <v>4.5251033597397683E-3</v>
      </c>
      <c r="Q228" s="12"/>
    </row>
    <row r="229" spans="2:17">
      <c r="B229" s="369">
        <v>45855.645833333336</v>
      </c>
      <c r="C229" s="370">
        <v>3067.5</v>
      </c>
      <c r="D229" s="319">
        <f t="shared" si="15"/>
        <v>-1.2500281682886194E-2</v>
      </c>
      <c r="F229" s="370">
        <v>144.69999999999999</v>
      </c>
      <c r="G229" s="319">
        <f t="shared" si="16"/>
        <v>4.9996371816268592E-2</v>
      </c>
      <c r="I229" s="370">
        <v>293.2</v>
      </c>
      <c r="J229" s="319">
        <f t="shared" si="17"/>
        <v>-6.7750677506774881E-3</v>
      </c>
      <c r="L229" s="370">
        <v>181.9</v>
      </c>
      <c r="M229" s="319">
        <f t="shared" si="18"/>
        <v>-1.6756756756756697E-2</v>
      </c>
      <c r="O229" s="370">
        <v>25212.05</v>
      </c>
      <c r="P229" s="319">
        <f t="shared" si="19"/>
        <v>6.4494876130138934E-4</v>
      </c>
      <c r="Q229" s="12"/>
    </row>
    <row r="230" spans="2:17">
      <c r="B230" s="369">
        <v>45856.645833333336</v>
      </c>
      <c r="C230" s="370">
        <v>3118.5</v>
      </c>
      <c r="D230" s="319">
        <f t="shared" si="15"/>
        <v>1.6625916870415702E-2</v>
      </c>
      <c r="F230" s="370">
        <v>151.93</v>
      </c>
      <c r="G230" s="319">
        <f t="shared" si="16"/>
        <v>4.9965445749827309E-2</v>
      </c>
      <c r="I230" s="370">
        <v>292.8</v>
      </c>
      <c r="J230" s="319">
        <f t="shared" si="17"/>
        <v>-1.3642564802182067E-3</v>
      </c>
      <c r="L230" s="370">
        <v>176.35</v>
      </c>
      <c r="M230" s="319">
        <f t="shared" si="18"/>
        <v>-3.0511269928532259E-2</v>
      </c>
      <c r="O230" s="370">
        <v>25111.45</v>
      </c>
      <c r="P230" s="319">
        <f t="shared" si="19"/>
        <v>-3.9901555010400935E-3</v>
      </c>
      <c r="Q230" s="12"/>
    </row>
    <row r="231" spans="2:17">
      <c r="B231" s="369">
        <v>45859.645833333336</v>
      </c>
      <c r="C231" s="370">
        <v>3063.33</v>
      </c>
      <c r="D231" s="319">
        <f t="shared" si="15"/>
        <v>-1.7691197691197758E-2</v>
      </c>
      <c r="F231" s="370">
        <v>159.52000000000001</v>
      </c>
      <c r="G231" s="319">
        <f t="shared" si="16"/>
        <v>4.995721713947221E-2</v>
      </c>
      <c r="I231" s="370">
        <v>292.75</v>
      </c>
      <c r="J231" s="319">
        <f t="shared" si="17"/>
        <v>-1.7076502732249477E-4</v>
      </c>
      <c r="L231" s="370">
        <v>172.1</v>
      </c>
      <c r="M231" s="319">
        <f t="shared" si="18"/>
        <v>-2.4099801531046183E-2</v>
      </c>
      <c r="O231" s="370">
        <v>24968.400000000001</v>
      </c>
      <c r="P231" s="319">
        <f t="shared" si="19"/>
        <v>-5.6966045369741813E-3</v>
      </c>
      <c r="Q231" s="12"/>
    </row>
    <row r="232" spans="2:17">
      <c r="B232" s="369">
        <v>45860.645833333336</v>
      </c>
      <c r="C232" s="370">
        <v>3138.67</v>
      </c>
      <c r="D232" s="319">
        <f t="shared" si="15"/>
        <v>2.4594150809739812E-2</v>
      </c>
      <c r="F232" s="370">
        <v>167.49</v>
      </c>
      <c r="G232" s="319">
        <f t="shared" si="16"/>
        <v>4.9962387161484489E-2</v>
      </c>
      <c r="I232" s="370">
        <v>284.39999999999998</v>
      </c>
      <c r="J232" s="319">
        <f t="shared" si="17"/>
        <v>-2.8522630230572221E-2</v>
      </c>
      <c r="L232" s="370">
        <v>173.25</v>
      </c>
      <c r="M232" s="319">
        <f t="shared" si="18"/>
        <v>6.682161533991815E-3</v>
      </c>
      <c r="O232" s="370">
        <v>25090.7</v>
      </c>
      <c r="P232" s="319">
        <f t="shared" si="19"/>
        <v>4.8981913138206323E-3</v>
      </c>
      <c r="Q232" s="12"/>
    </row>
    <row r="233" spans="2:17">
      <c r="B233" s="369">
        <v>45861.645833333336</v>
      </c>
      <c r="C233" s="370">
        <v>3128</v>
      </c>
      <c r="D233" s="319">
        <f t="shared" si="15"/>
        <v>-3.399529099905374E-3</v>
      </c>
      <c r="F233" s="370">
        <v>175.86</v>
      </c>
      <c r="G233" s="319">
        <f t="shared" si="16"/>
        <v>4.9973132724341784E-2</v>
      </c>
      <c r="I233" s="370">
        <v>287.2</v>
      </c>
      <c r="J233" s="319">
        <f t="shared" si="17"/>
        <v>9.8452883263009383E-3</v>
      </c>
      <c r="L233" s="370">
        <v>170.55</v>
      </c>
      <c r="M233" s="319">
        <f t="shared" si="18"/>
        <v>-1.5584415584415479E-2</v>
      </c>
      <c r="O233" s="370">
        <v>25060.9</v>
      </c>
      <c r="P233" s="319">
        <f t="shared" si="19"/>
        <v>-1.1876910568456855E-3</v>
      </c>
      <c r="Q233" s="12"/>
    </row>
    <row r="234" spans="2:17">
      <c r="B234" s="369">
        <v>45862.645833333336</v>
      </c>
      <c r="C234" s="370">
        <v>2935.33</v>
      </c>
      <c r="D234" s="319">
        <f t="shared" si="15"/>
        <v>-6.1595268542199544E-2</v>
      </c>
      <c r="F234" s="370">
        <v>184.65</v>
      </c>
      <c r="G234" s="319">
        <f t="shared" si="16"/>
        <v>4.9982940975776158E-2</v>
      </c>
      <c r="I234" s="370">
        <v>284.8</v>
      </c>
      <c r="J234" s="319">
        <f t="shared" si="17"/>
        <v>-8.3565459610026593E-3</v>
      </c>
      <c r="L234" s="370">
        <v>167.65</v>
      </c>
      <c r="M234" s="319">
        <f t="shared" si="18"/>
        <v>-1.7003811199061913E-2</v>
      </c>
      <c r="O234" s="370">
        <v>25219.9</v>
      </c>
      <c r="P234" s="319">
        <f t="shared" si="19"/>
        <v>6.3445446891372548E-3</v>
      </c>
      <c r="Q234" s="12"/>
    </row>
    <row r="235" spans="2:17">
      <c r="B235" s="369">
        <v>45863.645833333336</v>
      </c>
      <c r="C235" s="370">
        <v>2925.83</v>
      </c>
      <c r="D235" s="319">
        <f t="shared" si="15"/>
        <v>-3.2364333822773039E-3</v>
      </c>
      <c r="F235" s="370">
        <v>193.88</v>
      </c>
      <c r="G235" s="319">
        <f t="shared" si="16"/>
        <v>4.9986460871919824E-2</v>
      </c>
      <c r="I235" s="370">
        <v>281.95</v>
      </c>
      <c r="J235" s="319">
        <f t="shared" si="17"/>
        <v>-1.000702247191021E-2</v>
      </c>
      <c r="L235" s="370">
        <v>173.8</v>
      </c>
      <c r="M235" s="319">
        <f t="shared" si="18"/>
        <v>3.6683566954965663E-2</v>
      </c>
      <c r="O235" s="370">
        <v>25062.1</v>
      </c>
      <c r="P235" s="319">
        <f t="shared" si="19"/>
        <v>-6.2569637468825601E-3</v>
      </c>
      <c r="Q235" s="12"/>
    </row>
    <row r="236" spans="2:17">
      <c r="B236" s="369">
        <v>45866.645833333336</v>
      </c>
      <c r="C236" s="370">
        <v>2897.17</v>
      </c>
      <c r="D236" s="319">
        <f t="shared" si="15"/>
        <v>-9.7955110173865156E-3</v>
      </c>
      <c r="F236" s="370">
        <v>203.55</v>
      </c>
      <c r="G236" s="319">
        <f t="shared" si="16"/>
        <v>4.9876212089952521E-2</v>
      </c>
      <c r="I236" s="370">
        <v>280.14999999999998</v>
      </c>
      <c r="J236" s="319">
        <f t="shared" si="17"/>
        <v>-6.3841106579181073E-3</v>
      </c>
      <c r="L236" s="370">
        <v>176.7</v>
      </c>
      <c r="M236" s="319">
        <f t="shared" si="18"/>
        <v>1.6685845799769616E-2</v>
      </c>
      <c r="O236" s="370">
        <v>24837</v>
      </c>
      <c r="P236" s="319">
        <f t="shared" si="19"/>
        <v>-8.9816894833233407E-3</v>
      </c>
      <c r="Q236" s="12"/>
    </row>
    <row r="237" spans="2:17">
      <c r="B237" s="369">
        <v>45867.645833333336</v>
      </c>
      <c r="C237" s="370">
        <v>2980.83</v>
      </c>
      <c r="D237" s="319">
        <f t="shared" si="15"/>
        <v>2.8876455299481796E-2</v>
      </c>
      <c r="F237" s="370">
        <v>213.7</v>
      </c>
      <c r="G237" s="319">
        <f t="shared" si="16"/>
        <v>4.9864898059444718E-2</v>
      </c>
      <c r="I237" s="370">
        <v>281.35000000000002</v>
      </c>
      <c r="J237" s="319">
        <f t="shared" si="17"/>
        <v>4.2834195966447997E-3</v>
      </c>
      <c r="L237" s="370">
        <v>170.25</v>
      </c>
      <c r="M237" s="319">
        <f t="shared" si="18"/>
        <v>-3.6502546689303861E-2</v>
      </c>
      <c r="O237" s="370">
        <v>24680.9</v>
      </c>
      <c r="P237" s="319">
        <f t="shared" si="19"/>
        <v>-6.2849780569311786E-3</v>
      </c>
      <c r="Q237" s="12"/>
    </row>
    <row r="238" spans="2:17">
      <c r="B238" s="369">
        <v>45868.645833333336</v>
      </c>
      <c r="C238" s="370">
        <v>3130.17</v>
      </c>
      <c r="D238" s="319">
        <f t="shared" si="15"/>
        <v>5.0100139893922258E-2</v>
      </c>
      <c r="F238" s="370">
        <v>224.35</v>
      </c>
      <c r="G238" s="319">
        <f t="shared" si="16"/>
        <v>4.9836218998596138E-2</v>
      </c>
      <c r="I238" s="370">
        <v>282.39999999999998</v>
      </c>
      <c r="J238" s="319">
        <f t="shared" si="17"/>
        <v>3.732006397725085E-3</v>
      </c>
      <c r="L238" s="370">
        <v>171.75</v>
      </c>
      <c r="M238" s="319">
        <f t="shared" si="18"/>
        <v>8.8105726872247381E-3</v>
      </c>
      <c r="O238" s="370">
        <v>24821.1</v>
      </c>
      <c r="P238" s="319">
        <f t="shared" si="19"/>
        <v>5.6805059783069378E-3</v>
      </c>
      <c r="Q238" s="12"/>
    </row>
    <row r="239" spans="2:17">
      <c r="B239" s="369">
        <v>45869.645833333336</v>
      </c>
      <c r="C239" s="370">
        <v>3036.83</v>
      </c>
      <c r="D239" s="319">
        <f t="shared" si="15"/>
        <v>-2.9819466674333994E-2</v>
      </c>
      <c r="F239" s="370">
        <v>235.55</v>
      </c>
      <c r="G239" s="319">
        <f t="shared" si="16"/>
        <v>4.9921996879875197E-2</v>
      </c>
      <c r="I239" s="370">
        <v>282.39999999999998</v>
      </c>
      <c r="J239" s="319">
        <f t="shared" si="17"/>
        <v>0</v>
      </c>
      <c r="L239" s="370">
        <v>173</v>
      </c>
      <c r="M239" s="319">
        <f t="shared" si="18"/>
        <v>7.2780203784570396E-3</v>
      </c>
      <c r="O239" s="370">
        <v>24855.05</v>
      </c>
      <c r="P239" s="319">
        <f t="shared" si="19"/>
        <v>1.3677878901419138E-3</v>
      </c>
      <c r="Q239" s="12"/>
    </row>
    <row r="240" spans="2:17">
      <c r="B240" s="369">
        <v>45870.645833333336</v>
      </c>
      <c r="C240" s="370">
        <v>2925.67</v>
      </c>
      <c r="D240" s="319">
        <f t="shared" si="15"/>
        <v>-3.660395873328437E-2</v>
      </c>
      <c r="F240" s="370">
        <v>247.3</v>
      </c>
      <c r="G240" s="319">
        <f t="shared" si="16"/>
        <v>4.988325196348975E-2</v>
      </c>
      <c r="I240" s="370">
        <v>282.05</v>
      </c>
      <c r="J240" s="319">
        <f t="shared" si="17"/>
        <v>-1.239376770538092E-3</v>
      </c>
      <c r="L240" s="370">
        <v>171.4</v>
      </c>
      <c r="M240" s="319">
        <f t="shared" si="18"/>
        <v>-9.2485549132947931E-3</v>
      </c>
      <c r="O240" s="370">
        <v>24768.35</v>
      </c>
      <c r="P240" s="319">
        <f t="shared" si="19"/>
        <v>-3.4882247269669708E-3</v>
      </c>
      <c r="Q240" s="12"/>
    </row>
    <row r="241" spans="2:17">
      <c r="B241" s="369">
        <v>45873.645833333336</v>
      </c>
      <c r="C241" s="370">
        <v>2994.5</v>
      </c>
      <c r="D241" s="319">
        <f t="shared" si="15"/>
        <v>2.3526235016252617E-2</v>
      </c>
      <c r="F241" s="370">
        <v>259.64999999999998</v>
      </c>
      <c r="G241" s="319">
        <f t="shared" si="16"/>
        <v>4.993934492519192E-2</v>
      </c>
      <c r="I241" s="370">
        <v>282</v>
      </c>
      <c r="J241" s="319">
        <f t="shared" si="17"/>
        <v>-1.7727353306151716E-4</v>
      </c>
      <c r="L241" s="370">
        <v>171.2</v>
      </c>
      <c r="M241" s="319">
        <f t="shared" si="18"/>
        <v>-1.166861143524045E-3</v>
      </c>
      <c r="O241" s="370">
        <v>24565.35</v>
      </c>
      <c r="P241" s="319">
        <f t="shared" si="19"/>
        <v>-8.195943613522938E-3</v>
      </c>
      <c r="Q241" s="12"/>
    </row>
    <row r="242" spans="2:17">
      <c r="B242" s="369">
        <v>45874.645833333336</v>
      </c>
      <c r="C242" s="370">
        <v>3291.5</v>
      </c>
      <c r="D242" s="319">
        <f t="shared" si="15"/>
        <v>9.9181833361162042E-2</v>
      </c>
      <c r="F242" s="370">
        <v>272.60000000000002</v>
      </c>
      <c r="G242" s="319">
        <f t="shared" si="16"/>
        <v>4.9874831503947892E-2</v>
      </c>
      <c r="I242" s="370">
        <v>282.45</v>
      </c>
      <c r="J242" s="319">
        <f t="shared" si="17"/>
        <v>1.5957446808509967E-3</v>
      </c>
      <c r="L242" s="370">
        <v>169.7</v>
      </c>
      <c r="M242" s="319">
        <f t="shared" si="18"/>
        <v>-8.761682242990676E-3</v>
      </c>
      <c r="O242" s="370">
        <v>24722.75</v>
      </c>
      <c r="P242" s="319">
        <f t="shared" si="19"/>
        <v>6.4073990397044422E-3</v>
      </c>
      <c r="Q242" s="12"/>
    </row>
    <row r="243" spans="2:17">
      <c r="B243" s="369">
        <v>45875.645833333336</v>
      </c>
      <c r="C243" s="370">
        <v>3618.17</v>
      </c>
      <c r="D243" s="319">
        <f t="shared" si="15"/>
        <v>9.9246544128816616E-2</v>
      </c>
      <c r="F243" s="370">
        <v>286.2</v>
      </c>
      <c r="G243" s="319">
        <f t="shared" si="16"/>
        <v>4.98899486426998E-2</v>
      </c>
      <c r="I243" s="370">
        <v>282.05</v>
      </c>
      <c r="J243" s="319">
        <f t="shared" si="17"/>
        <v>-1.4161798548414373E-3</v>
      </c>
      <c r="L243" s="370">
        <v>174.05</v>
      </c>
      <c r="M243" s="319">
        <f t="shared" si="18"/>
        <v>2.563347083087808E-2</v>
      </c>
      <c r="O243" s="370">
        <v>24649.55</v>
      </c>
      <c r="P243" s="319">
        <f t="shared" si="19"/>
        <v>-2.9608356675532299E-3</v>
      </c>
      <c r="Q243" s="12"/>
    </row>
    <row r="244" spans="2:17">
      <c r="B244" s="369">
        <v>45876.645833333336</v>
      </c>
      <c r="C244" s="370">
        <v>3332.83</v>
      </c>
      <c r="D244" s="319">
        <f t="shared" si="15"/>
        <v>-7.8863071663299422E-2</v>
      </c>
      <c r="F244" s="370">
        <v>300.5</v>
      </c>
      <c r="G244" s="319">
        <f t="shared" si="16"/>
        <v>4.9965059399021738E-2</v>
      </c>
      <c r="I244" s="370">
        <v>283.3</v>
      </c>
      <c r="J244" s="319">
        <f t="shared" si="17"/>
        <v>4.4318383265378181E-3</v>
      </c>
      <c r="L244" s="370">
        <v>170.75</v>
      </c>
      <c r="M244" s="319">
        <f t="shared" si="18"/>
        <v>-1.8960068945705344E-2</v>
      </c>
      <c r="O244" s="370">
        <v>24574.2</v>
      </c>
      <c r="P244" s="319">
        <f t="shared" si="19"/>
        <v>-3.0568509364268248E-3</v>
      </c>
      <c r="Q244" s="12"/>
    </row>
    <row r="245" spans="2:17">
      <c r="B245" s="369">
        <v>45877.645833333336</v>
      </c>
      <c r="C245" s="370">
        <v>3316.5</v>
      </c>
      <c r="D245" s="319">
        <f t="shared" si="15"/>
        <v>-4.8997398607188991E-3</v>
      </c>
      <c r="F245" s="370">
        <v>315.5</v>
      </c>
      <c r="G245" s="319">
        <f t="shared" si="16"/>
        <v>4.991680532445919E-2</v>
      </c>
      <c r="I245" s="370">
        <v>280.05</v>
      </c>
      <c r="J245" s="319">
        <f t="shared" si="17"/>
        <v>-1.147193787504408E-2</v>
      </c>
      <c r="L245" s="370">
        <v>166.95</v>
      </c>
      <c r="M245" s="319">
        <f t="shared" si="18"/>
        <v>-2.2254758418740916E-2</v>
      </c>
      <c r="O245" s="370">
        <v>24596.15</v>
      </c>
      <c r="P245" s="319">
        <f t="shared" si="19"/>
        <v>8.9321320734758736E-4</v>
      </c>
      <c r="Q245" s="12"/>
    </row>
    <row r="246" spans="2:17">
      <c r="B246" s="369">
        <v>45880.645833333336</v>
      </c>
      <c r="C246" s="370">
        <v>3280.17</v>
      </c>
      <c r="D246" s="319">
        <f t="shared" si="15"/>
        <v>-1.0954319312528216E-2</v>
      </c>
      <c r="F246" s="370">
        <v>331.25</v>
      </c>
      <c r="G246" s="319">
        <f t="shared" si="16"/>
        <v>4.9920760697305777E-2</v>
      </c>
      <c r="I246" s="370">
        <v>277.25</v>
      </c>
      <c r="J246" s="319">
        <f t="shared" si="17"/>
        <v>-9.9982146045349829E-3</v>
      </c>
      <c r="L246" s="370">
        <v>170.55</v>
      </c>
      <c r="M246" s="319">
        <f t="shared" si="18"/>
        <v>2.1563342318059453E-2</v>
      </c>
      <c r="O246" s="370">
        <v>24363.3</v>
      </c>
      <c r="P246" s="319">
        <f t="shared" si="19"/>
        <v>-9.4669287673071478E-3</v>
      </c>
      <c r="Q246" s="12"/>
    </row>
    <row r="247" spans="2:17">
      <c r="B247" s="369">
        <v>45881.645833333336</v>
      </c>
      <c r="C247" s="370">
        <v>3210</v>
      </c>
      <c r="D247" s="319">
        <f t="shared" si="15"/>
        <v>-2.139218394168596E-2</v>
      </c>
      <c r="F247" s="370">
        <v>347.8</v>
      </c>
      <c r="G247" s="319">
        <f t="shared" si="16"/>
        <v>4.9962264150943403E-2</v>
      </c>
      <c r="I247" s="370">
        <v>279.2</v>
      </c>
      <c r="J247" s="319">
        <f t="shared" si="17"/>
        <v>7.0333633904418047E-3</v>
      </c>
      <c r="L247" s="370">
        <v>167.15</v>
      </c>
      <c r="M247" s="319">
        <f t="shared" si="18"/>
        <v>-1.9935502785107029E-2</v>
      </c>
      <c r="O247" s="370">
        <v>24585.05</v>
      </c>
      <c r="P247" s="319">
        <f t="shared" si="19"/>
        <v>9.1018047637225763E-3</v>
      </c>
      <c r="Q247" s="12"/>
    </row>
    <row r="248" spans="2:17">
      <c r="B248" s="369">
        <v>45882.645833333336</v>
      </c>
      <c r="C248" s="370">
        <v>3349</v>
      </c>
      <c r="D248" s="319">
        <f t="shared" si="15"/>
        <v>4.3302180685358183E-2</v>
      </c>
      <c r="F248" s="370">
        <v>365.15</v>
      </c>
      <c r="G248" s="319">
        <f t="shared" si="16"/>
        <v>4.9884991374352872E-2</v>
      </c>
      <c r="I248" s="370">
        <v>274.60000000000002</v>
      </c>
      <c r="J248" s="319">
        <f t="shared" si="17"/>
        <v>-1.6475644699140313E-2</v>
      </c>
      <c r="L248" s="370">
        <v>167.2</v>
      </c>
      <c r="M248" s="319">
        <f t="shared" si="18"/>
        <v>2.9913251570445887E-4</v>
      </c>
      <c r="O248" s="370">
        <v>24487.4</v>
      </c>
      <c r="P248" s="319">
        <f t="shared" si="19"/>
        <v>-3.9719260282162772E-3</v>
      </c>
      <c r="Q248" s="12"/>
    </row>
    <row r="249" spans="2:17">
      <c r="B249" s="369">
        <v>45883.645833333336</v>
      </c>
      <c r="C249" s="370">
        <v>3394.17</v>
      </c>
      <c r="D249" s="319">
        <f t="shared" si="15"/>
        <v>1.3487608241266047E-2</v>
      </c>
      <c r="F249" s="370">
        <v>383.4</v>
      </c>
      <c r="G249" s="319">
        <f t="shared" si="16"/>
        <v>4.9979460495686689E-2</v>
      </c>
      <c r="I249" s="370">
        <v>272.60000000000002</v>
      </c>
      <c r="J249" s="319">
        <f t="shared" si="17"/>
        <v>-7.2833211944646203E-3</v>
      </c>
      <c r="L249" s="370">
        <v>166.35</v>
      </c>
      <c r="M249" s="319">
        <f t="shared" si="18"/>
        <v>-5.0837320574161904E-3</v>
      </c>
      <c r="O249" s="370">
        <v>24619.35</v>
      </c>
      <c r="P249" s="319">
        <f t="shared" si="19"/>
        <v>5.3884855068320192E-3</v>
      </c>
      <c r="Q249" s="12"/>
    </row>
    <row r="250" spans="2:17">
      <c r="B250" s="369">
        <v>45887.645833333336</v>
      </c>
      <c r="C250" s="370">
        <v>3217</v>
      </c>
      <c r="D250" s="319">
        <f t="shared" si="15"/>
        <v>-5.2198328310013919E-2</v>
      </c>
      <c r="F250" s="370">
        <v>402.55</v>
      </c>
      <c r="G250" s="319">
        <f t="shared" si="16"/>
        <v>4.9947835159102949E-2</v>
      </c>
      <c r="I250" s="370">
        <v>271.05</v>
      </c>
      <c r="J250" s="319">
        <f t="shared" si="17"/>
        <v>-5.6859867938371389E-3</v>
      </c>
      <c r="L250" s="370">
        <v>170.45</v>
      </c>
      <c r="M250" s="319">
        <f t="shared" si="18"/>
        <v>2.4646828975052548E-2</v>
      </c>
      <c r="O250" s="370">
        <v>24631.3</v>
      </c>
      <c r="P250" s="319">
        <f t="shared" si="19"/>
        <v>4.8539055661511732E-4</v>
      </c>
      <c r="Q250" s="12"/>
    </row>
    <row r="251" spans="2:17">
      <c r="B251" s="369">
        <v>45888.645833333336</v>
      </c>
      <c r="C251" s="370">
        <v>3268.5</v>
      </c>
      <c r="D251" s="319">
        <f t="shared" si="15"/>
        <v>1.6008703761268173E-2</v>
      </c>
      <c r="F251" s="370">
        <v>382.45</v>
      </c>
      <c r="G251" s="319">
        <f t="shared" si="16"/>
        <v>-4.9931685504906231E-2</v>
      </c>
      <c r="I251" s="370">
        <v>271.64999999999998</v>
      </c>
      <c r="J251" s="319">
        <f t="shared" si="17"/>
        <v>2.2136137244048726E-3</v>
      </c>
      <c r="L251" s="370">
        <v>188.75</v>
      </c>
      <c r="M251" s="319">
        <f t="shared" si="18"/>
        <v>0.10736286300968034</v>
      </c>
      <c r="O251" s="370">
        <v>24876.95</v>
      </c>
      <c r="P251" s="319">
        <f t="shared" si="19"/>
        <v>9.9730830285045258E-3</v>
      </c>
      <c r="Q251" s="12"/>
    </row>
    <row r="252" spans="2:17">
      <c r="B252" s="369">
        <v>45889.645833333336</v>
      </c>
      <c r="C252" s="370">
        <v>3688</v>
      </c>
      <c r="D252" s="319">
        <f t="shared" si="15"/>
        <v>0.12834633623986536</v>
      </c>
      <c r="F252" s="370">
        <v>363.35</v>
      </c>
      <c r="G252" s="319">
        <f t="shared" si="16"/>
        <v>-4.9941168780232581E-2</v>
      </c>
      <c r="I252" s="370">
        <v>279.35000000000002</v>
      </c>
      <c r="J252" s="319">
        <f t="shared" si="17"/>
        <v>2.8345297257500679E-2</v>
      </c>
      <c r="L252" s="370">
        <v>192.25</v>
      </c>
      <c r="M252" s="319">
        <f t="shared" si="18"/>
        <v>1.8543046357615944E-2</v>
      </c>
      <c r="O252" s="370">
        <v>24980.65</v>
      </c>
      <c r="P252" s="319">
        <f t="shared" si="19"/>
        <v>4.1685174428538474E-3</v>
      </c>
      <c r="Q252" s="12"/>
    </row>
    <row r="253" spans="2:17">
      <c r="B253" s="369">
        <v>45890.645833333336</v>
      </c>
      <c r="C253" s="370">
        <v>3713</v>
      </c>
      <c r="D253" s="319">
        <f t="shared" si="15"/>
        <v>6.778741865509863E-3</v>
      </c>
      <c r="F253" s="370">
        <v>345.2</v>
      </c>
      <c r="G253" s="319">
        <f t="shared" si="16"/>
        <v>-4.9951837071694039E-2</v>
      </c>
      <c r="I253" s="370">
        <v>281.75</v>
      </c>
      <c r="J253" s="319">
        <f t="shared" si="17"/>
        <v>8.5913728297832836E-3</v>
      </c>
      <c r="L253" s="370">
        <v>201.25</v>
      </c>
      <c r="M253" s="319">
        <f t="shared" si="18"/>
        <v>4.6814044213264072E-2</v>
      </c>
      <c r="O253" s="370">
        <v>25050.55</v>
      </c>
      <c r="P253" s="319">
        <f t="shared" si="19"/>
        <v>2.7981657803137772E-3</v>
      </c>
      <c r="Q253" s="12"/>
    </row>
    <row r="254" spans="2:17">
      <c r="B254" s="369">
        <v>45891.645833333336</v>
      </c>
      <c r="C254" s="370">
        <v>3522</v>
      </c>
      <c r="D254" s="319">
        <f t="shared" si="15"/>
        <v>-5.1440883382709357E-2</v>
      </c>
      <c r="F254" s="370">
        <v>327.95</v>
      </c>
      <c r="G254" s="319">
        <f t="shared" si="16"/>
        <v>-4.9971031286210943E-2</v>
      </c>
      <c r="I254" s="370">
        <v>276.14999999999998</v>
      </c>
      <c r="J254" s="319">
        <f t="shared" si="17"/>
        <v>-1.9875776397515588E-2</v>
      </c>
      <c r="L254" s="370">
        <v>208.85</v>
      </c>
      <c r="M254" s="319">
        <f t="shared" si="18"/>
        <v>3.7763975155279406E-2</v>
      </c>
      <c r="O254" s="370">
        <v>25083.75</v>
      </c>
      <c r="P254" s="319">
        <f t="shared" si="19"/>
        <v>1.3253202025504951E-3</v>
      </c>
      <c r="Q254" s="12"/>
    </row>
    <row r="255" spans="2:17">
      <c r="B255" s="371">
        <v>45894.645833333336</v>
      </c>
      <c r="C255" s="372">
        <v>3627.33</v>
      </c>
      <c r="D255" s="264">
        <f t="shared" si="15"/>
        <v>2.9906303236797216E-2</v>
      </c>
      <c r="F255" s="372">
        <v>311.60000000000002</v>
      </c>
      <c r="G255" s="264">
        <f t="shared" si="16"/>
        <v>-4.985516084769015E-2</v>
      </c>
      <c r="I255" s="372">
        <v>273.95</v>
      </c>
      <c r="J255" s="264">
        <f t="shared" si="17"/>
        <v>-7.9666847727684065E-3</v>
      </c>
      <c r="L255" s="372">
        <v>221.1</v>
      </c>
      <c r="M255" s="264">
        <f t="shared" si="18"/>
        <v>5.8654536748862895E-2</v>
      </c>
      <c r="O255" s="372">
        <v>24870.1</v>
      </c>
      <c r="P255" s="264">
        <f t="shared" si="19"/>
        <v>-8.5174664872676997E-3</v>
      </c>
      <c r="Q255" s="12"/>
    </row>
    <row r="259" spans="2:21">
      <c r="B259" s="83"/>
      <c r="C259" s="88"/>
      <c r="D259" s="88"/>
      <c r="E259" s="88"/>
      <c r="F259" s="88"/>
      <c r="G259" s="88"/>
      <c r="H259" s="88"/>
      <c r="I259" s="88"/>
      <c r="J259" s="88"/>
      <c r="K259" s="88"/>
      <c r="L259" s="88"/>
      <c r="M259" s="88"/>
      <c r="N259" s="88"/>
      <c r="O259" s="88"/>
      <c r="P259" s="88"/>
      <c r="Q259" s="88"/>
      <c r="R259" s="88"/>
      <c r="S259" s="88"/>
      <c r="T259" s="88"/>
      <c r="U259" s="88"/>
    </row>
  </sheetData>
  <mergeCells count="6">
    <mergeCell ref="S10:T10"/>
    <mergeCell ref="B10:D10"/>
    <mergeCell ref="F10:G10"/>
    <mergeCell ref="I10:J10"/>
    <mergeCell ref="L10:M10"/>
    <mergeCell ref="O10:P10"/>
  </mergeCells>
  <pageMargins left="0.7" right="0.7" top="0.75" bottom="0.75" header="0.3" footer="0.3"/>
  <pageSetup scale="44"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0AA64-C855-4434-91C2-6906E8C1922D}">
  <sheetPr>
    <pageSetUpPr fitToPage="1"/>
  </sheetPr>
  <dimension ref="A2:O74"/>
  <sheetViews>
    <sheetView showGridLines="0" tabSelected="1" zoomScaleNormal="100" workbookViewId="0">
      <pane ySplit="9" topLeftCell="A14" activePane="bottomLeft" state="frozen"/>
      <selection pane="bottomLeft" activeCell="O29" sqref="O29"/>
    </sheetView>
  </sheetViews>
  <sheetFormatPr defaultRowHeight="14.4"/>
  <cols>
    <col min="1" max="1" width="1.88671875" customWidth="1"/>
    <col min="2" max="2" width="24.21875" customWidth="1"/>
    <col min="7" max="7" width="20.21875" bestFit="1" customWidth="1"/>
    <col min="10" max="10" width="12.88671875" customWidth="1"/>
  </cols>
  <sheetData>
    <row r="2" spans="2:15" ht="49.2" customHeight="1">
      <c r="B2" s="82" t="s">
        <v>2185</v>
      </c>
      <c r="C2" s="81"/>
      <c r="D2" s="81"/>
      <c r="E2" s="81"/>
      <c r="F2" s="81"/>
      <c r="G2" s="81"/>
      <c r="H2" s="81"/>
      <c r="I2" s="81"/>
    </row>
    <row r="3" spans="2:15">
      <c r="B3" s="81" t="str">
        <f>CONCATENATE(" ","( ",VLOOKUP(B2,[1]Sheet1!B2:D5442,3,1)," | ","BSE Code: ",VLOOKUP(B2,[1]Sheet1!B3:C5442,2,1)," )")</f>
        <v xml:space="preserve"> ( GODFRYPHLP | BSE Code: 500163 )</v>
      </c>
      <c r="C3" s="81"/>
      <c r="D3" s="81"/>
      <c r="E3" s="81"/>
      <c r="F3" s="81"/>
      <c r="G3" s="81"/>
      <c r="H3" s="81"/>
      <c r="I3" s="81"/>
    </row>
    <row r="4" spans="2:15">
      <c r="B4" s="81"/>
      <c r="C4" s="81"/>
      <c r="D4" s="81"/>
      <c r="E4" s="81"/>
      <c r="F4" s="81"/>
      <c r="G4" s="81"/>
      <c r="H4" s="81"/>
      <c r="I4" s="81"/>
    </row>
    <row r="5" spans="2:15">
      <c r="B5" t="s">
        <v>933</v>
      </c>
    </row>
    <row r="6" spans="2:15">
      <c r="B6" s="83"/>
      <c r="C6" s="88"/>
      <c r="D6" s="88"/>
      <c r="E6" s="88"/>
      <c r="F6" s="88"/>
      <c r="G6" s="88"/>
      <c r="H6" s="88"/>
      <c r="I6" s="88"/>
      <c r="J6" s="88"/>
      <c r="K6" s="88"/>
    </row>
    <row r="9" spans="2:15">
      <c r="B9" s="200" t="s">
        <v>10488</v>
      </c>
      <c r="C9" s="200"/>
      <c r="D9" s="200"/>
      <c r="E9" s="200"/>
      <c r="F9" s="243">
        <f>'Raw BS'!I2</f>
        <v>43891</v>
      </c>
      <c r="G9" s="243">
        <f>'Raw BS'!J2</f>
        <v>44256</v>
      </c>
      <c r="H9" s="243">
        <f>'Raw BS'!K2</f>
        <v>44621</v>
      </c>
      <c r="I9" s="243">
        <f>'Raw BS'!L2</f>
        <v>44986</v>
      </c>
      <c r="J9" s="243">
        <f>'Raw BS'!M2</f>
        <v>45352</v>
      </c>
      <c r="K9" s="243">
        <f>'Raw BS'!N2</f>
        <v>45717</v>
      </c>
    </row>
    <row r="11" spans="2:15">
      <c r="B11" s="10" t="s">
        <v>10489</v>
      </c>
    </row>
    <row r="12" spans="2:15">
      <c r="B12" s="149" t="str">
        <f>'Raw BS'!B36</f>
        <v>Inventories</v>
      </c>
      <c r="C12" s="149"/>
      <c r="D12" s="149"/>
      <c r="E12" s="149"/>
      <c r="F12" s="150">
        <f>'Raw BS'!I36</f>
        <v>688</v>
      </c>
      <c r="G12" s="150">
        <f>'Raw BS'!J36</f>
        <v>743</v>
      </c>
      <c r="H12" s="150">
        <f>'Raw BS'!K36</f>
        <v>829</v>
      </c>
      <c r="I12" s="151">
        <f>'Raw BS'!L36</f>
        <v>928</v>
      </c>
      <c r="J12" s="150">
        <f>'Raw BS'!M36</f>
        <v>1442</v>
      </c>
      <c r="K12" s="150">
        <f>'Raw BS'!N36</f>
        <v>1997</v>
      </c>
    </row>
    <row r="13" spans="2:15">
      <c r="B13" s="149" t="str">
        <f>'Raw BS'!B37</f>
        <v>Trade receivables</v>
      </c>
      <c r="C13" s="149"/>
      <c r="D13" s="149"/>
      <c r="E13" s="149"/>
      <c r="F13" s="150">
        <f>'Raw BS'!I37</f>
        <v>69</v>
      </c>
      <c r="G13" s="150">
        <f>'Raw BS'!J37</f>
        <v>123</v>
      </c>
      <c r="H13" s="150">
        <f>'Raw BS'!K37</f>
        <v>155</v>
      </c>
      <c r="I13" s="150">
        <f>'Raw BS'!L37</f>
        <v>150</v>
      </c>
      <c r="J13" s="150">
        <f>'Raw BS'!M37</f>
        <v>173</v>
      </c>
      <c r="K13" s="150">
        <f>'Raw BS'!N37</f>
        <v>516</v>
      </c>
      <c r="O13" t="s">
        <v>933</v>
      </c>
    </row>
    <row r="14" spans="2:15">
      <c r="B14" s="149" t="str">
        <f>'Raw BS'!B39</f>
        <v>Loans n Advances</v>
      </c>
      <c r="C14" s="149"/>
      <c r="D14" s="149"/>
      <c r="E14" s="149"/>
      <c r="F14" s="150">
        <f>'Raw BS'!I39</f>
        <v>23</v>
      </c>
      <c r="G14" s="150">
        <f>'Raw BS'!J39</f>
        <v>20</v>
      </c>
      <c r="H14" s="150">
        <f>'Raw BS'!K39</f>
        <v>22</v>
      </c>
      <c r="I14" s="150">
        <f>'Raw BS'!L39</f>
        <v>19</v>
      </c>
      <c r="J14" s="150">
        <f>'Raw BS'!M39</f>
        <v>27</v>
      </c>
      <c r="K14" s="150">
        <f>'Raw BS'!N39</f>
        <v>49</v>
      </c>
    </row>
    <row r="15" spans="2:15">
      <c r="B15" t="str">
        <f>'Raw BS'!B40</f>
        <v>Other asset items</v>
      </c>
      <c r="F15" s="136">
        <f>'Raw BS'!I40</f>
        <v>185</v>
      </c>
      <c r="G15" s="136">
        <f>'Raw BS'!J40</f>
        <v>186</v>
      </c>
      <c r="H15" s="136">
        <f>'Raw BS'!K40</f>
        <v>179</v>
      </c>
      <c r="I15" s="136">
        <f>'Raw BS'!L40</f>
        <v>209</v>
      </c>
      <c r="J15" s="136">
        <f>'Raw BS'!M40</f>
        <v>274</v>
      </c>
      <c r="K15" s="136">
        <f>'Raw BS'!N40</f>
        <v>425</v>
      </c>
    </row>
    <row r="16" spans="2:15">
      <c r="B16" s="171" t="s">
        <v>84</v>
      </c>
      <c r="C16" s="172"/>
      <c r="D16" s="172"/>
      <c r="E16" s="172"/>
      <c r="F16" s="173">
        <f>SUM(F12:F15)</f>
        <v>965</v>
      </c>
      <c r="G16" s="173">
        <f t="shared" ref="G16:K16" si="0">SUM(G12:G15)</f>
        <v>1072</v>
      </c>
      <c r="H16" s="173">
        <f t="shared" si="0"/>
        <v>1185</v>
      </c>
      <c r="I16" s="173">
        <f t="shared" si="0"/>
        <v>1306</v>
      </c>
      <c r="J16" s="173">
        <f t="shared" si="0"/>
        <v>1916</v>
      </c>
      <c r="K16" s="173">
        <f t="shared" si="0"/>
        <v>2987</v>
      </c>
    </row>
    <row r="17" spans="1:11">
      <c r="G17" s="136"/>
      <c r="H17" s="136"/>
      <c r="I17" s="136"/>
      <c r="J17" s="136"/>
      <c r="K17" s="136"/>
    </row>
    <row r="18" spans="1:11">
      <c r="B18" s="10" t="s">
        <v>10490</v>
      </c>
      <c r="F18" t="s">
        <v>933</v>
      </c>
      <c r="G18" s="136"/>
      <c r="H18" s="136"/>
      <c r="I18" s="136"/>
      <c r="J18" s="136"/>
      <c r="K18" s="136"/>
    </row>
    <row r="19" spans="1:11">
      <c r="B19" s="149" t="str">
        <f>'Raw BS'!B14</f>
        <v>Trade Payables</v>
      </c>
      <c r="C19" s="149"/>
      <c r="D19" s="149"/>
      <c r="E19" s="149"/>
      <c r="F19" s="150">
        <f>'Raw BS'!I14</f>
        <v>254</v>
      </c>
      <c r="G19" s="150">
        <f>'Raw BS'!J14</f>
        <v>233</v>
      </c>
      <c r="H19" s="150">
        <f>'Raw BS'!K14</f>
        <v>253</v>
      </c>
      <c r="I19" s="150">
        <f>'Raw BS'!L14</f>
        <v>365</v>
      </c>
      <c r="J19" s="150">
        <f>'Raw BS'!M14</f>
        <v>396</v>
      </c>
      <c r="K19" s="150">
        <f>'Raw BS'!N14</f>
        <v>500</v>
      </c>
    </row>
    <row r="20" spans="1:11">
      <c r="B20" s="149" t="str">
        <f>'Raw BS'!B15</f>
        <v>Advance from Customers</v>
      </c>
      <c r="C20" s="149"/>
      <c r="D20" s="149"/>
      <c r="E20" s="149"/>
      <c r="F20" s="150">
        <f>'Raw BS'!I15</f>
        <v>40</v>
      </c>
      <c r="G20" s="150">
        <f>'Raw BS'!J15</f>
        <v>51</v>
      </c>
      <c r="H20" s="150">
        <f>'Raw BS'!K15</f>
        <v>66</v>
      </c>
      <c r="I20" s="150">
        <f>'Raw BS'!L15</f>
        <v>134</v>
      </c>
      <c r="J20" s="150">
        <f>'Raw BS'!M15</f>
        <v>72</v>
      </c>
      <c r="K20" s="150">
        <f>'Raw BS'!N15</f>
        <v>56</v>
      </c>
    </row>
    <row r="21" spans="1:11">
      <c r="B21" t="str">
        <f>'Raw BS'!B16</f>
        <v>Other liability items</v>
      </c>
      <c r="F21" s="136">
        <f>'Raw BS'!I16</f>
        <v>429</v>
      </c>
      <c r="G21" s="136">
        <f>'Raw BS'!J16</f>
        <v>464</v>
      </c>
      <c r="H21" s="136">
        <f>'Raw BS'!K16</f>
        <v>512</v>
      </c>
      <c r="I21" s="136">
        <f>'Raw BS'!L16</f>
        <v>561</v>
      </c>
      <c r="J21" s="136">
        <f>'Raw BS'!M16</f>
        <v>792</v>
      </c>
      <c r="K21" s="136">
        <f>'Raw BS'!N16</f>
        <v>982</v>
      </c>
    </row>
    <row r="22" spans="1:11">
      <c r="B22" s="171" t="s">
        <v>10491</v>
      </c>
      <c r="C22" s="172"/>
      <c r="D22" s="172"/>
      <c r="E22" s="172"/>
      <c r="F22" s="173">
        <f>SUM(F19:F21)</f>
        <v>723</v>
      </c>
      <c r="G22" s="173">
        <f t="shared" ref="G22:K22" si="1">SUM(G19:G21)</f>
        <v>748</v>
      </c>
      <c r="H22" s="173">
        <f t="shared" si="1"/>
        <v>831</v>
      </c>
      <c r="I22" s="173">
        <f t="shared" si="1"/>
        <v>1060</v>
      </c>
      <c r="J22" s="173">
        <f t="shared" si="1"/>
        <v>1260</v>
      </c>
      <c r="K22" s="173">
        <f t="shared" si="1"/>
        <v>1538</v>
      </c>
    </row>
    <row r="23" spans="1:11">
      <c r="G23" s="136"/>
      <c r="H23" s="136"/>
      <c r="I23" s="136"/>
      <c r="J23" s="136"/>
      <c r="K23" s="136"/>
    </row>
    <row r="24" spans="1:11">
      <c r="A24" t="s">
        <v>58</v>
      </c>
      <c r="B24" s="166" t="s">
        <v>10492</v>
      </c>
      <c r="C24" s="166"/>
      <c r="D24" s="166"/>
      <c r="E24" s="166"/>
      <c r="F24" s="170">
        <f>F16-F22</f>
        <v>242</v>
      </c>
      <c r="G24" s="170">
        <f t="shared" ref="G24:K24" si="2">G16-G22</f>
        <v>324</v>
      </c>
      <c r="H24" s="170">
        <f t="shared" si="2"/>
        <v>354</v>
      </c>
      <c r="I24" s="170">
        <f t="shared" si="2"/>
        <v>246</v>
      </c>
      <c r="J24" s="170">
        <f t="shared" si="2"/>
        <v>656</v>
      </c>
      <c r="K24" s="170">
        <f t="shared" si="2"/>
        <v>1449</v>
      </c>
    </row>
    <row r="25" spans="1:11">
      <c r="G25" s="136"/>
      <c r="H25" s="136"/>
      <c r="I25" s="136"/>
      <c r="J25" s="136"/>
      <c r="K25" s="136"/>
    </row>
    <row r="26" spans="1:11">
      <c r="B26" s="10" t="s">
        <v>10493</v>
      </c>
      <c r="G26" s="136"/>
      <c r="H26" s="136"/>
      <c r="I26" s="136"/>
      <c r="J26" s="136"/>
      <c r="K26" s="136"/>
    </row>
    <row r="27" spans="1:11">
      <c r="B27" s="149" t="str">
        <f>'Raw BS'!B19</f>
        <v>Land</v>
      </c>
      <c r="C27" s="149"/>
      <c r="D27" s="149"/>
      <c r="E27" s="149"/>
      <c r="F27" s="150">
        <f>'Raw BS'!I19</f>
        <v>28</v>
      </c>
      <c r="G27" s="150">
        <f>'Raw BS'!J19</f>
        <v>28</v>
      </c>
      <c r="H27" s="150">
        <f>'Raw BS'!K19</f>
        <v>28</v>
      </c>
      <c r="I27" s="150">
        <f>'Raw BS'!L19</f>
        <v>16</v>
      </c>
      <c r="J27" s="150">
        <f>'Raw BS'!M19</f>
        <v>16</v>
      </c>
      <c r="K27" s="150">
        <f>'Raw BS'!N19</f>
        <v>16</v>
      </c>
    </row>
    <row r="28" spans="1:11">
      <c r="B28" s="149" t="str">
        <f>'Raw BS'!B20</f>
        <v>Building</v>
      </c>
      <c r="C28" s="149"/>
      <c r="D28" s="149"/>
      <c r="E28" s="149"/>
      <c r="F28" s="150">
        <f>'Raw BS'!I20</f>
        <v>671</v>
      </c>
      <c r="G28" s="150">
        <f>'Raw BS'!J20</f>
        <v>689</v>
      </c>
      <c r="H28" s="150">
        <f>'Raw BS'!K20</f>
        <v>684</v>
      </c>
      <c r="I28" s="150">
        <f>'Raw BS'!L20</f>
        <v>699</v>
      </c>
      <c r="J28" s="150">
        <f>'Raw BS'!M20</f>
        <v>714</v>
      </c>
      <c r="K28" s="150">
        <f>'Raw BS'!N20</f>
        <v>431</v>
      </c>
    </row>
    <row r="29" spans="1:11">
      <c r="B29" s="149" t="str">
        <f>'Raw BS'!B21</f>
        <v>Plant Machinery</v>
      </c>
      <c r="C29" s="149"/>
      <c r="D29" s="149"/>
      <c r="E29" s="149"/>
      <c r="F29" s="150">
        <f>'Raw BS'!I21</f>
        <v>648</v>
      </c>
      <c r="G29" s="150">
        <f>'Raw BS'!J21</f>
        <v>761</v>
      </c>
      <c r="H29" s="150">
        <f>'Raw BS'!K21</f>
        <v>804</v>
      </c>
      <c r="I29" s="150">
        <f>'Raw BS'!L21</f>
        <v>815</v>
      </c>
      <c r="J29" s="150">
        <f>'Raw BS'!M21</f>
        <v>852</v>
      </c>
      <c r="K29" s="150">
        <f>'Raw BS'!N21</f>
        <v>898</v>
      </c>
    </row>
    <row r="30" spans="1:11">
      <c r="B30" s="149" t="str">
        <f>'Raw BS'!B22</f>
        <v>Equipments</v>
      </c>
      <c r="C30" s="149"/>
      <c r="D30" s="149"/>
      <c r="E30" s="149"/>
      <c r="F30" s="150">
        <f>'Raw BS'!I22</f>
        <v>0</v>
      </c>
      <c r="G30" s="150">
        <f>'Raw BS'!J22</f>
        <v>0</v>
      </c>
      <c r="H30" s="150">
        <f>'Raw BS'!K22</f>
        <v>0</v>
      </c>
      <c r="I30" s="150">
        <f>'Raw BS'!L22</f>
        <v>0</v>
      </c>
      <c r="J30" s="150">
        <f>'Raw BS'!M22</f>
        <v>0</v>
      </c>
      <c r="K30" s="150">
        <f>'Raw BS'!N22</f>
        <v>0</v>
      </c>
    </row>
    <row r="31" spans="1:11">
      <c r="B31" s="149" t="str">
        <f>'Raw BS'!B23</f>
        <v>Computers</v>
      </c>
      <c r="C31" s="149"/>
      <c r="D31" s="149"/>
      <c r="E31" s="149"/>
      <c r="F31" s="150">
        <f>'Raw BS'!I23</f>
        <v>32</v>
      </c>
      <c r="G31" s="150">
        <f>'Raw BS'!J23</f>
        <v>34</v>
      </c>
      <c r="H31" s="150">
        <f>'Raw BS'!K23</f>
        <v>39</v>
      </c>
      <c r="I31" s="150">
        <f>'Raw BS'!L23</f>
        <v>22</v>
      </c>
      <c r="J31" s="150">
        <f>'Raw BS'!M23</f>
        <v>23</v>
      </c>
      <c r="K31" s="150">
        <f>'Raw BS'!N23</f>
        <v>15</v>
      </c>
    </row>
    <row r="32" spans="1:11">
      <c r="B32" s="149" t="str">
        <f>'Raw BS'!B24</f>
        <v>Furniture n fittings</v>
      </c>
      <c r="C32" s="149"/>
      <c r="D32" s="149"/>
      <c r="E32" s="149"/>
      <c r="F32" s="150">
        <f>'Raw BS'!I24</f>
        <v>114</v>
      </c>
      <c r="G32" s="150">
        <f>'Raw BS'!J24</f>
        <v>124</v>
      </c>
      <c r="H32" s="150">
        <f>'Raw BS'!K24</f>
        <v>126</v>
      </c>
      <c r="I32" s="150">
        <f>'Raw BS'!L24</f>
        <v>117</v>
      </c>
      <c r="J32" s="150">
        <f>'Raw BS'!M24</f>
        <v>137</v>
      </c>
      <c r="K32" s="150">
        <f>'Raw BS'!N24</f>
        <v>90</v>
      </c>
    </row>
    <row r="33" spans="1:15">
      <c r="B33" s="149" t="str">
        <f>'Raw BS'!B25</f>
        <v>Vehicles</v>
      </c>
      <c r="C33" s="149"/>
      <c r="D33" s="149"/>
      <c r="E33" s="149"/>
      <c r="F33" s="150">
        <f>'Raw BS'!I25</f>
        <v>39</v>
      </c>
      <c r="G33" s="150">
        <f>'Raw BS'!J25</f>
        <v>36</v>
      </c>
      <c r="H33" s="150">
        <f>'Raw BS'!K25</f>
        <v>37</v>
      </c>
      <c r="I33" s="150">
        <f>'Raw BS'!L25</f>
        <v>36</v>
      </c>
      <c r="J33" s="150">
        <f>'Raw BS'!M25</f>
        <v>39</v>
      </c>
      <c r="K33" s="150">
        <f>'Raw BS'!N25</f>
        <v>37</v>
      </c>
    </row>
    <row r="34" spans="1:15">
      <c r="B34" s="149" t="str">
        <f>'Raw BS'!B26</f>
        <v>Intangible Assets</v>
      </c>
      <c r="C34" s="149"/>
      <c r="D34" s="149"/>
      <c r="E34" s="149"/>
      <c r="F34" s="150">
        <f>'Raw BS'!I26</f>
        <v>0</v>
      </c>
      <c r="G34" s="150">
        <f>'Raw BS'!J26</f>
        <v>0</v>
      </c>
      <c r="H34" s="150">
        <f>'Raw BS'!K26</f>
        <v>0</v>
      </c>
      <c r="I34" s="150">
        <f>'Raw BS'!L26</f>
        <v>0</v>
      </c>
      <c r="J34" s="150">
        <f>'Raw BS'!M26</f>
        <v>0</v>
      </c>
      <c r="K34" s="150">
        <f>'Raw BS'!N26</f>
        <v>0</v>
      </c>
      <c r="M34" t="s">
        <v>933</v>
      </c>
    </row>
    <row r="35" spans="1:15">
      <c r="B35" s="152" t="str">
        <f>'Raw BS'!B27</f>
        <v>Other fixed assets</v>
      </c>
      <c r="C35" s="152"/>
      <c r="D35" s="152"/>
      <c r="E35" s="152"/>
      <c r="F35" s="153">
        <f>'Raw BS'!I27</f>
        <v>23</v>
      </c>
      <c r="G35" s="153">
        <f>'Raw BS'!J27</f>
        <v>30</v>
      </c>
      <c r="H35" s="153">
        <f>'Raw BS'!K27</f>
        <v>65</v>
      </c>
      <c r="I35" s="153">
        <f>'Raw BS'!L27</f>
        <v>72</v>
      </c>
      <c r="J35" s="153">
        <f>'Raw BS'!M27</f>
        <v>73</v>
      </c>
      <c r="K35" s="153">
        <f>'Raw BS'!N27</f>
        <v>79</v>
      </c>
    </row>
    <row r="36" spans="1:15">
      <c r="B36" s="154" t="s">
        <v>10476</v>
      </c>
      <c r="C36" s="155"/>
      <c r="D36" s="155"/>
      <c r="E36" s="155"/>
      <c r="F36" s="156">
        <f>SUM(F27:F35)</f>
        <v>1555</v>
      </c>
      <c r="G36" s="156">
        <f t="shared" ref="G36:K36" si="3">SUM(G27:G35)</f>
        <v>1702</v>
      </c>
      <c r="H36" s="156">
        <f t="shared" si="3"/>
        <v>1783</v>
      </c>
      <c r="I36" s="156">
        <f t="shared" si="3"/>
        <v>1777</v>
      </c>
      <c r="J36" s="156">
        <f t="shared" si="3"/>
        <v>1854</v>
      </c>
      <c r="K36" s="156">
        <f t="shared" si="3"/>
        <v>1566</v>
      </c>
    </row>
    <row r="37" spans="1:15">
      <c r="B37" s="164" t="s">
        <v>10477</v>
      </c>
      <c r="C37" s="164"/>
      <c r="D37" s="164"/>
      <c r="E37" s="164"/>
      <c r="F37" s="165">
        <f>-'Raw BS'!I29</f>
        <v>-540</v>
      </c>
      <c r="G37" s="165">
        <f>-'Raw BS'!J29</f>
        <v>-668</v>
      </c>
      <c r="H37" s="165">
        <f>-'Raw BS'!K29</f>
        <v>-801</v>
      </c>
      <c r="I37" s="165">
        <f>-'Raw BS'!L29</f>
        <v>-846</v>
      </c>
      <c r="J37" s="165">
        <f>-'Raw BS'!M29</f>
        <v>-962</v>
      </c>
      <c r="K37" s="165">
        <f>-'Raw BS'!N29</f>
        <v>-835</v>
      </c>
    </row>
    <row r="38" spans="1:15">
      <c r="A38" t="s">
        <v>58</v>
      </c>
      <c r="B38" s="166" t="s">
        <v>10494</v>
      </c>
      <c r="C38" s="166"/>
      <c r="D38" s="166"/>
      <c r="E38" s="166"/>
      <c r="F38" s="167">
        <f>SUM(F36:F37)</f>
        <v>1015</v>
      </c>
      <c r="G38" s="167">
        <f t="shared" ref="G38:K38" si="4">SUM(G36:G37)</f>
        <v>1034</v>
      </c>
      <c r="H38" s="167">
        <f t="shared" si="4"/>
        <v>982</v>
      </c>
      <c r="I38" s="167">
        <f t="shared" si="4"/>
        <v>931</v>
      </c>
      <c r="J38" s="167">
        <f t="shared" si="4"/>
        <v>892</v>
      </c>
      <c r="K38" s="167">
        <f t="shared" si="4"/>
        <v>731</v>
      </c>
    </row>
    <row r="39" spans="1:15">
      <c r="G39" s="136"/>
      <c r="H39" s="136"/>
      <c r="I39" s="136"/>
      <c r="J39" s="136"/>
      <c r="K39" s="136"/>
    </row>
    <row r="40" spans="1:15">
      <c r="A40" t="s">
        <v>58</v>
      </c>
      <c r="B40" s="157" t="s">
        <v>10495</v>
      </c>
      <c r="C40" s="157"/>
      <c r="D40" s="157"/>
      <c r="E40" s="157"/>
      <c r="F40" s="158">
        <f>F38+F24</f>
        <v>1257</v>
      </c>
      <c r="G40" s="158">
        <f t="shared" ref="G40:K40" si="5">G38+G24</f>
        <v>1358</v>
      </c>
      <c r="H40" s="158">
        <f t="shared" si="5"/>
        <v>1336</v>
      </c>
      <c r="I40" s="158">
        <f t="shared" si="5"/>
        <v>1177</v>
      </c>
      <c r="J40" s="158">
        <f t="shared" si="5"/>
        <v>1548</v>
      </c>
      <c r="K40" s="158">
        <f t="shared" si="5"/>
        <v>2180</v>
      </c>
    </row>
    <row r="41" spans="1:15">
      <c r="B41" s="157" t="s">
        <v>10427</v>
      </c>
      <c r="C41" s="157"/>
      <c r="D41" s="157"/>
      <c r="E41" s="157"/>
      <c r="F41" s="159">
        <f>HistoricalFS!G24-HistoricalFS!G30</f>
        <v>437.04000000000019</v>
      </c>
      <c r="G41" s="159">
        <f>HistoricalFS!H24-HistoricalFS!H30</f>
        <v>399.55999999999966</v>
      </c>
      <c r="H41" s="159">
        <f>HistoricalFS!I24-HistoricalFS!I30</f>
        <v>488.10000000000014</v>
      </c>
      <c r="I41" s="159">
        <f>HistoricalFS!J24-HistoricalFS!J30</f>
        <v>649.92000000000019</v>
      </c>
      <c r="J41" s="159">
        <f>HistoricalFS!K24-HistoricalFS!K30</f>
        <v>794.69999999999982</v>
      </c>
      <c r="K41" s="159">
        <f>HistoricalFS!L24-HistoricalFS!L30</f>
        <v>1053.7699999999998</v>
      </c>
    </row>
    <row r="43" spans="1:15">
      <c r="A43" t="s">
        <v>58</v>
      </c>
      <c r="B43" s="166" t="s">
        <v>10496</v>
      </c>
      <c r="C43" s="168"/>
      <c r="D43" s="168"/>
      <c r="E43" s="168"/>
      <c r="F43" s="169">
        <f>F41/F40</f>
        <v>0.34768496420047745</v>
      </c>
      <c r="G43" s="169">
        <f t="shared" ref="G43:K43" si="6">G41/G40</f>
        <v>0.29422680412371111</v>
      </c>
      <c r="H43" s="169">
        <f t="shared" si="6"/>
        <v>0.3653443113772456</v>
      </c>
      <c r="I43" s="169">
        <f t="shared" si="6"/>
        <v>0.55218351741716243</v>
      </c>
      <c r="J43" s="169">
        <f t="shared" si="6"/>
        <v>0.5133720930232557</v>
      </c>
      <c r="K43" s="169">
        <f t="shared" si="6"/>
        <v>0.48338073394495401</v>
      </c>
    </row>
    <row r="44" spans="1:15">
      <c r="O44" t="s">
        <v>933</v>
      </c>
    </row>
    <row r="46" spans="1:15">
      <c r="A46" t="s">
        <v>58</v>
      </c>
      <c r="B46" s="200" t="s">
        <v>10497</v>
      </c>
      <c r="C46" s="201"/>
      <c r="D46" s="201"/>
      <c r="E46" s="201"/>
      <c r="F46" s="243">
        <f t="shared" ref="F46:J46" si="7">F9</f>
        <v>43891</v>
      </c>
      <c r="G46" s="243">
        <f t="shared" si="7"/>
        <v>44256</v>
      </c>
      <c r="H46" s="243">
        <f t="shared" si="7"/>
        <v>44621</v>
      </c>
      <c r="I46" s="243">
        <f t="shared" si="7"/>
        <v>44986</v>
      </c>
      <c r="J46" s="243">
        <f t="shared" si="7"/>
        <v>45352</v>
      </c>
      <c r="K46" s="243">
        <f>K9</f>
        <v>45717</v>
      </c>
    </row>
    <row r="48" spans="1:15">
      <c r="B48" s="149" t="s">
        <v>10498</v>
      </c>
      <c r="C48" s="149"/>
      <c r="D48" s="149"/>
      <c r="E48" s="149"/>
      <c r="F48" s="150">
        <f>-SUM('Raw BS'!I55:I56)</f>
        <v>120</v>
      </c>
      <c r="G48" s="150">
        <f>-SUM('Raw BS'!J55:J56)</f>
        <v>131</v>
      </c>
      <c r="H48" s="150">
        <f>-SUM('Raw BS'!K55:K56)</f>
        <v>73</v>
      </c>
      <c r="I48" s="150">
        <f>-SUM('Raw BS'!L55:L56)</f>
        <v>0</v>
      </c>
      <c r="J48" s="150">
        <f>-SUM('Raw BS'!M55:M56)</f>
        <v>98</v>
      </c>
      <c r="K48" s="150">
        <f>-SUM('Raw BS'!N55:N56)</f>
        <v>160</v>
      </c>
      <c r="M48" s="197" t="s">
        <v>933</v>
      </c>
    </row>
    <row r="49" spans="1:11">
      <c r="B49" s="149" t="s">
        <v>10499</v>
      </c>
      <c r="C49" s="149"/>
      <c r="D49" s="149"/>
      <c r="E49" s="149"/>
      <c r="F49" s="149"/>
      <c r="G49" s="150">
        <f>G24-F24</f>
        <v>82</v>
      </c>
      <c r="H49" s="150">
        <f t="shared" ref="H49:K49" si="8">H24-G24</f>
        <v>30</v>
      </c>
      <c r="I49" s="150">
        <f t="shared" si="8"/>
        <v>-108</v>
      </c>
      <c r="J49" s="150">
        <f t="shared" si="8"/>
        <v>410</v>
      </c>
      <c r="K49" s="150">
        <f t="shared" si="8"/>
        <v>793</v>
      </c>
    </row>
    <row r="50" spans="1:11">
      <c r="B50" s="149"/>
      <c r="C50" s="149"/>
      <c r="D50" s="149"/>
      <c r="E50" s="149"/>
      <c r="F50" s="149"/>
      <c r="G50" s="150"/>
      <c r="H50" s="150"/>
      <c r="I50" s="150"/>
      <c r="J50" s="150"/>
      <c r="K50" s="150"/>
    </row>
    <row r="51" spans="1:11">
      <c r="B51" s="149" t="s">
        <v>10427</v>
      </c>
      <c r="C51" s="149"/>
      <c r="D51" s="149"/>
      <c r="E51" s="149"/>
      <c r="F51" s="150">
        <f>F41</f>
        <v>437.04000000000019</v>
      </c>
      <c r="G51" s="150">
        <f t="shared" ref="G51:K51" si="9">G41</f>
        <v>399.55999999999966</v>
      </c>
      <c r="H51" s="150">
        <f t="shared" si="9"/>
        <v>488.10000000000014</v>
      </c>
      <c r="I51" s="150">
        <f t="shared" si="9"/>
        <v>649.92000000000019</v>
      </c>
      <c r="J51" s="150">
        <f t="shared" si="9"/>
        <v>794.69999999999982</v>
      </c>
      <c r="K51" s="150">
        <f t="shared" si="9"/>
        <v>1053.7699999999998</v>
      </c>
    </row>
    <row r="52" spans="1:11">
      <c r="B52" s="149" t="s">
        <v>10500</v>
      </c>
      <c r="C52" s="149"/>
      <c r="D52" s="149"/>
      <c r="E52" s="149"/>
      <c r="F52" s="160">
        <v>0.25</v>
      </c>
      <c r="G52" s="160">
        <v>0.25</v>
      </c>
      <c r="H52" s="160">
        <v>0.25</v>
      </c>
      <c r="I52" s="160">
        <v>0.25</v>
      </c>
      <c r="J52" s="160">
        <v>0.25</v>
      </c>
      <c r="K52" s="160">
        <v>0.25</v>
      </c>
    </row>
    <row r="53" spans="1:11">
      <c r="B53" s="149" t="s">
        <v>10501</v>
      </c>
      <c r="C53" s="149"/>
      <c r="D53" s="149"/>
      <c r="E53" s="149"/>
      <c r="F53" s="149">
        <f>F51*(1-F52)</f>
        <v>327.78000000000014</v>
      </c>
      <c r="G53" s="149">
        <f t="shared" ref="G53:K53" si="10">G51*(1-G52)</f>
        <v>299.66999999999973</v>
      </c>
      <c r="H53" s="149">
        <f t="shared" si="10"/>
        <v>366.0750000000001</v>
      </c>
      <c r="I53" s="149">
        <f t="shared" si="10"/>
        <v>487.44000000000017</v>
      </c>
      <c r="J53" s="149">
        <f t="shared" si="10"/>
        <v>596.02499999999986</v>
      </c>
      <c r="K53" s="149">
        <f t="shared" si="10"/>
        <v>790.32749999999987</v>
      </c>
    </row>
    <row r="54" spans="1:11">
      <c r="B54" s="149"/>
      <c r="C54" s="149"/>
      <c r="D54" s="149"/>
      <c r="E54" s="149"/>
      <c r="F54" s="149"/>
      <c r="G54" s="150"/>
      <c r="H54" s="150"/>
      <c r="I54" s="150"/>
      <c r="J54" s="150"/>
      <c r="K54" s="150"/>
    </row>
    <row r="55" spans="1:11">
      <c r="B55" s="149" t="s">
        <v>10502</v>
      </c>
      <c r="C55" s="149"/>
      <c r="D55" s="149"/>
      <c r="E55" s="149"/>
      <c r="F55" s="149"/>
      <c r="G55" s="150">
        <f>SUM(G48:G49)</f>
        <v>213</v>
      </c>
      <c r="H55" s="150">
        <f>SUM(H48:H49)</f>
        <v>103</v>
      </c>
      <c r="I55" s="150">
        <f>SUM(I48:I49)</f>
        <v>-108</v>
      </c>
      <c r="J55" s="150">
        <f>SUM(J48:J49)</f>
        <v>508</v>
      </c>
      <c r="K55" s="150">
        <f>SUM(K48:K49)</f>
        <v>953</v>
      </c>
    </row>
    <row r="56" spans="1:11">
      <c r="H56" s="116"/>
      <c r="I56" s="116"/>
      <c r="J56" s="116"/>
      <c r="K56" s="116"/>
    </row>
    <row r="57" spans="1:11" ht="15" thickBot="1">
      <c r="B57" s="161" t="s">
        <v>10503</v>
      </c>
      <c r="C57" s="161"/>
      <c r="D57" s="161"/>
      <c r="E57" s="161"/>
      <c r="F57" s="161"/>
      <c r="G57" s="162">
        <f>G55/G53</f>
        <v>0.71078186004605126</v>
      </c>
      <c r="H57" s="162">
        <f t="shared" ref="H57:J57" si="11">H55/H53</f>
        <v>0.28136310865259845</v>
      </c>
      <c r="I57" s="162">
        <f t="shared" si="11"/>
        <v>-0.22156573116691278</v>
      </c>
      <c r="J57" s="162">
        <f t="shared" si="11"/>
        <v>0.85231324189421609</v>
      </c>
      <c r="K57" s="162">
        <f>K55/K53</f>
        <v>1.2058292290221462</v>
      </c>
    </row>
    <row r="58" spans="1:11">
      <c r="H58" s="12"/>
      <c r="I58" s="12"/>
      <c r="J58" s="12"/>
      <c r="K58" s="12"/>
    </row>
    <row r="59" spans="1:11">
      <c r="J59" s="137" t="s">
        <v>10530</v>
      </c>
      <c r="K59" s="138">
        <f>AVERAGE(G57:K57)</f>
        <v>0.56574434168961985</v>
      </c>
    </row>
    <row r="60" spans="1:11">
      <c r="J60" s="137" t="s">
        <v>10531</v>
      </c>
      <c r="K60" s="138">
        <f>MEDIAN(G57:K57)</f>
        <v>0.71078186004605126</v>
      </c>
    </row>
    <row r="62" spans="1:11">
      <c r="A62" t="s">
        <v>58</v>
      </c>
      <c r="B62" s="200" t="s">
        <v>10504</v>
      </c>
      <c r="C62" s="201"/>
      <c r="D62" s="201"/>
      <c r="E62" s="201"/>
      <c r="F62" s="243">
        <f>F46</f>
        <v>43891</v>
      </c>
      <c r="G62" s="243">
        <f t="shared" ref="G62:K62" si="12">G46</f>
        <v>44256</v>
      </c>
      <c r="H62" s="243">
        <f t="shared" si="12"/>
        <v>44621</v>
      </c>
      <c r="I62" s="243">
        <f t="shared" si="12"/>
        <v>44986</v>
      </c>
      <c r="J62" s="243">
        <f t="shared" si="12"/>
        <v>45352</v>
      </c>
      <c r="K62" s="243">
        <f t="shared" si="12"/>
        <v>45717</v>
      </c>
    </row>
    <row r="64" spans="1:11">
      <c r="B64" s="22" t="s">
        <v>10503</v>
      </c>
      <c r="C64" s="22"/>
      <c r="D64" s="22"/>
      <c r="E64" s="22"/>
      <c r="F64" s="22"/>
      <c r="G64" s="139">
        <f>G57</f>
        <v>0.71078186004605126</v>
      </c>
      <c r="H64" s="139">
        <f t="shared" ref="H64:K64" si="13">H57</f>
        <v>0.28136310865259845</v>
      </c>
      <c r="I64" s="139">
        <f t="shared" si="13"/>
        <v>-0.22156573116691278</v>
      </c>
      <c r="J64" s="139">
        <f t="shared" si="13"/>
        <v>0.85231324189421609</v>
      </c>
      <c r="K64" s="139">
        <f t="shared" si="13"/>
        <v>1.2058292290221462</v>
      </c>
    </row>
    <row r="65" spans="2:11">
      <c r="B65" s="22" t="s">
        <v>10496</v>
      </c>
      <c r="C65" s="22"/>
      <c r="D65" s="22"/>
      <c r="E65" s="22"/>
      <c r="F65" s="22"/>
      <c r="G65" s="139">
        <f>G43</f>
        <v>0.29422680412371111</v>
      </c>
      <c r="H65" s="139">
        <f t="shared" ref="H65:K65" si="14">H43</f>
        <v>0.3653443113772456</v>
      </c>
      <c r="I65" s="139">
        <f t="shared" si="14"/>
        <v>0.55218351741716243</v>
      </c>
      <c r="J65" s="139">
        <f t="shared" si="14"/>
        <v>0.5133720930232557</v>
      </c>
      <c r="K65" s="139">
        <f t="shared" si="14"/>
        <v>0.48338073394495401</v>
      </c>
    </row>
    <row r="67" spans="2:11" ht="15" thickBot="1">
      <c r="B67" s="161" t="s">
        <v>10505</v>
      </c>
      <c r="C67" s="161"/>
      <c r="D67" s="161"/>
      <c r="E67" s="161"/>
      <c r="F67" s="161"/>
      <c r="G67" s="163">
        <f>G64*G65</f>
        <v>0.20913107511045656</v>
      </c>
      <c r="H67" s="163">
        <f t="shared" ref="H67:K67" si="15">H64*H65</f>
        <v>0.10279441117764471</v>
      </c>
      <c r="I67" s="163">
        <f t="shared" si="15"/>
        <v>-0.12234494477485131</v>
      </c>
      <c r="J67" s="163">
        <f t="shared" si="15"/>
        <v>0.43755383290267014</v>
      </c>
      <c r="K67" s="163">
        <f t="shared" si="15"/>
        <v>0.58287461773700311</v>
      </c>
    </row>
    <row r="69" spans="2:11">
      <c r="J69" s="137" t="s">
        <v>10530</v>
      </c>
      <c r="K69" s="138">
        <f>AVERAGE(G67:K67)</f>
        <v>0.24200179843058461</v>
      </c>
    </row>
    <row r="70" spans="2:11">
      <c r="J70" s="137" t="s">
        <v>10531</v>
      </c>
      <c r="K70" s="138">
        <f>MEDIAN(G67:K67)</f>
        <v>0.20913107511045656</v>
      </c>
    </row>
    <row r="74" spans="2:11">
      <c r="B74" s="83"/>
      <c r="C74" s="88"/>
      <c r="D74" s="88"/>
      <c r="E74" s="88"/>
      <c r="F74" s="88"/>
      <c r="G74" s="88"/>
      <c r="H74" s="88"/>
      <c r="I74" s="88"/>
      <c r="J74" s="88"/>
      <c r="K74" s="88"/>
    </row>
  </sheetData>
  <pageMargins left="0.7" right="0.7" top="0.75" bottom="0.75" header="0.3" footer="0.3"/>
  <pageSetup scale="57" orientation="portrait" r:id="rId1"/>
  <ignoredErrors>
    <ignoredError sqref="F48:K48" formulaRange="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44A64-F7DE-48CD-94E4-001D09059083}">
  <dimension ref="B2:K42"/>
  <sheetViews>
    <sheetView showGridLines="0" topLeftCell="A13" workbookViewId="0">
      <selection activeCell="M33" sqref="M33"/>
    </sheetView>
  </sheetViews>
  <sheetFormatPr defaultRowHeight="14.4"/>
  <cols>
    <col min="1" max="1" width="1.88671875" customWidth="1"/>
    <col min="2" max="2" width="20.33203125" customWidth="1"/>
    <col min="10" max="10" width="14.21875" customWidth="1"/>
  </cols>
  <sheetData>
    <row r="2" spans="2:11" ht="51.6" customHeight="1">
      <c r="B2" s="82" t="s">
        <v>2185</v>
      </c>
      <c r="C2" s="81"/>
      <c r="D2" s="81"/>
      <c r="E2" s="81"/>
      <c r="F2" s="81"/>
      <c r="G2" s="81"/>
      <c r="H2" s="81"/>
      <c r="I2" s="81"/>
    </row>
    <row r="3" spans="2:11">
      <c r="B3" s="81" t="str">
        <f>CONCATENATE(" ","( ",VLOOKUP(B2,[1]Sheet1!B2:D5442,3,1)," | ","BSE Code: ",VLOOKUP(B2,[1]Sheet1!B3:C5442,2,1)," )")</f>
        <v xml:space="preserve"> ( GODFRYPHLP | BSE Code: 500163 )</v>
      </c>
      <c r="C3" s="81"/>
      <c r="D3" s="81"/>
      <c r="E3" s="81"/>
      <c r="F3" s="81"/>
      <c r="G3" s="81"/>
      <c r="H3" s="81"/>
      <c r="I3" s="81"/>
    </row>
    <row r="4" spans="2:11">
      <c r="B4" s="81"/>
      <c r="C4" s="81"/>
      <c r="D4" s="81"/>
      <c r="E4" s="81"/>
      <c r="F4" s="81"/>
      <c r="G4" s="81"/>
      <c r="H4" s="81"/>
      <c r="I4" s="81"/>
    </row>
    <row r="5" spans="2:11">
      <c r="B5" t="s">
        <v>933</v>
      </c>
    </row>
    <row r="6" spans="2:11">
      <c r="B6" s="83"/>
      <c r="C6" s="88"/>
      <c r="D6" s="88"/>
      <c r="E6" s="88"/>
      <c r="F6" s="88"/>
      <c r="G6" s="88"/>
      <c r="H6" s="88"/>
      <c r="I6" s="88"/>
      <c r="J6" s="88"/>
      <c r="K6" s="88"/>
    </row>
    <row r="8" spans="2:11" ht="18">
      <c r="B8" s="412" t="s">
        <v>10532</v>
      </c>
      <c r="C8" s="412"/>
    </row>
    <row r="9" spans="2:11">
      <c r="B9" s="247" t="s">
        <v>125</v>
      </c>
      <c r="C9" s="249" t="s">
        <v>10533</v>
      </c>
    </row>
    <row r="10" spans="2:11">
      <c r="B10" s="373">
        <v>2000</v>
      </c>
      <c r="C10" s="375">
        <v>-0.14649999999999999</v>
      </c>
    </row>
    <row r="11" spans="2:11">
      <c r="B11" s="373">
        <v>2001</v>
      </c>
      <c r="C11" s="375">
        <v>-0.1618</v>
      </c>
    </row>
    <row r="12" spans="2:11">
      <c r="B12" s="373">
        <v>2002</v>
      </c>
      <c r="C12" s="375">
        <v>3.2500000000000001E-2</v>
      </c>
    </row>
    <row r="13" spans="2:11">
      <c r="B13" s="373">
        <v>2003</v>
      </c>
      <c r="C13" s="375">
        <v>0.71900000000000008</v>
      </c>
      <c r="E13" s="272" t="s">
        <v>10534</v>
      </c>
      <c r="F13" s="265"/>
      <c r="G13" s="265"/>
      <c r="H13" s="273">
        <f>AVERAGE(C10:C32)</f>
        <v>0.15411739130434784</v>
      </c>
    </row>
    <row r="14" spans="2:11" ht="16.2">
      <c r="B14" s="373">
        <v>2004</v>
      </c>
      <c r="C14" s="375">
        <v>0.10679999999999999</v>
      </c>
      <c r="E14" s="274" t="s">
        <v>10535</v>
      </c>
      <c r="F14" s="266"/>
      <c r="G14" s="266"/>
      <c r="H14" s="275" t="s">
        <v>10592</v>
      </c>
    </row>
    <row r="15" spans="2:11">
      <c r="B15" s="373">
        <v>2005</v>
      </c>
      <c r="C15" s="375">
        <v>0.36340000000000006</v>
      </c>
      <c r="E15" s="200" t="s">
        <v>10536</v>
      </c>
      <c r="F15" s="201"/>
      <c r="G15" s="201"/>
      <c r="H15" s="252">
        <f>SUM(H13:H14)</f>
        <v>0.15411739130434784</v>
      </c>
    </row>
    <row r="16" spans="2:11">
      <c r="B16" s="373">
        <v>2006</v>
      </c>
      <c r="C16" s="375">
        <v>0.39829999999999999</v>
      </c>
    </row>
    <row r="17" spans="2:3">
      <c r="B17" s="373">
        <v>2007</v>
      </c>
      <c r="C17" s="375">
        <v>0.54770000000000008</v>
      </c>
    </row>
    <row r="18" spans="2:3">
      <c r="B18" s="373">
        <v>2008</v>
      </c>
      <c r="C18" s="375">
        <v>-0.51790000000000003</v>
      </c>
    </row>
    <row r="19" spans="2:3">
      <c r="B19" s="373">
        <v>2009</v>
      </c>
      <c r="C19" s="375">
        <v>0.75760000000000005</v>
      </c>
    </row>
    <row r="20" spans="2:3">
      <c r="B20" s="373">
        <v>2010</v>
      </c>
      <c r="C20" s="375">
        <v>0.17949999999999999</v>
      </c>
    </row>
    <row r="21" spans="2:3">
      <c r="B21" s="373">
        <v>2011</v>
      </c>
      <c r="C21" s="375">
        <v>-0.2462</v>
      </c>
    </row>
    <row r="22" spans="2:3">
      <c r="B22" s="373">
        <v>2012</v>
      </c>
      <c r="C22" s="375">
        <v>0.27699999999999997</v>
      </c>
    </row>
    <row r="23" spans="2:3">
      <c r="B23" s="373">
        <v>2013</v>
      </c>
      <c r="C23" s="375">
        <v>6.7599999999999993E-2</v>
      </c>
    </row>
    <row r="24" spans="2:3">
      <c r="B24" s="373">
        <v>2014</v>
      </c>
      <c r="C24" s="375">
        <v>0.31390000000000001</v>
      </c>
    </row>
    <row r="25" spans="2:3">
      <c r="B25" s="373">
        <v>2015</v>
      </c>
      <c r="C25" s="375">
        <v>-4.0599999999999997E-2</v>
      </c>
    </row>
    <row r="26" spans="2:3">
      <c r="B26" s="373">
        <v>2016</v>
      </c>
      <c r="C26" s="375">
        <v>3.0099999999999998E-2</v>
      </c>
    </row>
    <row r="27" spans="2:3">
      <c r="B27" s="373">
        <v>2017</v>
      </c>
      <c r="C27" s="375">
        <v>0.28649999999999998</v>
      </c>
    </row>
    <row r="28" spans="2:3">
      <c r="B28" s="373">
        <v>2018</v>
      </c>
      <c r="C28" s="375">
        <v>3.15E-2</v>
      </c>
    </row>
    <row r="29" spans="2:3">
      <c r="B29" s="373">
        <v>2019</v>
      </c>
      <c r="C29" s="375">
        <v>0.1202</v>
      </c>
    </row>
    <row r="30" spans="2:3">
      <c r="B30" s="373">
        <v>2020</v>
      </c>
      <c r="C30" s="375">
        <v>0.14169999999999999</v>
      </c>
    </row>
    <row r="31" spans="2:3">
      <c r="B31" s="373">
        <v>2021</v>
      </c>
      <c r="C31" s="375">
        <v>0.2412</v>
      </c>
    </row>
    <row r="32" spans="2:3">
      <c r="B32" s="373">
        <v>2022</v>
      </c>
      <c r="C32" s="375">
        <v>4.3200000000000002E-2</v>
      </c>
    </row>
    <row r="42" spans="2:11">
      <c r="B42" s="83"/>
      <c r="C42" s="88"/>
      <c r="D42" s="88"/>
      <c r="E42" s="88"/>
      <c r="F42" s="88"/>
      <c r="G42" s="88"/>
      <c r="H42" s="88"/>
      <c r="I42" s="88"/>
      <c r="J42" s="88"/>
      <c r="K42" s="88"/>
    </row>
  </sheetData>
  <mergeCells count="1">
    <mergeCell ref="B8:C8"/>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573B7-D53E-43F9-9838-3BB4BDA7B57E}">
  <sheetPr>
    <pageSetUpPr fitToPage="1"/>
  </sheetPr>
  <dimension ref="B2:M54"/>
  <sheetViews>
    <sheetView showGridLines="0" zoomScaleNormal="100" workbookViewId="0">
      <selection activeCell="P47" sqref="P47"/>
    </sheetView>
  </sheetViews>
  <sheetFormatPr defaultRowHeight="14.4" outlineLevelRow="1"/>
  <cols>
    <col min="1" max="1" width="1.88671875" customWidth="1"/>
    <col min="2" max="2" width="27.6640625" customWidth="1"/>
    <col min="3" max="3" width="4.77734375" customWidth="1"/>
    <col min="5" max="5" width="10" bestFit="1" customWidth="1"/>
    <col min="8" max="8" width="10.109375" customWidth="1"/>
    <col min="9" max="9" width="10.6640625" customWidth="1"/>
    <col min="10" max="10" width="10.77734375" customWidth="1"/>
    <col min="11" max="11" width="10.5546875" customWidth="1"/>
  </cols>
  <sheetData>
    <row r="2" spans="2:13" ht="53.4" customHeight="1">
      <c r="B2" s="82" t="s">
        <v>2185</v>
      </c>
      <c r="C2" s="81"/>
      <c r="D2" s="81"/>
      <c r="E2" s="81"/>
      <c r="F2" s="81"/>
      <c r="G2" s="81"/>
      <c r="H2" s="81"/>
      <c r="I2" s="81"/>
      <c r="J2" s="81"/>
    </row>
    <row r="3" spans="2:13">
      <c r="B3" s="81" t="str">
        <f>CONCATENATE(" ","( ",VLOOKUP(B2,[1]Sheet1!B2:D5442,3,1)," | ","BSE Code: ",VLOOKUP(B2,[1]Sheet1!B3:C5442,2,1)," )")</f>
        <v xml:space="preserve"> ( GODFRYPHLP | BSE Code: 500163 )</v>
      </c>
      <c r="C3" s="81"/>
      <c r="D3" s="81"/>
      <c r="E3" s="81"/>
      <c r="F3" s="81"/>
      <c r="G3" s="81"/>
      <c r="H3" s="81"/>
      <c r="I3" s="81"/>
      <c r="J3" s="81"/>
    </row>
    <row r="4" spans="2:13">
      <c r="B4" s="81"/>
      <c r="C4" s="81"/>
      <c r="D4" s="81"/>
      <c r="E4" s="81"/>
      <c r="F4" s="81"/>
      <c r="G4" s="81"/>
      <c r="H4" s="81"/>
      <c r="I4" s="81"/>
      <c r="J4" s="81"/>
    </row>
    <row r="5" spans="2:13">
      <c r="B5" t="s">
        <v>933</v>
      </c>
    </row>
    <row r="6" spans="2:13">
      <c r="B6" s="83"/>
      <c r="C6" s="88"/>
      <c r="D6" s="88"/>
      <c r="E6" s="88"/>
      <c r="F6" s="88"/>
      <c r="G6" s="88"/>
      <c r="H6" s="88"/>
      <c r="I6" s="88"/>
      <c r="J6" s="88"/>
      <c r="K6" s="88"/>
      <c r="L6" s="88"/>
    </row>
    <row r="8" spans="2:13">
      <c r="B8" s="200" t="s">
        <v>10593</v>
      </c>
      <c r="C8" s="201"/>
      <c r="D8" s="201"/>
      <c r="E8" s="201"/>
      <c r="F8" s="201"/>
      <c r="G8" s="205">
        <f>'Data Sheet'!K20</f>
        <v>45747</v>
      </c>
      <c r="H8" s="206">
        <f>G8+365</f>
        <v>46112</v>
      </c>
      <c r="I8" s="206">
        <f t="shared" ref="I8:L8" si="0">H8+365</f>
        <v>46477</v>
      </c>
      <c r="J8" s="206">
        <f t="shared" si="0"/>
        <v>46842</v>
      </c>
      <c r="K8" s="206">
        <f t="shared" si="0"/>
        <v>47207</v>
      </c>
      <c r="L8" s="206">
        <f t="shared" si="0"/>
        <v>47572</v>
      </c>
    </row>
    <row r="9" spans="2:13">
      <c r="B9" s="164" t="s">
        <v>10427</v>
      </c>
      <c r="C9" s="164"/>
      <c r="D9" s="164"/>
      <c r="E9" s="164"/>
      <c r="F9" s="164"/>
      <c r="G9" s="376">
        <f>HistoricalFS!L24-HistoricalFS!L30</f>
        <v>1053.7699999999998</v>
      </c>
      <c r="H9" s="376">
        <f>G9*(1+$E$21)</f>
        <v>1274.1460530191455</v>
      </c>
      <c r="I9" s="376">
        <f>H9*(1+$E$21)</f>
        <v>1540.6095869347841</v>
      </c>
      <c r="J9" s="376">
        <f>I9*(1+$E$21)</f>
        <v>1862.7989261759319</v>
      </c>
      <c r="K9" s="376">
        <f>J9*(1+$E$21)</f>
        <v>2252.3680683217085</v>
      </c>
      <c r="L9" s="376">
        <f>K9*(1+$E$21)</f>
        <v>2723.4082239942895</v>
      </c>
    </row>
    <row r="10" spans="2:13">
      <c r="B10" s="149" t="s">
        <v>10574</v>
      </c>
      <c r="C10" s="149"/>
      <c r="D10" s="149"/>
      <c r="E10" s="149"/>
      <c r="F10" s="149"/>
      <c r="G10" s="377">
        <v>0.25</v>
      </c>
      <c r="H10" s="377">
        <v>0.25</v>
      </c>
      <c r="I10" s="377">
        <v>0.25</v>
      </c>
      <c r="J10" s="377">
        <v>0.25</v>
      </c>
      <c r="K10" s="377">
        <v>0.25</v>
      </c>
      <c r="L10" s="377">
        <v>0.25</v>
      </c>
    </row>
    <row r="11" spans="2:13">
      <c r="B11" s="149" t="s">
        <v>10594</v>
      </c>
      <c r="C11" s="149"/>
      <c r="D11" s="149"/>
      <c r="E11" s="149"/>
      <c r="F11" s="149"/>
      <c r="G11" s="378">
        <f t="shared" ref="G11:L11" si="1">G9*(1-G10)</f>
        <v>790.32749999999987</v>
      </c>
      <c r="H11" s="378">
        <f t="shared" si="1"/>
        <v>955.60953976435917</v>
      </c>
      <c r="I11" s="378">
        <f t="shared" si="1"/>
        <v>1155.457190201088</v>
      </c>
      <c r="J11" s="378">
        <f t="shared" si="1"/>
        <v>1397.0991946319489</v>
      </c>
      <c r="K11" s="378">
        <f t="shared" si="1"/>
        <v>1689.2760512412815</v>
      </c>
      <c r="L11" s="378">
        <f t="shared" si="1"/>
        <v>2042.5561679957173</v>
      </c>
    </row>
    <row r="12" spans="2:13">
      <c r="B12" s="149" t="s">
        <v>21</v>
      </c>
      <c r="C12" s="149"/>
      <c r="D12" s="149"/>
      <c r="E12" s="149"/>
      <c r="F12" s="149"/>
      <c r="G12" s="378">
        <f>HistoricalFS!L30</f>
        <v>123.64</v>
      </c>
      <c r="H12" s="378">
        <f>G12</f>
        <v>123.64</v>
      </c>
      <c r="I12" s="378">
        <f t="shared" ref="I12:L13" si="2">H12</f>
        <v>123.64</v>
      </c>
      <c r="J12" s="378">
        <f t="shared" si="2"/>
        <v>123.64</v>
      </c>
      <c r="K12" s="378">
        <f t="shared" si="2"/>
        <v>123.64</v>
      </c>
      <c r="L12" s="378">
        <f t="shared" si="2"/>
        <v>123.64</v>
      </c>
    </row>
    <row r="13" spans="2:13">
      <c r="B13" s="149" t="s">
        <v>10595</v>
      </c>
      <c r="C13" s="149"/>
      <c r="D13" s="149"/>
      <c r="E13" s="149"/>
      <c r="F13" s="149"/>
      <c r="G13" s="360">
        <f>'Intrinsic Growth'!K60</f>
        <v>0.71078186004605126</v>
      </c>
      <c r="H13" s="360">
        <f>G13</f>
        <v>0.71078186004605126</v>
      </c>
      <c r="I13" s="360">
        <f t="shared" si="2"/>
        <v>0.71078186004605126</v>
      </c>
      <c r="J13" s="360">
        <f t="shared" si="2"/>
        <v>0.71078186004605126</v>
      </c>
      <c r="K13" s="360">
        <f t="shared" si="2"/>
        <v>0.71078186004605126</v>
      </c>
      <c r="L13" s="360">
        <f t="shared" si="2"/>
        <v>0.71078186004605126</v>
      </c>
      <c r="M13" s="56"/>
    </row>
    <row r="14" spans="2:13" ht="7.2" customHeight="1"/>
    <row r="15" spans="2:13">
      <c r="B15" s="302" t="s">
        <v>10596</v>
      </c>
      <c r="C15" s="302"/>
      <c r="D15" s="302"/>
      <c r="E15" s="302"/>
      <c r="F15" s="302"/>
      <c r="G15" s="303">
        <f>(G11+G12)*(1-G13)</f>
        <v>264.33598032836062</v>
      </c>
      <c r="H15" s="303">
        <f t="shared" ref="H15:L15" si="3">(H11+H12)*(1-H13)</f>
        <v>312.13854443680322</v>
      </c>
      <c r="I15" s="303">
        <f t="shared" si="3"/>
        <v>369.93811017028088</v>
      </c>
      <c r="J15" s="303">
        <f t="shared" si="3"/>
        <v>439.82536122651828</v>
      </c>
      <c r="K15" s="303">
        <f t="shared" si="3"/>
        <v>524.32820823266104</v>
      </c>
      <c r="L15" s="303">
        <f t="shared" si="3"/>
        <v>626.50322648309282</v>
      </c>
    </row>
    <row r="16" spans="2:13">
      <c r="B16" s="149" t="s">
        <v>10718</v>
      </c>
      <c r="C16" s="149"/>
      <c r="D16" s="149"/>
      <c r="E16" s="149"/>
      <c r="F16" s="149"/>
      <c r="G16" s="149" t="s">
        <v>933</v>
      </c>
      <c r="H16" s="379">
        <v>0.5</v>
      </c>
      <c r="I16" s="149">
        <f>H16+1</f>
        <v>1.5</v>
      </c>
      <c r="J16" s="149">
        <f t="shared" ref="J16:L16" si="4">I16+1</f>
        <v>2.5</v>
      </c>
      <c r="K16" s="149">
        <f t="shared" si="4"/>
        <v>3.5</v>
      </c>
      <c r="L16" s="149">
        <f t="shared" si="4"/>
        <v>4.5</v>
      </c>
    </row>
    <row r="17" spans="2:12">
      <c r="B17" s="149" t="s">
        <v>10597</v>
      </c>
      <c r="C17" s="149"/>
      <c r="D17" s="149"/>
      <c r="E17" s="149"/>
      <c r="F17" s="149"/>
      <c r="G17" s="330"/>
      <c r="H17" s="380">
        <f>1/(1+$E$23)^H16</f>
        <v>0.94476120250364692</v>
      </c>
      <c r="I17" s="380">
        <f>1/(1+$E$23)^I16</f>
        <v>0.84326903024757294</v>
      </c>
      <c r="J17" s="380">
        <f>1/(1+$E$23)^J16</f>
        <v>0.7526797835159168</v>
      </c>
      <c r="K17" s="380">
        <f>1/(1+$E$23)^K16</f>
        <v>0.67182220168484352</v>
      </c>
      <c r="L17" s="380">
        <f>1/(1+$E$23)^L16</f>
        <v>0.59965084829082027</v>
      </c>
    </row>
    <row r="18" spans="2:12" ht="5.4" customHeight="1"/>
    <row r="19" spans="2:12" ht="15" thickBot="1">
      <c r="B19" s="161" t="s">
        <v>10598</v>
      </c>
      <c r="C19" s="161"/>
      <c r="D19" s="161"/>
      <c r="E19" s="161"/>
      <c r="F19" s="161"/>
      <c r="G19" s="238"/>
      <c r="H19" s="238">
        <f>H15*H17</f>
        <v>294.89638658985223</v>
      </c>
      <c r="I19" s="238">
        <f>I15*I17</f>
        <v>311.95735141491258</v>
      </c>
      <c r="J19" s="238">
        <f>J15*J17</f>
        <v>331.0476576727857</v>
      </c>
      <c r="K19" s="238">
        <f>K15*K17</f>
        <v>352.25533126033542</v>
      </c>
      <c r="L19" s="238">
        <f>L15*L17</f>
        <v>375.68319121752251</v>
      </c>
    </row>
    <row r="21" spans="2:12" hidden="1" outlineLevel="1">
      <c r="B21" s="24" t="s">
        <v>10599</v>
      </c>
      <c r="C21" s="24"/>
      <c r="D21" s="198"/>
      <c r="E21" s="198">
        <f>'Intrinsic Growth'!K70</f>
        <v>0.20913107511045656</v>
      </c>
      <c r="F21" s="198"/>
    </row>
    <row r="22" spans="2:12" hidden="1" outlineLevel="1">
      <c r="B22" s="24" t="s">
        <v>10600</v>
      </c>
      <c r="C22" s="24"/>
      <c r="D22" s="198"/>
      <c r="E22" s="198">
        <v>5.3800000000000001E-2</v>
      </c>
      <c r="F22" s="198"/>
    </row>
    <row r="23" spans="2:12" hidden="1" outlineLevel="1">
      <c r="B23" s="24" t="s">
        <v>10591</v>
      </c>
      <c r="C23" s="24"/>
      <c r="D23" s="198"/>
      <c r="E23" s="198">
        <f>WACC!J48</f>
        <v>0.12035562627774557</v>
      </c>
      <c r="F23" s="198"/>
    </row>
    <row r="24" spans="2:12" ht="10.8" customHeight="1" collapsed="1"/>
    <row r="25" spans="2:12">
      <c r="B25" s="200" t="s">
        <v>10593</v>
      </c>
      <c r="C25" s="201"/>
      <c r="D25" s="201"/>
      <c r="E25" s="201"/>
      <c r="F25" s="53"/>
      <c r="G25" s="200" t="s">
        <v>10722</v>
      </c>
      <c r="H25" s="201"/>
      <c r="I25" s="201"/>
      <c r="J25" s="201"/>
      <c r="K25" s="201"/>
      <c r="L25" s="201"/>
    </row>
    <row r="27" spans="2:12">
      <c r="B27" s="149" t="s">
        <v>10601</v>
      </c>
      <c r="C27" s="149"/>
      <c r="D27" s="149"/>
      <c r="E27" s="378">
        <f>L15*(1+E21)</f>
        <v>757.52451979767181</v>
      </c>
      <c r="F27" s="197"/>
      <c r="G27" s="310">
        <f>E43</f>
        <v>544.29238419452372</v>
      </c>
      <c r="H27" s="311">
        <v>0.1</v>
      </c>
      <c r="I27" s="311">
        <v>0.12039999999999999</v>
      </c>
      <c r="J27" s="311">
        <v>0.14000000000000001</v>
      </c>
      <c r="K27" s="311">
        <v>0.16</v>
      </c>
      <c r="L27" s="311">
        <v>0.18</v>
      </c>
    </row>
    <row r="28" spans="2:12">
      <c r="B28" s="149" t="s">
        <v>10591</v>
      </c>
      <c r="C28" s="149"/>
      <c r="D28" s="149"/>
      <c r="E28" s="360">
        <f>E23</f>
        <v>0.12035562627774557</v>
      </c>
      <c r="F28" s="56"/>
      <c r="G28" s="312">
        <v>0.04</v>
      </c>
      <c r="H28" s="313">
        <f t="dataTable" ref="H28:L32" dt2D="1" dtr="1" r1="E28" r2="E29"/>
        <v>592.09467519988743</v>
      </c>
      <c r="I28" s="313">
        <v>468.9563004827346</v>
      </c>
      <c r="J28" s="313">
        <v>397.97064917519936</v>
      </c>
      <c r="K28" s="313">
        <v>349.43964266902736</v>
      </c>
      <c r="L28" s="313">
        <v>314.77463802176163</v>
      </c>
    </row>
    <row r="29" spans="2:12">
      <c r="B29" s="149" t="s">
        <v>10602</v>
      </c>
      <c r="C29" s="149"/>
      <c r="D29" s="149"/>
      <c r="E29" s="360">
        <f>E22</f>
        <v>5.3800000000000001E-2</v>
      </c>
      <c r="F29" s="56"/>
      <c r="G29" s="312">
        <v>5.3800000000000001E-2</v>
      </c>
      <c r="H29" s="313">
        <v>737.057421906635</v>
      </c>
      <c r="I29" s="314">
        <v>544.00088496854596</v>
      </c>
      <c r="J29" s="313">
        <v>444.58743964748527</v>
      </c>
      <c r="K29" s="313">
        <v>380.97108757416731</v>
      </c>
      <c r="L29" s="313">
        <v>337.51839701378708</v>
      </c>
    </row>
    <row r="30" spans="2:12">
      <c r="G30" s="312">
        <v>0.06</v>
      </c>
      <c r="H30" s="313">
        <v>834.74970773074756</v>
      </c>
      <c r="I30" s="313">
        <v>588.88070125908143</v>
      </c>
      <c r="J30" s="313">
        <v>470.76715893445737</v>
      </c>
      <c r="K30" s="313">
        <v>397.97064917519936</v>
      </c>
      <c r="L30" s="313">
        <v>349.43964266902736</v>
      </c>
    </row>
    <row r="31" spans="2:12" ht="15" thickBot="1">
      <c r="B31" s="161" t="s">
        <v>10603</v>
      </c>
      <c r="C31" s="161"/>
      <c r="D31" s="161"/>
      <c r="E31" s="238">
        <f>E27/(E28-E29)</f>
        <v>11381.825431803771</v>
      </c>
      <c r="F31" s="308"/>
      <c r="G31" s="312">
        <v>7.0000000000000007E-2</v>
      </c>
      <c r="H31" s="313">
        <v>1077.4047402616079</v>
      </c>
      <c r="I31" s="313">
        <v>684.53468759259624</v>
      </c>
      <c r="J31" s="313">
        <v>522.76466590535608</v>
      </c>
      <c r="K31" s="313">
        <v>430.32465351264744</v>
      </c>
      <c r="L31" s="313">
        <v>371.49919108092377</v>
      </c>
    </row>
    <row r="32" spans="2:12">
      <c r="G32" s="312">
        <v>0.08</v>
      </c>
      <c r="H32" s="313">
        <v>1562.7148053233279</v>
      </c>
      <c r="I32" s="313">
        <v>827.54213250705891</v>
      </c>
      <c r="J32" s="313">
        <v>592.09467519988743</v>
      </c>
      <c r="K32" s="313">
        <v>470.76715893445743</v>
      </c>
      <c r="L32" s="313">
        <v>397.97064917519941</v>
      </c>
    </row>
    <row r="33" spans="2:6">
      <c r="B33" s="200" t="s">
        <v>10604</v>
      </c>
      <c r="C33" s="201"/>
      <c r="D33" s="201"/>
      <c r="E33" s="201"/>
      <c r="F33" s="53"/>
    </row>
    <row r="35" spans="2:6">
      <c r="B35" s="149" t="s">
        <v>10598</v>
      </c>
      <c r="C35" s="149"/>
      <c r="D35" s="149"/>
      <c r="E35" s="378">
        <f>SUM(H19:L19)</f>
        <v>1665.8399181554087</v>
      </c>
      <c r="F35" s="197"/>
    </row>
    <row r="36" spans="2:6">
      <c r="B36" t="s">
        <v>10605</v>
      </c>
      <c r="E36" s="199">
        <f>E31*L17</f>
        <v>6825.1212752791625</v>
      </c>
      <c r="F36" s="199"/>
    </row>
    <row r="37" spans="2:6">
      <c r="B37" s="166" t="s">
        <v>10606</v>
      </c>
      <c r="C37" s="166"/>
      <c r="D37" s="166"/>
      <c r="E37" s="237">
        <f>SUM(E35:E36)</f>
        <v>8490.9611934345703</v>
      </c>
      <c r="F37" s="308"/>
    </row>
    <row r="39" spans="2:6">
      <c r="B39" s="149" t="s">
        <v>10607</v>
      </c>
      <c r="C39" s="149"/>
      <c r="D39" s="149"/>
      <c r="E39" s="149">
        <f>'Raw BS'!N38</f>
        <v>30</v>
      </c>
    </row>
    <row r="40" spans="2:6">
      <c r="B40" s="149" t="s">
        <v>10608</v>
      </c>
      <c r="C40" s="149"/>
      <c r="D40" s="149"/>
      <c r="E40" s="149">
        <f>SUM('Raw BS'!N7:N8)</f>
        <v>30</v>
      </c>
    </row>
    <row r="41" spans="2:6">
      <c r="B41" s="157" t="s">
        <v>10609</v>
      </c>
      <c r="C41" s="157"/>
      <c r="D41" s="157"/>
      <c r="E41" s="381">
        <f>E37+E39-E40</f>
        <v>8490.9611934345703</v>
      </c>
      <c r="F41" s="308"/>
    </row>
    <row r="42" spans="2:6">
      <c r="B42" t="s">
        <v>10610</v>
      </c>
      <c r="E42" s="197">
        <f>'Data Sheet'!B6</f>
        <v>15.6</v>
      </c>
      <c r="F42" s="197"/>
    </row>
    <row r="43" spans="2:6">
      <c r="B43" s="315" t="s">
        <v>10611</v>
      </c>
      <c r="C43" s="315"/>
      <c r="D43" s="315"/>
      <c r="E43" s="316">
        <f>E41/E42</f>
        <v>544.29238419452372</v>
      </c>
      <c r="F43" s="309"/>
    </row>
    <row r="44" spans="2:6">
      <c r="B44" s="149" t="s">
        <v>10731</v>
      </c>
      <c r="C44" s="149"/>
      <c r="D44" s="149"/>
      <c r="E44" s="149">
        <v>3300</v>
      </c>
    </row>
    <row r="45" spans="2:6" ht="4.8" customHeight="1">
      <c r="B45" s="164"/>
      <c r="C45" s="164"/>
      <c r="D45" s="164"/>
      <c r="E45" s="164"/>
    </row>
    <row r="46" spans="2:6" ht="15" thickBot="1">
      <c r="B46" s="317" t="s">
        <v>10732</v>
      </c>
      <c r="C46" s="317"/>
      <c r="D46" s="317"/>
      <c r="E46" s="318">
        <f>E44/E43-1</f>
        <v>5.0629178284085983</v>
      </c>
    </row>
    <row r="47" spans="2:6" ht="15" thickTop="1"/>
    <row r="54" spans="2:12">
      <c r="B54" s="83"/>
      <c r="C54" s="88"/>
      <c r="D54" s="88"/>
      <c r="E54" s="88"/>
      <c r="F54" s="88"/>
      <c r="G54" s="88"/>
      <c r="H54" s="88"/>
      <c r="I54" s="88"/>
      <c r="J54" s="88"/>
      <c r="K54" s="88"/>
      <c r="L54" s="88"/>
    </row>
  </sheetData>
  <pageMargins left="0.7" right="0.7" top="0.75" bottom="0.75" header="0.3" footer="0.3"/>
  <pageSetup scale="69" orientation="portrait" r:id="rId1"/>
  <ignoredErrors>
    <ignoredError sqref="E40" formulaRange="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0E5EF-5435-41E8-A226-924DCFA19E42}">
  <sheetPr>
    <pageSetUpPr fitToPage="1"/>
  </sheetPr>
  <dimension ref="A1:R32"/>
  <sheetViews>
    <sheetView showGridLines="0" workbookViewId="0">
      <selection activeCell="U25" sqref="U25"/>
    </sheetView>
  </sheetViews>
  <sheetFormatPr defaultRowHeight="14.4"/>
  <cols>
    <col min="1" max="1" width="1.88671875" customWidth="1"/>
  </cols>
  <sheetData>
    <row r="1" spans="1:18">
      <c r="A1" t="s">
        <v>933</v>
      </c>
    </row>
    <row r="2" spans="1:18" ht="52.2" customHeight="1">
      <c r="B2" s="82" t="s">
        <v>2185</v>
      </c>
      <c r="C2" s="81"/>
      <c r="D2" s="81"/>
      <c r="E2" s="81"/>
      <c r="F2" s="81"/>
      <c r="G2" s="81"/>
      <c r="H2" s="81"/>
      <c r="I2" s="81"/>
      <c r="J2" s="81"/>
      <c r="K2" s="81"/>
      <c r="L2" s="81"/>
      <c r="M2" s="81"/>
      <c r="N2" s="81"/>
      <c r="O2" s="81"/>
      <c r="P2" s="53"/>
      <c r="Q2" s="53"/>
      <c r="R2" s="53"/>
    </row>
    <row r="3" spans="1:18">
      <c r="B3" s="81" t="str">
        <f>CONCATENATE(" ","( ",VLOOKUP(B2,[1]Sheet1!B2:D5442,3,1)," | ","BSE Code: ",VLOOKUP(B2,[1]Sheet1!B3:C5442,2,1)," )")</f>
        <v xml:space="preserve"> ( GODFRYPHLP | BSE Code: 500163 )</v>
      </c>
      <c r="C3" s="81"/>
      <c r="D3" s="81"/>
      <c r="E3" s="81"/>
      <c r="F3" s="81"/>
      <c r="G3" s="81"/>
      <c r="H3" s="81"/>
      <c r="I3" s="81"/>
      <c r="J3" s="81"/>
      <c r="K3" s="81"/>
      <c r="L3" s="81"/>
      <c r="M3" s="81"/>
      <c r="N3" s="81"/>
      <c r="O3" s="81"/>
      <c r="P3" s="53"/>
      <c r="Q3" s="53"/>
      <c r="R3" s="53"/>
    </row>
    <row r="4" spans="1:18">
      <c r="B4" s="81"/>
      <c r="C4" s="81"/>
      <c r="D4" s="81"/>
      <c r="E4" s="81"/>
      <c r="F4" s="81"/>
      <c r="G4" s="81"/>
      <c r="H4" s="81"/>
      <c r="I4" s="81"/>
      <c r="J4" s="81"/>
      <c r="K4" s="81"/>
      <c r="L4" s="81"/>
      <c r="M4" s="81"/>
      <c r="N4" s="81"/>
      <c r="O4" s="81"/>
      <c r="P4" s="53"/>
      <c r="Q4" s="53"/>
      <c r="R4" s="53"/>
    </row>
    <row r="5" spans="1:18">
      <c r="B5" t="s">
        <v>933</v>
      </c>
    </row>
    <row r="6" spans="1:18">
      <c r="B6" s="83"/>
      <c r="C6" s="88"/>
      <c r="D6" s="88"/>
      <c r="E6" s="88"/>
      <c r="F6" s="88"/>
      <c r="G6" s="88"/>
      <c r="H6" s="88"/>
      <c r="I6" s="88"/>
      <c r="J6" s="88"/>
      <c r="K6" s="88"/>
      <c r="L6" s="88"/>
      <c r="M6" s="88"/>
      <c r="N6" s="88"/>
      <c r="O6" s="88"/>
      <c r="P6" s="88"/>
      <c r="Q6" s="88"/>
      <c r="R6" s="88"/>
    </row>
    <row r="13" spans="1:18">
      <c r="M13" s="200" t="s">
        <v>10730</v>
      </c>
      <c r="N13" s="201"/>
      <c r="O13" s="201"/>
      <c r="P13" s="201"/>
      <c r="Q13" s="201"/>
      <c r="R13" s="201"/>
    </row>
    <row r="14" spans="1:18">
      <c r="O14" t="s">
        <v>10728</v>
      </c>
      <c r="P14" t="s">
        <v>163</v>
      </c>
      <c r="Q14" t="s">
        <v>10729</v>
      </c>
      <c r="R14" t="s">
        <v>161</v>
      </c>
    </row>
    <row r="15" spans="1:18">
      <c r="M15" t="s">
        <v>10723</v>
      </c>
      <c r="N15" s="149"/>
      <c r="O15" s="149">
        <v>3376.27</v>
      </c>
      <c r="P15" s="149">
        <v>3376.27</v>
      </c>
      <c r="Q15" s="149">
        <v>3376.27</v>
      </c>
      <c r="R15" s="149">
        <v>3376.27</v>
      </c>
    </row>
    <row r="16" spans="1:18">
      <c r="M16" t="s">
        <v>10724</v>
      </c>
      <c r="N16" s="149"/>
      <c r="O16" s="149">
        <v>314.8</v>
      </c>
      <c r="P16" s="149">
        <v>314.8</v>
      </c>
      <c r="Q16" s="149">
        <v>398</v>
      </c>
      <c r="R16" s="149">
        <v>398</v>
      </c>
    </row>
    <row r="17" spans="2:18">
      <c r="M17" t="s">
        <v>10725</v>
      </c>
      <c r="N17" s="149"/>
      <c r="O17" s="149">
        <v>469</v>
      </c>
      <c r="P17" s="149">
        <v>469</v>
      </c>
      <c r="Q17" s="149">
        <v>827.5</v>
      </c>
      <c r="R17" s="149">
        <v>827.5</v>
      </c>
    </row>
    <row r="18" spans="2:18">
      <c r="M18" t="s">
        <v>10726</v>
      </c>
      <c r="N18" s="149"/>
      <c r="O18" s="149">
        <v>592.1</v>
      </c>
      <c r="P18" s="149">
        <v>592.1</v>
      </c>
      <c r="Q18" s="149">
        <v>1562.7</v>
      </c>
      <c r="R18" s="149">
        <v>1562.7</v>
      </c>
    </row>
    <row r="19" spans="2:18">
      <c r="M19" t="s">
        <v>10727</v>
      </c>
      <c r="N19" s="149"/>
      <c r="O19" s="149">
        <v>1370.82</v>
      </c>
      <c r="P19" s="149">
        <v>1370.82</v>
      </c>
      <c r="Q19" s="149">
        <v>3947</v>
      </c>
      <c r="R19" s="149">
        <v>3947</v>
      </c>
    </row>
    <row r="32" spans="2:18">
      <c r="B32" s="83"/>
      <c r="C32" s="88"/>
      <c r="D32" s="88"/>
      <c r="E32" s="88"/>
      <c r="F32" s="88"/>
      <c r="G32" s="88"/>
      <c r="H32" s="88"/>
      <c r="I32" s="88"/>
      <c r="J32" s="88"/>
      <c r="K32" s="88"/>
      <c r="L32" s="88"/>
      <c r="M32" s="88"/>
      <c r="N32" s="88"/>
      <c r="O32" s="88"/>
      <c r="P32" s="88"/>
      <c r="Q32" s="88"/>
      <c r="R32" s="88"/>
    </row>
  </sheetData>
  <pageMargins left="0.7" right="0.7" top="0.75" bottom="0.75" header="0.3" footer="0.3"/>
  <pageSetup scale="80" orientation="landscape"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B29353-9822-4E37-92EF-EE6CF5937706}">
  <sheetPr>
    <tabColor theme="1" tint="0.14999847407452621"/>
  </sheetPr>
  <dimension ref="A2:XFD97"/>
  <sheetViews>
    <sheetView showGridLines="0" topLeftCell="A8" zoomScaleNormal="100" workbookViewId="0">
      <selection activeCell="N30" sqref="N30"/>
    </sheetView>
  </sheetViews>
  <sheetFormatPr defaultRowHeight="14.4"/>
  <cols>
    <col min="1" max="1" width="2.33203125" customWidth="1"/>
    <col min="2" max="2" width="39.6640625" customWidth="1"/>
    <col min="4" max="9" width="13.21875" bestFit="1" customWidth="1"/>
  </cols>
  <sheetData>
    <row r="2" spans="1:9" ht="45.6" customHeight="1">
      <c r="B2" s="82" t="s">
        <v>2185</v>
      </c>
      <c r="C2" s="81"/>
      <c r="D2" s="81"/>
      <c r="E2" s="81"/>
      <c r="F2" s="81"/>
      <c r="G2" s="81"/>
    </row>
    <row r="3" spans="1:9" ht="18.600000000000001" customHeight="1">
      <c r="B3" s="81" t="str">
        <f>CONCATENATE(" ","( ",VLOOKUP(B2,[1]Sheet1!B2:D5442,3,1)," | ","BSE Code: ",VLOOKUP(B2,[1]Sheet1!B3:C5442,2,1)," )")</f>
        <v xml:space="preserve"> ( GODFRYPHLP | BSE Code: 500163 )</v>
      </c>
      <c r="C3" s="81"/>
      <c r="D3" s="81"/>
      <c r="E3" s="81"/>
      <c r="F3" s="81"/>
      <c r="G3" s="81"/>
    </row>
    <row r="4" spans="1:9" ht="6" customHeight="1">
      <c r="B4" s="81"/>
      <c r="C4" s="81"/>
      <c r="D4" s="81"/>
      <c r="E4" s="81"/>
      <c r="F4" s="81"/>
      <c r="G4" s="81"/>
    </row>
    <row r="5" spans="1:9" ht="4.2" customHeight="1">
      <c r="B5" s="53"/>
      <c r="C5" s="53"/>
      <c r="D5" s="53"/>
      <c r="E5" s="53"/>
      <c r="F5" s="53"/>
      <c r="G5" s="53"/>
    </row>
    <row r="6" spans="1:9" ht="8.4" customHeight="1">
      <c r="B6" t="s">
        <v>933</v>
      </c>
    </row>
    <row r="7" spans="1:9">
      <c r="B7" s="413"/>
      <c r="C7" s="414"/>
      <c r="D7" s="414"/>
      <c r="E7" s="414"/>
      <c r="F7" s="414"/>
      <c r="G7" s="414"/>
      <c r="H7" s="414"/>
      <c r="I7" s="414"/>
    </row>
    <row r="8" spans="1:9" ht="4.8" customHeight="1"/>
    <row r="9" spans="1:9" ht="27.6" customHeight="1"/>
    <row r="10" spans="1:9" ht="6.6" customHeight="1"/>
    <row r="11" spans="1:9" ht="15.6">
      <c r="B11" s="395" t="s">
        <v>2186</v>
      </c>
      <c r="C11" s="417"/>
      <c r="D11" s="417"/>
      <c r="E11" s="417"/>
      <c r="F11" s="417"/>
      <c r="G11" s="417"/>
      <c r="H11" s="417"/>
      <c r="I11" s="417"/>
    </row>
    <row r="12" spans="1:9" s="27" customFormat="1" ht="5.4" customHeight="1">
      <c r="B12" s="84"/>
      <c r="C12" s="85"/>
      <c r="D12" s="85"/>
      <c r="E12" s="85"/>
      <c r="F12" s="85"/>
      <c r="G12" s="85"/>
      <c r="H12" s="85"/>
      <c r="I12" s="85"/>
    </row>
    <row r="13" spans="1:9">
      <c r="A13" t="s">
        <v>933</v>
      </c>
      <c r="D13" s="86">
        <f>'Data Sheet'!F20</f>
        <v>43921</v>
      </c>
      <c r="E13" s="86">
        <f>'Data Sheet'!G20</f>
        <v>44286</v>
      </c>
      <c r="F13" s="86">
        <f>'Data Sheet'!H20</f>
        <v>44651</v>
      </c>
      <c r="G13" s="86">
        <f>'Data Sheet'!I20</f>
        <v>45016</v>
      </c>
      <c r="H13" s="86">
        <f>'Data Sheet'!J20</f>
        <v>45382</v>
      </c>
      <c r="I13" s="86">
        <f>'Data Sheet'!K20</f>
        <v>45747</v>
      </c>
    </row>
    <row r="14" spans="1:9">
      <c r="B14" s="149" t="s">
        <v>72</v>
      </c>
      <c r="C14" s="149"/>
      <c r="D14" s="383">
        <f>'Data Sheet'!F34</f>
        <v>384.87</v>
      </c>
      <c r="E14" s="383">
        <f>'Data Sheet'!G34</f>
        <v>376.51</v>
      </c>
      <c r="F14" s="383">
        <f>'Data Sheet'!H34</f>
        <v>438.07</v>
      </c>
      <c r="G14" s="383">
        <f>'Data Sheet'!I34</f>
        <v>690.47</v>
      </c>
      <c r="H14" s="383">
        <f>'Data Sheet'!J34</f>
        <v>883.04</v>
      </c>
      <c r="I14" s="383">
        <f>'Data Sheet'!K34</f>
        <v>1072.03</v>
      </c>
    </row>
    <row r="15" spans="1:9">
      <c r="B15" t="s">
        <v>10411</v>
      </c>
      <c r="D15" s="382">
        <f>(('Data Sheet'!F61+'Data Sheet'!F62)+('Data Sheet'!E61+'Data Sheet'!E62))/2</f>
        <v>2113.0250000000001</v>
      </c>
      <c r="E15" s="382">
        <f>(('Data Sheet'!G61+'Data Sheet'!G62)+('Data Sheet'!F61+'Data Sheet'!F62))/2</f>
        <v>2384.6999999999998</v>
      </c>
      <c r="F15" s="382">
        <f>(('Data Sheet'!H61+'Data Sheet'!H62)+('Data Sheet'!G61+'Data Sheet'!G62))/2</f>
        <v>2754.8249999999998</v>
      </c>
      <c r="G15" s="382">
        <f>(('Data Sheet'!I61+'Data Sheet'!I62)+('Data Sheet'!H61+'Data Sheet'!H62))/2</f>
        <v>3237.7550000000001</v>
      </c>
      <c r="H15" s="382">
        <f>(('Data Sheet'!J61+'Data Sheet'!J62)+('Data Sheet'!I61+'Data Sheet'!I62))/2</f>
        <v>3890.02</v>
      </c>
      <c r="I15" s="382">
        <f>(('Data Sheet'!K61+'Data Sheet'!K62)+('Data Sheet'!J61+'Data Sheet'!J62))/2</f>
        <v>4738.9650000000001</v>
      </c>
    </row>
    <row r="16" spans="1:9">
      <c r="B16" s="304" t="s">
        <v>10412</v>
      </c>
      <c r="C16" s="304"/>
      <c r="D16" s="305">
        <f>D14/D15</f>
        <v>0.18214171625986442</v>
      </c>
      <c r="E16" s="305">
        <f t="shared" ref="E16:I16" si="0">E14/E15</f>
        <v>0.15788568792720259</v>
      </c>
      <c r="F16" s="305">
        <f t="shared" si="0"/>
        <v>0.15901917544671623</v>
      </c>
      <c r="G16" s="305">
        <f t="shared" si="0"/>
        <v>0.21325578989145258</v>
      </c>
      <c r="H16" s="305">
        <f t="shared" si="0"/>
        <v>0.2270014035917553</v>
      </c>
      <c r="I16" s="305">
        <f t="shared" si="0"/>
        <v>0.22621606194601562</v>
      </c>
    </row>
    <row r="17" spans="2:9" ht="9" customHeight="1"/>
    <row r="18" spans="2:9" ht="15.6">
      <c r="B18" s="395" t="s">
        <v>10413</v>
      </c>
      <c r="C18" s="417"/>
      <c r="D18" s="417"/>
      <c r="E18" s="417"/>
      <c r="F18" s="417"/>
      <c r="G18" s="417"/>
      <c r="H18" s="417"/>
      <c r="I18" s="417"/>
    </row>
    <row r="19" spans="2:9" ht="5.4" customHeight="1"/>
    <row r="20" spans="2:9">
      <c r="D20" s="86">
        <f t="shared" ref="D20:H20" si="1">D13</f>
        <v>43921</v>
      </c>
      <c r="E20" s="86">
        <f t="shared" si="1"/>
        <v>44286</v>
      </c>
      <c r="F20" s="86">
        <f t="shared" si="1"/>
        <v>44651</v>
      </c>
      <c r="G20" s="86">
        <f t="shared" si="1"/>
        <v>45016</v>
      </c>
      <c r="H20" s="86">
        <f t="shared" si="1"/>
        <v>45382</v>
      </c>
      <c r="I20" s="86">
        <f>I13</f>
        <v>45747</v>
      </c>
    </row>
    <row r="21" spans="2:9">
      <c r="B21" s="149" t="str">
        <f>B14</f>
        <v>Net Profit</v>
      </c>
      <c r="C21" s="149" t="s">
        <v>933</v>
      </c>
      <c r="D21" s="383">
        <f t="shared" ref="D21:I21" si="2">D14</f>
        <v>384.87</v>
      </c>
      <c r="E21" s="383">
        <f t="shared" si="2"/>
        <v>376.51</v>
      </c>
      <c r="F21" s="383">
        <f t="shared" si="2"/>
        <v>438.07</v>
      </c>
      <c r="G21" s="383">
        <f t="shared" si="2"/>
        <v>690.47</v>
      </c>
      <c r="H21" s="383">
        <f t="shared" si="2"/>
        <v>883.04</v>
      </c>
      <c r="I21" s="383">
        <f t="shared" si="2"/>
        <v>1072.03</v>
      </c>
    </row>
    <row r="22" spans="2:9">
      <c r="B22" t="s">
        <v>154</v>
      </c>
      <c r="C22" t="s">
        <v>933</v>
      </c>
      <c r="D22" s="382">
        <f>'Data Sheet'!F21</f>
        <v>2876.57</v>
      </c>
      <c r="E22" s="382">
        <f>'Data Sheet'!G21</f>
        <v>2525.33</v>
      </c>
      <c r="F22" s="382">
        <f>'Data Sheet'!H21</f>
        <v>2687.57</v>
      </c>
      <c r="G22" s="382">
        <f>'Data Sheet'!I21</f>
        <v>3562.49</v>
      </c>
      <c r="H22" s="382">
        <f>'Data Sheet'!J21</f>
        <v>4018.3</v>
      </c>
      <c r="I22" s="382">
        <f>'Data Sheet'!K21</f>
        <v>5611.01</v>
      </c>
    </row>
    <row r="23" spans="2:9">
      <c r="B23" s="304" t="s">
        <v>10414</v>
      </c>
      <c r="C23" s="304" t="s">
        <v>933</v>
      </c>
      <c r="D23" s="305">
        <f t="shared" ref="D23:H23" si="3">D21/D22</f>
        <v>0.13379476251229763</v>
      </c>
      <c r="E23" s="305">
        <f t="shared" si="3"/>
        <v>0.14909338581492321</v>
      </c>
      <c r="F23" s="305">
        <f t="shared" si="3"/>
        <v>0.16299854515417272</v>
      </c>
      <c r="G23" s="305">
        <f t="shared" si="3"/>
        <v>0.1938166843977106</v>
      </c>
      <c r="H23" s="305">
        <f t="shared" si="3"/>
        <v>0.21975462260159767</v>
      </c>
      <c r="I23" s="305">
        <f>I21/I22</f>
        <v>0.19105829431777879</v>
      </c>
    </row>
    <row r="25" spans="2:9">
      <c r="B25" s="149" t="s">
        <v>154</v>
      </c>
      <c r="C25" s="149" t="s">
        <v>933</v>
      </c>
      <c r="D25" s="383">
        <f t="shared" ref="D25:H25" si="4">D22</f>
        <v>2876.57</v>
      </c>
      <c r="E25" s="383">
        <f t="shared" si="4"/>
        <v>2525.33</v>
      </c>
      <c r="F25" s="383">
        <f t="shared" si="4"/>
        <v>2687.57</v>
      </c>
      <c r="G25" s="383">
        <f t="shared" si="4"/>
        <v>3562.49</v>
      </c>
      <c r="H25" s="383">
        <f t="shared" si="4"/>
        <v>4018.3</v>
      </c>
      <c r="I25" s="383">
        <f>I22</f>
        <v>5611.01</v>
      </c>
    </row>
    <row r="26" spans="2:9">
      <c r="B26" t="s">
        <v>10415</v>
      </c>
      <c r="C26" t="s">
        <v>933</v>
      </c>
      <c r="D26" s="382">
        <f>('Data Sheet'!F70+'Data Sheet'!E70)/2</f>
        <v>3080.395</v>
      </c>
      <c r="E26" s="382">
        <f>('Data Sheet'!G70+'Data Sheet'!F70)/2</f>
        <v>3513.4349999999999</v>
      </c>
      <c r="F26" s="382">
        <f>('Data Sheet'!H70+'Data Sheet'!G70)/2</f>
        <v>3916.6549999999997</v>
      </c>
      <c r="G26" s="382">
        <f>('Data Sheet'!I70+'Data Sheet'!H70)/2</f>
        <v>4534.91</v>
      </c>
      <c r="H26" s="382">
        <f>('Data Sheet'!J70+'Data Sheet'!I70)/2</f>
        <v>5405.7449999999999</v>
      </c>
      <c r="I26" s="382">
        <f>('Data Sheet'!K70+'Data Sheet'!J70)/2</f>
        <v>6406.1450000000004</v>
      </c>
    </row>
    <row r="27" spans="2:9">
      <c r="B27" s="304" t="s">
        <v>10416</v>
      </c>
      <c r="C27" s="304" t="s">
        <v>933</v>
      </c>
      <c r="D27" s="306">
        <f t="shared" ref="D27" si="5">D25/D26</f>
        <v>0.9338315378384916</v>
      </c>
      <c r="E27" s="306">
        <f t="shared" ref="E27" si="6">E25/E26</f>
        <v>0.71876383083791218</v>
      </c>
      <c r="F27" s="306">
        <f t="shared" ref="F27" si="7">F25/F26</f>
        <v>0.68619012907698029</v>
      </c>
      <c r="G27" s="306">
        <f t="shared" ref="G27" si="8">G25/G26</f>
        <v>0.78557016567032201</v>
      </c>
      <c r="H27" s="306">
        <f t="shared" ref="H27" si="9">H25/H26</f>
        <v>0.74333879973990635</v>
      </c>
      <c r="I27" s="306">
        <f>I25/I26</f>
        <v>0.87587933148562824</v>
      </c>
    </row>
    <row r="29" spans="2:9">
      <c r="B29" s="149" t="s">
        <v>10415</v>
      </c>
      <c r="C29" s="149" t="s">
        <v>933</v>
      </c>
      <c r="D29" s="383">
        <f t="shared" ref="D29:H29" si="10">D26</f>
        <v>3080.395</v>
      </c>
      <c r="E29" s="383">
        <f t="shared" si="10"/>
        <v>3513.4349999999999</v>
      </c>
      <c r="F29" s="383">
        <f t="shared" si="10"/>
        <v>3916.6549999999997</v>
      </c>
      <c r="G29" s="383">
        <f t="shared" si="10"/>
        <v>4534.91</v>
      </c>
      <c r="H29" s="383">
        <f t="shared" si="10"/>
        <v>5405.7449999999999</v>
      </c>
      <c r="I29" s="383">
        <f>I26</f>
        <v>6406.1450000000004</v>
      </c>
    </row>
    <row r="30" spans="2:9">
      <c r="B30" t="s">
        <v>10411</v>
      </c>
      <c r="C30" t="s">
        <v>933</v>
      </c>
      <c r="D30" s="382">
        <f t="shared" ref="D30:H30" si="11">D15</f>
        <v>2113.0250000000001</v>
      </c>
      <c r="E30" s="382">
        <f t="shared" si="11"/>
        <v>2384.6999999999998</v>
      </c>
      <c r="F30" s="382">
        <f t="shared" si="11"/>
        <v>2754.8249999999998</v>
      </c>
      <c r="G30" s="382">
        <f t="shared" si="11"/>
        <v>3237.7550000000001</v>
      </c>
      <c r="H30" s="382">
        <f t="shared" si="11"/>
        <v>3890.02</v>
      </c>
      <c r="I30" s="382">
        <f>I15</f>
        <v>4738.9650000000001</v>
      </c>
    </row>
    <row r="31" spans="2:9">
      <c r="B31" s="304" t="s">
        <v>10417</v>
      </c>
      <c r="C31" s="304" t="s">
        <v>933</v>
      </c>
      <c r="D31" s="306">
        <f t="shared" ref="D31" si="12">D29/D30</f>
        <v>1.4578128512440693</v>
      </c>
      <c r="E31" s="306">
        <f t="shared" ref="E31" si="13">E29/E30</f>
        <v>1.4733236885142786</v>
      </c>
      <c r="F31" s="306">
        <f t="shared" ref="F31" si="14">F29/F30</f>
        <v>1.4217436679280897</v>
      </c>
      <c r="G31" s="306">
        <f t="shared" ref="G31" si="15">G29/G30</f>
        <v>1.4006340813310456</v>
      </c>
      <c r="H31" s="306">
        <f t="shared" ref="H31" si="16">H29/H30</f>
        <v>1.3896445262492223</v>
      </c>
      <c r="I31" s="306">
        <f>I29/I30</f>
        <v>1.3518025560433555</v>
      </c>
    </row>
    <row r="32" spans="2:9" ht="6.6" customHeight="1"/>
    <row r="33" spans="2:9">
      <c r="B33" s="304" t="s">
        <v>10418</v>
      </c>
      <c r="C33" s="304" t="s">
        <v>933</v>
      </c>
      <c r="D33" s="305">
        <f>D31*D27*D23</f>
        <v>0.18214171625986442</v>
      </c>
      <c r="E33" s="305">
        <f t="shared" ref="E33:I33" si="17">E31*E27*E23</f>
        <v>0.15788568792720259</v>
      </c>
      <c r="F33" s="305">
        <f t="shared" si="17"/>
        <v>0.15901917544671623</v>
      </c>
      <c r="G33" s="305">
        <f t="shared" si="17"/>
        <v>0.21325578989145255</v>
      </c>
      <c r="H33" s="305">
        <f t="shared" si="17"/>
        <v>0.22700140359175527</v>
      </c>
      <c r="I33" s="305">
        <f t="shared" si="17"/>
        <v>0.22621606194601562</v>
      </c>
    </row>
    <row r="34" spans="2:9" ht="12.6" customHeight="1"/>
    <row r="35" spans="2:9" ht="15.6">
      <c r="B35" s="395" t="s">
        <v>10419</v>
      </c>
      <c r="C35" s="417"/>
      <c r="D35" s="417"/>
      <c r="E35" s="417"/>
      <c r="F35" s="417"/>
      <c r="G35" s="417"/>
      <c r="H35" s="417"/>
      <c r="I35" s="417"/>
    </row>
    <row r="36" spans="2:9" ht="5.4" customHeight="1"/>
    <row r="37" spans="2:9">
      <c r="D37" s="86">
        <f>D20</f>
        <v>43921</v>
      </c>
      <c r="E37" s="86">
        <f t="shared" ref="E37:I37" si="18">E20</f>
        <v>44286</v>
      </c>
      <c r="F37" s="86">
        <f t="shared" si="18"/>
        <v>44651</v>
      </c>
      <c r="G37" s="86">
        <f t="shared" si="18"/>
        <v>45016</v>
      </c>
      <c r="H37" s="86">
        <f t="shared" si="18"/>
        <v>45382</v>
      </c>
      <c r="I37" s="86">
        <f t="shared" si="18"/>
        <v>45747</v>
      </c>
    </row>
    <row r="38" spans="2:9">
      <c r="B38" s="149" t="s">
        <v>72</v>
      </c>
      <c r="C38" s="149"/>
      <c r="D38" s="383">
        <f>D21</f>
        <v>384.87</v>
      </c>
      <c r="E38" s="383">
        <f t="shared" ref="E38:I38" si="19">E21</f>
        <v>376.51</v>
      </c>
      <c r="F38" s="383">
        <f t="shared" si="19"/>
        <v>438.07</v>
      </c>
      <c r="G38" s="383">
        <f t="shared" si="19"/>
        <v>690.47</v>
      </c>
      <c r="H38" s="383">
        <f t="shared" si="19"/>
        <v>883.04</v>
      </c>
      <c r="I38" s="383">
        <f t="shared" si="19"/>
        <v>1072.03</v>
      </c>
    </row>
    <row r="39" spans="2:9">
      <c r="B39" t="s">
        <v>10415</v>
      </c>
      <c r="D39" s="382">
        <f>D26</f>
        <v>3080.395</v>
      </c>
      <c r="E39" s="382">
        <f t="shared" ref="E39:I39" si="20">E26</f>
        <v>3513.4349999999999</v>
      </c>
      <c r="F39" s="382">
        <f t="shared" si="20"/>
        <v>3916.6549999999997</v>
      </c>
      <c r="G39" s="382">
        <f t="shared" si="20"/>
        <v>4534.91</v>
      </c>
      <c r="H39" s="382">
        <f t="shared" si="20"/>
        <v>5405.7449999999999</v>
      </c>
      <c r="I39" s="382">
        <f t="shared" si="20"/>
        <v>6406.1450000000004</v>
      </c>
    </row>
    <row r="40" spans="2:9">
      <c r="B40" s="304" t="s">
        <v>10420</v>
      </c>
      <c r="C40" s="304"/>
      <c r="D40" s="305">
        <f>D38/D39</f>
        <v>0.12494176883159465</v>
      </c>
      <c r="E40" s="305">
        <f t="shared" ref="E40:I40" si="21">E38/E39</f>
        <v>0.10716293314092903</v>
      </c>
      <c r="F40" s="305">
        <f t="shared" si="21"/>
        <v>0.11184799273870177</v>
      </c>
      <c r="G40" s="305">
        <f t="shared" si="21"/>
        <v>0.15225660487198203</v>
      </c>
      <c r="H40" s="305">
        <f t="shared" si="21"/>
        <v>0.16335213740196772</v>
      </c>
      <c r="I40" s="305">
        <f t="shared" si="21"/>
        <v>0.1673440111018405</v>
      </c>
    </row>
    <row r="41" spans="2:9" ht="9" customHeight="1"/>
    <row r="42" spans="2:9" ht="15.6">
      <c r="B42" s="395" t="s">
        <v>10421</v>
      </c>
      <c r="C42" s="417"/>
      <c r="D42" s="417"/>
      <c r="E42" s="417"/>
      <c r="F42" s="417"/>
      <c r="G42" s="417"/>
      <c r="H42" s="417"/>
      <c r="I42" s="417"/>
    </row>
    <row r="43" spans="2:9" ht="4.8" customHeight="1"/>
    <row r="44" spans="2:9">
      <c r="D44" s="86">
        <f>D37</f>
        <v>43921</v>
      </c>
      <c r="E44" s="86">
        <f t="shared" ref="E44:I44" si="22">E37</f>
        <v>44286</v>
      </c>
      <c r="F44" s="86">
        <f t="shared" si="22"/>
        <v>44651</v>
      </c>
      <c r="G44" s="86">
        <f t="shared" si="22"/>
        <v>45016</v>
      </c>
      <c r="H44" s="86">
        <f t="shared" si="22"/>
        <v>45382</v>
      </c>
      <c r="I44" s="86">
        <f t="shared" si="22"/>
        <v>45747</v>
      </c>
    </row>
    <row r="45" spans="2:9">
      <c r="B45" s="149" t="str">
        <f>B38</f>
        <v>Net Profit</v>
      </c>
      <c r="C45" s="149" t="s">
        <v>933</v>
      </c>
      <c r="D45" s="383">
        <f t="shared" ref="D45:I45" si="23">D38</f>
        <v>384.87</v>
      </c>
      <c r="E45" s="383">
        <f t="shared" si="23"/>
        <v>376.51</v>
      </c>
      <c r="F45" s="383">
        <f t="shared" si="23"/>
        <v>438.07</v>
      </c>
      <c r="G45" s="383">
        <f t="shared" si="23"/>
        <v>690.47</v>
      </c>
      <c r="H45" s="383">
        <f t="shared" si="23"/>
        <v>883.04</v>
      </c>
      <c r="I45" s="383">
        <f t="shared" si="23"/>
        <v>1072.03</v>
      </c>
    </row>
    <row r="46" spans="2:9">
      <c r="B46" t="s">
        <v>154</v>
      </c>
      <c r="C46" t="s">
        <v>933</v>
      </c>
      <c r="D46" s="382">
        <f t="shared" ref="D46:H46" si="24">D22</f>
        <v>2876.57</v>
      </c>
      <c r="E46" s="382">
        <f t="shared" si="24"/>
        <v>2525.33</v>
      </c>
      <c r="F46" s="382">
        <f t="shared" si="24"/>
        <v>2687.57</v>
      </c>
      <c r="G46" s="382">
        <f t="shared" si="24"/>
        <v>3562.49</v>
      </c>
      <c r="H46" s="382">
        <f t="shared" si="24"/>
        <v>4018.3</v>
      </c>
      <c r="I46" s="382">
        <f>I22</f>
        <v>5611.01</v>
      </c>
    </row>
    <row r="47" spans="2:9">
      <c r="B47" s="304" t="s">
        <v>10414</v>
      </c>
      <c r="C47" s="304" t="s">
        <v>933</v>
      </c>
      <c r="D47" s="305">
        <f t="shared" ref="D47" si="25">D45/D46</f>
        <v>0.13379476251229763</v>
      </c>
      <c r="E47" s="305">
        <f t="shared" ref="E47" si="26">E45/E46</f>
        <v>0.14909338581492321</v>
      </c>
      <c r="F47" s="305">
        <f t="shared" ref="F47" si="27">F45/F46</f>
        <v>0.16299854515417272</v>
      </c>
      <c r="G47" s="305">
        <f t="shared" ref="G47" si="28">G45/G46</f>
        <v>0.1938166843977106</v>
      </c>
      <c r="H47" s="305">
        <f t="shared" ref="H47" si="29">H45/H46</f>
        <v>0.21975462260159767</v>
      </c>
      <c r="I47" s="305">
        <f>I45/I46</f>
        <v>0.19105829431777879</v>
      </c>
    </row>
    <row r="49" spans="1:16384">
      <c r="B49" s="149" t="s">
        <v>154</v>
      </c>
      <c r="C49" s="149" t="s">
        <v>933</v>
      </c>
      <c r="D49" s="383">
        <f>D46</f>
        <v>2876.57</v>
      </c>
      <c r="E49" s="383">
        <f t="shared" ref="E49:I49" si="30">E46</f>
        <v>2525.33</v>
      </c>
      <c r="F49" s="383">
        <f t="shared" si="30"/>
        <v>2687.57</v>
      </c>
      <c r="G49" s="383">
        <f t="shared" si="30"/>
        <v>3562.49</v>
      </c>
      <c r="H49" s="383">
        <f t="shared" si="30"/>
        <v>4018.3</v>
      </c>
      <c r="I49" s="383">
        <f t="shared" si="30"/>
        <v>5611.01</v>
      </c>
    </row>
    <row r="50" spans="1:16384">
      <c r="B50" t="s">
        <v>10415</v>
      </c>
      <c r="C50" t="s">
        <v>933</v>
      </c>
      <c r="D50" s="382">
        <f>D26</f>
        <v>3080.395</v>
      </c>
      <c r="E50" s="382">
        <f t="shared" ref="E50:I50" si="31">E26</f>
        <v>3513.4349999999999</v>
      </c>
      <c r="F50" s="382">
        <f t="shared" si="31"/>
        <v>3916.6549999999997</v>
      </c>
      <c r="G50" s="382">
        <f t="shared" si="31"/>
        <v>4534.91</v>
      </c>
      <c r="H50" s="382">
        <f t="shared" si="31"/>
        <v>5405.7449999999999</v>
      </c>
      <c r="I50" s="382">
        <f t="shared" si="31"/>
        <v>6406.1450000000004</v>
      </c>
    </row>
    <row r="51" spans="1:16384">
      <c r="B51" s="304" t="s">
        <v>10416</v>
      </c>
      <c r="C51" s="304" t="s">
        <v>933</v>
      </c>
      <c r="D51" s="306">
        <f t="shared" ref="D51" si="32">D49/D50</f>
        <v>0.9338315378384916</v>
      </c>
      <c r="E51" s="306">
        <f t="shared" ref="E51" si="33">E49/E50</f>
        <v>0.71876383083791218</v>
      </c>
      <c r="F51" s="306">
        <f t="shared" ref="F51" si="34">F49/F50</f>
        <v>0.68619012907698029</v>
      </c>
      <c r="G51" s="306">
        <f t="shared" ref="G51" si="35">G49/G50</f>
        <v>0.78557016567032201</v>
      </c>
      <c r="H51" s="306">
        <f t="shared" ref="H51" si="36">H49/H50</f>
        <v>0.74333879973990635</v>
      </c>
      <c r="I51" s="306">
        <f>I49/I50</f>
        <v>0.87587933148562824</v>
      </c>
    </row>
    <row r="52" spans="1:16384" ht="6.6" customHeight="1"/>
    <row r="53" spans="1:16384">
      <c r="B53" s="304" t="s">
        <v>10422</v>
      </c>
      <c r="C53" s="304" t="s">
        <v>933</v>
      </c>
      <c r="D53" s="305">
        <f>D51*D47</f>
        <v>0.12494176883159466</v>
      </c>
      <c r="E53" s="305">
        <f t="shared" ref="E53:I53" si="37">E51*E47</f>
        <v>0.10716293314092903</v>
      </c>
      <c r="F53" s="305">
        <f t="shared" si="37"/>
        <v>0.11184799273870179</v>
      </c>
      <c r="G53" s="305">
        <f t="shared" si="37"/>
        <v>0.15225660487198203</v>
      </c>
      <c r="H53" s="305">
        <f t="shared" si="37"/>
        <v>0.16335213740196772</v>
      </c>
      <c r="I53" s="305">
        <f t="shared" si="37"/>
        <v>0.1673440111018405</v>
      </c>
    </row>
    <row r="55" spans="1:16384">
      <c r="B55" s="413"/>
      <c r="C55" s="414"/>
      <c r="D55" s="414"/>
      <c r="E55" s="414"/>
      <c r="F55" s="414"/>
      <c r="G55" s="414"/>
      <c r="H55" s="414"/>
      <c r="I55" s="414"/>
    </row>
    <row r="56" spans="1:16384">
      <c r="B56" s="89"/>
      <c r="C56" s="80"/>
      <c r="D56" s="80"/>
      <c r="E56" s="80"/>
      <c r="F56" s="80"/>
      <c r="G56" s="80"/>
      <c r="H56" s="80"/>
      <c r="I56" s="80"/>
    </row>
    <row r="57" spans="1:16384">
      <c r="B57" s="89"/>
      <c r="C57" s="80"/>
      <c r="D57" s="80"/>
      <c r="E57" s="80"/>
      <c r="F57" s="80"/>
      <c r="G57" s="80"/>
      <c r="H57" s="80"/>
      <c r="I57" s="80"/>
    </row>
    <row r="58" spans="1:16384" s="27" customFormat="1">
      <c r="A58" s="84"/>
      <c r="B58" s="413"/>
      <c r="C58" s="414"/>
      <c r="D58" s="414"/>
      <c r="E58" s="414"/>
      <c r="F58" s="414"/>
      <c r="G58" s="414"/>
      <c r="H58" s="414"/>
      <c r="I58" s="414"/>
      <c r="J58" s="85"/>
      <c r="K58" s="85"/>
      <c r="L58" s="85"/>
      <c r="M58" s="85"/>
      <c r="N58" s="85"/>
      <c r="O58" s="85"/>
      <c r="P58" s="85"/>
      <c r="Q58" s="415"/>
      <c r="R58" s="416"/>
      <c r="S58" s="416"/>
      <c r="T58" s="416"/>
      <c r="U58" s="416"/>
      <c r="V58" s="416"/>
      <c r="W58" s="416"/>
      <c r="X58" s="416"/>
      <c r="Y58" s="415"/>
      <c r="Z58" s="416"/>
      <c r="AA58" s="416"/>
      <c r="AB58" s="416"/>
      <c r="AC58" s="416"/>
      <c r="AD58" s="416"/>
      <c r="AE58" s="416"/>
      <c r="AF58" s="416"/>
      <c r="AG58" s="415"/>
      <c r="AH58" s="416"/>
      <c r="AI58" s="416"/>
      <c r="AJ58" s="416"/>
      <c r="AK58" s="416"/>
      <c r="AL58" s="416"/>
      <c r="AM58" s="416"/>
      <c r="AN58" s="416"/>
      <c r="AO58" s="415"/>
      <c r="AP58" s="416"/>
      <c r="AQ58" s="416"/>
      <c r="AR58" s="416"/>
      <c r="AS58" s="416"/>
      <c r="AT58" s="416"/>
      <c r="AU58" s="416"/>
      <c r="AV58" s="416"/>
      <c r="AW58" s="415"/>
      <c r="AX58" s="416"/>
      <c r="AY58" s="416"/>
      <c r="AZ58" s="416"/>
      <c r="BA58" s="416"/>
      <c r="BB58" s="416"/>
      <c r="BC58" s="416"/>
      <c r="BD58" s="416"/>
      <c r="BE58" s="415"/>
      <c r="BF58" s="416"/>
      <c r="BG58" s="416"/>
      <c r="BH58" s="416"/>
      <c r="BI58" s="416"/>
      <c r="BJ58" s="416"/>
      <c r="BK58" s="416"/>
      <c r="BL58" s="416"/>
      <c r="BM58" s="415"/>
      <c r="BN58" s="416"/>
      <c r="BO58" s="416"/>
      <c r="BP58" s="416"/>
      <c r="BQ58" s="416"/>
      <c r="BR58" s="416"/>
      <c r="BS58" s="416"/>
      <c r="BT58" s="416"/>
      <c r="BU58" s="415"/>
      <c r="BV58" s="416"/>
      <c r="BW58" s="416"/>
      <c r="BX58" s="416"/>
      <c r="BY58" s="416"/>
      <c r="BZ58" s="416"/>
      <c r="CA58" s="416"/>
      <c r="CB58" s="416"/>
      <c r="CC58" s="415"/>
      <c r="CD58" s="416"/>
      <c r="CE58" s="416"/>
      <c r="CF58" s="416"/>
      <c r="CG58" s="416"/>
      <c r="CH58" s="416"/>
      <c r="CI58" s="416"/>
      <c r="CJ58" s="416"/>
      <c r="CK58" s="415"/>
      <c r="CL58" s="416"/>
      <c r="CM58" s="416"/>
      <c r="CN58" s="416"/>
      <c r="CO58" s="416"/>
      <c r="CP58" s="416"/>
      <c r="CQ58" s="416"/>
      <c r="CR58" s="416"/>
      <c r="CS58" s="415"/>
      <c r="CT58" s="416"/>
      <c r="CU58" s="416"/>
      <c r="CV58" s="416"/>
      <c r="CW58" s="416"/>
      <c r="CX58" s="416"/>
      <c r="CY58" s="416"/>
      <c r="CZ58" s="416"/>
      <c r="DA58" s="415"/>
      <c r="DB58" s="416"/>
      <c r="DC58" s="416"/>
      <c r="DD58" s="416"/>
      <c r="DE58" s="416"/>
      <c r="DF58" s="416"/>
      <c r="DG58" s="416"/>
      <c r="DH58" s="416"/>
      <c r="DI58" s="415"/>
      <c r="DJ58" s="416"/>
      <c r="DK58" s="416"/>
      <c r="DL58" s="416"/>
      <c r="DM58" s="416"/>
      <c r="DN58" s="416"/>
      <c r="DO58" s="416"/>
      <c r="DP58" s="416"/>
      <c r="DQ58" s="415"/>
      <c r="DR58" s="416"/>
      <c r="DS58" s="416"/>
      <c r="DT58" s="416"/>
      <c r="DU58" s="416"/>
      <c r="DV58" s="416"/>
      <c r="DW58" s="416"/>
      <c r="DX58" s="416"/>
      <c r="DY58" s="415"/>
      <c r="DZ58" s="416"/>
      <c r="EA58" s="416"/>
      <c r="EB58" s="416"/>
      <c r="EC58" s="416"/>
      <c r="ED58" s="416"/>
      <c r="EE58" s="416"/>
      <c r="EF58" s="416"/>
      <c r="EG58" s="415"/>
      <c r="EH58" s="416"/>
      <c r="EI58" s="416"/>
      <c r="EJ58" s="416"/>
      <c r="EK58" s="416"/>
      <c r="EL58" s="416"/>
      <c r="EM58" s="416"/>
      <c r="EN58" s="416"/>
      <c r="EO58" s="415"/>
      <c r="EP58" s="416"/>
      <c r="EQ58" s="416"/>
      <c r="ER58" s="416"/>
      <c r="ES58" s="416"/>
      <c r="ET58" s="416"/>
      <c r="EU58" s="416"/>
      <c r="EV58" s="416"/>
      <c r="EW58" s="415"/>
      <c r="EX58" s="416"/>
      <c r="EY58" s="416"/>
      <c r="EZ58" s="416"/>
      <c r="FA58" s="416"/>
      <c r="FB58" s="416"/>
      <c r="FC58" s="416"/>
      <c r="FD58" s="416"/>
      <c r="FE58" s="415"/>
      <c r="FF58" s="416"/>
      <c r="FG58" s="416"/>
      <c r="FH58" s="416"/>
      <c r="FI58" s="416"/>
      <c r="FJ58" s="416"/>
      <c r="FK58" s="416"/>
      <c r="FL58" s="416"/>
      <c r="FM58" s="415"/>
      <c r="FN58" s="416"/>
      <c r="FO58" s="416"/>
      <c r="FP58" s="416"/>
      <c r="FQ58" s="416"/>
      <c r="FR58" s="416"/>
      <c r="FS58" s="416"/>
      <c r="FT58" s="416"/>
      <c r="FU58" s="415"/>
      <c r="FV58" s="416"/>
      <c r="FW58" s="416"/>
      <c r="FX58" s="416"/>
      <c r="FY58" s="416"/>
      <c r="FZ58" s="416"/>
      <c r="GA58" s="416"/>
      <c r="GB58" s="416"/>
      <c r="GC58" s="415"/>
      <c r="GD58" s="416"/>
      <c r="GE58" s="416"/>
      <c r="GF58" s="416"/>
      <c r="GG58" s="416"/>
      <c r="GH58" s="416"/>
      <c r="GI58" s="416"/>
      <c r="GJ58" s="416"/>
      <c r="GK58" s="415"/>
      <c r="GL58" s="416"/>
      <c r="GM58" s="416"/>
      <c r="GN58" s="416"/>
      <c r="GO58" s="416"/>
      <c r="GP58" s="416"/>
      <c r="GQ58" s="416"/>
      <c r="GR58" s="416"/>
      <c r="GS58" s="415"/>
      <c r="GT58" s="416"/>
      <c r="GU58" s="416"/>
      <c r="GV58" s="416"/>
      <c r="GW58" s="416"/>
      <c r="GX58" s="416"/>
      <c r="GY58" s="416"/>
      <c r="GZ58" s="416"/>
      <c r="HA58" s="415"/>
      <c r="HB58" s="416"/>
      <c r="HC58" s="416"/>
      <c r="HD58" s="416"/>
      <c r="HE58" s="416"/>
      <c r="HF58" s="416"/>
      <c r="HG58" s="416"/>
      <c r="HH58" s="416"/>
      <c r="HI58" s="415"/>
      <c r="HJ58" s="416"/>
      <c r="HK58" s="416"/>
      <c r="HL58" s="416"/>
      <c r="HM58" s="416"/>
      <c r="HN58" s="416"/>
      <c r="HO58" s="416"/>
      <c r="HP58" s="416"/>
      <c r="HQ58" s="415"/>
      <c r="HR58" s="416"/>
      <c r="HS58" s="416"/>
      <c r="HT58" s="416"/>
      <c r="HU58" s="416"/>
      <c r="HV58" s="416"/>
      <c r="HW58" s="416"/>
      <c r="HX58" s="416"/>
      <c r="HY58" s="415"/>
      <c r="HZ58" s="416"/>
      <c r="IA58" s="416"/>
      <c r="IB58" s="416"/>
      <c r="IC58" s="416"/>
      <c r="ID58" s="416"/>
      <c r="IE58" s="416"/>
      <c r="IF58" s="416"/>
      <c r="IG58" s="415"/>
      <c r="IH58" s="416"/>
      <c r="II58" s="416"/>
      <c r="IJ58" s="416"/>
      <c r="IK58" s="416"/>
      <c r="IL58" s="416"/>
      <c r="IM58" s="416"/>
      <c r="IN58" s="416"/>
      <c r="IO58" s="415"/>
      <c r="IP58" s="416"/>
      <c r="IQ58" s="416"/>
      <c r="IR58" s="416"/>
      <c r="IS58" s="416"/>
      <c r="IT58" s="416"/>
      <c r="IU58" s="416"/>
      <c r="IV58" s="416"/>
      <c r="IW58" s="415"/>
      <c r="IX58" s="416"/>
      <c r="IY58" s="416"/>
      <c r="IZ58" s="416"/>
      <c r="JA58" s="416"/>
      <c r="JB58" s="416"/>
      <c r="JC58" s="416"/>
      <c r="JD58" s="416"/>
      <c r="JE58" s="415"/>
      <c r="JF58" s="416"/>
      <c r="JG58" s="416"/>
      <c r="JH58" s="416"/>
      <c r="JI58" s="416"/>
      <c r="JJ58" s="416"/>
      <c r="JK58" s="416"/>
      <c r="JL58" s="416"/>
      <c r="JM58" s="415"/>
      <c r="JN58" s="416"/>
      <c r="JO58" s="416"/>
      <c r="JP58" s="416"/>
      <c r="JQ58" s="416"/>
      <c r="JR58" s="416"/>
      <c r="JS58" s="416"/>
      <c r="JT58" s="416"/>
      <c r="JU58" s="415"/>
      <c r="JV58" s="416"/>
      <c r="JW58" s="416"/>
      <c r="JX58" s="416"/>
      <c r="JY58" s="416"/>
      <c r="JZ58" s="416"/>
      <c r="KA58" s="416"/>
      <c r="KB58" s="416"/>
      <c r="KC58" s="415"/>
      <c r="KD58" s="416"/>
      <c r="KE58" s="416"/>
      <c r="KF58" s="416"/>
      <c r="KG58" s="416"/>
      <c r="KH58" s="416"/>
      <c r="KI58" s="416"/>
      <c r="KJ58" s="416"/>
      <c r="KK58" s="415"/>
      <c r="KL58" s="416"/>
      <c r="KM58" s="416"/>
      <c r="KN58" s="416"/>
      <c r="KO58" s="416"/>
      <c r="KP58" s="416"/>
      <c r="KQ58" s="416"/>
      <c r="KR58" s="416"/>
      <c r="KS58" s="415"/>
      <c r="KT58" s="416"/>
      <c r="KU58" s="416"/>
      <c r="KV58" s="416"/>
      <c r="KW58" s="416"/>
      <c r="KX58" s="416"/>
      <c r="KY58" s="416"/>
      <c r="KZ58" s="416"/>
      <c r="LA58" s="415"/>
      <c r="LB58" s="416"/>
      <c r="LC58" s="416"/>
      <c r="LD58" s="416"/>
      <c r="LE58" s="416"/>
      <c r="LF58" s="416"/>
      <c r="LG58" s="416"/>
      <c r="LH58" s="416"/>
      <c r="LI58" s="415"/>
      <c r="LJ58" s="416"/>
      <c r="LK58" s="416"/>
      <c r="LL58" s="416"/>
      <c r="LM58" s="416"/>
      <c r="LN58" s="416"/>
      <c r="LO58" s="416"/>
      <c r="LP58" s="416"/>
      <c r="LQ58" s="415"/>
      <c r="LR58" s="416"/>
      <c r="LS58" s="416"/>
      <c r="LT58" s="416"/>
      <c r="LU58" s="416"/>
      <c r="LV58" s="416"/>
      <c r="LW58" s="416"/>
      <c r="LX58" s="416"/>
      <c r="LY58" s="415"/>
      <c r="LZ58" s="416"/>
      <c r="MA58" s="416"/>
      <c r="MB58" s="416"/>
      <c r="MC58" s="416"/>
      <c r="MD58" s="416"/>
      <c r="ME58" s="416"/>
      <c r="MF58" s="416"/>
      <c r="MG58" s="415"/>
      <c r="MH58" s="416"/>
      <c r="MI58" s="416"/>
      <c r="MJ58" s="416"/>
      <c r="MK58" s="416"/>
      <c r="ML58" s="416"/>
      <c r="MM58" s="416"/>
      <c r="MN58" s="416"/>
      <c r="MO58" s="415"/>
      <c r="MP58" s="416"/>
      <c r="MQ58" s="416"/>
      <c r="MR58" s="416"/>
      <c r="MS58" s="416"/>
      <c r="MT58" s="416"/>
      <c r="MU58" s="416"/>
      <c r="MV58" s="416"/>
      <c r="MW58" s="415"/>
      <c r="MX58" s="416"/>
      <c r="MY58" s="416"/>
      <c r="MZ58" s="416"/>
      <c r="NA58" s="416"/>
      <c r="NB58" s="416"/>
      <c r="NC58" s="416"/>
      <c r="ND58" s="416"/>
      <c r="NE58" s="415"/>
      <c r="NF58" s="416"/>
      <c r="NG58" s="416"/>
      <c r="NH58" s="416"/>
      <c r="NI58" s="416"/>
      <c r="NJ58" s="416"/>
      <c r="NK58" s="416"/>
      <c r="NL58" s="416"/>
      <c r="NM58" s="415"/>
      <c r="NN58" s="416"/>
      <c r="NO58" s="416"/>
      <c r="NP58" s="416"/>
      <c r="NQ58" s="416"/>
      <c r="NR58" s="416"/>
      <c r="NS58" s="416"/>
      <c r="NT58" s="416"/>
      <c r="NU58" s="415"/>
      <c r="NV58" s="416"/>
      <c r="NW58" s="416"/>
      <c r="NX58" s="416"/>
      <c r="NY58" s="416"/>
      <c r="NZ58" s="416"/>
      <c r="OA58" s="416"/>
      <c r="OB58" s="416"/>
      <c r="OC58" s="415"/>
      <c r="OD58" s="416"/>
      <c r="OE58" s="416"/>
      <c r="OF58" s="416"/>
      <c r="OG58" s="416"/>
      <c r="OH58" s="416"/>
      <c r="OI58" s="416"/>
      <c r="OJ58" s="416"/>
      <c r="OK58" s="415"/>
      <c r="OL58" s="416"/>
      <c r="OM58" s="416"/>
      <c r="ON58" s="416"/>
      <c r="OO58" s="416"/>
      <c r="OP58" s="416"/>
      <c r="OQ58" s="416"/>
      <c r="OR58" s="416"/>
      <c r="OS58" s="415"/>
      <c r="OT58" s="416"/>
      <c r="OU58" s="416"/>
      <c r="OV58" s="416"/>
      <c r="OW58" s="416"/>
      <c r="OX58" s="416"/>
      <c r="OY58" s="416"/>
      <c r="OZ58" s="416"/>
      <c r="PA58" s="415"/>
      <c r="PB58" s="416"/>
      <c r="PC58" s="416"/>
      <c r="PD58" s="416"/>
      <c r="PE58" s="416"/>
      <c r="PF58" s="416"/>
      <c r="PG58" s="416"/>
      <c r="PH58" s="416"/>
      <c r="PI58" s="415"/>
      <c r="PJ58" s="416"/>
      <c r="PK58" s="416"/>
      <c r="PL58" s="416"/>
      <c r="PM58" s="416"/>
      <c r="PN58" s="416"/>
      <c r="PO58" s="416"/>
      <c r="PP58" s="416"/>
      <c r="PQ58" s="415"/>
      <c r="PR58" s="416"/>
      <c r="PS58" s="416"/>
      <c r="PT58" s="416"/>
      <c r="PU58" s="416"/>
      <c r="PV58" s="416"/>
      <c r="PW58" s="416"/>
      <c r="PX58" s="416"/>
      <c r="PY58" s="415"/>
      <c r="PZ58" s="416"/>
      <c r="QA58" s="416"/>
      <c r="QB58" s="416"/>
      <c r="QC58" s="416"/>
      <c r="QD58" s="416"/>
      <c r="QE58" s="416"/>
      <c r="QF58" s="416"/>
      <c r="QG58" s="415"/>
      <c r="QH58" s="416"/>
      <c r="QI58" s="416"/>
      <c r="QJ58" s="416"/>
      <c r="QK58" s="416"/>
      <c r="QL58" s="416"/>
      <c r="QM58" s="416"/>
      <c r="QN58" s="416"/>
      <c r="QO58" s="415"/>
      <c r="QP58" s="416"/>
      <c r="QQ58" s="416"/>
      <c r="QR58" s="416"/>
      <c r="QS58" s="416"/>
      <c r="QT58" s="416"/>
      <c r="QU58" s="416"/>
      <c r="QV58" s="416"/>
      <c r="QW58" s="415"/>
      <c r="QX58" s="416"/>
      <c r="QY58" s="416"/>
      <c r="QZ58" s="416"/>
      <c r="RA58" s="416"/>
      <c r="RB58" s="416"/>
      <c r="RC58" s="416"/>
      <c r="RD58" s="416"/>
      <c r="RE58" s="415"/>
      <c r="RF58" s="416"/>
      <c r="RG58" s="416"/>
      <c r="RH58" s="416"/>
      <c r="RI58" s="416"/>
      <c r="RJ58" s="416"/>
      <c r="RK58" s="416"/>
      <c r="RL58" s="416"/>
      <c r="RM58" s="415"/>
      <c r="RN58" s="416"/>
      <c r="RO58" s="416"/>
      <c r="RP58" s="416"/>
      <c r="RQ58" s="416"/>
      <c r="RR58" s="416"/>
      <c r="RS58" s="416"/>
      <c r="RT58" s="416"/>
      <c r="RU58" s="415"/>
      <c r="RV58" s="416"/>
      <c r="RW58" s="416"/>
      <c r="RX58" s="416"/>
      <c r="RY58" s="416"/>
      <c r="RZ58" s="416"/>
      <c r="SA58" s="416"/>
      <c r="SB58" s="416"/>
      <c r="SC58" s="415"/>
      <c r="SD58" s="416"/>
      <c r="SE58" s="416"/>
      <c r="SF58" s="416"/>
      <c r="SG58" s="416"/>
      <c r="SH58" s="416"/>
      <c r="SI58" s="416"/>
      <c r="SJ58" s="416"/>
      <c r="SK58" s="415"/>
      <c r="SL58" s="416"/>
      <c r="SM58" s="416"/>
      <c r="SN58" s="416"/>
      <c r="SO58" s="416"/>
      <c r="SP58" s="416"/>
      <c r="SQ58" s="416"/>
      <c r="SR58" s="416"/>
      <c r="SS58" s="415"/>
      <c r="ST58" s="416"/>
      <c r="SU58" s="416"/>
      <c r="SV58" s="416"/>
      <c r="SW58" s="416"/>
      <c r="SX58" s="416"/>
      <c r="SY58" s="416"/>
      <c r="SZ58" s="416"/>
      <c r="TA58" s="415"/>
      <c r="TB58" s="416"/>
      <c r="TC58" s="416"/>
      <c r="TD58" s="416"/>
      <c r="TE58" s="416"/>
      <c r="TF58" s="416"/>
      <c r="TG58" s="416"/>
      <c r="TH58" s="416"/>
      <c r="TI58" s="415"/>
      <c r="TJ58" s="416"/>
      <c r="TK58" s="416"/>
      <c r="TL58" s="416"/>
      <c r="TM58" s="416"/>
      <c r="TN58" s="416"/>
      <c r="TO58" s="416"/>
      <c r="TP58" s="416"/>
      <c r="TQ58" s="415"/>
      <c r="TR58" s="416"/>
      <c r="TS58" s="416"/>
      <c r="TT58" s="416"/>
      <c r="TU58" s="416"/>
      <c r="TV58" s="416"/>
      <c r="TW58" s="416"/>
      <c r="TX58" s="416"/>
      <c r="TY58" s="415"/>
      <c r="TZ58" s="416"/>
      <c r="UA58" s="416"/>
      <c r="UB58" s="416"/>
      <c r="UC58" s="416"/>
      <c r="UD58" s="416"/>
      <c r="UE58" s="416"/>
      <c r="UF58" s="416"/>
      <c r="UG58" s="415"/>
      <c r="UH58" s="416"/>
      <c r="UI58" s="416"/>
      <c r="UJ58" s="416"/>
      <c r="UK58" s="416"/>
      <c r="UL58" s="416"/>
      <c r="UM58" s="416"/>
      <c r="UN58" s="416"/>
      <c r="UO58" s="415"/>
      <c r="UP58" s="416"/>
      <c r="UQ58" s="416"/>
      <c r="UR58" s="416"/>
      <c r="US58" s="416"/>
      <c r="UT58" s="416"/>
      <c r="UU58" s="416"/>
      <c r="UV58" s="416"/>
      <c r="UW58" s="415"/>
      <c r="UX58" s="416"/>
      <c r="UY58" s="416"/>
      <c r="UZ58" s="416"/>
      <c r="VA58" s="416"/>
      <c r="VB58" s="416"/>
      <c r="VC58" s="416"/>
      <c r="VD58" s="416"/>
      <c r="VE58" s="415"/>
      <c r="VF58" s="416"/>
      <c r="VG58" s="416"/>
      <c r="VH58" s="416"/>
      <c r="VI58" s="416"/>
      <c r="VJ58" s="416"/>
      <c r="VK58" s="416"/>
      <c r="VL58" s="416"/>
      <c r="VM58" s="415"/>
      <c r="VN58" s="416"/>
      <c r="VO58" s="416"/>
      <c r="VP58" s="416"/>
      <c r="VQ58" s="416"/>
      <c r="VR58" s="416"/>
      <c r="VS58" s="416"/>
      <c r="VT58" s="416"/>
      <c r="VU58" s="415"/>
      <c r="VV58" s="416"/>
      <c r="VW58" s="416"/>
      <c r="VX58" s="416"/>
      <c r="VY58" s="416"/>
      <c r="VZ58" s="416"/>
      <c r="WA58" s="416"/>
      <c r="WB58" s="416"/>
      <c r="WC58" s="415"/>
      <c r="WD58" s="416"/>
      <c r="WE58" s="416"/>
      <c r="WF58" s="416"/>
      <c r="WG58" s="416"/>
      <c r="WH58" s="416"/>
      <c r="WI58" s="416"/>
      <c r="WJ58" s="416"/>
      <c r="WK58" s="415"/>
      <c r="WL58" s="416"/>
      <c r="WM58" s="416"/>
      <c r="WN58" s="416"/>
      <c r="WO58" s="416"/>
      <c r="WP58" s="416"/>
      <c r="WQ58" s="416"/>
      <c r="WR58" s="416"/>
      <c r="WS58" s="415"/>
      <c r="WT58" s="416"/>
      <c r="WU58" s="416"/>
      <c r="WV58" s="416"/>
      <c r="WW58" s="416"/>
      <c r="WX58" s="416"/>
      <c r="WY58" s="416"/>
      <c r="WZ58" s="416"/>
      <c r="XA58" s="415"/>
      <c r="XB58" s="416"/>
      <c r="XC58" s="416"/>
      <c r="XD58" s="416"/>
      <c r="XE58" s="416"/>
      <c r="XF58" s="416"/>
      <c r="XG58" s="416"/>
      <c r="XH58" s="416"/>
      <c r="XI58" s="415"/>
      <c r="XJ58" s="416"/>
      <c r="XK58" s="416"/>
      <c r="XL58" s="416"/>
      <c r="XM58" s="416"/>
      <c r="XN58" s="416"/>
      <c r="XO58" s="416"/>
      <c r="XP58" s="416"/>
      <c r="XQ58" s="415"/>
      <c r="XR58" s="416"/>
      <c r="XS58" s="416"/>
      <c r="XT58" s="416"/>
      <c r="XU58" s="416"/>
      <c r="XV58" s="416"/>
      <c r="XW58" s="416"/>
      <c r="XX58" s="416"/>
      <c r="XY58" s="415"/>
      <c r="XZ58" s="416"/>
      <c r="YA58" s="416"/>
      <c r="YB58" s="416"/>
      <c r="YC58" s="416"/>
      <c r="YD58" s="416"/>
      <c r="YE58" s="416"/>
      <c r="YF58" s="416"/>
      <c r="YG58" s="415"/>
      <c r="YH58" s="416"/>
      <c r="YI58" s="416"/>
      <c r="YJ58" s="416"/>
      <c r="YK58" s="416"/>
      <c r="YL58" s="416"/>
      <c r="YM58" s="416"/>
      <c r="YN58" s="416"/>
      <c r="YO58" s="415"/>
      <c r="YP58" s="416"/>
      <c r="YQ58" s="416"/>
      <c r="YR58" s="416"/>
      <c r="YS58" s="416"/>
      <c r="YT58" s="416"/>
      <c r="YU58" s="416"/>
      <c r="YV58" s="416"/>
      <c r="YW58" s="415"/>
      <c r="YX58" s="416"/>
      <c r="YY58" s="416"/>
      <c r="YZ58" s="416"/>
      <c r="ZA58" s="416"/>
      <c r="ZB58" s="416"/>
      <c r="ZC58" s="416"/>
      <c r="ZD58" s="416"/>
      <c r="ZE58" s="415"/>
      <c r="ZF58" s="416"/>
      <c r="ZG58" s="416"/>
      <c r="ZH58" s="416"/>
      <c r="ZI58" s="416"/>
      <c r="ZJ58" s="416"/>
      <c r="ZK58" s="416"/>
      <c r="ZL58" s="416"/>
      <c r="ZM58" s="415"/>
      <c r="ZN58" s="416"/>
      <c r="ZO58" s="416"/>
      <c r="ZP58" s="416"/>
      <c r="ZQ58" s="416"/>
      <c r="ZR58" s="416"/>
      <c r="ZS58" s="416"/>
      <c r="ZT58" s="416"/>
      <c r="ZU58" s="415"/>
      <c r="ZV58" s="416"/>
      <c r="ZW58" s="416"/>
      <c r="ZX58" s="416"/>
      <c r="ZY58" s="416"/>
      <c r="ZZ58" s="416"/>
      <c r="AAA58" s="416"/>
      <c r="AAB58" s="416"/>
      <c r="AAC58" s="415"/>
      <c r="AAD58" s="416"/>
      <c r="AAE58" s="416"/>
      <c r="AAF58" s="416"/>
      <c r="AAG58" s="416"/>
      <c r="AAH58" s="416"/>
      <c r="AAI58" s="416"/>
      <c r="AAJ58" s="416"/>
      <c r="AAK58" s="415"/>
      <c r="AAL58" s="416"/>
      <c r="AAM58" s="416"/>
      <c r="AAN58" s="416"/>
      <c r="AAO58" s="416"/>
      <c r="AAP58" s="416"/>
      <c r="AAQ58" s="416"/>
      <c r="AAR58" s="416"/>
      <c r="AAS58" s="415"/>
      <c r="AAT58" s="416"/>
      <c r="AAU58" s="416"/>
      <c r="AAV58" s="416"/>
      <c r="AAW58" s="416"/>
      <c r="AAX58" s="416"/>
      <c r="AAY58" s="416"/>
      <c r="AAZ58" s="416"/>
      <c r="ABA58" s="415"/>
      <c r="ABB58" s="416"/>
      <c r="ABC58" s="416"/>
      <c r="ABD58" s="416"/>
      <c r="ABE58" s="416"/>
      <c r="ABF58" s="416"/>
      <c r="ABG58" s="416"/>
      <c r="ABH58" s="416"/>
      <c r="ABI58" s="415"/>
      <c r="ABJ58" s="416"/>
      <c r="ABK58" s="416"/>
      <c r="ABL58" s="416"/>
      <c r="ABM58" s="416"/>
      <c r="ABN58" s="416"/>
      <c r="ABO58" s="416"/>
      <c r="ABP58" s="416"/>
      <c r="ABQ58" s="415"/>
      <c r="ABR58" s="416"/>
      <c r="ABS58" s="416"/>
      <c r="ABT58" s="416"/>
      <c r="ABU58" s="416"/>
      <c r="ABV58" s="416"/>
      <c r="ABW58" s="416"/>
      <c r="ABX58" s="416"/>
      <c r="ABY58" s="415"/>
      <c r="ABZ58" s="416"/>
      <c r="ACA58" s="416"/>
      <c r="ACB58" s="416"/>
      <c r="ACC58" s="416"/>
      <c r="ACD58" s="416"/>
      <c r="ACE58" s="416"/>
      <c r="ACF58" s="416"/>
      <c r="ACG58" s="415"/>
      <c r="ACH58" s="416"/>
      <c r="ACI58" s="416"/>
      <c r="ACJ58" s="416"/>
      <c r="ACK58" s="416"/>
      <c r="ACL58" s="416"/>
      <c r="ACM58" s="416"/>
      <c r="ACN58" s="416"/>
      <c r="ACO58" s="415"/>
      <c r="ACP58" s="416"/>
      <c r="ACQ58" s="416"/>
      <c r="ACR58" s="416"/>
      <c r="ACS58" s="416"/>
      <c r="ACT58" s="416"/>
      <c r="ACU58" s="416"/>
      <c r="ACV58" s="416"/>
      <c r="ACW58" s="415"/>
      <c r="ACX58" s="416"/>
      <c r="ACY58" s="416"/>
      <c r="ACZ58" s="416"/>
      <c r="ADA58" s="416"/>
      <c r="ADB58" s="416"/>
      <c r="ADC58" s="416"/>
      <c r="ADD58" s="416"/>
      <c r="ADE58" s="415"/>
      <c r="ADF58" s="416"/>
      <c r="ADG58" s="416"/>
      <c r="ADH58" s="416"/>
      <c r="ADI58" s="416"/>
      <c r="ADJ58" s="416"/>
      <c r="ADK58" s="416"/>
      <c r="ADL58" s="416"/>
      <c r="ADM58" s="415"/>
      <c r="ADN58" s="416"/>
      <c r="ADO58" s="416"/>
      <c r="ADP58" s="416"/>
      <c r="ADQ58" s="416"/>
      <c r="ADR58" s="416"/>
      <c r="ADS58" s="416"/>
      <c r="ADT58" s="416"/>
      <c r="ADU58" s="415"/>
      <c r="ADV58" s="416"/>
      <c r="ADW58" s="416"/>
      <c r="ADX58" s="416"/>
      <c r="ADY58" s="416"/>
      <c r="ADZ58" s="416"/>
      <c r="AEA58" s="416"/>
      <c r="AEB58" s="416"/>
      <c r="AEC58" s="415"/>
      <c r="AED58" s="416"/>
      <c r="AEE58" s="416"/>
      <c r="AEF58" s="416"/>
      <c r="AEG58" s="416"/>
      <c r="AEH58" s="416"/>
      <c r="AEI58" s="416"/>
      <c r="AEJ58" s="416"/>
      <c r="AEK58" s="415"/>
      <c r="AEL58" s="416"/>
      <c r="AEM58" s="416"/>
      <c r="AEN58" s="416"/>
      <c r="AEO58" s="416"/>
      <c r="AEP58" s="416"/>
      <c r="AEQ58" s="416"/>
      <c r="AER58" s="416"/>
      <c r="AES58" s="415"/>
      <c r="AET58" s="416"/>
      <c r="AEU58" s="416"/>
      <c r="AEV58" s="416"/>
      <c r="AEW58" s="416"/>
      <c r="AEX58" s="416"/>
      <c r="AEY58" s="416"/>
      <c r="AEZ58" s="416"/>
      <c r="AFA58" s="415"/>
      <c r="AFB58" s="416"/>
      <c r="AFC58" s="416"/>
      <c r="AFD58" s="416"/>
      <c r="AFE58" s="416"/>
      <c r="AFF58" s="416"/>
      <c r="AFG58" s="416"/>
      <c r="AFH58" s="416"/>
      <c r="AFI58" s="415"/>
      <c r="AFJ58" s="416"/>
      <c r="AFK58" s="416"/>
      <c r="AFL58" s="416"/>
      <c r="AFM58" s="416"/>
      <c r="AFN58" s="416"/>
      <c r="AFO58" s="416"/>
      <c r="AFP58" s="416"/>
      <c r="AFQ58" s="415"/>
      <c r="AFR58" s="416"/>
      <c r="AFS58" s="416"/>
      <c r="AFT58" s="416"/>
      <c r="AFU58" s="416"/>
      <c r="AFV58" s="416"/>
      <c r="AFW58" s="416"/>
      <c r="AFX58" s="416"/>
      <c r="AFY58" s="415"/>
      <c r="AFZ58" s="416"/>
      <c r="AGA58" s="416"/>
      <c r="AGB58" s="416"/>
      <c r="AGC58" s="416"/>
      <c r="AGD58" s="416"/>
      <c r="AGE58" s="416"/>
      <c r="AGF58" s="416"/>
      <c r="AGG58" s="415"/>
      <c r="AGH58" s="416"/>
      <c r="AGI58" s="416"/>
      <c r="AGJ58" s="416"/>
      <c r="AGK58" s="416"/>
      <c r="AGL58" s="416"/>
      <c r="AGM58" s="416"/>
      <c r="AGN58" s="416"/>
      <c r="AGO58" s="415"/>
      <c r="AGP58" s="416"/>
      <c r="AGQ58" s="416"/>
      <c r="AGR58" s="416"/>
      <c r="AGS58" s="416"/>
      <c r="AGT58" s="416"/>
      <c r="AGU58" s="416"/>
      <c r="AGV58" s="416"/>
      <c r="AGW58" s="415"/>
      <c r="AGX58" s="416"/>
      <c r="AGY58" s="416"/>
      <c r="AGZ58" s="416"/>
      <c r="AHA58" s="416"/>
      <c r="AHB58" s="416"/>
      <c r="AHC58" s="416"/>
      <c r="AHD58" s="416"/>
      <c r="AHE58" s="415"/>
      <c r="AHF58" s="416"/>
      <c r="AHG58" s="416"/>
      <c r="AHH58" s="416"/>
      <c r="AHI58" s="416"/>
      <c r="AHJ58" s="416"/>
      <c r="AHK58" s="416"/>
      <c r="AHL58" s="416"/>
      <c r="AHM58" s="415"/>
      <c r="AHN58" s="416"/>
      <c r="AHO58" s="416"/>
      <c r="AHP58" s="416"/>
      <c r="AHQ58" s="416"/>
      <c r="AHR58" s="416"/>
      <c r="AHS58" s="416"/>
      <c r="AHT58" s="416"/>
      <c r="AHU58" s="415"/>
      <c r="AHV58" s="416"/>
      <c r="AHW58" s="416"/>
      <c r="AHX58" s="416"/>
      <c r="AHY58" s="416"/>
      <c r="AHZ58" s="416"/>
      <c r="AIA58" s="416"/>
      <c r="AIB58" s="416"/>
      <c r="AIC58" s="415"/>
      <c r="AID58" s="416"/>
      <c r="AIE58" s="416"/>
      <c r="AIF58" s="416"/>
      <c r="AIG58" s="416"/>
      <c r="AIH58" s="416"/>
      <c r="AII58" s="416"/>
      <c r="AIJ58" s="416"/>
      <c r="AIK58" s="415"/>
      <c r="AIL58" s="416"/>
      <c r="AIM58" s="416"/>
      <c r="AIN58" s="416"/>
      <c r="AIO58" s="416"/>
      <c r="AIP58" s="416"/>
      <c r="AIQ58" s="416"/>
      <c r="AIR58" s="416"/>
      <c r="AIS58" s="415"/>
      <c r="AIT58" s="416"/>
      <c r="AIU58" s="416"/>
      <c r="AIV58" s="416"/>
      <c r="AIW58" s="416"/>
      <c r="AIX58" s="416"/>
      <c r="AIY58" s="416"/>
      <c r="AIZ58" s="416"/>
      <c r="AJA58" s="415"/>
      <c r="AJB58" s="416"/>
      <c r="AJC58" s="416"/>
      <c r="AJD58" s="416"/>
      <c r="AJE58" s="416"/>
      <c r="AJF58" s="416"/>
      <c r="AJG58" s="416"/>
      <c r="AJH58" s="416"/>
      <c r="AJI58" s="415"/>
      <c r="AJJ58" s="416"/>
      <c r="AJK58" s="416"/>
      <c r="AJL58" s="416"/>
      <c r="AJM58" s="416"/>
      <c r="AJN58" s="416"/>
      <c r="AJO58" s="416"/>
      <c r="AJP58" s="416"/>
      <c r="AJQ58" s="415"/>
      <c r="AJR58" s="416"/>
      <c r="AJS58" s="416"/>
      <c r="AJT58" s="416"/>
      <c r="AJU58" s="416"/>
      <c r="AJV58" s="416"/>
      <c r="AJW58" s="416"/>
      <c r="AJX58" s="416"/>
      <c r="AJY58" s="415"/>
      <c r="AJZ58" s="416"/>
      <c r="AKA58" s="416"/>
      <c r="AKB58" s="416"/>
      <c r="AKC58" s="416"/>
      <c r="AKD58" s="416"/>
      <c r="AKE58" s="416"/>
      <c r="AKF58" s="416"/>
      <c r="AKG58" s="415"/>
      <c r="AKH58" s="416"/>
      <c r="AKI58" s="416"/>
      <c r="AKJ58" s="416"/>
      <c r="AKK58" s="416"/>
      <c r="AKL58" s="416"/>
      <c r="AKM58" s="416"/>
      <c r="AKN58" s="416"/>
      <c r="AKO58" s="415"/>
      <c r="AKP58" s="416"/>
      <c r="AKQ58" s="416"/>
      <c r="AKR58" s="416"/>
      <c r="AKS58" s="416"/>
      <c r="AKT58" s="416"/>
      <c r="AKU58" s="416"/>
      <c r="AKV58" s="416"/>
      <c r="AKW58" s="415"/>
      <c r="AKX58" s="416"/>
      <c r="AKY58" s="416"/>
      <c r="AKZ58" s="416"/>
      <c r="ALA58" s="416"/>
      <c r="ALB58" s="416"/>
      <c r="ALC58" s="416"/>
      <c r="ALD58" s="416"/>
      <c r="ALE58" s="415"/>
      <c r="ALF58" s="416"/>
      <c r="ALG58" s="416"/>
      <c r="ALH58" s="416"/>
      <c r="ALI58" s="416"/>
      <c r="ALJ58" s="416"/>
      <c r="ALK58" s="416"/>
      <c r="ALL58" s="416"/>
      <c r="ALM58" s="415"/>
      <c r="ALN58" s="416"/>
      <c r="ALO58" s="416"/>
      <c r="ALP58" s="416"/>
      <c r="ALQ58" s="416"/>
      <c r="ALR58" s="416"/>
      <c r="ALS58" s="416"/>
      <c r="ALT58" s="416"/>
      <c r="ALU58" s="415"/>
      <c r="ALV58" s="416"/>
      <c r="ALW58" s="416"/>
      <c r="ALX58" s="416"/>
      <c r="ALY58" s="416"/>
      <c r="ALZ58" s="416"/>
      <c r="AMA58" s="416"/>
      <c r="AMB58" s="416"/>
      <c r="AMC58" s="415"/>
      <c r="AMD58" s="416"/>
      <c r="AME58" s="416"/>
      <c r="AMF58" s="416"/>
      <c r="AMG58" s="416"/>
      <c r="AMH58" s="416"/>
      <c r="AMI58" s="416"/>
      <c r="AMJ58" s="416"/>
      <c r="AMK58" s="415"/>
      <c r="AML58" s="416"/>
      <c r="AMM58" s="416"/>
      <c r="AMN58" s="416"/>
      <c r="AMO58" s="416"/>
      <c r="AMP58" s="416"/>
      <c r="AMQ58" s="416"/>
      <c r="AMR58" s="416"/>
      <c r="AMS58" s="415"/>
      <c r="AMT58" s="416"/>
      <c r="AMU58" s="416"/>
      <c r="AMV58" s="416"/>
      <c r="AMW58" s="416"/>
      <c r="AMX58" s="416"/>
      <c r="AMY58" s="416"/>
      <c r="AMZ58" s="416"/>
      <c r="ANA58" s="415"/>
      <c r="ANB58" s="416"/>
      <c r="ANC58" s="416"/>
      <c r="AND58" s="416"/>
      <c r="ANE58" s="416"/>
      <c r="ANF58" s="416"/>
      <c r="ANG58" s="416"/>
      <c r="ANH58" s="416"/>
      <c r="ANI58" s="415"/>
      <c r="ANJ58" s="416"/>
      <c r="ANK58" s="416"/>
      <c r="ANL58" s="416"/>
      <c r="ANM58" s="416"/>
      <c r="ANN58" s="416"/>
      <c r="ANO58" s="416"/>
      <c r="ANP58" s="416"/>
      <c r="ANQ58" s="415"/>
      <c r="ANR58" s="416"/>
      <c r="ANS58" s="416"/>
      <c r="ANT58" s="416"/>
      <c r="ANU58" s="416"/>
      <c r="ANV58" s="416"/>
      <c r="ANW58" s="416"/>
      <c r="ANX58" s="416"/>
      <c r="ANY58" s="415"/>
      <c r="ANZ58" s="416"/>
      <c r="AOA58" s="416"/>
      <c r="AOB58" s="416"/>
      <c r="AOC58" s="416"/>
      <c r="AOD58" s="416"/>
      <c r="AOE58" s="416"/>
      <c r="AOF58" s="416"/>
      <c r="AOG58" s="415"/>
      <c r="AOH58" s="416"/>
      <c r="AOI58" s="416"/>
      <c r="AOJ58" s="416"/>
      <c r="AOK58" s="416"/>
      <c r="AOL58" s="416"/>
      <c r="AOM58" s="416"/>
      <c r="AON58" s="416"/>
      <c r="AOO58" s="415"/>
      <c r="AOP58" s="416"/>
      <c r="AOQ58" s="416"/>
      <c r="AOR58" s="416"/>
      <c r="AOS58" s="416"/>
      <c r="AOT58" s="416"/>
      <c r="AOU58" s="416"/>
      <c r="AOV58" s="416"/>
      <c r="AOW58" s="415"/>
      <c r="AOX58" s="416"/>
      <c r="AOY58" s="416"/>
      <c r="AOZ58" s="416"/>
      <c r="APA58" s="416"/>
      <c r="APB58" s="416"/>
      <c r="APC58" s="416"/>
      <c r="APD58" s="416"/>
      <c r="APE58" s="415"/>
      <c r="APF58" s="416"/>
      <c r="APG58" s="416"/>
      <c r="APH58" s="416"/>
      <c r="API58" s="416"/>
      <c r="APJ58" s="416"/>
      <c r="APK58" s="416"/>
      <c r="APL58" s="416"/>
      <c r="APM58" s="415"/>
      <c r="APN58" s="416"/>
      <c r="APO58" s="416"/>
      <c r="APP58" s="416"/>
      <c r="APQ58" s="416"/>
      <c r="APR58" s="416"/>
      <c r="APS58" s="416"/>
      <c r="APT58" s="416"/>
      <c r="APU58" s="415"/>
      <c r="APV58" s="416"/>
      <c r="APW58" s="416"/>
      <c r="APX58" s="416"/>
      <c r="APY58" s="416"/>
      <c r="APZ58" s="416"/>
      <c r="AQA58" s="416"/>
      <c r="AQB58" s="416"/>
      <c r="AQC58" s="415"/>
      <c r="AQD58" s="416"/>
      <c r="AQE58" s="416"/>
      <c r="AQF58" s="416"/>
      <c r="AQG58" s="416"/>
      <c r="AQH58" s="416"/>
      <c r="AQI58" s="416"/>
      <c r="AQJ58" s="416"/>
      <c r="AQK58" s="415"/>
      <c r="AQL58" s="416"/>
      <c r="AQM58" s="416"/>
      <c r="AQN58" s="416"/>
      <c r="AQO58" s="416"/>
      <c r="AQP58" s="416"/>
      <c r="AQQ58" s="416"/>
      <c r="AQR58" s="416"/>
      <c r="AQS58" s="415"/>
      <c r="AQT58" s="416"/>
      <c r="AQU58" s="416"/>
      <c r="AQV58" s="416"/>
      <c r="AQW58" s="416"/>
      <c r="AQX58" s="416"/>
      <c r="AQY58" s="416"/>
      <c r="AQZ58" s="416"/>
      <c r="ARA58" s="415"/>
      <c r="ARB58" s="416"/>
      <c r="ARC58" s="416"/>
      <c r="ARD58" s="416"/>
      <c r="ARE58" s="416"/>
      <c r="ARF58" s="416"/>
      <c r="ARG58" s="416"/>
      <c r="ARH58" s="416"/>
      <c r="ARI58" s="415"/>
      <c r="ARJ58" s="416"/>
      <c r="ARK58" s="416"/>
      <c r="ARL58" s="416"/>
      <c r="ARM58" s="416"/>
      <c r="ARN58" s="416"/>
      <c r="ARO58" s="416"/>
      <c r="ARP58" s="416"/>
      <c r="ARQ58" s="415"/>
      <c r="ARR58" s="416"/>
      <c r="ARS58" s="416"/>
      <c r="ART58" s="416"/>
      <c r="ARU58" s="416"/>
      <c r="ARV58" s="416"/>
      <c r="ARW58" s="416"/>
      <c r="ARX58" s="416"/>
      <c r="ARY58" s="415"/>
      <c r="ARZ58" s="416"/>
      <c r="ASA58" s="416"/>
      <c r="ASB58" s="416"/>
      <c r="ASC58" s="416"/>
      <c r="ASD58" s="416"/>
      <c r="ASE58" s="416"/>
      <c r="ASF58" s="416"/>
      <c r="ASG58" s="415"/>
      <c r="ASH58" s="416"/>
      <c r="ASI58" s="416"/>
      <c r="ASJ58" s="416"/>
      <c r="ASK58" s="416"/>
      <c r="ASL58" s="416"/>
      <c r="ASM58" s="416"/>
      <c r="ASN58" s="416"/>
      <c r="ASO58" s="415"/>
      <c r="ASP58" s="416"/>
      <c r="ASQ58" s="416"/>
      <c r="ASR58" s="416"/>
      <c r="ASS58" s="416"/>
      <c r="AST58" s="416"/>
      <c r="ASU58" s="416"/>
      <c r="ASV58" s="416"/>
      <c r="ASW58" s="415"/>
      <c r="ASX58" s="416"/>
      <c r="ASY58" s="416"/>
      <c r="ASZ58" s="416"/>
      <c r="ATA58" s="416"/>
      <c r="ATB58" s="416"/>
      <c r="ATC58" s="416"/>
      <c r="ATD58" s="416"/>
      <c r="ATE58" s="415"/>
      <c r="ATF58" s="416"/>
      <c r="ATG58" s="416"/>
      <c r="ATH58" s="416"/>
      <c r="ATI58" s="416"/>
      <c r="ATJ58" s="416"/>
      <c r="ATK58" s="416"/>
      <c r="ATL58" s="416"/>
      <c r="ATM58" s="415"/>
      <c r="ATN58" s="416"/>
      <c r="ATO58" s="416"/>
      <c r="ATP58" s="416"/>
      <c r="ATQ58" s="416"/>
      <c r="ATR58" s="416"/>
      <c r="ATS58" s="416"/>
      <c r="ATT58" s="416"/>
      <c r="ATU58" s="415"/>
      <c r="ATV58" s="416"/>
      <c r="ATW58" s="416"/>
      <c r="ATX58" s="416"/>
      <c r="ATY58" s="416"/>
      <c r="ATZ58" s="416"/>
      <c r="AUA58" s="416"/>
      <c r="AUB58" s="416"/>
      <c r="AUC58" s="415"/>
      <c r="AUD58" s="416"/>
      <c r="AUE58" s="416"/>
      <c r="AUF58" s="416"/>
      <c r="AUG58" s="416"/>
      <c r="AUH58" s="416"/>
      <c r="AUI58" s="416"/>
      <c r="AUJ58" s="416"/>
      <c r="AUK58" s="415"/>
      <c r="AUL58" s="416"/>
      <c r="AUM58" s="416"/>
      <c r="AUN58" s="416"/>
      <c r="AUO58" s="416"/>
      <c r="AUP58" s="416"/>
      <c r="AUQ58" s="416"/>
      <c r="AUR58" s="416"/>
      <c r="AUS58" s="415"/>
      <c r="AUT58" s="416"/>
      <c r="AUU58" s="416"/>
      <c r="AUV58" s="416"/>
      <c r="AUW58" s="416"/>
      <c r="AUX58" s="416"/>
      <c r="AUY58" s="416"/>
      <c r="AUZ58" s="416"/>
      <c r="AVA58" s="415"/>
      <c r="AVB58" s="416"/>
      <c r="AVC58" s="416"/>
      <c r="AVD58" s="416"/>
      <c r="AVE58" s="416"/>
      <c r="AVF58" s="416"/>
      <c r="AVG58" s="416"/>
      <c r="AVH58" s="416"/>
      <c r="AVI58" s="415"/>
      <c r="AVJ58" s="416"/>
      <c r="AVK58" s="416"/>
      <c r="AVL58" s="416"/>
      <c r="AVM58" s="416"/>
      <c r="AVN58" s="416"/>
      <c r="AVO58" s="416"/>
      <c r="AVP58" s="416"/>
      <c r="AVQ58" s="415"/>
      <c r="AVR58" s="416"/>
      <c r="AVS58" s="416"/>
      <c r="AVT58" s="416"/>
      <c r="AVU58" s="416"/>
      <c r="AVV58" s="416"/>
      <c r="AVW58" s="416"/>
      <c r="AVX58" s="416"/>
      <c r="AVY58" s="415"/>
      <c r="AVZ58" s="416"/>
      <c r="AWA58" s="416"/>
      <c r="AWB58" s="416"/>
      <c r="AWC58" s="416"/>
      <c r="AWD58" s="416"/>
      <c r="AWE58" s="416"/>
      <c r="AWF58" s="416"/>
      <c r="AWG58" s="415"/>
      <c r="AWH58" s="416"/>
      <c r="AWI58" s="416"/>
      <c r="AWJ58" s="416"/>
      <c r="AWK58" s="416"/>
      <c r="AWL58" s="416"/>
      <c r="AWM58" s="416"/>
      <c r="AWN58" s="416"/>
      <c r="AWO58" s="415"/>
      <c r="AWP58" s="416"/>
      <c r="AWQ58" s="416"/>
      <c r="AWR58" s="416"/>
      <c r="AWS58" s="416"/>
      <c r="AWT58" s="416"/>
      <c r="AWU58" s="416"/>
      <c r="AWV58" s="416"/>
      <c r="AWW58" s="415"/>
      <c r="AWX58" s="416"/>
      <c r="AWY58" s="416"/>
      <c r="AWZ58" s="416"/>
      <c r="AXA58" s="416"/>
      <c r="AXB58" s="416"/>
      <c r="AXC58" s="416"/>
      <c r="AXD58" s="416"/>
      <c r="AXE58" s="415"/>
      <c r="AXF58" s="416"/>
      <c r="AXG58" s="416"/>
      <c r="AXH58" s="416"/>
      <c r="AXI58" s="416"/>
      <c r="AXJ58" s="416"/>
      <c r="AXK58" s="416"/>
      <c r="AXL58" s="416"/>
      <c r="AXM58" s="415"/>
      <c r="AXN58" s="416"/>
      <c r="AXO58" s="416"/>
      <c r="AXP58" s="416"/>
      <c r="AXQ58" s="416"/>
      <c r="AXR58" s="416"/>
      <c r="AXS58" s="416"/>
      <c r="AXT58" s="416"/>
      <c r="AXU58" s="415"/>
      <c r="AXV58" s="416"/>
      <c r="AXW58" s="416"/>
      <c r="AXX58" s="416"/>
      <c r="AXY58" s="416"/>
      <c r="AXZ58" s="416"/>
      <c r="AYA58" s="416"/>
      <c r="AYB58" s="416"/>
      <c r="AYC58" s="415"/>
      <c r="AYD58" s="416"/>
      <c r="AYE58" s="416"/>
      <c r="AYF58" s="416"/>
      <c r="AYG58" s="416"/>
      <c r="AYH58" s="416"/>
      <c r="AYI58" s="416"/>
      <c r="AYJ58" s="416"/>
      <c r="AYK58" s="415"/>
      <c r="AYL58" s="416"/>
      <c r="AYM58" s="416"/>
      <c r="AYN58" s="416"/>
      <c r="AYO58" s="416"/>
      <c r="AYP58" s="416"/>
      <c r="AYQ58" s="416"/>
      <c r="AYR58" s="416"/>
      <c r="AYS58" s="415"/>
      <c r="AYT58" s="416"/>
      <c r="AYU58" s="416"/>
      <c r="AYV58" s="416"/>
      <c r="AYW58" s="416"/>
      <c r="AYX58" s="416"/>
      <c r="AYY58" s="416"/>
      <c r="AYZ58" s="416"/>
      <c r="AZA58" s="415"/>
      <c r="AZB58" s="416"/>
      <c r="AZC58" s="416"/>
      <c r="AZD58" s="416"/>
      <c r="AZE58" s="416"/>
      <c r="AZF58" s="416"/>
      <c r="AZG58" s="416"/>
      <c r="AZH58" s="416"/>
      <c r="AZI58" s="415"/>
      <c r="AZJ58" s="416"/>
      <c r="AZK58" s="416"/>
      <c r="AZL58" s="416"/>
      <c r="AZM58" s="416"/>
      <c r="AZN58" s="416"/>
      <c r="AZO58" s="416"/>
      <c r="AZP58" s="416"/>
      <c r="AZQ58" s="415"/>
      <c r="AZR58" s="416"/>
      <c r="AZS58" s="416"/>
      <c r="AZT58" s="416"/>
      <c r="AZU58" s="416"/>
      <c r="AZV58" s="416"/>
      <c r="AZW58" s="416"/>
      <c r="AZX58" s="416"/>
      <c r="AZY58" s="415"/>
      <c r="AZZ58" s="416"/>
      <c r="BAA58" s="416"/>
      <c r="BAB58" s="416"/>
      <c r="BAC58" s="416"/>
      <c r="BAD58" s="416"/>
      <c r="BAE58" s="416"/>
      <c r="BAF58" s="416"/>
      <c r="BAG58" s="415"/>
      <c r="BAH58" s="416"/>
      <c r="BAI58" s="416"/>
      <c r="BAJ58" s="416"/>
      <c r="BAK58" s="416"/>
      <c r="BAL58" s="416"/>
      <c r="BAM58" s="416"/>
      <c r="BAN58" s="416"/>
      <c r="BAO58" s="415"/>
      <c r="BAP58" s="416"/>
      <c r="BAQ58" s="416"/>
      <c r="BAR58" s="416"/>
      <c r="BAS58" s="416"/>
      <c r="BAT58" s="416"/>
      <c r="BAU58" s="416"/>
      <c r="BAV58" s="416"/>
      <c r="BAW58" s="415"/>
      <c r="BAX58" s="416"/>
      <c r="BAY58" s="416"/>
      <c r="BAZ58" s="416"/>
      <c r="BBA58" s="416"/>
      <c r="BBB58" s="416"/>
      <c r="BBC58" s="416"/>
      <c r="BBD58" s="416"/>
      <c r="BBE58" s="415"/>
      <c r="BBF58" s="416"/>
      <c r="BBG58" s="416"/>
      <c r="BBH58" s="416"/>
      <c r="BBI58" s="416"/>
      <c r="BBJ58" s="416"/>
      <c r="BBK58" s="416"/>
      <c r="BBL58" s="416"/>
      <c r="BBM58" s="415"/>
      <c r="BBN58" s="416"/>
      <c r="BBO58" s="416"/>
      <c r="BBP58" s="416"/>
      <c r="BBQ58" s="416"/>
      <c r="BBR58" s="416"/>
      <c r="BBS58" s="416"/>
      <c r="BBT58" s="416"/>
      <c r="BBU58" s="415"/>
      <c r="BBV58" s="416"/>
      <c r="BBW58" s="416"/>
      <c r="BBX58" s="416"/>
      <c r="BBY58" s="416"/>
      <c r="BBZ58" s="416"/>
      <c r="BCA58" s="416"/>
      <c r="BCB58" s="416"/>
      <c r="BCC58" s="415"/>
      <c r="BCD58" s="416"/>
      <c r="BCE58" s="416"/>
      <c r="BCF58" s="416"/>
      <c r="BCG58" s="416"/>
      <c r="BCH58" s="416"/>
      <c r="BCI58" s="416"/>
      <c r="BCJ58" s="416"/>
      <c r="BCK58" s="415"/>
      <c r="BCL58" s="416"/>
      <c r="BCM58" s="416"/>
      <c r="BCN58" s="416"/>
      <c r="BCO58" s="416"/>
      <c r="BCP58" s="416"/>
      <c r="BCQ58" s="416"/>
      <c r="BCR58" s="416"/>
      <c r="BCS58" s="415"/>
      <c r="BCT58" s="416"/>
      <c r="BCU58" s="416"/>
      <c r="BCV58" s="416"/>
      <c r="BCW58" s="416"/>
      <c r="BCX58" s="416"/>
      <c r="BCY58" s="416"/>
      <c r="BCZ58" s="416"/>
      <c r="BDA58" s="415"/>
      <c r="BDB58" s="416"/>
      <c r="BDC58" s="416"/>
      <c r="BDD58" s="416"/>
      <c r="BDE58" s="416"/>
      <c r="BDF58" s="416"/>
      <c r="BDG58" s="416"/>
      <c r="BDH58" s="416"/>
      <c r="BDI58" s="415"/>
      <c r="BDJ58" s="416"/>
      <c r="BDK58" s="416"/>
      <c r="BDL58" s="416"/>
      <c r="BDM58" s="416"/>
      <c r="BDN58" s="416"/>
      <c r="BDO58" s="416"/>
      <c r="BDP58" s="416"/>
      <c r="BDQ58" s="415"/>
      <c r="BDR58" s="416"/>
      <c r="BDS58" s="416"/>
      <c r="BDT58" s="416"/>
      <c r="BDU58" s="416"/>
      <c r="BDV58" s="416"/>
      <c r="BDW58" s="416"/>
      <c r="BDX58" s="416"/>
      <c r="BDY58" s="415"/>
      <c r="BDZ58" s="416"/>
      <c r="BEA58" s="416"/>
      <c r="BEB58" s="416"/>
      <c r="BEC58" s="416"/>
      <c r="BED58" s="416"/>
      <c r="BEE58" s="416"/>
      <c r="BEF58" s="416"/>
      <c r="BEG58" s="415"/>
      <c r="BEH58" s="416"/>
      <c r="BEI58" s="416"/>
      <c r="BEJ58" s="416"/>
      <c r="BEK58" s="416"/>
      <c r="BEL58" s="416"/>
      <c r="BEM58" s="416"/>
      <c r="BEN58" s="416"/>
      <c r="BEO58" s="415"/>
      <c r="BEP58" s="416"/>
      <c r="BEQ58" s="416"/>
      <c r="BER58" s="416"/>
      <c r="BES58" s="416"/>
      <c r="BET58" s="416"/>
      <c r="BEU58" s="416"/>
      <c r="BEV58" s="416"/>
      <c r="BEW58" s="415"/>
      <c r="BEX58" s="416"/>
      <c r="BEY58" s="416"/>
      <c r="BEZ58" s="416"/>
      <c r="BFA58" s="416"/>
      <c r="BFB58" s="416"/>
      <c r="BFC58" s="416"/>
      <c r="BFD58" s="416"/>
      <c r="BFE58" s="415"/>
      <c r="BFF58" s="416"/>
      <c r="BFG58" s="416"/>
      <c r="BFH58" s="416"/>
      <c r="BFI58" s="416"/>
      <c r="BFJ58" s="416"/>
      <c r="BFK58" s="416"/>
      <c r="BFL58" s="416"/>
      <c r="BFM58" s="415"/>
      <c r="BFN58" s="416"/>
      <c r="BFO58" s="416"/>
      <c r="BFP58" s="416"/>
      <c r="BFQ58" s="416"/>
      <c r="BFR58" s="416"/>
      <c r="BFS58" s="416"/>
      <c r="BFT58" s="416"/>
      <c r="BFU58" s="415"/>
      <c r="BFV58" s="416"/>
      <c r="BFW58" s="416"/>
      <c r="BFX58" s="416"/>
      <c r="BFY58" s="416"/>
      <c r="BFZ58" s="416"/>
      <c r="BGA58" s="416"/>
      <c r="BGB58" s="416"/>
      <c r="BGC58" s="415"/>
      <c r="BGD58" s="416"/>
      <c r="BGE58" s="416"/>
      <c r="BGF58" s="416"/>
      <c r="BGG58" s="416"/>
      <c r="BGH58" s="416"/>
      <c r="BGI58" s="416"/>
      <c r="BGJ58" s="416"/>
      <c r="BGK58" s="415"/>
      <c r="BGL58" s="416"/>
      <c r="BGM58" s="416"/>
      <c r="BGN58" s="416"/>
      <c r="BGO58" s="416"/>
      <c r="BGP58" s="416"/>
      <c r="BGQ58" s="416"/>
      <c r="BGR58" s="416"/>
      <c r="BGS58" s="415"/>
      <c r="BGT58" s="416"/>
      <c r="BGU58" s="416"/>
      <c r="BGV58" s="416"/>
      <c r="BGW58" s="416"/>
      <c r="BGX58" s="416"/>
      <c r="BGY58" s="416"/>
      <c r="BGZ58" s="416"/>
      <c r="BHA58" s="415"/>
      <c r="BHB58" s="416"/>
      <c r="BHC58" s="416"/>
      <c r="BHD58" s="416"/>
      <c r="BHE58" s="416"/>
      <c r="BHF58" s="416"/>
      <c r="BHG58" s="416"/>
      <c r="BHH58" s="416"/>
      <c r="BHI58" s="415"/>
      <c r="BHJ58" s="416"/>
      <c r="BHK58" s="416"/>
      <c r="BHL58" s="416"/>
      <c r="BHM58" s="416"/>
      <c r="BHN58" s="416"/>
      <c r="BHO58" s="416"/>
      <c r="BHP58" s="416"/>
      <c r="BHQ58" s="415"/>
      <c r="BHR58" s="416"/>
      <c r="BHS58" s="416"/>
      <c r="BHT58" s="416"/>
      <c r="BHU58" s="416"/>
      <c r="BHV58" s="416"/>
      <c r="BHW58" s="416"/>
      <c r="BHX58" s="416"/>
      <c r="BHY58" s="415"/>
      <c r="BHZ58" s="416"/>
      <c r="BIA58" s="416"/>
      <c r="BIB58" s="416"/>
      <c r="BIC58" s="416"/>
      <c r="BID58" s="416"/>
      <c r="BIE58" s="416"/>
      <c r="BIF58" s="416"/>
      <c r="BIG58" s="415"/>
      <c r="BIH58" s="416"/>
      <c r="BII58" s="416"/>
      <c r="BIJ58" s="416"/>
      <c r="BIK58" s="416"/>
      <c r="BIL58" s="416"/>
      <c r="BIM58" s="416"/>
      <c r="BIN58" s="416"/>
      <c r="BIO58" s="415"/>
      <c r="BIP58" s="416"/>
      <c r="BIQ58" s="416"/>
      <c r="BIR58" s="416"/>
      <c r="BIS58" s="416"/>
      <c r="BIT58" s="416"/>
      <c r="BIU58" s="416"/>
      <c r="BIV58" s="416"/>
      <c r="BIW58" s="415"/>
      <c r="BIX58" s="416"/>
      <c r="BIY58" s="416"/>
      <c r="BIZ58" s="416"/>
      <c r="BJA58" s="416"/>
      <c r="BJB58" s="416"/>
      <c r="BJC58" s="416"/>
      <c r="BJD58" s="416"/>
      <c r="BJE58" s="415"/>
      <c r="BJF58" s="416"/>
      <c r="BJG58" s="416"/>
      <c r="BJH58" s="416"/>
      <c r="BJI58" s="416"/>
      <c r="BJJ58" s="416"/>
      <c r="BJK58" s="416"/>
      <c r="BJL58" s="416"/>
      <c r="BJM58" s="415"/>
      <c r="BJN58" s="416"/>
      <c r="BJO58" s="416"/>
      <c r="BJP58" s="416"/>
      <c r="BJQ58" s="416"/>
      <c r="BJR58" s="416"/>
      <c r="BJS58" s="416"/>
      <c r="BJT58" s="416"/>
      <c r="BJU58" s="415"/>
      <c r="BJV58" s="416"/>
      <c r="BJW58" s="416"/>
      <c r="BJX58" s="416"/>
      <c r="BJY58" s="416"/>
      <c r="BJZ58" s="416"/>
      <c r="BKA58" s="416"/>
      <c r="BKB58" s="416"/>
      <c r="BKC58" s="415"/>
      <c r="BKD58" s="416"/>
      <c r="BKE58" s="416"/>
      <c r="BKF58" s="416"/>
      <c r="BKG58" s="416"/>
      <c r="BKH58" s="416"/>
      <c r="BKI58" s="416"/>
      <c r="BKJ58" s="416"/>
      <c r="BKK58" s="415"/>
      <c r="BKL58" s="416"/>
      <c r="BKM58" s="416"/>
      <c r="BKN58" s="416"/>
      <c r="BKO58" s="416"/>
      <c r="BKP58" s="416"/>
      <c r="BKQ58" s="416"/>
      <c r="BKR58" s="416"/>
      <c r="BKS58" s="415"/>
      <c r="BKT58" s="416"/>
      <c r="BKU58" s="416"/>
      <c r="BKV58" s="416"/>
      <c r="BKW58" s="416"/>
      <c r="BKX58" s="416"/>
      <c r="BKY58" s="416"/>
      <c r="BKZ58" s="416"/>
      <c r="BLA58" s="415"/>
      <c r="BLB58" s="416"/>
      <c r="BLC58" s="416"/>
      <c r="BLD58" s="416"/>
      <c r="BLE58" s="416"/>
      <c r="BLF58" s="416"/>
      <c r="BLG58" s="416"/>
      <c r="BLH58" s="416"/>
      <c r="BLI58" s="415"/>
      <c r="BLJ58" s="416"/>
      <c r="BLK58" s="416"/>
      <c r="BLL58" s="416"/>
      <c r="BLM58" s="416"/>
      <c r="BLN58" s="416"/>
      <c r="BLO58" s="416"/>
      <c r="BLP58" s="416"/>
      <c r="BLQ58" s="415"/>
      <c r="BLR58" s="416"/>
      <c r="BLS58" s="416"/>
      <c r="BLT58" s="416"/>
      <c r="BLU58" s="416"/>
      <c r="BLV58" s="416"/>
      <c r="BLW58" s="416"/>
      <c r="BLX58" s="416"/>
      <c r="BLY58" s="415"/>
      <c r="BLZ58" s="416"/>
      <c r="BMA58" s="416"/>
      <c r="BMB58" s="416"/>
      <c r="BMC58" s="416"/>
      <c r="BMD58" s="416"/>
      <c r="BME58" s="416"/>
      <c r="BMF58" s="416"/>
      <c r="BMG58" s="415"/>
      <c r="BMH58" s="416"/>
      <c r="BMI58" s="416"/>
      <c r="BMJ58" s="416"/>
      <c r="BMK58" s="416"/>
      <c r="BML58" s="416"/>
      <c r="BMM58" s="416"/>
      <c r="BMN58" s="416"/>
      <c r="BMO58" s="415"/>
      <c r="BMP58" s="416"/>
      <c r="BMQ58" s="416"/>
      <c r="BMR58" s="416"/>
      <c r="BMS58" s="416"/>
      <c r="BMT58" s="416"/>
      <c r="BMU58" s="416"/>
      <c r="BMV58" s="416"/>
      <c r="BMW58" s="415"/>
      <c r="BMX58" s="416"/>
      <c r="BMY58" s="416"/>
      <c r="BMZ58" s="416"/>
      <c r="BNA58" s="416"/>
      <c r="BNB58" s="416"/>
      <c r="BNC58" s="416"/>
      <c r="BND58" s="416"/>
      <c r="BNE58" s="415"/>
      <c r="BNF58" s="416"/>
      <c r="BNG58" s="416"/>
      <c r="BNH58" s="416"/>
      <c r="BNI58" s="416"/>
      <c r="BNJ58" s="416"/>
      <c r="BNK58" s="416"/>
      <c r="BNL58" s="416"/>
      <c r="BNM58" s="415"/>
      <c r="BNN58" s="416"/>
      <c r="BNO58" s="416"/>
      <c r="BNP58" s="416"/>
      <c r="BNQ58" s="416"/>
      <c r="BNR58" s="416"/>
      <c r="BNS58" s="416"/>
      <c r="BNT58" s="416"/>
      <c r="BNU58" s="415"/>
      <c r="BNV58" s="416"/>
      <c r="BNW58" s="416"/>
      <c r="BNX58" s="416"/>
      <c r="BNY58" s="416"/>
      <c r="BNZ58" s="416"/>
      <c r="BOA58" s="416"/>
      <c r="BOB58" s="416"/>
      <c r="BOC58" s="415"/>
      <c r="BOD58" s="416"/>
      <c r="BOE58" s="416"/>
      <c r="BOF58" s="416"/>
      <c r="BOG58" s="416"/>
      <c r="BOH58" s="416"/>
      <c r="BOI58" s="416"/>
      <c r="BOJ58" s="416"/>
      <c r="BOK58" s="415"/>
      <c r="BOL58" s="416"/>
      <c r="BOM58" s="416"/>
      <c r="BON58" s="416"/>
      <c r="BOO58" s="416"/>
      <c r="BOP58" s="416"/>
      <c r="BOQ58" s="416"/>
      <c r="BOR58" s="416"/>
      <c r="BOS58" s="415"/>
      <c r="BOT58" s="416"/>
      <c r="BOU58" s="416"/>
      <c r="BOV58" s="416"/>
      <c r="BOW58" s="416"/>
      <c r="BOX58" s="416"/>
      <c r="BOY58" s="416"/>
      <c r="BOZ58" s="416"/>
      <c r="BPA58" s="415"/>
      <c r="BPB58" s="416"/>
      <c r="BPC58" s="416"/>
      <c r="BPD58" s="416"/>
      <c r="BPE58" s="416"/>
      <c r="BPF58" s="416"/>
      <c r="BPG58" s="416"/>
      <c r="BPH58" s="416"/>
      <c r="BPI58" s="415"/>
      <c r="BPJ58" s="416"/>
      <c r="BPK58" s="416"/>
      <c r="BPL58" s="416"/>
      <c r="BPM58" s="416"/>
      <c r="BPN58" s="416"/>
      <c r="BPO58" s="416"/>
      <c r="BPP58" s="416"/>
      <c r="BPQ58" s="415"/>
      <c r="BPR58" s="416"/>
      <c r="BPS58" s="416"/>
      <c r="BPT58" s="416"/>
      <c r="BPU58" s="416"/>
      <c r="BPV58" s="416"/>
      <c r="BPW58" s="416"/>
      <c r="BPX58" s="416"/>
      <c r="BPY58" s="415"/>
      <c r="BPZ58" s="416"/>
      <c r="BQA58" s="416"/>
      <c r="BQB58" s="416"/>
      <c r="BQC58" s="416"/>
      <c r="BQD58" s="416"/>
      <c r="BQE58" s="416"/>
      <c r="BQF58" s="416"/>
      <c r="BQG58" s="415"/>
      <c r="BQH58" s="416"/>
      <c r="BQI58" s="416"/>
      <c r="BQJ58" s="416"/>
      <c r="BQK58" s="416"/>
      <c r="BQL58" s="416"/>
      <c r="BQM58" s="416"/>
      <c r="BQN58" s="416"/>
      <c r="BQO58" s="415"/>
      <c r="BQP58" s="416"/>
      <c r="BQQ58" s="416"/>
      <c r="BQR58" s="416"/>
      <c r="BQS58" s="416"/>
      <c r="BQT58" s="416"/>
      <c r="BQU58" s="416"/>
      <c r="BQV58" s="416"/>
      <c r="BQW58" s="415"/>
      <c r="BQX58" s="416"/>
      <c r="BQY58" s="416"/>
      <c r="BQZ58" s="416"/>
      <c r="BRA58" s="416"/>
      <c r="BRB58" s="416"/>
      <c r="BRC58" s="416"/>
      <c r="BRD58" s="416"/>
      <c r="BRE58" s="415"/>
      <c r="BRF58" s="416"/>
      <c r="BRG58" s="416"/>
      <c r="BRH58" s="416"/>
      <c r="BRI58" s="416"/>
      <c r="BRJ58" s="416"/>
      <c r="BRK58" s="416"/>
      <c r="BRL58" s="416"/>
      <c r="BRM58" s="415"/>
      <c r="BRN58" s="416"/>
      <c r="BRO58" s="416"/>
      <c r="BRP58" s="416"/>
      <c r="BRQ58" s="416"/>
      <c r="BRR58" s="416"/>
      <c r="BRS58" s="416"/>
      <c r="BRT58" s="416"/>
      <c r="BRU58" s="415"/>
      <c r="BRV58" s="416"/>
      <c r="BRW58" s="416"/>
      <c r="BRX58" s="416"/>
      <c r="BRY58" s="416"/>
      <c r="BRZ58" s="416"/>
      <c r="BSA58" s="416"/>
      <c r="BSB58" s="416"/>
      <c r="BSC58" s="415"/>
      <c r="BSD58" s="416"/>
      <c r="BSE58" s="416"/>
      <c r="BSF58" s="416"/>
      <c r="BSG58" s="416"/>
      <c r="BSH58" s="416"/>
      <c r="BSI58" s="416"/>
      <c r="BSJ58" s="416"/>
      <c r="BSK58" s="415"/>
      <c r="BSL58" s="416"/>
      <c r="BSM58" s="416"/>
      <c r="BSN58" s="416"/>
      <c r="BSO58" s="416"/>
      <c r="BSP58" s="416"/>
      <c r="BSQ58" s="416"/>
      <c r="BSR58" s="416"/>
      <c r="BSS58" s="415"/>
      <c r="BST58" s="416"/>
      <c r="BSU58" s="416"/>
      <c r="BSV58" s="416"/>
      <c r="BSW58" s="416"/>
      <c r="BSX58" s="416"/>
      <c r="BSY58" s="416"/>
      <c r="BSZ58" s="416"/>
      <c r="BTA58" s="415"/>
      <c r="BTB58" s="416"/>
      <c r="BTC58" s="416"/>
      <c r="BTD58" s="416"/>
      <c r="BTE58" s="416"/>
      <c r="BTF58" s="416"/>
      <c r="BTG58" s="416"/>
      <c r="BTH58" s="416"/>
      <c r="BTI58" s="415"/>
      <c r="BTJ58" s="416"/>
      <c r="BTK58" s="416"/>
      <c r="BTL58" s="416"/>
      <c r="BTM58" s="416"/>
      <c r="BTN58" s="416"/>
      <c r="BTO58" s="416"/>
      <c r="BTP58" s="416"/>
      <c r="BTQ58" s="415"/>
      <c r="BTR58" s="416"/>
      <c r="BTS58" s="416"/>
      <c r="BTT58" s="416"/>
      <c r="BTU58" s="416"/>
      <c r="BTV58" s="416"/>
      <c r="BTW58" s="416"/>
      <c r="BTX58" s="416"/>
      <c r="BTY58" s="415"/>
      <c r="BTZ58" s="416"/>
      <c r="BUA58" s="416"/>
      <c r="BUB58" s="416"/>
      <c r="BUC58" s="416"/>
      <c r="BUD58" s="416"/>
      <c r="BUE58" s="416"/>
      <c r="BUF58" s="416"/>
      <c r="BUG58" s="415"/>
      <c r="BUH58" s="416"/>
      <c r="BUI58" s="416"/>
      <c r="BUJ58" s="416"/>
      <c r="BUK58" s="416"/>
      <c r="BUL58" s="416"/>
      <c r="BUM58" s="416"/>
      <c r="BUN58" s="416"/>
      <c r="BUO58" s="415"/>
      <c r="BUP58" s="416"/>
      <c r="BUQ58" s="416"/>
      <c r="BUR58" s="416"/>
      <c r="BUS58" s="416"/>
      <c r="BUT58" s="416"/>
      <c r="BUU58" s="416"/>
      <c r="BUV58" s="416"/>
      <c r="BUW58" s="415"/>
      <c r="BUX58" s="416"/>
      <c r="BUY58" s="416"/>
      <c r="BUZ58" s="416"/>
      <c r="BVA58" s="416"/>
      <c r="BVB58" s="416"/>
      <c r="BVC58" s="416"/>
      <c r="BVD58" s="416"/>
      <c r="BVE58" s="415"/>
      <c r="BVF58" s="416"/>
      <c r="BVG58" s="416"/>
      <c r="BVH58" s="416"/>
      <c r="BVI58" s="416"/>
      <c r="BVJ58" s="416"/>
      <c r="BVK58" s="416"/>
      <c r="BVL58" s="416"/>
      <c r="BVM58" s="415"/>
      <c r="BVN58" s="416"/>
      <c r="BVO58" s="416"/>
      <c r="BVP58" s="416"/>
      <c r="BVQ58" s="416"/>
      <c r="BVR58" s="416"/>
      <c r="BVS58" s="416"/>
      <c r="BVT58" s="416"/>
      <c r="BVU58" s="415"/>
      <c r="BVV58" s="416"/>
      <c r="BVW58" s="416"/>
      <c r="BVX58" s="416"/>
      <c r="BVY58" s="416"/>
      <c r="BVZ58" s="416"/>
      <c r="BWA58" s="416"/>
      <c r="BWB58" s="416"/>
      <c r="BWC58" s="415"/>
      <c r="BWD58" s="416"/>
      <c r="BWE58" s="416"/>
      <c r="BWF58" s="416"/>
      <c r="BWG58" s="416"/>
      <c r="BWH58" s="416"/>
      <c r="BWI58" s="416"/>
      <c r="BWJ58" s="416"/>
      <c r="BWK58" s="415"/>
      <c r="BWL58" s="416"/>
      <c r="BWM58" s="416"/>
      <c r="BWN58" s="416"/>
      <c r="BWO58" s="416"/>
      <c r="BWP58" s="416"/>
      <c r="BWQ58" s="416"/>
      <c r="BWR58" s="416"/>
      <c r="BWS58" s="415"/>
      <c r="BWT58" s="416"/>
      <c r="BWU58" s="416"/>
      <c r="BWV58" s="416"/>
      <c r="BWW58" s="416"/>
      <c r="BWX58" s="416"/>
      <c r="BWY58" s="416"/>
      <c r="BWZ58" s="416"/>
      <c r="BXA58" s="415"/>
      <c r="BXB58" s="416"/>
      <c r="BXC58" s="416"/>
      <c r="BXD58" s="416"/>
      <c r="BXE58" s="416"/>
      <c r="BXF58" s="416"/>
      <c r="BXG58" s="416"/>
      <c r="BXH58" s="416"/>
      <c r="BXI58" s="415"/>
      <c r="BXJ58" s="416"/>
      <c r="BXK58" s="416"/>
      <c r="BXL58" s="416"/>
      <c r="BXM58" s="416"/>
      <c r="BXN58" s="416"/>
      <c r="BXO58" s="416"/>
      <c r="BXP58" s="416"/>
      <c r="BXQ58" s="415"/>
      <c r="BXR58" s="416"/>
      <c r="BXS58" s="416"/>
      <c r="BXT58" s="416"/>
      <c r="BXU58" s="416"/>
      <c r="BXV58" s="416"/>
      <c r="BXW58" s="416"/>
      <c r="BXX58" s="416"/>
      <c r="BXY58" s="415"/>
      <c r="BXZ58" s="416"/>
      <c r="BYA58" s="416"/>
      <c r="BYB58" s="416"/>
      <c r="BYC58" s="416"/>
      <c r="BYD58" s="416"/>
      <c r="BYE58" s="416"/>
      <c r="BYF58" s="416"/>
      <c r="BYG58" s="415"/>
      <c r="BYH58" s="416"/>
      <c r="BYI58" s="416"/>
      <c r="BYJ58" s="416"/>
      <c r="BYK58" s="416"/>
      <c r="BYL58" s="416"/>
      <c r="BYM58" s="416"/>
      <c r="BYN58" s="416"/>
      <c r="BYO58" s="415"/>
      <c r="BYP58" s="416"/>
      <c r="BYQ58" s="416"/>
      <c r="BYR58" s="416"/>
      <c r="BYS58" s="416"/>
      <c r="BYT58" s="416"/>
      <c r="BYU58" s="416"/>
      <c r="BYV58" s="416"/>
      <c r="BYW58" s="415"/>
      <c r="BYX58" s="416"/>
      <c r="BYY58" s="416"/>
      <c r="BYZ58" s="416"/>
      <c r="BZA58" s="416"/>
      <c r="BZB58" s="416"/>
      <c r="BZC58" s="416"/>
      <c r="BZD58" s="416"/>
      <c r="BZE58" s="415"/>
      <c r="BZF58" s="416"/>
      <c r="BZG58" s="416"/>
      <c r="BZH58" s="416"/>
      <c r="BZI58" s="416"/>
      <c r="BZJ58" s="416"/>
      <c r="BZK58" s="416"/>
      <c r="BZL58" s="416"/>
      <c r="BZM58" s="415"/>
      <c r="BZN58" s="416"/>
      <c r="BZO58" s="416"/>
      <c r="BZP58" s="416"/>
      <c r="BZQ58" s="416"/>
      <c r="BZR58" s="416"/>
      <c r="BZS58" s="416"/>
      <c r="BZT58" s="416"/>
      <c r="BZU58" s="415"/>
      <c r="BZV58" s="416"/>
      <c r="BZW58" s="416"/>
      <c r="BZX58" s="416"/>
      <c r="BZY58" s="416"/>
      <c r="BZZ58" s="416"/>
      <c r="CAA58" s="416"/>
      <c r="CAB58" s="416"/>
      <c r="CAC58" s="415"/>
      <c r="CAD58" s="416"/>
      <c r="CAE58" s="416"/>
      <c r="CAF58" s="416"/>
      <c r="CAG58" s="416"/>
      <c r="CAH58" s="416"/>
      <c r="CAI58" s="416"/>
      <c r="CAJ58" s="416"/>
      <c r="CAK58" s="415"/>
      <c r="CAL58" s="416"/>
      <c r="CAM58" s="416"/>
      <c r="CAN58" s="416"/>
      <c r="CAO58" s="416"/>
      <c r="CAP58" s="416"/>
      <c r="CAQ58" s="416"/>
      <c r="CAR58" s="416"/>
      <c r="CAS58" s="415"/>
      <c r="CAT58" s="416"/>
      <c r="CAU58" s="416"/>
      <c r="CAV58" s="416"/>
      <c r="CAW58" s="416"/>
      <c r="CAX58" s="416"/>
      <c r="CAY58" s="416"/>
      <c r="CAZ58" s="416"/>
      <c r="CBA58" s="415"/>
      <c r="CBB58" s="416"/>
      <c r="CBC58" s="416"/>
      <c r="CBD58" s="416"/>
      <c r="CBE58" s="416"/>
      <c r="CBF58" s="416"/>
      <c r="CBG58" s="416"/>
      <c r="CBH58" s="416"/>
      <c r="CBI58" s="415"/>
      <c r="CBJ58" s="416"/>
      <c r="CBK58" s="416"/>
      <c r="CBL58" s="416"/>
      <c r="CBM58" s="416"/>
      <c r="CBN58" s="416"/>
      <c r="CBO58" s="416"/>
      <c r="CBP58" s="416"/>
      <c r="CBQ58" s="415"/>
      <c r="CBR58" s="416"/>
      <c r="CBS58" s="416"/>
      <c r="CBT58" s="416"/>
      <c r="CBU58" s="416"/>
      <c r="CBV58" s="416"/>
      <c r="CBW58" s="416"/>
      <c r="CBX58" s="416"/>
      <c r="CBY58" s="415"/>
      <c r="CBZ58" s="416"/>
      <c r="CCA58" s="416"/>
      <c r="CCB58" s="416"/>
      <c r="CCC58" s="416"/>
      <c r="CCD58" s="416"/>
      <c r="CCE58" s="416"/>
      <c r="CCF58" s="416"/>
      <c r="CCG58" s="415"/>
      <c r="CCH58" s="416"/>
      <c r="CCI58" s="416"/>
      <c r="CCJ58" s="416"/>
      <c r="CCK58" s="416"/>
      <c r="CCL58" s="416"/>
      <c r="CCM58" s="416"/>
      <c r="CCN58" s="416"/>
      <c r="CCO58" s="415"/>
      <c r="CCP58" s="416"/>
      <c r="CCQ58" s="416"/>
      <c r="CCR58" s="416"/>
      <c r="CCS58" s="416"/>
      <c r="CCT58" s="416"/>
      <c r="CCU58" s="416"/>
      <c r="CCV58" s="416"/>
      <c r="CCW58" s="415"/>
      <c r="CCX58" s="416"/>
      <c r="CCY58" s="416"/>
      <c r="CCZ58" s="416"/>
      <c r="CDA58" s="416"/>
      <c r="CDB58" s="416"/>
      <c r="CDC58" s="416"/>
      <c r="CDD58" s="416"/>
      <c r="CDE58" s="415"/>
      <c r="CDF58" s="416"/>
      <c r="CDG58" s="416"/>
      <c r="CDH58" s="416"/>
      <c r="CDI58" s="416"/>
      <c r="CDJ58" s="416"/>
      <c r="CDK58" s="416"/>
      <c r="CDL58" s="416"/>
      <c r="CDM58" s="415"/>
      <c r="CDN58" s="416"/>
      <c r="CDO58" s="416"/>
      <c r="CDP58" s="416"/>
      <c r="CDQ58" s="416"/>
      <c r="CDR58" s="416"/>
      <c r="CDS58" s="416"/>
      <c r="CDT58" s="416"/>
      <c r="CDU58" s="415"/>
      <c r="CDV58" s="416"/>
      <c r="CDW58" s="416"/>
      <c r="CDX58" s="416"/>
      <c r="CDY58" s="416"/>
      <c r="CDZ58" s="416"/>
      <c r="CEA58" s="416"/>
      <c r="CEB58" s="416"/>
      <c r="CEC58" s="415"/>
      <c r="CED58" s="416"/>
      <c r="CEE58" s="416"/>
      <c r="CEF58" s="416"/>
      <c r="CEG58" s="416"/>
      <c r="CEH58" s="416"/>
      <c r="CEI58" s="416"/>
      <c r="CEJ58" s="416"/>
      <c r="CEK58" s="415"/>
      <c r="CEL58" s="416"/>
      <c r="CEM58" s="416"/>
      <c r="CEN58" s="416"/>
      <c r="CEO58" s="416"/>
      <c r="CEP58" s="416"/>
      <c r="CEQ58" s="416"/>
      <c r="CER58" s="416"/>
      <c r="CES58" s="415"/>
      <c r="CET58" s="416"/>
      <c r="CEU58" s="416"/>
      <c r="CEV58" s="416"/>
      <c r="CEW58" s="416"/>
      <c r="CEX58" s="416"/>
      <c r="CEY58" s="416"/>
      <c r="CEZ58" s="416"/>
      <c r="CFA58" s="415"/>
      <c r="CFB58" s="416"/>
      <c r="CFC58" s="416"/>
      <c r="CFD58" s="416"/>
      <c r="CFE58" s="416"/>
      <c r="CFF58" s="416"/>
      <c r="CFG58" s="416"/>
      <c r="CFH58" s="416"/>
      <c r="CFI58" s="415"/>
      <c r="CFJ58" s="416"/>
      <c r="CFK58" s="416"/>
      <c r="CFL58" s="416"/>
      <c r="CFM58" s="416"/>
      <c r="CFN58" s="416"/>
      <c r="CFO58" s="416"/>
      <c r="CFP58" s="416"/>
      <c r="CFQ58" s="415"/>
      <c r="CFR58" s="416"/>
      <c r="CFS58" s="416"/>
      <c r="CFT58" s="416"/>
      <c r="CFU58" s="416"/>
      <c r="CFV58" s="416"/>
      <c r="CFW58" s="416"/>
      <c r="CFX58" s="416"/>
      <c r="CFY58" s="415"/>
      <c r="CFZ58" s="416"/>
      <c r="CGA58" s="416"/>
      <c r="CGB58" s="416"/>
      <c r="CGC58" s="416"/>
      <c r="CGD58" s="416"/>
      <c r="CGE58" s="416"/>
      <c r="CGF58" s="416"/>
      <c r="CGG58" s="415"/>
      <c r="CGH58" s="416"/>
      <c r="CGI58" s="416"/>
      <c r="CGJ58" s="416"/>
      <c r="CGK58" s="416"/>
      <c r="CGL58" s="416"/>
      <c r="CGM58" s="416"/>
      <c r="CGN58" s="416"/>
      <c r="CGO58" s="415"/>
      <c r="CGP58" s="416"/>
      <c r="CGQ58" s="416"/>
      <c r="CGR58" s="416"/>
      <c r="CGS58" s="416"/>
      <c r="CGT58" s="416"/>
      <c r="CGU58" s="416"/>
      <c r="CGV58" s="416"/>
      <c r="CGW58" s="415"/>
      <c r="CGX58" s="416"/>
      <c r="CGY58" s="416"/>
      <c r="CGZ58" s="416"/>
      <c r="CHA58" s="416"/>
      <c r="CHB58" s="416"/>
      <c r="CHC58" s="416"/>
      <c r="CHD58" s="416"/>
      <c r="CHE58" s="415"/>
      <c r="CHF58" s="416"/>
      <c r="CHG58" s="416"/>
      <c r="CHH58" s="416"/>
      <c r="CHI58" s="416"/>
      <c r="CHJ58" s="416"/>
      <c r="CHK58" s="416"/>
      <c r="CHL58" s="416"/>
      <c r="CHM58" s="415"/>
      <c r="CHN58" s="416"/>
      <c r="CHO58" s="416"/>
      <c r="CHP58" s="416"/>
      <c r="CHQ58" s="416"/>
      <c r="CHR58" s="416"/>
      <c r="CHS58" s="416"/>
      <c r="CHT58" s="416"/>
      <c r="CHU58" s="415"/>
      <c r="CHV58" s="416"/>
      <c r="CHW58" s="416"/>
      <c r="CHX58" s="416"/>
      <c r="CHY58" s="416"/>
      <c r="CHZ58" s="416"/>
      <c r="CIA58" s="416"/>
      <c r="CIB58" s="416"/>
      <c r="CIC58" s="415"/>
      <c r="CID58" s="416"/>
      <c r="CIE58" s="416"/>
      <c r="CIF58" s="416"/>
      <c r="CIG58" s="416"/>
      <c r="CIH58" s="416"/>
      <c r="CII58" s="416"/>
      <c r="CIJ58" s="416"/>
      <c r="CIK58" s="415"/>
      <c r="CIL58" s="416"/>
      <c r="CIM58" s="416"/>
      <c r="CIN58" s="416"/>
      <c r="CIO58" s="416"/>
      <c r="CIP58" s="416"/>
      <c r="CIQ58" s="416"/>
      <c r="CIR58" s="416"/>
      <c r="CIS58" s="415"/>
      <c r="CIT58" s="416"/>
      <c r="CIU58" s="416"/>
      <c r="CIV58" s="416"/>
      <c r="CIW58" s="416"/>
      <c r="CIX58" s="416"/>
      <c r="CIY58" s="416"/>
      <c r="CIZ58" s="416"/>
      <c r="CJA58" s="415"/>
      <c r="CJB58" s="416"/>
      <c r="CJC58" s="416"/>
      <c r="CJD58" s="416"/>
      <c r="CJE58" s="416"/>
      <c r="CJF58" s="416"/>
      <c r="CJG58" s="416"/>
      <c r="CJH58" s="416"/>
      <c r="CJI58" s="415"/>
      <c r="CJJ58" s="416"/>
      <c r="CJK58" s="416"/>
      <c r="CJL58" s="416"/>
      <c r="CJM58" s="416"/>
      <c r="CJN58" s="416"/>
      <c r="CJO58" s="416"/>
      <c r="CJP58" s="416"/>
      <c r="CJQ58" s="415"/>
      <c r="CJR58" s="416"/>
      <c r="CJS58" s="416"/>
      <c r="CJT58" s="416"/>
      <c r="CJU58" s="416"/>
      <c r="CJV58" s="416"/>
      <c r="CJW58" s="416"/>
      <c r="CJX58" s="416"/>
      <c r="CJY58" s="415"/>
      <c r="CJZ58" s="416"/>
      <c r="CKA58" s="416"/>
      <c r="CKB58" s="416"/>
      <c r="CKC58" s="416"/>
      <c r="CKD58" s="416"/>
      <c r="CKE58" s="416"/>
      <c r="CKF58" s="416"/>
      <c r="CKG58" s="415"/>
      <c r="CKH58" s="416"/>
      <c r="CKI58" s="416"/>
      <c r="CKJ58" s="416"/>
      <c r="CKK58" s="416"/>
      <c r="CKL58" s="416"/>
      <c r="CKM58" s="416"/>
      <c r="CKN58" s="416"/>
      <c r="CKO58" s="415"/>
      <c r="CKP58" s="416"/>
      <c r="CKQ58" s="416"/>
      <c r="CKR58" s="416"/>
      <c r="CKS58" s="416"/>
      <c r="CKT58" s="416"/>
      <c r="CKU58" s="416"/>
      <c r="CKV58" s="416"/>
      <c r="CKW58" s="415"/>
      <c r="CKX58" s="416"/>
      <c r="CKY58" s="416"/>
      <c r="CKZ58" s="416"/>
      <c r="CLA58" s="416"/>
      <c r="CLB58" s="416"/>
      <c r="CLC58" s="416"/>
      <c r="CLD58" s="416"/>
      <c r="CLE58" s="415"/>
      <c r="CLF58" s="416"/>
      <c r="CLG58" s="416"/>
      <c r="CLH58" s="416"/>
      <c r="CLI58" s="416"/>
      <c r="CLJ58" s="416"/>
      <c r="CLK58" s="416"/>
      <c r="CLL58" s="416"/>
      <c r="CLM58" s="415"/>
      <c r="CLN58" s="416"/>
      <c r="CLO58" s="416"/>
      <c r="CLP58" s="416"/>
      <c r="CLQ58" s="416"/>
      <c r="CLR58" s="416"/>
      <c r="CLS58" s="416"/>
      <c r="CLT58" s="416"/>
      <c r="CLU58" s="415"/>
      <c r="CLV58" s="416"/>
      <c r="CLW58" s="416"/>
      <c r="CLX58" s="416"/>
      <c r="CLY58" s="416"/>
      <c r="CLZ58" s="416"/>
      <c r="CMA58" s="416"/>
      <c r="CMB58" s="416"/>
      <c r="CMC58" s="415"/>
      <c r="CMD58" s="416"/>
      <c r="CME58" s="416"/>
      <c r="CMF58" s="416"/>
      <c r="CMG58" s="416"/>
      <c r="CMH58" s="416"/>
      <c r="CMI58" s="416"/>
      <c r="CMJ58" s="416"/>
      <c r="CMK58" s="415"/>
      <c r="CML58" s="416"/>
      <c r="CMM58" s="416"/>
      <c r="CMN58" s="416"/>
      <c r="CMO58" s="416"/>
      <c r="CMP58" s="416"/>
      <c r="CMQ58" s="416"/>
      <c r="CMR58" s="416"/>
      <c r="CMS58" s="415"/>
      <c r="CMT58" s="416"/>
      <c r="CMU58" s="416"/>
      <c r="CMV58" s="416"/>
      <c r="CMW58" s="416"/>
      <c r="CMX58" s="416"/>
      <c r="CMY58" s="416"/>
      <c r="CMZ58" s="416"/>
      <c r="CNA58" s="415"/>
      <c r="CNB58" s="416"/>
      <c r="CNC58" s="416"/>
      <c r="CND58" s="416"/>
      <c r="CNE58" s="416"/>
      <c r="CNF58" s="416"/>
      <c r="CNG58" s="416"/>
      <c r="CNH58" s="416"/>
      <c r="CNI58" s="415"/>
      <c r="CNJ58" s="416"/>
      <c r="CNK58" s="416"/>
      <c r="CNL58" s="416"/>
      <c r="CNM58" s="416"/>
      <c r="CNN58" s="416"/>
      <c r="CNO58" s="416"/>
      <c r="CNP58" s="416"/>
      <c r="CNQ58" s="415"/>
      <c r="CNR58" s="416"/>
      <c r="CNS58" s="416"/>
      <c r="CNT58" s="416"/>
      <c r="CNU58" s="416"/>
      <c r="CNV58" s="416"/>
      <c r="CNW58" s="416"/>
      <c r="CNX58" s="416"/>
      <c r="CNY58" s="415"/>
      <c r="CNZ58" s="416"/>
      <c r="COA58" s="416"/>
      <c r="COB58" s="416"/>
      <c r="COC58" s="416"/>
      <c r="COD58" s="416"/>
      <c r="COE58" s="416"/>
      <c r="COF58" s="416"/>
      <c r="COG58" s="415"/>
      <c r="COH58" s="416"/>
      <c r="COI58" s="416"/>
      <c r="COJ58" s="416"/>
      <c r="COK58" s="416"/>
      <c r="COL58" s="416"/>
      <c r="COM58" s="416"/>
      <c r="CON58" s="416"/>
      <c r="COO58" s="415"/>
      <c r="COP58" s="416"/>
      <c r="COQ58" s="416"/>
      <c r="COR58" s="416"/>
      <c r="COS58" s="416"/>
      <c r="COT58" s="416"/>
      <c r="COU58" s="416"/>
      <c r="COV58" s="416"/>
      <c r="COW58" s="415"/>
      <c r="COX58" s="416"/>
      <c r="COY58" s="416"/>
      <c r="COZ58" s="416"/>
      <c r="CPA58" s="416"/>
      <c r="CPB58" s="416"/>
      <c r="CPC58" s="416"/>
      <c r="CPD58" s="416"/>
      <c r="CPE58" s="415"/>
      <c r="CPF58" s="416"/>
      <c r="CPG58" s="416"/>
      <c r="CPH58" s="416"/>
      <c r="CPI58" s="416"/>
      <c r="CPJ58" s="416"/>
      <c r="CPK58" s="416"/>
      <c r="CPL58" s="416"/>
      <c r="CPM58" s="415"/>
      <c r="CPN58" s="416"/>
      <c r="CPO58" s="416"/>
      <c r="CPP58" s="416"/>
      <c r="CPQ58" s="416"/>
      <c r="CPR58" s="416"/>
      <c r="CPS58" s="416"/>
      <c r="CPT58" s="416"/>
      <c r="CPU58" s="415"/>
      <c r="CPV58" s="416"/>
      <c r="CPW58" s="416"/>
      <c r="CPX58" s="416"/>
      <c r="CPY58" s="416"/>
      <c r="CPZ58" s="416"/>
      <c r="CQA58" s="416"/>
      <c r="CQB58" s="416"/>
      <c r="CQC58" s="415"/>
      <c r="CQD58" s="416"/>
      <c r="CQE58" s="416"/>
      <c r="CQF58" s="416"/>
      <c r="CQG58" s="416"/>
      <c r="CQH58" s="416"/>
      <c r="CQI58" s="416"/>
      <c r="CQJ58" s="416"/>
      <c r="CQK58" s="415"/>
      <c r="CQL58" s="416"/>
      <c r="CQM58" s="416"/>
      <c r="CQN58" s="416"/>
      <c r="CQO58" s="416"/>
      <c r="CQP58" s="416"/>
      <c r="CQQ58" s="416"/>
      <c r="CQR58" s="416"/>
      <c r="CQS58" s="415"/>
      <c r="CQT58" s="416"/>
      <c r="CQU58" s="416"/>
      <c r="CQV58" s="416"/>
      <c r="CQW58" s="416"/>
      <c r="CQX58" s="416"/>
      <c r="CQY58" s="416"/>
      <c r="CQZ58" s="416"/>
      <c r="CRA58" s="415"/>
      <c r="CRB58" s="416"/>
      <c r="CRC58" s="416"/>
      <c r="CRD58" s="416"/>
      <c r="CRE58" s="416"/>
      <c r="CRF58" s="416"/>
      <c r="CRG58" s="416"/>
      <c r="CRH58" s="416"/>
      <c r="CRI58" s="415"/>
      <c r="CRJ58" s="416"/>
      <c r="CRK58" s="416"/>
      <c r="CRL58" s="416"/>
      <c r="CRM58" s="416"/>
      <c r="CRN58" s="416"/>
      <c r="CRO58" s="416"/>
      <c r="CRP58" s="416"/>
      <c r="CRQ58" s="415"/>
      <c r="CRR58" s="416"/>
      <c r="CRS58" s="416"/>
      <c r="CRT58" s="416"/>
      <c r="CRU58" s="416"/>
      <c r="CRV58" s="416"/>
      <c r="CRW58" s="416"/>
      <c r="CRX58" s="416"/>
      <c r="CRY58" s="415"/>
      <c r="CRZ58" s="416"/>
      <c r="CSA58" s="416"/>
      <c r="CSB58" s="416"/>
      <c r="CSC58" s="416"/>
      <c r="CSD58" s="416"/>
      <c r="CSE58" s="416"/>
      <c r="CSF58" s="416"/>
      <c r="CSG58" s="415"/>
      <c r="CSH58" s="416"/>
      <c r="CSI58" s="416"/>
      <c r="CSJ58" s="416"/>
      <c r="CSK58" s="416"/>
      <c r="CSL58" s="416"/>
      <c r="CSM58" s="416"/>
      <c r="CSN58" s="416"/>
      <c r="CSO58" s="415"/>
      <c r="CSP58" s="416"/>
      <c r="CSQ58" s="416"/>
      <c r="CSR58" s="416"/>
      <c r="CSS58" s="416"/>
      <c r="CST58" s="416"/>
      <c r="CSU58" s="416"/>
      <c r="CSV58" s="416"/>
      <c r="CSW58" s="415"/>
      <c r="CSX58" s="416"/>
      <c r="CSY58" s="416"/>
      <c r="CSZ58" s="416"/>
      <c r="CTA58" s="416"/>
      <c r="CTB58" s="416"/>
      <c r="CTC58" s="416"/>
      <c r="CTD58" s="416"/>
      <c r="CTE58" s="415"/>
      <c r="CTF58" s="416"/>
      <c r="CTG58" s="416"/>
      <c r="CTH58" s="416"/>
      <c r="CTI58" s="416"/>
      <c r="CTJ58" s="416"/>
      <c r="CTK58" s="416"/>
      <c r="CTL58" s="416"/>
      <c r="CTM58" s="415"/>
      <c r="CTN58" s="416"/>
      <c r="CTO58" s="416"/>
      <c r="CTP58" s="416"/>
      <c r="CTQ58" s="416"/>
      <c r="CTR58" s="416"/>
      <c r="CTS58" s="416"/>
      <c r="CTT58" s="416"/>
      <c r="CTU58" s="415"/>
      <c r="CTV58" s="416"/>
      <c r="CTW58" s="416"/>
      <c r="CTX58" s="416"/>
      <c r="CTY58" s="416"/>
      <c r="CTZ58" s="416"/>
      <c r="CUA58" s="416"/>
      <c r="CUB58" s="416"/>
      <c r="CUC58" s="415"/>
      <c r="CUD58" s="416"/>
      <c r="CUE58" s="416"/>
      <c r="CUF58" s="416"/>
      <c r="CUG58" s="416"/>
      <c r="CUH58" s="416"/>
      <c r="CUI58" s="416"/>
      <c r="CUJ58" s="416"/>
      <c r="CUK58" s="415"/>
      <c r="CUL58" s="416"/>
      <c r="CUM58" s="416"/>
      <c r="CUN58" s="416"/>
      <c r="CUO58" s="416"/>
      <c r="CUP58" s="416"/>
      <c r="CUQ58" s="416"/>
      <c r="CUR58" s="416"/>
      <c r="CUS58" s="415"/>
      <c r="CUT58" s="416"/>
      <c r="CUU58" s="416"/>
      <c r="CUV58" s="416"/>
      <c r="CUW58" s="416"/>
      <c r="CUX58" s="416"/>
      <c r="CUY58" s="416"/>
      <c r="CUZ58" s="416"/>
      <c r="CVA58" s="415"/>
      <c r="CVB58" s="416"/>
      <c r="CVC58" s="416"/>
      <c r="CVD58" s="416"/>
      <c r="CVE58" s="416"/>
      <c r="CVF58" s="416"/>
      <c r="CVG58" s="416"/>
      <c r="CVH58" s="416"/>
      <c r="CVI58" s="415"/>
      <c r="CVJ58" s="416"/>
      <c r="CVK58" s="416"/>
      <c r="CVL58" s="416"/>
      <c r="CVM58" s="416"/>
      <c r="CVN58" s="416"/>
      <c r="CVO58" s="416"/>
      <c r="CVP58" s="416"/>
      <c r="CVQ58" s="415"/>
      <c r="CVR58" s="416"/>
      <c r="CVS58" s="416"/>
      <c r="CVT58" s="416"/>
      <c r="CVU58" s="416"/>
      <c r="CVV58" s="416"/>
      <c r="CVW58" s="416"/>
      <c r="CVX58" s="416"/>
      <c r="CVY58" s="415"/>
      <c r="CVZ58" s="416"/>
      <c r="CWA58" s="416"/>
      <c r="CWB58" s="416"/>
      <c r="CWC58" s="416"/>
      <c r="CWD58" s="416"/>
      <c r="CWE58" s="416"/>
      <c r="CWF58" s="416"/>
      <c r="CWG58" s="415"/>
      <c r="CWH58" s="416"/>
      <c r="CWI58" s="416"/>
      <c r="CWJ58" s="416"/>
      <c r="CWK58" s="416"/>
      <c r="CWL58" s="416"/>
      <c r="CWM58" s="416"/>
      <c r="CWN58" s="416"/>
      <c r="CWO58" s="415"/>
      <c r="CWP58" s="416"/>
      <c r="CWQ58" s="416"/>
      <c r="CWR58" s="416"/>
      <c r="CWS58" s="416"/>
      <c r="CWT58" s="416"/>
      <c r="CWU58" s="416"/>
      <c r="CWV58" s="416"/>
      <c r="CWW58" s="415"/>
      <c r="CWX58" s="416"/>
      <c r="CWY58" s="416"/>
      <c r="CWZ58" s="416"/>
      <c r="CXA58" s="416"/>
      <c r="CXB58" s="416"/>
      <c r="CXC58" s="416"/>
      <c r="CXD58" s="416"/>
      <c r="CXE58" s="415"/>
      <c r="CXF58" s="416"/>
      <c r="CXG58" s="416"/>
      <c r="CXH58" s="416"/>
      <c r="CXI58" s="416"/>
      <c r="CXJ58" s="416"/>
      <c r="CXK58" s="416"/>
      <c r="CXL58" s="416"/>
      <c r="CXM58" s="415"/>
      <c r="CXN58" s="416"/>
      <c r="CXO58" s="416"/>
      <c r="CXP58" s="416"/>
      <c r="CXQ58" s="416"/>
      <c r="CXR58" s="416"/>
      <c r="CXS58" s="416"/>
      <c r="CXT58" s="416"/>
      <c r="CXU58" s="415"/>
      <c r="CXV58" s="416"/>
      <c r="CXW58" s="416"/>
      <c r="CXX58" s="416"/>
      <c r="CXY58" s="416"/>
      <c r="CXZ58" s="416"/>
      <c r="CYA58" s="416"/>
      <c r="CYB58" s="416"/>
      <c r="CYC58" s="415"/>
      <c r="CYD58" s="416"/>
      <c r="CYE58" s="416"/>
      <c r="CYF58" s="416"/>
      <c r="CYG58" s="416"/>
      <c r="CYH58" s="416"/>
      <c r="CYI58" s="416"/>
      <c r="CYJ58" s="416"/>
      <c r="CYK58" s="415"/>
      <c r="CYL58" s="416"/>
      <c r="CYM58" s="416"/>
      <c r="CYN58" s="416"/>
      <c r="CYO58" s="416"/>
      <c r="CYP58" s="416"/>
      <c r="CYQ58" s="416"/>
      <c r="CYR58" s="416"/>
      <c r="CYS58" s="415"/>
      <c r="CYT58" s="416"/>
      <c r="CYU58" s="416"/>
      <c r="CYV58" s="416"/>
      <c r="CYW58" s="416"/>
      <c r="CYX58" s="416"/>
      <c r="CYY58" s="416"/>
      <c r="CYZ58" s="416"/>
      <c r="CZA58" s="415"/>
      <c r="CZB58" s="416"/>
      <c r="CZC58" s="416"/>
      <c r="CZD58" s="416"/>
      <c r="CZE58" s="416"/>
      <c r="CZF58" s="416"/>
      <c r="CZG58" s="416"/>
      <c r="CZH58" s="416"/>
      <c r="CZI58" s="415"/>
      <c r="CZJ58" s="416"/>
      <c r="CZK58" s="416"/>
      <c r="CZL58" s="416"/>
      <c r="CZM58" s="416"/>
      <c r="CZN58" s="416"/>
      <c r="CZO58" s="416"/>
      <c r="CZP58" s="416"/>
      <c r="CZQ58" s="415"/>
      <c r="CZR58" s="416"/>
      <c r="CZS58" s="416"/>
      <c r="CZT58" s="416"/>
      <c r="CZU58" s="416"/>
      <c r="CZV58" s="416"/>
      <c r="CZW58" s="416"/>
      <c r="CZX58" s="416"/>
      <c r="CZY58" s="415"/>
      <c r="CZZ58" s="416"/>
      <c r="DAA58" s="416"/>
      <c r="DAB58" s="416"/>
      <c r="DAC58" s="416"/>
      <c r="DAD58" s="416"/>
      <c r="DAE58" s="416"/>
      <c r="DAF58" s="416"/>
      <c r="DAG58" s="415"/>
      <c r="DAH58" s="416"/>
      <c r="DAI58" s="416"/>
      <c r="DAJ58" s="416"/>
      <c r="DAK58" s="416"/>
      <c r="DAL58" s="416"/>
      <c r="DAM58" s="416"/>
      <c r="DAN58" s="416"/>
      <c r="DAO58" s="415"/>
      <c r="DAP58" s="416"/>
      <c r="DAQ58" s="416"/>
      <c r="DAR58" s="416"/>
      <c r="DAS58" s="416"/>
      <c r="DAT58" s="416"/>
      <c r="DAU58" s="416"/>
      <c r="DAV58" s="416"/>
      <c r="DAW58" s="415"/>
      <c r="DAX58" s="416"/>
      <c r="DAY58" s="416"/>
      <c r="DAZ58" s="416"/>
      <c r="DBA58" s="416"/>
      <c r="DBB58" s="416"/>
      <c r="DBC58" s="416"/>
      <c r="DBD58" s="416"/>
      <c r="DBE58" s="415"/>
      <c r="DBF58" s="416"/>
      <c r="DBG58" s="416"/>
      <c r="DBH58" s="416"/>
      <c r="DBI58" s="416"/>
      <c r="DBJ58" s="416"/>
      <c r="DBK58" s="416"/>
      <c r="DBL58" s="416"/>
      <c r="DBM58" s="415"/>
      <c r="DBN58" s="416"/>
      <c r="DBO58" s="416"/>
      <c r="DBP58" s="416"/>
      <c r="DBQ58" s="416"/>
      <c r="DBR58" s="416"/>
      <c r="DBS58" s="416"/>
      <c r="DBT58" s="416"/>
      <c r="DBU58" s="415"/>
      <c r="DBV58" s="416"/>
      <c r="DBW58" s="416"/>
      <c r="DBX58" s="416"/>
      <c r="DBY58" s="416"/>
      <c r="DBZ58" s="416"/>
      <c r="DCA58" s="416"/>
      <c r="DCB58" s="416"/>
      <c r="DCC58" s="415"/>
      <c r="DCD58" s="416"/>
      <c r="DCE58" s="416"/>
      <c r="DCF58" s="416"/>
      <c r="DCG58" s="416"/>
      <c r="DCH58" s="416"/>
      <c r="DCI58" s="416"/>
      <c r="DCJ58" s="416"/>
      <c r="DCK58" s="415"/>
      <c r="DCL58" s="416"/>
      <c r="DCM58" s="416"/>
      <c r="DCN58" s="416"/>
      <c r="DCO58" s="416"/>
      <c r="DCP58" s="416"/>
      <c r="DCQ58" s="416"/>
      <c r="DCR58" s="416"/>
      <c r="DCS58" s="415"/>
      <c r="DCT58" s="416"/>
      <c r="DCU58" s="416"/>
      <c r="DCV58" s="416"/>
      <c r="DCW58" s="416"/>
      <c r="DCX58" s="416"/>
      <c r="DCY58" s="416"/>
      <c r="DCZ58" s="416"/>
      <c r="DDA58" s="415"/>
      <c r="DDB58" s="416"/>
      <c r="DDC58" s="416"/>
      <c r="DDD58" s="416"/>
      <c r="DDE58" s="416"/>
      <c r="DDF58" s="416"/>
      <c r="DDG58" s="416"/>
      <c r="DDH58" s="416"/>
      <c r="DDI58" s="415"/>
      <c r="DDJ58" s="416"/>
      <c r="DDK58" s="416"/>
      <c r="DDL58" s="416"/>
      <c r="DDM58" s="416"/>
      <c r="DDN58" s="416"/>
      <c r="DDO58" s="416"/>
      <c r="DDP58" s="416"/>
      <c r="DDQ58" s="415"/>
      <c r="DDR58" s="416"/>
      <c r="DDS58" s="416"/>
      <c r="DDT58" s="416"/>
      <c r="DDU58" s="416"/>
      <c r="DDV58" s="416"/>
      <c r="DDW58" s="416"/>
      <c r="DDX58" s="416"/>
      <c r="DDY58" s="415"/>
      <c r="DDZ58" s="416"/>
      <c r="DEA58" s="416"/>
      <c r="DEB58" s="416"/>
      <c r="DEC58" s="416"/>
      <c r="DED58" s="416"/>
      <c r="DEE58" s="416"/>
      <c r="DEF58" s="416"/>
      <c r="DEG58" s="415"/>
      <c r="DEH58" s="416"/>
      <c r="DEI58" s="416"/>
      <c r="DEJ58" s="416"/>
      <c r="DEK58" s="416"/>
      <c r="DEL58" s="416"/>
      <c r="DEM58" s="416"/>
      <c r="DEN58" s="416"/>
      <c r="DEO58" s="415"/>
      <c r="DEP58" s="416"/>
      <c r="DEQ58" s="416"/>
      <c r="DER58" s="416"/>
      <c r="DES58" s="416"/>
      <c r="DET58" s="416"/>
      <c r="DEU58" s="416"/>
      <c r="DEV58" s="416"/>
      <c r="DEW58" s="415"/>
      <c r="DEX58" s="416"/>
      <c r="DEY58" s="416"/>
      <c r="DEZ58" s="416"/>
      <c r="DFA58" s="416"/>
      <c r="DFB58" s="416"/>
      <c r="DFC58" s="416"/>
      <c r="DFD58" s="416"/>
      <c r="DFE58" s="415"/>
      <c r="DFF58" s="416"/>
      <c r="DFG58" s="416"/>
      <c r="DFH58" s="416"/>
      <c r="DFI58" s="416"/>
      <c r="DFJ58" s="416"/>
      <c r="DFK58" s="416"/>
      <c r="DFL58" s="416"/>
      <c r="DFM58" s="415"/>
      <c r="DFN58" s="416"/>
      <c r="DFO58" s="416"/>
      <c r="DFP58" s="416"/>
      <c r="DFQ58" s="416"/>
      <c r="DFR58" s="416"/>
      <c r="DFS58" s="416"/>
      <c r="DFT58" s="416"/>
      <c r="DFU58" s="415"/>
      <c r="DFV58" s="416"/>
      <c r="DFW58" s="416"/>
      <c r="DFX58" s="416"/>
      <c r="DFY58" s="416"/>
      <c r="DFZ58" s="416"/>
      <c r="DGA58" s="416"/>
      <c r="DGB58" s="416"/>
      <c r="DGC58" s="415"/>
      <c r="DGD58" s="416"/>
      <c r="DGE58" s="416"/>
      <c r="DGF58" s="416"/>
      <c r="DGG58" s="416"/>
      <c r="DGH58" s="416"/>
      <c r="DGI58" s="416"/>
      <c r="DGJ58" s="416"/>
      <c r="DGK58" s="415"/>
      <c r="DGL58" s="416"/>
      <c r="DGM58" s="416"/>
      <c r="DGN58" s="416"/>
      <c r="DGO58" s="416"/>
      <c r="DGP58" s="416"/>
      <c r="DGQ58" s="416"/>
      <c r="DGR58" s="416"/>
      <c r="DGS58" s="415"/>
      <c r="DGT58" s="416"/>
      <c r="DGU58" s="416"/>
      <c r="DGV58" s="416"/>
      <c r="DGW58" s="416"/>
      <c r="DGX58" s="416"/>
      <c r="DGY58" s="416"/>
      <c r="DGZ58" s="416"/>
      <c r="DHA58" s="415"/>
      <c r="DHB58" s="416"/>
      <c r="DHC58" s="416"/>
      <c r="DHD58" s="416"/>
      <c r="DHE58" s="416"/>
      <c r="DHF58" s="416"/>
      <c r="DHG58" s="416"/>
      <c r="DHH58" s="416"/>
      <c r="DHI58" s="415"/>
      <c r="DHJ58" s="416"/>
      <c r="DHK58" s="416"/>
      <c r="DHL58" s="416"/>
      <c r="DHM58" s="416"/>
      <c r="DHN58" s="416"/>
      <c r="DHO58" s="416"/>
      <c r="DHP58" s="416"/>
      <c r="DHQ58" s="415"/>
      <c r="DHR58" s="416"/>
      <c r="DHS58" s="416"/>
      <c r="DHT58" s="416"/>
      <c r="DHU58" s="416"/>
      <c r="DHV58" s="416"/>
      <c r="DHW58" s="416"/>
      <c r="DHX58" s="416"/>
      <c r="DHY58" s="415"/>
      <c r="DHZ58" s="416"/>
      <c r="DIA58" s="416"/>
      <c r="DIB58" s="416"/>
      <c r="DIC58" s="416"/>
      <c r="DID58" s="416"/>
      <c r="DIE58" s="416"/>
      <c r="DIF58" s="416"/>
      <c r="DIG58" s="415"/>
      <c r="DIH58" s="416"/>
      <c r="DII58" s="416"/>
      <c r="DIJ58" s="416"/>
      <c r="DIK58" s="416"/>
      <c r="DIL58" s="416"/>
      <c r="DIM58" s="416"/>
      <c r="DIN58" s="416"/>
      <c r="DIO58" s="415"/>
      <c r="DIP58" s="416"/>
      <c r="DIQ58" s="416"/>
      <c r="DIR58" s="416"/>
      <c r="DIS58" s="416"/>
      <c r="DIT58" s="416"/>
      <c r="DIU58" s="416"/>
      <c r="DIV58" s="416"/>
      <c r="DIW58" s="415"/>
      <c r="DIX58" s="416"/>
      <c r="DIY58" s="416"/>
      <c r="DIZ58" s="416"/>
      <c r="DJA58" s="416"/>
      <c r="DJB58" s="416"/>
      <c r="DJC58" s="416"/>
      <c r="DJD58" s="416"/>
      <c r="DJE58" s="415"/>
      <c r="DJF58" s="416"/>
      <c r="DJG58" s="416"/>
      <c r="DJH58" s="416"/>
      <c r="DJI58" s="416"/>
      <c r="DJJ58" s="416"/>
      <c r="DJK58" s="416"/>
      <c r="DJL58" s="416"/>
      <c r="DJM58" s="415"/>
      <c r="DJN58" s="416"/>
      <c r="DJO58" s="416"/>
      <c r="DJP58" s="416"/>
      <c r="DJQ58" s="416"/>
      <c r="DJR58" s="416"/>
      <c r="DJS58" s="416"/>
      <c r="DJT58" s="416"/>
      <c r="DJU58" s="415"/>
      <c r="DJV58" s="416"/>
      <c r="DJW58" s="416"/>
      <c r="DJX58" s="416"/>
      <c r="DJY58" s="416"/>
      <c r="DJZ58" s="416"/>
      <c r="DKA58" s="416"/>
      <c r="DKB58" s="416"/>
      <c r="DKC58" s="415"/>
      <c r="DKD58" s="416"/>
      <c r="DKE58" s="416"/>
      <c r="DKF58" s="416"/>
      <c r="DKG58" s="416"/>
      <c r="DKH58" s="416"/>
      <c r="DKI58" s="416"/>
      <c r="DKJ58" s="416"/>
      <c r="DKK58" s="415"/>
      <c r="DKL58" s="416"/>
      <c r="DKM58" s="416"/>
      <c r="DKN58" s="416"/>
      <c r="DKO58" s="416"/>
      <c r="DKP58" s="416"/>
      <c r="DKQ58" s="416"/>
      <c r="DKR58" s="416"/>
      <c r="DKS58" s="415"/>
      <c r="DKT58" s="416"/>
      <c r="DKU58" s="416"/>
      <c r="DKV58" s="416"/>
      <c r="DKW58" s="416"/>
      <c r="DKX58" s="416"/>
      <c r="DKY58" s="416"/>
      <c r="DKZ58" s="416"/>
      <c r="DLA58" s="415"/>
      <c r="DLB58" s="416"/>
      <c r="DLC58" s="416"/>
      <c r="DLD58" s="416"/>
      <c r="DLE58" s="416"/>
      <c r="DLF58" s="416"/>
      <c r="DLG58" s="416"/>
      <c r="DLH58" s="416"/>
      <c r="DLI58" s="415"/>
      <c r="DLJ58" s="416"/>
      <c r="DLK58" s="416"/>
      <c r="DLL58" s="416"/>
      <c r="DLM58" s="416"/>
      <c r="DLN58" s="416"/>
      <c r="DLO58" s="416"/>
      <c r="DLP58" s="416"/>
      <c r="DLQ58" s="415"/>
      <c r="DLR58" s="416"/>
      <c r="DLS58" s="416"/>
      <c r="DLT58" s="416"/>
      <c r="DLU58" s="416"/>
      <c r="DLV58" s="416"/>
      <c r="DLW58" s="416"/>
      <c r="DLX58" s="416"/>
      <c r="DLY58" s="415"/>
      <c r="DLZ58" s="416"/>
      <c r="DMA58" s="416"/>
      <c r="DMB58" s="416"/>
      <c r="DMC58" s="416"/>
      <c r="DMD58" s="416"/>
      <c r="DME58" s="416"/>
      <c r="DMF58" s="416"/>
      <c r="DMG58" s="415"/>
      <c r="DMH58" s="416"/>
      <c r="DMI58" s="416"/>
      <c r="DMJ58" s="416"/>
      <c r="DMK58" s="416"/>
      <c r="DML58" s="416"/>
      <c r="DMM58" s="416"/>
      <c r="DMN58" s="416"/>
      <c r="DMO58" s="415"/>
      <c r="DMP58" s="416"/>
      <c r="DMQ58" s="416"/>
      <c r="DMR58" s="416"/>
      <c r="DMS58" s="416"/>
      <c r="DMT58" s="416"/>
      <c r="DMU58" s="416"/>
      <c r="DMV58" s="416"/>
      <c r="DMW58" s="415"/>
      <c r="DMX58" s="416"/>
      <c r="DMY58" s="416"/>
      <c r="DMZ58" s="416"/>
      <c r="DNA58" s="416"/>
      <c r="DNB58" s="416"/>
      <c r="DNC58" s="416"/>
      <c r="DND58" s="416"/>
      <c r="DNE58" s="415"/>
      <c r="DNF58" s="416"/>
      <c r="DNG58" s="416"/>
      <c r="DNH58" s="416"/>
      <c r="DNI58" s="416"/>
      <c r="DNJ58" s="416"/>
      <c r="DNK58" s="416"/>
      <c r="DNL58" s="416"/>
      <c r="DNM58" s="415"/>
      <c r="DNN58" s="416"/>
      <c r="DNO58" s="416"/>
      <c r="DNP58" s="416"/>
      <c r="DNQ58" s="416"/>
      <c r="DNR58" s="416"/>
      <c r="DNS58" s="416"/>
      <c r="DNT58" s="416"/>
      <c r="DNU58" s="415"/>
      <c r="DNV58" s="416"/>
      <c r="DNW58" s="416"/>
      <c r="DNX58" s="416"/>
      <c r="DNY58" s="416"/>
      <c r="DNZ58" s="416"/>
      <c r="DOA58" s="416"/>
      <c r="DOB58" s="416"/>
      <c r="DOC58" s="415"/>
      <c r="DOD58" s="416"/>
      <c r="DOE58" s="416"/>
      <c r="DOF58" s="416"/>
      <c r="DOG58" s="416"/>
      <c r="DOH58" s="416"/>
      <c r="DOI58" s="416"/>
      <c r="DOJ58" s="416"/>
      <c r="DOK58" s="415"/>
      <c r="DOL58" s="416"/>
      <c r="DOM58" s="416"/>
      <c r="DON58" s="416"/>
      <c r="DOO58" s="416"/>
      <c r="DOP58" s="416"/>
      <c r="DOQ58" s="416"/>
      <c r="DOR58" s="416"/>
      <c r="DOS58" s="415"/>
      <c r="DOT58" s="416"/>
      <c r="DOU58" s="416"/>
      <c r="DOV58" s="416"/>
      <c r="DOW58" s="416"/>
      <c r="DOX58" s="416"/>
      <c r="DOY58" s="416"/>
      <c r="DOZ58" s="416"/>
      <c r="DPA58" s="415"/>
      <c r="DPB58" s="416"/>
      <c r="DPC58" s="416"/>
      <c r="DPD58" s="416"/>
      <c r="DPE58" s="416"/>
      <c r="DPF58" s="416"/>
      <c r="DPG58" s="416"/>
      <c r="DPH58" s="416"/>
      <c r="DPI58" s="415"/>
      <c r="DPJ58" s="416"/>
      <c r="DPK58" s="416"/>
      <c r="DPL58" s="416"/>
      <c r="DPM58" s="416"/>
      <c r="DPN58" s="416"/>
      <c r="DPO58" s="416"/>
      <c r="DPP58" s="416"/>
      <c r="DPQ58" s="415"/>
      <c r="DPR58" s="416"/>
      <c r="DPS58" s="416"/>
      <c r="DPT58" s="416"/>
      <c r="DPU58" s="416"/>
      <c r="DPV58" s="416"/>
      <c r="DPW58" s="416"/>
      <c r="DPX58" s="416"/>
      <c r="DPY58" s="415"/>
      <c r="DPZ58" s="416"/>
      <c r="DQA58" s="416"/>
      <c r="DQB58" s="416"/>
      <c r="DQC58" s="416"/>
      <c r="DQD58" s="416"/>
      <c r="DQE58" s="416"/>
      <c r="DQF58" s="416"/>
      <c r="DQG58" s="415"/>
      <c r="DQH58" s="416"/>
      <c r="DQI58" s="416"/>
      <c r="DQJ58" s="416"/>
      <c r="DQK58" s="416"/>
      <c r="DQL58" s="416"/>
      <c r="DQM58" s="416"/>
      <c r="DQN58" s="416"/>
      <c r="DQO58" s="415"/>
      <c r="DQP58" s="416"/>
      <c r="DQQ58" s="416"/>
      <c r="DQR58" s="416"/>
      <c r="DQS58" s="416"/>
      <c r="DQT58" s="416"/>
      <c r="DQU58" s="416"/>
      <c r="DQV58" s="416"/>
      <c r="DQW58" s="415"/>
      <c r="DQX58" s="416"/>
      <c r="DQY58" s="416"/>
      <c r="DQZ58" s="416"/>
      <c r="DRA58" s="416"/>
      <c r="DRB58" s="416"/>
      <c r="DRC58" s="416"/>
      <c r="DRD58" s="416"/>
      <c r="DRE58" s="415"/>
      <c r="DRF58" s="416"/>
      <c r="DRG58" s="416"/>
      <c r="DRH58" s="416"/>
      <c r="DRI58" s="416"/>
      <c r="DRJ58" s="416"/>
      <c r="DRK58" s="416"/>
      <c r="DRL58" s="416"/>
      <c r="DRM58" s="415"/>
      <c r="DRN58" s="416"/>
      <c r="DRO58" s="416"/>
      <c r="DRP58" s="416"/>
      <c r="DRQ58" s="416"/>
      <c r="DRR58" s="416"/>
      <c r="DRS58" s="416"/>
      <c r="DRT58" s="416"/>
      <c r="DRU58" s="415"/>
      <c r="DRV58" s="416"/>
      <c r="DRW58" s="416"/>
      <c r="DRX58" s="416"/>
      <c r="DRY58" s="416"/>
      <c r="DRZ58" s="416"/>
      <c r="DSA58" s="416"/>
      <c r="DSB58" s="416"/>
      <c r="DSC58" s="415"/>
      <c r="DSD58" s="416"/>
      <c r="DSE58" s="416"/>
      <c r="DSF58" s="416"/>
      <c r="DSG58" s="416"/>
      <c r="DSH58" s="416"/>
      <c r="DSI58" s="416"/>
      <c r="DSJ58" s="416"/>
      <c r="DSK58" s="415"/>
      <c r="DSL58" s="416"/>
      <c r="DSM58" s="416"/>
      <c r="DSN58" s="416"/>
      <c r="DSO58" s="416"/>
      <c r="DSP58" s="416"/>
      <c r="DSQ58" s="416"/>
      <c r="DSR58" s="416"/>
      <c r="DSS58" s="415"/>
      <c r="DST58" s="416"/>
      <c r="DSU58" s="416"/>
      <c r="DSV58" s="416"/>
      <c r="DSW58" s="416"/>
      <c r="DSX58" s="416"/>
      <c r="DSY58" s="416"/>
      <c r="DSZ58" s="416"/>
      <c r="DTA58" s="415"/>
      <c r="DTB58" s="416"/>
      <c r="DTC58" s="416"/>
      <c r="DTD58" s="416"/>
      <c r="DTE58" s="416"/>
      <c r="DTF58" s="416"/>
      <c r="DTG58" s="416"/>
      <c r="DTH58" s="416"/>
      <c r="DTI58" s="415"/>
      <c r="DTJ58" s="416"/>
      <c r="DTK58" s="416"/>
      <c r="DTL58" s="416"/>
      <c r="DTM58" s="416"/>
      <c r="DTN58" s="416"/>
      <c r="DTO58" s="416"/>
      <c r="DTP58" s="416"/>
      <c r="DTQ58" s="415"/>
      <c r="DTR58" s="416"/>
      <c r="DTS58" s="416"/>
      <c r="DTT58" s="416"/>
      <c r="DTU58" s="416"/>
      <c r="DTV58" s="416"/>
      <c r="DTW58" s="416"/>
      <c r="DTX58" s="416"/>
      <c r="DTY58" s="415"/>
      <c r="DTZ58" s="416"/>
      <c r="DUA58" s="416"/>
      <c r="DUB58" s="416"/>
      <c r="DUC58" s="416"/>
      <c r="DUD58" s="416"/>
      <c r="DUE58" s="416"/>
      <c r="DUF58" s="416"/>
      <c r="DUG58" s="415"/>
      <c r="DUH58" s="416"/>
      <c r="DUI58" s="416"/>
      <c r="DUJ58" s="416"/>
      <c r="DUK58" s="416"/>
      <c r="DUL58" s="416"/>
      <c r="DUM58" s="416"/>
      <c r="DUN58" s="416"/>
      <c r="DUO58" s="415"/>
      <c r="DUP58" s="416"/>
      <c r="DUQ58" s="416"/>
      <c r="DUR58" s="416"/>
      <c r="DUS58" s="416"/>
      <c r="DUT58" s="416"/>
      <c r="DUU58" s="416"/>
      <c r="DUV58" s="416"/>
      <c r="DUW58" s="415"/>
      <c r="DUX58" s="416"/>
      <c r="DUY58" s="416"/>
      <c r="DUZ58" s="416"/>
      <c r="DVA58" s="416"/>
      <c r="DVB58" s="416"/>
      <c r="DVC58" s="416"/>
      <c r="DVD58" s="416"/>
      <c r="DVE58" s="415"/>
      <c r="DVF58" s="416"/>
      <c r="DVG58" s="416"/>
      <c r="DVH58" s="416"/>
      <c r="DVI58" s="416"/>
      <c r="DVJ58" s="416"/>
      <c r="DVK58" s="416"/>
      <c r="DVL58" s="416"/>
      <c r="DVM58" s="415"/>
      <c r="DVN58" s="416"/>
      <c r="DVO58" s="416"/>
      <c r="DVP58" s="416"/>
      <c r="DVQ58" s="416"/>
      <c r="DVR58" s="416"/>
      <c r="DVS58" s="416"/>
      <c r="DVT58" s="416"/>
      <c r="DVU58" s="415"/>
      <c r="DVV58" s="416"/>
      <c r="DVW58" s="416"/>
      <c r="DVX58" s="416"/>
      <c r="DVY58" s="416"/>
      <c r="DVZ58" s="416"/>
      <c r="DWA58" s="416"/>
      <c r="DWB58" s="416"/>
      <c r="DWC58" s="415"/>
      <c r="DWD58" s="416"/>
      <c r="DWE58" s="416"/>
      <c r="DWF58" s="416"/>
      <c r="DWG58" s="416"/>
      <c r="DWH58" s="416"/>
      <c r="DWI58" s="416"/>
      <c r="DWJ58" s="416"/>
      <c r="DWK58" s="415"/>
      <c r="DWL58" s="416"/>
      <c r="DWM58" s="416"/>
      <c r="DWN58" s="416"/>
      <c r="DWO58" s="416"/>
      <c r="DWP58" s="416"/>
      <c r="DWQ58" s="416"/>
      <c r="DWR58" s="416"/>
      <c r="DWS58" s="415"/>
      <c r="DWT58" s="416"/>
      <c r="DWU58" s="416"/>
      <c r="DWV58" s="416"/>
      <c r="DWW58" s="416"/>
      <c r="DWX58" s="416"/>
      <c r="DWY58" s="416"/>
      <c r="DWZ58" s="416"/>
      <c r="DXA58" s="415"/>
      <c r="DXB58" s="416"/>
      <c r="DXC58" s="416"/>
      <c r="DXD58" s="416"/>
      <c r="DXE58" s="416"/>
      <c r="DXF58" s="416"/>
      <c r="DXG58" s="416"/>
      <c r="DXH58" s="416"/>
      <c r="DXI58" s="415"/>
      <c r="DXJ58" s="416"/>
      <c r="DXK58" s="416"/>
      <c r="DXL58" s="416"/>
      <c r="DXM58" s="416"/>
      <c r="DXN58" s="416"/>
      <c r="DXO58" s="416"/>
      <c r="DXP58" s="416"/>
      <c r="DXQ58" s="415"/>
      <c r="DXR58" s="416"/>
      <c r="DXS58" s="416"/>
      <c r="DXT58" s="416"/>
      <c r="DXU58" s="416"/>
      <c r="DXV58" s="416"/>
      <c r="DXW58" s="416"/>
      <c r="DXX58" s="416"/>
      <c r="DXY58" s="415"/>
      <c r="DXZ58" s="416"/>
      <c r="DYA58" s="416"/>
      <c r="DYB58" s="416"/>
      <c r="DYC58" s="416"/>
      <c r="DYD58" s="416"/>
      <c r="DYE58" s="416"/>
      <c r="DYF58" s="416"/>
      <c r="DYG58" s="415"/>
      <c r="DYH58" s="416"/>
      <c r="DYI58" s="416"/>
      <c r="DYJ58" s="416"/>
      <c r="DYK58" s="416"/>
      <c r="DYL58" s="416"/>
      <c r="DYM58" s="416"/>
      <c r="DYN58" s="416"/>
      <c r="DYO58" s="415"/>
      <c r="DYP58" s="416"/>
      <c r="DYQ58" s="416"/>
      <c r="DYR58" s="416"/>
      <c r="DYS58" s="416"/>
      <c r="DYT58" s="416"/>
      <c r="DYU58" s="416"/>
      <c r="DYV58" s="416"/>
      <c r="DYW58" s="415"/>
      <c r="DYX58" s="416"/>
      <c r="DYY58" s="416"/>
      <c r="DYZ58" s="416"/>
      <c r="DZA58" s="416"/>
      <c r="DZB58" s="416"/>
      <c r="DZC58" s="416"/>
      <c r="DZD58" s="416"/>
      <c r="DZE58" s="415"/>
      <c r="DZF58" s="416"/>
      <c r="DZG58" s="416"/>
      <c r="DZH58" s="416"/>
      <c r="DZI58" s="416"/>
      <c r="DZJ58" s="416"/>
      <c r="DZK58" s="416"/>
      <c r="DZL58" s="416"/>
      <c r="DZM58" s="415"/>
      <c r="DZN58" s="416"/>
      <c r="DZO58" s="416"/>
      <c r="DZP58" s="416"/>
      <c r="DZQ58" s="416"/>
      <c r="DZR58" s="416"/>
      <c r="DZS58" s="416"/>
      <c r="DZT58" s="416"/>
      <c r="DZU58" s="415"/>
      <c r="DZV58" s="416"/>
      <c r="DZW58" s="416"/>
      <c r="DZX58" s="416"/>
      <c r="DZY58" s="416"/>
      <c r="DZZ58" s="416"/>
      <c r="EAA58" s="416"/>
      <c r="EAB58" s="416"/>
      <c r="EAC58" s="415"/>
      <c r="EAD58" s="416"/>
      <c r="EAE58" s="416"/>
      <c r="EAF58" s="416"/>
      <c r="EAG58" s="416"/>
      <c r="EAH58" s="416"/>
      <c r="EAI58" s="416"/>
      <c r="EAJ58" s="416"/>
      <c r="EAK58" s="415"/>
      <c r="EAL58" s="416"/>
      <c r="EAM58" s="416"/>
      <c r="EAN58" s="416"/>
      <c r="EAO58" s="416"/>
      <c r="EAP58" s="416"/>
      <c r="EAQ58" s="416"/>
      <c r="EAR58" s="416"/>
      <c r="EAS58" s="415"/>
      <c r="EAT58" s="416"/>
      <c r="EAU58" s="416"/>
      <c r="EAV58" s="416"/>
      <c r="EAW58" s="416"/>
      <c r="EAX58" s="416"/>
      <c r="EAY58" s="416"/>
      <c r="EAZ58" s="416"/>
      <c r="EBA58" s="415"/>
      <c r="EBB58" s="416"/>
      <c r="EBC58" s="416"/>
      <c r="EBD58" s="416"/>
      <c r="EBE58" s="416"/>
      <c r="EBF58" s="416"/>
      <c r="EBG58" s="416"/>
      <c r="EBH58" s="416"/>
      <c r="EBI58" s="415"/>
      <c r="EBJ58" s="416"/>
      <c r="EBK58" s="416"/>
      <c r="EBL58" s="416"/>
      <c r="EBM58" s="416"/>
      <c r="EBN58" s="416"/>
      <c r="EBO58" s="416"/>
      <c r="EBP58" s="416"/>
      <c r="EBQ58" s="415"/>
      <c r="EBR58" s="416"/>
      <c r="EBS58" s="416"/>
      <c r="EBT58" s="416"/>
      <c r="EBU58" s="416"/>
      <c r="EBV58" s="416"/>
      <c r="EBW58" s="416"/>
      <c r="EBX58" s="416"/>
      <c r="EBY58" s="415"/>
      <c r="EBZ58" s="416"/>
      <c r="ECA58" s="416"/>
      <c r="ECB58" s="416"/>
      <c r="ECC58" s="416"/>
      <c r="ECD58" s="416"/>
      <c r="ECE58" s="416"/>
      <c r="ECF58" s="416"/>
      <c r="ECG58" s="415"/>
      <c r="ECH58" s="416"/>
      <c r="ECI58" s="416"/>
      <c r="ECJ58" s="416"/>
      <c r="ECK58" s="416"/>
      <c r="ECL58" s="416"/>
      <c r="ECM58" s="416"/>
      <c r="ECN58" s="416"/>
      <c r="ECO58" s="415"/>
      <c r="ECP58" s="416"/>
      <c r="ECQ58" s="416"/>
      <c r="ECR58" s="416"/>
      <c r="ECS58" s="416"/>
      <c r="ECT58" s="416"/>
      <c r="ECU58" s="416"/>
      <c r="ECV58" s="416"/>
      <c r="ECW58" s="415"/>
      <c r="ECX58" s="416"/>
      <c r="ECY58" s="416"/>
      <c r="ECZ58" s="416"/>
      <c r="EDA58" s="416"/>
      <c r="EDB58" s="416"/>
      <c r="EDC58" s="416"/>
      <c r="EDD58" s="416"/>
      <c r="EDE58" s="415"/>
      <c r="EDF58" s="416"/>
      <c r="EDG58" s="416"/>
      <c r="EDH58" s="416"/>
      <c r="EDI58" s="416"/>
      <c r="EDJ58" s="416"/>
      <c r="EDK58" s="416"/>
      <c r="EDL58" s="416"/>
      <c r="EDM58" s="415"/>
      <c r="EDN58" s="416"/>
      <c r="EDO58" s="416"/>
      <c r="EDP58" s="416"/>
      <c r="EDQ58" s="416"/>
      <c r="EDR58" s="416"/>
      <c r="EDS58" s="416"/>
      <c r="EDT58" s="416"/>
      <c r="EDU58" s="415"/>
      <c r="EDV58" s="416"/>
      <c r="EDW58" s="416"/>
      <c r="EDX58" s="416"/>
      <c r="EDY58" s="416"/>
      <c r="EDZ58" s="416"/>
      <c r="EEA58" s="416"/>
      <c r="EEB58" s="416"/>
      <c r="EEC58" s="415"/>
      <c r="EED58" s="416"/>
      <c r="EEE58" s="416"/>
      <c r="EEF58" s="416"/>
      <c r="EEG58" s="416"/>
      <c r="EEH58" s="416"/>
      <c r="EEI58" s="416"/>
      <c r="EEJ58" s="416"/>
      <c r="EEK58" s="415"/>
      <c r="EEL58" s="416"/>
      <c r="EEM58" s="416"/>
      <c r="EEN58" s="416"/>
      <c r="EEO58" s="416"/>
      <c r="EEP58" s="416"/>
      <c r="EEQ58" s="416"/>
      <c r="EER58" s="416"/>
      <c r="EES58" s="415"/>
      <c r="EET58" s="416"/>
      <c r="EEU58" s="416"/>
      <c r="EEV58" s="416"/>
      <c r="EEW58" s="416"/>
      <c r="EEX58" s="416"/>
      <c r="EEY58" s="416"/>
      <c r="EEZ58" s="416"/>
      <c r="EFA58" s="415"/>
      <c r="EFB58" s="416"/>
      <c r="EFC58" s="416"/>
      <c r="EFD58" s="416"/>
      <c r="EFE58" s="416"/>
      <c r="EFF58" s="416"/>
      <c r="EFG58" s="416"/>
      <c r="EFH58" s="416"/>
      <c r="EFI58" s="415"/>
      <c r="EFJ58" s="416"/>
      <c r="EFK58" s="416"/>
      <c r="EFL58" s="416"/>
      <c r="EFM58" s="416"/>
      <c r="EFN58" s="416"/>
      <c r="EFO58" s="416"/>
      <c r="EFP58" s="416"/>
      <c r="EFQ58" s="415"/>
      <c r="EFR58" s="416"/>
      <c r="EFS58" s="416"/>
      <c r="EFT58" s="416"/>
      <c r="EFU58" s="416"/>
      <c r="EFV58" s="416"/>
      <c r="EFW58" s="416"/>
      <c r="EFX58" s="416"/>
      <c r="EFY58" s="415"/>
      <c r="EFZ58" s="416"/>
      <c r="EGA58" s="416"/>
      <c r="EGB58" s="416"/>
      <c r="EGC58" s="416"/>
      <c r="EGD58" s="416"/>
      <c r="EGE58" s="416"/>
      <c r="EGF58" s="416"/>
      <c r="EGG58" s="415"/>
      <c r="EGH58" s="416"/>
      <c r="EGI58" s="416"/>
      <c r="EGJ58" s="416"/>
      <c r="EGK58" s="416"/>
      <c r="EGL58" s="416"/>
      <c r="EGM58" s="416"/>
      <c r="EGN58" s="416"/>
      <c r="EGO58" s="415"/>
      <c r="EGP58" s="416"/>
      <c r="EGQ58" s="416"/>
      <c r="EGR58" s="416"/>
      <c r="EGS58" s="416"/>
      <c r="EGT58" s="416"/>
      <c r="EGU58" s="416"/>
      <c r="EGV58" s="416"/>
      <c r="EGW58" s="415"/>
      <c r="EGX58" s="416"/>
      <c r="EGY58" s="416"/>
      <c r="EGZ58" s="416"/>
      <c r="EHA58" s="416"/>
      <c r="EHB58" s="416"/>
      <c r="EHC58" s="416"/>
      <c r="EHD58" s="416"/>
      <c r="EHE58" s="415"/>
      <c r="EHF58" s="416"/>
      <c r="EHG58" s="416"/>
      <c r="EHH58" s="416"/>
      <c r="EHI58" s="416"/>
      <c r="EHJ58" s="416"/>
      <c r="EHK58" s="416"/>
      <c r="EHL58" s="416"/>
      <c r="EHM58" s="415"/>
      <c r="EHN58" s="416"/>
      <c r="EHO58" s="416"/>
      <c r="EHP58" s="416"/>
      <c r="EHQ58" s="416"/>
      <c r="EHR58" s="416"/>
      <c r="EHS58" s="416"/>
      <c r="EHT58" s="416"/>
      <c r="EHU58" s="415"/>
      <c r="EHV58" s="416"/>
      <c r="EHW58" s="416"/>
      <c r="EHX58" s="416"/>
      <c r="EHY58" s="416"/>
      <c r="EHZ58" s="416"/>
      <c r="EIA58" s="416"/>
      <c r="EIB58" s="416"/>
      <c r="EIC58" s="415"/>
      <c r="EID58" s="416"/>
      <c r="EIE58" s="416"/>
      <c r="EIF58" s="416"/>
      <c r="EIG58" s="416"/>
      <c r="EIH58" s="416"/>
      <c r="EII58" s="416"/>
      <c r="EIJ58" s="416"/>
      <c r="EIK58" s="415"/>
      <c r="EIL58" s="416"/>
      <c r="EIM58" s="416"/>
      <c r="EIN58" s="416"/>
      <c r="EIO58" s="416"/>
      <c r="EIP58" s="416"/>
      <c r="EIQ58" s="416"/>
      <c r="EIR58" s="416"/>
      <c r="EIS58" s="415"/>
      <c r="EIT58" s="416"/>
      <c r="EIU58" s="416"/>
      <c r="EIV58" s="416"/>
      <c r="EIW58" s="416"/>
      <c r="EIX58" s="416"/>
      <c r="EIY58" s="416"/>
      <c r="EIZ58" s="416"/>
      <c r="EJA58" s="415"/>
      <c r="EJB58" s="416"/>
      <c r="EJC58" s="416"/>
      <c r="EJD58" s="416"/>
      <c r="EJE58" s="416"/>
      <c r="EJF58" s="416"/>
      <c r="EJG58" s="416"/>
      <c r="EJH58" s="416"/>
      <c r="EJI58" s="415"/>
      <c r="EJJ58" s="416"/>
      <c r="EJK58" s="416"/>
      <c r="EJL58" s="416"/>
      <c r="EJM58" s="416"/>
      <c r="EJN58" s="416"/>
      <c r="EJO58" s="416"/>
      <c r="EJP58" s="416"/>
      <c r="EJQ58" s="415"/>
      <c r="EJR58" s="416"/>
      <c r="EJS58" s="416"/>
      <c r="EJT58" s="416"/>
      <c r="EJU58" s="416"/>
      <c r="EJV58" s="416"/>
      <c r="EJW58" s="416"/>
      <c r="EJX58" s="416"/>
      <c r="EJY58" s="415"/>
      <c r="EJZ58" s="416"/>
      <c r="EKA58" s="416"/>
      <c r="EKB58" s="416"/>
      <c r="EKC58" s="416"/>
      <c r="EKD58" s="416"/>
      <c r="EKE58" s="416"/>
      <c r="EKF58" s="416"/>
      <c r="EKG58" s="415"/>
      <c r="EKH58" s="416"/>
      <c r="EKI58" s="416"/>
      <c r="EKJ58" s="416"/>
      <c r="EKK58" s="416"/>
      <c r="EKL58" s="416"/>
      <c r="EKM58" s="416"/>
      <c r="EKN58" s="416"/>
      <c r="EKO58" s="415"/>
      <c r="EKP58" s="416"/>
      <c r="EKQ58" s="416"/>
      <c r="EKR58" s="416"/>
      <c r="EKS58" s="416"/>
      <c r="EKT58" s="416"/>
      <c r="EKU58" s="416"/>
      <c r="EKV58" s="416"/>
      <c r="EKW58" s="415"/>
      <c r="EKX58" s="416"/>
      <c r="EKY58" s="416"/>
      <c r="EKZ58" s="416"/>
      <c r="ELA58" s="416"/>
      <c r="ELB58" s="416"/>
      <c r="ELC58" s="416"/>
      <c r="ELD58" s="416"/>
      <c r="ELE58" s="415"/>
      <c r="ELF58" s="416"/>
      <c r="ELG58" s="416"/>
      <c r="ELH58" s="416"/>
      <c r="ELI58" s="416"/>
      <c r="ELJ58" s="416"/>
      <c r="ELK58" s="416"/>
      <c r="ELL58" s="416"/>
      <c r="ELM58" s="415"/>
      <c r="ELN58" s="416"/>
      <c r="ELO58" s="416"/>
      <c r="ELP58" s="416"/>
      <c r="ELQ58" s="416"/>
      <c r="ELR58" s="416"/>
      <c r="ELS58" s="416"/>
      <c r="ELT58" s="416"/>
      <c r="ELU58" s="415"/>
      <c r="ELV58" s="416"/>
      <c r="ELW58" s="416"/>
      <c r="ELX58" s="416"/>
      <c r="ELY58" s="416"/>
      <c r="ELZ58" s="416"/>
      <c r="EMA58" s="416"/>
      <c r="EMB58" s="416"/>
      <c r="EMC58" s="415"/>
      <c r="EMD58" s="416"/>
      <c r="EME58" s="416"/>
      <c r="EMF58" s="416"/>
      <c r="EMG58" s="416"/>
      <c r="EMH58" s="416"/>
      <c r="EMI58" s="416"/>
      <c r="EMJ58" s="416"/>
      <c r="EMK58" s="415"/>
      <c r="EML58" s="416"/>
      <c r="EMM58" s="416"/>
      <c r="EMN58" s="416"/>
      <c r="EMO58" s="416"/>
      <c r="EMP58" s="416"/>
      <c r="EMQ58" s="416"/>
      <c r="EMR58" s="416"/>
      <c r="EMS58" s="415"/>
      <c r="EMT58" s="416"/>
      <c r="EMU58" s="416"/>
      <c r="EMV58" s="416"/>
      <c r="EMW58" s="416"/>
      <c r="EMX58" s="416"/>
      <c r="EMY58" s="416"/>
      <c r="EMZ58" s="416"/>
      <c r="ENA58" s="415"/>
      <c r="ENB58" s="416"/>
      <c r="ENC58" s="416"/>
      <c r="END58" s="416"/>
      <c r="ENE58" s="416"/>
      <c r="ENF58" s="416"/>
      <c r="ENG58" s="416"/>
      <c r="ENH58" s="416"/>
      <c r="ENI58" s="415"/>
      <c r="ENJ58" s="416"/>
      <c r="ENK58" s="416"/>
      <c r="ENL58" s="416"/>
      <c r="ENM58" s="416"/>
      <c r="ENN58" s="416"/>
      <c r="ENO58" s="416"/>
      <c r="ENP58" s="416"/>
      <c r="ENQ58" s="415"/>
      <c r="ENR58" s="416"/>
      <c r="ENS58" s="416"/>
      <c r="ENT58" s="416"/>
      <c r="ENU58" s="416"/>
      <c r="ENV58" s="416"/>
      <c r="ENW58" s="416"/>
      <c r="ENX58" s="416"/>
      <c r="ENY58" s="415"/>
      <c r="ENZ58" s="416"/>
      <c r="EOA58" s="416"/>
      <c r="EOB58" s="416"/>
      <c r="EOC58" s="416"/>
      <c r="EOD58" s="416"/>
      <c r="EOE58" s="416"/>
      <c r="EOF58" s="416"/>
      <c r="EOG58" s="415"/>
      <c r="EOH58" s="416"/>
      <c r="EOI58" s="416"/>
      <c r="EOJ58" s="416"/>
      <c r="EOK58" s="416"/>
      <c r="EOL58" s="416"/>
      <c r="EOM58" s="416"/>
      <c r="EON58" s="416"/>
      <c r="EOO58" s="415"/>
      <c r="EOP58" s="416"/>
      <c r="EOQ58" s="416"/>
      <c r="EOR58" s="416"/>
      <c r="EOS58" s="416"/>
      <c r="EOT58" s="416"/>
      <c r="EOU58" s="416"/>
      <c r="EOV58" s="416"/>
      <c r="EOW58" s="415"/>
      <c r="EOX58" s="416"/>
      <c r="EOY58" s="416"/>
      <c r="EOZ58" s="416"/>
      <c r="EPA58" s="416"/>
      <c r="EPB58" s="416"/>
      <c r="EPC58" s="416"/>
      <c r="EPD58" s="416"/>
      <c r="EPE58" s="415"/>
      <c r="EPF58" s="416"/>
      <c r="EPG58" s="416"/>
      <c r="EPH58" s="416"/>
      <c r="EPI58" s="416"/>
      <c r="EPJ58" s="416"/>
      <c r="EPK58" s="416"/>
      <c r="EPL58" s="416"/>
      <c r="EPM58" s="415"/>
      <c r="EPN58" s="416"/>
      <c r="EPO58" s="416"/>
      <c r="EPP58" s="416"/>
      <c r="EPQ58" s="416"/>
      <c r="EPR58" s="416"/>
      <c r="EPS58" s="416"/>
      <c r="EPT58" s="416"/>
      <c r="EPU58" s="415"/>
      <c r="EPV58" s="416"/>
      <c r="EPW58" s="416"/>
      <c r="EPX58" s="416"/>
      <c r="EPY58" s="416"/>
      <c r="EPZ58" s="416"/>
      <c r="EQA58" s="416"/>
      <c r="EQB58" s="416"/>
      <c r="EQC58" s="415"/>
      <c r="EQD58" s="416"/>
      <c r="EQE58" s="416"/>
      <c r="EQF58" s="416"/>
      <c r="EQG58" s="416"/>
      <c r="EQH58" s="416"/>
      <c r="EQI58" s="416"/>
      <c r="EQJ58" s="416"/>
      <c r="EQK58" s="415"/>
      <c r="EQL58" s="416"/>
      <c r="EQM58" s="416"/>
      <c r="EQN58" s="416"/>
      <c r="EQO58" s="416"/>
      <c r="EQP58" s="416"/>
      <c r="EQQ58" s="416"/>
      <c r="EQR58" s="416"/>
      <c r="EQS58" s="415"/>
      <c r="EQT58" s="416"/>
      <c r="EQU58" s="416"/>
      <c r="EQV58" s="416"/>
      <c r="EQW58" s="416"/>
      <c r="EQX58" s="416"/>
      <c r="EQY58" s="416"/>
      <c r="EQZ58" s="416"/>
      <c r="ERA58" s="415"/>
      <c r="ERB58" s="416"/>
      <c r="ERC58" s="416"/>
      <c r="ERD58" s="416"/>
      <c r="ERE58" s="416"/>
      <c r="ERF58" s="416"/>
      <c r="ERG58" s="416"/>
      <c r="ERH58" s="416"/>
      <c r="ERI58" s="415"/>
      <c r="ERJ58" s="416"/>
      <c r="ERK58" s="416"/>
      <c r="ERL58" s="416"/>
      <c r="ERM58" s="416"/>
      <c r="ERN58" s="416"/>
      <c r="ERO58" s="416"/>
      <c r="ERP58" s="416"/>
      <c r="ERQ58" s="415"/>
      <c r="ERR58" s="416"/>
      <c r="ERS58" s="416"/>
      <c r="ERT58" s="416"/>
      <c r="ERU58" s="416"/>
      <c r="ERV58" s="416"/>
      <c r="ERW58" s="416"/>
      <c r="ERX58" s="416"/>
      <c r="ERY58" s="415"/>
      <c r="ERZ58" s="416"/>
      <c r="ESA58" s="416"/>
      <c r="ESB58" s="416"/>
      <c r="ESC58" s="416"/>
      <c r="ESD58" s="416"/>
      <c r="ESE58" s="416"/>
      <c r="ESF58" s="416"/>
      <c r="ESG58" s="415"/>
      <c r="ESH58" s="416"/>
      <c r="ESI58" s="416"/>
      <c r="ESJ58" s="416"/>
      <c r="ESK58" s="416"/>
      <c r="ESL58" s="416"/>
      <c r="ESM58" s="416"/>
      <c r="ESN58" s="416"/>
      <c r="ESO58" s="415"/>
      <c r="ESP58" s="416"/>
      <c r="ESQ58" s="416"/>
      <c r="ESR58" s="416"/>
      <c r="ESS58" s="416"/>
      <c r="EST58" s="416"/>
      <c r="ESU58" s="416"/>
      <c r="ESV58" s="416"/>
      <c r="ESW58" s="415"/>
      <c r="ESX58" s="416"/>
      <c r="ESY58" s="416"/>
      <c r="ESZ58" s="416"/>
      <c r="ETA58" s="416"/>
      <c r="ETB58" s="416"/>
      <c r="ETC58" s="416"/>
      <c r="ETD58" s="416"/>
      <c r="ETE58" s="415"/>
      <c r="ETF58" s="416"/>
      <c r="ETG58" s="416"/>
      <c r="ETH58" s="416"/>
      <c r="ETI58" s="416"/>
      <c r="ETJ58" s="416"/>
      <c r="ETK58" s="416"/>
      <c r="ETL58" s="416"/>
      <c r="ETM58" s="415"/>
      <c r="ETN58" s="416"/>
      <c r="ETO58" s="416"/>
      <c r="ETP58" s="416"/>
      <c r="ETQ58" s="416"/>
      <c r="ETR58" s="416"/>
      <c r="ETS58" s="416"/>
      <c r="ETT58" s="416"/>
      <c r="ETU58" s="415"/>
      <c r="ETV58" s="416"/>
      <c r="ETW58" s="416"/>
      <c r="ETX58" s="416"/>
      <c r="ETY58" s="416"/>
      <c r="ETZ58" s="416"/>
      <c r="EUA58" s="416"/>
      <c r="EUB58" s="416"/>
      <c r="EUC58" s="415"/>
      <c r="EUD58" s="416"/>
      <c r="EUE58" s="416"/>
      <c r="EUF58" s="416"/>
      <c r="EUG58" s="416"/>
      <c r="EUH58" s="416"/>
      <c r="EUI58" s="416"/>
      <c r="EUJ58" s="416"/>
      <c r="EUK58" s="415"/>
      <c r="EUL58" s="416"/>
      <c r="EUM58" s="416"/>
      <c r="EUN58" s="416"/>
      <c r="EUO58" s="416"/>
      <c r="EUP58" s="416"/>
      <c r="EUQ58" s="416"/>
      <c r="EUR58" s="416"/>
      <c r="EUS58" s="415"/>
      <c r="EUT58" s="416"/>
      <c r="EUU58" s="416"/>
      <c r="EUV58" s="416"/>
      <c r="EUW58" s="416"/>
      <c r="EUX58" s="416"/>
      <c r="EUY58" s="416"/>
      <c r="EUZ58" s="416"/>
      <c r="EVA58" s="415"/>
      <c r="EVB58" s="416"/>
      <c r="EVC58" s="416"/>
      <c r="EVD58" s="416"/>
      <c r="EVE58" s="416"/>
      <c r="EVF58" s="416"/>
      <c r="EVG58" s="416"/>
      <c r="EVH58" s="416"/>
      <c r="EVI58" s="415"/>
      <c r="EVJ58" s="416"/>
      <c r="EVK58" s="416"/>
      <c r="EVL58" s="416"/>
      <c r="EVM58" s="416"/>
      <c r="EVN58" s="416"/>
      <c r="EVO58" s="416"/>
      <c r="EVP58" s="416"/>
      <c r="EVQ58" s="415"/>
      <c r="EVR58" s="416"/>
      <c r="EVS58" s="416"/>
      <c r="EVT58" s="416"/>
      <c r="EVU58" s="416"/>
      <c r="EVV58" s="416"/>
      <c r="EVW58" s="416"/>
      <c r="EVX58" s="416"/>
      <c r="EVY58" s="415"/>
      <c r="EVZ58" s="416"/>
      <c r="EWA58" s="416"/>
      <c r="EWB58" s="416"/>
      <c r="EWC58" s="416"/>
      <c r="EWD58" s="416"/>
      <c r="EWE58" s="416"/>
      <c r="EWF58" s="416"/>
      <c r="EWG58" s="415"/>
      <c r="EWH58" s="416"/>
      <c r="EWI58" s="416"/>
      <c r="EWJ58" s="416"/>
      <c r="EWK58" s="416"/>
      <c r="EWL58" s="416"/>
      <c r="EWM58" s="416"/>
      <c r="EWN58" s="416"/>
      <c r="EWO58" s="415"/>
      <c r="EWP58" s="416"/>
      <c r="EWQ58" s="416"/>
      <c r="EWR58" s="416"/>
      <c r="EWS58" s="416"/>
      <c r="EWT58" s="416"/>
      <c r="EWU58" s="416"/>
      <c r="EWV58" s="416"/>
      <c r="EWW58" s="415"/>
      <c r="EWX58" s="416"/>
      <c r="EWY58" s="416"/>
      <c r="EWZ58" s="416"/>
      <c r="EXA58" s="416"/>
      <c r="EXB58" s="416"/>
      <c r="EXC58" s="416"/>
      <c r="EXD58" s="416"/>
      <c r="EXE58" s="415"/>
      <c r="EXF58" s="416"/>
      <c r="EXG58" s="416"/>
      <c r="EXH58" s="416"/>
      <c r="EXI58" s="416"/>
      <c r="EXJ58" s="416"/>
      <c r="EXK58" s="416"/>
      <c r="EXL58" s="416"/>
      <c r="EXM58" s="415"/>
      <c r="EXN58" s="416"/>
      <c r="EXO58" s="416"/>
      <c r="EXP58" s="416"/>
      <c r="EXQ58" s="416"/>
      <c r="EXR58" s="416"/>
      <c r="EXS58" s="416"/>
      <c r="EXT58" s="416"/>
      <c r="EXU58" s="415"/>
      <c r="EXV58" s="416"/>
      <c r="EXW58" s="416"/>
      <c r="EXX58" s="416"/>
      <c r="EXY58" s="416"/>
      <c r="EXZ58" s="416"/>
      <c r="EYA58" s="416"/>
      <c r="EYB58" s="416"/>
      <c r="EYC58" s="415"/>
      <c r="EYD58" s="416"/>
      <c r="EYE58" s="416"/>
      <c r="EYF58" s="416"/>
      <c r="EYG58" s="416"/>
      <c r="EYH58" s="416"/>
      <c r="EYI58" s="416"/>
      <c r="EYJ58" s="416"/>
      <c r="EYK58" s="415"/>
      <c r="EYL58" s="416"/>
      <c r="EYM58" s="416"/>
      <c r="EYN58" s="416"/>
      <c r="EYO58" s="416"/>
      <c r="EYP58" s="416"/>
      <c r="EYQ58" s="416"/>
      <c r="EYR58" s="416"/>
      <c r="EYS58" s="415"/>
      <c r="EYT58" s="416"/>
      <c r="EYU58" s="416"/>
      <c r="EYV58" s="416"/>
      <c r="EYW58" s="416"/>
      <c r="EYX58" s="416"/>
      <c r="EYY58" s="416"/>
      <c r="EYZ58" s="416"/>
      <c r="EZA58" s="415"/>
      <c r="EZB58" s="416"/>
      <c r="EZC58" s="416"/>
      <c r="EZD58" s="416"/>
      <c r="EZE58" s="416"/>
      <c r="EZF58" s="416"/>
      <c r="EZG58" s="416"/>
      <c r="EZH58" s="416"/>
      <c r="EZI58" s="415"/>
      <c r="EZJ58" s="416"/>
      <c r="EZK58" s="416"/>
      <c r="EZL58" s="416"/>
      <c r="EZM58" s="416"/>
      <c r="EZN58" s="416"/>
      <c r="EZO58" s="416"/>
      <c r="EZP58" s="416"/>
      <c r="EZQ58" s="415"/>
      <c r="EZR58" s="416"/>
      <c r="EZS58" s="416"/>
      <c r="EZT58" s="416"/>
      <c r="EZU58" s="416"/>
      <c r="EZV58" s="416"/>
      <c r="EZW58" s="416"/>
      <c r="EZX58" s="416"/>
      <c r="EZY58" s="415"/>
      <c r="EZZ58" s="416"/>
      <c r="FAA58" s="416"/>
      <c r="FAB58" s="416"/>
      <c r="FAC58" s="416"/>
      <c r="FAD58" s="416"/>
      <c r="FAE58" s="416"/>
      <c r="FAF58" s="416"/>
      <c r="FAG58" s="415"/>
      <c r="FAH58" s="416"/>
      <c r="FAI58" s="416"/>
      <c r="FAJ58" s="416"/>
      <c r="FAK58" s="416"/>
      <c r="FAL58" s="416"/>
      <c r="FAM58" s="416"/>
      <c r="FAN58" s="416"/>
      <c r="FAO58" s="415"/>
      <c r="FAP58" s="416"/>
      <c r="FAQ58" s="416"/>
      <c r="FAR58" s="416"/>
      <c r="FAS58" s="416"/>
      <c r="FAT58" s="416"/>
      <c r="FAU58" s="416"/>
      <c r="FAV58" s="416"/>
      <c r="FAW58" s="415"/>
      <c r="FAX58" s="416"/>
      <c r="FAY58" s="416"/>
      <c r="FAZ58" s="416"/>
      <c r="FBA58" s="416"/>
      <c r="FBB58" s="416"/>
      <c r="FBC58" s="416"/>
      <c r="FBD58" s="416"/>
      <c r="FBE58" s="415"/>
      <c r="FBF58" s="416"/>
      <c r="FBG58" s="416"/>
      <c r="FBH58" s="416"/>
      <c r="FBI58" s="416"/>
      <c r="FBJ58" s="416"/>
      <c r="FBK58" s="416"/>
      <c r="FBL58" s="416"/>
      <c r="FBM58" s="415"/>
      <c r="FBN58" s="416"/>
      <c r="FBO58" s="416"/>
      <c r="FBP58" s="416"/>
      <c r="FBQ58" s="416"/>
      <c r="FBR58" s="416"/>
      <c r="FBS58" s="416"/>
      <c r="FBT58" s="416"/>
      <c r="FBU58" s="415"/>
      <c r="FBV58" s="416"/>
      <c r="FBW58" s="416"/>
      <c r="FBX58" s="416"/>
      <c r="FBY58" s="416"/>
      <c r="FBZ58" s="416"/>
      <c r="FCA58" s="416"/>
      <c r="FCB58" s="416"/>
      <c r="FCC58" s="415"/>
      <c r="FCD58" s="416"/>
      <c r="FCE58" s="416"/>
      <c r="FCF58" s="416"/>
      <c r="FCG58" s="416"/>
      <c r="FCH58" s="416"/>
      <c r="FCI58" s="416"/>
      <c r="FCJ58" s="416"/>
      <c r="FCK58" s="415"/>
      <c r="FCL58" s="416"/>
      <c r="FCM58" s="416"/>
      <c r="FCN58" s="416"/>
      <c r="FCO58" s="416"/>
      <c r="FCP58" s="416"/>
      <c r="FCQ58" s="416"/>
      <c r="FCR58" s="416"/>
      <c r="FCS58" s="415"/>
      <c r="FCT58" s="416"/>
      <c r="FCU58" s="416"/>
      <c r="FCV58" s="416"/>
      <c r="FCW58" s="416"/>
      <c r="FCX58" s="416"/>
      <c r="FCY58" s="416"/>
      <c r="FCZ58" s="416"/>
      <c r="FDA58" s="415"/>
      <c r="FDB58" s="416"/>
      <c r="FDC58" s="416"/>
      <c r="FDD58" s="416"/>
      <c r="FDE58" s="416"/>
      <c r="FDF58" s="416"/>
      <c r="FDG58" s="416"/>
      <c r="FDH58" s="416"/>
      <c r="FDI58" s="415"/>
      <c r="FDJ58" s="416"/>
      <c r="FDK58" s="416"/>
      <c r="FDL58" s="416"/>
      <c r="FDM58" s="416"/>
      <c r="FDN58" s="416"/>
      <c r="FDO58" s="416"/>
      <c r="FDP58" s="416"/>
      <c r="FDQ58" s="415"/>
      <c r="FDR58" s="416"/>
      <c r="FDS58" s="416"/>
      <c r="FDT58" s="416"/>
      <c r="FDU58" s="416"/>
      <c r="FDV58" s="416"/>
      <c r="FDW58" s="416"/>
      <c r="FDX58" s="416"/>
      <c r="FDY58" s="415"/>
      <c r="FDZ58" s="416"/>
      <c r="FEA58" s="416"/>
      <c r="FEB58" s="416"/>
      <c r="FEC58" s="416"/>
      <c r="FED58" s="416"/>
      <c r="FEE58" s="416"/>
      <c r="FEF58" s="416"/>
      <c r="FEG58" s="415"/>
      <c r="FEH58" s="416"/>
      <c r="FEI58" s="416"/>
      <c r="FEJ58" s="416"/>
      <c r="FEK58" s="416"/>
      <c r="FEL58" s="416"/>
      <c r="FEM58" s="416"/>
      <c r="FEN58" s="416"/>
      <c r="FEO58" s="415"/>
      <c r="FEP58" s="416"/>
      <c r="FEQ58" s="416"/>
      <c r="FER58" s="416"/>
      <c r="FES58" s="416"/>
      <c r="FET58" s="416"/>
      <c r="FEU58" s="416"/>
      <c r="FEV58" s="416"/>
      <c r="FEW58" s="415"/>
      <c r="FEX58" s="416"/>
      <c r="FEY58" s="416"/>
      <c r="FEZ58" s="416"/>
      <c r="FFA58" s="416"/>
      <c r="FFB58" s="416"/>
      <c r="FFC58" s="416"/>
      <c r="FFD58" s="416"/>
      <c r="FFE58" s="415"/>
      <c r="FFF58" s="416"/>
      <c r="FFG58" s="416"/>
      <c r="FFH58" s="416"/>
      <c r="FFI58" s="416"/>
      <c r="FFJ58" s="416"/>
      <c r="FFK58" s="416"/>
      <c r="FFL58" s="416"/>
      <c r="FFM58" s="415"/>
      <c r="FFN58" s="416"/>
      <c r="FFO58" s="416"/>
      <c r="FFP58" s="416"/>
      <c r="FFQ58" s="416"/>
      <c r="FFR58" s="416"/>
      <c r="FFS58" s="416"/>
      <c r="FFT58" s="416"/>
      <c r="FFU58" s="415"/>
      <c r="FFV58" s="416"/>
      <c r="FFW58" s="416"/>
      <c r="FFX58" s="416"/>
      <c r="FFY58" s="416"/>
      <c r="FFZ58" s="416"/>
      <c r="FGA58" s="416"/>
      <c r="FGB58" s="416"/>
      <c r="FGC58" s="415"/>
      <c r="FGD58" s="416"/>
      <c r="FGE58" s="416"/>
      <c r="FGF58" s="416"/>
      <c r="FGG58" s="416"/>
      <c r="FGH58" s="416"/>
      <c r="FGI58" s="416"/>
      <c r="FGJ58" s="416"/>
      <c r="FGK58" s="415"/>
      <c r="FGL58" s="416"/>
      <c r="FGM58" s="416"/>
      <c r="FGN58" s="416"/>
      <c r="FGO58" s="416"/>
      <c r="FGP58" s="416"/>
      <c r="FGQ58" s="416"/>
      <c r="FGR58" s="416"/>
      <c r="FGS58" s="415"/>
      <c r="FGT58" s="416"/>
      <c r="FGU58" s="416"/>
      <c r="FGV58" s="416"/>
      <c r="FGW58" s="416"/>
      <c r="FGX58" s="416"/>
      <c r="FGY58" s="416"/>
      <c r="FGZ58" s="416"/>
      <c r="FHA58" s="415"/>
      <c r="FHB58" s="416"/>
      <c r="FHC58" s="416"/>
      <c r="FHD58" s="416"/>
      <c r="FHE58" s="416"/>
      <c r="FHF58" s="416"/>
      <c r="FHG58" s="416"/>
      <c r="FHH58" s="416"/>
      <c r="FHI58" s="415"/>
      <c r="FHJ58" s="416"/>
      <c r="FHK58" s="416"/>
      <c r="FHL58" s="416"/>
      <c r="FHM58" s="416"/>
      <c r="FHN58" s="416"/>
      <c r="FHO58" s="416"/>
      <c r="FHP58" s="416"/>
      <c r="FHQ58" s="415"/>
      <c r="FHR58" s="416"/>
      <c r="FHS58" s="416"/>
      <c r="FHT58" s="416"/>
      <c r="FHU58" s="416"/>
      <c r="FHV58" s="416"/>
      <c r="FHW58" s="416"/>
      <c r="FHX58" s="416"/>
      <c r="FHY58" s="415"/>
      <c r="FHZ58" s="416"/>
      <c r="FIA58" s="416"/>
      <c r="FIB58" s="416"/>
      <c r="FIC58" s="416"/>
      <c r="FID58" s="416"/>
      <c r="FIE58" s="416"/>
      <c r="FIF58" s="416"/>
      <c r="FIG58" s="415"/>
      <c r="FIH58" s="416"/>
      <c r="FII58" s="416"/>
      <c r="FIJ58" s="416"/>
      <c r="FIK58" s="416"/>
      <c r="FIL58" s="416"/>
      <c r="FIM58" s="416"/>
      <c r="FIN58" s="416"/>
      <c r="FIO58" s="415"/>
      <c r="FIP58" s="416"/>
      <c r="FIQ58" s="416"/>
      <c r="FIR58" s="416"/>
      <c r="FIS58" s="416"/>
      <c r="FIT58" s="416"/>
      <c r="FIU58" s="416"/>
      <c r="FIV58" s="416"/>
      <c r="FIW58" s="415"/>
      <c r="FIX58" s="416"/>
      <c r="FIY58" s="416"/>
      <c r="FIZ58" s="416"/>
      <c r="FJA58" s="416"/>
      <c r="FJB58" s="416"/>
      <c r="FJC58" s="416"/>
      <c r="FJD58" s="416"/>
      <c r="FJE58" s="415"/>
      <c r="FJF58" s="416"/>
      <c r="FJG58" s="416"/>
      <c r="FJH58" s="416"/>
      <c r="FJI58" s="416"/>
      <c r="FJJ58" s="416"/>
      <c r="FJK58" s="416"/>
      <c r="FJL58" s="416"/>
      <c r="FJM58" s="415"/>
      <c r="FJN58" s="416"/>
      <c r="FJO58" s="416"/>
      <c r="FJP58" s="416"/>
      <c r="FJQ58" s="416"/>
      <c r="FJR58" s="416"/>
      <c r="FJS58" s="416"/>
      <c r="FJT58" s="416"/>
      <c r="FJU58" s="415"/>
      <c r="FJV58" s="416"/>
      <c r="FJW58" s="416"/>
      <c r="FJX58" s="416"/>
      <c r="FJY58" s="416"/>
      <c r="FJZ58" s="416"/>
      <c r="FKA58" s="416"/>
      <c r="FKB58" s="416"/>
      <c r="FKC58" s="415"/>
      <c r="FKD58" s="416"/>
      <c r="FKE58" s="416"/>
      <c r="FKF58" s="416"/>
      <c r="FKG58" s="416"/>
      <c r="FKH58" s="416"/>
      <c r="FKI58" s="416"/>
      <c r="FKJ58" s="416"/>
      <c r="FKK58" s="415"/>
      <c r="FKL58" s="416"/>
      <c r="FKM58" s="416"/>
      <c r="FKN58" s="416"/>
      <c r="FKO58" s="416"/>
      <c r="FKP58" s="416"/>
      <c r="FKQ58" s="416"/>
      <c r="FKR58" s="416"/>
      <c r="FKS58" s="415"/>
      <c r="FKT58" s="416"/>
      <c r="FKU58" s="416"/>
      <c r="FKV58" s="416"/>
      <c r="FKW58" s="416"/>
      <c r="FKX58" s="416"/>
      <c r="FKY58" s="416"/>
      <c r="FKZ58" s="416"/>
      <c r="FLA58" s="415"/>
      <c r="FLB58" s="416"/>
      <c r="FLC58" s="416"/>
      <c r="FLD58" s="416"/>
      <c r="FLE58" s="416"/>
      <c r="FLF58" s="416"/>
      <c r="FLG58" s="416"/>
      <c r="FLH58" s="416"/>
      <c r="FLI58" s="415"/>
      <c r="FLJ58" s="416"/>
      <c r="FLK58" s="416"/>
      <c r="FLL58" s="416"/>
      <c r="FLM58" s="416"/>
      <c r="FLN58" s="416"/>
      <c r="FLO58" s="416"/>
      <c r="FLP58" s="416"/>
      <c r="FLQ58" s="415"/>
      <c r="FLR58" s="416"/>
      <c r="FLS58" s="416"/>
      <c r="FLT58" s="416"/>
      <c r="FLU58" s="416"/>
      <c r="FLV58" s="416"/>
      <c r="FLW58" s="416"/>
      <c r="FLX58" s="416"/>
      <c r="FLY58" s="415"/>
      <c r="FLZ58" s="416"/>
      <c r="FMA58" s="416"/>
      <c r="FMB58" s="416"/>
      <c r="FMC58" s="416"/>
      <c r="FMD58" s="416"/>
      <c r="FME58" s="416"/>
      <c r="FMF58" s="416"/>
      <c r="FMG58" s="415"/>
      <c r="FMH58" s="416"/>
      <c r="FMI58" s="416"/>
      <c r="FMJ58" s="416"/>
      <c r="FMK58" s="416"/>
      <c r="FML58" s="416"/>
      <c r="FMM58" s="416"/>
      <c r="FMN58" s="416"/>
      <c r="FMO58" s="415"/>
      <c r="FMP58" s="416"/>
      <c r="FMQ58" s="416"/>
      <c r="FMR58" s="416"/>
      <c r="FMS58" s="416"/>
      <c r="FMT58" s="416"/>
      <c r="FMU58" s="416"/>
      <c r="FMV58" s="416"/>
      <c r="FMW58" s="415"/>
      <c r="FMX58" s="416"/>
      <c r="FMY58" s="416"/>
      <c r="FMZ58" s="416"/>
      <c r="FNA58" s="416"/>
      <c r="FNB58" s="416"/>
      <c r="FNC58" s="416"/>
      <c r="FND58" s="416"/>
      <c r="FNE58" s="415"/>
      <c r="FNF58" s="416"/>
      <c r="FNG58" s="416"/>
      <c r="FNH58" s="416"/>
      <c r="FNI58" s="416"/>
      <c r="FNJ58" s="416"/>
      <c r="FNK58" s="416"/>
      <c r="FNL58" s="416"/>
      <c r="FNM58" s="415"/>
      <c r="FNN58" s="416"/>
      <c r="FNO58" s="416"/>
      <c r="FNP58" s="416"/>
      <c r="FNQ58" s="416"/>
      <c r="FNR58" s="416"/>
      <c r="FNS58" s="416"/>
      <c r="FNT58" s="416"/>
      <c r="FNU58" s="415"/>
      <c r="FNV58" s="416"/>
      <c r="FNW58" s="416"/>
      <c r="FNX58" s="416"/>
      <c r="FNY58" s="416"/>
      <c r="FNZ58" s="416"/>
      <c r="FOA58" s="416"/>
      <c r="FOB58" s="416"/>
      <c r="FOC58" s="415"/>
      <c r="FOD58" s="416"/>
      <c r="FOE58" s="416"/>
      <c r="FOF58" s="416"/>
      <c r="FOG58" s="416"/>
      <c r="FOH58" s="416"/>
      <c r="FOI58" s="416"/>
      <c r="FOJ58" s="416"/>
      <c r="FOK58" s="415"/>
      <c r="FOL58" s="416"/>
      <c r="FOM58" s="416"/>
      <c r="FON58" s="416"/>
      <c r="FOO58" s="416"/>
      <c r="FOP58" s="416"/>
      <c r="FOQ58" s="416"/>
      <c r="FOR58" s="416"/>
      <c r="FOS58" s="415"/>
      <c r="FOT58" s="416"/>
      <c r="FOU58" s="416"/>
      <c r="FOV58" s="416"/>
      <c r="FOW58" s="416"/>
      <c r="FOX58" s="416"/>
      <c r="FOY58" s="416"/>
      <c r="FOZ58" s="416"/>
      <c r="FPA58" s="415"/>
      <c r="FPB58" s="416"/>
      <c r="FPC58" s="416"/>
      <c r="FPD58" s="416"/>
      <c r="FPE58" s="416"/>
      <c r="FPF58" s="416"/>
      <c r="FPG58" s="416"/>
      <c r="FPH58" s="416"/>
      <c r="FPI58" s="415"/>
      <c r="FPJ58" s="416"/>
      <c r="FPK58" s="416"/>
      <c r="FPL58" s="416"/>
      <c r="FPM58" s="416"/>
      <c r="FPN58" s="416"/>
      <c r="FPO58" s="416"/>
      <c r="FPP58" s="416"/>
      <c r="FPQ58" s="415"/>
      <c r="FPR58" s="416"/>
      <c r="FPS58" s="416"/>
      <c r="FPT58" s="416"/>
      <c r="FPU58" s="416"/>
      <c r="FPV58" s="416"/>
      <c r="FPW58" s="416"/>
      <c r="FPX58" s="416"/>
      <c r="FPY58" s="415"/>
      <c r="FPZ58" s="416"/>
      <c r="FQA58" s="416"/>
      <c r="FQB58" s="416"/>
      <c r="FQC58" s="416"/>
      <c r="FQD58" s="416"/>
      <c r="FQE58" s="416"/>
      <c r="FQF58" s="416"/>
      <c r="FQG58" s="415"/>
      <c r="FQH58" s="416"/>
      <c r="FQI58" s="416"/>
      <c r="FQJ58" s="416"/>
      <c r="FQK58" s="416"/>
      <c r="FQL58" s="416"/>
      <c r="FQM58" s="416"/>
      <c r="FQN58" s="416"/>
      <c r="FQO58" s="415"/>
      <c r="FQP58" s="416"/>
      <c r="FQQ58" s="416"/>
      <c r="FQR58" s="416"/>
      <c r="FQS58" s="416"/>
      <c r="FQT58" s="416"/>
      <c r="FQU58" s="416"/>
      <c r="FQV58" s="416"/>
      <c r="FQW58" s="415"/>
      <c r="FQX58" s="416"/>
      <c r="FQY58" s="416"/>
      <c r="FQZ58" s="416"/>
      <c r="FRA58" s="416"/>
      <c r="FRB58" s="416"/>
      <c r="FRC58" s="416"/>
      <c r="FRD58" s="416"/>
      <c r="FRE58" s="415"/>
      <c r="FRF58" s="416"/>
      <c r="FRG58" s="416"/>
      <c r="FRH58" s="416"/>
      <c r="FRI58" s="416"/>
      <c r="FRJ58" s="416"/>
      <c r="FRK58" s="416"/>
      <c r="FRL58" s="416"/>
      <c r="FRM58" s="415"/>
      <c r="FRN58" s="416"/>
      <c r="FRO58" s="416"/>
      <c r="FRP58" s="416"/>
      <c r="FRQ58" s="416"/>
      <c r="FRR58" s="416"/>
      <c r="FRS58" s="416"/>
      <c r="FRT58" s="416"/>
      <c r="FRU58" s="415"/>
      <c r="FRV58" s="416"/>
      <c r="FRW58" s="416"/>
      <c r="FRX58" s="416"/>
      <c r="FRY58" s="416"/>
      <c r="FRZ58" s="416"/>
      <c r="FSA58" s="416"/>
      <c r="FSB58" s="416"/>
      <c r="FSC58" s="415"/>
      <c r="FSD58" s="416"/>
      <c r="FSE58" s="416"/>
      <c r="FSF58" s="416"/>
      <c r="FSG58" s="416"/>
      <c r="FSH58" s="416"/>
      <c r="FSI58" s="416"/>
      <c r="FSJ58" s="416"/>
      <c r="FSK58" s="415"/>
      <c r="FSL58" s="416"/>
      <c r="FSM58" s="416"/>
      <c r="FSN58" s="416"/>
      <c r="FSO58" s="416"/>
      <c r="FSP58" s="416"/>
      <c r="FSQ58" s="416"/>
      <c r="FSR58" s="416"/>
      <c r="FSS58" s="415"/>
      <c r="FST58" s="416"/>
      <c r="FSU58" s="416"/>
      <c r="FSV58" s="416"/>
      <c r="FSW58" s="416"/>
      <c r="FSX58" s="416"/>
      <c r="FSY58" s="416"/>
      <c r="FSZ58" s="416"/>
      <c r="FTA58" s="415"/>
      <c r="FTB58" s="416"/>
      <c r="FTC58" s="416"/>
      <c r="FTD58" s="416"/>
      <c r="FTE58" s="416"/>
      <c r="FTF58" s="416"/>
      <c r="FTG58" s="416"/>
      <c r="FTH58" s="416"/>
      <c r="FTI58" s="415"/>
      <c r="FTJ58" s="416"/>
      <c r="FTK58" s="416"/>
      <c r="FTL58" s="416"/>
      <c r="FTM58" s="416"/>
      <c r="FTN58" s="416"/>
      <c r="FTO58" s="416"/>
      <c r="FTP58" s="416"/>
      <c r="FTQ58" s="415"/>
      <c r="FTR58" s="416"/>
      <c r="FTS58" s="416"/>
      <c r="FTT58" s="416"/>
      <c r="FTU58" s="416"/>
      <c r="FTV58" s="416"/>
      <c r="FTW58" s="416"/>
      <c r="FTX58" s="416"/>
      <c r="FTY58" s="415"/>
      <c r="FTZ58" s="416"/>
      <c r="FUA58" s="416"/>
      <c r="FUB58" s="416"/>
      <c r="FUC58" s="416"/>
      <c r="FUD58" s="416"/>
      <c r="FUE58" s="416"/>
      <c r="FUF58" s="416"/>
      <c r="FUG58" s="415"/>
      <c r="FUH58" s="416"/>
      <c r="FUI58" s="416"/>
      <c r="FUJ58" s="416"/>
      <c r="FUK58" s="416"/>
      <c r="FUL58" s="416"/>
      <c r="FUM58" s="416"/>
      <c r="FUN58" s="416"/>
      <c r="FUO58" s="415"/>
      <c r="FUP58" s="416"/>
      <c r="FUQ58" s="416"/>
      <c r="FUR58" s="416"/>
      <c r="FUS58" s="416"/>
      <c r="FUT58" s="416"/>
      <c r="FUU58" s="416"/>
      <c r="FUV58" s="416"/>
      <c r="FUW58" s="415"/>
      <c r="FUX58" s="416"/>
      <c r="FUY58" s="416"/>
      <c r="FUZ58" s="416"/>
      <c r="FVA58" s="416"/>
      <c r="FVB58" s="416"/>
      <c r="FVC58" s="416"/>
      <c r="FVD58" s="416"/>
      <c r="FVE58" s="415"/>
      <c r="FVF58" s="416"/>
      <c r="FVG58" s="416"/>
      <c r="FVH58" s="416"/>
      <c r="FVI58" s="416"/>
      <c r="FVJ58" s="416"/>
      <c r="FVK58" s="416"/>
      <c r="FVL58" s="416"/>
      <c r="FVM58" s="415"/>
      <c r="FVN58" s="416"/>
      <c r="FVO58" s="416"/>
      <c r="FVP58" s="416"/>
      <c r="FVQ58" s="416"/>
      <c r="FVR58" s="416"/>
      <c r="FVS58" s="416"/>
      <c r="FVT58" s="416"/>
      <c r="FVU58" s="415"/>
      <c r="FVV58" s="416"/>
      <c r="FVW58" s="416"/>
      <c r="FVX58" s="416"/>
      <c r="FVY58" s="416"/>
      <c r="FVZ58" s="416"/>
      <c r="FWA58" s="416"/>
      <c r="FWB58" s="416"/>
      <c r="FWC58" s="415"/>
      <c r="FWD58" s="416"/>
      <c r="FWE58" s="416"/>
      <c r="FWF58" s="416"/>
      <c r="FWG58" s="416"/>
      <c r="FWH58" s="416"/>
      <c r="FWI58" s="416"/>
      <c r="FWJ58" s="416"/>
      <c r="FWK58" s="415"/>
      <c r="FWL58" s="416"/>
      <c r="FWM58" s="416"/>
      <c r="FWN58" s="416"/>
      <c r="FWO58" s="416"/>
      <c r="FWP58" s="416"/>
      <c r="FWQ58" s="416"/>
      <c r="FWR58" s="416"/>
      <c r="FWS58" s="415"/>
      <c r="FWT58" s="416"/>
      <c r="FWU58" s="416"/>
      <c r="FWV58" s="416"/>
      <c r="FWW58" s="416"/>
      <c r="FWX58" s="416"/>
      <c r="FWY58" s="416"/>
      <c r="FWZ58" s="416"/>
      <c r="FXA58" s="415"/>
      <c r="FXB58" s="416"/>
      <c r="FXC58" s="416"/>
      <c r="FXD58" s="416"/>
      <c r="FXE58" s="416"/>
      <c r="FXF58" s="416"/>
      <c r="FXG58" s="416"/>
      <c r="FXH58" s="416"/>
      <c r="FXI58" s="415"/>
      <c r="FXJ58" s="416"/>
      <c r="FXK58" s="416"/>
      <c r="FXL58" s="416"/>
      <c r="FXM58" s="416"/>
      <c r="FXN58" s="416"/>
      <c r="FXO58" s="416"/>
      <c r="FXP58" s="416"/>
      <c r="FXQ58" s="415"/>
      <c r="FXR58" s="416"/>
      <c r="FXS58" s="416"/>
      <c r="FXT58" s="416"/>
      <c r="FXU58" s="416"/>
      <c r="FXV58" s="416"/>
      <c r="FXW58" s="416"/>
      <c r="FXX58" s="416"/>
      <c r="FXY58" s="415"/>
      <c r="FXZ58" s="416"/>
      <c r="FYA58" s="416"/>
      <c r="FYB58" s="416"/>
      <c r="FYC58" s="416"/>
      <c r="FYD58" s="416"/>
      <c r="FYE58" s="416"/>
      <c r="FYF58" s="416"/>
      <c r="FYG58" s="415"/>
      <c r="FYH58" s="416"/>
      <c r="FYI58" s="416"/>
      <c r="FYJ58" s="416"/>
      <c r="FYK58" s="416"/>
      <c r="FYL58" s="416"/>
      <c r="FYM58" s="416"/>
      <c r="FYN58" s="416"/>
      <c r="FYO58" s="415"/>
      <c r="FYP58" s="416"/>
      <c r="FYQ58" s="416"/>
      <c r="FYR58" s="416"/>
      <c r="FYS58" s="416"/>
      <c r="FYT58" s="416"/>
      <c r="FYU58" s="416"/>
      <c r="FYV58" s="416"/>
      <c r="FYW58" s="415"/>
      <c r="FYX58" s="416"/>
      <c r="FYY58" s="416"/>
      <c r="FYZ58" s="416"/>
      <c r="FZA58" s="416"/>
      <c r="FZB58" s="416"/>
      <c r="FZC58" s="416"/>
      <c r="FZD58" s="416"/>
      <c r="FZE58" s="415"/>
      <c r="FZF58" s="416"/>
      <c r="FZG58" s="416"/>
      <c r="FZH58" s="416"/>
      <c r="FZI58" s="416"/>
      <c r="FZJ58" s="416"/>
      <c r="FZK58" s="416"/>
      <c r="FZL58" s="416"/>
      <c r="FZM58" s="415"/>
      <c r="FZN58" s="416"/>
      <c r="FZO58" s="416"/>
      <c r="FZP58" s="416"/>
      <c r="FZQ58" s="416"/>
      <c r="FZR58" s="416"/>
      <c r="FZS58" s="416"/>
      <c r="FZT58" s="416"/>
      <c r="FZU58" s="415"/>
      <c r="FZV58" s="416"/>
      <c r="FZW58" s="416"/>
      <c r="FZX58" s="416"/>
      <c r="FZY58" s="416"/>
      <c r="FZZ58" s="416"/>
      <c r="GAA58" s="416"/>
      <c r="GAB58" s="416"/>
      <c r="GAC58" s="415"/>
      <c r="GAD58" s="416"/>
      <c r="GAE58" s="416"/>
      <c r="GAF58" s="416"/>
      <c r="GAG58" s="416"/>
      <c r="GAH58" s="416"/>
      <c r="GAI58" s="416"/>
      <c r="GAJ58" s="416"/>
      <c r="GAK58" s="415"/>
      <c r="GAL58" s="416"/>
      <c r="GAM58" s="416"/>
      <c r="GAN58" s="416"/>
      <c r="GAO58" s="416"/>
      <c r="GAP58" s="416"/>
      <c r="GAQ58" s="416"/>
      <c r="GAR58" s="416"/>
      <c r="GAS58" s="415"/>
      <c r="GAT58" s="416"/>
      <c r="GAU58" s="416"/>
      <c r="GAV58" s="416"/>
      <c r="GAW58" s="416"/>
      <c r="GAX58" s="416"/>
      <c r="GAY58" s="416"/>
      <c r="GAZ58" s="416"/>
      <c r="GBA58" s="415"/>
      <c r="GBB58" s="416"/>
      <c r="GBC58" s="416"/>
      <c r="GBD58" s="416"/>
      <c r="GBE58" s="416"/>
      <c r="GBF58" s="416"/>
      <c r="GBG58" s="416"/>
      <c r="GBH58" s="416"/>
      <c r="GBI58" s="415"/>
      <c r="GBJ58" s="416"/>
      <c r="GBK58" s="416"/>
      <c r="GBL58" s="416"/>
      <c r="GBM58" s="416"/>
      <c r="GBN58" s="416"/>
      <c r="GBO58" s="416"/>
      <c r="GBP58" s="416"/>
      <c r="GBQ58" s="415"/>
      <c r="GBR58" s="416"/>
      <c r="GBS58" s="416"/>
      <c r="GBT58" s="416"/>
      <c r="GBU58" s="416"/>
      <c r="GBV58" s="416"/>
      <c r="GBW58" s="416"/>
      <c r="GBX58" s="416"/>
      <c r="GBY58" s="415"/>
      <c r="GBZ58" s="416"/>
      <c r="GCA58" s="416"/>
      <c r="GCB58" s="416"/>
      <c r="GCC58" s="416"/>
      <c r="GCD58" s="416"/>
      <c r="GCE58" s="416"/>
      <c r="GCF58" s="416"/>
      <c r="GCG58" s="415"/>
      <c r="GCH58" s="416"/>
      <c r="GCI58" s="416"/>
      <c r="GCJ58" s="416"/>
      <c r="GCK58" s="416"/>
      <c r="GCL58" s="416"/>
      <c r="GCM58" s="416"/>
      <c r="GCN58" s="416"/>
      <c r="GCO58" s="415"/>
      <c r="GCP58" s="416"/>
      <c r="GCQ58" s="416"/>
      <c r="GCR58" s="416"/>
      <c r="GCS58" s="416"/>
      <c r="GCT58" s="416"/>
      <c r="GCU58" s="416"/>
      <c r="GCV58" s="416"/>
      <c r="GCW58" s="415"/>
      <c r="GCX58" s="416"/>
      <c r="GCY58" s="416"/>
      <c r="GCZ58" s="416"/>
      <c r="GDA58" s="416"/>
      <c r="GDB58" s="416"/>
      <c r="GDC58" s="416"/>
      <c r="GDD58" s="416"/>
      <c r="GDE58" s="415"/>
      <c r="GDF58" s="416"/>
      <c r="GDG58" s="416"/>
      <c r="GDH58" s="416"/>
      <c r="GDI58" s="416"/>
      <c r="GDJ58" s="416"/>
      <c r="GDK58" s="416"/>
      <c r="GDL58" s="416"/>
      <c r="GDM58" s="415"/>
      <c r="GDN58" s="416"/>
      <c r="GDO58" s="416"/>
      <c r="GDP58" s="416"/>
      <c r="GDQ58" s="416"/>
      <c r="GDR58" s="416"/>
      <c r="GDS58" s="416"/>
      <c r="GDT58" s="416"/>
      <c r="GDU58" s="415"/>
      <c r="GDV58" s="416"/>
      <c r="GDW58" s="416"/>
      <c r="GDX58" s="416"/>
      <c r="GDY58" s="416"/>
      <c r="GDZ58" s="416"/>
      <c r="GEA58" s="416"/>
      <c r="GEB58" s="416"/>
      <c r="GEC58" s="415"/>
      <c r="GED58" s="416"/>
      <c r="GEE58" s="416"/>
      <c r="GEF58" s="416"/>
      <c r="GEG58" s="416"/>
      <c r="GEH58" s="416"/>
      <c r="GEI58" s="416"/>
      <c r="GEJ58" s="416"/>
      <c r="GEK58" s="415"/>
      <c r="GEL58" s="416"/>
      <c r="GEM58" s="416"/>
      <c r="GEN58" s="416"/>
      <c r="GEO58" s="416"/>
      <c r="GEP58" s="416"/>
      <c r="GEQ58" s="416"/>
      <c r="GER58" s="416"/>
      <c r="GES58" s="415"/>
      <c r="GET58" s="416"/>
      <c r="GEU58" s="416"/>
      <c r="GEV58" s="416"/>
      <c r="GEW58" s="416"/>
      <c r="GEX58" s="416"/>
      <c r="GEY58" s="416"/>
      <c r="GEZ58" s="416"/>
      <c r="GFA58" s="415"/>
      <c r="GFB58" s="416"/>
      <c r="GFC58" s="416"/>
      <c r="GFD58" s="416"/>
      <c r="GFE58" s="416"/>
      <c r="GFF58" s="416"/>
      <c r="GFG58" s="416"/>
      <c r="GFH58" s="416"/>
      <c r="GFI58" s="415"/>
      <c r="GFJ58" s="416"/>
      <c r="GFK58" s="416"/>
      <c r="GFL58" s="416"/>
      <c r="GFM58" s="416"/>
      <c r="GFN58" s="416"/>
      <c r="GFO58" s="416"/>
      <c r="GFP58" s="416"/>
      <c r="GFQ58" s="415"/>
      <c r="GFR58" s="416"/>
      <c r="GFS58" s="416"/>
      <c r="GFT58" s="416"/>
      <c r="GFU58" s="416"/>
      <c r="GFV58" s="416"/>
      <c r="GFW58" s="416"/>
      <c r="GFX58" s="416"/>
      <c r="GFY58" s="415"/>
      <c r="GFZ58" s="416"/>
      <c r="GGA58" s="416"/>
      <c r="GGB58" s="416"/>
      <c r="GGC58" s="416"/>
      <c r="GGD58" s="416"/>
      <c r="GGE58" s="416"/>
      <c r="GGF58" s="416"/>
      <c r="GGG58" s="415"/>
      <c r="GGH58" s="416"/>
      <c r="GGI58" s="416"/>
      <c r="GGJ58" s="416"/>
      <c r="GGK58" s="416"/>
      <c r="GGL58" s="416"/>
      <c r="GGM58" s="416"/>
      <c r="GGN58" s="416"/>
      <c r="GGO58" s="415"/>
      <c r="GGP58" s="416"/>
      <c r="GGQ58" s="416"/>
      <c r="GGR58" s="416"/>
      <c r="GGS58" s="416"/>
      <c r="GGT58" s="416"/>
      <c r="GGU58" s="416"/>
      <c r="GGV58" s="416"/>
      <c r="GGW58" s="415"/>
      <c r="GGX58" s="416"/>
      <c r="GGY58" s="416"/>
      <c r="GGZ58" s="416"/>
      <c r="GHA58" s="416"/>
      <c r="GHB58" s="416"/>
      <c r="GHC58" s="416"/>
      <c r="GHD58" s="416"/>
      <c r="GHE58" s="415"/>
      <c r="GHF58" s="416"/>
      <c r="GHG58" s="416"/>
      <c r="GHH58" s="416"/>
      <c r="GHI58" s="416"/>
      <c r="GHJ58" s="416"/>
      <c r="GHK58" s="416"/>
      <c r="GHL58" s="416"/>
      <c r="GHM58" s="415"/>
      <c r="GHN58" s="416"/>
      <c r="GHO58" s="416"/>
      <c r="GHP58" s="416"/>
      <c r="GHQ58" s="416"/>
      <c r="GHR58" s="416"/>
      <c r="GHS58" s="416"/>
      <c r="GHT58" s="416"/>
      <c r="GHU58" s="415"/>
      <c r="GHV58" s="416"/>
      <c r="GHW58" s="416"/>
      <c r="GHX58" s="416"/>
      <c r="GHY58" s="416"/>
      <c r="GHZ58" s="416"/>
      <c r="GIA58" s="416"/>
      <c r="GIB58" s="416"/>
      <c r="GIC58" s="415"/>
      <c r="GID58" s="416"/>
      <c r="GIE58" s="416"/>
      <c r="GIF58" s="416"/>
      <c r="GIG58" s="416"/>
      <c r="GIH58" s="416"/>
      <c r="GII58" s="416"/>
      <c r="GIJ58" s="416"/>
      <c r="GIK58" s="415"/>
      <c r="GIL58" s="416"/>
      <c r="GIM58" s="416"/>
      <c r="GIN58" s="416"/>
      <c r="GIO58" s="416"/>
      <c r="GIP58" s="416"/>
      <c r="GIQ58" s="416"/>
      <c r="GIR58" s="416"/>
      <c r="GIS58" s="415"/>
      <c r="GIT58" s="416"/>
      <c r="GIU58" s="416"/>
      <c r="GIV58" s="416"/>
      <c r="GIW58" s="416"/>
      <c r="GIX58" s="416"/>
      <c r="GIY58" s="416"/>
      <c r="GIZ58" s="416"/>
      <c r="GJA58" s="415"/>
      <c r="GJB58" s="416"/>
      <c r="GJC58" s="416"/>
      <c r="GJD58" s="416"/>
      <c r="GJE58" s="416"/>
      <c r="GJF58" s="416"/>
      <c r="GJG58" s="416"/>
      <c r="GJH58" s="416"/>
      <c r="GJI58" s="415"/>
      <c r="GJJ58" s="416"/>
      <c r="GJK58" s="416"/>
      <c r="GJL58" s="416"/>
      <c r="GJM58" s="416"/>
      <c r="GJN58" s="416"/>
      <c r="GJO58" s="416"/>
      <c r="GJP58" s="416"/>
      <c r="GJQ58" s="415"/>
      <c r="GJR58" s="416"/>
      <c r="GJS58" s="416"/>
      <c r="GJT58" s="416"/>
      <c r="GJU58" s="416"/>
      <c r="GJV58" s="416"/>
      <c r="GJW58" s="416"/>
      <c r="GJX58" s="416"/>
      <c r="GJY58" s="415"/>
      <c r="GJZ58" s="416"/>
      <c r="GKA58" s="416"/>
      <c r="GKB58" s="416"/>
      <c r="GKC58" s="416"/>
      <c r="GKD58" s="416"/>
      <c r="GKE58" s="416"/>
      <c r="GKF58" s="416"/>
      <c r="GKG58" s="415"/>
      <c r="GKH58" s="416"/>
      <c r="GKI58" s="416"/>
      <c r="GKJ58" s="416"/>
      <c r="GKK58" s="416"/>
      <c r="GKL58" s="416"/>
      <c r="GKM58" s="416"/>
      <c r="GKN58" s="416"/>
      <c r="GKO58" s="415"/>
      <c r="GKP58" s="416"/>
      <c r="GKQ58" s="416"/>
      <c r="GKR58" s="416"/>
      <c r="GKS58" s="416"/>
      <c r="GKT58" s="416"/>
      <c r="GKU58" s="416"/>
      <c r="GKV58" s="416"/>
      <c r="GKW58" s="415"/>
      <c r="GKX58" s="416"/>
      <c r="GKY58" s="416"/>
      <c r="GKZ58" s="416"/>
      <c r="GLA58" s="416"/>
      <c r="GLB58" s="416"/>
      <c r="GLC58" s="416"/>
      <c r="GLD58" s="416"/>
      <c r="GLE58" s="415"/>
      <c r="GLF58" s="416"/>
      <c r="GLG58" s="416"/>
      <c r="GLH58" s="416"/>
      <c r="GLI58" s="416"/>
      <c r="GLJ58" s="416"/>
      <c r="GLK58" s="416"/>
      <c r="GLL58" s="416"/>
      <c r="GLM58" s="415"/>
      <c r="GLN58" s="416"/>
      <c r="GLO58" s="416"/>
      <c r="GLP58" s="416"/>
      <c r="GLQ58" s="416"/>
      <c r="GLR58" s="416"/>
      <c r="GLS58" s="416"/>
      <c r="GLT58" s="416"/>
      <c r="GLU58" s="415"/>
      <c r="GLV58" s="416"/>
      <c r="GLW58" s="416"/>
      <c r="GLX58" s="416"/>
      <c r="GLY58" s="416"/>
      <c r="GLZ58" s="416"/>
      <c r="GMA58" s="416"/>
      <c r="GMB58" s="416"/>
      <c r="GMC58" s="415"/>
      <c r="GMD58" s="416"/>
      <c r="GME58" s="416"/>
      <c r="GMF58" s="416"/>
      <c r="GMG58" s="416"/>
      <c r="GMH58" s="416"/>
      <c r="GMI58" s="416"/>
      <c r="GMJ58" s="416"/>
      <c r="GMK58" s="415"/>
      <c r="GML58" s="416"/>
      <c r="GMM58" s="416"/>
      <c r="GMN58" s="416"/>
      <c r="GMO58" s="416"/>
      <c r="GMP58" s="416"/>
      <c r="GMQ58" s="416"/>
      <c r="GMR58" s="416"/>
      <c r="GMS58" s="415"/>
      <c r="GMT58" s="416"/>
      <c r="GMU58" s="416"/>
      <c r="GMV58" s="416"/>
      <c r="GMW58" s="416"/>
      <c r="GMX58" s="416"/>
      <c r="GMY58" s="416"/>
      <c r="GMZ58" s="416"/>
      <c r="GNA58" s="415"/>
      <c r="GNB58" s="416"/>
      <c r="GNC58" s="416"/>
      <c r="GND58" s="416"/>
      <c r="GNE58" s="416"/>
      <c r="GNF58" s="416"/>
      <c r="GNG58" s="416"/>
      <c r="GNH58" s="416"/>
      <c r="GNI58" s="415"/>
      <c r="GNJ58" s="416"/>
      <c r="GNK58" s="416"/>
      <c r="GNL58" s="416"/>
      <c r="GNM58" s="416"/>
      <c r="GNN58" s="416"/>
      <c r="GNO58" s="416"/>
      <c r="GNP58" s="416"/>
      <c r="GNQ58" s="415"/>
      <c r="GNR58" s="416"/>
      <c r="GNS58" s="416"/>
      <c r="GNT58" s="416"/>
      <c r="GNU58" s="416"/>
      <c r="GNV58" s="416"/>
      <c r="GNW58" s="416"/>
      <c r="GNX58" s="416"/>
      <c r="GNY58" s="415"/>
      <c r="GNZ58" s="416"/>
      <c r="GOA58" s="416"/>
      <c r="GOB58" s="416"/>
      <c r="GOC58" s="416"/>
      <c r="GOD58" s="416"/>
      <c r="GOE58" s="416"/>
      <c r="GOF58" s="416"/>
      <c r="GOG58" s="415"/>
      <c r="GOH58" s="416"/>
      <c r="GOI58" s="416"/>
      <c r="GOJ58" s="416"/>
      <c r="GOK58" s="416"/>
      <c r="GOL58" s="416"/>
      <c r="GOM58" s="416"/>
      <c r="GON58" s="416"/>
      <c r="GOO58" s="415"/>
      <c r="GOP58" s="416"/>
      <c r="GOQ58" s="416"/>
      <c r="GOR58" s="416"/>
      <c r="GOS58" s="416"/>
      <c r="GOT58" s="416"/>
      <c r="GOU58" s="416"/>
      <c r="GOV58" s="416"/>
      <c r="GOW58" s="415"/>
      <c r="GOX58" s="416"/>
      <c r="GOY58" s="416"/>
      <c r="GOZ58" s="416"/>
      <c r="GPA58" s="416"/>
      <c r="GPB58" s="416"/>
      <c r="GPC58" s="416"/>
      <c r="GPD58" s="416"/>
      <c r="GPE58" s="415"/>
      <c r="GPF58" s="416"/>
      <c r="GPG58" s="416"/>
      <c r="GPH58" s="416"/>
      <c r="GPI58" s="416"/>
      <c r="GPJ58" s="416"/>
      <c r="GPK58" s="416"/>
      <c r="GPL58" s="416"/>
      <c r="GPM58" s="415"/>
      <c r="GPN58" s="416"/>
      <c r="GPO58" s="416"/>
      <c r="GPP58" s="416"/>
      <c r="GPQ58" s="416"/>
      <c r="GPR58" s="416"/>
      <c r="GPS58" s="416"/>
      <c r="GPT58" s="416"/>
      <c r="GPU58" s="415"/>
      <c r="GPV58" s="416"/>
      <c r="GPW58" s="416"/>
      <c r="GPX58" s="416"/>
      <c r="GPY58" s="416"/>
      <c r="GPZ58" s="416"/>
      <c r="GQA58" s="416"/>
      <c r="GQB58" s="416"/>
      <c r="GQC58" s="415"/>
      <c r="GQD58" s="416"/>
      <c r="GQE58" s="416"/>
      <c r="GQF58" s="416"/>
      <c r="GQG58" s="416"/>
      <c r="GQH58" s="416"/>
      <c r="GQI58" s="416"/>
      <c r="GQJ58" s="416"/>
      <c r="GQK58" s="415"/>
      <c r="GQL58" s="416"/>
      <c r="GQM58" s="416"/>
      <c r="GQN58" s="416"/>
      <c r="GQO58" s="416"/>
      <c r="GQP58" s="416"/>
      <c r="GQQ58" s="416"/>
      <c r="GQR58" s="416"/>
      <c r="GQS58" s="415"/>
      <c r="GQT58" s="416"/>
      <c r="GQU58" s="416"/>
      <c r="GQV58" s="416"/>
      <c r="GQW58" s="416"/>
      <c r="GQX58" s="416"/>
      <c r="GQY58" s="416"/>
      <c r="GQZ58" s="416"/>
      <c r="GRA58" s="415"/>
      <c r="GRB58" s="416"/>
      <c r="GRC58" s="416"/>
      <c r="GRD58" s="416"/>
      <c r="GRE58" s="416"/>
      <c r="GRF58" s="416"/>
      <c r="GRG58" s="416"/>
      <c r="GRH58" s="416"/>
      <c r="GRI58" s="415"/>
      <c r="GRJ58" s="416"/>
      <c r="GRK58" s="416"/>
      <c r="GRL58" s="416"/>
      <c r="GRM58" s="416"/>
      <c r="GRN58" s="416"/>
      <c r="GRO58" s="416"/>
      <c r="GRP58" s="416"/>
      <c r="GRQ58" s="415"/>
      <c r="GRR58" s="416"/>
      <c r="GRS58" s="416"/>
      <c r="GRT58" s="416"/>
      <c r="GRU58" s="416"/>
      <c r="GRV58" s="416"/>
      <c r="GRW58" s="416"/>
      <c r="GRX58" s="416"/>
      <c r="GRY58" s="415"/>
      <c r="GRZ58" s="416"/>
      <c r="GSA58" s="416"/>
      <c r="GSB58" s="416"/>
      <c r="GSC58" s="416"/>
      <c r="GSD58" s="416"/>
      <c r="GSE58" s="416"/>
      <c r="GSF58" s="416"/>
      <c r="GSG58" s="415"/>
      <c r="GSH58" s="416"/>
      <c r="GSI58" s="416"/>
      <c r="GSJ58" s="416"/>
      <c r="GSK58" s="416"/>
      <c r="GSL58" s="416"/>
      <c r="GSM58" s="416"/>
      <c r="GSN58" s="416"/>
      <c r="GSO58" s="415"/>
      <c r="GSP58" s="416"/>
      <c r="GSQ58" s="416"/>
      <c r="GSR58" s="416"/>
      <c r="GSS58" s="416"/>
      <c r="GST58" s="416"/>
      <c r="GSU58" s="416"/>
      <c r="GSV58" s="416"/>
      <c r="GSW58" s="415"/>
      <c r="GSX58" s="416"/>
      <c r="GSY58" s="416"/>
      <c r="GSZ58" s="416"/>
      <c r="GTA58" s="416"/>
      <c r="GTB58" s="416"/>
      <c r="GTC58" s="416"/>
      <c r="GTD58" s="416"/>
      <c r="GTE58" s="415"/>
      <c r="GTF58" s="416"/>
      <c r="GTG58" s="416"/>
      <c r="GTH58" s="416"/>
      <c r="GTI58" s="416"/>
      <c r="GTJ58" s="416"/>
      <c r="GTK58" s="416"/>
      <c r="GTL58" s="416"/>
      <c r="GTM58" s="415"/>
      <c r="GTN58" s="416"/>
      <c r="GTO58" s="416"/>
      <c r="GTP58" s="416"/>
      <c r="GTQ58" s="416"/>
      <c r="GTR58" s="416"/>
      <c r="GTS58" s="416"/>
      <c r="GTT58" s="416"/>
      <c r="GTU58" s="415"/>
      <c r="GTV58" s="416"/>
      <c r="GTW58" s="416"/>
      <c r="GTX58" s="416"/>
      <c r="GTY58" s="416"/>
      <c r="GTZ58" s="416"/>
      <c r="GUA58" s="416"/>
      <c r="GUB58" s="416"/>
      <c r="GUC58" s="415"/>
      <c r="GUD58" s="416"/>
      <c r="GUE58" s="416"/>
      <c r="GUF58" s="416"/>
      <c r="GUG58" s="416"/>
      <c r="GUH58" s="416"/>
      <c r="GUI58" s="416"/>
      <c r="GUJ58" s="416"/>
      <c r="GUK58" s="415"/>
      <c r="GUL58" s="416"/>
      <c r="GUM58" s="416"/>
      <c r="GUN58" s="416"/>
      <c r="GUO58" s="416"/>
      <c r="GUP58" s="416"/>
      <c r="GUQ58" s="416"/>
      <c r="GUR58" s="416"/>
      <c r="GUS58" s="415"/>
      <c r="GUT58" s="416"/>
      <c r="GUU58" s="416"/>
      <c r="GUV58" s="416"/>
      <c r="GUW58" s="416"/>
      <c r="GUX58" s="416"/>
      <c r="GUY58" s="416"/>
      <c r="GUZ58" s="416"/>
      <c r="GVA58" s="415"/>
      <c r="GVB58" s="416"/>
      <c r="GVC58" s="416"/>
      <c r="GVD58" s="416"/>
      <c r="GVE58" s="416"/>
      <c r="GVF58" s="416"/>
      <c r="GVG58" s="416"/>
      <c r="GVH58" s="416"/>
      <c r="GVI58" s="415"/>
      <c r="GVJ58" s="416"/>
      <c r="GVK58" s="416"/>
      <c r="GVL58" s="416"/>
      <c r="GVM58" s="416"/>
      <c r="GVN58" s="416"/>
      <c r="GVO58" s="416"/>
      <c r="GVP58" s="416"/>
      <c r="GVQ58" s="415"/>
      <c r="GVR58" s="416"/>
      <c r="GVS58" s="416"/>
      <c r="GVT58" s="416"/>
      <c r="GVU58" s="416"/>
      <c r="GVV58" s="416"/>
      <c r="GVW58" s="416"/>
      <c r="GVX58" s="416"/>
      <c r="GVY58" s="415"/>
      <c r="GVZ58" s="416"/>
      <c r="GWA58" s="416"/>
      <c r="GWB58" s="416"/>
      <c r="GWC58" s="416"/>
      <c r="GWD58" s="416"/>
      <c r="GWE58" s="416"/>
      <c r="GWF58" s="416"/>
      <c r="GWG58" s="415"/>
      <c r="GWH58" s="416"/>
      <c r="GWI58" s="416"/>
      <c r="GWJ58" s="416"/>
      <c r="GWK58" s="416"/>
      <c r="GWL58" s="416"/>
      <c r="GWM58" s="416"/>
      <c r="GWN58" s="416"/>
      <c r="GWO58" s="415"/>
      <c r="GWP58" s="416"/>
      <c r="GWQ58" s="416"/>
      <c r="GWR58" s="416"/>
      <c r="GWS58" s="416"/>
      <c r="GWT58" s="416"/>
      <c r="GWU58" s="416"/>
      <c r="GWV58" s="416"/>
      <c r="GWW58" s="415"/>
      <c r="GWX58" s="416"/>
      <c r="GWY58" s="416"/>
      <c r="GWZ58" s="416"/>
      <c r="GXA58" s="416"/>
      <c r="GXB58" s="416"/>
      <c r="GXC58" s="416"/>
      <c r="GXD58" s="416"/>
      <c r="GXE58" s="415"/>
      <c r="GXF58" s="416"/>
      <c r="GXG58" s="416"/>
      <c r="GXH58" s="416"/>
      <c r="GXI58" s="416"/>
      <c r="GXJ58" s="416"/>
      <c r="GXK58" s="416"/>
      <c r="GXL58" s="416"/>
      <c r="GXM58" s="415"/>
      <c r="GXN58" s="416"/>
      <c r="GXO58" s="416"/>
      <c r="GXP58" s="416"/>
      <c r="GXQ58" s="416"/>
      <c r="GXR58" s="416"/>
      <c r="GXS58" s="416"/>
      <c r="GXT58" s="416"/>
      <c r="GXU58" s="415"/>
      <c r="GXV58" s="416"/>
      <c r="GXW58" s="416"/>
      <c r="GXX58" s="416"/>
      <c r="GXY58" s="416"/>
      <c r="GXZ58" s="416"/>
      <c r="GYA58" s="416"/>
      <c r="GYB58" s="416"/>
      <c r="GYC58" s="415"/>
      <c r="GYD58" s="416"/>
      <c r="GYE58" s="416"/>
      <c r="GYF58" s="416"/>
      <c r="GYG58" s="416"/>
      <c r="GYH58" s="416"/>
      <c r="GYI58" s="416"/>
      <c r="GYJ58" s="416"/>
      <c r="GYK58" s="415"/>
      <c r="GYL58" s="416"/>
      <c r="GYM58" s="416"/>
      <c r="GYN58" s="416"/>
      <c r="GYO58" s="416"/>
      <c r="GYP58" s="416"/>
      <c r="GYQ58" s="416"/>
      <c r="GYR58" s="416"/>
      <c r="GYS58" s="415"/>
      <c r="GYT58" s="416"/>
      <c r="GYU58" s="416"/>
      <c r="GYV58" s="416"/>
      <c r="GYW58" s="416"/>
      <c r="GYX58" s="416"/>
      <c r="GYY58" s="416"/>
      <c r="GYZ58" s="416"/>
      <c r="GZA58" s="415"/>
      <c r="GZB58" s="416"/>
      <c r="GZC58" s="416"/>
      <c r="GZD58" s="416"/>
      <c r="GZE58" s="416"/>
      <c r="GZF58" s="416"/>
      <c r="GZG58" s="416"/>
      <c r="GZH58" s="416"/>
      <c r="GZI58" s="415"/>
      <c r="GZJ58" s="416"/>
      <c r="GZK58" s="416"/>
      <c r="GZL58" s="416"/>
      <c r="GZM58" s="416"/>
      <c r="GZN58" s="416"/>
      <c r="GZO58" s="416"/>
      <c r="GZP58" s="416"/>
      <c r="GZQ58" s="415"/>
      <c r="GZR58" s="416"/>
      <c r="GZS58" s="416"/>
      <c r="GZT58" s="416"/>
      <c r="GZU58" s="416"/>
      <c r="GZV58" s="416"/>
      <c r="GZW58" s="416"/>
      <c r="GZX58" s="416"/>
      <c r="GZY58" s="415"/>
      <c r="GZZ58" s="416"/>
      <c r="HAA58" s="416"/>
      <c r="HAB58" s="416"/>
      <c r="HAC58" s="416"/>
      <c r="HAD58" s="416"/>
      <c r="HAE58" s="416"/>
      <c r="HAF58" s="416"/>
      <c r="HAG58" s="415"/>
      <c r="HAH58" s="416"/>
      <c r="HAI58" s="416"/>
      <c r="HAJ58" s="416"/>
      <c r="HAK58" s="416"/>
      <c r="HAL58" s="416"/>
      <c r="HAM58" s="416"/>
      <c r="HAN58" s="416"/>
      <c r="HAO58" s="415"/>
      <c r="HAP58" s="416"/>
      <c r="HAQ58" s="416"/>
      <c r="HAR58" s="416"/>
      <c r="HAS58" s="416"/>
      <c r="HAT58" s="416"/>
      <c r="HAU58" s="416"/>
      <c r="HAV58" s="416"/>
      <c r="HAW58" s="415"/>
      <c r="HAX58" s="416"/>
      <c r="HAY58" s="416"/>
      <c r="HAZ58" s="416"/>
      <c r="HBA58" s="416"/>
      <c r="HBB58" s="416"/>
      <c r="HBC58" s="416"/>
      <c r="HBD58" s="416"/>
      <c r="HBE58" s="415"/>
      <c r="HBF58" s="416"/>
      <c r="HBG58" s="416"/>
      <c r="HBH58" s="416"/>
      <c r="HBI58" s="416"/>
      <c r="HBJ58" s="416"/>
      <c r="HBK58" s="416"/>
      <c r="HBL58" s="416"/>
      <c r="HBM58" s="415"/>
      <c r="HBN58" s="416"/>
      <c r="HBO58" s="416"/>
      <c r="HBP58" s="416"/>
      <c r="HBQ58" s="416"/>
      <c r="HBR58" s="416"/>
      <c r="HBS58" s="416"/>
      <c r="HBT58" s="416"/>
      <c r="HBU58" s="415"/>
      <c r="HBV58" s="416"/>
      <c r="HBW58" s="416"/>
      <c r="HBX58" s="416"/>
      <c r="HBY58" s="416"/>
      <c r="HBZ58" s="416"/>
      <c r="HCA58" s="416"/>
      <c r="HCB58" s="416"/>
      <c r="HCC58" s="415"/>
      <c r="HCD58" s="416"/>
      <c r="HCE58" s="416"/>
      <c r="HCF58" s="416"/>
      <c r="HCG58" s="416"/>
      <c r="HCH58" s="416"/>
      <c r="HCI58" s="416"/>
      <c r="HCJ58" s="416"/>
      <c r="HCK58" s="415"/>
      <c r="HCL58" s="416"/>
      <c r="HCM58" s="416"/>
      <c r="HCN58" s="416"/>
      <c r="HCO58" s="416"/>
      <c r="HCP58" s="416"/>
      <c r="HCQ58" s="416"/>
      <c r="HCR58" s="416"/>
      <c r="HCS58" s="415"/>
      <c r="HCT58" s="416"/>
      <c r="HCU58" s="416"/>
      <c r="HCV58" s="416"/>
      <c r="HCW58" s="416"/>
      <c r="HCX58" s="416"/>
      <c r="HCY58" s="416"/>
      <c r="HCZ58" s="416"/>
      <c r="HDA58" s="415"/>
      <c r="HDB58" s="416"/>
      <c r="HDC58" s="416"/>
      <c r="HDD58" s="416"/>
      <c r="HDE58" s="416"/>
      <c r="HDF58" s="416"/>
      <c r="HDG58" s="416"/>
      <c r="HDH58" s="416"/>
      <c r="HDI58" s="415"/>
      <c r="HDJ58" s="416"/>
      <c r="HDK58" s="416"/>
      <c r="HDL58" s="416"/>
      <c r="HDM58" s="416"/>
      <c r="HDN58" s="416"/>
      <c r="HDO58" s="416"/>
      <c r="HDP58" s="416"/>
      <c r="HDQ58" s="415"/>
      <c r="HDR58" s="416"/>
      <c r="HDS58" s="416"/>
      <c r="HDT58" s="416"/>
      <c r="HDU58" s="416"/>
      <c r="HDV58" s="416"/>
      <c r="HDW58" s="416"/>
      <c r="HDX58" s="416"/>
      <c r="HDY58" s="415"/>
      <c r="HDZ58" s="416"/>
      <c r="HEA58" s="416"/>
      <c r="HEB58" s="416"/>
      <c r="HEC58" s="416"/>
      <c r="HED58" s="416"/>
      <c r="HEE58" s="416"/>
      <c r="HEF58" s="416"/>
      <c r="HEG58" s="415"/>
      <c r="HEH58" s="416"/>
      <c r="HEI58" s="416"/>
      <c r="HEJ58" s="416"/>
      <c r="HEK58" s="416"/>
      <c r="HEL58" s="416"/>
      <c r="HEM58" s="416"/>
      <c r="HEN58" s="416"/>
      <c r="HEO58" s="415"/>
      <c r="HEP58" s="416"/>
      <c r="HEQ58" s="416"/>
      <c r="HER58" s="416"/>
      <c r="HES58" s="416"/>
      <c r="HET58" s="416"/>
      <c r="HEU58" s="416"/>
      <c r="HEV58" s="416"/>
      <c r="HEW58" s="415"/>
      <c r="HEX58" s="416"/>
      <c r="HEY58" s="416"/>
      <c r="HEZ58" s="416"/>
      <c r="HFA58" s="416"/>
      <c r="HFB58" s="416"/>
      <c r="HFC58" s="416"/>
      <c r="HFD58" s="416"/>
      <c r="HFE58" s="415"/>
      <c r="HFF58" s="416"/>
      <c r="HFG58" s="416"/>
      <c r="HFH58" s="416"/>
      <c r="HFI58" s="416"/>
      <c r="HFJ58" s="416"/>
      <c r="HFK58" s="416"/>
      <c r="HFL58" s="416"/>
      <c r="HFM58" s="415"/>
      <c r="HFN58" s="416"/>
      <c r="HFO58" s="416"/>
      <c r="HFP58" s="416"/>
      <c r="HFQ58" s="416"/>
      <c r="HFR58" s="416"/>
      <c r="HFS58" s="416"/>
      <c r="HFT58" s="416"/>
      <c r="HFU58" s="415"/>
      <c r="HFV58" s="416"/>
      <c r="HFW58" s="416"/>
      <c r="HFX58" s="416"/>
      <c r="HFY58" s="416"/>
      <c r="HFZ58" s="416"/>
      <c r="HGA58" s="416"/>
      <c r="HGB58" s="416"/>
      <c r="HGC58" s="415"/>
      <c r="HGD58" s="416"/>
      <c r="HGE58" s="416"/>
      <c r="HGF58" s="416"/>
      <c r="HGG58" s="416"/>
      <c r="HGH58" s="416"/>
      <c r="HGI58" s="416"/>
      <c r="HGJ58" s="416"/>
      <c r="HGK58" s="415"/>
      <c r="HGL58" s="416"/>
      <c r="HGM58" s="416"/>
      <c r="HGN58" s="416"/>
      <c r="HGO58" s="416"/>
      <c r="HGP58" s="416"/>
      <c r="HGQ58" s="416"/>
      <c r="HGR58" s="416"/>
      <c r="HGS58" s="415"/>
      <c r="HGT58" s="416"/>
      <c r="HGU58" s="416"/>
      <c r="HGV58" s="416"/>
      <c r="HGW58" s="416"/>
      <c r="HGX58" s="416"/>
      <c r="HGY58" s="416"/>
      <c r="HGZ58" s="416"/>
      <c r="HHA58" s="415"/>
      <c r="HHB58" s="416"/>
      <c r="HHC58" s="416"/>
      <c r="HHD58" s="416"/>
      <c r="HHE58" s="416"/>
      <c r="HHF58" s="416"/>
      <c r="HHG58" s="416"/>
      <c r="HHH58" s="416"/>
      <c r="HHI58" s="415"/>
      <c r="HHJ58" s="416"/>
      <c r="HHK58" s="416"/>
      <c r="HHL58" s="416"/>
      <c r="HHM58" s="416"/>
      <c r="HHN58" s="416"/>
      <c r="HHO58" s="416"/>
      <c r="HHP58" s="416"/>
      <c r="HHQ58" s="415"/>
      <c r="HHR58" s="416"/>
      <c r="HHS58" s="416"/>
      <c r="HHT58" s="416"/>
      <c r="HHU58" s="416"/>
      <c r="HHV58" s="416"/>
      <c r="HHW58" s="416"/>
      <c r="HHX58" s="416"/>
      <c r="HHY58" s="415"/>
      <c r="HHZ58" s="416"/>
      <c r="HIA58" s="416"/>
      <c r="HIB58" s="416"/>
      <c r="HIC58" s="416"/>
      <c r="HID58" s="416"/>
      <c r="HIE58" s="416"/>
      <c r="HIF58" s="416"/>
      <c r="HIG58" s="415"/>
      <c r="HIH58" s="416"/>
      <c r="HII58" s="416"/>
      <c r="HIJ58" s="416"/>
      <c r="HIK58" s="416"/>
      <c r="HIL58" s="416"/>
      <c r="HIM58" s="416"/>
      <c r="HIN58" s="416"/>
      <c r="HIO58" s="415"/>
      <c r="HIP58" s="416"/>
      <c r="HIQ58" s="416"/>
      <c r="HIR58" s="416"/>
      <c r="HIS58" s="416"/>
      <c r="HIT58" s="416"/>
      <c r="HIU58" s="416"/>
      <c r="HIV58" s="416"/>
      <c r="HIW58" s="415"/>
      <c r="HIX58" s="416"/>
      <c r="HIY58" s="416"/>
      <c r="HIZ58" s="416"/>
      <c r="HJA58" s="416"/>
      <c r="HJB58" s="416"/>
      <c r="HJC58" s="416"/>
      <c r="HJD58" s="416"/>
      <c r="HJE58" s="415"/>
      <c r="HJF58" s="416"/>
      <c r="HJG58" s="416"/>
      <c r="HJH58" s="416"/>
      <c r="HJI58" s="416"/>
      <c r="HJJ58" s="416"/>
      <c r="HJK58" s="416"/>
      <c r="HJL58" s="416"/>
      <c r="HJM58" s="415"/>
      <c r="HJN58" s="416"/>
      <c r="HJO58" s="416"/>
      <c r="HJP58" s="416"/>
      <c r="HJQ58" s="416"/>
      <c r="HJR58" s="416"/>
      <c r="HJS58" s="416"/>
      <c r="HJT58" s="416"/>
      <c r="HJU58" s="415"/>
      <c r="HJV58" s="416"/>
      <c r="HJW58" s="416"/>
      <c r="HJX58" s="416"/>
      <c r="HJY58" s="416"/>
      <c r="HJZ58" s="416"/>
      <c r="HKA58" s="416"/>
      <c r="HKB58" s="416"/>
      <c r="HKC58" s="415"/>
      <c r="HKD58" s="416"/>
      <c r="HKE58" s="416"/>
      <c r="HKF58" s="416"/>
      <c r="HKG58" s="416"/>
      <c r="HKH58" s="416"/>
      <c r="HKI58" s="416"/>
      <c r="HKJ58" s="416"/>
      <c r="HKK58" s="415"/>
      <c r="HKL58" s="416"/>
      <c r="HKM58" s="416"/>
      <c r="HKN58" s="416"/>
      <c r="HKO58" s="416"/>
      <c r="HKP58" s="416"/>
      <c r="HKQ58" s="416"/>
      <c r="HKR58" s="416"/>
      <c r="HKS58" s="415"/>
      <c r="HKT58" s="416"/>
      <c r="HKU58" s="416"/>
      <c r="HKV58" s="416"/>
      <c r="HKW58" s="416"/>
      <c r="HKX58" s="416"/>
      <c r="HKY58" s="416"/>
      <c r="HKZ58" s="416"/>
      <c r="HLA58" s="415"/>
      <c r="HLB58" s="416"/>
      <c r="HLC58" s="416"/>
      <c r="HLD58" s="416"/>
      <c r="HLE58" s="416"/>
      <c r="HLF58" s="416"/>
      <c r="HLG58" s="416"/>
      <c r="HLH58" s="416"/>
      <c r="HLI58" s="415"/>
      <c r="HLJ58" s="416"/>
      <c r="HLK58" s="416"/>
      <c r="HLL58" s="416"/>
      <c r="HLM58" s="416"/>
      <c r="HLN58" s="416"/>
      <c r="HLO58" s="416"/>
      <c r="HLP58" s="416"/>
      <c r="HLQ58" s="415"/>
      <c r="HLR58" s="416"/>
      <c r="HLS58" s="416"/>
      <c r="HLT58" s="416"/>
      <c r="HLU58" s="416"/>
      <c r="HLV58" s="416"/>
      <c r="HLW58" s="416"/>
      <c r="HLX58" s="416"/>
      <c r="HLY58" s="415"/>
      <c r="HLZ58" s="416"/>
      <c r="HMA58" s="416"/>
      <c r="HMB58" s="416"/>
      <c r="HMC58" s="416"/>
      <c r="HMD58" s="416"/>
      <c r="HME58" s="416"/>
      <c r="HMF58" s="416"/>
      <c r="HMG58" s="415"/>
      <c r="HMH58" s="416"/>
      <c r="HMI58" s="416"/>
      <c r="HMJ58" s="416"/>
      <c r="HMK58" s="416"/>
      <c r="HML58" s="416"/>
      <c r="HMM58" s="416"/>
      <c r="HMN58" s="416"/>
      <c r="HMO58" s="415"/>
      <c r="HMP58" s="416"/>
      <c r="HMQ58" s="416"/>
      <c r="HMR58" s="416"/>
      <c r="HMS58" s="416"/>
      <c r="HMT58" s="416"/>
      <c r="HMU58" s="416"/>
      <c r="HMV58" s="416"/>
      <c r="HMW58" s="415"/>
      <c r="HMX58" s="416"/>
      <c r="HMY58" s="416"/>
      <c r="HMZ58" s="416"/>
      <c r="HNA58" s="416"/>
      <c r="HNB58" s="416"/>
      <c r="HNC58" s="416"/>
      <c r="HND58" s="416"/>
      <c r="HNE58" s="415"/>
      <c r="HNF58" s="416"/>
      <c r="HNG58" s="416"/>
      <c r="HNH58" s="416"/>
      <c r="HNI58" s="416"/>
      <c r="HNJ58" s="416"/>
      <c r="HNK58" s="416"/>
      <c r="HNL58" s="416"/>
      <c r="HNM58" s="415"/>
      <c r="HNN58" s="416"/>
      <c r="HNO58" s="416"/>
      <c r="HNP58" s="416"/>
      <c r="HNQ58" s="416"/>
      <c r="HNR58" s="416"/>
      <c r="HNS58" s="416"/>
      <c r="HNT58" s="416"/>
      <c r="HNU58" s="415"/>
      <c r="HNV58" s="416"/>
      <c r="HNW58" s="416"/>
      <c r="HNX58" s="416"/>
      <c r="HNY58" s="416"/>
      <c r="HNZ58" s="416"/>
      <c r="HOA58" s="416"/>
      <c r="HOB58" s="416"/>
      <c r="HOC58" s="415"/>
      <c r="HOD58" s="416"/>
      <c r="HOE58" s="416"/>
      <c r="HOF58" s="416"/>
      <c r="HOG58" s="416"/>
      <c r="HOH58" s="416"/>
      <c r="HOI58" s="416"/>
      <c r="HOJ58" s="416"/>
      <c r="HOK58" s="415"/>
      <c r="HOL58" s="416"/>
      <c r="HOM58" s="416"/>
      <c r="HON58" s="416"/>
      <c r="HOO58" s="416"/>
      <c r="HOP58" s="416"/>
      <c r="HOQ58" s="416"/>
      <c r="HOR58" s="416"/>
      <c r="HOS58" s="415"/>
      <c r="HOT58" s="416"/>
      <c r="HOU58" s="416"/>
      <c r="HOV58" s="416"/>
      <c r="HOW58" s="416"/>
      <c r="HOX58" s="416"/>
      <c r="HOY58" s="416"/>
      <c r="HOZ58" s="416"/>
      <c r="HPA58" s="415"/>
      <c r="HPB58" s="416"/>
      <c r="HPC58" s="416"/>
      <c r="HPD58" s="416"/>
      <c r="HPE58" s="416"/>
      <c r="HPF58" s="416"/>
      <c r="HPG58" s="416"/>
      <c r="HPH58" s="416"/>
      <c r="HPI58" s="415"/>
      <c r="HPJ58" s="416"/>
      <c r="HPK58" s="416"/>
      <c r="HPL58" s="416"/>
      <c r="HPM58" s="416"/>
      <c r="HPN58" s="416"/>
      <c r="HPO58" s="416"/>
      <c r="HPP58" s="416"/>
      <c r="HPQ58" s="415"/>
      <c r="HPR58" s="416"/>
      <c r="HPS58" s="416"/>
      <c r="HPT58" s="416"/>
      <c r="HPU58" s="416"/>
      <c r="HPV58" s="416"/>
      <c r="HPW58" s="416"/>
      <c r="HPX58" s="416"/>
      <c r="HPY58" s="415"/>
      <c r="HPZ58" s="416"/>
      <c r="HQA58" s="416"/>
      <c r="HQB58" s="416"/>
      <c r="HQC58" s="416"/>
      <c r="HQD58" s="416"/>
      <c r="HQE58" s="416"/>
      <c r="HQF58" s="416"/>
      <c r="HQG58" s="415"/>
      <c r="HQH58" s="416"/>
      <c r="HQI58" s="416"/>
      <c r="HQJ58" s="416"/>
      <c r="HQK58" s="416"/>
      <c r="HQL58" s="416"/>
      <c r="HQM58" s="416"/>
      <c r="HQN58" s="416"/>
      <c r="HQO58" s="415"/>
      <c r="HQP58" s="416"/>
      <c r="HQQ58" s="416"/>
      <c r="HQR58" s="416"/>
      <c r="HQS58" s="416"/>
      <c r="HQT58" s="416"/>
      <c r="HQU58" s="416"/>
      <c r="HQV58" s="416"/>
      <c r="HQW58" s="415"/>
      <c r="HQX58" s="416"/>
      <c r="HQY58" s="416"/>
      <c r="HQZ58" s="416"/>
      <c r="HRA58" s="416"/>
      <c r="HRB58" s="416"/>
      <c r="HRC58" s="416"/>
      <c r="HRD58" s="416"/>
      <c r="HRE58" s="415"/>
      <c r="HRF58" s="416"/>
      <c r="HRG58" s="416"/>
      <c r="HRH58" s="416"/>
      <c r="HRI58" s="416"/>
      <c r="HRJ58" s="416"/>
      <c r="HRK58" s="416"/>
      <c r="HRL58" s="416"/>
      <c r="HRM58" s="415"/>
      <c r="HRN58" s="416"/>
      <c r="HRO58" s="416"/>
      <c r="HRP58" s="416"/>
      <c r="HRQ58" s="416"/>
      <c r="HRR58" s="416"/>
      <c r="HRS58" s="416"/>
      <c r="HRT58" s="416"/>
      <c r="HRU58" s="415"/>
      <c r="HRV58" s="416"/>
      <c r="HRW58" s="416"/>
      <c r="HRX58" s="416"/>
      <c r="HRY58" s="416"/>
      <c r="HRZ58" s="416"/>
      <c r="HSA58" s="416"/>
      <c r="HSB58" s="416"/>
      <c r="HSC58" s="415"/>
      <c r="HSD58" s="416"/>
      <c r="HSE58" s="416"/>
      <c r="HSF58" s="416"/>
      <c r="HSG58" s="416"/>
      <c r="HSH58" s="416"/>
      <c r="HSI58" s="416"/>
      <c r="HSJ58" s="416"/>
      <c r="HSK58" s="415"/>
      <c r="HSL58" s="416"/>
      <c r="HSM58" s="416"/>
      <c r="HSN58" s="416"/>
      <c r="HSO58" s="416"/>
      <c r="HSP58" s="416"/>
      <c r="HSQ58" s="416"/>
      <c r="HSR58" s="416"/>
      <c r="HSS58" s="415"/>
      <c r="HST58" s="416"/>
      <c r="HSU58" s="416"/>
      <c r="HSV58" s="416"/>
      <c r="HSW58" s="416"/>
      <c r="HSX58" s="416"/>
      <c r="HSY58" s="416"/>
      <c r="HSZ58" s="416"/>
      <c r="HTA58" s="415"/>
      <c r="HTB58" s="416"/>
      <c r="HTC58" s="416"/>
      <c r="HTD58" s="416"/>
      <c r="HTE58" s="416"/>
      <c r="HTF58" s="416"/>
      <c r="HTG58" s="416"/>
      <c r="HTH58" s="416"/>
      <c r="HTI58" s="415"/>
      <c r="HTJ58" s="416"/>
      <c r="HTK58" s="416"/>
      <c r="HTL58" s="416"/>
      <c r="HTM58" s="416"/>
      <c r="HTN58" s="416"/>
      <c r="HTO58" s="416"/>
      <c r="HTP58" s="416"/>
      <c r="HTQ58" s="415"/>
      <c r="HTR58" s="416"/>
      <c r="HTS58" s="416"/>
      <c r="HTT58" s="416"/>
      <c r="HTU58" s="416"/>
      <c r="HTV58" s="416"/>
      <c r="HTW58" s="416"/>
      <c r="HTX58" s="416"/>
      <c r="HTY58" s="415"/>
      <c r="HTZ58" s="416"/>
      <c r="HUA58" s="416"/>
      <c r="HUB58" s="416"/>
      <c r="HUC58" s="416"/>
      <c r="HUD58" s="416"/>
      <c r="HUE58" s="416"/>
      <c r="HUF58" s="416"/>
      <c r="HUG58" s="415"/>
      <c r="HUH58" s="416"/>
      <c r="HUI58" s="416"/>
      <c r="HUJ58" s="416"/>
      <c r="HUK58" s="416"/>
      <c r="HUL58" s="416"/>
      <c r="HUM58" s="416"/>
      <c r="HUN58" s="416"/>
      <c r="HUO58" s="415"/>
      <c r="HUP58" s="416"/>
      <c r="HUQ58" s="416"/>
      <c r="HUR58" s="416"/>
      <c r="HUS58" s="416"/>
      <c r="HUT58" s="416"/>
      <c r="HUU58" s="416"/>
      <c r="HUV58" s="416"/>
      <c r="HUW58" s="415"/>
      <c r="HUX58" s="416"/>
      <c r="HUY58" s="416"/>
      <c r="HUZ58" s="416"/>
      <c r="HVA58" s="416"/>
      <c r="HVB58" s="416"/>
      <c r="HVC58" s="416"/>
      <c r="HVD58" s="416"/>
      <c r="HVE58" s="415"/>
      <c r="HVF58" s="416"/>
      <c r="HVG58" s="416"/>
      <c r="HVH58" s="416"/>
      <c r="HVI58" s="416"/>
      <c r="HVJ58" s="416"/>
      <c r="HVK58" s="416"/>
      <c r="HVL58" s="416"/>
      <c r="HVM58" s="415"/>
      <c r="HVN58" s="416"/>
      <c r="HVO58" s="416"/>
      <c r="HVP58" s="416"/>
      <c r="HVQ58" s="416"/>
      <c r="HVR58" s="416"/>
      <c r="HVS58" s="416"/>
      <c r="HVT58" s="416"/>
      <c r="HVU58" s="415"/>
      <c r="HVV58" s="416"/>
      <c r="HVW58" s="416"/>
      <c r="HVX58" s="416"/>
      <c r="HVY58" s="416"/>
      <c r="HVZ58" s="416"/>
      <c r="HWA58" s="416"/>
      <c r="HWB58" s="416"/>
      <c r="HWC58" s="415"/>
      <c r="HWD58" s="416"/>
      <c r="HWE58" s="416"/>
      <c r="HWF58" s="416"/>
      <c r="HWG58" s="416"/>
      <c r="HWH58" s="416"/>
      <c r="HWI58" s="416"/>
      <c r="HWJ58" s="416"/>
      <c r="HWK58" s="415"/>
      <c r="HWL58" s="416"/>
      <c r="HWM58" s="416"/>
      <c r="HWN58" s="416"/>
      <c r="HWO58" s="416"/>
      <c r="HWP58" s="416"/>
      <c r="HWQ58" s="416"/>
      <c r="HWR58" s="416"/>
      <c r="HWS58" s="415"/>
      <c r="HWT58" s="416"/>
      <c r="HWU58" s="416"/>
      <c r="HWV58" s="416"/>
      <c r="HWW58" s="416"/>
      <c r="HWX58" s="416"/>
      <c r="HWY58" s="416"/>
      <c r="HWZ58" s="416"/>
      <c r="HXA58" s="415"/>
      <c r="HXB58" s="416"/>
      <c r="HXC58" s="416"/>
      <c r="HXD58" s="416"/>
      <c r="HXE58" s="416"/>
      <c r="HXF58" s="416"/>
      <c r="HXG58" s="416"/>
      <c r="HXH58" s="416"/>
      <c r="HXI58" s="415"/>
      <c r="HXJ58" s="416"/>
      <c r="HXK58" s="416"/>
      <c r="HXL58" s="416"/>
      <c r="HXM58" s="416"/>
      <c r="HXN58" s="416"/>
      <c r="HXO58" s="416"/>
      <c r="HXP58" s="416"/>
      <c r="HXQ58" s="415"/>
      <c r="HXR58" s="416"/>
      <c r="HXS58" s="416"/>
      <c r="HXT58" s="416"/>
      <c r="HXU58" s="416"/>
      <c r="HXV58" s="416"/>
      <c r="HXW58" s="416"/>
      <c r="HXX58" s="416"/>
      <c r="HXY58" s="415"/>
      <c r="HXZ58" s="416"/>
      <c r="HYA58" s="416"/>
      <c r="HYB58" s="416"/>
      <c r="HYC58" s="416"/>
      <c r="HYD58" s="416"/>
      <c r="HYE58" s="416"/>
      <c r="HYF58" s="416"/>
      <c r="HYG58" s="415"/>
      <c r="HYH58" s="416"/>
      <c r="HYI58" s="416"/>
      <c r="HYJ58" s="416"/>
      <c r="HYK58" s="416"/>
      <c r="HYL58" s="416"/>
      <c r="HYM58" s="416"/>
      <c r="HYN58" s="416"/>
      <c r="HYO58" s="415"/>
      <c r="HYP58" s="416"/>
      <c r="HYQ58" s="416"/>
      <c r="HYR58" s="416"/>
      <c r="HYS58" s="416"/>
      <c r="HYT58" s="416"/>
      <c r="HYU58" s="416"/>
      <c r="HYV58" s="416"/>
      <c r="HYW58" s="415"/>
      <c r="HYX58" s="416"/>
      <c r="HYY58" s="416"/>
      <c r="HYZ58" s="416"/>
      <c r="HZA58" s="416"/>
      <c r="HZB58" s="416"/>
      <c r="HZC58" s="416"/>
      <c r="HZD58" s="416"/>
      <c r="HZE58" s="415"/>
      <c r="HZF58" s="416"/>
      <c r="HZG58" s="416"/>
      <c r="HZH58" s="416"/>
      <c r="HZI58" s="416"/>
      <c r="HZJ58" s="416"/>
      <c r="HZK58" s="416"/>
      <c r="HZL58" s="416"/>
      <c r="HZM58" s="415"/>
      <c r="HZN58" s="416"/>
      <c r="HZO58" s="416"/>
      <c r="HZP58" s="416"/>
      <c r="HZQ58" s="416"/>
      <c r="HZR58" s="416"/>
      <c r="HZS58" s="416"/>
      <c r="HZT58" s="416"/>
      <c r="HZU58" s="415"/>
      <c r="HZV58" s="416"/>
      <c r="HZW58" s="416"/>
      <c r="HZX58" s="416"/>
      <c r="HZY58" s="416"/>
      <c r="HZZ58" s="416"/>
      <c r="IAA58" s="416"/>
      <c r="IAB58" s="416"/>
      <c r="IAC58" s="415"/>
      <c r="IAD58" s="416"/>
      <c r="IAE58" s="416"/>
      <c r="IAF58" s="416"/>
      <c r="IAG58" s="416"/>
      <c r="IAH58" s="416"/>
      <c r="IAI58" s="416"/>
      <c r="IAJ58" s="416"/>
      <c r="IAK58" s="415"/>
      <c r="IAL58" s="416"/>
      <c r="IAM58" s="416"/>
      <c r="IAN58" s="416"/>
      <c r="IAO58" s="416"/>
      <c r="IAP58" s="416"/>
      <c r="IAQ58" s="416"/>
      <c r="IAR58" s="416"/>
      <c r="IAS58" s="415"/>
      <c r="IAT58" s="416"/>
      <c r="IAU58" s="416"/>
      <c r="IAV58" s="416"/>
      <c r="IAW58" s="416"/>
      <c r="IAX58" s="416"/>
      <c r="IAY58" s="416"/>
      <c r="IAZ58" s="416"/>
      <c r="IBA58" s="415"/>
      <c r="IBB58" s="416"/>
      <c r="IBC58" s="416"/>
      <c r="IBD58" s="416"/>
      <c r="IBE58" s="416"/>
      <c r="IBF58" s="416"/>
      <c r="IBG58" s="416"/>
      <c r="IBH58" s="416"/>
      <c r="IBI58" s="415"/>
      <c r="IBJ58" s="416"/>
      <c r="IBK58" s="416"/>
      <c r="IBL58" s="416"/>
      <c r="IBM58" s="416"/>
      <c r="IBN58" s="416"/>
      <c r="IBO58" s="416"/>
      <c r="IBP58" s="416"/>
      <c r="IBQ58" s="415"/>
      <c r="IBR58" s="416"/>
      <c r="IBS58" s="416"/>
      <c r="IBT58" s="416"/>
      <c r="IBU58" s="416"/>
      <c r="IBV58" s="416"/>
      <c r="IBW58" s="416"/>
      <c r="IBX58" s="416"/>
      <c r="IBY58" s="415"/>
      <c r="IBZ58" s="416"/>
      <c r="ICA58" s="416"/>
      <c r="ICB58" s="416"/>
      <c r="ICC58" s="416"/>
      <c r="ICD58" s="416"/>
      <c r="ICE58" s="416"/>
      <c r="ICF58" s="416"/>
      <c r="ICG58" s="415"/>
      <c r="ICH58" s="416"/>
      <c r="ICI58" s="416"/>
      <c r="ICJ58" s="416"/>
      <c r="ICK58" s="416"/>
      <c r="ICL58" s="416"/>
      <c r="ICM58" s="416"/>
      <c r="ICN58" s="416"/>
      <c r="ICO58" s="415"/>
      <c r="ICP58" s="416"/>
      <c r="ICQ58" s="416"/>
      <c r="ICR58" s="416"/>
      <c r="ICS58" s="416"/>
      <c r="ICT58" s="416"/>
      <c r="ICU58" s="416"/>
      <c r="ICV58" s="416"/>
      <c r="ICW58" s="415"/>
      <c r="ICX58" s="416"/>
      <c r="ICY58" s="416"/>
      <c r="ICZ58" s="416"/>
      <c r="IDA58" s="416"/>
      <c r="IDB58" s="416"/>
      <c r="IDC58" s="416"/>
      <c r="IDD58" s="416"/>
      <c r="IDE58" s="415"/>
      <c r="IDF58" s="416"/>
      <c r="IDG58" s="416"/>
      <c r="IDH58" s="416"/>
      <c r="IDI58" s="416"/>
      <c r="IDJ58" s="416"/>
      <c r="IDK58" s="416"/>
      <c r="IDL58" s="416"/>
      <c r="IDM58" s="415"/>
      <c r="IDN58" s="416"/>
      <c r="IDO58" s="416"/>
      <c r="IDP58" s="416"/>
      <c r="IDQ58" s="416"/>
      <c r="IDR58" s="416"/>
      <c r="IDS58" s="416"/>
      <c r="IDT58" s="416"/>
      <c r="IDU58" s="415"/>
      <c r="IDV58" s="416"/>
      <c r="IDW58" s="416"/>
      <c r="IDX58" s="416"/>
      <c r="IDY58" s="416"/>
      <c r="IDZ58" s="416"/>
      <c r="IEA58" s="416"/>
      <c r="IEB58" s="416"/>
      <c r="IEC58" s="415"/>
      <c r="IED58" s="416"/>
      <c r="IEE58" s="416"/>
      <c r="IEF58" s="416"/>
      <c r="IEG58" s="416"/>
      <c r="IEH58" s="416"/>
      <c r="IEI58" s="416"/>
      <c r="IEJ58" s="416"/>
      <c r="IEK58" s="415"/>
      <c r="IEL58" s="416"/>
      <c r="IEM58" s="416"/>
      <c r="IEN58" s="416"/>
      <c r="IEO58" s="416"/>
      <c r="IEP58" s="416"/>
      <c r="IEQ58" s="416"/>
      <c r="IER58" s="416"/>
      <c r="IES58" s="415"/>
      <c r="IET58" s="416"/>
      <c r="IEU58" s="416"/>
      <c r="IEV58" s="416"/>
      <c r="IEW58" s="416"/>
      <c r="IEX58" s="416"/>
      <c r="IEY58" s="416"/>
      <c r="IEZ58" s="416"/>
      <c r="IFA58" s="415"/>
      <c r="IFB58" s="416"/>
      <c r="IFC58" s="416"/>
      <c r="IFD58" s="416"/>
      <c r="IFE58" s="416"/>
      <c r="IFF58" s="416"/>
      <c r="IFG58" s="416"/>
      <c r="IFH58" s="416"/>
      <c r="IFI58" s="415"/>
      <c r="IFJ58" s="416"/>
      <c r="IFK58" s="416"/>
      <c r="IFL58" s="416"/>
      <c r="IFM58" s="416"/>
      <c r="IFN58" s="416"/>
      <c r="IFO58" s="416"/>
      <c r="IFP58" s="416"/>
      <c r="IFQ58" s="415"/>
      <c r="IFR58" s="416"/>
      <c r="IFS58" s="416"/>
      <c r="IFT58" s="416"/>
      <c r="IFU58" s="416"/>
      <c r="IFV58" s="416"/>
      <c r="IFW58" s="416"/>
      <c r="IFX58" s="416"/>
      <c r="IFY58" s="415"/>
      <c r="IFZ58" s="416"/>
      <c r="IGA58" s="416"/>
      <c r="IGB58" s="416"/>
      <c r="IGC58" s="416"/>
      <c r="IGD58" s="416"/>
      <c r="IGE58" s="416"/>
      <c r="IGF58" s="416"/>
      <c r="IGG58" s="415"/>
      <c r="IGH58" s="416"/>
      <c r="IGI58" s="416"/>
      <c r="IGJ58" s="416"/>
      <c r="IGK58" s="416"/>
      <c r="IGL58" s="416"/>
      <c r="IGM58" s="416"/>
      <c r="IGN58" s="416"/>
      <c r="IGO58" s="415"/>
      <c r="IGP58" s="416"/>
      <c r="IGQ58" s="416"/>
      <c r="IGR58" s="416"/>
      <c r="IGS58" s="416"/>
      <c r="IGT58" s="416"/>
      <c r="IGU58" s="416"/>
      <c r="IGV58" s="416"/>
      <c r="IGW58" s="415"/>
      <c r="IGX58" s="416"/>
      <c r="IGY58" s="416"/>
      <c r="IGZ58" s="416"/>
      <c r="IHA58" s="416"/>
      <c r="IHB58" s="416"/>
      <c r="IHC58" s="416"/>
      <c r="IHD58" s="416"/>
      <c r="IHE58" s="415"/>
      <c r="IHF58" s="416"/>
      <c r="IHG58" s="416"/>
      <c r="IHH58" s="416"/>
      <c r="IHI58" s="416"/>
      <c r="IHJ58" s="416"/>
      <c r="IHK58" s="416"/>
      <c r="IHL58" s="416"/>
      <c r="IHM58" s="415"/>
      <c r="IHN58" s="416"/>
      <c r="IHO58" s="416"/>
      <c r="IHP58" s="416"/>
      <c r="IHQ58" s="416"/>
      <c r="IHR58" s="416"/>
      <c r="IHS58" s="416"/>
      <c r="IHT58" s="416"/>
      <c r="IHU58" s="415"/>
      <c r="IHV58" s="416"/>
      <c r="IHW58" s="416"/>
      <c r="IHX58" s="416"/>
      <c r="IHY58" s="416"/>
      <c r="IHZ58" s="416"/>
      <c r="IIA58" s="416"/>
      <c r="IIB58" s="416"/>
      <c r="IIC58" s="415"/>
      <c r="IID58" s="416"/>
      <c r="IIE58" s="416"/>
      <c r="IIF58" s="416"/>
      <c r="IIG58" s="416"/>
      <c r="IIH58" s="416"/>
      <c r="III58" s="416"/>
      <c r="IIJ58" s="416"/>
      <c r="IIK58" s="415"/>
      <c r="IIL58" s="416"/>
      <c r="IIM58" s="416"/>
      <c r="IIN58" s="416"/>
      <c r="IIO58" s="416"/>
      <c r="IIP58" s="416"/>
      <c r="IIQ58" s="416"/>
      <c r="IIR58" s="416"/>
      <c r="IIS58" s="415"/>
      <c r="IIT58" s="416"/>
      <c r="IIU58" s="416"/>
      <c r="IIV58" s="416"/>
      <c r="IIW58" s="416"/>
      <c r="IIX58" s="416"/>
      <c r="IIY58" s="416"/>
      <c r="IIZ58" s="416"/>
      <c r="IJA58" s="415"/>
      <c r="IJB58" s="416"/>
      <c r="IJC58" s="416"/>
      <c r="IJD58" s="416"/>
      <c r="IJE58" s="416"/>
      <c r="IJF58" s="416"/>
      <c r="IJG58" s="416"/>
      <c r="IJH58" s="416"/>
      <c r="IJI58" s="415"/>
      <c r="IJJ58" s="416"/>
      <c r="IJK58" s="416"/>
      <c r="IJL58" s="416"/>
      <c r="IJM58" s="416"/>
      <c r="IJN58" s="416"/>
      <c r="IJO58" s="416"/>
      <c r="IJP58" s="416"/>
      <c r="IJQ58" s="415"/>
      <c r="IJR58" s="416"/>
      <c r="IJS58" s="416"/>
      <c r="IJT58" s="416"/>
      <c r="IJU58" s="416"/>
      <c r="IJV58" s="416"/>
      <c r="IJW58" s="416"/>
      <c r="IJX58" s="416"/>
      <c r="IJY58" s="415"/>
      <c r="IJZ58" s="416"/>
      <c r="IKA58" s="416"/>
      <c r="IKB58" s="416"/>
      <c r="IKC58" s="416"/>
      <c r="IKD58" s="416"/>
      <c r="IKE58" s="416"/>
      <c r="IKF58" s="416"/>
      <c r="IKG58" s="415"/>
      <c r="IKH58" s="416"/>
      <c r="IKI58" s="416"/>
      <c r="IKJ58" s="416"/>
      <c r="IKK58" s="416"/>
      <c r="IKL58" s="416"/>
      <c r="IKM58" s="416"/>
      <c r="IKN58" s="416"/>
      <c r="IKO58" s="415"/>
      <c r="IKP58" s="416"/>
      <c r="IKQ58" s="416"/>
      <c r="IKR58" s="416"/>
      <c r="IKS58" s="416"/>
      <c r="IKT58" s="416"/>
      <c r="IKU58" s="416"/>
      <c r="IKV58" s="416"/>
      <c r="IKW58" s="415"/>
      <c r="IKX58" s="416"/>
      <c r="IKY58" s="416"/>
      <c r="IKZ58" s="416"/>
      <c r="ILA58" s="416"/>
      <c r="ILB58" s="416"/>
      <c r="ILC58" s="416"/>
      <c r="ILD58" s="416"/>
      <c r="ILE58" s="415"/>
      <c r="ILF58" s="416"/>
      <c r="ILG58" s="416"/>
      <c r="ILH58" s="416"/>
      <c r="ILI58" s="416"/>
      <c r="ILJ58" s="416"/>
      <c r="ILK58" s="416"/>
      <c r="ILL58" s="416"/>
      <c r="ILM58" s="415"/>
      <c r="ILN58" s="416"/>
      <c r="ILO58" s="416"/>
      <c r="ILP58" s="416"/>
      <c r="ILQ58" s="416"/>
      <c r="ILR58" s="416"/>
      <c r="ILS58" s="416"/>
      <c r="ILT58" s="416"/>
      <c r="ILU58" s="415"/>
      <c r="ILV58" s="416"/>
      <c r="ILW58" s="416"/>
      <c r="ILX58" s="416"/>
      <c r="ILY58" s="416"/>
      <c r="ILZ58" s="416"/>
      <c r="IMA58" s="416"/>
      <c r="IMB58" s="416"/>
      <c r="IMC58" s="415"/>
      <c r="IMD58" s="416"/>
      <c r="IME58" s="416"/>
      <c r="IMF58" s="416"/>
      <c r="IMG58" s="416"/>
      <c r="IMH58" s="416"/>
      <c r="IMI58" s="416"/>
      <c r="IMJ58" s="416"/>
      <c r="IMK58" s="415"/>
      <c r="IML58" s="416"/>
      <c r="IMM58" s="416"/>
      <c r="IMN58" s="416"/>
      <c r="IMO58" s="416"/>
      <c r="IMP58" s="416"/>
      <c r="IMQ58" s="416"/>
      <c r="IMR58" s="416"/>
      <c r="IMS58" s="415"/>
      <c r="IMT58" s="416"/>
      <c r="IMU58" s="416"/>
      <c r="IMV58" s="416"/>
      <c r="IMW58" s="416"/>
      <c r="IMX58" s="416"/>
      <c r="IMY58" s="416"/>
      <c r="IMZ58" s="416"/>
      <c r="INA58" s="415"/>
      <c r="INB58" s="416"/>
      <c r="INC58" s="416"/>
      <c r="IND58" s="416"/>
      <c r="INE58" s="416"/>
      <c r="INF58" s="416"/>
      <c r="ING58" s="416"/>
      <c r="INH58" s="416"/>
      <c r="INI58" s="415"/>
      <c r="INJ58" s="416"/>
      <c r="INK58" s="416"/>
      <c r="INL58" s="416"/>
      <c r="INM58" s="416"/>
      <c r="INN58" s="416"/>
      <c r="INO58" s="416"/>
      <c r="INP58" s="416"/>
      <c r="INQ58" s="415"/>
      <c r="INR58" s="416"/>
      <c r="INS58" s="416"/>
      <c r="INT58" s="416"/>
      <c r="INU58" s="416"/>
      <c r="INV58" s="416"/>
      <c r="INW58" s="416"/>
      <c r="INX58" s="416"/>
      <c r="INY58" s="415"/>
      <c r="INZ58" s="416"/>
      <c r="IOA58" s="416"/>
      <c r="IOB58" s="416"/>
      <c r="IOC58" s="416"/>
      <c r="IOD58" s="416"/>
      <c r="IOE58" s="416"/>
      <c r="IOF58" s="416"/>
      <c r="IOG58" s="415"/>
      <c r="IOH58" s="416"/>
      <c r="IOI58" s="416"/>
      <c r="IOJ58" s="416"/>
      <c r="IOK58" s="416"/>
      <c r="IOL58" s="416"/>
      <c r="IOM58" s="416"/>
      <c r="ION58" s="416"/>
      <c r="IOO58" s="415"/>
      <c r="IOP58" s="416"/>
      <c r="IOQ58" s="416"/>
      <c r="IOR58" s="416"/>
      <c r="IOS58" s="416"/>
      <c r="IOT58" s="416"/>
      <c r="IOU58" s="416"/>
      <c r="IOV58" s="416"/>
      <c r="IOW58" s="415"/>
      <c r="IOX58" s="416"/>
      <c r="IOY58" s="416"/>
      <c r="IOZ58" s="416"/>
      <c r="IPA58" s="416"/>
      <c r="IPB58" s="416"/>
      <c r="IPC58" s="416"/>
      <c r="IPD58" s="416"/>
      <c r="IPE58" s="415"/>
      <c r="IPF58" s="416"/>
      <c r="IPG58" s="416"/>
      <c r="IPH58" s="416"/>
      <c r="IPI58" s="416"/>
      <c r="IPJ58" s="416"/>
      <c r="IPK58" s="416"/>
      <c r="IPL58" s="416"/>
      <c r="IPM58" s="415"/>
      <c r="IPN58" s="416"/>
      <c r="IPO58" s="416"/>
      <c r="IPP58" s="416"/>
      <c r="IPQ58" s="416"/>
      <c r="IPR58" s="416"/>
      <c r="IPS58" s="416"/>
      <c r="IPT58" s="416"/>
      <c r="IPU58" s="415"/>
      <c r="IPV58" s="416"/>
      <c r="IPW58" s="416"/>
      <c r="IPX58" s="416"/>
      <c r="IPY58" s="416"/>
      <c r="IPZ58" s="416"/>
      <c r="IQA58" s="416"/>
      <c r="IQB58" s="416"/>
      <c r="IQC58" s="415"/>
      <c r="IQD58" s="416"/>
      <c r="IQE58" s="416"/>
      <c r="IQF58" s="416"/>
      <c r="IQG58" s="416"/>
      <c r="IQH58" s="416"/>
      <c r="IQI58" s="416"/>
      <c r="IQJ58" s="416"/>
      <c r="IQK58" s="415"/>
      <c r="IQL58" s="416"/>
      <c r="IQM58" s="416"/>
      <c r="IQN58" s="416"/>
      <c r="IQO58" s="416"/>
      <c r="IQP58" s="416"/>
      <c r="IQQ58" s="416"/>
      <c r="IQR58" s="416"/>
      <c r="IQS58" s="415"/>
      <c r="IQT58" s="416"/>
      <c r="IQU58" s="416"/>
      <c r="IQV58" s="416"/>
      <c r="IQW58" s="416"/>
      <c r="IQX58" s="416"/>
      <c r="IQY58" s="416"/>
      <c r="IQZ58" s="416"/>
      <c r="IRA58" s="415"/>
      <c r="IRB58" s="416"/>
      <c r="IRC58" s="416"/>
      <c r="IRD58" s="416"/>
      <c r="IRE58" s="416"/>
      <c r="IRF58" s="416"/>
      <c r="IRG58" s="416"/>
      <c r="IRH58" s="416"/>
      <c r="IRI58" s="415"/>
      <c r="IRJ58" s="416"/>
      <c r="IRK58" s="416"/>
      <c r="IRL58" s="416"/>
      <c r="IRM58" s="416"/>
      <c r="IRN58" s="416"/>
      <c r="IRO58" s="416"/>
      <c r="IRP58" s="416"/>
      <c r="IRQ58" s="415"/>
      <c r="IRR58" s="416"/>
      <c r="IRS58" s="416"/>
      <c r="IRT58" s="416"/>
      <c r="IRU58" s="416"/>
      <c r="IRV58" s="416"/>
      <c r="IRW58" s="416"/>
      <c r="IRX58" s="416"/>
      <c r="IRY58" s="415"/>
      <c r="IRZ58" s="416"/>
      <c r="ISA58" s="416"/>
      <c r="ISB58" s="416"/>
      <c r="ISC58" s="416"/>
      <c r="ISD58" s="416"/>
      <c r="ISE58" s="416"/>
      <c r="ISF58" s="416"/>
      <c r="ISG58" s="415"/>
      <c r="ISH58" s="416"/>
      <c r="ISI58" s="416"/>
      <c r="ISJ58" s="416"/>
      <c r="ISK58" s="416"/>
      <c r="ISL58" s="416"/>
      <c r="ISM58" s="416"/>
      <c r="ISN58" s="416"/>
      <c r="ISO58" s="415"/>
      <c r="ISP58" s="416"/>
      <c r="ISQ58" s="416"/>
      <c r="ISR58" s="416"/>
      <c r="ISS58" s="416"/>
      <c r="IST58" s="416"/>
      <c r="ISU58" s="416"/>
      <c r="ISV58" s="416"/>
      <c r="ISW58" s="415"/>
      <c r="ISX58" s="416"/>
      <c r="ISY58" s="416"/>
      <c r="ISZ58" s="416"/>
      <c r="ITA58" s="416"/>
      <c r="ITB58" s="416"/>
      <c r="ITC58" s="416"/>
      <c r="ITD58" s="416"/>
      <c r="ITE58" s="415"/>
      <c r="ITF58" s="416"/>
      <c r="ITG58" s="416"/>
      <c r="ITH58" s="416"/>
      <c r="ITI58" s="416"/>
      <c r="ITJ58" s="416"/>
      <c r="ITK58" s="416"/>
      <c r="ITL58" s="416"/>
      <c r="ITM58" s="415"/>
      <c r="ITN58" s="416"/>
      <c r="ITO58" s="416"/>
      <c r="ITP58" s="416"/>
      <c r="ITQ58" s="416"/>
      <c r="ITR58" s="416"/>
      <c r="ITS58" s="416"/>
      <c r="ITT58" s="416"/>
      <c r="ITU58" s="415"/>
      <c r="ITV58" s="416"/>
      <c r="ITW58" s="416"/>
      <c r="ITX58" s="416"/>
      <c r="ITY58" s="416"/>
      <c r="ITZ58" s="416"/>
      <c r="IUA58" s="416"/>
      <c r="IUB58" s="416"/>
      <c r="IUC58" s="415"/>
      <c r="IUD58" s="416"/>
      <c r="IUE58" s="416"/>
      <c r="IUF58" s="416"/>
      <c r="IUG58" s="416"/>
      <c r="IUH58" s="416"/>
      <c r="IUI58" s="416"/>
      <c r="IUJ58" s="416"/>
      <c r="IUK58" s="415"/>
      <c r="IUL58" s="416"/>
      <c r="IUM58" s="416"/>
      <c r="IUN58" s="416"/>
      <c r="IUO58" s="416"/>
      <c r="IUP58" s="416"/>
      <c r="IUQ58" s="416"/>
      <c r="IUR58" s="416"/>
      <c r="IUS58" s="415"/>
      <c r="IUT58" s="416"/>
      <c r="IUU58" s="416"/>
      <c r="IUV58" s="416"/>
      <c r="IUW58" s="416"/>
      <c r="IUX58" s="416"/>
      <c r="IUY58" s="416"/>
      <c r="IUZ58" s="416"/>
      <c r="IVA58" s="415"/>
      <c r="IVB58" s="416"/>
      <c r="IVC58" s="416"/>
      <c r="IVD58" s="416"/>
      <c r="IVE58" s="416"/>
      <c r="IVF58" s="416"/>
      <c r="IVG58" s="416"/>
      <c r="IVH58" s="416"/>
      <c r="IVI58" s="415"/>
      <c r="IVJ58" s="416"/>
      <c r="IVK58" s="416"/>
      <c r="IVL58" s="416"/>
      <c r="IVM58" s="416"/>
      <c r="IVN58" s="416"/>
      <c r="IVO58" s="416"/>
      <c r="IVP58" s="416"/>
      <c r="IVQ58" s="415"/>
      <c r="IVR58" s="416"/>
      <c r="IVS58" s="416"/>
      <c r="IVT58" s="416"/>
      <c r="IVU58" s="416"/>
      <c r="IVV58" s="416"/>
      <c r="IVW58" s="416"/>
      <c r="IVX58" s="416"/>
      <c r="IVY58" s="415"/>
      <c r="IVZ58" s="416"/>
      <c r="IWA58" s="416"/>
      <c r="IWB58" s="416"/>
      <c r="IWC58" s="416"/>
      <c r="IWD58" s="416"/>
      <c r="IWE58" s="416"/>
      <c r="IWF58" s="416"/>
      <c r="IWG58" s="415"/>
      <c r="IWH58" s="416"/>
      <c r="IWI58" s="416"/>
      <c r="IWJ58" s="416"/>
      <c r="IWK58" s="416"/>
      <c r="IWL58" s="416"/>
      <c r="IWM58" s="416"/>
      <c r="IWN58" s="416"/>
      <c r="IWO58" s="415"/>
      <c r="IWP58" s="416"/>
      <c r="IWQ58" s="416"/>
      <c r="IWR58" s="416"/>
      <c r="IWS58" s="416"/>
      <c r="IWT58" s="416"/>
      <c r="IWU58" s="416"/>
      <c r="IWV58" s="416"/>
      <c r="IWW58" s="415"/>
      <c r="IWX58" s="416"/>
      <c r="IWY58" s="416"/>
      <c r="IWZ58" s="416"/>
      <c r="IXA58" s="416"/>
      <c r="IXB58" s="416"/>
      <c r="IXC58" s="416"/>
      <c r="IXD58" s="416"/>
      <c r="IXE58" s="415"/>
      <c r="IXF58" s="416"/>
      <c r="IXG58" s="416"/>
      <c r="IXH58" s="416"/>
      <c r="IXI58" s="416"/>
      <c r="IXJ58" s="416"/>
      <c r="IXK58" s="416"/>
      <c r="IXL58" s="416"/>
      <c r="IXM58" s="415"/>
      <c r="IXN58" s="416"/>
      <c r="IXO58" s="416"/>
      <c r="IXP58" s="416"/>
      <c r="IXQ58" s="416"/>
      <c r="IXR58" s="416"/>
      <c r="IXS58" s="416"/>
      <c r="IXT58" s="416"/>
      <c r="IXU58" s="415"/>
      <c r="IXV58" s="416"/>
      <c r="IXW58" s="416"/>
      <c r="IXX58" s="416"/>
      <c r="IXY58" s="416"/>
      <c r="IXZ58" s="416"/>
      <c r="IYA58" s="416"/>
      <c r="IYB58" s="416"/>
      <c r="IYC58" s="415"/>
      <c r="IYD58" s="416"/>
      <c r="IYE58" s="416"/>
      <c r="IYF58" s="416"/>
      <c r="IYG58" s="416"/>
      <c r="IYH58" s="416"/>
      <c r="IYI58" s="416"/>
      <c r="IYJ58" s="416"/>
      <c r="IYK58" s="415"/>
      <c r="IYL58" s="416"/>
      <c r="IYM58" s="416"/>
      <c r="IYN58" s="416"/>
      <c r="IYO58" s="416"/>
      <c r="IYP58" s="416"/>
      <c r="IYQ58" s="416"/>
      <c r="IYR58" s="416"/>
      <c r="IYS58" s="415"/>
      <c r="IYT58" s="416"/>
      <c r="IYU58" s="416"/>
      <c r="IYV58" s="416"/>
      <c r="IYW58" s="416"/>
      <c r="IYX58" s="416"/>
      <c r="IYY58" s="416"/>
      <c r="IYZ58" s="416"/>
      <c r="IZA58" s="415"/>
      <c r="IZB58" s="416"/>
      <c r="IZC58" s="416"/>
      <c r="IZD58" s="416"/>
      <c r="IZE58" s="416"/>
      <c r="IZF58" s="416"/>
      <c r="IZG58" s="416"/>
      <c r="IZH58" s="416"/>
      <c r="IZI58" s="415"/>
      <c r="IZJ58" s="416"/>
      <c r="IZK58" s="416"/>
      <c r="IZL58" s="416"/>
      <c r="IZM58" s="416"/>
      <c r="IZN58" s="416"/>
      <c r="IZO58" s="416"/>
      <c r="IZP58" s="416"/>
      <c r="IZQ58" s="415"/>
      <c r="IZR58" s="416"/>
      <c r="IZS58" s="416"/>
      <c r="IZT58" s="416"/>
      <c r="IZU58" s="416"/>
      <c r="IZV58" s="416"/>
      <c r="IZW58" s="416"/>
      <c r="IZX58" s="416"/>
      <c r="IZY58" s="415"/>
      <c r="IZZ58" s="416"/>
      <c r="JAA58" s="416"/>
      <c r="JAB58" s="416"/>
      <c r="JAC58" s="416"/>
      <c r="JAD58" s="416"/>
      <c r="JAE58" s="416"/>
      <c r="JAF58" s="416"/>
      <c r="JAG58" s="415"/>
      <c r="JAH58" s="416"/>
      <c r="JAI58" s="416"/>
      <c r="JAJ58" s="416"/>
      <c r="JAK58" s="416"/>
      <c r="JAL58" s="416"/>
      <c r="JAM58" s="416"/>
      <c r="JAN58" s="416"/>
      <c r="JAO58" s="415"/>
      <c r="JAP58" s="416"/>
      <c r="JAQ58" s="416"/>
      <c r="JAR58" s="416"/>
      <c r="JAS58" s="416"/>
      <c r="JAT58" s="416"/>
      <c r="JAU58" s="416"/>
      <c r="JAV58" s="416"/>
      <c r="JAW58" s="415"/>
      <c r="JAX58" s="416"/>
      <c r="JAY58" s="416"/>
      <c r="JAZ58" s="416"/>
      <c r="JBA58" s="416"/>
      <c r="JBB58" s="416"/>
      <c r="JBC58" s="416"/>
      <c r="JBD58" s="416"/>
      <c r="JBE58" s="415"/>
      <c r="JBF58" s="416"/>
      <c r="JBG58" s="416"/>
      <c r="JBH58" s="416"/>
      <c r="JBI58" s="416"/>
      <c r="JBJ58" s="416"/>
      <c r="JBK58" s="416"/>
      <c r="JBL58" s="416"/>
      <c r="JBM58" s="415"/>
      <c r="JBN58" s="416"/>
      <c r="JBO58" s="416"/>
      <c r="JBP58" s="416"/>
      <c r="JBQ58" s="416"/>
      <c r="JBR58" s="416"/>
      <c r="JBS58" s="416"/>
      <c r="JBT58" s="416"/>
      <c r="JBU58" s="415"/>
      <c r="JBV58" s="416"/>
      <c r="JBW58" s="416"/>
      <c r="JBX58" s="416"/>
      <c r="JBY58" s="416"/>
      <c r="JBZ58" s="416"/>
      <c r="JCA58" s="416"/>
      <c r="JCB58" s="416"/>
      <c r="JCC58" s="415"/>
      <c r="JCD58" s="416"/>
      <c r="JCE58" s="416"/>
      <c r="JCF58" s="416"/>
      <c r="JCG58" s="416"/>
      <c r="JCH58" s="416"/>
      <c r="JCI58" s="416"/>
      <c r="JCJ58" s="416"/>
      <c r="JCK58" s="415"/>
      <c r="JCL58" s="416"/>
      <c r="JCM58" s="416"/>
      <c r="JCN58" s="416"/>
      <c r="JCO58" s="416"/>
      <c r="JCP58" s="416"/>
      <c r="JCQ58" s="416"/>
      <c r="JCR58" s="416"/>
      <c r="JCS58" s="415"/>
      <c r="JCT58" s="416"/>
      <c r="JCU58" s="416"/>
      <c r="JCV58" s="416"/>
      <c r="JCW58" s="416"/>
      <c r="JCX58" s="416"/>
      <c r="JCY58" s="416"/>
      <c r="JCZ58" s="416"/>
      <c r="JDA58" s="415"/>
      <c r="JDB58" s="416"/>
      <c r="JDC58" s="416"/>
      <c r="JDD58" s="416"/>
      <c r="JDE58" s="416"/>
      <c r="JDF58" s="416"/>
      <c r="JDG58" s="416"/>
      <c r="JDH58" s="416"/>
      <c r="JDI58" s="415"/>
      <c r="JDJ58" s="416"/>
      <c r="JDK58" s="416"/>
      <c r="JDL58" s="416"/>
      <c r="JDM58" s="416"/>
      <c r="JDN58" s="416"/>
      <c r="JDO58" s="416"/>
      <c r="JDP58" s="416"/>
      <c r="JDQ58" s="415"/>
      <c r="JDR58" s="416"/>
      <c r="JDS58" s="416"/>
      <c r="JDT58" s="416"/>
      <c r="JDU58" s="416"/>
      <c r="JDV58" s="416"/>
      <c r="JDW58" s="416"/>
      <c r="JDX58" s="416"/>
      <c r="JDY58" s="415"/>
      <c r="JDZ58" s="416"/>
      <c r="JEA58" s="416"/>
      <c r="JEB58" s="416"/>
      <c r="JEC58" s="416"/>
      <c r="JED58" s="416"/>
      <c r="JEE58" s="416"/>
      <c r="JEF58" s="416"/>
      <c r="JEG58" s="415"/>
      <c r="JEH58" s="416"/>
      <c r="JEI58" s="416"/>
      <c r="JEJ58" s="416"/>
      <c r="JEK58" s="416"/>
      <c r="JEL58" s="416"/>
      <c r="JEM58" s="416"/>
      <c r="JEN58" s="416"/>
      <c r="JEO58" s="415"/>
      <c r="JEP58" s="416"/>
      <c r="JEQ58" s="416"/>
      <c r="JER58" s="416"/>
      <c r="JES58" s="416"/>
      <c r="JET58" s="416"/>
      <c r="JEU58" s="416"/>
      <c r="JEV58" s="416"/>
      <c r="JEW58" s="415"/>
      <c r="JEX58" s="416"/>
      <c r="JEY58" s="416"/>
      <c r="JEZ58" s="416"/>
      <c r="JFA58" s="416"/>
      <c r="JFB58" s="416"/>
      <c r="JFC58" s="416"/>
      <c r="JFD58" s="416"/>
      <c r="JFE58" s="415"/>
      <c r="JFF58" s="416"/>
      <c r="JFG58" s="416"/>
      <c r="JFH58" s="416"/>
      <c r="JFI58" s="416"/>
      <c r="JFJ58" s="416"/>
      <c r="JFK58" s="416"/>
      <c r="JFL58" s="416"/>
      <c r="JFM58" s="415"/>
      <c r="JFN58" s="416"/>
      <c r="JFO58" s="416"/>
      <c r="JFP58" s="416"/>
      <c r="JFQ58" s="416"/>
      <c r="JFR58" s="416"/>
      <c r="JFS58" s="416"/>
      <c r="JFT58" s="416"/>
      <c r="JFU58" s="415"/>
      <c r="JFV58" s="416"/>
      <c r="JFW58" s="416"/>
      <c r="JFX58" s="416"/>
      <c r="JFY58" s="416"/>
      <c r="JFZ58" s="416"/>
      <c r="JGA58" s="416"/>
      <c r="JGB58" s="416"/>
      <c r="JGC58" s="415"/>
      <c r="JGD58" s="416"/>
      <c r="JGE58" s="416"/>
      <c r="JGF58" s="416"/>
      <c r="JGG58" s="416"/>
      <c r="JGH58" s="416"/>
      <c r="JGI58" s="416"/>
      <c r="JGJ58" s="416"/>
      <c r="JGK58" s="415"/>
      <c r="JGL58" s="416"/>
      <c r="JGM58" s="416"/>
      <c r="JGN58" s="416"/>
      <c r="JGO58" s="416"/>
      <c r="JGP58" s="416"/>
      <c r="JGQ58" s="416"/>
      <c r="JGR58" s="416"/>
      <c r="JGS58" s="415"/>
      <c r="JGT58" s="416"/>
      <c r="JGU58" s="416"/>
      <c r="JGV58" s="416"/>
      <c r="JGW58" s="416"/>
      <c r="JGX58" s="416"/>
      <c r="JGY58" s="416"/>
      <c r="JGZ58" s="416"/>
      <c r="JHA58" s="415"/>
      <c r="JHB58" s="416"/>
      <c r="JHC58" s="416"/>
      <c r="JHD58" s="416"/>
      <c r="JHE58" s="416"/>
      <c r="JHF58" s="416"/>
      <c r="JHG58" s="416"/>
      <c r="JHH58" s="416"/>
      <c r="JHI58" s="415"/>
      <c r="JHJ58" s="416"/>
      <c r="JHK58" s="416"/>
      <c r="JHL58" s="416"/>
      <c r="JHM58" s="416"/>
      <c r="JHN58" s="416"/>
      <c r="JHO58" s="416"/>
      <c r="JHP58" s="416"/>
      <c r="JHQ58" s="415"/>
      <c r="JHR58" s="416"/>
      <c r="JHS58" s="416"/>
      <c r="JHT58" s="416"/>
      <c r="JHU58" s="416"/>
      <c r="JHV58" s="416"/>
      <c r="JHW58" s="416"/>
      <c r="JHX58" s="416"/>
      <c r="JHY58" s="415"/>
      <c r="JHZ58" s="416"/>
      <c r="JIA58" s="416"/>
      <c r="JIB58" s="416"/>
      <c r="JIC58" s="416"/>
      <c r="JID58" s="416"/>
      <c r="JIE58" s="416"/>
      <c r="JIF58" s="416"/>
      <c r="JIG58" s="415"/>
      <c r="JIH58" s="416"/>
      <c r="JII58" s="416"/>
      <c r="JIJ58" s="416"/>
      <c r="JIK58" s="416"/>
      <c r="JIL58" s="416"/>
      <c r="JIM58" s="416"/>
      <c r="JIN58" s="416"/>
      <c r="JIO58" s="415"/>
      <c r="JIP58" s="416"/>
      <c r="JIQ58" s="416"/>
      <c r="JIR58" s="416"/>
      <c r="JIS58" s="416"/>
      <c r="JIT58" s="416"/>
      <c r="JIU58" s="416"/>
      <c r="JIV58" s="416"/>
      <c r="JIW58" s="415"/>
      <c r="JIX58" s="416"/>
      <c r="JIY58" s="416"/>
      <c r="JIZ58" s="416"/>
      <c r="JJA58" s="416"/>
      <c r="JJB58" s="416"/>
      <c r="JJC58" s="416"/>
      <c r="JJD58" s="416"/>
      <c r="JJE58" s="415"/>
      <c r="JJF58" s="416"/>
      <c r="JJG58" s="416"/>
      <c r="JJH58" s="416"/>
      <c r="JJI58" s="416"/>
      <c r="JJJ58" s="416"/>
      <c r="JJK58" s="416"/>
      <c r="JJL58" s="416"/>
      <c r="JJM58" s="415"/>
      <c r="JJN58" s="416"/>
      <c r="JJO58" s="416"/>
      <c r="JJP58" s="416"/>
      <c r="JJQ58" s="416"/>
      <c r="JJR58" s="416"/>
      <c r="JJS58" s="416"/>
      <c r="JJT58" s="416"/>
      <c r="JJU58" s="415"/>
      <c r="JJV58" s="416"/>
      <c r="JJW58" s="416"/>
      <c r="JJX58" s="416"/>
      <c r="JJY58" s="416"/>
      <c r="JJZ58" s="416"/>
      <c r="JKA58" s="416"/>
      <c r="JKB58" s="416"/>
      <c r="JKC58" s="415"/>
      <c r="JKD58" s="416"/>
      <c r="JKE58" s="416"/>
      <c r="JKF58" s="416"/>
      <c r="JKG58" s="416"/>
      <c r="JKH58" s="416"/>
      <c r="JKI58" s="416"/>
      <c r="JKJ58" s="416"/>
      <c r="JKK58" s="415"/>
      <c r="JKL58" s="416"/>
      <c r="JKM58" s="416"/>
      <c r="JKN58" s="416"/>
      <c r="JKO58" s="416"/>
      <c r="JKP58" s="416"/>
      <c r="JKQ58" s="416"/>
      <c r="JKR58" s="416"/>
      <c r="JKS58" s="415"/>
      <c r="JKT58" s="416"/>
      <c r="JKU58" s="416"/>
      <c r="JKV58" s="416"/>
      <c r="JKW58" s="416"/>
      <c r="JKX58" s="416"/>
      <c r="JKY58" s="416"/>
      <c r="JKZ58" s="416"/>
      <c r="JLA58" s="415"/>
      <c r="JLB58" s="416"/>
      <c r="JLC58" s="416"/>
      <c r="JLD58" s="416"/>
      <c r="JLE58" s="416"/>
      <c r="JLF58" s="416"/>
      <c r="JLG58" s="416"/>
      <c r="JLH58" s="416"/>
      <c r="JLI58" s="415"/>
      <c r="JLJ58" s="416"/>
      <c r="JLK58" s="416"/>
      <c r="JLL58" s="416"/>
      <c r="JLM58" s="416"/>
      <c r="JLN58" s="416"/>
      <c r="JLO58" s="416"/>
      <c r="JLP58" s="416"/>
      <c r="JLQ58" s="415"/>
      <c r="JLR58" s="416"/>
      <c r="JLS58" s="416"/>
      <c r="JLT58" s="416"/>
      <c r="JLU58" s="416"/>
      <c r="JLV58" s="416"/>
      <c r="JLW58" s="416"/>
      <c r="JLX58" s="416"/>
      <c r="JLY58" s="415"/>
      <c r="JLZ58" s="416"/>
      <c r="JMA58" s="416"/>
      <c r="JMB58" s="416"/>
      <c r="JMC58" s="416"/>
      <c r="JMD58" s="416"/>
      <c r="JME58" s="416"/>
      <c r="JMF58" s="416"/>
      <c r="JMG58" s="415"/>
      <c r="JMH58" s="416"/>
      <c r="JMI58" s="416"/>
      <c r="JMJ58" s="416"/>
      <c r="JMK58" s="416"/>
      <c r="JML58" s="416"/>
      <c r="JMM58" s="416"/>
      <c r="JMN58" s="416"/>
      <c r="JMO58" s="415"/>
      <c r="JMP58" s="416"/>
      <c r="JMQ58" s="416"/>
      <c r="JMR58" s="416"/>
      <c r="JMS58" s="416"/>
      <c r="JMT58" s="416"/>
      <c r="JMU58" s="416"/>
      <c r="JMV58" s="416"/>
      <c r="JMW58" s="415"/>
      <c r="JMX58" s="416"/>
      <c r="JMY58" s="416"/>
      <c r="JMZ58" s="416"/>
      <c r="JNA58" s="416"/>
      <c r="JNB58" s="416"/>
      <c r="JNC58" s="416"/>
      <c r="JND58" s="416"/>
      <c r="JNE58" s="415"/>
      <c r="JNF58" s="416"/>
      <c r="JNG58" s="416"/>
      <c r="JNH58" s="416"/>
      <c r="JNI58" s="416"/>
      <c r="JNJ58" s="416"/>
      <c r="JNK58" s="416"/>
      <c r="JNL58" s="416"/>
      <c r="JNM58" s="415"/>
      <c r="JNN58" s="416"/>
      <c r="JNO58" s="416"/>
      <c r="JNP58" s="416"/>
      <c r="JNQ58" s="416"/>
      <c r="JNR58" s="416"/>
      <c r="JNS58" s="416"/>
      <c r="JNT58" s="416"/>
      <c r="JNU58" s="415"/>
      <c r="JNV58" s="416"/>
      <c r="JNW58" s="416"/>
      <c r="JNX58" s="416"/>
      <c r="JNY58" s="416"/>
      <c r="JNZ58" s="416"/>
      <c r="JOA58" s="416"/>
      <c r="JOB58" s="416"/>
      <c r="JOC58" s="415"/>
      <c r="JOD58" s="416"/>
      <c r="JOE58" s="416"/>
      <c r="JOF58" s="416"/>
      <c r="JOG58" s="416"/>
      <c r="JOH58" s="416"/>
      <c r="JOI58" s="416"/>
      <c r="JOJ58" s="416"/>
      <c r="JOK58" s="415"/>
      <c r="JOL58" s="416"/>
      <c r="JOM58" s="416"/>
      <c r="JON58" s="416"/>
      <c r="JOO58" s="416"/>
      <c r="JOP58" s="416"/>
      <c r="JOQ58" s="416"/>
      <c r="JOR58" s="416"/>
      <c r="JOS58" s="415"/>
      <c r="JOT58" s="416"/>
      <c r="JOU58" s="416"/>
      <c r="JOV58" s="416"/>
      <c r="JOW58" s="416"/>
      <c r="JOX58" s="416"/>
      <c r="JOY58" s="416"/>
      <c r="JOZ58" s="416"/>
      <c r="JPA58" s="415"/>
      <c r="JPB58" s="416"/>
      <c r="JPC58" s="416"/>
      <c r="JPD58" s="416"/>
      <c r="JPE58" s="416"/>
      <c r="JPF58" s="416"/>
      <c r="JPG58" s="416"/>
      <c r="JPH58" s="416"/>
      <c r="JPI58" s="415"/>
      <c r="JPJ58" s="416"/>
      <c r="JPK58" s="416"/>
      <c r="JPL58" s="416"/>
      <c r="JPM58" s="416"/>
      <c r="JPN58" s="416"/>
      <c r="JPO58" s="416"/>
      <c r="JPP58" s="416"/>
      <c r="JPQ58" s="415"/>
      <c r="JPR58" s="416"/>
      <c r="JPS58" s="416"/>
      <c r="JPT58" s="416"/>
      <c r="JPU58" s="416"/>
      <c r="JPV58" s="416"/>
      <c r="JPW58" s="416"/>
      <c r="JPX58" s="416"/>
      <c r="JPY58" s="415"/>
      <c r="JPZ58" s="416"/>
      <c r="JQA58" s="416"/>
      <c r="JQB58" s="416"/>
      <c r="JQC58" s="416"/>
      <c r="JQD58" s="416"/>
      <c r="JQE58" s="416"/>
      <c r="JQF58" s="416"/>
      <c r="JQG58" s="415"/>
      <c r="JQH58" s="416"/>
      <c r="JQI58" s="416"/>
      <c r="JQJ58" s="416"/>
      <c r="JQK58" s="416"/>
      <c r="JQL58" s="416"/>
      <c r="JQM58" s="416"/>
      <c r="JQN58" s="416"/>
      <c r="JQO58" s="415"/>
      <c r="JQP58" s="416"/>
      <c r="JQQ58" s="416"/>
      <c r="JQR58" s="416"/>
      <c r="JQS58" s="416"/>
      <c r="JQT58" s="416"/>
      <c r="JQU58" s="416"/>
      <c r="JQV58" s="416"/>
      <c r="JQW58" s="415"/>
      <c r="JQX58" s="416"/>
      <c r="JQY58" s="416"/>
      <c r="JQZ58" s="416"/>
      <c r="JRA58" s="416"/>
      <c r="JRB58" s="416"/>
      <c r="JRC58" s="416"/>
      <c r="JRD58" s="416"/>
      <c r="JRE58" s="415"/>
      <c r="JRF58" s="416"/>
      <c r="JRG58" s="416"/>
      <c r="JRH58" s="416"/>
      <c r="JRI58" s="416"/>
      <c r="JRJ58" s="416"/>
      <c r="JRK58" s="416"/>
      <c r="JRL58" s="416"/>
      <c r="JRM58" s="415"/>
      <c r="JRN58" s="416"/>
      <c r="JRO58" s="416"/>
      <c r="JRP58" s="416"/>
      <c r="JRQ58" s="416"/>
      <c r="JRR58" s="416"/>
      <c r="JRS58" s="416"/>
      <c r="JRT58" s="416"/>
      <c r="JRU58" s="415"/>
      <c r="JRV58" s="416"/>
      <c r="JRW58" s="416"/>
      <c r="JRX58" s="416"/>
      <c r="JRY58" s="416"/>
      <c r="JRZ58" s="416"/>
      <c r="JSA58" s="416"/>
      <c r="JSB58" s="416"/>
      <c r="JSC58" s="415"/>
      <c r="JSD58" s="416"/>
      <c r="JSE58" s="416"/>
      <c r="JSF58" s="416"/>
      <c r="JSG58" s="416"/>
      <c r="JSH58" s="416"/>
      <c r="JSI58" s="416"/>
      <c r="JSJ58" s="416"/>
      <c r="JSK58" s="415"/>
      <c r="JSL58" s="416"/>
      <c r="JSM58" s="416"/>
      <c r="JSN58" s="416"/>
      <c r="JSO58" s="416"/>
      <c r="JSP58" s="416"/>
      <c r="JSQ58" s="416"/>
      <c r="JSR58" s="416"/>
      <c r="JSS58" s="415"/>
      <c r="JST58" s="416"/>
      <c r="JSU58" s="416"/>
      <c r="JSV58" s="416"/>
      <c r="JSW58" s="416"/>
      <c r="JSX58" s="416"/>
      <c r="JSY58" s="416"/>
      <c r="JSZ58" s="416"/>
      <c r="JTA58" s="415"/>
      <c r="JTB58" s="416"/>
      <c r="JTC58" s="416"/>
      <c r="JTD58" s="416"/>
      <c r="JTE58" s="416"/>
      <c r="JTF58" s="416"/>
      <c r="JTG58" s="416"/>
      <c r="JTH58" s="416"/>
      <c r="JTI58" s="415"/>
      <c r="JTJ58" s="416"/>
      <c r="JTK58" s="416"/>
      <c r="JTL58" s="416"/>
      <c r="JTM58" s="416"/>
      <c r="JTN58" s="416"/>
      <c r="JTO58" s="416"/>
      <c r="JTP58" s="416"/>
      <c r="JTQ58" s="415"/>
      <c r="JTR58" s="416"/>
      <c r="JTS58" s="416"/>
      <c r="JTT58" s="416"/>
      <c r="JTU58" s="416"/>
      <c r="JTV58" s="416"/>
      <c r="JTW58" s="416"/>
      <c r="JTX58" s="416"/>
      <c r="JTY58" s="415"/>
      <c r="JTZ58" s="416"/>
      <c r="JUA58" s="416"/>
      <c r="JUB58" s="416"/>
      <c r="JUC58" s="416"/>
      <c r="JUD58" s="416"/>
      <c r="JUE58" s="416"/>
      <c r="JUF58" s="416"/>
      <c r="JUG58" s="415"/>
      <c r="JUH58" s="416"/>
      <c r="JUI58" s="416"/>
      <c r="JUJ58" s="416"/>
      <c r="JUK58" s="416"/>
      <c r="JUL58" s="416"/>
      <c r="JUM58" s="416"/>
      <c r="JUN58" s="416"/>
      <c r="JUO58" s="415"/>
      <c r="JUP58" s="416"/>
      <c r="JUQ58" s="416"/>
      <c r="JUR58" s="416"/>
      <c r="JUS58" s="416"/>
      <c r="JUT58" s="416"/>
      <c r="JUU58" s="416"/>
      <c r="JUV58" s="416"/>
      <c r="JUW58" s="415"/>
      <c r="JUX58" s="416"/>
      <c r="JUY58" s="416"/>
      <c r="JUZ58" s="416"/>
      <c r="JVA58" s="416"/>
      <c r="JVB58" s="416"/>
      <c r="JVC58" s="416"/>
      <c r="JVD58" s="416"/>
      <c r="JVE58" s="415"/>
      <c r="JVF58" s="416"/>
      <c r="JVG58" s="416"/>
      <c r="JVH58" s="416"/>
      <c r="JVI58" s="416"/>
      <c r="JVJ58" s="416"/>
      <c r="JVK58" s="416"/>
      <c r="JVL58" s="416"/>
      <c r="JVM58" s="415"/>
      <c r="JVN58" s="416"/>
      <c r="JVO58" s="416"/>
      <c r="JVP58" s="416"/>
      <c r="JVQ58" s="416"/>
      <c r="JVR58" s="416"/>
      <c r="JVS58" s="416"/>
      <c r="JVT58" s="416"/>
      <c r="JVU58" s="415"/>
      <c r="JVV58" s="416"/>
      <c r="JVW58" s="416"/>
      <c r="JVX58" s="416"/>
      <c r="JVY58" s="416"/>
      <c r="JVZ58" s="416"/>
      <c r="JWA58" s="416"/>
      <c r="JWB58" s="416"/>
      <c r="JWC58" s="415"/>
      <c r="JWD58" s="416"/>
      <c r="JWE58" s="416"/>
      <c r="JWF58" s="416"/>
      <c r="JWG58" s="416"/>
      <c r="JWH58" s="416"/>
      <c r="JWI58" s="416"/>
      <c r="JWJ58" s="416"/>
      <c r="JWK58" s="415"/>
      <c r="JWL58" s="416"/>
      <c r="JWM58" s="416"/>
      <c r="JWN58" s="416"/>
      <c r="JWO58" s="416"/>
      <c r="JWP58" s="416"/>
      <c r="JWQ58" s="416"/>
      <c r="JWR58" s="416"/>
      <c r="JWS58" s="415"/>
      <c r="JWT58" s="416"/>
      <c r="JWU58" s="416"/>
      <c r="JWV58" s="416"/>
      <c r="JWW58" s="416"/>
      <c r="JWX58" s="416"/>
      <c r="JWY58" s="416"/>
      <c r="JWZ58" s="416"/>
      <c r="JXA58" s="415"/>
      <c r="JXB58" s="416"/>
      <c r="JXC58" s="416"/>
      <c r="JXD58" s="416"/>
      <c r="JXE58" s="416"/>
      <c r="JXF58" s="416"/>
      <c r="JXG58" s="416"/>
      <c r="JXH58" s="416"/>
      <c r="JXI58" s="415"/>
      <c r="JXJ58" s="416"/>
      <c r="JXK58" s="416"/>
      <c r="JXL58" s="416"/>
      <c r="JXM58" s="416"/>
      <c r="JXN58" s="416"/>
      <c r="JXO58" s="416"/>
      <c r="JXP58" s="416"/>
      <c r="JXQ58" s="415"/>
      <c r="JXR58" s="416"/>
      <c r="JXS58" s="416"/>
      <c r="JXT58" s="416"/>
      <c r="JXU58" s="416"/>
      <c r="JXV58" s="416"/>
      <c r="JXW58" s="416"/>
      <c r="JXX58" s="416"/>
      <c r="JXY58" s="415"/>
      <c r="JXZ58" s="416"/>
      <c r="JYA58" s="416"/>
      <c r="JYB58" s="416"/>
      <c r="JYC58" s="416"/>
      <c r="JYD58" s="416"/>
      <c r="JYE58" s="416"/>
      <c r="JYF58" s="416"/>
      <c r="JYG58" s="415"/>
      <c r="JYH58" s="416"/>
      <c r="JYI58" s="416"/>
      <c r="JYJ58" s="416"/>
      <c r="JYK58" s="416"/>
      <c r="JYL58" s="416"/>
      <c r="JYM58" s="416"/>
      <c r="JYN58" s="416"/>
      <c r="JYO58" s="415"/>
      <c r="JYP58" s="416"/>
      <c r="JYQ58" s="416"/>
      <c r="JYR58" s="416"/>
      <c r="JYS58" s="416"/>
      <c r="JYT58" s="416"/>
      <c r="JYU58" s="416"/>
      <c r="JYV58" s="416"/>
      <c r="JYW58" s="415"/>
      <c r="JYX58" s="416"/>
      <c r="JYY58" s="416"/>
      <c r="JYZ58" s="416"/>
      <c r="JZA58" s="416"/>
      <c r="JZB58" s="416"/>
      <c r="JZC58" s="416"/>
      <c r="JZD58" s="416"/>
      <c r="JZE58" s="415"/>
      <c r="JZF58" s="416"/>
      <c r="JZG58" s="416"/>
      <c r="JZH58" s="416"/>
      <c r="JZI58" s="416"/>
      <c r="JZJ58" s="416"/>
      <c r="JZK58" s="416"/>
      <c r="JZL58" s="416"/>
      <c r="JZM58" s="415"/>
      <c r="JZN58" s="416"/>
      <c r="JZO58" s="416"/>
      <c r="JZP58" s="416"/>
      <c r="JZQ58" s="416"/>
      <c r="JZR58" s="416"/>
      <c r="JZS58" s="416"/>
      <c r="JZT58" s="416"/>
      <c r="JZU58" s="415"/>
      <c r="JZV58" s="416"/>
      <c r="JZW58" s="416"/>
      <c r="JZX58" s="416"/>
      <c r="JZY58" s="416"/>
      <c r="JZZ58" s="416"/>
      <c r="KAA58" s="416"/>
      <c r="KAB58" s="416"/>
      <c r="KAC58" s="415"/>
      <c r="KAD58" s="416"/>
      <c r="KAE58" s="416"/>
      <c r="KAF58" s="416"/>
      <c r="KAG58" s="416"/>
      <c r="KAH58" s="416"/>
      <c r="KAI58" s="416"/>
      <c r="KAJ58" s="416"/>
      <c r="KAK58" s="415"/>
      <c r="KAL58" s="416"/>
      <c r="KAM58" s="416"/>
      <c r="KAN58" s="416"/>
      <c r="KAO58" s="416"/>
      <c r="KAP58" s="416"/>
      <c r="KAQ58" s="416"/>
      <c r="KAR58" s="416"/>
      <c r="KAS58" s="415"/>
      <c r="KAT58" s="416"/>
      <c r="KAU58" s="416"/>
      <c r="KAV58" s="416"/>
      <c r="KAW58" s="416"/>
      <c r="KAX58" s="416"/>
      <c r="KAY58" s="416"/>
      <c r="KAZ58" s="416"/>
      <c r="KBA58" s="415"/>
      <c r="KBB58" s="416"/>
      <c r="KBC58" s="416"/>
      <c r="KBD58" s="416"/>
      <c r="KBE58" s="416"/>
      <c r="KBF58" s="416"/>
      <c r="KBG58" s="416"/>
      <c r="KBH58" s="416"/>
      <c r="KBI58" s="415"/>
      <c r="KBJ58" s="416"/>
      <c r="KBK58" s="416"/>
      <c r="KBL58" s="416"/>
      <c r="KBM58" s="416"/>
      <c r="KBN58" s="416"/>
      <c r="KBO58" s="416"/>
      <c r="KBP58" s="416"/>
      <c r="KBQ58" s="415"/>
      <c r="KBR58" s="416"/>
      <c r="KBS58" s="416"/>
      <c r="KBT58" s="416"/>
      <c r="KBU58" s="416"/>
      <c r="KBV58" s="416"/>
      <c r="KBW58" s="416"/>
      <c r="KBX58" s="416"/>
      <c r="KBY58" s="415"/>
      <c r="KBZ58" s="416"/>
      <c r="KCA58" s="416"/>
      <c r="KCB58" s="416"/>
      <c r="KCC58" s="416"/>
      <c r="KCD58" s="416"/>
      <c r="KCE58" s="416"/>
      <c r="KCF58" s="416"/>
      <c r="KCG58" s="415"/>
      <c r="KCH58" s="416"/>
      <c r="KCI58" s="416"/>
      <c r="KCJ58" s="416"/>
      <c r="KCK58" s="416"/>
      <c r="KCL58" s="416"/>
      <c r="KCM58" s="416"/>
      <c r="KCN58" s="416"/>
      <c r="KCO58" s="415"/>
      <c r="KCP58" s="416"/>
      <c r="KCQ58" s="416"/>
      <c r="KCR58" s="416"/>
      <c r="KCS58" s="416"/>
      <c r="KCT58" s="416"/>
      <c r="KCU58" s="416"/>
      <c r="KCV58" s="416"/>
      <c r="KCW58" s="415"/>
      <c r="KCX58" s="416"/>
      <c r="KCY58" s="416"/>
      <c r="KCZ58" s="416"/>
      <c r="KDA58" s="416"/>
      <c r="KDB58" s="416"/>
      <c r="KDC58" s="416"/>
      <c r="KDD58" s="416"/>
      <c r="KDE58" s="415"/>
      <c r="KDF58" s="416"/>
      <c r="KDG58" s="416"/>
      <c r="KDH58" s="416"/>
      <c r="KDI58" s="416"/>
      <c r="KDJ58" s="416"/>
      <c r="KDK58" s="416"/>
      <c r="KDL58" s="416"/>
      <c r="KDM58" s="415"/>
      <c r="KDN58" s="416"/>
      <c r="KDO58" s="416"/>
      <c r="KDP58" s="416"/>
      <c r="KDQ58" s="416"/>
      <c r="KDR58" s="416"/>
      <c r="KDS58" s="416"/>
      <c r="KDT58" s="416"/>
      <c r="KDU58" s="415"/>
      <c r="KDV58" s="416"/>
      <c r="KDW58" s="416"/>
      <c r="KDX58" s="416"/>
      <c r="KDY58" s="416"/>
      <c r="KDZ58" s="416"/>
      <c r="KEA58" s="416"/>
      <c r="KEB58" s="416"/>
      <c r="KEC58" s="415"/>
      <c r="KED58" s="416"/>
      <c r="KEE58" s="416"/>
      <c r="KEF58" s="416"/>
      <c r="KEG58" s="416"/>
      <c r="KEH58" s="416"/>
      <c r="KEI58" s="416"/>
      <c r="KEJ58" s="416"/>
      <c r="KEK58" s="415"/>
      <c r="KEL58" s="416"/>
      <c r="KEM58" s="416"/>
      <c r="KEN58" s="416"/>
      <c r="KEO58" s="416"/>
      <c r="KEP58" s="416"/>
      <c r="KEQ58" s="416"/>
      <c r="KER58" s="416"/>
      <c r="KES58" s="415"/>
      <c r="KET58" s="416"/>
      <c r="KEU58" s="416"/>
      <c r="KEV58" s="416"/>
      <c r="KEW58" s="416"/>
      <c r="KEX58" s="416"/>
      <c r="KEY58" s="416"/>
      <c r="KEZ58" s="416"/>
      <c r="KFA58" s="415"/>
      <c r="KFB58" s="416"/>
      <c r="KFC58" s="416"/>
      <c r="KFD58" s="416"/>
      <c r="KFE58" s="416"/>
      <c r="KFF58" s="416"/>
      <c r="KFG58" s="416"/>
      <c r="KFH58" s="416"/>
      <c r="KFI58" s="415"/>
      <c r="KFJ58" s="416"/>
      <c r="KFK58" s="416"/>
      <c r="KFL58" s="416"/>
      <c r="KFM58" s="416"/>
      <c r="KFN58" s="416"/>
      <c r="KFO58" s="416"/>
      <c r="KFP58" s="416"/>
      <c r="KFQ58" s="415"/>
      <c r="KFR58" s="416"/>
      <c r="KFS58" s="416"/>
      <c r="KFT58" s="416"/>
      <c r="KFU58" s="416"/>
      <c r="KFV58" s="416"/>
      <c r="KFW58" s="416"/>
      <c r="KFX58" s="416"/>
      <c r="KFY58" s="415"/>
      <c r="KFZ58" s="416"/>
      <c r="KGA58" s="416"/>
      <c r="KGB58" s="416"/>
      <c r="KGC58" s="416"/>
      <c r="KGD58" s="416"/>
      <c r="KGE58" s="416"/>
      <c r="KGF58" s="416"/>
      <c r="KGG58" s="415"/>
      <c r="KGH58" s="416"/>
      <c r="KGI58" s="416"/>
      <c r="KGJ58" s="416"/>
      <c r="KGK58" s="416"/>
      <c r="KGL58" s="416"/>
      <c r="KGM58" s="416"/>
      <c r="KGN58" s="416"/>
      <c r="KGO58" s="415"/>
      <c r="KGP58" s="416"/>
      <c r="KGQ58" s="416"/>
      <c r="KGR58" s="416"/>
      <c r="KGS58" s="416"/>
      <c r="KGT58" s="416"/>
      <c r="KGU58" s="416"/>
      <c r="KGV58" s="416"/>
      <c r="KGW58" s="415"/>
      <c r="KGX58" s="416"/>
      <c r="KGY58" s="416"/>
      <c r="KGZ58" s="416"/>
      <c r="KHA58" s="416"/>
      <c r="KHB58" s="416"/>
      <c r="KHC58" s="416"/>
      <c r="KHD58" s="416"/>
      <c r="KHE58" s="415"/>
      <c r="KHF58" s="416"/>
      <c r="KHG58" s="416"/>
      <c r="KHH58" s="416"/>
      <c r="KHI58" s="416"/>
      <c r="KHJ58" s="416"/>
      <c r="KHK58" s="416"/>
      <c r="KHL58" s="416"/>
      <c r="KHM58" s="415"/>
      <c r="KHN58" s="416"/>
      <c r="KHO58" s="416"/>
      <c r="KHP58" s="416"/>
      <c r="KHQ58" s="416"/>
      <c r="KHR58" s="416"/>
      <c r="KHS58" s="416"/>
      <c r="KHT58" s="416"/>
      <c r="KHU58" s="415"/>
      <c r="KHV58" s="416"/>
      <c r="KHW58" s="416"/>
      <c r="KHX58" s="416"/>
      <c r="KHY58" s="416"/>
      <c r="KHZ58" s="416"/>
      <c r="KIA58" s="416"/>
      <c r="KIB58" s="416"/>
      <c r="KIC58" s="415"/>
      <c r="KID58" s="416"/>
      <c r="KIE58" s="416"/>
      <c r="KIF58" s="416"/>
      <c r="KIG58" s="416"/>
      <c r="KIH58" s="416"/>
      <c r="KII58" s="416"/>
      <c r="KIJ58" s="416"/>
      <c r="KIK58" s="415"/>
      <c r="KIL58" s="416"/>
      <c r="KIM58" s="416"/>
      <c r="KIN58" s="416"/>
      <c r="KIO58" s="416"/>
      <c r="KIP58" s="416"/>
      <c r="KIQ58" s="416"/>
      <c r="KIR58" s="416"/>
      <c r="KIS58" s="415"/>
      <c r="KIT58" s="416"/>
      <c r="KIU58" s="416"/>
      <c r="KIV58" s="416"/>
      <c r="KIW58" s="416"/>
      <c r="KIX58" s="416"/>
      <c r="KIY58" s="416"/>
      <c r="KIZ58" s="416"/>
      <c r="KJA58" s="415"/>
      <c r="KJB58" s="416"/>
      <c r="KJC58" s="416"/>
      <c r="KJD58" s="416"/>
      <c r="KJE58" s="416"/>
      <c r="KJF58" s="416"/>
      <c r="KJG58" s="416"/>
      <c r="KJH58" s="416"/>
      <c r="KJI58" s="415"/>
      <c r="KJJ58" s="416"/>
      <c r="KJK58" s="416"/>
      <c r="KJL58" s="416"/>
      <c r="KJM58" s="416"/>
      <c r="KJN58" s="416"/>
      <c r="KJO58" s="416"/>
      <c r="KJP58" s="416"/>
      <c r="KJQ58" s="415"/>
      <c r="KJR58" s="416"/>
      <c r="KJS58" s="416"/>
      <c r="KJT58" s="416"/>
      <c r="KJU58" s="416"/>
      <c r="KJV58" s="416"/>
      <c r="KJW58" s="416"/>
      <c r="KJX58" s="416"/>
      <c r="KJY58" s="415"/>
      <c r="KJZ58" s="416"/>
      <c r="KKA58" s="416"/>
      <c r="KKB58" s="416"/>
      <c r="KKC58" s="416"/>
      <c r="KKD58" s="416"/>
      <c r="KKE58" s="416"/>
      <c r="KKF58" s="416"/>
      <c r="KKG58" s="415"/>
      <c r="KKH58" s="416"/>
      <c r="KKI58" s="416"/>
      <c r="KKJ58" s="416"/>
      <c r="KKK58" s="416"/>
      <c r="KKL58" s="416"/>
      <c r="KKM58" s="416"/>
      <c r="KKN58" s="416"/>
      <c r="KKO58" s="415"/>
      <c r="KKP58" s="416"/>
      <c r="KKQ58" s="416"/>
      <c r="KKR58" s="416"/>
      <c r="KKS58" s="416"/>
      <c r="KKT58" s="416"/>
      <c r="KKU58" s="416"/>
      <c r="KKV58" s="416"/>
      <c r="KKW58" s="415"/>
      <c r="KKX58" s="416"/>
      <c r="KKY58" s="416"/>
      <c r="KKZ58" s="416"/>
      <c r="KLA58" s="416"/>
      <c r="KLB58" s="416"/>
      <c r="KLC58" s="416"/>
      <c r="KLD58" s="416"/>
      <c r="KLE58" s="415"/>
      <c r="KLF58" s="416"/>
      <c r="KLG58" s="416"/>
      <c r="KLH58" s="416"/>
      <c r="KLI58" s="416"/>
      <c r="KLJ58" s="416"/>
      <c r="KLK58" s="416"/>
      <c r="KLL58" s="416"/>
      <c r="KLM58" s="415"/>
      <c r="KLN58" s="416"/>
      <c r="KLO58" s="416"/>
      <c r="KLP58" s="416"/>
      <c r="KLQ58" s="416"/>
      <c r="KLR58" s="416"/>
      <c r="KLS58" s="416"/>
      <c r="KLT58" s="416"/>
      <c r="KLU58" s="415"/>
      <c r="KLV58" s="416"/>
      <c r="KLW58" s="416"/>
      <c r="KLX58" s="416"/>
      <c r="KLY58" s="416"/>
      <c r="KLZ58" s="416"/>
      <c r="KMA58" s="416"/>
      <c r="KMB58" s="416"/>
      <c r="KMC58" s="415"/>
      <c r="KMD58" s="416"/>
      <c r="KME58" s="416"/>
      <c r="KMF58" s="416"/>
      <c r="KMG58" s="416"/>
      <c r="KMH58" s="416"/>
      <c r="KMI58" s="416"/>
      <c r="KMJ58" s="416"/>
      <c r="KMK58" s="415"/>
      <c r="KML58" s="416"/>
      <c r="KMM58" s="416"/>
      <c r="KMN58" s="416"/>
      <c r="KMO58" s="416"/>
      <c r="KMP58" s="416"/>
      <c r="KMQ58" s="416"/>
      <c r="KMR58" s="416"/>
      <c r="KMS58" s="415"/>
      <c r="KMT58" s="416"/>
      <c r="KMU58" s="416"/>
      <c r="KMV58" s="416"/>
      <c r="KMW58" s="416"/>
      <c r="KMX58" s="416"/>
      <c r="KMY58" s="416"/>
      <c r="KMZ58" s="416"/>
      <c r="KNA58" s="415"/>
      <c r="KNB58" s="416"/>
      <c r="KNC58" s="416"/>
      <c r="KND58" s="416"/>
      <c r="KNE58" s="416"/>
      <c r="KNF58" s="416"/>
      <c r="KNG58" s="416"/>
      <c r="KNH58" s="416"/>
      <c r="KNI58" s="415"/>
      <c r="KNJ58" s="416"/>
      <c r="KNK58" s="416"/>
      <c r="KNL58" s="416"/>
      <c r="KNM58" s="416"/>
      <c r="KNN58" s="416"/>
      <c r="KNO58" s="416"/>
      <c r="KNP58" s="416"/>
      <c r="KNQ58" s="415"/>
      <c r="KNR58" s="416"/>
      <c r="KNS58" s="416"/>
      <c r="KNT58" s="416"/>
      <c r="KNU58" s="416"/>
      <c r="KNV58" s="416"/>
      <c r="KNW58" s="416"/>
      <c r="KNX58" s="416"/>
      <c r="KNY58" s="415"/>
      <c r="KNZ58" s="416"/>
      <c r="KOA58" s="416"/>
      <c r="KOB58" s="416"/>
      <c r="KOC58" s="416"/>
      <c r="KOD58" s="416"/>
      <c r="KOE58" s="416"/>
      <c r="KOF58" s="416"/>
      <c r="KOG58" s="415"/>
      <c r="KOH58" s="416"/>
      <c r="KOI58" s="416"/>
      <c r="KOJ58" s="416"/>
      <c r="KOK58" s="416"/>
      <c r="KOL58" s="416"/>
      <c r="KOM58" s="416"/>
      <c r="KON58" s="416"/>
      <c r="KOO58" s="415"/>
      <c r="KOP58" s="416"/>
      <c r="KOQ58" s="416"/>
      <c r="KOR58" s="416"/>
      <c r="KOS58" s="416"/>
      <c r="KOT58" s="416"/>
      <c r="KOU58" s="416"/>
      <c r="KOV58" s="416"/>
      <c r="KOW58" s="415"/>
      <c r="KOX58" s="416"/>
      <c r="KOY58" s="416"/>
      <c r="KOZ58" s="416"/>
      <c r="KPA58" s="416"/>
      <c r="KPB58" s="416"/>
      <c r="KPC58" s="416"/>
      <c r="KPD58" s="416"/>
      <c r="KPE58" s="415"/>
      <c r="KPF58" s="416"/>
      <c r="KPG58" s="416"/>
      <c r="KPH58" s="416"/>
      <c r="KPI58" s="416"/>
      <c r="KPJ58" s="416"/>
      <c r="KPK58" s="416"/>
      <c r="KPL58" s="416"/>
      <c r="KPM58" s="415"/>
      <c r="KPN58" s="416"/>
      <c r="KPO58" s="416"/>
      <c r="KPP58" s="416"/>
      <c r="KPQ58" s="416"/>
      <c r="KPR58" s="416"/>
      <c r="KPS58" s="416"/>
      <c r="KPT58" s="416"/>
      <c r="KPU58" s="415"/>
      <c r="KPV58" s="416"/>
      <c r="KPW58" s="416"/>
      <c r="KPX58" s="416"/>
      <c r="KPY58" s="416"/>
      <c r="KPZ58" s="416"/>
      <c r="KQA58" s="416"/>
      <c r="KQB58" s="416"/>
      <c r="KQC58" s="415"/>
      <c r="KQD58" s="416"/>
      <c r="KQE58" s="416"/>
      <c r="KQF58" s="416"/>
      <c r="KQG58" s="416"/>
      <c r="KQH58" s="416"/>
      <c r="KQI58" s="416"/>
      <c r="KQJ58" s="416"/>
      <c r="KQK58" s="415"/>
      <c r="KQL58" s="416"/>
      <c r="KQM58" s="416"/>
      <c r="KQN58" s="416"/>
      <c r="KQO58" s="416"/>
      <c r="KQP58" s="416"/>
      <c r="KQQ58" s="416"/>
      <c r="KQR58" s="416"/>
      <c r="KQS58" s="415"/>
      <c r="KQT58" s="416"/>
      <c r="KQU58" s="416"/>
      <c r="KQV58" s="416"/>
      <c r="KQW58" s="416"/>
      <c r="KQX58" s="416"/>
      <c r="KQY58" s="416"/>
      <c r="KQZ58" s="416"/>
      <c r="KRA58" s="415"/>
      <c r="KRB58" s="416"/>
      <c r="KRC58" s="416"/>
      <c r="KRD58" s="416"/>
      <c r="KRE58" s="416"/>
      <c r="KRF58" s="416"/>
      <c r="KRG58" s="416"/>
      <c r="KRH58" s="416"/>
      <c r="KRI58" s="415"/>
      <c r="KRJ58" s="416"/>
      <c r="KRK58" s="416"/>
      <c r="KRL58" s="416"/>
      <c r="KRM58" s="416"/>
      <c r="KRN58" s="416"/>
      <c r="KRO58" s="416"/>
      <c r="KRP58" s="416"/>
      <c r="KRQ58" s="415"/>
      <c r="KRR58" s="416"/>
      <c r="KRS58" s="416"/>
      <c r="KRT58" s="416"/>
      <c r="KRU58" s="416"/>
      <c r="KRV58" s="416"/>
      <c r="KRW58" s="416"/>
      <c r="KRX58" s="416"/>
      <c r="KRY58" s="415"/>
      <c r="KRZ58" s="416"/>
      <c r="KSA58" s="416"/>
      <c r="KSB58" s="416"/>
      <c r="KSC58" s="416"/>
      <c r="KSD58" s="416"/>
      <c r="KSE58" s="416"/>
      <c r="KSF58" s="416"/>
      <c r="KSG58" s="415"/>
      <c r="KSH58" s="416"/>
      <c r="KSI58" s="416"/>
      <c r="KSJ58" s="416"/>
      <c r="KSK58" s="416"/>
      <c r="KSL58" s="416"/>
      <c r="KSM58" s="416"/>
      <c r="KSN58" s="416"/>
      <c r="KSO58" s="415"/>
      <c r="KSP58" s="416"/>
      <c r="KSQ58" s="416"/>
      <c r="KSR58" s="416"/>
      <c r="KSS58" s="416"/>
      <c r="KST58" s="416"/>
      <c r="KSU58" s="416"/>
      <c r="KSV58" s="416"/>
      <c r="KSW58" s="415"/>
      <c r="KSX58" s="416"/>
      <c r="KSY58" s="416"/>
      <c r="KSZ58" s="416"/>
      <c r="KTA58" s="416"/>
      <c r="KTB58" s="416"/>
      <c r="KTC58" s="416"/>
      <c r="KTD58" s="416"/>
      <c r="KTE58" s="415"/>
      <c r="KTF58" s="416"/>
      <c r="KTG58" s="416"/>
      <c r="KTH58" s="416"/>
      <c r="KTI58" s="416"/>
      <c r="KTJ58" s="416"/>
      <c r="KTK58" s="416"/>
      <c r="KTL58" s="416"/>
      <c r="KTM58" s="415"/>
      <c r="KTN58" s="416"/>
      <c r="KTO58" s="416"/>
      <c r="KTP58" s="416"/>
      <c r="KTQ58" s="416"/>
      <c r="KTR58" s="416"/>
      <c r="KTS58" s="416"/>
      <c r="KTT58" s="416"/>
      <c r="KTU58" s="415"/>
      <c r="KTV58" s="416"/>
      <c r="KTW58" s="416"/>
      <c r="KTX58" s="416"/>
      <c r="KTY58" s="416"/>
      <c r="KTZ58" s="416"/>
      <c r="KUA58" s="416"/>
      <c r="KUB58" s="416"/>
      <c r="KUC58" s="415"/>
      <c r="KUD58" s="416"/>
      <c r="KUE58" s="416"/>
      <c r="KUF58" s="416"/>
      <c r="KUG58" s="416"/>
      <c r="KUH58" s="416"/>
      <c r="KUI58" s="416"/>
      <c r="KUJ58" s="416"/>
      <c r="KUK58" s="415"/>
      <c r="KUL58" s="416"/>
      <c r="KUM58" s="416"/>
      <c r="KUN58" s="416"/>
      <c r="KUO58" s="416"/>
      <c r="KUP58" s="416"/>
      <c r="KUQ58" s="416"/>
      <c r="KUR58" s="416"/>
      <c r="KUS58" s="415"/>
      <c r="KUT58" s="416"/>
      <c r="KUU58" s="416"/>
      <c r="KUV58" s="416"/>
      <c r="KUW58" s="416"/>
      <c r="KUX58" s="416"/>
      <c r="KUY58" s="416"/>
      <c r="KUZ58" s="416"/>
      <c r="KVA58" s="415"/>
      <c r="KVB58" s="416"/>
      <c r="KVC58" s="416"/>
      <c r="KVD58" s="416"/>
      <c r="KVE58" s="416"/>
      <c r="KVF58" s="416"/>
      <c r="KVG58" s="416"/>
      <c r="KVH58" s="416"/>
      <c r="KVI58" s="415"/>
      <c r="KVJ58" s="416"/>
      <c r="KVK58" s="416"/>
      <c r="KVL58" s="416"/>
      <c r="KVM58" s="416"/>
      <c r="KVN58" s="416"/>
      <c r="KVO58" s="416"/>
      <c r="KVP58" s="416"/>
      <c r="KVQ58" s="415"/>
      <c r="KVR58" s="416"/>
      <c r="KVS58" s="416"/>
      <c r="KVT58" s="416"/>
      <c r="KVU58" s="416"/>
      <c r="KVV58" s="416"/>
      <c r="KVW58" s="416"/>
      <c r="KVX58" s="416"/>
      <c r="KVY58" s="415"/>
      <c r="KVZ58" s="416"/>
      <c r="KWA58" s="416"/>
      <c r="KWB58" s="416"/>
      <c r="KWC58" s="416"/>
      <c r="KWD58" s="416"/>
      <c r="KWE58" s="416"/>
      <c r="KWF58" s="416"/>
      <c r="KWG58" s="415"/>
      <c r="KWH58" s="416"/>
      <c r="KWI58" s="416"/>
      <c r="KWJ58" s="416"/>
      <c r="KWK58" s="416"/>
      <c r="KWL58" s="416"/>
      <c r="KWM58" s="416"/>
      <c r="KWN58" s="416"/>
      <c r="KWO58" s="415"/>
      <c r="KWP58" s="416"/>
      <c r="KWQ58" s="416"/>
      <c r="KWR58" s="416"/>
      <c r="KWS58" s="416"/>
      <c r="KWT58" s="416"/>
      <c r="KWU58" s="416"/>
      <c r="KWV58" s="416"/>
      <c r="KWW58" s="415"/>
      <c r="KWX58" s="416"/>
      <c r="KWY58" s="416"/>
      <c r="KWZ58" s="416"/>
      <c r="KXA58" s="416"/>
      <c r="KXB58" s="416"/>
      <c r="KXC58" s="416"/>
      <c r="KXD58" s="416"/>
      <c r="KXE58" s="415"/>
      <c r="KXF58" s="416"/>
      <c r="KXG58" s="416"/>
      <c r="KXH58" s="416"/>
      <c r="KXI58" s="416"/>
      <c r="KXJ58" s="416"/>
      <c r="KXK58" s="416"/>
      <c r="KXL58" s="416"/>
      <c r="KXM58" s="415"/>
      <c r="KXN58" s="416"/>
      <c r="KXO58" s="416"/>
      <c r="KXP58" s="416"/>
      <c r="KXQ58" s="416"/>
      <c r="KXR58" s="416"/>
      <c r="KXS58" s="416"/>
      <c r="KXT58" s="416"/>
      <c r="KXU58" s="415"/>
      <c r="KXV58" s="416"/>
      <c r="KXW58" s="416"/>
      <c r="KXX58" s="416"/>
      <c r="KXY58" s="416"/>
      <c r="KXZ58" s="416"/>
      <c r="KYA58" s="416"/>
      <c r="KYB58" s="416"/>
      <c r="KYC58" s="415"/>
      <c r="KYD58" s="416"/>
      <c r="KYE58" s="416"/>
      <c r="KYF58" s="416"/>
      <c r="KYG58" s="416"/>
      <c r="KYH58" s="416"/>
      <c r="KYI58" s="416"/>
      <c r="KYJ58" s="416"/>
      <c r="KYK58" s="415"/>
      <c r="KYL58" s="416"/>
      <c r="KYM58" s="416"/>
      <c r="KYN58" s="416"/>
      <c r="KYO58" s="416"/>
      <c r="KYP58" s="416"/>
      <c r="KYQ58" s="416"/>
      <c r="KYR58" s="416"/>
      <c r="KYS58" s="415"/>
      <c r="KYT58" s="416"/>
      <c r="KYU58" s="416"/>
      <c r="KYV58" s="416"/>
      <c r="KYW58" s="416"/>
      <c r="KYX58" s="416"/>
      <c r="KYY58" s="416"/>
      <c r="KYZ58" s="416"/>
      <c r="KZA58" s="415"/>
      <c r="KZB58" s="416"/>
      <c r="KZC58" s="416"/>
      <c r="KZD58" s="416"/>
      <c r="KZE58" s="416"/>
      <c r="KZF58" s="416"/>
      <c r="KZG58" s="416"/>
      <c r="KZH58" s="416"/>
      <c r="KZI58" s="415"/>
      <c r="KZJ58" s="416"/>
      <c r="KZK58" s="416"/>
      <c r="KZL58" s="416"/>
      <c r="KZM58" s="416"/>
      <c r="KZN58" s="416"/>
      <c r="KZO58" s="416"/>
      <c r="KZP58" s="416"/>
      <c r="KZQ58" s="415"/>
      <c r="KZR58" s="416"/>
      <c r="KZS58" s="416"/>
      <c r="KZT58" s="416"/>
      <c r="KZU58" s="416"/>
      <c r="KZV58" s="416"/>
      <c r="KZW58" s="416"/>
      <c r="KZX58" s="416"/>
      <c r="KZY58" s="415"/>
      <c r="KZZ58" s="416"/>
      <c r="LAA58" s="416"/>
      <c r="LAB58" s="416"/>
      <c r="LAC58" s="416"/>
      <c r="LAD58" s="416"/>
      <c r="LAE58" s="416"/>
      <c r="LAF58" s="416"/>
      <c r="LAG58" s="415"/>
      <c r="LAH58" s="416"/>
      <c r="LAI58" s="416"/>
      <c r="LAJ58" s="416"/>
      <c r="LAK58" s="416"/>
      <c r="LAL58" s="416"/>
      <c r="LAM58" s="416"/>
      <c r="LAN58" s="416"/>
      <c r="LAO58" s="415"/>
      <c r="LAP58" s="416"/>
      <c r="LAQ58" s="416"/>
      <c r="LAR58" s="416"/>
      <c r="LAS58" s="416"/>
      <c r="LAT58" s="416"/>
      <c r="LAU58" s="416"/>
      <c r="LAV58" s="416"/>
      <c r="LAW58" s="415"/>
      <c r="LAX58" s="416"/>
      <c r="LAY58" s="416"/>
      <c r="LAZ58" s="416"/>
      <c r="LBA58" s="416"/>
      <c r="LBB58" s="416"/>
      <c r="LBC58" s="416"/>
      <c r="LBD58" s="416"/>
      <c r="LBE58" s="415"/>
      <c r="LBF58" s="416"/>
      <c r="LBG58" s="416"/>
      <c r="LBH58" s="416"/>
      <c r="LBI58" s="416"/>
      <c r="LBJ58" s="416"/>
      <c r="LBK58" s="416"/>
      <c r="LBL58" s="416"/>
      <c r="LBM58" s="415"/>
      <c r="LBN58" s="416"/>
      <c r="LBO58" s="416"/>
      <c r="LBP58" s="416"/>
      <c r="LBQ58" s="416"/>
      <c r="LBR58" s="416"/>
      <c r="LBS58" s="416"/>
      <c r="LBT58" s="416"/>
      <c r="LBU58" s="415"/>
      <c r="LBV58" s="416"/>
      <c r="LBW58" s="416"/>
      <c r="LBX58" s="416"/>
      <c r="LBY58" s="416"/>
      <c r="LBZ58" s="416"/>
      <c r="LCA58" s="416"/>
      <c r="LCB58" s="416"/>
      <c r="LCC58" s="415"/>
      <c r="LCD58" s="416"/>
      <c r="LCE58" s="416"/>
      <c r="LCF58" s="416"/>
      <c r="LCG58" s="416"/>
      <c r="LCH58" s="416"/>
      <c r="LCI58" s="416"/>
      <c r="LCJ58" s="416"/>
      <c r="LCK58" s="415"/>
      <c r="LCL58" s="416"/>
      <c r="LCM58" s="416"/>
      <c r="LCN58" s="416"/>
      <c r="LCO58" s="416"/>
      <c r="LCP58" s="416"/>
      <c r="LCQ58" s="416"/>
      <c r="LCR58" s="416"/>
      <c r="LCS58" s="415"/>
      <c r="LCT58" s="416"/>
      <c r="LCU58" s="416"/>
      <c r="LCV58" s="416"/>
      <c r="LCW58" s="416"/>
      <c r="LCX58" s="416"/>
      <c r="LCY58" s="416"/>
      <c r="LCZ58" s="416"/>
      <c r="LDA58" s="415"/>
      <c r="LDB58" s="416"/>
      <c r="LDC58" s="416"/>
      <c r="LDD58" s="416"/>
      <c r="LDE58" s="416"/>
      <c r="LDF58" s="416"/>
      <c r="LDG58" s="416"/>
      <c r="LDH58" s="416"/>
      <c r="LDI58" s="415"/>
      <c r="LDJ58" s="416"/>
      <c r="LDK58" s="416"/>
      <c r="LDL58" s="416"/>
      <c r="LDM58" s="416"/>
      <c r="LDN58" s="416"/>
      <c r="LDO58" s="416"/>
      <c r="LDP58" s="416"/>
      <c r="LDQ58" s="415"/>
      <c r="LDR58" s="416"/>
      <c r="LDS58" s="416"/>
      <c r="LDT58" s="416"/>
      <c r="LDU58" s="416"/>
      <c r="LDV58" s="416"/>
      <c r="LDW58" s="416"/>
      <c r="LDX58" s="416"/>
      <c r="LDY58" s="415"/>
      <c r="LDZ58" s="416"/>
      <c r="LEA58" s="416"/>
      <c r="LEB58" s="416"/>
      <c r="LEC58" s="416"/>
      <c r="LED58" s="416"/>
      <c r="LEE58" s="416"/>
      <c r="LEF58" s="416"/>
      <c r="LEG58" s="415"/>
      <c r="LEH58" s="416"/>
      <c r="LEI58" s="416"/>
      <c r="LEJ58" s="416"/>
      <c r="LEK58" s="416"/>
      <c r="LEL58" s="416"/>
      <c r="LEM58" s="416"/>
      <c r="LEN58" s="416"/>
      <c r="LEO58" s="415"/>
      <c r="LEP58" s="416"/>
      <c r="LEQ58" s="416"/>
      <c r="LER58" s="416"/>
      <c r="LES58" s="416"/>
      <c r="LET58" s="416"/>
      <c r="LEU58" s="416"/>
      <c r="LEV58" s="416"/>
      <c r="LEW58" s="415"/>
      <c r="LEX58" s="416"/>
      <c r="LEY58" s="416"/>
      <c r="LEZ58" s="416"/>
      <c r="LFA58" s="416"/>
      <c r="LFB58" s="416"/>
      <c r="LFC58" s="416"/>
      <c r="LFD58" s="416"/>
      <c r="LFE58" s="415"/>
      <c r="LFF58" s="416"/>
      <c r="LFG58" s="416"/>
      <c r="LFH58" s="416"/>
      <c r="LFI58" s="416"/>
      <c r="LFJ58" s="416"/>
      <c r="LFK58" s="416"/>
      <c r="LFL58" s="416"/>
      <c r="LFM58" s="415"/>
      <c r="LFN58" s="416"/>
      <c r="LFO58" s="416"/>
      <c r="LFP58" s="416"/>
      <c r="LFQ58" s="416"/>
      <c r="LFR58" s="416"/>
      <c r="LFS58" s="416"/>
      <c r="LFT58" s="416"/>
      <c r="LFU58" s="415"/>
      <c r="LFV58" s="416"/>
      <c r="LFW58" s="416"/>
      <c r="LFX58" s="416"/>
      <c r="LFY58" s="416"/>
      <c r="LFZ58" s="416"/>
      <c r="LGA58" s="416"/>
      <c r="LGB58" s="416"/>
      <c r="LGC58" s="415"/>
      <c r="LGD58" s="416"/>
      <c r="LGE58" s="416"/>
      <c r="LGF58" s="416"/>
      <c r="LGG58" s="416"/>
      <c r="LGH58" s="416"/>
      <c r="LGI58" s="416"/>
      <c r="LGJ58" s="416"/>
      <c r="LGK58" s="415"/>
      <c r="LGL58" s="416"/>
      <c r="LGM58" s="416"/>
      <c r="LGN58" s="416"/>
      <c r="LGO58" s="416"/>
      <c r="LGP58" s="416"/>
      <c r="LGQ58" s="416"/>
      <c r="LGR58" s="416"/>
      <c r="LGS58" s="415"/>
      <c r="LGT58" s="416"/>
      <c r="LGU58" s="416"/>
      <c r="LGV58" s="416"/>
      <c r="LGW58" s="416"/>
      <c r="LGX58" s="416"/>
      <c r="LGY58" s="416"/>
      <c r="LGZ58" s="416"/>
      <c r="LHA58" s="415"/>
      <c r="LHB58" s="416"/>
      <c r="LHC58" s="416"/>
      <c r="LHD58" s="416"/>
      <c r="LHE58" s="416"/>
      <c r="LHF58" s="416"/>
      <c r="LHG58" s="416"/>
      <c r="LHH58" s="416"/>
      <c r="LHI58" s="415"/>
      <c r="LHJ58" s="416"/>
      <c r="LHK58" s="416"/>
      <c r="LHL58" s="416"/>
      <c r="LHM58" s="416"/>
      <c r="LHN58" s="416"/>
      <c r="LHO58" s="416"/>
      <c r="LHP58" s="416"/>
      <c r="LHQ58" s="415"/>
      <c r="LHR58" s="416"/>
      <c r="LHS58" s="416"/>
      <c r="LHT58" s="416"/>
      <c r="LHU58" s="416"/>
      <c r="LHV58" s="416"/>
      <c r="LHW58" s="416"/>
      <c r="LHX58" s="416"/>
      <c r="LHY58" s="415"/>
      <c r="LHZ58" s="416"/>
      <c r="LIA58" s="416"/>
      <c r="LIB58" s="416"/>
      <c r="LIC58" s="416"/>
      <c r="LID58" s="416"/>
      <c r="LIE58" s="416"/>
      <c r="LIF58" s="416"/>
      <c r="LIG58" s="415"/>
      <c r="LIH58" s="416"/>
      <c r="LII58" s="416"/>
      <c r="LIJ58" s="416"/>
      <c r="LIK58" s="416"/>
      <c r="LIL58" s="416"/>
      <c r="LIM58" s="416"/>
      <c r="LIN58" s="416"/>
      <c r="LIO58" s="415"/>
      <c r="LIP58" s="416"/>
      <c r="LIQ58" s="416"/>
      <c r="LIR58" s="416"/>
      <c r="LIS58" s="416"/>
      <c r="LIT58" s="416"/>
      <c r="LIU58" s="416"/>
      <c r="LIV58" s="416"/>
      <c r="LIW58" s="415"/>
      <c r="LIX58" s="416"/>
      <c r="LIY58" s="416"/>
      <c r="LIZ58" s="416"/>
      <c r="LJA58" s="416"/>
      <c r="LJB58" s="416"/>
      <c r="LJC58" s="416"/>
      <c r="LJD58" s="416"/>
      <c r="LJE58" s="415"/>
      <c r="LJF58" s="416"/>
      <c r="LJG58" s="416"/>
      <c r="LJH58" s="416"/>
      <c r="LJI58" s="416"/>
      <c r="LJJ58" s="416"/>
      <c r="LJK58" s="416"/>
      <c r="LJL58" s="416"/>
      <c r="LJM58" s="415"/>
      <c r="LJN58" s="416"/>
      <c r="LJO58" s="416"/>
      <c r="LJP58" s="416"/>
      <c r="LJQ58" s="416"/>
      <c r="LJR58" s="416"/>
      <c r="LJS58" s="416"/>
      <c r="LJT58" s="416"/>
      <c r="LJU58" s="415"/>
      <c r="LJV58" s="416"/>
      <c r="LJW58" s="416"/>
      <c r="LJX58" s="416"/>
      <c r="LJY58" s="416"/>
      <c r="LJZ58" s="416"/>
      <c r="LKA58" s="416"/>
      <c r="LKB58" s="416"/>
      <c r="LKC58" s="415"/>
      <c r="LKD58" s="416"/>
      <c r="LKE58" s="416"/>
      <c r="LKF58" s="416"/>
      <c r="LKG58" s="416"/>
      <c r="LKH58" s="416"/>
      <c r="LKI58" s="416"/>
      <c r="LKJ58" s="416"/>
      <c r="LKK58" s="415"/>
      <c r="LKL58" s="416"/>
      <c r="LKM58" s="416"/>
      <c r="LKN58" s="416"/>
      <c r="LKO58" s="416"/>
      <c r="LKP58" s="416"/>
      <c r="LKQ58" s="416"/>
      <c r="LKR58" s="416"/>
      <c r="LKS58" s="415"/>
      <c r="LKT58" s="416"/>
      <c r="LKU58" s="416"/>
      <c r="LKV58" s="416"/>
      <c r="LKW58" s="416"/>
      <c r="LKX58" s="416"/>
      <c r="LKY58" s="416"/>
      <c r="LKZ58" s="416"/>
      <c r="LLA58" s="415"/>
      <c r="LLB58" s="416"/>
      <c r="LLC58" s="416"/>
      <c r="LLD58" s="416"/>
      <c r="LLE58" s="416"/>
      <c r="LLF58" s="416"/>
      <c r="LLG58" s="416"/>
      <c r="LLH58" s="416"/>
      <c r="LLI58" s="415"/>
      <c r="LLJ58" s="416"/>
      <c r="LLK58" s="416"/>
      <c r="LLL58" s="416"/>
      <c r="LLM58" s="416"/>
      <c r="LLN58" s="416"/>
      <c r="LLO58" s="416"/>
      <c r="LLP58" s="416"/>
      <c r="LLQ58" s="415"/>
      <c r="LLR58" s="416"/>
      <c r="LLS58" s="416"/>
      <c r="LLT58" s="416"/>
      <c r="LLU58" s="416"/>
      <c r="LLV58" s="416"/>
      <c r="LLW58" s="416"/>
      <c r="LLX58" s="416"/>
      <c r="LLY58" s="415"/>
      <c r="LLZ58" s="416"/>
      <c r="LMA58" s="416"/>
      <c r="LMB58" s="416"/>
      <c r="LMC58" s="416"/>
      <c r="LMD58" s="416"/>
      <c r="LME58" s="416"/>
      <c r="LMF58" s="416"/>
      <c r="LMG58" s="415"/>
      <c r="LMH58" s="416"/>
      <c r="LMI58" s="416"/>
      <c r="LMJ58" s="416"/>
      <c r="LMK58" s="416"/>
      <c r="LML58" s="416"/>
      <c r="LMM58" s="416"/>
      <c r="LMN58" s="416"/>
      <c r="LMO58" s="415"/>
      <c r="LMP58" s="416"/>
      <c r="LMQ58" s="416"/>
      <c r="LMR58" s="416"/>
      <c r="LMS58" s="416"/>
      <c r="LMT58" s="416"/>
      <c r="LMU58" s="416"/>
      <c r="LMV58" s="416"/>
      <c r="LMW58" s="415"/>
      <c r="LMX58" s="416"/>
      <c r="LMY58" s="416"/>
      <c r="LMZ58" s="416"/>
      <c r="LNA58" s="416"/>
      <c r="LNB58" s="416"/>
      <c r="LNC58" s="416"/>
      <c r="LND58" s="416"/>
      <c r="LNE58" s="415"/>
      <c r="LNF58" s="416"/>
      <c r="LNG58" s="416"/>
      <c r="LNH58" s="416"/>
      <c r="LNI58" s="416"/>
      <c r="LNJ58" s="416"/>
      <c r="LNK58" s="416"/>
      <c r="LNL58" s="416"/>
      <c r="LNM58" s="415"/>
      <c r="LNN58" s="416"/>
      <c r="LNO58" s="416"/>
      <c r="LNP58" s="416"/>
      <c r="LNQ58" s="416"/>
      <c r="LNR58" s="416"/>
      <c r="LNS58" s="416"/>
      <c r="LNT58" s="416"/>
      <c r="LNU58" s="415"/>
      <c r="LNV58" s="416"/>
      <c r="LNW58" s="416"/>
      <c r="LNX58" s="416"/>
      <c r="LNY58" s="416"/>
      <c r="LNZ58" s="416"/>
      <c r="LOA58" s="416"/>
      <c r="LOB58" s="416"/>
      <c r="LOC58" s="415"/>
      <c r="LOD58" s="416"/>
      <c r="LOE58" s="416"/>
      <c r="LOF58" s="416"/>
      <c r="LOG58" s="416"/>
      <c r="LOH58" s="416"/>
      <c r="LOI58" s="416"/>
      <c r="LOJ58" s="416"/>
      <c r="LOK58" s="415"/>
      <c r="LOL58" s="416"/>
      <c r="LOM58" s="416"/>
      <c r="LON58" s="416"/>
      <c r="LOO58" s="416"/>
      <c r="LOP58" s="416"/>
      <c r="LOQ58" s="416"/>
      <c r="LOR58" s="416"/>
      <c r="LOS58" s="415"/>
      <c r="LOT58" s="416"/>
      <c r="LOU58" s="416"/>
      <c r="LOV58" s="416"/>
      <c r="LOW58" s="416"/>
      <c r="LOX58" s="416"/>
      <c r="LOY58" s="416"/>
      <c r="LOZ58" s="416"/>
      <c r="LPA58" s="415"/>
      <c r="LPB58" s="416"/>
      <c r="LPC58" s="416"/>
      <c r="LPD58" s="416"/>
      <c r="LPE58" s="416"/>
      <c r="LPF58" s="416"/>
      <c r="LPG58" s="416"/>
      <c r="LPH58" s="416"/>
      <c r="LPI58" s="415"/>
      <c r="LPJ58" s="416"/>
      <c r="LPK58" s="416"/>
      <c r="LPL58" s="416"/>
      <c r="LPM58" s="416"/>
      <c r="LPN58" s="416"/>
      <c r="LPO58" s="416"/>
      <c r="LPP58" s="416"/>
      <c r="LPQ58" s="415"/>
      <c r="LPR58" s="416"/>
      <c r="LPS58" s="416"/>
      <c r="LPT58" s="416"/>
      <c r="LPU58" s="416"/>
      <c r="LPV58" s="416"/>
      <c r="LPW58" s="416"/>
      <c r="LPX58" s="416"/>
      <c r="LPY58" s="415"/>
      <c r="LPZ58" s="416"/>
      <c r="LQA58" s="416"/>
      <c r="LQB58" s="416"/>
      <c r="LQC58" s="416"/>
      <c r="LQD58" s="416"/>
      <c r="LQE58" s="416"/>
      <c r="LQF58" s="416"/>
      <c r="LQG58" s="415"/>
      <c r="LQH58" s="416"/>
      <c r="LQI58" s="416"/>
      <c r="LQJ58" s="416"/>
      <c r="LQK58" s="416"/>
      <c r="LQL58" s="416"/>
      <c r="LQM58" s="416"/>
      <c r="LQN58" s="416"/>
      <c r="LQO58" s="415"/>
      <c r="LQP58" s="416"/>
      <c r="LQQ58" s="416"/>
      <c r="LQR58" s="416"/>
      <c r="LQS58" s="416"/>
      <c r="LQT58" s="416"/>
      <c r="LQU58" s="416"/>
      <c r="LQV58" s="416"/>
      <c r="LQW58" s="415"/>
      <c r="LQX58" s="416"/>
      <c r="LQY58" s="416"/>
      <c r="LQZ58" s="416"/>
      <c r="LRA58" s="416"/>
      <c r="LRB58" s="416"/>
      <c r="LRC58" s="416"/>
      <c r="LRD58" s="416"/>
      <c r="LRE58" s="415"/>
      <c r="LRF58" s="416"/>
      <c r="LRG58" s="416"/>
      <c r="LRH58" s="416"/>
      <c r="LRI58" s="416"/>
      <c r="LRJ58" s="416"/>
      <c r="LRK58" s="416"/>
      <c r="LRL58" s="416"/>
      <c r="LRM58" s="415"/>
      <c r="LRN58" s="416"/>
      <c r="LRO58" s="416"/>
      <c r="LRP58" s="416"/>
      <c r="LRQ58" s="416"/>
      <c r="LRR58" s="416"/>
      <c r="LRS58" s="416"/>
      <c r="LRT58" s="416"/>
      <c r="LRU58" s="415"/>
      <c r="LRV58" s="416"/>
      <c r="LRW58" s="416"/>
      <c r="LRX58" s="416"/>
      <c r="LRY58" s="416"/>
      <c r="LRZ58" s="416"/>
      <c r="LSA58" s="416"/>
      <c r="LSB58" s="416"/>
      <c r="LSC58" s="415"/>
      <c r="LSD58" s="416"/>
      <c r="LSE58" s="416"/>
      <c r="LSF58" s="416"/>
      <c r="LSG58" s="416"/>
      <c r="LSH58" s="416"/>
      <c r="LSI58" s="416"/>
      <c r="LSJ58" s="416"/>
      <c r="LSK58" s="415"/>
      <c r="LSL58" s="416"/>
      <c r="LSM58" s="416"/>
      <c r="LSN58" s="416"/>
      <c r="LSO58" s="416"/>
      <c r="LSP58" s="416"/>
      <c r="LSQ58" s="416"/>
      <c r="LSR58" s="416"/>
      <c r="LSS58" s="415"/>
      <c r="LST58" s="416"/>
      <c r="LSU58" s="416"/>
      <c r="LSV58" s="416"/>
      <c r="LSW58" s="416"/>
      <c r="LSX58" s="416"/>
      <c r="LSY58" s="416"/>
      <c r="LSZ58" s="416"/>
      <c r="LTA58" s="415"/>
      <c r="LTB58" s="416"/>
      <c r="LTC58" s="416"/>
      <c r="LTD58" s="416"/>
      <c r="LTE58" s="416"/>
      <c r="LTF58" s="416"/>
      <c r="LTG58" s="416"/>
      <c r="LTH58" s="416"/>
      <c r="LTI58" s="415"/>
      <c r="LTJ58" s="416"/>
      <c r="LTK58" s="416"/>
      <c r="LTL58" s="416"/>
      <c r="LTM58" s="416"/>
      <c r="LTN58" s="416"/>
      <c r="LTO58" s="416"/>
      <c r="LTP58" s="416"/>
      <c r="LTQ58" s="415"/>
      <c r="LTR58" s="416"/>
      <c r="LTS58" s="416"/>
      <c r="LTT58" s="416"/>
      <c r="LTU58" s="416"/>
      <c r="LTV58" s="416"/>
      <c r="LTW58" s="416"/>
      <c r="LTX58" s="416"/>
      <c r="LTY58" s="415"/>
      <c r="LTZ58" s="416"/>
      <c r="LUA58" s="416"/>
      <c r="LUB58" s="416"/>
      <c r="LUC58" s="416"/>
      <c r="LUD58" s="416"/>
      <c r="LUE58" s="416"/>
      <c r="LUF58" s="416"/>
      <c r="LUG58" s="415"/>
      <c r="LUH58" s="416"/>
      <c r="LUI58" s="416"/>
      <c r="LUJ58" s="416"/>
      <c r="LUK58" s="416"/>
      <c r="LUL58" s="416"/>
      <c r="LUM58" s="416"/>
      <c r="LUN58" s="416"/>
      <c r="LUO58" s="415"/>
      <c r="LUP58" s="416"/>
      <c r="LUQ58" s="416"/>
      <c r="LUR58" s="416"/>
      <c r="LUS58" s="416"/>
      <c r="LUT58" s="416"/>
      <c r="LUU58" s="416"/>
      <c r="LUV58" s="416"/>
      <c r="LUW58" s="415"/>
      <c r="LUX58" s="416"/>
      <c r="LUY58" s="416"/>
      <c r="LUZ58" s="416"/>
      <c r="LVA58" s="416"/>
      <c r="LVB58" s="416"/>
      <c r="LVC58" s="416"/>
      <c r="LVD58" s="416"/>
      <c r="LVE58" s="415"/>
      <c r="LVF58" s="416"/>
      <c r="LVG58" s="416"/>
      <c r="LVH58" s="416"/>
      <c r="LVI58" s="416"/>
      <c r="LVJ58" s="416"/>
      <c r="LVK58" s="416"/>
      <c r="LVL58" s="416"/>
      <c r="LVM58" s="415"/>
      <c r="LVN58" s="416"/>
      <c r="LVO58" s="416"/>
      <c r="LVP58" s="416"/>
      <c r="LVQ58" s="416"/>
      <c r="LVR58" s="416"/>
      <c r="LVS58" s="416"/>
      <c r="LVT58" s="416"/>
      <c r="LVU58" s="415"/>
      <c r="LVV58" s="416"/>
      <c r="LVW58" s="416"/>
      <c r="LVX58" s="416"/>
      <c r="LVY58" s="416"/>
      <c r="LVZ58" s="416"/>
      <c r="LWA58" s="416"/>
      <c r="LWB58" s="416"/>
      <c r="LWC58" s="415"/>
      <c r="LWD58" s="416"/>
      <c r="LWE58" s="416"/>
      <c r="LWF58" s="416"/>
      <c r="LWG58" s="416"/>
      <c r="LWH58" s="416"/>
      <c r="LWI58" s="416"/>
      <c r="LWJ58" s="416"/>
      <c r="LWK58" s="415"/>
      <c r="LWL58" s="416"/>
      <c r="LWM58" s="416"/>
      <c r="LWN58" s="416"/>
      <c r="LWO58" s="416"/>
      <c r="LWP58" s="416"/>
      <c r="LWQ58" s="416"/>
      <c r="LWR58" s="416"/>
      <c r="LWS58" s="415"/>
      <c r="LWT58" s="416"/>
      <c r="LWU58" s="416"/>
      <c r="LWV58" s="416"/>
      <c r="LWW58" s="416"/>
      <c r="LWX58" s="416"/>
      <c r="LWY58" s="416"/>
      <c r="LWZ58" s="416"/>
      <c r="LXA58" s="415"/>
      <c r="LXB58" s="416"/>
      <c r="LXC58" s="416"/>
      <c r="LXD58" s="416"/>
      <c r="LXE58" s="416"/>
      <c r="LXF58" s="416"/>
      <c r="LXG58" s="416"/>
      <c r="LXH58" s="416"/>
      <c r="LXI58" s="415"/>
      <c r="LXJ58" s="416"/>
      <c r="LXK58" s="416"/>
      <c r="LXL58" s="416"/>
      <c r="LXM58" s="416"/>
      <c r="LXN58" s="416"/>
      <c r="LXO58" s="416"/>
      <c r="LXP58" s="416"/>
      <c r="LXQ58" s="415"/>
      <c r="LXR58" s="416"/>
      <c r="LXS58" s="416"/>
      <c r="LXT58" s="416"/>
      <c r="LXU58" s="416"/>
      <c r="LXV58" s="416"/>
      <c r="LXW58" s="416"/>
      <c r="LXX58" s="416"/>
      <c r="LXY58" s="415"/>
      <c r="LXZ58" s="416"/>
      <c r="LYA58" s="416"/>
      <c r="LYB58" s="416"/>
      <c r="LYC58" s="416"/>
      <c r="LYD58" s="416"/>
      <c r="LYE58" s="416"/>
      <c r="LYF58" s="416"/>
      <c r="LYG58" s="415"/>
      <c r="LYH58" s="416"/>
      <c r="LYI58" s="416"/>
      <c r="LYJ58" s="416"/>
      <c r="LYK58" s="416"/>
      <c r="LYL58" s="416"/>
      <c r="LYM58" s="416"/>
      <c r="LYN58" s="416"/>
      <c r="LYO58" s="415"/>
      <c r="LYP58" s="416"/>
      <c r="LYQ58" s="416"/>
      <c r="LYR58" s="416"/>
      <c r="LYS58" s="416"/>
      <c r="LYT58" s="416"/>
      <c r="LYU58" s="416"/>
      <c r="LYV58" s="416"/>
      <c r="LYW58" s="415"/>
      <c r="LYX58" s="416"/>
      <c r="LYY58" s="416"/>
      <c r="LYZ58" s="416"/>
      <c r="LZA58" s="416"/>
      <c r="LZB58" s="416"/>
      <c r="LZC58" s="416"/>
      <c r="LZD58" s="416"/>
      <c r="LZE58" s="415"/>
      <c r="LZF58" s="416"/>
      <c r="LZG58" s="416"/>
      <c r="LZH58" s="416"/>
      <c r="LZI58" s="416"/>
      <c r="LZJ58" s="416"/>
      <c r="LZK58" s="416"/>
      <c r="LZL58" s="416"/>
      <c r="LZM58" s="415"/>
      <c r="LZN58" s="416"/>
      <c r="LZO58" s="416"/>
      <c r="LZP58" s="416"/>
      <c r="LZQ58" s="416"/>
      <c r="LZR58" s="416"/>
      <c r="LZS58" s="416"/>
      <c r="LZT58" s="416"/>
      <c r="LZU58" s="415"/>
      <c r="LZV58" s="416"/>
      <c r="LZW58" s="416"/>
      <c r="LZX58" s="416"/>
      <c r="LZY58" s="416"/>
      <c r="LZZ58" s="416"/>
      <c r="MAA58" s="416"/>
      <c r="MAB58" s="416"/>
      <c r="MAC58" s="415"/>
      <c r="MAD58" s="416"/>
      <c r="MAE58" s="416"/>
      <c r="MAF58" s="416"/>
      <c r="MAG58" s="416"/>
      <c r="MAH58" s="416"/>
      <c r="MAI58" s="416"/>
      <c r="MAJ58" s="416"/>
      <c r="MAK58" s="415"/>
      <c r="MAL58" s="416"/>
      <c r="MAM58" s="416"/>
      <c r="MAN58" s="416"/>
      <c r="MAO58" s="416"/>
      <c r="MAP58" s="416"/>
      <c r="MAQ58" s="416"/>
      <c r="MAR58" s="416"/>
      <c r="MAS58" s="415"/>
      <c r="MAT58" s="416"/>
      <c r="MAU58" s="416"/>
      <c r="MAV58" s="416"/>
      <c r="MAW58" s="416"/>
      <c r="MAX58" s="416"/>
      <c r="MAY58" s="416"/>
      <c r="MAZ58" s="416"/>
      <c r="MBA58" s="415"/>
      <c r="MBB58" s="416"/>
      <c r="MBC58" s="416"/>
      <c r="MBD58" s="416"/>
      <c r="MBE58" s="416"/>
      <c r="MBF58" s="416"/>
      <c r="MBG58" s="416"/>
      <c r="MBH58" s="416"/>
      <c r="MBI58" s="415"/>
      <c r="MBJ58" s="416"/>
      <c r="MBK58" s="416"/>
      <c r="MBL58" s="416"/>
      <c r="MBM58" s="416"/>
      <c r="MBN58" s="416"/>
      <c r="MBO58" s="416"/>
      <c r="MBP58" s="416"/>
      <c r="MBQ58" s="415"/>
      <c r="MBR58" s="416"/>
      <c r="MBS58" s="416"/>
      <c r="MBT58" s="416"/>
      <c r="MBU58" s="416"/>
      <c r="MBV58" s="416"/>
      <c r="MBW58" s="416"/>
      <c r="MBX58" s="416"/>
      <c r="MBY58" s="415"/>
      <c r="MBZ58" s="416"/>
      <c r="MCA58" s="416"/>
      <c r="MCB58" s="416"/>
      <c r="MCC58" s="416"/>
      <c r="MCD58" s="416"/>
      <c r="MCE58" s="416"/>
      <c r="MCF58" s="416"/>
      <c r="MCG58" s="415"/>
      <c r="MCH58" s="416"/>
      <c r="MCI58" s="416"/>
      <c r="MCJ58" s="416"/>
      <c r="MCK58" s="416"/>
      <c r="MCL58" s="416"/>
      <c r="MCM58" s="416"/>
      <c r="MCN58" s="416"/>
      <c r="MCO58" s="415"/>
      <c r="MCP58" s="416"/>
      <c r="MCQ58" s="416"/>
      <c r="MCR58" s="416"/>
      <c r="MCS58" s="416"/>
      <c r="MCT58" s="416"/>
      <c r="MCU58" s="416"/>
      <c r="MCV58" s="416"/>
      <c r="MCW58" s="415"/>
      <c r="MCX58" s="416"/>
      <c r="MCY58" s="416"/>
      <c r="MCZ58" s="416"/>
      <c r="MDA58" s="416"/>
      <c r="MDB58" s="416"/>
      <c r="MDC58" s="416"/>
      <c r="MDD58" s="416"/>
      <c r="MDE58" s="415"/>
      <c r="MDF58" s="416"/>
      <c r="MDG58" s="416"/>
      <c r="MDH58" s="416"/>
      <c r="MDI58" s="416"/>
      <c r="MDJ58" s="416"/>
      <c r="MDK58" s="416"/>
      <c r="MDL58" s="416"/>
      <c r="MDM58" s="415"/>
      <c r="MDN58" s="416"/>
      <c r="MDO58" s="416"/>
      <c r="MDP58" s="416"/>
      <c r="MDQ58" s="416"/>
      <c r="MDR58" s="416"/>
      <c r="MDS58" s="416"/>
      <c r="MDT58" s="416"/>
      <c r="MDU58" s="415"/>
      <c r="MDV58" s="416"/>
      <c r="MDW58" s="416"/>
      <c r="MDX58" s="416"/>
      <c r="MDY58" s="416"/>
      <c r="MDZ58" s="416"/>
      <c r="MEA58" s="416"/>
      <c r="MEB58" s="416"/>
      <c r="MEC58" s="415"/>
      <c r="MED58" s="416"/>
      <c r="MEE58" s="416"/>
      <c r="MEF58" s="416"/>
      <c r="MEG58" s="416"/>
      <c r="MEH58" s="416"/>
      <c r="MEI58" s="416"/>
      <c r="MEJ58" s="416"/>
      <c r="MEK58" s="415"/>
      <c r="MEL58" s="416"/>
      <c r="MEM58" s="416"/>
      <c r="MEN58" s="416"/>
      <c r="MEO58" s="416"/>
      <c r="MEP58" s="416"/>
      <c r="MEQ58" s="416"/>
      <c r="MER58" s="416"/>
      <c r="MES58" s="415"/>
      <c r="MET58" s="416"/>
      <c r="MEU58" s="416"/>
      <c r="MEV58" s="416"/>
      <c r="MEW58" s="416"/>
      <c r="MEX58" s="416"/>
      <c r="MEY58" s="416"/>
      <c r="MEZ58" s="416"/>
      <c r="MFA58" s="415"/>
      <c r="MFB58" s="416"/>
      <c r="MFC58" s="416"/>
      <c r="MFD58" s="416"/>
      <c r="MFE58" s="416"/>
      <c r="MFF58" s="416"/>
      <c r="MFG58" s="416"/>
      <c r="MFH58" s="416"/>
      <c r="MFI58" s="415"/>
      <c r="MFJ58" s="416"/>
      <c r="MFK58" s="416"/>
      <c r="MFL58" s="416"/>
      <c r="MFM58" s="416"/>
      <c r="MFN58" s="416"/>
      <c r="MFO58" s="416"/>
      <c r="MFP58" s="416"/>
      <c r="MFQ58" s="415"/>
      <c r="MFR58" s="416"/>
      <c r="MFS58" s="416"/>
      <c r="MFT58" s="416"/>
      <c r="MFU58" s="416"/>
      <c r="MFV58" s="416"/>
      <c r="MFW58" s="416"/>
      <c r="MFX58" s="416"/>
      <c r="MFY58" s="415"/>
      <c r="MFZ58" s="416"/>
      <c r="MGA58" s="416"/>
      <c r="MGB58" s="416"/>
      <c r="MGC58" s="416"/>
      <c r="MGD58" s="416"/>
      <c r="MGE58" s="416"/>
      <c r="MGF58" s="416"/>
      <c r="MGG58" s="415"/>
      <c r="MGH58" s="416"/>
      <c r="MGI58" s="416"/>
      <c r="MGJ58" s="416"/>
      <c r="MGK58" s="416"/>
      <c r="MGL58" s="416"/>
      <c r="MGM58" s="416"/>
      <c r="MGN58" s="416"/>
      <c r="MGO58" s="415"/>
      <c r="MGP58" s="416"/>
      <c r="MGQ58" s="416"/>
      <c r="MGR58" s="416"/>
      <c r="MGS58" s="416"/>
      <c r="MGT58" s="416"/>
      <c r="MGU58" s="416"/>
      <c r="MGV58" s="416"/>
      <c r="MGW58" s="415"/>
      <c r="MGX58" s="416"/>
      <c r="MGY58" s="416"/>
      <c r="MGZ58" s="416"/>
      <c r="MHA58" s="416"/>
      <c r="MHB58" s="416"/>
      <c r="MHC58" s="416"/>
      <c r="MHD58" s="416"/>
      <c r="MHE58" s="415"/>
      <c r="MHF58" s="416"/>
      <c r="MHG58" s="416"/>
      <c r="MHH58" s="416"/>
      <c r="MHI58" s="416"/>
      <c r="MHJ58" s="416"/>
      <c r="MHK58" s="416"/>
      <c r="MHL58" s="416"/>
      <c r="MHM58" s="415"/>
      <c r="MHN58" s="416"/>
      <c r="MHO58" s="416"/>
      <c r="MHP58" s="416"/>
      <c r="MHQ58" s="416"/>
      <c r="MHR58" s="416"/>
      <c r="MHS58" s="416"/>
      <c r="MHT58" s="416"/>
      <c r="MHU58" s="415"/>
      <c r="MHV58" s="416"/>
      <c r="MHW58" s="416"/>
      <c r="MHX58" s="416"/>
      <c r="MHY58" s="416"/>
      <c r="MHZ58" s="416"/>
      <c r="MIA58" s="416"/>
      <c r="MIB58" s="416"/>
      <c r="MIC58" s="415"/>
      <c r="MID58" s="416"/>
      <c r="MIE58" s="416"/>
      <c r="MIF58" s="416"/>
      <c r="MIG58" s="416"/>
      <c r="MIH58" s="416"/>
      <c r="MII58" s="416"/>
      <c r="MIJ58" s="416"/>
      <c r="MIK58" s="415"/>
      <c r="MIL58" s="416"/>
      <c r="MIM58" s="416"/>
      <c r="MIN58" s="416"/>
      <c r="MIO58" s="416"/>
      <c r="MIP58" s="416"/>
      <c r="MIQ58" s="416"/>
      <c r="MIR58" s="416"/>
      <c r="MIS58" s="415"/>
      <c r="MIT58" s="416"/>
      <c r="MIU58" s="416"/>
      <c r="MIV58" s="416"/>
      <c r="MIW58" s="416"/>
      <c r="MIX58" s="416"/>
      <c r="MIY58" s="416"/>
      <c r="MIZ58" s="416"/>
      <c r="MJA58" s="415"/>
      <c r="MJB58" s="416"/>
      <c r="MJC58" s="416"/>
      <c r="MJD58" s="416"/>
      <c r="MJE58" s="416"/>
      <c r="MJF58" s="416"/>
      <c r="MJG58" s="416"/>
      <c r="MJH58" s="416"/>
      <c r="MJI58" s="415"/>
      <c r="MJJ58" s="416"/>
      <c r="MJK58" s="416"/>
      <c r="MJL58" s="416"/>
      <c r="MJM58" s="416"/>
      <c r="MJN58" s="416"/>
      <c r="MJO58" s="416"/>
      <c r="MJP58" s="416"/>
      <c r="MJQ58" s="415"/>
      <c r="MJR58" s="416"/>
      <c r="MJS58" s="416"/>
      <c r="MJT58" s="416"/>
      <c r="MJU58" s="416"/>
      <c r="MJV58" s="416"/>
      <c r="MJW58" s="416"/>
      <c r="MJX58" s="416"/>
      <c r="MJY58" s="415"/>
      <c r="MJZ58" s="416"/>
      <c r="MKA58" s="416"/>
      <c r="MKB58" s="416"/>
      <c r="MKC58" s="416"/>
      <c r="MKD58" s="416"/>
      <c r="MKE58" s="416"/>
      <c r="MKF58" s="416"/>
      <c r="MKG58" s="415"/>
      <c r="MKH58" s="416"/>
      <c r="MKI58" s="416"/>
      <c r="MKJ58" s="416"/>
      <c r="MKK58" s="416"/>
      <c r="MKL58" s="416"/>
      <c r="MKM58" s="416"/>
      <c r="MKN58" s="416"/>
      <c r="MKO58" s="415"/>
      <c r="MKP58" s="416"/>
      <c r="MKQ58" s="416"/>
      <c r="MKR58" s="416"/>
      <c r="MKS58" s="416"/>
      <c r="MKT58" s="416"/>
      <c r="MKU58" s="416"/>
      <c r="MKV58" s="416"/>
      <c r="MKW58" s="415"/>
      <c r="MKX58" s="416"/>
      <c r="MKY58" s="416"/>
      <c r="MKZ58" s="416"/>
      <c r="MLA58" s="416"/>
      <c r="MLB58" s="416"/>
      <c r="MLC58" s="416"/>
      <c r="MLD58" s="416"/>
      <c r="MLE58" s="415"/>
      <c r="MLF58" s="416"/>
      <c r="MLG58" s="416"/>
      <c r="MLH58" s="416"/>
      <c r="MLI58" s="416"/>
      <c r="MLJ58" s="416"/>
      <c r="MLK58" s="416"/>
      <c r="MLL58" s="416"/>
      <c r="MLM58" s="415"/>
      <c r="MLN58" s="416"/>
      <c r="MLO58" s="416"/>
      <c r="MLP58" s="416"/>
      <c r="MLQ58" s="416"/>
      <c r="MLR58" s="416"/>
      <c r="MLS58" s="416"/>
      <c r="MLT58" s="416"/>
      <c r="MLU58" s="415"/>
      <c r="MLV58" s="416"/>
      <c r="MLW58" s="416"/>
      <c r="MLX58" s="416"/>
      <c r="MLY58" s="416"/>
      <c r="MLZ58" s="416"/>
      <c r="MMA58" s="416"/>
      <c r="MMB58" s="416"/>
      <c r="MMC58" s="415"/>
      <c r="MMD58" s="416"/>
      <c r="MME58" s="416"/>
      <c r="MMF58" s="416"/>
      <c r="MMG58" s="416"/>
      <c r="MMH58" s="416"/>
      <c r="MMI58" s="416"/>
      <c r="MMJ58" s="416"/>
      <c r="MMK58" s="415"/>
      <c r="MML58" s="416"/>
      <c r="MMM58" s="416"/>
      <c r="MMN58" s="416"/>
      <c r="MMO58" s="416"/>
      <c r="MMP58" s="416"/>
      <c r="MMQ58" s="416"/>
      <c r="MMR58" s="416"/>
      <c r="MMS58" s="415"/>
      <c r="MMT58" s="416"/>
      <c r="MMU58" s="416"/>
      <c r="MMV58" s="416"/>
      <c r="MMW58" s="416"/>
      <c r="MMX58" s="416"/>
      <c r="MMY58" s="416"/>
      <c r="MMZ58" s="416"/>
      <c r="MNA58" s="415"/>
      <c r="MNB58" s="416"/>
      <c r="MNC58" s="416"/>
      <c r="MND58" s="416"/>
      <c r="MNE58" s="416"/>
      <c r="MNF58" s="416"/>
      <c r="MNG58" s="416"/>
      <c r="MNH58" s="416"/>
      <c r="MNI58" s="415"/>
      <c r="MNJ58" s="416"/>
      <c r="MNK58" s="416"/>
      <c r="MNL58" s="416"/>
      <c r="MNM58" s="416"/>
      <c r="MNN58" s="416"/>
      <c r="MNO58" s="416"/>
      <c r="MNP58" s="416"/>
      <c r="MNQ58" s="415"/>
      <c r="MNR58" s="416"/>
      <c r="MNS58" s="416"/>
      <c r="MNT58" s="416"/>
      <c r="MNU58" s="416"/>
      <c r="MNV58" s="416"/>
      <c r="MNW58" s="416"/>
      <c r="MNX58" s="416"/>
      <c r="MNY58" s="415"/>
      <c r="MNZ58" s="416"/>
      <c r="MOA58" s="416"/>
      <c r="MOB58" s="416"/>
      <c r="MOC58" s="416"/>
      <c r="MOD58" s="416"/>
      <c r="MOE58" s="416"/>
      <c r="MOF58" s="416"/>
      <c r="MOG58" s="415"/>
      <c r="MOH58" s="416"/>
      <c r="MOI58" s="416"/>
      <c r="MOJ58" s="416"/>
      <c r="MOK58" s="416"/>
      <c r="MOL58" s="416"/>
      <c r="MOM58" s="416"/>
      <c r="MON58" s="416"/>
      <c r="MOO58" s="415"/>
      <c r="MOP58" s="416"/>
      <c r="MOQ58" s="416"/>
      <c r="MOR58" s="416"/>
      <c r="MOS58" s="416"/>
      <c r="MOT58" s="416"/>
      <c r="MOU58" s="416"/>
      <c r="MOV58" s="416"/>
      <c r="MOW58" s="415"/>
      <c r="MOX58" s="416"/>
      <c r="MOY58" s="416"/>
      <c r="MOZ58" s="416"/>
      <c r="MPA58" s="416"/>
      <c r="MPB58" s="416"/>
      <c r="MPC58" s="416"/>
      <c r="MPD58" s="416"/>
      <c r="MPE58" s="415"/>
      <c r="MPF58" s="416"/>
      <c r="MPG58" s="416"/>
      <c r="MPH58" s="416"/>
      <c r="MPI58" s="416"/>
      <c r="MPJ58" s="416"/>
      <c r="MPK58" s="416"/>
      <c r="MPL58" s="416"/>
      <c r="MPM58" s="415"/>
      <c r="MPN58" s="416"/>
      <c r="MPO58" s="416"/>
      <c r="MPP58" s="416"/>
      <c r="MPQ58" s="416"/>
      <c r="MPR58" s="416"/>
      <c r="MPS58" s="416"/>
      <c r="MPT58" s="416"/>
      <c r="MPU58" s="415"/>
      <c r="MPV58" s="416"/>
      <c r="MPW58" s="416"/>
      <c r="MPX58" s="416"/>
      <c r="MPY58" s="416"/>
      <c r="MPZ58" s="416"/>
      <c r="MQA58" s="416"/>
      <c r="MQB58" s="416"/>
      <c r="MQC58" s="415"/>
      <c r="MQD58" s="416"/>
      <c r="MQE58" s="416"/>
      <c r="MQF58" s="416"/>
      <c r="MQG58" s="416"/>
      <c r="MQH58" s="416"/>
      <c r="MQI58" s="416"/>
      <c r="MQJ58" s="416"/>
      <c r="MQK58" s="415"/>
      <c r="MQL58" s="416"/>
      <c r="MQM58" s="416"/>
      <c r="MQN58" s="416"/>
      <c r="MQO58" s="416"/>
      <c r="MQP58" s="416"/>
      <c r="MQQ58" s="416"/>
      <c r="MQR58" s="416"/>
      <c r="MQS58" s="415"/>
      <c r="MQT58" s="416"/>
      <c r="MQU58" s="416"/>
      <c r="MQV58" s="416"/>
      <c r="MQW58" s="416"/>
      <c r="MQX58" s="416"/>
      <c r="MQY58" s="416"/>
      <c r="MQZ58" s="416"/>
      <c r="MRA58" s="415"/>
      <c r="MRB58" s="416"/>
      <c r="MRC58" s="416"/>
      <c r="MRD58" s="416"/>
      <c r="MRE58" s="416"/>
      <c r="MRF58" s="416"/>
      <c r="MRG58" s="416"/>
      <c r="MRH58" s="416"/>
      <c r="MRI58" s="415"/>
      <c r="MRJ58" s="416"/>
      <c r="MRK58" s="416"/>
      <c r="MRL58" s="416"/>
      <c r="MRM58" s="416"/>
      <c r="MRN58" s="416"/>
      <c r="MRO58" s="416"/>
      <c r="MRP58" s="416"/>
      <c r="MRQ58" s="415"/>
      <c r="MRR58" s="416"/>
      <c r="MRS58" s="416"/>
      <c r="MRT58" s="416"/>
      <c r="MRU58" s="416"/>
      <c r="MRV58" s="416"/>
      <c r="MRW58" s="416"/>
      <c r="MRX58" s="416"/>
      <c r="MRY58" s="415"/>
      <c r="MRZ58" s="416"/>
      <c r="MSA58" s="416"/>
      <c r="MSB58" s="416"/>
      <c r="MSC58" s="416"/>
      <c r="MSD58" s="416"/>
      <c r="MSE58" s="416"/>
      <c r="MSF58" s="416"/>
      <c r="MSG58" s="415"/>
      <c r="MSH58" s="416"/>
      <c r="MSI58" s="416"/>
      <c r="MSJ58" s="416"/>
      <c r="MSK58" s="416"/>
      <c r="MSL58" s="416"/>
      <c r="MSM58" s="416"/>
      <c r="MSN58" s="416"/>
      <c r="MSO58" s="415"/>
      <c r="MSP58" s="416"/>
      <c r="MSQ58" s="416"/>
      <c r="MSR58" s="416"/>
      <c r="MSS58" s="416"/>
      <c r="MST58" s="416"/>
      <c r="MSU58" s="416"/>
      <c r="MSV58" s="416"/>
      <c r="MSW58" s="415"/>
      <c r="MSX58" s="416"/>
      <c r="MSY58" s="416"/>
      <c r="MSZ58" s="416"/>
      <c r="MTA58" s="416"/>
      <c r="MTB58" s="416"/>
      <c r="MTC58" s="416"/>
      <c r="MTD58" s="416"/>
      <c r="MTE58" s="415"/>
      <c r="MTF58" s="416"/>
      <c r="MTG58" s="416"/>
      <c r="MTH58" s="416"/>
      <c r="MTI58" s="416"/>
      <c r="MTJ58" s="416"/>
      <c r="MTK58" s="416"/>
      <c r="MTL58" s="416"/>
      <c r="MTM58" s="415"/>
      <c r="MTN58" s="416"/>
      <c r="MTO58" s="416"/>
      <c r="MTP58" s="416"/>
      <c r="MTQ58" s="416"/>
      <c r="MTR58" s="416"/>
      <c r="MTS58" s="416"/>
      <c r="MTT58" s="416"/>
      <c r="MTU58" s="415"/>
      <c r="MTV58" s="416"/>
      <c r="MTW58" s="416"/>
      <c r="MTX58" s="416"/>
      <c r="MTY58" s="416"/>
      <c r="MTZ58" s="416"/>
      <c r="MUA58" s="416"/>
      <c r="MUB58" s="416"/>
      <c r="MUC58" s="415"/>
      <c r="MUD58" s="416"/>
      <c r="MUE58" s="416"/>
      <c r="MUF58" s="416"/>
      <c r="MUG58" s="416"/>
      <c r="MUH58" s="416"/>
      <c r="MUI58" s="416"/>
      <c r="MUJ58" s="416"/>
      <c r="MUK58" s="415"/>
      <c r="MUL58" s="416"/>
      <c r="MUM58" s="416"/>
      <c r="MUN58" s="416"/>
      <c r="MUO58" s="416"/>
      <c r="MUP58" s="416"/>
      <c r="MUQ58" s="416"/>
      <c r="MUR58" s="416"/>
      <c r="MUS58" s="415"/>
      <c r="MUT58" s="416"/>
      <c r="MUU58" s="416"/>
      <c r="MUV58" s="416"/>
      <c r="MUW58" s="416"/>
      <c r="MUX58" s="416"/>
      <c r="MUY58" s="416"/>
      <c r="MUZ58" s="416"/>
      <c r="MVA58" s="415"/>
      <c r="MVB58" s="416"/>
      <c r="MVC58" s="416"/>
      <c r="MVD58" s="416"/>
      <c r="MVE58" s="416"/>
      <c r="MVF58" s="416"/>
      <c r="MVG58" s="416"/>
      <c r="MVH58" s="416"/>
      <c r="MVI58" s="415"/>
      <c r="MVJ58" s="416"/>
      <c r="MVK58" s="416"/>
      <c r="MVL58" s="416"/>
      <c r="MVM58" s="416"/>
      <c r="MVN58" s="416"/>
      <c r="MVO58" s="416"/>
      <c r="MVP58" s="416"/>
      <c r="MVQ58" s="415"/>
      <c r="MVR58" s="416"/>
      <c r="MVS58" s="416"/>
      <c r="MVT58" s="416"/>
      <c r="MVU58" s="416"/>
      <c r="MVV58" s="416"/>
      <c r="MVW58" s="416"/>
      <c r="MVX58" s="416"/>
      <c r="MVY58" s="415"/>
      <c r="MVZ58" s="416"/>
      <c r="MWA58" s="416"/>
      <c r="MWB58" s="416"/>
      <c r="MWC58" s="416"/>
      <c r="MWD58" s="416"/>
      <c r="MWE58" s="416"/>
      <c r="MWF58" s="416"/>
      <c r="MWG58" s="415"/>
      <c r="MWH58" s="416"/>
      <c r="MWI58" s="416"/>
      <c r="MWJ58" s="416"/>
      <c r="MWK58" s="416"/>
      <c r="MWL58" s="416"/>
      <c r="MWM58" s="416"/>
      <c r="MWN58" s="416"/>
      <c r="MWO58" s="415"/>
      <c r="MWP58" s="416"/>
      <c r="MWQ58" s="416"/>
      <c r="MWR58" s="416"/>
      <c r="MWS58" s="416"/>
      <c r="MWT58" s="416"/>
      <c r="MWU58" s="416"/>
      <c r="MWV58" s="416"/>
      <c r="MWW58" s="415"/>
      <c r="MWX58" s="416"/>
      <c r="MWY58" s="416"/>
      <c r="MWZ58" s="416"/>
      <c r="MXA58" s="416"/>
      <c r="MXB58" s="416"/>
      <c r="MXC58" s="416"/>
      <c r="MXD58" s="416"/>
      <c r="MXE58" s="415"/>
      <c r="MXF58" s="416"/>
      <c r="MXG58" s="416"/>
      <c r="MXH58" s="416"/>
      <c r="MXI58" s="416"/>
      <c r="MXJ58" s="416"/>
      <c r="MXK58" s="416"/>
      <c r="MXL58" s="416"/>
      <c r="MXM58" s="415"/>
      <c r="MXN58" s="416"/>
      <c r="MXO58" s="416"/>
      <c r="MXP58" s="416"/>
      <c r="MXQ58" s="416"/>
      <c r="MXR58" s="416"/>
      <c r="MXS58" s="416"/>
      <c r="MXT58" s="416"/>
      <c r="MXU58" s="415"/>
      <c r="MXV58" s="416"/>
      <c r="MXW58" s="416"/>
      <c r="MXX58" s="416"/>
      <c r="MXY58" s="416"/>
      <c r="MXZ58" s="416"/>
      <c r="MYA58" s="416"/>
      <c r="MYB58" s="416"/>
      <c r="MYC58" s="415"/>
      <c r="MYD58" s="416"/>
      <c r="MYE58" s="416"/>
      <c r="MYF58" s="416"/>
      <c r="MYG58" s="416"/>
      <c r="MYH58" s="416"/>
      <c r="MYI58" s="416"/>
      <c r="MYJ58" s="416"/>
      <c r="MYK58" s="415"/>
      <c r="MYL58" s="416"/>
      <c r="MYM58" s="416"/>
      <c r="MYN58" s="416"/>
      <c r="MYO58" s="416"/>
      <c r="MYP58" s="416"/>
      <c r="MYQ58" s="416"/>
      <c r="MYR58" s="416"/>
      <c r="MYS58" s="415"/>
      <c r="MYT58" s="416"/>
      <c r="MYU58" s="416"/>
      <c r="MYV58" s="416"/>
      <c r="MYW58" s="416"/>
      <c r="MYX58" s="416"/>
      <c r="MYY58" s="416"/>
      <c r="MYZ58" s="416"/>
      <c r="MZA58" s="415"/>
      <c r="MZB58" s="416"/>
      <c r="MZC58" s="416"/>
      <c r="MZD58" s="416"/>
      <c r="MZE58" s="416"/>
      <c r="MZF58" s="416"/>
      <c r="MZG58" s="416"/>
      <c r="MZH58" s="416"/>
      <c r="MZI58" s="415"/>
      <c r="MZJ58" s="416"/>
      <c r="MZK58" s="416"/>
      <c r="MZL58" s="416"/>
      <c r="MZM58" s="416"/>
      <c r="MZN58" s="416"/>
      <c r="MZO58" s="416"/>
      <c r="MZP58" s="416"/>
      <c r="MZQ58" s="415"/>
      <c r="MZR58" s="416"/>
      <c r="MZS58" s="416"/>
      <c r="MZT58" s="416"/>
      <c r="MZU58" s="416"/>
      <c r="MZV58" s="416"/>
      <c r="MZW58" s="416"/>
      <c r="MZX58" s="416"/>
      <c r="MZY58" s="415"/>
      <c r="MZZ58" s="416"/>
      <c r="NAA58" s="416"/>
      <c r="NAB58" s="416"/>
      <c r="NAC58" s="416"/>
      <c r="NAD58" s="416"/>
      <c r="NAE58" s="416"/>
      <c r="NAF58" s="416"/>
      <c r="NAG58" s="415"/>
      <c r="NAH58" s="416"/>
      <c r="NAI58" s="416"/>
      <c r="NAJ58" s="416"/>
      <c r="NAK58" s="416"/>
      <c r="NAL58" s="416"/>
      <c r="NAM58" s="416"/>
      <c r="NAN58" s="416"/>
      <c r="NAO58" s="415"/>
      <c r="NAP58" s="416"/>
      <c r="NAQ58" s="416"/>
      <c r="NAR58" s="416"/>
      <c r="NAS58" s="416"/>
      <c r="NAT58" s="416"/>
      <c r="NAU58" s="416"/>
      <c r="NAV58" s="416"/>
      <c r="NAW58" s="415"/>
      <c r="NAX58" s="416"/>
      <c r="NAY58" s="416"/>
      <c r="NAZ58" s="416"/>
      <c r="NBA58" s="416"/>
      <c r="NBB58" s="416"/>
      <c r="NBC58" s="416"/>
      <c r="NBD58" s="416"/>
      <c r="NBE58" s="415"/>
      <c r="NBF58" s="416"/>
      <c r="NBG58" s="416"/>
      <c r="NBH58" s="416"/>
      <c r="NBI58" s="416"/>
      <c r="NBJ58" s="416"/>
      <c r="NBK58" s="416"/>
      <c r="NBL58" s="416"/>
      <c r="NBM58" s="415"/>
      <c r="NBN58" s="416"/>
      <c r="NBO58" s="416"/>
      <c r="NBP58" s="416"/>
      <c r="NBQ58" s="416"/>
      <c r="NBR58" s="416"/>
      <c r="NBS58" s="416"/>
      <c r="NBT58" s="416"/>
      <c r="NBU58" s="415"/>
      <c r="NBV58" s="416"/>
      <c r="NBW58" s="416"/>
      <c r="NBX58" s="416"/>
      <c r="NBY58" s="416"/>
      <c r="NBZ58" s="416"/>
      <c r="NCA58" s="416"/>
      <c r="NCB58" s="416"/>
      <c r="NCC58" s="415"/>
      <c r="NCD58" s="416"/>
      <c r="NCE58" s="416"/>
      <c r="NCF58" s="416"/>
      <c r="NCG58" s="416"/>
      <c r="NCH58" s="416"/>
      <c r="NCI58" s="416"/>
      <c r="NCJ58" s="416"/>
      <c r="NCK58" s="415"/>
      <c r="NCL58" s="416"/>
      <c r="NCM58" s="416"/>
      <c r="NCN58" s="416"/>
      <c r="NCO58" s="416"/>
      <c r="NCP58" s="416"/>
      <c r="NCQ58" s="416"/>
      <c r="NCR58" s="416"/>
      <c r="NCS58" s="415"/>
      <c r="NCT58" s="416"/>
      <c r="NCU58" s="416"/>
      <c r="NCV58" s="416"/>
      <c r="NCW58" s="416"/>
      <c r="NCX58" s="416"/>
      <c r="NCY58" s="416"/>
      <c r="NCZ58" s="416"/>
      <c r="NDA58" s="415"/>
      <c r="NDB58" s="416"/>
      <c r="NDC58" s="416"/>
      <c r="NDD58" s="416"/>
      <c r="NDE58" s="416"/>
      <c r="NDF58" s="416"/>
      <c r="NDG58" s="416"/>
      <c r="NDH58" s="416"/>
      <c r="NDI58" s="415"/>
      <c r="NDJ58" s="416"/>
      <c r="NDK58" s="416"/>
      <c r="NDL58" s="416"/>
      <c r="NDM58" s="416"/>
      <c r="NDN58" s="416"/>
      <c r="NDO58" s="416"/>
      <c r="NDP58" s="416"/>
      <c r="NDQ58" s="415"/>
      <c r="NDR58" s="416"/>
      <c r="NDS58" s="416"/>
      <c r="NDT58" s="416"/>
      <c r="NDU58" s="416"/>
      <c r="NDV58" s="416"/>
      <c r="NDW58" s="416"/>
      <c r="NDX58" s="416"/>
      <c r="NDY58" s="415"/>
      <c r="NDZ58" s="416"/>
      <c r="NEA58" s="416"/>
      <c r="NEB58" s="416"/>
      <c r="NEC58" s="416"/>
      <c r="NED58" s="416"/>
      <c r="NEE58" s="416"/>
      <c r="NEF58" s="416"/>
      <c r="NEG58" s="415"/>
      <c r="NEH58" s="416"/>
      <c r="NEI58" s="416"/>
      <c r="NEJ58" s="416"/>
      <c r="NEK58" s="416"/>
      <c r="NEL58" s="416"/>
      <c r="NEM58" s="416"/>
      <c r="NEN58" s="416"/>
      <c r="NEO58" s="415"/>
      <c r="NEP58" s="416"/>
      <c r="NEQ58" s="416"/>
      <c r="NER58" s="416"/>
      <c r="NES58" s="416"/>
      <c r="NET58" s="416"/>
      <c r="NEU58" s="416"/>
      <c r="NEV58" s="416"/>
      <c r="NEW58" s="415"/>
      <c r="NEX58" s="416"/>
      <c r="NEY58" s="416"/>
      <c r="NEZ58" s="416"/>
      <c r="NFA58" s="416"/>
      <c r="NFB58" s="416"/>
      <c r="NFC58" s="416"/>
      <c r="NFD58" s="416"/>
      <c r="NFE58" s="415"/>
      <c r="NFF58" s="416"/>
      <c r="NFG58" s="416"/>
      <c r="NFH58" s="416"/>
      <c r="NFI58" s="416"/>
      <c r="NFJ58" s="416"/>
      <c r="NFK58" s="416"/>
      <c r="NFL58" s="416"/>
      <c r="NFM58" s="415"/>
      <c r="NFN58" s="416"/>
      <c r="NFO58" s="416"/>
      <c r="NFP58" s="416"/>
      <c r="NFQ58" s="416"/>
      <c r="NFR58" s="416"/>
      <c r="NFS58" s="416"/>
      <c r="NFT58" s="416"/>
      <c r="NFU58" s="415"/>
      <c r="NFV58" s="416"/>
      <c r="NFW58" s="416"/>
      <c r="NFX58" s="416"/>
      <c r="NFY58" s="416"/>
      <c r="NFZ58" s="416"/>
      <c r="NGA58" s="416"/>
      <c r="NGB58" s="416"/>
      <c r="NGC58" s="415"/>
      <c r="NGD58" s="416"/>
      <c r="NGE58" s="416"/>
      <c r="NGF58" s="416"/>
      <c r="NGG58" s="416"/>
      <c r="NGH58" s="416"/>
      <c r="NGI58" s="416"/>
      <c r="NGJ58" s="416"/>
      <c r="NGK58" s="415"/>
      <c r="NGL58" s="416"/>
      <c r="NGM58" s="416"/>
      <c r="NGN58" s="416"/>
      <c r="NGO58" s="416"/>
      <c r="NGP58" s="416"/>
      <c r="NGQ58" s="416"/>
      <c r="NGR58" s="416"/>
      <c r="NGS58" s="415"/>
      <c r="NGT58" s="416"/>
      <c r="NGU58" s="416"/>
      <c r="NGV58" s="416"/>
      <c r="NGW58" s="416"/>
      <c r="NGX58" s="416"/>
      <c r="NGY58" s="416"/>
      <c r="NGZ58" s="416"/>
      <c r="NHA58" s="415"/>
      <c r="NHB58" s="416"/>
      <c r="NHC58" s="416"/>
      <c r="NHD58" s="416"/>
      <c r="NHE58" s="416"/>
      <c r="NHF58" s="416"/>
      <c r="NHG58" s="416"/>
      <c r="NHH58" s="416"/>
      <c r="NHI58" s="415"/>
      <c r="NHJ58" s="416"/>
      <c r="NHK58" s="416"/>
      <c r="NHL58" s="416"/>
      <c r="NHM58" s="416"/>
      <c r="NHN58" s="416"/>
      <c r="NHO58" s="416"/>
      <c r="NHP58" s="416"/>
      <c r="NHQ58" s="415"/>
      <c r="NHR58" s="416"/>
      <c r="NHS58" s="416"/>
      <c r="NHT58" s="416"/>
      <c r="NHU58" s="416"/>
      <c r="NHV58" s="416"/>
      <c r="NHW58" s="416"/>
      <c r="NHX58" s="416"/>
      <c r="NHY58" s="415"/>
      <c r="NHZ58" s="416"/>
      <c r="NIA58" s="416"/>
      <c r="NIB58" s="416"/>
      <c r="NIC58" s="416"/>
      <c r="NID58" s="416"/>
      <c r="NIE58" s="416"/>
      <c r="NIF58" s="416"/>
      <c r="NIG58" s="415"/>
      <c r="NIH58" s="416"/>
      <c r="NII58" s="416"/>
      <c r="NIJ58" s="416"/>
      <c r="NIK58" s="416"/>
      <c r="NIL58" s="416"/>
      <c r="NIM58" s="416"/>
      <c r="NIN58" s="416"/>
      <c r="NIO58" s="415"/>
      <c r="NIP58" s="416"/>
      <c r="NIQ58" s="416"/>
      <c r="NIR58" s="416"/>
      <c r="NIS58" s="416"/>
      <c r="NIT58" s="416"/>
      <c r="NIU58" s="416"/>
      <c r="NIV58" s="416"/>
      <c r="NIW58" s="415"/>
      <c r="NIX58" s="416"/>
      <c r="NIY58" s="416"/>
      <c r="NIZ58" s="416"/>
      <c r="NJA58" s="416"/>
      <c r="NJB58" s="416"/>
      <c r="NJC58" s="416"/>
      <c r="NJD58" s="416"/>
      <c r="NJE58" s="415"/>
      <c r="NJF58" s="416"/>
      <c r="NJG58" s="416"/>
      <c r="NJH58" s="416"/>
      <c r="NJI58" s="416"/>
      <c r="NJJ58" s="416"/>
      <c r="NJK58" s="416"/>
      <c r="NJL58" s="416"/>
      <c r="NJM58" s="415"/>
      <c r="NJN58" s="416"/>
      <c r="NJO58" s="416"/>
      <c r="NJP58" s="416"/>
      <c r="NJQ58" s="416"/>
      <c r="NJR58" s="416"/>
      <c r="NJS58" s="416"/>
      <c r="NJT58" s="416"/>
      <c r="NJU58" s="415"/>
      <c r="NJV58" s="416"/>
      <c r="NJW58" s="416"/>
      <c r="NJX58" s="416"/>
      <c r="NJY58" s="416"/>
      <c r="NJZ58" s="416"/>
      <c r="NKA58" s="416"/>
      <c r="NKB58" s="416"/>
      <c r="NKC58" s="415"/>
      <c r="NKD58" s="416"/>
      <c r="NKE58" s="416"/>
      <c r="NKF58" s="416"/>
      <c r="NKG58" s="416"/>
      <c r="NKH58" s="416"/>
      <c r="NKI58" s="416"/>
      <c r="NKJ58" s="416"/>
      <c r="NKK58" s="415"/>
      <c r="NKL58" s="416"/>
      <c r="NKM58" s="416"/>
      <c r="NKN58" s="416"/>
      <c r="NKO58" s="416"/>
      <c r="NKP58" s="416"/>
      <c r="NKQ58" s="416"/>
      <c r="NKR58" s="416"/>
      <c r="NKS58" s="415"/>
      <c r="NKT58" s="416"/>
      <c r="NKU58" s="416"/>
      <c r="NKV58" s="416"/>
      <c r="NKW58" s="416"/>
      <c r="NKX58" s="416"/>
      <c r="NKY58" s="416"/>
      <c r="NKZ58" s="416"/>
      <c r="NLA58" s="415"/>
      <c r="NLB58" s="416"/>
      <c r="NLC58" s="416"/>
      <c r="NLD58" s="416"/>
      <c r="NLE58" s="416"/>
      <c r="NLF58" s="416"/>
      <c r="NLG58" s="416"/>
      <c r="NLH58" s="416"/>
      <c r="NLI58" s="415"/>
      <c r="NLJ58" s="416"/>
      <c r="NLK58" s="416"/>
      <c r="NLL58" s="416"/>
      <c r="NLM58" s="416"/>
      <c r="NLN58" s="416"/>
      <c r="NLO58" s="416"/>
      <c r="NLP58" s="416"/>
      <c r="NLQ58" s="415"/>
      <c r="NLR58" s="416"/>
      <c r="NLS58" s="416"/>
      <c r="NLT58" s="416"/>
      <c r="NLU58" s="416"/>
      <c r="NLV58" s="416"/>
      <c r="NLW58" s="416"/>
      <c r="NLX58" s="416"/>
      <c r="NLY58" s="415"/>
      <c r="NLZ58" s="416"/>
      <c r="NMA58" s="416"/>
      <c r="NMB58" s="416"/>
      <c r="NMC58" s="416"/>
      <c r="NMD58" s="416"/>
      <c r="NME58" s="416"/>
      <c r="NMF58" s="416"/>
      <c r="NMG58" s="415"/>
      <c r="NMH58" s="416"/>
      <c r="NMI58" s="416"/>
      <c r="NMJ58" s="416"/>
      <c r="NMK58" s="416"/>
      <c r="NML58" s="416"/>
      <c r="NMM58" s="416"/>
      <c r="NMN58" s="416"/>
      <c r="NMO58" s="415"/>
      <c r="NMP58" s="416"/>
      <c r="NMQ58" s="416"/>
      <c r="NMR58" s="416"/>
      <c r="NMS58" s="416"/>
      <c r="NMT58" s="416"/>
      <c r="NMU58" s="416"/>
      <c r="NMV58" s="416"/>
      <c r="NMW58" s="415"/>
      <c r="NMX58" s="416"/>
      <c r="NMY58" s="416"/>
      <c r="NMZ58" s="416"/>
      <c r="NNA58" s="416"/>
      <c r="NNB58" s="416"/>
      <c r="NNC58" s="416"/>
      <c r="NND58" s="416"/>
      <c r="NNE58" s="415"/>
      <c r="NNF58" s="416"/>
      <c r="NNG58" s="416"/>
      <c r="NNH58" s="416"/>
      <c r="NNI58" s="416"/>
      <c r="NNJ58" s="416"/>
      <c r="NNK58" s="416"/>
      <c r="NNL58" s="416"/>
      <c r="NNM58" s="415"/>
      <c r="NNN58" s="416"/>
      <c r="NNO58" s="416"/>
      <c r="NNP58" s="416"/>
      <c r="NNQ58" s="416"/>
      <c r="NNR58" s="416"/>
      <c r="NNS58" s="416"/>
      <c r="NNT58" s="416"/>
      <c r="NNU58" s="415"/>
      <c r="NNV58" s="416"/>
      <c r="NNW58" s="416"/>
      <c r="NNX58" s="416"/>
      <c r="NNY58" s="416"/>
      <c r="NNZ58" s="416"/>
      <c r="NOA58" s="416"/>
      <c r="NOB58" s="416"/>
      <c r="NOC58" s="415"/>
      <c r="NOD58" s="416"/>
      <c r="NOE58" s="416"/>
      <c r="NOF58" s="416"/>
      <c r="NOG58" s="416"/>
      <c r="NOH58" s="416"/>
      <c r="NOI58" s="416"/>
      <c r="NOJ58" s="416"/>
      <c r="NOK58" s="415"/>
      <c r="NOL58" s="416"/>
      <c r="NOM58" s="416"/>
      <c r="NON58" s="416"/>
      <c r="NOO58" s="416"/>
      <c r="NOP58" s="416"/>
      <c r="NOQ58" s="416"/>
      <c r="NOR58" s="416"/>
      <c r="NOS58" s="415"/>
      <c r="NOT58" s="416"/>
      <c r="NOU58" s="416"/>
      <c r="NOV58" s="416"/>
      <c r="NOW58" s="416"/>
      <c r="NOX58" s="416"/>
      <c r="NOY58" s="416"/>
      <c r="NOZ58" s="416"/>
      <c r="NPA58" s="415"/>
      <c r="NPB58" s="416"/>
      <c r="NPC58" s="416"/>
      <c r="NPD58" s="416"/>
      <c r="NPE58" s="416"/>
      <c r="NPF58" s="416"/>
      <c r="NPG58" s="416"/>
      <c r="NPH58" s="416"/>
      <c r="NPI58" s="415"/>
      <c r="NPJ58" s="416"/>
      <c r="NPK58" s="416"/>
      <c r="NPL58" s="416"/>
      <c r="NPM58" s="416"/>
      <c r="NPN58" s="416"/>
      <c r="NPO58" s="416"/>
      <c r="NPP58" s="416"/>
      <c r="NPQ58" s="415"/>
      <c r="NPR58" s="416"/>
      <c r="NPS58" s="416"/>
      <c r="NPT58" s="416"/>
      <c r="NPU58" s="416"/>
      <c r="NPV58" s="416"/>
      <c r="NPW58" s="416"/>
      <c r="NPX58" s="416"/>
      <c r="NPY58" s="415"/>
      <c r="NPZ58" s="416"/>
      <c r="NQA58" s="416"/>
      <c r="NQB58" s="416"/>
      <c r="NQC58" s="416"/>
      <c r="NQD58" s="416"/>
      <c r="NQE58" s="416"/>
      <c r="NQF58" s="416"/>
      <c r="NQG58" s="415"/>
      <c r="NQH58" s="416"/>
      <c r="NQI58" s="416"/>
      <c r="NQJ58" s="416"/>
      <c r="NQK58" s="416"/>
      <c r="NQL58" s="416"/>
      <c r="NQM58" s="416"/>
      <c r="NQN58" s="416"/>
      <c r="NQO58" s="415"/>
      <c r="NQP58" s="416"/>
      <c r="NQQ58" s="416"/>
      <c r="NQR58" s="416"/>
      <c r="NQS58" s="416"/>
      <c r="NQT58" s="416"/>
      <c r="NQU58" s="416"/>
      <c r="NQV58" s="416"/>
      <c r="NQW58" s="415"/>
      <c r="NQX58" s="416"/>
      <c r="NQY58" s="416"/>
      <c r="NQZ58" s="416"/>
      <c r="NRA58" s="416"/>
      <c r="NRB58" s="416"/>
      <c r="NRC58" s="416"/>
      <c r="NRD58" s="416"/>
      <c r="NRE58" s="415"/>
      <c r="NRF58" s="416"/>
      <c r="NRG58" s="416"/>
      <c r="NRH58" s="416"/>
      <c r="NRI58" s="416"/>
      <c r="NRJ58" s="416"/>
      <c r="NRK58" s="416"/>
      <c r="NRL58" s="416"/>
      <c r="NRM58" s="415"/>
      <c r="NRN58" s="416"/>
      <c r="NRO58" s="416"/>
      <c r="NRP58" s="416"/>
      <c r="NRQ58" s="416"/>
      <c r="NRR58" s="416"/>
      <c r="NRS58" s="416"/>
      <c r="NRT58" s="416"/>
      <c r="NRU58" s="415"/>
      <c r="NRV58" s="416"/>
      <c r="NRW58" s="416"/>
      <c r="NRX58" s="416"/>
      <c r="NRY58" s="416"/>
      <c r="NRZ58" s="416"/>
      <c r="NSA58" s="416"/>
      <c r="NSB58" s="416"/>
      <c r="NSC58" s="415"/>
      <c r="NSD58" s="416"/>
      <c r="NSE58" s="416"/>
      <c r="NSF58" s="416"/>
      <c r="NSG58" s="416"/>
      <c r="NSH58" s="416"/>
      <c r="NSI58" s="416"/>
      <c r="NSJ58" s="416"/>
      <c r="NSK58" s="415"/>
      <c r="NSL58" s="416"/>
      <c r="NSM58" s="416"/>
      <c r="NSN58" s="416"/>
      <c r="NSO58" s="416"/>
      <c r="NSP58" s="416"/>
      <c r="NSQ58" s="416"/>
      <c r="NSR58" s="416"/>
      <c r="NSS58" s="415"/>
      <c r="NST58" s="416"/>
      <c r="NSU58" s="416"/>
      <c r="NSV58" s="416"/>
      <c r="NSW58" s="416"/>
      <c r="NSX58" s="416"/>
      <c r="NSY58" s="416"/>
      <c r="NSZ58" s="416"/>
      <c r="NTA58" s="415"/>
      <c r="NTB58" s="416"/>
      <c r="NTC58" s="416"/>
      <c r="NTD58" s="416"/>
      <c r="NTE58" s="416"/>
      <c r="NTF58" s="416"/>
      <c r="NTG58" s="416"/>
      <c r="NTH58" s="416"/>
      <c r="NTI58" s="415"/>
      <c r="NTJ58" s="416"/>
      <c r="NTK58" s="416"/>
      <c r="NTL58" s="416"/>
      <c r="NTM58" s="416"/>
      <c r="NTN58" s="416"/>
      <c r="NTO58" s="416"/>
      <c r="NTP58" s="416"/>
      <c r="NTQ58" s="415"/>
      <c r="NTR58" s="416"/>
      <c r="NTS58" s="416"/>
      <c r="NTT58" s="416"/>
      <c r="NTU58" s="416"/>
      <c r="NTV58" s="416"/>
      <c r="NTW58" s="416"/>
      <c r="NTX58" s="416"/>
      <c r="NTY58" s="415"/>
      <c r="NTZ58" s="416"/>
      <c r="NUA58" s="416"/>
      <c r="NUB58" s="416"/>
      <c r="NUC58" s="416"/>
      <c r="NUD58" s="416"/>
      <c r="NUE58" s="416"/>
      <c r="NUF58" s="416"/>
      <c r="NUG58" s="415"/>
      <c r="NUH58" s="416"/>
      <c r="NUI58" s="416"/>
      <c r="NUJ58" s="416"/>
      <c r="NUK58" s="416"/>
      <c r="NUL58" s="416"/>
      <c r="NUM58" s="416"/>
      <c r="NUN58" s="416"/>
      <c r="NUO58" s="415"/>
      <c r="NUP58" s="416"/>
      <c r="NUQ58" s="416"/>
      <c r="NUR58" s="416"/>
      <c r="NUS58" s="416"/>
      <c r="NUT58" s="416"/>
      <c r="NUU58" s="416"/>
      <c r="NUV58" s="416"/>
      <c r="NUW58" s="415"/>
      <c r="NUX58" s="416"/>
      <c r="NUY58" s="416"/>
      <c r="NUZ58" s="416"/>
      <c r="NVA58" s="416"/>
      <c r="NVB58" s="416"/>
      <c r="NVC58" s="416"/>
      <c r="NVD58" s="416"/>
      <c r="NVE58" s="415"/>
      <c r="NVF58" s="416"/>
      <c r="NVG58" s="416"/>
      <c r="NVH58" s="416"/>
      <c r="NVI58" s="416"/>
      <c r="NVJ58" s="416"/>
      <c r="NVK58" s="416"/>
      <c r="NVL58" s="416"/>
      <c r="NVM58" s="415"/>
      <c r="NVN58" s="416"/>
      <c r="NVO58" s="416"/>
      <c r="NVP58" s="416"/>
      <c r="NVQ58" s="416"/>
      <c r="NVR58" s="416"/>
      <c r="NVS58" s="416"/>
      <c r="NVT58" s="416"/>
      <c r="NVU58" s="415"/>
      <c r="NVV58" s="416"/>
      <c r="NVW58" s="416"/>
      <c r="NVX58" s="416"/>
      <c r="NVY58" s="416"/>
      <c r="NVZ58" s="416"/>
      <c r="NWA58" s="416"/>
      <c r="NWB58" s="416"/>
      <c r="NWC58" s="415"/>
      <c r="NWD58" s="416"/>
      <c r="NWE58" s="416"/>
      <c r="NWF58" s="416"/>
      <c r="NWG58" s="416"/>
      <c r="NWH58" s="416"/>
      <c r="NWI58" s="416"/>
      <c r="NWJ58" s="416"/>
      <c r="NWK58" s="415"/>
      <c r="NWL58" s="416"/>
      <c r="NWM58" s="416"/>
      <c r="NWN58" s="416"/>
      <c r="NWO58" s="416"/>
      <c r="NWP58" s="416"/>
      <c r="NWQ58" s="416"/>
      <c r="NWR58" s="416"/>
      <c r="NWS58" s="415"/>
      <c r="NWT58" s="416"/>
      <c r="NWU58" s="416"/>
      <c r="NWV58" s="416"/>
      <c r="NWW58" s="416"/>
      <c r="NWX58" s="416"/>
      <c r="NWY58" s="416"/>
      <c r="NWZ58" s="416"/>
      <c r="NXA58" s="415"/>
      <c r="NXB58" s="416"/>
      <c r="NXC58" s="416"/>
      <c r="NXD58" s="416"/>
      <c r="NXE58" s="416"/>
      <c r="NXF58" s="416"/>
      <c r="NXG58" s="416"/>
      <c r="NXH58" s="416"/>
      <c r="NXI58" s="415"/>
      <c r="NXJ58" s="416"/>
      <c r="NXK58" s="416"/>
      <c r="NXL58" s="416"/>
      <c r="NXM58" s="416"/>
      <c r="NXN58" s="416"/>
      <c r="NXO58" s="416"/>
      <c r="NXP58" s="416"/>
      <c r="NXQ58" s="415"/>
      <c r="NXR58" s="416"/>
      <c r="NXS58" s="416"/>
      <c r="NXT58" s="416"/>
      <c r="NXU58" s="416"/>
      <c r="NXV58" s="416"/>
      <c r="NXW58" s="416"/>
      <c r="NXX58" s="416"/>
      <c r="NXY58" s="415"/>
      <c r="NXZ58" s="416"/>
      <c r="NYA58" s="416"/>
      <c r="NYB58" s="416"/>
      <c r="NYC58" s="416"/>
      <c r="NYD58" s="416"/>
      <c r="NYE58" s="416"/>
      <c r="NYF58" s="416"/>
      <c r="NYG58" s="415"/>
      <c r="NYH58" s="416"/>
      <c r="NYI58" s="416"/>
      <c r="NYJ58" s="416"/>
      <c r="NYK58" s="416"/>
      <c r="NYL58" s="416"/>
      <c r="NYM58" s="416"/>
      <c r="NYN58" s="416"/>
      <c r="NYO58" s="415"/>
      <c r="NYP58" s="416"/>
      <c r="NYQ58" s="416"/>
      <c r="NYR58" s="416"/>
      <c r="NYS58" s="416"/>
      <c r="NYT58" s="416"/>
      <c r="NYU58" s="416"/>
      <c r="NYV58" s="416"/>
      <c r="NYW58" s="415"/>
      <c r="NYX58" s="416"/>
      <c r="NYY58" s="416"/>
      <c r="NYZ58" s="416"/>
      <c r="NZA58" s="416"/>
      <c r="NZB58" s="416"/>
      <c r="NZC58" s="416"/>
      <c r="NZD58" s="416"/>
      <c r="NZE58" s="415"/>
      <c r="NZF58" s="416"/>
      <c r="NZG58" s="416"/>
      <c r="NZH58" s="416"/>
      <c r="NZI58" s="416"/>
      <c r="NZJ58" s="416"/>
      <c r="NZK58" s="416"/>
      <c r="NZL58" s="416"/>
      <c r="NZM58" s="415"/>
      <c r="NZN58" s="416"/>
      <c r="NZO58" s="416"/>
      <c r="NZP58" s="416"/>
      <c r="NZQ58" s="416"/>
      <c r="NZR58" s="416"/>
      <c r="NZS58" s="416"/>
      <c r="NZT58" s="416"/>
      <c r="NZU58" s="415"/>
      <c r="NZV58" s="416"/>
      <c r="NZW58" s="416"/>
      <c r="NZX58" s="416"/>
      <c r="NZY58" s="416"/>
      <c r="NZZ58" s="416"/>
      <c r="OAA58" s="416"/>
      <c r="OAB58" s="416"/>
      <c r="OAC58" s="415"/>
      <c r="OAD58" s="416"/>
      <c r="OAE58" s="416"/>
      <c r="OAF58" s="416"/>
      <c r="OAG58" s="416"/>
      <c r="OAH58" s="416"/>
      <c r="OAI58" s="416"/>
      <c r="OAJ58" s="416"/>
      <c r="OAK58" s="415"/>
      <c r="OAL58" s="416"/>
      <c r="OAM58" s="416"/>
      <c r="OAN58" s="416"/>
      <c r="OAO58" s="416"/>
      <c r="OAP58" s="416"/>
      <c r="OAQ58" s="416"/>
      <c r="OAR58" s="416"/>
      <c r="OAS58" s="415"/>
      <c r="OAT58" s="416"/>
      <c r="OAU58" s="416"/>
      <c r="OAV58" s="416"/>
      <c r="OAW58" s="416"/>
      <c r="OAX58" s="416"/>
      <c r="OAY58" s="416"/>
      <c r="OAZ58" s="416"/>
      <c r="OBA58" s="415"/>
      <c r="OBB58" s="416"/>
      <c r="OBC58" s="416"/>
      <c r="OBD58" s="416"/>
      <c r="OBE58" s="416"/>
      <c r="OBF58" s="416"/>
      <c r="OBG58" s="416"/>
      <c r="OBH58" s="416"/>
      <c r="OBI58" s="415"/>
      <c r="OBJ58" s="416"/>
      <c r="OBK58" s="416"/>
      <c r="OBL58" s="416"/>
      <c r="OBM58" s="416"/>
      <c r="OBN58" s="416"/>
      <c r="OBO58" s="416"/>
      <c r="OBP58" s="416"/>
      <c r="OBQ58" s="415"/>
      <c r="OBR58" s="416"/>
      <c r="OBS58" s="416"/>
      <c r="OBT58" s="416"/>
      <c r="OBU58" s="416"/>
      <c r="OBV58" s="416"/>
      <c r="OBW58" s="416"/>
      <c r="OBX58" s="416"/>
      <c r="OBY58" s="415"/>
      <c r="OBZ58" s="416"/>
      <c r="OCA58" s="416"/>
      <c r="OCB58" s="416"/>
      <c r="OCC58" s="416"/>
      <c r="OCD58" s="416"/>
      <c r="OCE58" s="416"/>
      <c r="OCF58" s="416"/>
      <c r="OCG58" s="415"/>
      <c r="OCH58" s="416"/>
      <c r="OCI58" s="416"/>
      <c r="OCJ58" s="416"/>
      <c r="OCK58" s="416"/>
      <c r="OCL58" s="416"/>
      <c r="OCM58" s="416"/>
      <c r="OCN58" s="416"/>
      <c r="OCO58" s="415"/>
      <c r="OCP58" s="416"/>
      <c r="OCQ58" s="416"/>
      <c r="OCR58" s="416"/>
      <c r="OCS58" s="416"/>
      <c r="OCT58" s="416"/>
      <c r="OCU58" s="416"/>
      <c r="OCV58" s="416"/>
      <c r="OCW58" s="415"/>
      <c r="OCX58" s="416"/>
      <c r="OCY58" s="416"/>
      <c r="OCZ58" s="416"/>
      <c r="ODA58" s="416"/>
      <c r="ODB58" s="416"/>
      <c r="ODC58" s="416"/>
      <c r="ODD58" s="416"/>
      <c r="ODE58" s="415"/>
      <c r="ODF58" s="416"/>
      <c r="ODG58" s="416"/>
      <c r="ODH58" s="416"/>
      <c r="ODI58" s="416"/>
      <c r="ODJ58" s="416"/>
      <c r="ODK58" s="416"/>
      <c r="ODL58" s="416"/>
      <c r="ODM58" s="415"/>
      <c r="ODN58" s="416"/>
      <c r="ODO58" s="416"/>
      <c r="ODP58" s="416"/>
      <c r="ODQ58" s="416"/>
      <c r="ODR58" s="416"/>
      <c r="ODS58" s="416"/>
      <c r="ODT58" s="416"/>
      <c r="ODU58" s="415"/>
      <c r="ODV58" s="416"/>
      <c r="ODW58" s="416"/>
      <c r="ODX58" s="416"/>
      <c r="ODY58" s="416"/>
      <c r="ODZ58" s="416"/>
      <c r="OEA58" s="416"/>
      <c r="OEB58" s="416"/>
      <c r="OEC58" s="415"/>
      <c r="OED58" s="416"/>
      <c r="OEE58" s="416"/>
      <c r="OEF58" s="416"/>
      <c r="OEG58" s="416"/>
      <c r="OEH58" s="416"/>
      <c r="OEI58" s="416"/>
      <c r="OEJ58" s="416"/>
      <c r="OEK58" s="415"/>
      <c r="OEL58" s="416"/>
      <c r="OEM58" s="416"/>
      <c r="OEN58" s="416"/>
      <c r="OEO58" s="416"/>
      <c r="OEP58" s="416"/>
      <c r="OEQ58" s="416"/>
      <c r="OER58" s="416"/>
      <c r="OES58" s="415"/>
      <c r="OET58" s="416"/>
      <c r="OEU58" s="416"/>
      <c r="OEV58" s="416"/>
      <c r="OEW58" s="416"/>
      <c r="OEX58" s="416"/>
      <c r="OEY58" s="416"/>
      <c r="OEZ58" s="416"/>
      <c r="OFA58" s="415"/>
      <c r="OFB58" s="416"/>
      <c r="OFC58" s="416"/>
      <c r="OFD58" s="416"/>
      <c r="OFE58" s="416"/>
      <c r="OFF58" s="416"/>
      <c r="OFG58" s="416"/>
      <c r="OFH58" s="416"/>
      <c r="OFI58" s="415"/>
      <c r="OFJ58" s="416"/>
      <c r="OFK58" s="416"/>
      <c r="OFL58" s="416"/>
      <c r="OFM58" s="416"/>
      <c r="OFN58" s="416"/>
      <c r="OFO58" s="416"/>
      <c r="OFP58" s="416"/>
      <c r="OFQ58" s="415"/>
      <c r="OFR58" s="416"/>
      <c r="OFS58" s="416"/>
      <c r="OFT58" s="416"/>
      <c r="OFU58" s="416"/>
      <c r="OFV58" s="416"/>
      <c r="OFW58" s="416"/>
      <c r="OFX58" s="416"/>
      <c r="OFY58" s="415"/>
      <c r="OFZ58" s="416"/>
      <c r="OGA58" s="416"/>
      <c r="OGB58" s="416"/>
      <c r="OGC58" s="416"/>
      <c r="OGD58" s="416"/>
      <c r="OGE58" s="416"/>
      <c r="OGF58" s="416"/>
      <c r="OGG58" s="415"/>
      <c r="OGH58" s="416"/>
      <c r="OGI58" s="416"/>
      <c r="OGJ58" s="416"/>
      <c r="OGK58" s="416"/>
      <c r="OGL58" s="416"/>
      <c r="OGM58" s="416"/>
      <c r="OGN58" s="416"/>
      <c r="OGO58" s="415"/>
      <c r="OGP58" s="416"/>
      <c r="OGQ58" s="416"/>
      <c r="OGR58" s="416"/>
      <c r="OGS58" s="416"/>
      <c r="OGT58" s="416"/>
      <c r="OGU58" s="416"/>
      <c r="OGV58" s="416"/>
      <c r="OGW58" s="415"/>
      <c r="OGX58" s="416"/>
      <c r="OGY58" s="416"/>
      <c r="OGZ58" s="416"/>
      <c r="OHA58" s="416"/>
      <c r="OHB58" s="416"/>
      <c r="OHC58" s="416"/>
      <c r="OHD58" s="416"/>
      <c r="OHE58" s="415"/>
      <c r="OHF58" s="416"/>
      <c r="OHG58" s="416"/>
      <c r="OHH58" s="416"/>
      <c r="OHI58" s="416"/>
      <c r="OHJ58" s="416"/>
      <c r="OHK58" s="416"/>
      <c r="OHL58" s="416"/>
      <c r="OHM58" s="415"/>
      <c r="OHN58" s="416"/>
      <c r="OHO58" s="416"/>
      <c r="OHP58" s="416"/>
      <c r="OHQ58" s="416"/>
      <c r="OHR58" s="416"/>
      <c r="OHS58" s="416"/>
      <c r="OHT58" s="416"/>
      <c r="OHU58" s="415"/>
      <c r="OHV58" s="416"/>
      <c r="OHW58" s="416"/>
      <c r="OHX58" s="416"/>
      <c r="OHY58" s="416"/>
      <c r="OHZ58" s="416"/>
      <c r="OIA58" s="416"/>
      <c r="OIB58" s="416"/>
      <c r="OIC58" s="415"/>
      <c r="OID58" s="416"/>
      <c r="OIE58" s="416"/>
      <c r="OIF58" s="416"/>
      <c r="OIG58" s="416"/>
      <c r="OIH58" s="416"/>
      <c r="OII58" s="416"/>
      <c r="OIJ58" s="416"/>
      <c r="OIK58" s="415"/>
      <c r="OIL58" s="416"/>
      <c r="OIM58" s="416"/>
      <c r="OIN58" s="416"/>
      <c r="OIO58" s="416"/>
      <c r="OIP58" s="416"/>
      <c r="OIQ58" s="416"/>
      <c r="OIR58" s="416"/>
      <c r="OIS58" s="415"/>
      <c r="OIT58" s="416"/>
      <c r="OIU58" s="416"/>
      <c r="OIV58" s="416"/>
      <c r="OIW58" s="416"/>
      <c r="OIX58" s="416"/>
      <c r="OIY58" s="416"/>
      <c r="OIZ58" s="416"/>
      <c r="OJA58" s="415"/>
      <c r="OJB58" s="416"/>
      <c r="OJC58" s="416"/>
      <c r="OJD58" s="416"/>
      <c r="OJE58" s="416"/>
      <c r="OJF58" s="416"/>
      <c r="OJG58" s="416"/>
      <c r="OJH58" s="416"/>
      <c r="OJI58" s="415"/>
      <c r="OJJ58" s="416"/>
      <c r="OJK58" s="416"/>
      <c r="OJL58" s="416"/>
      <c r="OJM58" s="416"/>
      <c r="OJN58" s="416"/>
      <c r="OJO58" s="416"/>
      <c r="OJP58" s="416"/>
      <c r="OJQ58" s="415"/>
      <c r="OJR58" s="416"/>
      <c r="OJS58" s="416"/>
      <c r="OJT58" s="416"/>
      <c r="OJU58" s="416"/>
      <c r="OJV58" s="416"/>
      <c r="OJW58" s="416"/>
      <c r="OJX58" s="416"/>
      <c r="OJY58" s="415"/>
      <c r="OJZ58" s="416"/>
      <c r="OKA58" s="416"/>
      <c r="OKB58" s="416"/>
      <c r="OKC58" s="416"/>
      <c r="OKD58" s="416"/>
      <c r="OKE58" s="416"/>
      <c r="OKF58" s="416"/>
      <c r="OKG58" s="415"/>
      <c r="OKH58" s="416"/>
      <c r="OKI58" s="416"/>
      <c r="OKJ58" s="416"/>
      <c r="OKK58" s="416"/>
      <c r="OKL58" s="416"/>
      <c r="OKM58" s="416"/>
      <c r="OKN58" s="416"/>
      <c r="OKO58" s="415"/>
      <c r="OKP58" s="416"/>
      <c r="OKQ58" s="416"/>
      <c r="OKR58" s="416"/>
      <c r="OKS58" s="416"/>
      <c r="OKT58" s="416"/>
      <c r="OKU58" s="416"/>
      <c r="OKV58" s="416"/>
      <c r="OKW58" s="415"/>
      <c r="OKX58" s="416"/>
      <c r="OKY58" s="416"/>
      <c r="OKZ58" s="416"/>
      <c r="OLA58" s="416"/>
      <c r="OLB58" s="416"/>
      <c r="OLC58" s="416"/>
      <c r="OLD58" s="416"/>
      <c r="OLE58" s="415"/>
      <c r="OLF58" s="416"/>
      <c r="OLG58" s="416"/>
      <c r="OLH58" s="416"/>
      <c r="OLI58" s="416"/>
      <c r="OLJ58" s="416"/>
      <c r="OLK58" s="416"/>
      <c r="OLL58" s="416"/>
      <c r="OLM58" s="415"/>
      <c r="OLN58" s="416"/>
      <c r="OLO58" s="416"/>
      <c r="OLP58" s="416"/>
      <c r="OLQ58" s="416"/>
      <c r="OLR58" s="416"/>
      <c r="OLS58" s="416"/>
      <c r="OLT58" s="416"/>
      <c r="OLU58" s="415"/>
      <c r="OLV58" s="416"/>
      <c r="OLW58" s="416"/>
      <c r="OLX58" s="416"/>
      <c r="OLY58" s="416"/>
      <c r="OLZ58" s="416"/>
      <c r="OMA58" s="416"/>
      <c r="OMB58" s="416"/>
      <c r="OMC58" s="415"/>
      <c r="OMD58" s="416"/>
      <c r="OME58" s="416"/>
      <c r="OMF58" s="416"/>
      <c r="OMG58" s="416"/>
      <c r="OMH58" s="416"/>
      <c r="OMI58" s="416"/>
      <c r="OMJ58" s="416"/>
      <c r="OMK58" s="415"/>
      <c r="OML58" s="416"/>
      <c r="OMM58" s="416"/>
      <c r="OMN58" s="416"/>
      <c r="OMO58" s="416"/>
      <c r="OMP58" s="416"/>
      <c r="OMQ58" s="416"/>
      <c r="OMR58" s="416"/>
      <c r="OMS58" s="415"/>
      <c r="OMT58" s="416"/>
      <c r="OMU58" s="416"/>
      <c r="OMV58" s="416"/>
      <c r="OMW58" s="416"/>
      <c r="OMX58" s="416"/>
      <c r="OMY58" s="416"/>
      <c r="OMZ58" s="416"/>
      <c r="ONA58" s="415"/>
      <c r="ONB58" s="416"/>
      <c r="ONC58" s="416"/>
      <c r="OND58" s="416"/>
      <c r="ONE58" s="416"/>
      <c r="ONF58" s="416"/>
      <c r="ONG58" s="416"/>
      <c r="ONH58" s="416"/>
      <c r="ONI58" s="415"/>
      <c r="ONJ58" s="416"/>
      <c r="ONK58" s="416"/>
      <c r="ONL58" s="416"/>
      <c r="ONM58" s="416"/>
      <c r="ONN58" s="416"/>
      <c r="ONO58" s="416"/>
      <c r="ONP58" s="416"/>
      <c r="ONQ58" s="415"/>
      <c r="ONR58" s="416"/>
      <c r="ONS58" s="416"/>
      <c r="ONT58" s="416"/>
      <c r="ONU58" s="416"/>
      <c r="ONV58" s="416"/>
      <c r="ONW58" s="416"/>
      <c r="ONX58" s="416"/>
      <c r="ONY58" s="415"/>
      <c r="ONZ58" s="416"/>
      <c r="OOA58" s="416"/>
      <c r="OOB58" s="416"/>
      <c r="OOC58" s="416"/>
      <c r="OOD58" s="416"/>
      <c r="OOE58" s="416"/>
      <c r="OOF58" s="416"/>
      <c r="OOG58" s="415"/>
      <c r="OOH58" s="416"/>
      <c r="OOI58" s="416"/>
      <c r="OOJ58" s="416"/>
      <c r="OOK58" s="416"/>
      <c r="OOL58" s="416"/>
      <c r="OOM58" s="416"/>
      <c r="OON58" s="416"/>
      <c r="OOO58" s="415"/>
      <c r="OOP58" s="416"/>
      <c r="OOQ58" s="416"/>
      <c r="OOR58" s="416"/>
      <c r="OOS58" s="416"/>
      <c r="OOT58" s="416"/>
      <c r="OOU58" s="416"/>
      <c r="OOV58" s="416"/>
      <c r="OOW58" s="415"/>
      <c r="OOX58" s="416"/>
      <c r="OOY58" s="416"/>
      <c r="OOZ58" s="416"/>
      <c r="OPA58" s="416"/>
      <c r="OPB58" s="416"/>
      <c r="OPC58" s="416"/>
      <c r="OPD58" s="416"/>
      <c r="OPE58" s="415"/>
      <c r="OPF58" s="416"/>
      <c r="OPG58" s="416"/>
      <c r="OPH58" s="416"/>
      <c r="OPI58" s="416"/>
      <c r="OPJ58" s="416"/>
      <c r="OPK58" s="416"/>
      <c r="OPL58" s="416"/>
      <c r="OPM58" s="415"/>
      <c r="OPN58" s="416"/>
      <c r="OPO58" s="416"/>
      <c r="OPP58" s="416"/>
      <c r="OPQ58" s="416"/>
      <c r="OPR58" s="416"/>
      <c r="OPS58" s="416"/>
      <c r="OPT58" s="416"/>
      <c r="OPU58" s="415"/>
      <c r="OPV58" s="416"/>
      <c r="OPW58" s="416"/>
      <c r="OPX58" s="416"/>
      <c r="OPY58" s="416"/>
      <c r="OPZ58" s="416"/>
      <c r="OQA58" s="416"/>
      <c r="OQB58" s="416"/>
      <c r="OQC58" s="415"/>
      <c r="OQD58" s="416"/>
      <c r="OQE58" s="416"/>
      <c r="OQF58" s="416"/>
      <c r="OQG58" s="416"/>
      <c r="OQH58" s="416"/>
      <c r="OQI58" s="416"/>
      <c r="OQJ58" s="416"/>
      <c r="OQK58" s="415"/>
      <c r="OQL58" s="416"/>
      <c r="OQM58" s="416"/>
      <c r="OQN58" s="416"/>
      <c r="OQO58" s="416"/>
      <c r="OQP58" s="416"/>
      <c r="OQQ58" s="416"/>
      <c r="OQR58" s="416"/>
      <c r="OQS58" s="415"/>
      <c r="OQT58" s="416"/>
      <c r="OQU58" s="416"/>
      <c r="OQV58" s="416"/>
      <c r="OQW58" s="416"/>
      <c r="OQX58" s="416"/>
      <c r="OQY58" s="416"/>
      <c r="OQZ58" s="416"/>
      <c r="ORA58" s="415"/>
      <c r="ORB58" s="416"/>
      <c r="ORC58" s="416"/>
      <c r="ORD58" s="416"/>
      <c r="ORE58" s="416"/>
      <c r="ORF58" s="416"/>
      <c r="ORG58" s="416"/>
      <c r="ORH58" s="416"/>
      <c r="ORI58" s="415"/>
      <c r="ORJ58" s="416"/>
      <c r="ORK58" s="416"/>
      <c r="ORL58" s="416"/>
      <c r="ORM58" s="416"/>
      <c r="ORN58" s="416"/>
      <c r="ORO58" s="416"/>
      <c r="ORP58" s="416"/>
      <c r="ORQ58" s="415"/>
      <c r="ORR58" s="416"/>
      <c r="ORS58" s="416"/>
      <c r="ORT58" s="416"/>
      <c r="ORU58" s="416"/>
      <c r="ORV58" s="416"/>
      <c r="ORW58" s="416"/>
      <c r="ORX58" s="416"/>
      <c r="ORY58" s="415"/>
      <c r="ORZ58" s="416"/>
      <c r="OSA58" s="416"/>
      <c r="OSB58" s="416"/>
      <c r="OSC58" s="416"/>
      <c r="OSD58" s="416"/>
      <c r="OSE58" s="416"/>
      <c r="OSF58" s="416"/>
      <c r="OSG58" s="415"/>
      <c r="OSH58" s="416"/>
      <c r="OSI58" s="416"/>
      <c r="OSJ58" s="416"/>
      <c r="OSK58" s="416"/>
      <c r="OSL58" s="416"/>
      <c r="OSM58" s="416"/>
      <c r="OSN58" s="416"/>
      <c r="OSO58" s="415"/>
      <c r="OSP58" s="416"/>
      <c r="OSQ58" s="416"/>
      <c r="OSR58" s="416"/>
      <c r="OSS58" s="416"/>
      <c r="OST58" s="416"/>
      <c r="OSU58" s="416"/>
      <c r="OSV58" s="416"/>
      <c r="OSW58" s="415"/>
      <c r="OSX58" s="416"/>
      <c r="OSY58" s="416"/>
      <c r="OSZ58" s="416"/>
      <c r="OTA58" s="416"/>
      <c r="OTB58" s="416"/>
      <c r="OTC58" s="416"/>
      <c r="OTD58" s="416"/>
      <c r="OTE58" s="415"/>
      <c r="OTF58" s="416"/>
      <c r="OTG58" s="416"/>
      <c r="OTH58" s="416"/>
      <c r="OTI58" s="416"/>
      <c r="OTJ58" s="416"/>
      <c r="OTK58" s="416"/>
      <c r="OTL58" s="416"/>
      <c r="OTM58" s="415"/>
      <c r="OTN58" s="416"/>
      <c r="OTO58" s="416"/>
      <c r="OTP58" s="416"/>
      <c r="OTQ58" s="416"/>
      <c r="OTR58" s="416"/>
      <c r="OTS58" s="416"/>
      <c r="OTT58" s="416"/>
      <c r="OTU58" s="415"/>
      <c r="OTV58" s="416"/>
      <c r="OTW58" s="416"/>
      <c r="OTX58" s="416"/>
      <c r="OTY58" s="416"/>
      <c r="OTZ58" s="416"/>
      <c r="OUA58" s="416"/>
      <c r="OUB58" s="416"/>
      <c r="OUC58" s="415"/>
      <c r="OUD58" s="416"/>
      <c r="OUE58" s="416"/>
      <c r="OUF58" s="416"/>
      <c r="OUG58" s="416"/>
      <c r="OUH58" s="416"/>
      <c r="OUI58" s="416"/>
      <c r="OUJ58" s="416"/>
      <c r="OUK58" s="415"/>
      <c r="OUL58" s="416"/>
      <c r="OUM58" s="416"/>
      <c r="OUN58" s="416"/>
      <c r="OUO58" s="416"/>
      <c r="OUP58" s="416"/>
      <c r="OUQ58" s="416"/>
      <c r="OUR58" s="416"/>
      <c r="OUS58" s="415"/>
      <c r="OUT58" s="416"/>
      <c r="OUU58" s="416"/>
      <c r="OUV58" s="416"/>
      <c r="OUW58" s="416"/>
      <c r="OUX58" s="416"/>
      <c r="OUY58" s="416"/>
      <c r="OUZ58" s="416"/>
      <c r="OVA58" s="415"/>
      <c r="OVB58" s="416"/>
      <c r="OVC58" s="416"/>
      <c r="OVD58" s="416"/>
      <c r="OVE58" s="416"/>
      <c r="OVF58" s="416"/>
      <c r="OVG58" s="416"/>
      <c r="OVH58" s="416"/>
      <c r="OVI58" s="415"/>
      <c r="OVJ58" s="416"/>
      <c r="OVK58" s="416"/>
      <c r="OVL58" s="416"/>
      <c r="OVM58" s="416"/>
      <c r="OVN58" s="416"/>
      <c r="OVO58" s="416"/>
      <c r="OVP58" s="416"/>
      <c r="OVQ58" s="415"/>
      <c r="OVR58" s="416"/>
      <c r="OVS58" s="416"/>
      <c r="OVT58" s="416"/>
      <c r="OVU58" s="416"/>
      <c r="OVV58" s="416"/>
      <c r="OVW58" s="416"/>
      <c r="OVX58" s="416"/>
      <c r="OVY58" s="415"/>
      <c r="OVZ58" s="416"/>
      <c r="OWA58" s="416"/>
      <c r="OWB58" s="416"/>
      <c r="OWC58" s="416"/>
      <c r="OWD58" s="416"/>
      <c r="OWE58" s="416"/>
      <c r="OWF58" s="416"/>
      <c r="OWG58" s="415"/>
      <c r="OWH58" s="416"/>
      <c r="OWI58" s="416"/>
      <c r="OWJ58" s="416"/>
      <c r="OWK58" s="416"/>
      <c r="OWL58" s="416"/>
      <c r="OWM58" s="416"/>
      <c r="OWN58" s="416"/>
      <c r="OWO58" s="415"/>
      <c r="OWP58" s="416"/>
      <c r="OWQ58" s="416"/>
      <c r="OWR58" s="416"/>
      <c r="OWS58" s="416"/>
      <c r="OWT58" s="416"/>
      <c r="OWU58" s="416"/>
      <c r="OWV58" s="416"/>
      <c r="OWW58" s="415"/>
      <c r="OWX58" s="416"/>
      <c r="OWY58" s="416"/>
      <c r="OWZ58" s="416"/>
      <c r="OXA58" s="416"/>
      <c r="OXB58" s="416"/>
      <c r="OXC58" s="416"/>
      <c r="OXD58" s="416"/>
      <c r="OXE58" s="415"/>
      <c r="OXF58" s="416"/>
      <c r="OXG58" s="416"/>
      <c r="OXH58" s="416"/>
      <c r="OXI58" s="416"/>
      <c r="OXJ58" s="416"/>
      <c r="OXK58" s="416"/>
      <c r="OXL58" s="416"/>
      <c r="OXM58" s="415"/>
      <c r="OXN58" s="416"/>
      <c r="OXO58" s="416"/>
      <c r="OXP58" s="416"/>
      <c r="OXQ58" s="416"/>
      <c r="OXR58" s="416"/>
      <c r="OXS58" s="416"/>
      <c r="OXT58" s="416"/>
      <c r="OXU58" s="415"/>
      <c r="OXV58" s="416"/>
      <c r="OXW58" s="416"/>
      <c r="OXX58" s="416"/>
      <c r="OXY58" s="416"/>
      <c r="OXZ58" s="416"/>
      <c r="OYA58" s="416"/>
      <c r="OYB58" s="416"/>
      <c r="OYC58" s="415"/>
      <c r="OYD58" s="416"/>
      <c r="OYE58" s="416"/>
      <c r="OYF58" s="416"/>
      <c r="OYG58" s="416"/>
      <c r="OYH58" s="416"/>
      <c r="OYI58" s="416"/>
      <c r="OYJ58" s="416"/>
      <c r="OYK58" s="415"/>
      <c r="OYL58" s="416"/>
      <c r="OYM58" s="416"/>
      <c r="OYN58" s="416"/>
      <c r="OYO58" s="416"/>
      <c r="OYP58" s="416"/>
      <c r="OYQ58" s="416"/>
      <c r="OYR58" s="416"/>
      <c r="OYS58" s="415"/>
      <c r="OYT58" s="416"/>
      <c r="OYU58" s="416"/>
      <c r="OYV58" s="416"/>
      <c r="OYW58" s="416"/>
      <c r="OYX58" s="416"/>
      <c r="OYY58" s="416"/>
      <c r="OYZ58" s="416"/>
      <c r="OZA58" s="415"/>
      <c r="OZB58" s="416"/>
      <c r="OZC58" s="416"/>
      <c r="OZD58" s="416"/>
      <c r="OZE58" s="416"/>
      <c r="OZF58" s="416"/>
      <c r="OZG58" s="416"/>
      <c r="OZH58" s="416"/>
      <c r="OZI58" s="415"/>
      <c r="OZJ58" s="416"/>
      <c r="OZK58" s="416"/>
      <c r="OZL58" s="416"/>
      <c r="OZM58" s="416"/>
      <c r="OZN58" s="416"/>
      <c r="OZO58" s="416"/>
      <c r="OZP58" s="416"/>
      <c r="OZQ58" s="415"/>
      <c r="OZR58" s="416"/>
      <c r="OZS58" s="416"/>
      <c r="OZT58" s="416"/>
      <c r="OZU58" s="416"/>
      <c r="OZV58" s="416"/>
      <c r="OZW58" s="416"/>
      <c r="OZX58" s="416"/>
      <c r="OZY58" s="415"/>
      <c r="OZZ58" s="416"/>
      <c r="PAA58" s="416"/>
      <c r="PAB58" s="416"/>
      <c r="PAC58" s="416"/>
      <c r="PAD58" s="416"/>
      <c r="PAE58" s="416"/>
      <c r="PAF58" s="416"/>
      <c r="PAG58" s="415"/>
      <c r="PAH58" s="416"/>
      <c r="PAI58" s="416"/>
      <c r="PAJ58" s="416"/>
      <c r="PAK58" s="416"/>
      <c r="PAL58" s="416"/>
      <c r="PAM58" s="416"/>
      <c r="PAN58" s="416"/>
      <c r="PAO58" s="415"/>
      <c r="PAP58" s="416"/>
      <c r="PAQ58" s="416"/>
      <c r="PAR58" s="416"/>
      <c r="PAS58" s="416"/>
      <c r="PAT58" s="416"/>
      <c r="PAU58" s="416"/>
      <c r="PAV58" s="416"/>
      <c r="PAW58" s="415"/>
      <c r="PAX58" s="416"/>
      <c r="PAY58" s="416"/>
      <c r="PAZ58" s="416"/>
      <c r="PBA58" s="416"/>
      <c r="PBB58" s="416"/>
      <c r="PBC58" s="416"/>
      <c r="PBD58" s="416"/>
      <c r="PBE58" s="415"/>
      <c r="PBF58" s="416"/>
      <c r="PBG58" s="416"/>
      <c r="PBH58" s="416"/>
      <c r="PBI58" s="416"/>
      <c r="PBJ58" s="416"/>
      <c r="PBK58" s="416"/>
      <c r="PBL58" s="416"/>
      <c r="PBM58" s="415"/>
      <c r="PBN58" s="416"/>
      <c r="PBO58" s="416"/>
      <c r="PBP58" s="416"/>
      <c r="PBQ58" s="416"/>
      <c r="PBR58" s="416"/>
      <c r="PBS58" s="416"/>
      <c r="PBT58" s="416"/>
      <c r="PBU58" s="415"/>
      <c r="PBV58" s="416"/>
      <c r="PBW58" s="416"/>
      <c r="PBX58" s="416"/>
      <c r="PBY58" s="416"/>
      <c r="PBZ58" s="416"/>
      <c r="PCA58" s="416"/>
      <c r="PCB58" s="416"/>
      <c r="PCC58" s="415"/>
      <c r="PCD58" s="416"/>
      <c r="PCE58" s="416"/>
      <c r="PCF58" s="416"/>
      <c r="PCG58" s="416"/>
      <c r="PCH58" s="416"/>
      <c r="PCI58" s="416"/>
      <c r="PCJ58" s="416"/>
      <c r="PCK58" s="415"/>
      <c r="PCL58" s="416"/>
      <c r="PCM58" s="416"/>
      <c r="PCN58" s="416"/>
      <c r="PCO58" s="416"/>
      <c r="PCP58" s="416"/>
      <c r="PCQ58" s="416"/>
      <c r="PCR58" s="416"/>
      <c r="PCS58" s="415"/>
      <c r="PCT58" s="416"/>
      <c r="PCU58" s="416"/>
      <c r="PCV58" s="416"/>
      <c r="PCW58" s="416"/>
      <c r="PCX58" s="416"/>
      <c r="PCY58" s="416"/>
      <c r="PCZ58" s="416"/>
      <c r="PDA58" s="415"/>
      <c r="PDB58" s="416"/>
      <c r="PDC58" s="416"/>
      <c r="PDD58" s="416"/>
      <c r="PDE58" s="416"/>
      <c r="PDF58" s="416"/>
      <c r="PDG58" s="416"/>
      <c r="PDH58" s="416"/>
      <c r="PDI58" s="415"/>
      <c r="PDJ58" s="416"/>
      <c r="PDK58" s="416"/>
      <c r="PDL58" s="416"/>
      <c r="PDM58" s="416"/>
      <c r="PDN58" s="416"/>
      <c r="PDO58" s="416"/>
      <c r="PDP58" s="416"/>
      <c r="PDQ58" s="415"/>
      <c r="PDR58" s="416"/>
      <c r="PDS58" s="416"/>
      <c r="PDT58" s="416"/>
      <c r="PDU58" s="416"/>
      <c r="PDV58" s="416"/>
      <c r="PDW58" s="416"/>
      <c r="PDX58" s="416"/>
      <c r="PDY58" s="415"/>
      <c r="PDZ58" s="416"/>
      <c r="PEA58" s="416"/>
      <c r="PEB58" s="416"/>
      <c r="PEC58" s="416"/>
      <c r="PED58" s="416"/>
      <c r="PEE58" s="416"/>
      <c r="PEF58" s="416"/>
      <c r="PEG58" s="415"/>
      <c r="PEH58" s="416"/>
      <c r="PEI58" s="416"/>
      <c r="PEJ58" s="416"/>
      <c r="PEK58" s="416"/>
      <c r="PEL58" s="416"/>
      <c r="PEM58" s="416"/>
      <c r="PEN58" s="416"/>
      <c r="PEO58" s="415"/>
      <c r="PEP58" s="416"/>
      <c r="PEQ58" s="416"/>
      <c r="PER58" s="416"/>
      <c r="PES58" s="416"/>
      <c r="PET58" s="416"/>
      <c r="PEU58" s="416"/>
      <c r="PEV58" s="416"/>
      <c r="PEW58" s="415"/>
      <c r="PEX58" s="416"/>
      <c r="PEY58" s="416"/>
      <c r="PEZ58" s="416"/>
      <c r="PFA58" s="416"/>
      <c r="PFB58" s="416"/>
      <c r="PFC58" s="416"/>
      <c r="PFD58" s="416"/>
      <c r="PFE58" s="415"/>
      <c r="PFF58" s="416"/>
      <c r="PFG58" s="416"/>
      <c r="PFH58" s="416"/>
      <c r="PFI58" s="416"/>
      <c r="PFJ58" s="416"/>
      <c r="PFK58" s="416"/>
      <c r="PFL58" s="416"/>
      <c r="PFM58" s="415"/>
      <c r="PFN58" s="416"/>
      <c r="PFO58" s="416"/>
      <c r="PFP58" s="416"/>
      <c r="PFQ58" s="416"/>
      <c r="PFR58" s="416"/>
      <c r="PFS58" s="416"/>
      <c r="PFT58" s="416"/>
      <c r="PFU58" s="415"/>
      <c r="PFV58" s="416"/>
      <c r="PFW58" s="416"/>
      <c r="PFX58" s="416"/>
      <c r="PFY58" s="416"/>
      <c r="PFZ58" s="416"/>
      <c r="PGA58" s="416"/>
      <c r="PGB58" s="416"/>
      <c r="PGC58" s="415"/>
      <c r="PGD58" s="416"/>
      <c r="PGE58" s="416"/>
      <c r="PGF58" s="416"/>
      <c r="PGG58" s="416"/>
      <c r="PGH58" s="416"/>
      <c r="PGI58" s="416"/>
      <c r="PGJ58" s="416"/>
      <c r="PGK58" s="415"/>
      <c r="PGL58" s="416"/>
      <c r="PGM58" s="416"/>
      <c r="PGN58" s="416"/>
      <c r="PGO58" s="416"/>
      <c r="PGP58" s="416"/>
      <c r="PGQ58" s="416"/>
      <c r="PGR58" s="416"/>
      <c r="PGS58" s="415"/>
      <c r="PGT58" s="416"/>
      <c r="PGU58" s="416"/>
      <c r="PGV58" s="416"/>
      <c r="PGW58" s="416"/>
      <c r="PGX58" s="416"/>
      <c r="PGY58" s="416"/>
      <c r="PGZ58" s="416"/>
      <c r="PHA58" s="415"/>
      <c r="PHB58" s="416"/>
      <c r="PHC58" s="416"/>
      <c r="PHD58" s="416"/>
      <c r="PHE58" s="416"/>
      <c r="PHF58" s="416"/>
      <c r="PHG58" s="416"/>
      <c r="PHH58" s="416"/>
      <c r="PHI58" s="415"/>
      <c r="PHJ58" s="416"/>
      <c r="PHK58" s="416"/>
      <c r="PHL58" s="416"/>
      <c r="PHM58" s="416"/>
      <c r="PHN58" s="416"/>
      <c r="PHO58" s="416"/>
      <c r="PHP58" s="416"/>
      <c r="PHQ58" s="415"/>
      <c r="PHR58" s="416"/>
      <c r="PHS58" s="416"/>
      <c r="PHT58" s="416"/>
      <c r="PHU58" s="416"/>
      <c r="PHV58" s="416"/>
      <c r="PHW58" s="416"/>
      <c r="PHX58" s="416"/>
      <c r="PHY58" s="415"/>
      <c r="PHZ58" s="416"/>
      <c r="PIA58" s="416"/>
      <c r="PIB58" s="416"/>
      <c r="PIC58" s="416"/>
      <c r="PID58" s="416"/>
      <c r="PIE58" s="416"/>
      <c r="PIF58" s="416"/>
      <c r="PIG58" s="415"/>
      <c r="PIH58" s="416"/>
      <c r="PII58" s="416"/>
      <c r="PIJ58" s="416"/>
      <c r="PIK58" s="416"/>
      <c r="PIL58" s="416"/>
      <c r="PIM58" s="416"/>
      <c r="PIN58" s="416"/>
      <c r="PIO58" s="415"/>
      <c r="PIP58" s="416"/>
      <c r="PIQ58" s="416"/>
      <c r="PIR58" s="416"/>
      <c r="PIS58" s="416"/>
      <c r="PIT58" s="416"/>
      <c r="PIU58" s="416"/>
      <c r="PIV58" s="416"/>
      <c r="PIW58" s="415"/>
      <c r="PIX58" s="416"/>
      <c r="PIY58" s="416"/>
      <c r="PIZ58" s="416"/>
      <c r="PJA58" s="416"/>
      <c r="PJB58" s="416"/>
      <c r="PJC58" s="416"/>
      <c r="PJD58" s="416"/>
      <c r="PJE58" s="415"/>
      <c r="PJF58" s="416"/>
      <c r="PJG58" s="416"/>
      <c r="PJH58" s="416"/>
      <c r="PJI58" s="416"/>
      <c r="PJJ58" s="416"/>
      <c r="PJK58" s="416"/>
      <c r="PJL58" s="416"/>
      <c r="PJM58" s="415"/>
      <c r="PJN58" s="416"/>
      <c r="PJO58" s="416"/>
      <c r="PJP58" s="416"/>
      <c r="PJQ58" s="416"/>
      <c r="PJR58" s="416"/>
      <c r="PJS58" s="416"/>
      <c r="PJT58" s="416"/>
      <c r="PJU58" s="415"/>
      <c r="PJV58" s="416"/>
      <c r="PJW58" s="416"/>
      <c r="PJX58" s="416"/>
      <c r="PJY58" s="416"/>
      <c r="PJZ58" s="416"/>
      <c r="PKA58" s="416"/>
      <c r="PKB58" s="416"/>
      <c r="PKC58" s="415"/>
      <c r="PKD58" s="416"/>
      <c r="PKE58" s="416"/>
      <c r="PKF58" s="416"/>
      <c r="PKG58" s="416"/>
      <c r="PKH58" s="416"/>
      <c r="PKI58" s="416"/>
      <c r="PKJ58" s="416"/>
      <c r="PKK58" s="415"/>
      <c r="PKL58" s="416"/>
      <c r="PKM58" s="416"/>
      <c r="PKN58" s="416"/>
      <c r="PKO58" s="416"/>
      <c r="PKP58" s="416"/>
      <c r="PKQ58" s="416"/>
      <c r="PKR58" s="416"/>
      <c r="PKS58" s="415"/>
      <c r="PKT58" s="416"/>
      <c r="PKU58" s="416"/>
      <c r="PKV58" s="416"/>
      <c r="PKW58" s="416"/>
      <c r="PKX58" s="416"/>
      <c r="PKY58" s="416"/>
      <c r="PKZ58" s="416"/>
      <c r="PLA58" s="415"/>
      <c r="PLB58" s="416"/>
      <c r="PLC58" s="416"/>
      <c r="PLD58" s="416"/>
      <c r="PLE58" s="416"/>
      <c r="PLF58" s="416"/>
      <c r="PLG58" s="416"/>
      <c r="PLH58" s="416"/>
      <c r="PLI58" s="415"/>
      <c r="PLJ58" s="416"/>
      <c r="PLK58" s="416"/>
      <c r="PLL58" s="416"/>
      <c r="PLM58" s="416"/>
      <c r="PLN58" s="416"/>
      <c r="PLO58" s="416"/>
      <c r="PLP58" s="416"/>
      <c r="PLQ58" s="415"/>
      <c r="PLR58" s="416"/>
      <c r="PLS58" s="416"/>
      <c r="PLT58" s="416"/>
      <c r="PLU58" s="416"/>
      <c r="PLV58" s="416"/>
      <c r="PLW58" s="416"/>
      <c r="PLX58" s="416"/>
      <c r="PLY58" s="415"/>
      <c r="PLZ58" s="416"/>
      <c r="PMA58" s="416"/>
      <c r="PMB58" s="416"/>
      <c r="PMC58" s="416"/>
      <c r="PMD58" s="416"/>
      <c r="PME58" s="416"/>
      <c r="PMF58" s="416"/>
      <c r="PMG58" s="415"/>
      <c r="PMH58" s="416"/>
      <c r="PMI58" s="416"/>
      <c r="PMJ58" s="416"/>
      <c r="PMK58" s="416"/>
      <c r="PML58" s="416"/>
      <c r="PMM58" s="416"/>
      <c r="PMN58" s="416"/>
      <c r="PMO58" s="415"/>
      <c r="PMP58" s="416"/>
      <c r="PMQ58" s="416"/>
      <c r="PMR58" s="416"/>
      <c r="PMS58" s="416"/>
      <c r="PMT58" s="416"/>
      <c r="PMU58" s="416"/>
      <c r="PMV58" s="416"/>
      <c r="PMW58" s="415"/>
      <c r="PMX58" s="416"/>
      <c r="PMY58" s="416"/>
      <c r="PMZ58" s="416"/>
      <c r="PNA58" s="416"/>
      <c r="PNB58" s="416"/>
      <c r="PNC58" s="416"/>
      <c r="PND58" s="416"/>
      <c r="PNE58" s="415"/>
      <c r="PNF58" s="416"/>
      <c r="PNG58" s="416"/>
      <c r="PNH58" s="416"/>
      <c r="PNI58" s="416"/>
      <c r="PNJ58" s="416"/>
      <c r="PNK58" s="416"/>
      <c r="PNL58" s="416"/>
      <c r="PNM58" s="415"/>
      <c r="PNN58" s="416"/>
      <c r="PNO58" s="416"/>
      <c r="PNP58" s="416"/>
      <c r="PNQ58" s="416"/>
      <c r="PNR58" s="416"/>
      <c r="PNS58" s="416"/>
      <c r="PNT58" s="416"/>
      <c r="PNU58" s="415"/>
      <c r="PNV58" s="416"/>
      <c r="PNW58" s="416"/>
      <c r="PNX58" s="416"/>
      <c r="PNY58" s="416"/>
      <c r="PNZ58" s="416"/>
      <c r="POA58" s="416"/>
      <c r="POB58" s="416"/>
      <c r="POC58" s="415"/>
      <c r="POD58" s="416"/>
      <c r="POE58" s="416"/>
      <c r="POF58" s="416"/>
      <c r="POG58" s="416"/>
      <c r="POH58" s="416"/>
      <c r="POI58" s="416"/>
      <c r="POJ58" s="416"/>
      <c r="POK58" s="415"/>
      <c r="POL58" s="416"/>
      <c r="POM58" s="416"/>
      <c r="PON58" s="416"/>
      <c r="POO58" s="416"/>
      <c r="POP58" s="416"/>
      <c r="POQ58" s="416"/>
      <c r="POR58" s="416"/>
      <c r="POS58" s="415"/>
      <c r="POT58" s="416"/>
      <c r="POU58" s="416"/>
      <c r="POV58" s="416"/>
      <c r="POW58" s="416"/>
      <c r="POX58" s="416"/>
      <c r="POY58" s="416"/>
      <c r="POZ58" s="416"/>
      <c r="PPA58" s="415"/>
      <c r="PPB58" s="416"/>
      <c r="PPC58" s="416"/>
      <c r="PPD58" s="416"/>
      <c r="PPE58" s="416"/>
      <c r="PPF58" s="416"/>
      <c r="PPG58" s="416"/>
      <c r="PPH58" s="416"/>
      <c r="PPI58" s="415"/>
      <c r="PPJ58" s="416"/>
      <c r="PPK58" s="416"/>
      <c r="PPL58" s="416"/>
      <c r="PPM58" s="416"/>
      <c r="PPN58" s="416"/>
      <c r="PPO58" s="416"/>
      <c r="PPP58" s="416"/>
      <c r="PPQ58" s="415"/>
      <c r="PPR58" s="416"/>
      <c r="PPS58" s="416"/>
      <c r="PPT58" s="416"/>
      <c r="PPU58" s="416"/>
      <c r="PPV58" s="416"/>
      <c r="PPW58" s="416"/>
      <c r="PPX58" s="416"/>
      <c r="PPY58" s="415"/>
      <c r="PPZ58" s="416"/>
      <c r="PQA58" s="416"/>
      <c r="PQB58" s="416"/>
      <c r="PQC58" s="416"/>
      <c r="PQD58" s="416"/>
      <c r="PQE58" s="416"/>
      <c r="PQF58" s="416"/>
      <c r="PQG58" s="415"/>
      <c r="PQH58" s="416"/>
      <c r="PQI58" s="416"/>
      <c r="PQJ58" s="416"/>
      <c r="PQK58" s="416"/>
      <c r="PQL58" s="416"/>
      <c r="PQM58" s="416"/>
      <c r="PQN58" s="416"/>
      <c r="PQO58" s="415"/>
      <c r="PQP58" s="416"/>
      <c r="PQQ58" s="416"/>
      <c r="PQR58" s="416"/>
      <c r="PQS58" s="416"/>
      <c r="PQT58" s="416"/>
      <c r="PQU58" s="416"/>
      <c r="PQV58" s="416"/>
      <c r="PQW58" s="415"/>
      <c r="PQX58" s="416"/>
      <c r="PQY58" s="416"/>
      <c r="PQZ58" s="416"/>
      <c r="PRA58" s="416"/>
      <c r="PRB58" s="416"/>
      <c r="PRC58" s="416"/>
      <c r="PRD58" s="416"/>
      <c r="PRE58" s="415"/>
      <c r="PRF58" s="416"/>
      <c r="PRG58" s="416"/>
      <c r="PRH58" s="416"/>
      <c r="PRI58" s="416"/>
      <c r="PRJ58" s="416"/>
      <c r="PRK58" s="416"/>
      <c r="PRL58" s="416"/>
      <c r="PRM58" s="415"/>
      <c r="PRN58" s="416"/>
      <c r="PRO58" s="416"/>
      <c r="PRP58" s="416"/>
      <c r="PRQ58" s="416"/>
      <c r="PRR58" s="416"/>
      <c r="PRS58" s="416"/>
      <c r="PRT58" s="416"/>
      <c r="PRU58" s="415"/>
      <c r="PRV58" s="416"/>
      <c r="PRW58" s="416"/>
      <c r="PRX58" s="416"/>
      <c r="PRY58" s="416"/>
      <c r="PRZ58" s="416"/>
      <c r="PSA58" s="416"/>
      <c r="PSB58" s="416"/>
      <c r="PSC58" s="415"/>
      <c r="PSD58" s="416"/>
      <c r="PSE58" s="416"/>
      <c r="PSF58" s="416"/>
      <c r="PSG58" s="416"/>
      <c r="PSH58" s="416"/>
      <c r="PSI58" s="416"/>
      <c r="PSJ58" s="416"/>
      <c r="PSK58" s="415"/>
      <c r="PSL58" s="416"/>
      <c r="PSM58" s="416"/>
      <c r="PSN58" s="416"/>
      <c r="PSO58" s="416"/>
      <c r="PSP58" s="416"/>
      <c r="PSQ58" s="416"/>
      <c r="PSR58" s="416"/>
      <c r="PSS58" s="415"/>
      <c r="PST58" s="416"/>
      <c r="PSU58" s="416"/>
      <c r="PSV58" s="416"/>
      <c r="PSW58" s="416"/>
      <c r="PSX58" s="416"/>
      <c r="PSY58" s="416"/>
      <c r="PSZ58" s="416"/>
      <c r="PTA58" s="415"/>
      <c r="PTB58" s="416"/>
      <c r="PTC58" s="416"/>
      <c r="PTD58" s="416"/>
      <c r="PTE58" s="416"/>
      <c r="PTF58" s="416"/>
      <c r="PTG58" s="416"/>
      <c r="PTH58" s="416"/>
      <c r="PTI58" s="415"/>
      <c r="PTJ58" s="416"/>
      <c r="PTK58" s="416"/>
      <c r="PTL58" s="416"/>
      <c r="PTM58" s="416"/>
      <c r="PTN58" s="416"/>
      <c r="PTO58" s="416"/>
      <c r="PTP58" s="416"/>
      <c r="PTQ58" s="415"/>
      <c r="PTR58" s="416"/>
      <c r="PTS58" s="416"/>
      <c r="PTT58" s="416"/>
      <c r="PTU58" s="416"/>
      <c r="PTV58" s="416"/>
      <c r="PTW58" s="416"/>
      <c r="PTX58" s="416"/>
      <c r="PTY58" s="415"/>
      <c r="PTZ58" s="416"/>
      <c r="PUA58" s="416"/>
      <c r="PUB58" s="416"/>
      <c r="PUC58" s="416"/>
      <c r="PUD58" s="416"/>
      <c r="PUE58" s="416"/>
      <c r="PUF58" s="416"/>
      <c r="PUG58" s="415"/>
      <c r="PUH58" s="416"/>
      <c r="PUI58" s="416"/>
      <c r="PUJ58" s="416"/>
      <c r="PUK58" s="416"/>
      <c r="PUL58" s="416"/>
      <c r="PUM58" s="416"/>
      <c r="PUN58" s="416"/>
      <c r="PUO58" s="415"/>
      <c r="PUP58" s="416"/>
      <c r="PUQ58" s="416"/>
      <c r="PUR58" s="416"/>
      <c r="PUS58" s="416"/>
      <c r="PUT58" s="416"/>
      <c r="PUU58" s="416"/>
      <c r="PUV58" s="416"/>
      <c r="PUW58" s="415"/>
      <c r="PUX58" s="416"/>
      <c r="PUY58" s="416"/>
      <c r="PUZ58" s="416"/>
      <c r="PVA58" s="416"/>
      <c r="PVB58" s="416"/>
      <c r="PVC58" s="416"/>
      <c r="PVD58" s="416"/>
      <c r="PVE58" s="415"/>
      <c r="PVF58" s="416"/>
      <c r="PVG58" s="416"/>
      <c r="PVH58" s="416"/>
      <c r="PVI58" s="416"/>
      <c r="PVJ58" s="416"/>
      <c r="PVK58" s="416"/>
      <c r="PVL58" s="416"/>
      <c r="PVM58" s="415"/>
      <c r="PVN58" s="416"/>
      <c r="PVO58" s="416"/>
      <c r="PVP58" s="416"/>
      <c r="PVQ58" s="416"/>
      <c r="PVR58" s="416"/>
      <c r="PVS58" s="416"/>
      <c r="PVT58" s="416"/>
      <c r="PVU58" s="415"/>
      <c r="PVV58" s="416"/>
      <c r="PVW58" s="416"/>
      <c r="PVX58" s="416"/>
      <c r="PVY58" s="416"/>
      <c r="PVZ58" s="416"/>
      <c r="PWA58" s="416"/>
      <c r="PWB58" s="416"/>
      <c r="PWC58" s="415"/>
      <c r="PWD58" s="416"/>
      <c r="PWE58" s="416"/>
      <c r="PWF58" s="416"/>
      <c r="PWG58" s="416"/>
      <c r="PWH58" s="416"/>
      <c r="PWI58" s="416"/>
      <c r="PWJ58" s="416"/>
      <c r="PWK58" s="415"/>
      <c r="PWL58" s="416"/>
      <c r="PWM58" s="416"/>
      <c r="PWN58" s="416"/>
      <c r="PWO58" s="416"/>
      <c r="PWP58" s="416"/>
      <c r="PWQ58" s="416"/>
      <c r="PWR58" s="416"/>
      <c r="PWS58" s="415"/>
      <c r="PWT58" s="416"/>
      <c r="PWU58" s="416"/>
      <c r="PWV58" s="416"/>
      <c r="PWW58" s="416"/>
      <c r="PWX58" s="416"/>
      <c r="PWY58" s="416"/>
      <c r="PWZ58" s="416"/>
      <c r="PXA58" s="415"/>
      <c r="PXB58" s="416"/>
      <c r="PXC58" s="416"/>
      <c r="PXD58" s="416"/>
      <c r="PXE58" s="416"/>
      <c r="PXF58" s="416"/>
      <c r="PXG58" s="416"/>
      <c r="PXH58" s="416"/>
      <c r="PXI58" s="415"/>
      <c r="PXJ58" s="416"/>
      <c r="PXK58" s="416"/>
      <c r="PXL58" s="416"/>
      <c r="PXM58" s="416"/>
      <c r="PXN58" s="416"/>
      <c r="PXO58" s="416"/>
      <c r="PXP58" s="416"/>
      <c r="PXQ58" s="415"/>
      <c r="PXR58" s="416"/>
      <c r="PXS58" s="416"/>
      <c r="PXT58" s="416"/>
      <c r="PXU58" s="416"/>
      <c r="PXV58" s="416"/>
      <c r="PXW58" s="416"/>
      <c r="PXX58" s="416"/>
      <c r="PXY58" s="415"/>
      <c r="PXZ58" s="416"/>
      <c r="PYA58" s="416"/>
      <c r="PYB58" s="416"/>
      <c r="PYC58" s="416"/>
      <c r="PYD58" s="416"/>
      <c r="PYE58" s="416"/>
      <c r="PYF58" s="416"/>
      <c r="PYG58" s="415"/>
      <c r="PYH58" s="416"/>
      <c r="PYI58" s="416"/>
      <c r="PYJ58" s="416"/>
      <c r="PYK58" s="416"/>
      <c r="PYL58" s="416"/>
      <c r="PYM58" s="416"/>
      <c r="PYN58" s="416"/>
      <c r="PYO58" s="415"/>
      <c r="PYP58" s="416"/>
      <c r="PYQ58" s="416"/>
      <c r="PYR58" s="416"/>
      <c r="PYS58" s="416"/>
      <c r="PYT58" s="416"/>
      <c r="PYU58" s="416"/>
      <c r="PYV58" s="416"/>
      <c r="PYW58" s="415"/>
      <c r="PYX58" s="416"/>
      <c r="PYY58" s="416"/>
      <c r="PYZ58" s="416"/>
      <c r="PZA58" s="416"/>
      <c r="PZB58" s="416"/>
      <c r="PZC58" s="416"/>
      <c r="PZD58" s="416"/>
      <c r="PZE58" s="415"/>
      <c r="PZF58" s="416"/>
      <c r="PZG58" s="416"/>
      <c r="PZH58" s="416"/>
      <c r="PZI58" s="416"/>
      <c r="PZJ58" s="416"/>
      <c r="PZK58" s="416"/>
      <c r="PZL58" s="416"/>
      <c r="PZM58" s="415"/>
      <c r="PZN58" s="416"/>
      <c r="PZO58" s="416"/>
      <c r="PZP58" s="416"/>
      <c r="PZQ58" s="416"/>
      <c r="PZR58" s="416"/>
      <c r="PZS58" s="416"/>
      <c r="PZT58" s="416"/>
      <c r="PZU58" s="415"/>
      <c r="PZV58" s="416"/>
      <c r="PZW58" s="416"/>
      <c r="PZX58" s="416"/>
      <c r="PZY58" s="416"/>
      <c r="PZZ58" s="416"/>
      <c r="QAA58" s="416"/>
      <c r="QAB58" s="416"/>
      <c r="QAC58" s="415"/>
      <c r="QAD58" s="416"/>
      <c r="QAE58" s="416"/>
      <c r="QAF58" s="416"/>
      <c r="QAG58" s="416"/>
      <c r="QAH58" s="416"/>
      <c r="QAI58" s="416"/>
      <c r="QAJ58" s="416"/>
      <c r="QAK58" s="415"/>
      <c r="QAL58" s="416"/>
      <c r="QAM58" s="416"/>
      <c r="QAN58" s="416"/>
      <c r="QAO58" s="416"/>
      <c r="QAP58" s="416"/>
      <c r="QAQ58" s="416"/>
      <c r="QAR58" s="416"/>
      <c r="QAS58" s="415"/>
      <c r="QAT58" s="416"/>
      <c r="QAU58" s="416"/>
      <c r="QAV58" s="416"/>
      <c r="QAW58" s="416"/>
      <c r="QAX58" s="416"/>
      <c r="QAY58" s="416"/>
      <c r="QAZ58" s="416"/>
      <c r="QBA58" s="415"/>
      <c r="QBB58" s="416"/>
      <c r="QBC58" s="416"/>
      <c r="QBD58" s="416"/>
      <c r="QBE58" s="416"/>
      <c r="QBF58" s="416"/>
      <c r="QBG58" s="416"/>
      <c r="QBH58" s="416"/>
      <c r="QBI58" s="415"/>
      <c r="QBJ58" s="416"/>
      <c r="QBK58" s="416"/>
      <c r="QBL58" s="416"/>
      <c r="QBM58" s="416"/>
      <c r="QBN58" s="416"/>
      <c r="QBO58" s="416"/>
      <c r="QBP58" s="416"/>
      <c r="QBQ58" s="415"/>
      <c r="QBR58" s="416"/>
      <c r="QBS58" s="416"/>
      <c r="QBT58" s="416"/>
      <c r="QBU58" s="416"/>
      <c r="QBV58" s="416"/>
      <c r="QBW58" s="416"/>
      <c r="QBX58" s="416"/>
      <c r="QBY58" s="415"/>
      <c r="QBZ58" s="416"/>
      <c r="QCA58" s="416"/>
      <c r="QCB58" s="416"/>
      <c r="QCC58" s="416"/>
      <c r="QCD58" s="416"/>
      <c r="QCE58" s="416"/>
      <c r="QCF58" s="416"/>
      <c r="QCG58" s="415"/>
      <c r="QCH58" s="416"/>
      <c r="QCI58" s="416"/>
      <c r="QCJ58" s="416"/>
      <c r="QCK58" s="416"/>
      <c r="QCL58" s="416"/>
      <c r="QCM58" s="416"/>
      <c r="QCN58" s="416"/>
      <c r="QCO58" s="415"/>
      <c r="QCP58" s="416"/>
      <c r="QCQ58" s="416"/>
      <c r="QCR58" s="416"/>
      <c r="QCS58" s="416"/>
      <c r="QCT58" s="416"/>
      <c r="QCU58" s="416"/>
      <c r="QCV58" s="416"/>
      <c r="QCW58" s="415"/>
      <c r="QCX58" s="416"/>
      <c r="QCY58" s="416"/>
      <c r="QCZ58" s="416"/>
      <c r="QDA58" s="416"/>
      <c r="QDB58" s="416"/>
      <c r="QDC58" s="416"/>
      <c r="QDD58" s="416"/>
      <c r="QDE58" s="415"/>
      <c r="QDF58" s="416"/>
      <c r="QDG58" s="416"/>
      <c r="QDH58" s="416"/>
      <c r="QDI58" s="416"/>
      <c r="QDJ58" s="416"/>
      <c r="QDK58" s="416"/>
      <c r="QDL58" s="416"/>
      <c r="QDM58" s="415"/>
      <c r="QDN58" s="416"/>
      <c r="QDO58" s="416"/>
      <c r="QDP58" s="416"/>
      <c r="QDQ58" s="416"/>
      <c r="QDR58" s="416"/>
      <c r="QDS58" s="416"/>
      <c r="QDT58" s="416"/>
      <c r="QDU58" s="415"/>
      <c r="QDV58" s="416"/>
      <c r="QDW58" s="416"/>
      <c r="QDX58" s="416"/>
      <c r="QDY58" s="416"/>
      <c r="QDZ58" s="416"/>
      <c r="QEA58" s="416"/>
      <c r="QEB58" s="416"/>
      <c r="QEC58" s="415"/>
      <c r="QED58" s="416"/>
      <c r="QEE58" s="416"/>
      <c r="QEF58" s="416"/>
      <c r="QEG58" s="416"/>
      <c r="QEH58" s="416"/>
      <c r="QEI58" s="416"/>
      <c r="QEJ58" s="416"/>
      <c r="QEK58" s="415"/>
      <c r="QEL58" s="416"/>
      <c r="QEM58" s="416"/>
      <c r="QEN58" s="416"/>
      <c r="QEO58" s="416"/>
      <c r="QEP58" s="416"/>
      <c r="QEQ58" s="416"/>
      <c r="QER58" s="416"/>
      <c r="QES58" s="415"/>
      <c r="QET58" s="416"/>
      <c r="QEU58" s="416"/>
      <c r="QEV58" s="416"/>
      <c r="QEW58" s="416"/>
      <c r="QEX58" s="416"/>
      <c r="QEY58" s="416"/>
      <c r="QEZ58" s="416"/>
      <c r="QFA58" s="415"/>
      <c r="QFB58" s="416"/>
      <c r="QFC58" s="416"/>
      <c r="QFD58" s="416"/>
      <c r="QFE58" s="416"/>
      <c r="QFF58" s="416"/>
      <c r="QFG58" s="416"/>
      <c r="QFH58" s="416"/>
      <c r="QFI58" s="415"/>
      <c r="QFJ58" s="416"/>
      <c r="QFK58" s="416"/>
      <c r="QFL58" s="416"/>
      <c r="QFM58" s="416"/>
      <c r="QFN58" s="416"/>
      <c r="QFO58" s="416"/>
      <c r="QFP58" s="416"/>
      <c r="QFQ58" s="415"/>
      <c r="QFR58" s="416"/>
      <c r="QFS58" s="416"/>
      <c r="QFT58" s="416"/>
      <c r="QFU58" s="416"/>
      <c r="QFV58" s="416"/>
      <c r="QFW58" s="416"/>
      <c r="QFX58" s="416"/>
      <c r="QFY58" s="415"/>
      <c r="QFZ58" s="416"/>
      <c r="QGA58" s="416"/>
      <c r="QGB58" s="416"/>
      <c r="QGC58" s="416"/>
      <c r="QGD58" s="416"/>
      <c r="QGE58" s="416"/>
      <c r="QGF58" s="416"/>
      <c r="QGG58" s="415"/>
      <c r="QGH58" s="416"/>
      <c r="QGI58" s="416"/>
      <c r="QGJ58" s="416"/>
      <c r="QGK58" s="416"/>
      <c r="QGL58" s="416"/>
      <c r="QGM58" s="416"/>
      <c r="QGN58" s="416"/>
      <c r="QGO58" s="415"/>
      <c r="QGP58" s="416"/>
      <c r="QGQ58" s="416"/>
      <c r="QGR58" s="416"/>
      <c r="QGS58" s="416"/>
      <c r="QGT58" s="416"/>
      <c r="QGU58" s="416"/>
      <c r="QGV58" s="416"/>
      <c r="QGW58" s="415"/>
      <c r="QGX58" s="416"/>
      <c r="QGY58" s="416"/>
      <c r="QGZ58" s="416"/>
      <c r="QHA58" s="416"/>
      <c r="QHB58" s="416"/>
      <c r="QHC58" s="416"/>
      <c r="QHD58" s="416"/>
      <c r="QHE58" s="415"/>
      <c r="QHF58" s="416"/>
      <c r="QHG58" s="416"/>
      <c r="QHH58" s="416"/>
      <c r="QHI58" s="416"/>
      <c r="QHJ58" s="416"/>
      <c r="QHK58" s="416"/>
      <c r="QHL58" s="416"/>
      <c r="QHM58" s="415"/>
      <c r="QHN58" s="416"/>
      <c r="QHO58" s="416"/>
      <c r="QHP58" s="416"/>
      <c r="QHQ58" s="416"/>
      <c r="QHR58" s="416"/>
      <c r="QHS58" s="416"/>
      <c r="QHT58" s="416"/>
      <c r="QHU58" s="415"/>
      <c r="QHV58" s="416"/>
      <c r="QHW58" s="416"/>
      <c r="QHX58" s="416"/>
      <c r="QHY58" s="416"/>
      <c r="QHZ58" s="416"/>
      <c r="QIA58" s="416"/>
      <c r="QIB58" s="416"/>
      <c r="QIC58" s="415"/>
      <c r="QID58" s="416"/>
      <c r="QIE58" s="416"/>
      <c r="QIF58" s="416"/>
      <c r="QIG58" s="416"/>
      <c r="QIH58" s="416"/>
      <c r="QII58" s="416"/>
      <c r="QIJ58" s="416"/>
      <c r="QIK58" s="415"/>
      <c r="QIL58" s="416"/>
      <c r="QIM58" s="416"/>
      <c r="QIN58" s="416"/>
      <c r="QIO58" s="416"/>
      <c r="QIP58" s="416"/>
      <c r="QIQ58" s="416"/>
      <c r="QIR58" s="416"/>
      <c r="QIS58" s="415"/>
      <c r="QIT58" s="416"/>
      <c r="QIU58" s="416"/>
      <c r="QIV58" s="416"/>
      <c r="QIW58" s="416"/>
      <c r="QIX58" s="416"/>
      <c r="QIY58" s="416"/>
      <c r="QIZ58" s="416"/>
      <c r="QJA58" s="415"/>
      <c r="QJB58" s="416"/>
      <c r="QJC58" s="416"/>
      <c r="QJD58" s="416"/>
      <c r="QJE58" s="416"/>
      <c r="QJF58" s="416"/>
      <c r="QJG58" s="416"/>
      <c r="QJH58" s="416"/>
      <c r="QJI58" s="415"/>
      <c r="QJJ58" s="416"/>
      <c r="QJK58" s="416"/>
      <c r="QJL58" s="416"/>
      <c r="QJM58" s="416"/>
      <c r="QJN58" s="416"/>
      <c r="QJO58" s="416"/>
      <c r="QJP58" s="416"/>
      <c r="QJQ58" s="415"/>
      <c r="QJR58" s="416"/>
      <c r="QJS58" s="416"/>
      <c r="QJT58" s="416"/>
      <c r="QJU58" s="416"/>
      <c r="QJV58" s="416"/>
      <c r="QJW58" s="416"/>
      <c r="QJX58" s="416"/>
      <c r="QJY58" s="415"/>
      <c r="QJZ58" s="416"/>
      <c r="QKA58" s="416"/>
      <c r="QKB58" s="416"/>
      <c r="QKC58" s="416"/>
      <c r="QKD58" s="416"/>
      <c r="QKE58" s="416"/>
      <c r="QKF58" s="416"/>
      <c r="QKG58" s="415"/>
      <c r="QKH58" s="416"/>
      <c r="QKI58" s="416"/>
      <c r="QKJ58" s="416"/>
      <c r="QKK58" s="416"/>
      <c r="QKL58" s="416"/>
      <c r="QKM58" s="416"/>
      <c r="QKN58" s="416"/>
      <c r="QKO58" s="415"/>
      <c r="QKP58" s="416"/>
      <c r="QKQ58" s="416"/>
      <c r="QKR58" s="416"/>
      <c r="QKS58" s="416"/>
      <c r="QKT58" s="416"/>
      <c r="QKU58" s="416"/>
      <c r="QKV58" s="416"/>
      <c r="QKW58" s="415"/>
      <c r="QKX58" s="416"/>
      <c r="QKY58" s="416"/>
      <c r="QKZ58" s="416"/>
      <c r="QLA58" s="416"/>
      <c r="QLB58" s="416"/>
      <c r="QLC58" s="416"/>
      <c r="QLD58" s="416"/>
      <c r="QLE58" s="415"/>
      <c r="QLF58" s="416"/>
      <c r="QLG58" s="416"/>
      <c r="QLH58" s="416"/>
      <c r="QLI58" s="416"/>
      <c r="QLJ58" s="416"/>
      <c r="QLK58" s="416"/>
      <c r="QLL58" s="416"/>
      <c r="QLM58" s="415"/>
      <c r="QLN58" s="416"/>
      <c r="QLO58" s="416"/>
      <c r="QLP58" s="416"/>
      <c r="QLQ58" s="416"/>
      <c r="QLR58" s="416"/>
      <c r="QLS58" s="416"/>
      <c r="QLT58" s="416"/>
      <c r="QLU58" s="415"/>
      <c r="QLV58" s="416"/>
      <c r="QLW58" s="416"/>
      <c r="QLX58" s="416"/>
      <c r="QLY58" s="416"/>
      <c r="QLZ58" s="416"/>
      <c r="QMA58" s="416"/>
      <c r="QMB58" s="416"/>
      <c r="QMC58" s="415"/>
      <c r="QMD58" s="416"/>
      <c r="QME58" s="416"/>
      <c r="QMF58" s="416"/>
      <c r="QMG58" s="416"/>
      <c r="QMH58" s="416"/>
      <c r="QMI58" s="416"/>
      <c r="QMJ58" s="416"/>
      <c r="QMK58" s="415"/>
      <c r="QML58" s="416"/>
      <c r="QMM58" s="416"/>
      <c r="QMN58" s="416"/>
      <c r="QMO58" s="416"/>
      <c r="QMP58" s="416"/>
      <c r="QMQ58" s="416"/>
      <c r="QMR58" s="416"/>
      <c r="QMS58" s="415"/>
      <c r="QMT58" s="416"/>
      <c r="QMU58" s="416"/>
      <c r="QMV58" s="416"/>
      <c r="QMW58" s="416"/>
      <c r="QMX58" s="416"/>
      <c r="QMY58" s="416"/>
      <c r="QMZ58" s="416"/>
      <c r="QNA58" s="415"/>
      <c r="QNB58" s="416"/>
      <c r="QNC58" s="416"/>
      <c r="QND58" s="416"/>
      <c r="QNE58" s="416"/>
      <c r="QNF58" s="416"/>
      <c r="QNG58" s="416"/>
      <c r="QNH58" s="416"/>
      <c r="QNI58" s="415"/>
      <c r="QNJ58" s="416"/>
      <c r="QNK58" s="416"/>
      <c r="QNL58" s="416"/>
      <c r="QNM58" s="416"/>
      <c r="QNN58" s="416"/>
      <c r="QNO58" s="416"/>
      <c r="QNP58" s="416"/>
      <c r="QNQ58" s="415"/>
      <c r="QNR58" s="416"/>
      <c r="QNS58" s="416"/>
      <c r="QNT58" s="416"/>
      <c r="QNU58" s="416"/>
      <c r="QNV58" s="416"/>
      <c r="QNW58" s="416"/>
      <c r="QNX58" s="416"/>
      <c r="QNY58" s="415"/>
      <c r="QNZ58" s="416"/>
      <c r="QOA58" s="416"/>
      <c r="QOB58" s="416"/>
      <c r="QOC58" s="416"/>
      <c r="QOD58" s="416"/>
      <c r="QOE58" s="416"/>
      <c r="QOF58" s="416"/>
      <c r="QOG58" s="415"/>
      <c r="QOH58" s="416"/>
      <c r="QOI58" s="416"/>
      <c r="QOJ58" s="416"/>
      <c r="QOK58" s="416"/>
      <c r="QOL58" s="416"/>
      <c r="QOM58" s="416"/>
      <c r="QON58" s="416"/>
      <c r="QOO58" s="415"/>
      <c r="QOP58" s="416"/>
      <c r="QOQ58" s="416"/>
      <c r="QOR58" s="416"/>
      <c r="QOS58" s="416"/>
      <c r="QOT58" s="416"/>
      <c r="QOU58" s="416"/>
      <c r="QOV58" s="416"/>
      <c r="QOW58" s="415"/>
      <c r="QOX58" s="416"/>
      <c r="QOY58" s="416"/>
      <c r="QOZ58" s="416"/>
      <c r="QPA58" s="416"/>
      <c r="QPB58" s="416"/>
      <c r="QPC58" s="416"/>
      <c r="QPD58" s="416"/>
      <c r="QPE58" s="415"/>
      <c r="QPF58" s="416"/>
      <c r="QPG58" s="416"/>
      <c r="QPH58" s="416"/>
      <c r="QPI58" s="416"/>
      <c r="QPJ58" s="416"/>
      <c r="QPK58" s="416"/>
      <c r="QPL58" s="416"/>
      <c r="QPM58" s="415"/>
      <c r="QPN58" s="416"/>
      <c r="QPO58" s="416"/>
      <c r="QPP58" s="416"/>
      <c r="QPQ58" s="416"/>
      <c r="QPR58" s="416"/>
      <c r="QPS58" s="416"/>
      <c r="QPT58" s="416"/>
      <c r="QPU58" s="415"/>
      <c r="QPV58" s="416"/>
      <c r="QPW58" s="416"/>
      <c r="QPX58" s="416"/>
      <c r="QPY58" s="416"/>
      <c r="QPZ58" s="416"/>
      <c r="QQA58" s="416"/>
      <c r="QQB58" s="416"/>
      <c r="QQC58" s="415"/>
      <c r="QQD58" s="416"/>
      <c r="QQE58" s="416"/>
      <c r="QQF58" s="416"/>
      <c r="QQG58" s="416"/>
      <c r="QQH58" s="416"/>
      <c r="QQI58" s="416"/>
      <c r="QQJ58" s="416"/>
      <c r="QQK58" s="415"/>
      <c r="QQL58" s="416"/>
      <c r="QQM58" s="416"/>
      <c r="QQN58" s="416"/>
      <c r="QQO58" s="416"/>
      <c r="QQP58" s="416"/>
      <c r="QQQ58" s="416"/>
      <c r="QQR58" s="416"/>
      <c r="QQS58" s="415"/>
      <c r="QQT58" s="416"/>
      <c r="QQU58" s="416"/>
      <c r="QQV58" s="416"/>
      <c r="QQW58" s="416"/>
      <c r="QQX58" s="416"/>
      <c r="QQY58" s="416"/>
      <c r="QQZ58" s="416"/>
      <c r="QRA58" s="415"/>
      <c r="QRB58" s="416"/>
      <c r="QRC58" s="416"/>
      <c r="QRD58" s="416"/>
      <c r="QRE58" s="416"/>
      <c r="QRF58" s="416"/>
      <c r="QRG58" s="416"/>
      <c r="QRH58" s="416"/>
      <c r="QRI58" s="415"/>
      <c r="QRJ58" s="416"/>
      <c r="QRK58" s="416"/>
      <c r="QRL58" s="416"/>
      <c r="QRM58" s="416"/>
      <c r="QRN58" s="416"/>
      <c r="QRO58" s="416"/>
      <c r="QRP58" s="416"/>
      <c r="QRQ58" s="415"/>
      <c r="QRR58" s="416"/>
      <c r="QRS58" s="416"/>
      <c r="QRT58" s="416"/>
      <c r="QRU58" s="416"/>
      <c r="QRV58" s="416"/>
      <c r="QRW58" s="416"/>
      <c r="QRX58" s="416"/>
      <c r="QRY58" s="415"/>
      <c r="QRZ58" s="416"/>
      <c r="QSA58" s="416"/>
      <c r="QSB58" s="416"/>
      <c r="QSC58" s="416"/>
      <c r="QSD58" s="416"/>
      <c r="QSE58" s="416"/>
      <c r="QSF58" s="416"/>
      <c r="QSG58" s="415"/>
      <c r="QSH58" s="416"/>
      <c r="QSI58" s="416"/>
      <c r="QSJ58" s="416"/>
      <c r="QSK58" s="416"/>
      <c r="QSL58" s="416"/>
      <c r="QSM58" s="416"/>
      <c r="QSN58" s="416"/>
      <c r="QSO58" s="415"/>
      <c r="QSP58" s="416"/>
      <c r="QSQ58" s="416"/>
      <c r="QSR58" s="416"/>
      <c r="QSS58" s="416"/>
      <c r="QST58" s="416"/>
      <c r="QSU58" s="416"/>
      <c r="QSV58" s="416"/>
      <c r="QSW58" s="415"/>
      <c r="QSX58" s="416"/>
      <c r="QSY58" s="416"/>
      <c r="QSZ58" s="416"/>
      <c r="QTA58" s="416"/>
      <c r="QTB58" s="416"/>
      <c r="QTC58" s="416"/>
      <c r="QTD58" s="416"/>
      <c r="QTE58" s="415"/>
      <c r="QTF58" s="416"/>
      <c r="QTG58" s="416"/>
      <c r="QTH58" s="416"/>
      <c r="QTI58" s="416"/>
      <c r="QTJ58" s="416"/>
      <c r="QTK58" s="416"/>
      <c r="QTL58" s="416"/>
      <c r="QTM58" s="415"/>
      <c r="QTN58" s="416"/>
      <c r="QTO58" s="416"/>
      <c r="QTP58" s="416"/>
      <c r="QTQ58" s="416"/>
      <c r="QTR58" s="416"/>
      <c r="QTS58" s="416"/>
      <c r="QTT58" s="416"/>
      <c r="QTU58" s="415"/>
      <c r="QTV58" s="416"/>
      <c r="QTW58" s="416"/>
      <c r="QTX58" s="416"/>
      <c r="QTY58" s="416"/>
      <c r="QTZ58" s="416"/>
      <c r="QUA58" s="416"/>
      <c r="QUB58" s="416"/>
      <c r="QUC58" s="415"/>
      <c r="QUD58" s="416"/>
      <c r="QUE58" s="416"/>
      <c r="QUF58" s="416"/>
      <c r="QUG58" s="416"/>
      <c r="QUH58" s="416"/>
      <c r="QUI58" s="416"/>
      <c r="QUJ58" s="416"/>
      <c r="QUK58" s="415"/>
      <c r="QUL58" s="416"/>
      <c r="QUM58" s="416"/>
      <c r="QUN58" s="416"/>
      <c r="QUO58" s="416"/>
      <c r="QUP58" s="416"/>
      <c r="QUQ58" s="416"/>
      <c r="QUR58" s="416"/>
      <c r="QUS58" s="415"/>
      <c r="QUT58" s="416"/>
      <c r="QUU58" s="416"/>
      <c r="QUV58" s="416"/>
      <c r="QUW58" s="416"/>
      <c r="QUX58" s="416"/>
      <c r="QUY58" s="416"/>
      <c r="QUZ58" s="416"/>
      <c r="QVA58" s="415"/>
      <c r="QVB58" s="416"/>
      <c r="QVC58" s="416"/>
      <c r="QVD58" s="416"/>
      <c r="QVE58" s="416"/>
      <c r="QVF58" s="416"/>
      <c r="QVG58" s="416"/>
      <c r="QVH58" s="416"/>
      <c r="QVI58" s="415"/>
      <c r="QVJ58" s="416"/>
      <c r="QVK58" s="416"/>
      <c r="QVL58" s="416"/>
      <c r="QVM58" s="416"/>
      <c r="QVN58" s="416"/>
      <c r="QVO58" s="416"/>
      <c r="QVP58" s="416"/>
      <c r="QVQ58" s="415"/>
      <c r="QVR58" s="416"/>
      <c r="QVS58" s="416"/>
      <c r="QVT58" s="416"/>
      <c r="QVU58" s="416"/>
      <c r="QVV58" s="416"/>
      <c r="QVW58" s="416"/>
      <c r="QVX58" s="416"/>
      <c r="QVY58" s="415"/>
      <c r="QVZ58" s="416"/>
      <c r="QWA58" s="416"/>
      <c r="QWB58" s="416"/>
      <c r="QWC58" s="416"/>
      <c r="QWD58" s="416"/>
      <c r="QWE58" s="416"/>
      <c r="QWF58" s="416"/>
      <c r="QWG58" s="415"/>
      <c r="QWH58" s="416"/>
      <c r="QWI58" s="416"/>
      <c r="QWJ58" s="416"/>
      <c r="QWK58" s="416"/>
      <c r="QWL58" s="416"/>
      <c r="QWM58" s="416"/>
      <c r="QWN58" s="416"/>
      <c r="QWO58" s="415"/>
      <c r="QWP58" s="416"/>
      <c r="QWQ58" s="416"/>
      <c r="QWR58" s="416"/>
      <c r="QWS58" s="416"/>
      <c r="QWT58" s="416"/>
      <c r="QWU58" s="416"/>
      <c r="QWV58" s="416"/>
      <c r="QWW58" s="415"/>
      <c r="QWX58" s="416"/>
      <c r="QWY58" s="416"/>
      <c r="QWZ58" s="416"/>
      <c r="QXA58" s="416"/>
      <c r="QXB58" s="416"/>
      <c r="QXC58" s="416"/>
      <c r="QXD58" s="416"/>
      <c r="QXE58" s="415"/>
      <c r="QXF58" s="416"/>
      <c r="QXG58" s="416"/>
      <c r="QXH58" s="416"/>
      <c r="QXI58" s="416"/>
      <c r="QXJ58" s="416"/>
      <c r="QXK58" s="416"/>
      <c r="QXL58" s="416"/>
      <c r="QXM58" s="415"/>
      <c r="QXN58" s="416"/>
      <c r="QXO58" s="416"/>
      <c r="QXP58" s="416"/>
      <c r="QXQ58" s="416"/>
      <c r="QXR58" s="416"/>
      <c r="QXS58" s="416"/>
      <c r="QXT58" s="416"/>
      <c r="QXU58" s="415"/>
      <c r="QXV58" s="416"/>
      <c r="QXW58" s="416"/>
      <c r="QXX58" s="416"/>
      <c r="QXY58" s="416"/>
      <c r="QXZ58" s="416"/>
      <c r="QYA58" s="416"/>
      <c r="QYB58" s="416"/>
      <c r="QYC58" s="415"/>
      <c r="QYD58" s="416"/>
      <c r="QYE58" s="416"/>
      <c r="QYF58" s="416"/>
      <c r="QYG58" s="416"/>
      <c r="QYH58" s="416"/>
      <c r="QYI58" s="416"/>
      <c r="QYJ58" s="416"/>
      <c r="QYK58" s="415"/>
      <c r="QYL58" s="416"/>
      <c r="QYM58" s="416"/>
      <c r="QYN58" s="416"/>
      <c r="QYO58" s="416"/>
      <c r="QYP58" s="416"/>
      <c r="QYQ58" s="416"/>
      <c r="QYR58" s="416"/>
      <c r="QYS58" s="415"/>
      <c r="QYT58" s="416"/>
      <c r="QYU58" s="416"/>
      <c r="QYV58" s="416"/>
      <c r="QYW58" s="416"/>
      <c r="QYX58" s="416"/>
      <c r="QYY58" s="416"/>
      <c r="QYZ58" s="416"/>
      <c r="QZA58" s="415"/>
      <c r="QZB58" s="416"/>
      <c r="QZC58" s="416"/>
      <c r="QZD58" s="416"/>
      <c r="QZE58" s="416"/>
      <c r="QZF58" s="416"/>
      <c r="QZG58" s="416"/>
      <c r="QZH58" s="416"/>
      <c r="QZI58" s="415"/>
      <c r="QZJ58" s="416"/>
      <c r="QZK58" s="416"/>
      <c r="QZL58" s="416"/>
      <c r="QZM58" s="416"/>
      <c r="QZN58" s="416"/>
      <c r="QZO58" s="416"/>
      <c r="QZP58" s="416"/>
      <c r="QZQ58" s="415"/>
      <c r="QZR58" s="416"/>
      <c r="QZS58" s="416"/>
      <c r="QZT58" s="416"/>
      <c r="QZU58" s="416"/>
      <c r="QZV58" s="416"/>
      <c r="QZW58" s="416"/>
      <c r="QZX58" s="416"/>
      <c r="QZY58" s="415"/>
      <c r="QZZ58" s="416"/>
      <c r="RAA58" s="416"/>
      <c r="RAB58" s="416"/>
      <c r="RAC58" s="416"/>
      <c r="RAD58" s="416"/>
      <c r="RAE58" s="416"/>
      <c r="RAF58" s="416"/>
      <c r="RAG58" s="415"/>
      <c r="RAH58" s="416"/>
      <c r="RAI58" s="416"/>
      <c r="RAJ58" s="416"/>
      <c r="RAK58" s="416"/>
      <c r="RAL58" s="416"/>
      <c r="RAM58" s="416"/>
      <c r="RAN58" s="416"/>
      <c r="RAO58" s="415"/>
      <c r="RAP58" s="416"/>
      <c r="RAQ58" s="416"/>
      <c r="RAR58" s="416"/>
      <c r="RAS58" s="416"/>
      <c r="RAT58" s="416"/>
      <c r="RAU58" s="416"/>
      <c r="RAV58" s="416"/>
      <c r="RAW58" s="415"/>
      <c r="RAX58" s="416"/>
      <c r="RAY58" s="416"/>
      <c r="RAZ58" s="416"/>
      <c r="RBA58" s="416"/>
      <c r="RBB58" s="416"/>
      <c r="RBC58" s="416"/>
      <c r="RBD58" s="416"/>
      <c r="RBE58" s="415"/>
      <c r="RBF58" s="416"/>
      <c r="RBG58" s="416"/>
      <c r="RBH58" s="416"/>
      <c r="RBI58" s="416"/>
      <c r="RBJ58" s="416"/>
      <c r="RBK58" s="416"/>
      <c r="RBL58" s="416"/>
      <c r="RBM58" s="415"/>
      <c r="RBN58" s="416"/>
      <c r="RBO58" s="416"/>
      <c r="RBP58" s="416"/>
      <c r="RBQ58" s="416"/>
      <c r="RBR58" s="416"/>
      <c r="RBS58" s="416"/>
      <c r="RBT58" s="416"/>
      <c r="RBU58" s="415"/>
      <c r="RBV58" s="416"/>
      <c r="RBW58" s="416"/>
      <c r="RBX58" s="416"/>
      <c r="RBY58" s="416"/>
      <c r="RBZ58" s="416"/>
      <c r="RCA58" s="416"/>
      <c r="RCB58" s="416"/>
      <c r="RCC58" s="415"/>
      <c r="RCD58" s="416"/>
      <c r="RCE58" s="416"/>
      <c r="RCF58" s="416"/>
      <c r="RCG58" s="416"/>
      <c r="RCH58" s="416"/>
      <c r="RCI58" s="416"/>
      <c r="RCJ58" s="416"/>
      <c r="RCK58" s="415"/>
      <c r="RCL58" s="416"/>
      <c r="RCM58" s="416"/>
      <c r="RCN58" s="416"/>
      <c r="RCO58" s="416"/>
      <c r="RCP58" s="416"/>
      <c r="RCQ58" s="416"/>
      <c r="RCR58" s="416"/>
      <c r="RCS58" s="415"/>
      <c r="RCT58" s="416"/>
      <c r="RCU58" s="416"/>
      <c r="RCV58" s="416"/>
      <c r="RCW58" s="416"/>
      <c r="RCX58" s="416"/>
      <c r="RCY58" s="416"/>
      <c r="RCZ58" s="416"/>
      <c r="RDA58" s="415"/>
      <c r="RDB58" s="416"/>
      <c r="RDC58" s="416"/>
      <c r="RDD58" s="416"/>
      <c r="RDE58" s="416"/>
      <c r="RDF58" s="416"/>
      <c r="RDG58" s="416"/>
      <c r="RDH58" s="416"/>
      <c r="RDI58" s="415"/>
      <c r="RDJ58" s="416"/>
      <c r="RDK58" s="416"/>
      <c r="RDL58" s="416"/>
      <c r="RDM58" s="416"/>
      <c r="RDN58" s="416"/>
      <c r="RDO58" s="416"/>
      <c r="RDP58" s="416"/>
      <c r="RDQ58" s="415"/>
      <c r="RDR58" s="416"/>
      <c r="RDS58" s="416"/>
      <c r="RDT58" s="416"/>
      <c r="RDU58" s="416"/>
      <c r="RDV58" s="416"/>
      <c r="RDW58" s="416"/>
      <c r="RDX58" s="416"/>
      <c r="RDY58" s="415"/>
      <c r="RDZ58" s="416"/>
      <c r="REA58" s="416"/>
      <c r="REB58" s="416"/>
      <c r="REC58" s="416"/>
      <c r="RED58" s="416"/>
      <c r="REE58" s="416"/>
      <c r="REF58" s="416"/>
      <c r="REG58" s="415"/>
      <c r="REH58" s="416"/>
      <c r="REI58" s="416"/>
      <c r="REJ58" s="416"/>
      <c r="REK58" s="416"/>
      <c r="REL58" s="416"/>
      <c r="REM58" s="416"/>
      <c r="REN58" s="416"/>
      <c r="REO58" s="415"/>
      <c r="REP58" s="416"/>
      <c r="REQ58" s="416"/>
      <c r="RER58" s="416"/>
      <c r="RES58" s="416"/>
      <c r="RET58" s="416"/>
      <c r="REU58" s="416"/>
      <c r="REV58" s="416"/>
      <c r="REW58" s="415"/>
      <c r="REX58" s="416"/>
      <c r="REY58" s="416"/>
      <c r="REZ58" s="416"/>
      <c r="RFA58" s="416"/>
      <c r="RFB58" s="416"/>
      <c r="RFC58" s="416"/>
      <c r="RFD58" s="416"/>
      <c r="RFE58" s="415"/>
      <c r="RFF58" s="416"/>
      <c r="RFG58" s="416"/>
      <c r="RFH58" s="416"/>
      <c r="RFI58" s="416"/>
      <c r="RFJ58" s="416"/>
      <c r="RFK58" s="416"/>
      <c r="RFL58" s="416"/>
      <c r="RFM58" s="415"/>
      <c r="RFN58" s="416"/>
      <c r="RFO58" s="416"/>
      <c r="RFP58" s="416"/>
      <c r="RFQ58" s="416"/>
      <c r="RFR58" s="416"/>
      <c r="RFS58" s="416"/>
      <c r="RFT58" s="416"/>
      <c r="RFU58" s="415"/>
      <c r="RFV58" s="416"/>
      <c r="RFW58" s="416"/>
      <c r="RFX58" s="416"/>
      <c r="RFY58" s="416"/>
      <c r="RFZ58" s="416"/>
      <c r="RGA58" s="416"/>
      <c r="RGB58" s="416"/>
      <c r="RGC58" s="415"/>
      <c r="RGD58" s="416"/>
      <c r="RGE58" s="416"/>
      <c r="RGF58" s="416"/>
      <c r="RGG58" s="416"/>
      <c r="RGH58" s="416"/>
      <c r="RGI58" s="416"/>
      <c r="RGJ58" s="416"/>
      <c r="RGK58" s="415"/>
      <c r="RGL58" s="416"/>
      <c r="RGM58" s="416"/>
      <c r="RGN58" s="416"/>
      <c r="RGO58" s="416"/>
      <c r="RGP58" s="416"/>
      <c r="RGQ58" s="416"/>
      <c r="RGR58" s="416"/>
      <c r="RGS58" s="415"/>
      <c r="RGT58" s="416"/>
      <c r="RGU58" s="416"/>
      <c r="RGV58" s="416"/>
      <c r="RGW58" s="416"/>
      <c r="RGX58" s="416"/>
      <c r="RGY58" s="416"/>
      <c r="RGZ58" s="416"/>
      <c r="RHA58" s="415"/>
      <c r="RHB58" s="416"/>
      <c r="RHC58" s="416"/>
      <c r="RHD58" s="416"/>
      <c r="RHE58" s="416"/>
      <c r="RHF58" s="416"/>
      <c r="RHG58" s="416"/>
      <c r="RHH58" s="416"/>
      <c r="RHI58" s="415"/>
      <c r="RHJ58" s="416"/>
      <c r="RHK58" s="416"/>
      <c r="RHL58" s="416"/>
      <c r="RHM58" s="416"/>
      <c r="RHN58" s="416"/>
      <c r="RHO58" s="416"/>
      <c r="RHP58" s="416"/>
      <c r="RHQ58" s="415"/>
      <c r="RHR58" s="416"/>
      <c r="RHS58" s="416"/>
      <c r="RHT58" s="416"/>
      <c r="RHU58" s="416"/>
      <c r="RHV58" s="416"/>
      <c r="RHW58" s="416"/>
      <c r="RHX58" s="416"/>
      <c r="RHY58" s="415"/>
      <c r="RHZ58" s="416"/>
      <c r="RIA58" s="416"/>
      <c r="RIB58" s="416"/>
      <c r="RIC58" s="416"/>
      <c r="RID58" s="416"/>
      <c r="RIE58" s="416"/>
      <c r="RIF58" s="416"/>
      <c r="RIG58" s="415"/>
      <c r="RIH58" s="416"/>
      <c r="RII58" s="416"/>
      <c r="RIJ58" s="416"/>
      <c r="RIK58" s="416"/>
      <c r="RIL58" s="416"/>
      <c r="RIM58" s="416"/>
      <c r="RIN58" s="416"/>
      <c r="RIO58" s="415"/>
      <c r="RIP58" s="416"/>
      <c r="RIQ58" s="416"/>
      <c r="RIR58" s="416"/>
      <c r="RIS58" s="416"/>
      <c r="RIT58" s="416"/>
      <c r="RIU58" s="416"/>
      <c r="RIV58" s="416"/>
      <c r="RIW58" s="415"/>
      <c r="RIX58" s="416"/>
      <c r="RIY58" s="416"/>
      <c r="RIZ58" s="416"/>
      <c r="RJA58" s="416"/>
      <c r="RJB58" s="416"/>
      <c r="RJC58" s="416"/>
      <c r="RJD58" s="416"/>
      <c r="RJE58" s="415"/>
      <c r="RJF58" s="416"/>
      <c r="RJG58" s="416"/>
      <c r="RJH58" s="416"/>
      <c r="RJI58" s="416"/>
      <c r="RJJ58" s="416"/>
      <c r="RJK58" s="416"/>
      <c r="RJL58" s="416"/>
      <c r="RJM58" s="415"/>
      <c r="RJN58" s="416"/>
      <c r="RJO58" s="416"/>
      <c r="RJP58" s="416"/>
      <c r="RJQ58" s="416"/>
      <c r="RJR58" s="416"/>
      <c r="RJS58" s="416"/>
      <c r="RJT58" s="416"/>
      <c r="RJU58" s="415"/>
      <c r="RJV58" s="416"/>
      <c r="RJW58" s="416"/>
      <c r="RJX58" s="416"/>
      <c r="RJY58" s="416"/>
      <c r="RJZ58" s="416"/>
      <c r="RKA58" s="416"/>
      <c r="RKB58" s="416"/>
      <c r="RKC58" s="415"/>
      <c r="RKD58" s="416"/>
      <c r="RKE58" s="416"/>
      <c r="RKF58" s="416"/>
      <c r="RKG58" s="416"/>
      <c r="RKH58" s="416"/>
      <c r="RKI58" s="416"/>
      <c r="RKJ58" s="416"/>
      <c r="RKK58" s="415"/>
      <c r="RKL58" s="416"/>
      <c r="RKM58" s="416"/>
      <c r="RKN58" s="416"/>
      <c r="RKO58" s="416"/>
      <c r="RKP58" s="416"/>
      <c r="RKQ58" s="416"/>
      <c r="RKR58" s="416"/>
      <c r="RKS58" s="415"/>
      <c r="RKT58" s="416"/>
      <c r="RKU58" s="416"/>
      <c r="RKV58" s="416"/>
      <c r="RKW58" s="416"/>
      <c r="RKX58" s="416"/>
      <c r="RKY58" s="416"/>
      <c r="RKZ58" s="416"/>
      <c r="RLA58" s="415"/>
      <c r="RLB58" s="416"/>
      <c r="RLC58" s="416"/>
      <c r="RLD58" s="416"/>
      <c r="RLE58" s="416"/>
      <c r="RLF58" s="416"/>
      <c r="RLG58" s="416"/>
      <c r="RLH58" s="416"/>
      <c r="RLI58" s="415"/>
      <c r="RLJ58" s="416"/>
      <c r="RLK58" s="416"/>
      <c r="RLL58" s="416"/>
      <c r="RLM58" s="416"/>
      <c r="RLN58" s="416"/>
      <c r="RLO58" s="416"/>
      <c r="RLP58" s="416"/>
      <c r="RLQ58" s="415"/>
      <c r="RLR58" s="416"/>
      <c r="RLS58" s="416"/>
      <c r="RLT58" s="416"/>
      <c r="RLU58" s="416"/>
      <c r="RLV58" s="416"/>
      <c r="RLW58" s="416"/>
      <c r="RLX58" s="416"/>
      <c r="RLY58" s="415"/>
      <c r="RLZ58" s="416"/>
      <c r="RMA58" s="416"/>
      <c r="RMB58" s="416"/>
      <c r="RMC58" s="416"/>
      <c r="RMD58" s="416"/>
      <c r="RME58" s="416"/>
      <c r="RMF58" s="416"/>
      <c r="RMG58" s="415"/>
      <c r="RMH58" s="416"/>
      <c r="RMI58" s="416"/>
      <c r="RMJ58" s="416"/>
      <c r="RMK58" s="416"/>
      <c r="RML58" s="416"/>
      <c r="RMM58" s="416"/>
      <c r="RMN58" s="416"/>
      <c r="RMO58" s="415"/>
      <c r="RMP58" s="416"/>
      <c r="RMQ58" s="416"/>
      <c r="RMR58" s="416"/>
      <c r="RMS58" s="416"/>
      <c r="RMT58" s="416"/>
      <c r="RMU58" s="416"/>
      <c r="RMV58" s="416"/>
      <c r="RMW58" s="415"/>
      <c r="RMX58" s="416"/>
      <c r="RMY58" s="416"/>
      <c r="RMZ58" s="416"/>
      <c r="RNA58" s="416"/>
      <c r="RNB58" s="416"/>
      <c r="RNC58" s="416"/>
      <c r="RND58" s="416"/>
      <c r="RNE58" s="415"/>
      <c r="RNF58" s="416"/>
      <c r="RNG58" s="416"/>
      <c r="RNH58" s="416"/>
      <c r="RNI58" s="416"/>
      <c r="RNJ58" s="416"/>
      <c r="RNK58" s="416"/>
      <c r="RNL58" s="416"/>
      <c r="RNM58" s="415"/>
      <c r="RNN58" s="416"/>
      <c r="RNO58" s="416"/>
      <c r="RNP58" s="416"/>
      <c r="RNQ58" s="416"/>
      <c r="RNR58" s="416"/>
      <c r="RNS58" s="416"/>
      <c r="RNT58" s="416"/>
      <c r="RNU58" s="415"/>
      <c r="RNV58" s="416"/>
      <c r="RNW58" s="416"/>
      <c r="RNX58" s="416"/>
      <c r="RNY58" s="416"/>
      <c r="RNZ58" s="416"/>
      <c r="ROA58" s="416"/>
      <c r="ROB58" s="416"/>
      <c r="ROC58" s="415"/>
      <c r="ROD58" s="416"/>
      <c r="ROE58" s="416"/>
      <c r="ROF58" s="416"/>
      <c r="ROG58" s="416"/>
      <c r="ROH58" s="416"/>
      <c r="ROI58" s="416"/>
      <c r="ROJ58" s="416"/>
      <c r="ROK58" s="415"/>
      <c r="ROL58" s="416"/>
      <c r="ROM58" s="416"/>
      <c r="RON58" s="416"/>
      <c r="ROO58" s="416"/>
      <c r="ROP58" s="416"/>
      <c r="ROQ58" s="416"/>
      <c r="ROR58" s="416"/>
      <c r="ROS58" s="415"/>
      <c r="ROT58" s="416"/>
      <c r="ROU58" s="416"/>
      <c r="ROV58" s="416"/>
      <c r="ROW58" s="416"/>
      <c r="ROX58" s="416"/>
      <c r="ROY58" s="416"/>
      <c r="ROZ58" s="416"/>
      <c r="RPA58" s="415"/>
      <c r="RPB58" s="416"/>
      <c r="RPC58" s="416"/>
      <c r="RPD58" s="416"/>
      <c r="RPE58" s="416"/>
      <c r="RPF58" s="416"/>
      <c r="RPG58" s="416"/>
      <c r="RPH58" s="416"/>
      <c r="RPI58" s="415"/>
      <c r="RPJ58" s="416"/>
      <c r="RPK58" s="416"/>
      <c r="RPL58" s="416"/>
      <c r="RPM58" s="416"/>
      <c r="RPN58" s="416"/>
      <c r="RPO58" s="416"/>
      <c r="RPP58" s="416"/>
      <c r="RPQ58" s="415"/>
      <c r="RPR58" s="416"/>
      <c r="RPS58" s="416"/>
      <c r="RPT58" s="416"/>
      <c r="RPU58" s="416"/>
      <c r="RPV58" s="416"/>
      <c r="RPW58" s="416"/>
      <c r="RPX58" s="416"/>
      <c r="RPY58" s="415"/>
      <c r="RPZ58" s="416"/>
      <c r="RQA58" s="416"/>
      <c r="RQB58" s="416"/>
      <c r="RQC58" s="416"/>
      <c r="RQD58" s="416"/>
      <c r="RQE58" s="416"/>
      <c r="RQF58" s="416"/>
      <c r="RQG58" s="415"/>
      <c r="RQH58" s="416"/>
      <c r="RQI58" s="416"/>
      <c r="RQJ58" s="416"/>
      <c r="RQK58" s="416"/>
      <c r="RQL58" s="416"/>
      <c r="RQM58" s="416"/>
      <c r="RQN58" s="416"/>
      <c r="RQO58" s="415"/>
      <c r="RQP58" s="416"/>
      <c r="RQQ58" s="416"/>
      <c r="RQR58" s="416"/>
      <c r="RQS58" s="416"/>
      <c r="RQT58" s="416"/>
      <c r="RQU58" s="416"/>
      <c r="RQV58" s="416"/>
      <c r="RQW58" s="415"/>
      <c r="RQX58" s="416"/>
      <c r="RQY58" s="416"/>
      <c r="RQZ58" s="416"/>
      <c r="RRA58" s="416"/>
      <c r="RRB58" s="416"/>
      <c r="RRC58" s="416"/>
      <c r="RRD58" s="416"/>
      <c r="RRE58" s="415"/>
      <c r="RRF58" s="416"/>
      <c r="RRG58" s="416"/>
      <c r="RRH58" s="416"/>
      <c r="RRI58" s="416"/>
      <c r="RRJ58" s="416"/>
      <c r="RRK58" s="416"/>
      <c r="RRL58" s="416"/>
      <c r="RRM58" s="415"/>
      <c r="RRN58" s="416"/>
      <c r="RRO58" s="416"/>
      <c r="RRP58" s="416"/>
      <c r="RRQ58" s="416"/>
      <c r="RRR58" s="416"/>
      <c r="RRS58" s="416"/>
      <c r="RRT58" s="416"/>
      <c r="RRU58" s="415"/>
      <c r="RRV58" s="416"/>
      <c r="RRW58" s="416"/>
      <c r="RRX58" s="416"/>
      <c r="RRY58" s="416"/>
      <c r="RRZ58" s="416"/>
      <c r="RSA58" s="416"/>
      <c r="RSB58" s="416"/>
      <c r="RSC58" s="415"/>
      <c r="RSD58" s="416"/>
      <c r="RSE58" s="416"/>
      <c r="RSF58" s="416"/>
      <c r="RSG58" s="416"/>
      <c r="RSH58" s="416"/>
      <c r="RSI58" s="416"/>
      <c r="RSJ58" s="416"/>
      <c r="RSK58" s="415"/>
      <c r="RSL58" s="416"/>
      <c r="RSM58" s="416"/>
      <c r="RSN58" s="416"/>
      <c r="RSO58" s="416"/>
      <c r="RSP58" s="416"/>
      <c r="RSQ58" s="416"/>
      <c r="RSR58" s="416"/>
      <c r="RSS58" s="415"/>
      <c r="RST58" s="416"/>
      <c r="RSU58" s="416"/>
      <c r="RSV58" s="416"/>
      <c r="RSW58" s="416"/>
      <c r="RSX58" s="416"/>
      <c r="RSY58" s="416"/>
      <c r="RSZ58" s="416"/>
      <c r="RTA58" s="415"/>
      <c r="RTB58" s="416"/>
      <c r="RTC58" s="416"/>
      <c r="RTD58" s="416"/>
      <c r="RTE58" s="416"/>
      <c r="RTF58" s="416"/>
      <c r="RTG58" s="416"/>
      <c r="RTH58" s="416"/>
      <c r="RTI58" s="415"/>
      <c r="RTJ58" s="416"/>
      <c r="RTK58" s="416"/>
      <c r="RTL58" s="416"/>
      <c r="RTM58" s="416"/>
      <c r="RTN58" s="416"/>
      <c r="RTO58" s="416"/>
      <c r="RTP58" s="416"/>
      <c r="RTQ58" s="415"/>
      <c r="RTR58" s="416"/>
      <c r="RTS58" s="416"/>
      <c r="RTT58" s="416"/>
      <c r="RTU58" s="416"/>
      <c r="RTV58" s="416"/>
      <c r="RTW58" s="416"/>
      <c r="RTX58" s="416"/>
      <c r="RTY58" s="415"/>
      <c r="RTZ58" s="416"/>
      <c r="RUA58" s="416"/>
      <c r="RUB58" s="416"/>
      <c r="RUC58" s="416"/>
      <c r="RUD58" s="416"/>
      <c r="RUE58" s="416"/>
      <c r="RUF58" s="416"/>
      <c r="RUG58" s="415"/>
      <c r="RUH58" s="416"/>
      <c r="RUI58" s="416"/>
      <c r="RUJ58" s="416"/>
      <c r="RUK58" s="416"/>
      <c r="RUL58" s="416"/>
      <c r="RUM58" s="416"/>
      <c r="RUN58" s="416"/>
      <c r="RUO58" s="415"/>
      <c r="RUP58" s="416"/>
      <c r="RUQ58" s="416"/>
      <c r="RUR58" s="416"/>
      <c r="RUS58" s="416"/>
      <c r="RUT58" s="416"/>
      <c r="RUU58" s="416"/>
      <c r="RUV58" s="416"/>
      <c r="RUW58" s="415"/>
      <c r="RUX58" s="416"/>
      <c r="RUY58" s="416"/>
      <c r="RUZ58" s="416"/>
      <c r="RVA58" s="416"/>
      <c r="RVB58" s="416"/>
      <c r="RVC58" s="416"/>
      <c r="RVD58" s="416"/>
      <c r="RVE58" s="415"/>
      <c r="RVF58" s="416"/>
      <c r="RVG58" s="416"/>
      <c r="RVH58" s="416"/>
      <c r="RVI58" s="416"/>
      <c r="RVJ58" s="416"/>
      <c r="RVK58" s="416"/>
      <c r="RVL58" s="416"/>
      <c r="RVM58" s="415"/>
      <c r="RVN58" s="416"/>
      <c r="RVO58" s="416"/>
      <c r="RVP58" s="416"/>
      <c r="RVQ58" s="416"/>
      <c r="RVR58" s="416"/>
      <c r="RVS58" s="416"/>
      <c r="RVT58" s="416"/>
      <c r="RVU58" s="415"/>
      <c r="RVV58" s="416"/>
      <c r="RVW58" s="416"/>
      <c r="RVX58" s="416"/>
      <c r="RVY58" s="416"/>
      <c r="RVZ58" s="416"/>
      <c r="RWA58" s="416"/>
      <c r="RWB58" s="416"/>
      <c r="RWC58" s="415"/>
      <c r="RWD58" s="416"/>
      <c r="RWE58" s="416"/>
      <c r="RWF58" s="416"/>
      <c r="RWG58" s="416"/>
      <c r="RWH58" s="416"/>
      <c r="RWI58" s="416"/>
      <c r="RWJ58" s="416"/>
      <c r="RWK58" s="415"/>
      <c r="RWL58" s="416"/>
      <c r="RWM58" s="416"/>
      <c r="RWN58" s="416"/>
      <c r="RWO58" s="416"/>
      <c r="RWP58" s="416"/>
      <c r="RWQ58" s="416"/>
      <c r="RWR58" s="416"/>
      <c r="RWS58" s="415"/>
      <c r="RWT58" s="416"/>
      <c r="RWU58" s="416"/>
      <c r="RWV58" s="416"/>
      <c r="RWW58" s="416"/>
      <c r="RWX58" s="416"/>
      <c r="RWY58" s="416"/>
      <c r="RWZ58" s="416"/>
      <c r="RXA58" s="415"/>
      <c r="RXB58" s="416"/>
      <c r="RXC58" s="416"/>
      <c r="RXD58" s="416"/>
      <c r="RXE58" s="416"/>
      <c r="RXF58" s="416"/>
      <c r="RXG58" s="416"/>
      <c r="RXH58" s="416"/>
      <c r="RXI58" s="415"/>
      <c r="RXJ58" s="416"/>
      <c r="RXK58" s="416"/>
      <c r="RXL58" s="416"/>
      <c r="RXM58" s="416"/>
      <c r="RXN58" s="416"/>
      <c r="RXO58" s="416"/>
      <c r="RXP58" s="416"/>
      <c r="RXQ58" s="415"/>
      <c r="RXR58" s="416"/>
      <c r="RXS58" s="416"/>
      <c r="RXT58" s="416"/>
      <c r="RXU58" s="416"/>
      <c r="RXV58" s="416"/>
      <c r="RXW58" s="416"/>
      <c r="RXX58" s="416"/>
      <c r="RXY58" s="415"/>
      <c r="RXZ58" s="416"/>
      <c r="RYA58" s="416"/>
      <c r="RYB58" s="416"/>
      <c r="RYC58" s="416"/>
      <c r="RYD58" s="416"/>
      <c r="RYE58" s="416"/>
      <c r="RYF58" s="416"/>
      <c r="RYG58" s="415"/>
      <c r="RYH58" s="416"/>
      <c r="RYI58" s="416"/>
      <c r="RYJ58" s="416"/>
      <c r="RYK58" s="416"/>
      <c r="RYL58" s="416"/>
      <c r="RYM58" s="416"/>
      <c r="RYN58" s="416"/>
      <c r="RYO58" s="415"/>
      <c r="RYP58" s="416"/>
      <c r="RYQ58" s="416"/>
      <c r="RYR58" s="416"/>
      <c r="RYS58" s="416"/>
      <c r="RYT58" s="416"/>
      <c r="RYU58" s="416"/>
      <c r="RYV58" s="416"/>
      <c r="RYW58" s="415"/>
      <c r="RYX58" s="416"/>
      <c r="RYY58" s="416"/>
      <c r="RYZ58" s="416"/>
      <c r="RZA58" s="416"/>
      <c r="RZB58" s="416"/>
      <c r="RZC58" s="416"/>
      <c r="RZD58" s="416"/>
      <c r="RZE58" s="415"/>
      <c r="RZF58" s="416"/>
      <c r="RZG58" s="416"/>
      <c r="RZH58" s="416"/>
      <c r="RZI58" s="416"/>
      <c r="RZJ58" s="416"/>
      <c r="RZK58" s="416"/>
      <c r="RZL58" s="416"/>
      <c r="RZM58" s="415"/>
      <c r="RZN58" s="416"/>
      <c r="RZO58" s="416"/>
      <c r="RZP58" s="416"/>
      <c r="RZQ58" s="416"/>
      <c r="RZR58" s="416"/>
      <c r="RZS58" s="416"/>
      <c r="RZT58" s="416"/>
      <c r="RZU58" s="415"/>
      <c r="RZV58" s="416"/>
      <c r="RZW58" s="416"/>
      <c r="RZX58" s="416"/>
      <c r="RZY58" s="416"/>
      <c r="RZZ58" s="416"/>
      <c r="SAA58" s="416"/>
      <c r="SAB58" s="416"/>
      <c r="SAC58" s="415"/>
      <c r="SAD58" s="416"/>
      <c r="SAE58" s="416"/>
      <c r="SAF58" s="416"/>
      <c r="SAG58" s="416"/>
      <c r="SAH58" s="416"/>
      <c r="SAI58" s="416"/>
      <c r="SAJ58" s="416"/>
      <c r="SAK58" s="415"/>
      <c r="SAL58" s="416"/>
      <c r="SAM58" s="416"/>
      <c r="SAN58" s="416"/>
      <c r="SAO58" s="416"/>
      <c r="SAP58" s="416"/>
      <c r="SAQ58" s="416"/>
      <c r="SAR58" s="416"/>
      <c r="SAS58" s="415"/>
      <c r="SAT58" s="416"/>
      <c r="SAU58" s="416"/>
      <c r="SAV58" s="416"/>
      <c r="SAW58" s="416"/>
      <c r="SAX58" s="416"/>
      <c r="SAY58" s="416"/>
      <c r="SAZ58" s="416"/>
      <c r="SBA58" s="415"/>
      <c r="SBB58" s="416"/>
      <c r="SBC58" s="416"/>
      <c r="SBD58" s="416"/>
      <c r="SBE58" s="416"/>
      <c r="SBF58" s="416"/>
      <c r="SBG58" s="416"/>
      <c r="SBH58" s="416"/>
      <c r="SBI58" s="415"/>
      <c r="SBJ58" s="416"/>
      <c r="SBK58" s="416"/>
      <c r="SBL58" s="416"/>
      <c r="SBM58" s="416"/>
      <c r="SBN58" s="416"/>
      <c r="SBO58" s="416"/>
      <c r="SBP58" s="416"/>
      <c r="SBQ58" s="415"/>
      <c r="SBR58" s="416"/>
      <c r="SBS58" s="416"/>
      <c r="SBT58" s="416"/>
      <c r="SBU58" s="416"/>
      <c r="SBV58" s="416"/>
      <c r="SBW58" s="416"/>
      <c r="SBX58" s="416"/>
      <c r="SBY58" s="415"/>
      <c r="SBZ58" s="416"/>
      <c r="SCA58" s="416"/>
      <c r="SCB58" s="416"/>
      <c r="SCC58" s="416"/>
      <c r="SCD58" s="416"/>
      <c r="SCE58" s="416"/>
      <c r="SCF58" s="416"/>
      <c r="SCG58" s="415"/>
      <c r="SCH58" s="416"/>
      <c r="SCI58" s="416"/>
      <c r="SCJ58" s="416"/>
      <c r="SCK58" s="416"/>
      <c r="SCL58" s="416"/>
      <c r="SCM58" s="416"/>
      <c r="SCN58" s="416"/>
      <c r="SCO58" s="415"/>
      <c r="SCP58" s="416"/>
      <c r="SCQ58" s="416"/>
      <c r="SCR58" s="416"/>
      <c r="SCS58" s="416"/>
      <c r="SCT58" s="416"/>
      <c r="SCU58" s="416"/>
      <c r="SCV58" s="416"/>
      <c r="SCW58" s="415"/>
      <c r="SCX58" s="416"/>
      <c r="SCY58" s="416"/>
      <c r="SCZ58" s="416"/>
      <c r="SDA58" s="416"/>
      <c r="SDB58" s="416"/>
      <c r="SDC58" s="416"/>
      <c r="SDD58" s="416"/>
      <c r="SDE58" s="415"/>
      <c r="SDF58" s="416"/>
      <c r="SDG58" s="416"/>
      <c r="SDH58" s="416"/>
      <c r="SDI58" s="416"/>
      <c r="SDJ58" s="416"/>
      <c r="SDK58" s="416"/>
      <c r="SDL58" s="416"/>
      <c r="SDM58" s="415"/>
      <c r="SDN58" s="416"/>
      <c r="SDO58" s="416"/>
      <c r="SDP58" s="416"/>
      <c r="SDQ58" s="416"/>
      <c r="SDR58" s="416"/>
      <c r="SDS58" s="416"/>
      <c r="SDT58" s="416"/>
      <c r="SDU58" s="415"/>
      <c r="SDV58" s="416"/>
      <c r="SDW58" s="416"/>
      <c r="SDX58" s="416"/>
      <c r="SDY58" s="416"/>
      <c r="SDZ58" s="416"/>
      <c r="SEA58" s="416"/>
      <c r="SEB58" s="416"/>
      <c r="SEC58" s="415"/>
      <c r="SED58" s="416"/>
      <c r="SEE58" s="416"/>
      <c r="SEF58" s="416"/>
      <c r="SEG58" s="416"/>
      <c r="SEH58" s="416"/>
      <c r="SEI58" s="416"/>
      <c r="SEJ58" s="416"/>
      <c r="SEK58" s="415"/>
      <c r="SEL58" s="416"/>
      <c r="SEM58" s="416"/>
      <c r="SEN58" s="416"/>
      <c r="SEO58" s="416"/>
      <c r="SEP58" s="416"/>
      <c r="SEQ58" s="416"/>
      <c r="SER58" s="416"/>
      <c r="SES58" s="415"/>
      <c r="SET58" s="416"/>
      <c r="SEU58" s="416"/>
      <c r="SEV58" s="416"/>
      <c r="SEW58" s="416"/>
      <c r="SEX58" s="416"/>
      <c r="SEY58" s="416"/>
      <c r="SEZ58" s="416"/>
      <c r="SFA58" s="415"/>
      <c r="SFB58" s="416"/>
      <c r="SFC58" s="416"/>
      <c r="SFD58" s="416"/>
      <c r="SFE58" s="416"/>
      <c r="SFF58" s="416"/>
      <c r="SFG58" s="416"/>
      <c r="SFH58" s="416"/>
      <c r="SFI58" s="415"/>
      <c r="SFJ58" s="416"/>
      <c r="SFK58" s="416"/>
      <c r="SFL58" s="416"/>
      <c r="SFM58" s="416"/>
      <c r="SFN58" s="416"/>
      <c r="SFO58" s="416"/>
      <c r="SFP58" s="416"/>
      <c r="SFQ58" s="415"/>
      <c r="SFR58" s="416"/>
      <c r="SFS58" s="416"/>
      <c r="SFT58" s="416"/>
      <c r="SFU58" s="416"/>
      <c r="SFV58" s="416"/>
      <c r="SFW58" s="416"/>
      <c r="SFX58" s="416"/>
      <c r="SFY58" s="415"/>
      <c r="SFZ58" s="416"/>
      <c r="SGA58" s="416"/>
      <c r="SGB58" s="416"/>
      <c r="SGC58" s="416"/>
      <c r="SGD58" s="416"/>
      <c r="SGE58" s="416"/>
      <c r="SGF58" s="416"/>
      <c r="SGG58" s="415"/>
      <c r="SGH58" s="416"/>
      <c r="SGI58" s="416"/>
      <c r="SGJ58" s="416"/>
      <c r="SGK58" s="416"/>
      <c r="SGL58" s="416"/>
      <c r="SGM58" s="416"/>
      <c r="SGN58" s="416"/>
      <c r="SGO58" s="415"/>
      <c r="SGP58" s="416"/>
      <c r="SGQ58" s="416"/>
      <c r="SGR58" s="416"/>
      <c r="SGS58" s="416"/>
      <c r="SGT58" s="416"/>
      <c r="SGU58" s="416"/>
      <c r="SGV58" s="416"/>
      <c r="SGW58" s="415"/>
      <c r="SGX58" s="416"/>
      <c r="SGY58" s="416"/>
      <c r="SGZ58" s="416"/>
      <c r="SHA58" s="416"/>
      <c r="SHB58" s="416"/>
      <c r="SHC58" s="416"/>
      <c r="SHD58" s="416"/>
      <c r="SHE58" s="415"/>
      <c r="SHF58" s="416"/>
      <c r="SHG58" s="416"/>
      <c r="SHH58" s="416"/>
      <c r="SHI58" s="416"/>
      <c r="SHJ58" s="416"/>
      <c r="SHK58" s="416"/>
      <c r="SHL58" s="416"/>
      <c r="SHM58" s="415"/>
      <c r="SHN58" s="416"/>
      <c r="SHO58" s="416"/>
      <c r="SHP58" s="416"/>
      <c r="SHQ58" s="416"/>
      <c r="SHR58" s="416"/>
      <c r="SHS58" s="416"/>
      <c r="SHT58" s="416"/>
      <c r="SHU58" s="415"/>
      <c r="SHV58" s="416"/>
      <c r="SHW58" s="416"/>
      <c r="SHX58" s="416"/>
      <c r="SHY58" s="416"/>
      <c r="SHZ58" s="416"/>
      <c r="SIA58" s="416"/>
      <c r="SIB58" s="416"/>
      <c r="SIC58" s="415"/>
      <c r="SID58" s="416"/>
      <c r="SIE58" s="416"/>
      <c r="SIF58" s="416"/>
      <c r="SIG58" s="416"/>
      <c r="SIH58" s="416"/>
      <c r="SII58" s="416"/>
      <c r="SIJ58" s="416"/>
      <c r="SIK58" s="415"/>
      <c r="SIL58" s="416"/>
      <c r="SIM58" s="416"/>
      <c r="SIN58" s="416"/>
      <c r="SIO58" s="416"/>
      <c r="SIP58" s="416"/>
      <c r="SIQ58" s="416"/>
      <c r="SIR58" s="416"/>
      <c r="SIS58" s="415"/>
      <c r="SIT58" s="416"/>
      <c r="SIU58" s="416"/>
      <c r="SIV58" s="416"/>
      <c r="SIW58" s="416"/>
      <c r="SIX58" s="416"/>
      <c r="SIY58" s="416"/>
      <c r="SIZ58" s="416"/>
      <c r="SJA58" s="415"/>
      <c r="SJB58" s="416"/>
      <c r="SJC58" s="416"/>
      <c r="SJD58" s="416"/>
      <c r="SJE58" s="416"/>
      <c r="SJF58" s="416"/>
      <c r="SJG58" s="416"/>
      <c r="SJH58" s="416"/>
      <c r="SJI58" s="415"/>
      <c r="SJJ58" s="416"/>
      <c r="SJK58" s="416"/>
      <c r="SJL58" s="416"/>
      <c r="SJM58" s="416"/>
      <c r="SJN58" s="416"/>
      <c r="SJO58" s="416"/>
      <c r="SJP58" s="416"/>
      <c r="SJQ58" s="415"/>
      <c r="SJR58" s="416"/>
      <c r="SJS58" s="416"/>
      <c r="SJT58" s="416"/>
      <c r="SJU58" s="416"/>
      <c r="SJV58" s="416"/>
      <c r="SJW58" s="416"/>
      <c r="SJX58" s="416"/>
      <c r="SJY58" s="415"/>
      <c r="SJZ58" s="416"/>
      <c r="SKA58" s="416"/>
      <c r="SKB58" s="416"/>
      <c r="SKC58" s="416"/>
      <c r="SKD58" s="416"/>
      <c r="SKE58" s="416"/>
      <c r="SKF58" s="416"/>
      <c r="SKG58" s="415"/>
      <c r="SKH58" s="416"/>
      <c r="SKI58" s="416"/>
      <c r="SKJ58" s="416"/>
      <c r="SKK58" s="416"/>
      <c r="SKL58" s="416"/>
      <c r="SKM58" s="416"/>
      <c r="SKN58" s="416"/>
      <c r="SKO58" s="415"/>
      <c r="SKP58" s="416"/>
      <c r="SKQ58" s="416"/>
      <c r="SKR58" s="416"/>
      <c r="SKS58" s="416"/>
      <c r="SKT58" s="416"/>
      <c r="SKU58" s="416"/>
      <c r="SKV58" s="416"/>
      <c r="SKW58" s="415"/>
      <c r="SKX58" s="416"/>
      <c r="SKY58" s="416"/>
      <c r="SKZ58" s="416"/>
      <c r="SLA58" s="416"/>
      <c r="SLB58" s="416"/>
      <c r="SLC58" s="416"/>
      <c r="SLD58" s="416"/>
      <c r="SLE58" s="415"/>
      <c r="SLF58" s="416"/>
      <c r="SLG58" s="416"/>
      <c r="SLH58" s="416"/>
      <c r="SLI58" s="416"/>
      <c r="SLJ58" s="416"/>
      <c r="SLK58" s="416"/>
      <c r="SLL58" s="416"/>
      <c r="SLM58" s="415"/>
      <c r="SLN58" s="416"/>
      <c r="SLO58" s="416"/>
      <c r="SLP58" s="416"/>
      <c r="SLQ58" s="416"/>
      <c r="SLR58" s="416"/>
      <c r="SLS58" s="416"/>
      <c r="SLT58" s="416"/>
      <c r="SLU58" s="415"/>
      <c r="SLV58" s="416"/>
      <c r="SLW58" s="416"/>
      <c r="SLX58" s="416"/>
      <c r="SLY58" s="416"/>
      <c r="SLZ58" s="416"/>
      <c r="SMA58" s="416"/>
      <c r="SMB58" s="416"/>
      <c r="SMC58" s="415"/>
      <c r="SMD58" s="416"/>
      <c r="SME58" s="416"/>
      <c r="SMF58" s="416"/>
      <c r="SMG58" s="416"/>
      <c r="SMH58" s="416"/>
      <c r="SMI58" s="416"/>
      <c r="SMJ58" s="416"/>
      <c r="SMK58" s="415"/>
      <c r="SML58" s="416"/>
      <c r="SMM58" s="416"/>
      <c r="SMN58" s="416"/>
      <c r="SMO58" s="416"/>
      <c r="SMP58" s="416"/>
      <c r="SMQ58" s="416"/>
      <c r="SMR58" s="416"/>
      <c r="SMS58" s="415"/>
      <c r="SMT58" s="416"/>
      <c r="SMU58" s="416"/>
      <c r="SMV58" s="416"/>
      <c r="SMW58" s="416"/>
      <c r="SMX58" s="416"/>
      <c r="SMY58" s="416"/>
      <c r="SMZ58" s="416"/>
      <c r="SNA58" s="415"/>
      <c r="SNB58" s="416"/>
      <c r="SNC58" s="416"/>
      <c r="SND58" s="416"/>
      <c r="SNE58" s="416"/>
      <c r="SNF58" s="416"/>
      <c r="SNG58" s="416"/>
      <c r="SNH58" s="416"/>
      <c r="SNI58" s="415"/>
      <c r="SNJ58" s="416"/>
      <c r="SNK58" s="416"/>
      <c r="SNL58" s="416"/>
      <c r="SNM58" s="416"/>
      <c r="SNN58" s="416"/>
      <c r="SNO58" s="416"/>
      <c r="SNP58" s="416"/>
      <c r="SNQ58" s="415"/>
      <c r="SNR58" s="416"/>
      <c r="SNS58" s="416"/>
      <c r="SNT58" s="416"/>
      <c r="SNU58" s="416"/>
      <c r="SNV58" s="416"/>
      <c r="SNW58" s="416"/>
      <c r="SNX58" s="416"/>
      <c r="SNY58" s="415"/>
      <c r="SNZ58" s="416"/>
      <c r="SOA58" s="416"/>
      <c r="SOB58" s="416"/>
      <c r="SOC58" s="416"/>
      <c r="SOD58" s="416"/>
      <c r="SOE58" s="416"/>
      <c r="SOF58" s="416"/>
      <c r="SOG58" s="415"/>
      <c r="SOH58" s="416"/>
      <c r="SOI58" s="416"/>
      <c r="SOJ58" s="416"/>
      <c r="SOK58" s="416"/>
      <c r="SOL58" s="416"/>
      <c r="SOM58" s="416"/>
      <c r="SON58" s="416"/>
      <c r="SOO58" s="415"/>
      <c r="SOP58" s="416"/>
      <c r="SOQ58" s="416"/>
      <c r="SOR58" s="416"/>
      <c r="SOS58" s="416"/>
      <c r="SOT58" s="416"/>
      <c r="SOU58" s="416"/>
      <c r="SOV58" s="416"/>
      <c r="SOW58" s="415"/>
      <c r="SOX58" s="416"/>
      <c r="SOY58" s="416"/>
      <c r="SOZ58" s="416"/>
      <c r="SPA58" s="416"/>
      <c r="SPB58" s="416"/>
      <c r="SPC58" s="416"/>
      <c r="SPD58" s="416"/>
      <c r="SPE58" s="415"/>
      <c r="SPF58" s="416"/>
      <c r="SPG58" s="416"/>
      <c r="SPH58" s="416"/>
      <c r="SPI58" s="416"/>
      <c r="SPJ58" s="416"/>
      <c r="SPK58" s="416"/>
      <c r="SPL58" s="416"/>
      <c r="SPM58" s="415"/>
      <c r="SPN58" s="416"/>
      <c r="SPO58" s="416"/>
      <c r="SPP58" s="416"/>
      <c r="SPQ58" s="416"/>
      <c r="SPR58" s="416"/>
      <c r="SPS58" s="416"/>
      <c r="SPT58" s="416"/>
      <c r="SPU58" s="415"/>
      <c r="SPV58" s="416"/>
      <c r="SPW58" s="416"/>
      <c r="SPX58" s="416"/>
      <c r="SPY58" s="416"/>
      <c r="SPZ58" s="416"/>
      <c r="SQA58" s="416"/>
      <c r="SQB58" s="416"/>
      <c r="SQC58" s="415"/>
      <c r="SQD58" s="416"/>
      <c r="SQE58" s="416"/>
      <c r="SQF58" s="416"/>
      <c r="SQG58" s="416"/>
      <c r="SQH58" s="416"/>
      <c r="SQI58" s="416"/>
      <c r="SQJ58" s="416"/>
      <c r="SQK58" s="415"/>
      <c r="SQL58" s="416"/>
      <c r="SQM58" s="416"/>
      <c r="SQN58" s="416"/>
      <c r="SQO58" s="416"/>
      <c r="SQP58" s="416"/>
      <c r="SQQ58" s="416"/>
      <c r="SQR58" s="416"/>
      <c r="SQS58" s="415"/>
      <c r="SQT58" s="416"/>
      <c r="SQU58" s="416"/>
      <c r="SQV58" s="416"/>
      <c r="SQW58" s="416"/>
      <c r="SQX58" s="416"/>
      <c r="SQY58" s="416"/>
      <c r="SQZ58" s="416"/>
      <c r="SRA58" s="415"/>
      <c r="SRB58" s="416"/>
      <c r="SRC58" s="416"/>
      <c r="SRD58" s="416"/>
      <c r="SRE58" s="416"/>
      <c r="SRF58" s="416"/>
      <c r="SRG58" s="416"/>
      <c r="SRH58" s="416"/>
      <c r="SRI58" s="415"/>
      <c r="SRJ58" s="416"/>
      <c r="SRK58" s="416"/>
      <c r="SRL58" s="416"/>
      <c r="SRM58" s="416"/>
      <c r="SRN58" s="416"/>
      <c r="SRO58" s="416"/>
      <c r="SRP58" s="416"/>
      <c r="SRQ58" s="415"/>
      <c r="SRR58" s="416"/>
      <c r="SRS58" s="416"/>
      <c r="SRT58" s="416"/>
      <c r="SRU58" s="416"/>
      <c r="SRV58" s="416"/>
      <c r="SRW58" s="416"/>
      <c r="SRX58" s="416"/>
      <c r="SRY58" s="415"/>
      <c r="SRZ58" s="416"/>
      <c r="SSA58" s="416"/>
      <c r="SSB58" s="416"/>
      <c r="SSC58" s="416"/>
      <c r="SSD58" s="416"/>
      <c r="SSE58" s="416"/>
      <c r="SSF58" s="416"/>
      <c r="SSG58" s="415"/>
      <c r="SSH58" s="416"/>
      <c r="SSI58" s="416"/>
      <c r="SSJ58" s="416"/>
      <c r="SSK58" s="416"/>
      <c r="SSL58" s="416"/>
      <c r="SSM58" s="416"/>
      <c r="SSN58" s="416"/>
      <c r="SSO58" s="415"/>
      <c r="SSP58" s="416"/>
      <c r="SSQ58" s="416"/>
      <c r="SSR58" s="416"/>
      <c r="SSS58" s="416"/>
      <c r="SST58" s="416"/>
      <c r="SSU58" s="416"/>
      <c r="SSV58" s="416"/>
      <c r="SSW58" s="415"/>
      <c r="SSX58" s="416"/>
      <c r="SSY58" s="416"/>
      <c r="SSZ58" s="416"/>
      <c r="STA58" s="416"/>
      <c r="STB58" s="416"/>
      <c r="STC58" s="416"/>
      <c r="STD58" s="416"/>
      <c r="STE58" s="415"/>
      <c r="STF58" s="416"/>
      <c r="STG58" s="416"/>
      <c r="STH58" s="416"/>
      <c r="STI58" s="416"/>
      <c r="STJ58" s="416"/>
      <c r="STK58" s="416"/>
      <c r="STL58" s="416"/>
      <c r="STM58" s="415"/>
      <c r="STN58" s="416"/>
      <c r="STO58" s="416"/>
      <c r="STP58" s="416"/>
      <c r="STQ58" s="416"/>
      <c r="STR58" s="416"/>
      <c r="STS58" s="416"/>
      <c r="STT58" s="416"/>
      <c r="STU58" s="415"/>
      <c r="STV58" s="416"/>
      <c r="STW58" s="416"/>
      <c r="STX58" s="416"/>
      <c r="STY58" s="416"/>
      <c r="STZ58" s="416"/>
      <c r="SUA58" s="416"/>
      <c r="SUB58" s="416"/>
      <c r="SUC58" s="415"/>
      <c r="SUD58" s="416"/>
      <c r="SUE58" s="416"/>
      <c r="SUF58" s="416"/>
      <c r="SUG58" s="416"/>
      <c r="SUH58" s="416"/>
      <c r="SUI58" s="416"/>
      <c r="SUJ58" s="416"/>
      <c r="SUK58" s="415"/>
      <c r="SUL58" s="416"/>
      <c r="SUM58" s="416"/>
      <c r="SUN58" s="416"/>
      <c r="SUO58" s="416"/>
      <c r="SUP58" s="416"/>
      <c r="SUQ58" s="416"/>
      <c r="SUR58" s="416"/>
      <c r="SUS58" s="415"/>
      <c r="SUT58" s="416"/>
      <c r="SUU58" s="416"/>
      <c r="SUV58" s="416"/>
      <c r="SUW58" s="416"/>
      <c r="SUX58" s="416"/>
      <c r="SUY58" s="416"/>
      <c r="SUZ58" s="416"/>
      <c r="SVA58" s="415"/>
      <c r="SVB58" s="416"/>
      <c r="SVC58" s="416"/>
      <c r="SVD58" s="416"/>
      <c r="SVE58" s="416"/>
      <c r="SVF58" s="416"/>
      <c r="SVG58" s="416"/>
      <c r="SVH58" s="416"/>
      <c r="SVI58" s="415"/>
      <c r="SVJ58" s="416"/>
      <c r="SVK58" s="416"/>
      <c r="SVL58" s="416"/>
      <c r="SVM58" s="416"/>
      <c r="SVN58" s="416"/>
      <c r="SVO58" s="416"/>
      <c r="SVP58" s="416"/>
      <c r="SVQ58" s="415"/>
      <c r="SVR58" s="416"/>
      <c r="SVS58" s="416"/>
      <c r="SVT58" s="416"/>
      <c r="SVU58" s="416"/>
      <c r="SVV58" s="416"/>
      <c r="SVW58" s="416"/>
      <c r="SVX58" s="416"/>
      <c r="SVY58" s="415"/>
      <c r="SVZ58" s="416"/>
      <c r="SWA58" s="416"/>
      <c r="SWB58" s="416"/>
      <c r="SWC58" s="416"/>
      <c r="SWD58" s="416"/>
      <c r="SWE58" s="416"/>
      <c r="SWF58" s="416"/>
      <c r="SWG58" s="415"/>
      <c r="SWH58" s="416"/>
      <c r="SWI58" s="416"/>
      <c r="SWJ58" s="416"/>
      <c r="SWK58" s="416"/>
      <c r="SWL58" s="416"/>
      <c r="SWM58" s="416"/>
      <c r="SWN58" s="416"/>
      <c r="SWO58" s="415"/>
      <c r="SWP58" s="416"/>
      <c r="SWQ58" s="416"/>
      <c r="SWR58" s="416"/>
      <c r="SWS58" s="416"/>
      <c r="SWT58" s="416"/>
      <c r="SWU58" s="416"/>
      <c r="SWV58" s="416"/>
      <c r="SWW58" s="415"/>
      <c r="SWX58" s="416"/>
      <c r="SWY58" s="416"/>
      <c r="SWZ58" s="416"/>
      <c r="SXA58" s="416"/>
      <c r="SXB58" s="416"/>
      <c r="SXC58" s="416"/>
      <c r="SXD58" s="416"/>
      <c r="SXE58" s="415"/>
      <c r="SXF58" s="416"/>
      <c r="SXG58" s="416"/>
      <c r="SXH58" s="416"/>
      <c r="SXI58" s="416"/>
      <c r="SXJ58" s="416"/>
      <c r="SXK58" s="416"/>
      <c r="SXL58" s="416"/>
      <c r="SXM58" s="415"/>
      <c r="SXN58" s="416"/>
      <c r="SXO58" s="416"/>
      <c r="SXP58" s="416"/>
      <c r="SXQ58" s="416"/>
      <c r="SXR58" s="416"/>
      <c r="SXS58" s="416"/>
      <c r="SXT58" s="416"/>
      <c r="SXU58" s="415"/>
      <c r="SXV58" s="416"/>
      <c r="SXW58" s="416"/>
      <c r="SXX58" s="416"/>
      <c r="SXY58" s="416"/>
      <c r="SXZ58" s="416"/>
      <c r="SYA58" s="416"/>
      <c r="SYB58" s="416"/>
      <c r="SYC58" s="415"/>
      <c r="SYD58" s="416"/>
      <c r="SYE58" s="416"/>
      <c r="SYF58" s="416"/>
      <c r="SYG58" s="416"/>
      <c r="SYH58" s="416"/>
      <c r="SYI58" s="416"/>
      <c r="SYJ58" s="416"/>
      <c r="SYK58" s="415"/>
      <c r="SYL58" s="416"/>
      <c r="SYM58" s="416"/>
      <c r="SYN58" s="416"/>
      <c r="SYO58" s="416"/>
      <c r="SYP58" s="416"/>
      <c r="SYQ58" s="416"/>
      <c r="SYR58" s="416"/>
      <c r="SYS58" s="415"/>
      <c r="SYT58" s="416"/>
      <c r="SYU58" s="416"/>
      <c r="SYV58" s="416"/>
      <c r="SYW58" s="416"/>
      <c r="SYX58" s="416"/>
      <c r="SYY58" s="416"/>
      <c r="SYZ58" s="416"/>
      <c r="SZA58" s="415"/>
      <c r="SZB58" s="416"/>
      <c r="SZC58" s="416"/>
      <c r="SZD58" s="416"/>
      <c r="SZE58" s="416"/>
      <c r="SZF58" s="416"/>
      <c r="SZG58" s="416"/>
      <c r="SZH58" s="416"/>
      <c r="SZI58" s="415"/>
      <c r="SZJ58" s="416"/>
      <c r="SZK58" s="416"/>
      <c r="SZL58" s="416"/>
      <c r="SZM58" s="416"/>
      <c r="SZN58" s="416"/>
      <c r="SZO58" s="416"/>
      <c r="SZP58" s="416"/>
      <c r="SZQ58" s="415"/>
      <c r="SZR58" s="416"/>
      <c r="SZS58" s="416"/>
      <c r="SZT58" s="416"/>
      <c r="SZU58" s="416"/>
      <c r="SZV58" s="416"/>
      <c r="SZW58" s="416"/>
      <c r="SZX58" s="416"/>
      <c r="SZY58" s="415"/>
      <c r="SZZ58" s="416"/>
      <c r="TAA58" s="416"/>
      <c r="TAB58" s="416"/>
      <c r="TAC58" s="416"/>
      <c r="TAD58" s="416"/>
      <c r="TAE58" s="416"/>
      <c r="TAF58" s="416"/>
      <c r="TAG58" s="415"/>
      <c r="TAH58" s="416"/>
      <c r="TAI58" s="416"/>
      <c r="TAJ58" s="416"/>
      <c r="TAK58" s="416"/>
      <c r="TAL58" s="416"/>
      <c r="TAM58" s="416"/>
      <c r="TAN58" s="416"/>
      <c r="TAO58" s="415"/>
      <c r="TAP58" s="416"/>
      <c r="TAQ58" s="416"/>
      <c r="TAR58" s="416"/>
      <c r="TAS58" s="416"/>
      <c r="TAT58" s="416"/>
      <c r="TAU58" s="416"/>
      <c r="TAV58" s="416"/>
      <c r="TAW58" s="415"/>
      <c r="TAX58" s="416"/>
      <c r="TAY58" s="416"/>
      <c r="TAZ58" s="416"/>
      <c r="TBA58" s="416"/>
      <c r="TBB58" s="416"/>
      <c r="TBC58" s="416"/>
      <c r="TBD58" s="416"/>
      <c r="TBE58" s="415"/>
      <c r="TBF58" s="416"/>
      <c r="TBG58" s="416"/>
      <c r="TBH58" s="416"/>
      <c r="TBI58" s="416"/>
      <c r="TBJ58" s="416"/>
      <c r="TBK58" s="416"/>
      <c r="TBL58" s="416"/>
      <c r="TBM58" s="415"/>
      <c r="TBN58" s="416"/>
      <c r="TBO58" s="416"/>
      <c r="TBP58" s="416"/>
      <c r="TBQ58" s="416"/>
      <c r="TBR58" s="416"/>
      <c r="TBS58" s="416"/>
      <c r="TBT58" s="416"/>
      <c r="TBU58" s="415"/>
      <c r="TBV58" s="416"/>
      <c r="TBW58" s="416"/>
      <c r="TBX58" s="416"/>
      <c r="TBY58" s="416"/>
      <c r="TBZ58" s="416"/>
      <c r="TCA58" s="416"/>
      <c r="TCB58" s="416"/>
      <c r="TCC58" s="415"/>
      <c r="TCD58" s="416"/>
      <c r="TCE58" s="416"/>
      <c r="TCF58" s="416"/>
      <c r="TCG58" s="416"/>
      <c r="TCH58" s="416"/>
      <c r="TCI58" s="416"/>
      <c r="TCJ58" s="416"/>
      <c r="TCK58" s="415"/>
      <c r="TCL58" s="416"/>
      <c r="TCM58" s="416"/>
      <c r="TCN58" s="416"/>
      <c r="TCO58" s="416"/>
      <c r="TCP58" s="416"/>
      <c r="TCQ58" s="416"/>
      <c r="TCR58" s="416"/>
      <c r="TCS58" s="415"/>
      <c r="TCT58" s="416"/>
      <c r="TCU58" s="416"/>
      <c r="TCV58" s="416"/>
      <c r="TCW58" s="416"/>
      <c r="TCX58" s="416"/>
      <c r="TCY58" s="416"/>
      <c r="TCZ58" s="416"/>
      <c r="TDA58" s="415"/>
      <c r="TDB58" s="416"/>
      <c r="TDC58" s="416"/>
      <c r="TDD58" s="416"/>
      <c r="TDE58" s="416"/>
      <c r="TDF58" s="416"/>
      <c r="TDG58" s="416"/>
      <c r="TDH58" s="416"/>
      <c r="TDI58" s="415"/>
      <c r="TDJ58" s="416"/>
      <c r="TDK58" s="416"/>
      <c r="TDL58" s="416"/>
      <c r="TDM58" s="416"/>
      <c r="TDN58" s="416"/>
      <c r="TDO58" s="416"/>
      <c r="TDP58" s="416"/>
      <c r="TDQ58" s="415"/>
      <c r="TDR58" s="416"/>
      <c r="TDS58" s="416"/>
      <c r="TDT58" s="416"/>
      <c r="TDU58" s="416"/>
      <c r="TDV58" s="416"/>
      <c r="TDW58" s="416"/>
      <c r="TDX58" s="416"/>
      <c r="TDY58" s="415"/>
      <c r="TDZ58" s="416"/>
      <c r="TEA58" s="416"/>
      <c r="TEB58" s="416"/>
      <c r="TEC58" s="416"/>
      <c r="TED58" s="416"/>
      <c r="TEE58" s="416"/>
      <c r="TEF58" s="416"/>
      <c r="TEG58" s="415"/>
      <c r="TEH58" s="416"/>
      <c r="TEI58" s="416"/>
      <c r="TEJ58" s="416"/>
      <c r="TEK58" s="416"/>
      <c r="TEL58" s="416"/>
      <c r="TEM58" s="416"/>
      <c r="TEN58" s="416"/>
      <c r="TEO58" s="415"/>
      <c r="TEP58" s="416"/>
      <c r="TEQ58" s="416"/>
      <c r="TER58" s="416"/>
      <c r="TES58" s="416"/>
      <c r="TET58" s="416"/>
      <c r="TEU58" s="416"/>
      <c r="TEV58" s="416"/>
      <c r="TEW58" s="415"/>
      <c r="TEX58" s="416"/>
      <c r="TEY58" s="416"/>
      <c r="TEZ58" s="416"/>
      <c r="TFA58" s="416"/>
      <c r="TFB58" s="416"/>
      <c r="TFC58" s="416"/>
      <c r="TFD58" s="416"/>
      <c r="TFE58" s="415"/>
      <c r="TFF58" s="416"/>
      <c r="TFG58" s="416"/>
      <c r="TFH58" s="416"/>
      <c r="TFI58" s="416"/>
      <c r="TFJ58" s="416"/>
      <c r="TFK58" s="416"/>
      <c r="TFL58" s="416"/>
      <c r="TFM58" s="415"/>
      <c r="TFN58" s="416"/>
      <c r="TFO58" s="416"/>
      <c r="TFP58" s="416"/>
      <c r="TFQ58" s="416"/>
      <c r="TFR58" s="416"/>
      <c r="TFS58" s="416"/>
      <c r="TFT58" s="416"/>
      <c r="TFU58" s="415"/>
      <c r="TFV58" s="416"/>
      <c r="TFW58" s="416"/>
      <c r="TFX58" s="416"/>
      <c r="TFY58" s="416"/>
      <c r="TFZ58" s="416"/>
      <c r="TGA58" s="416"/>
      <c r="TGB58" s="416"/>
      <c r="TGC58" s="415"/>
      <c r="TGD58" s="416"/>
      <c r="TGE58" s="416"/>
      <c r="TGF58" s="416"/>
      <c r="TGG58" s="416"/>
      <c r="TGH58" s="416"/>
      <c r="TGI58" s="416"/>
      <c r="TGJ58" s="416"/>
      <c r="TGK58" s="415"/>
      <c r="TGL58" s="416"/>
      <c r="TGM58" s="416"/>
      <c r="TGN58" s="416"/>
      <c r="TGO58" s="416"/>
      <c r="TGP58" s="416"/>
      <c r="TGQ58" s="416"/>
      <c r="TGR58" s="416"/>
      <c r="TGS58" s="415"/>
      <c r="TGT58" s="416"/>
      <c r="TGU58" s="416"/>
      <c r="TGV58" s="416"/>
      <c r="TGW58" s="416"/>
      <c r="TGX58" s="416"/>
      <c r="TGY58" s="416"/>
      <c r="TGZ58" s="416"/>
      <c r="THA58" s="415"/>
      <c r="THB58" s="416"/>
      <c r="THC58" s="416"/>
      <c r="THD58" s="416"/>
      <c r="THE58" s="416"/>
      <c r="THF58" s="416"/>
      <c r="THG58" s="416"/>
      <c r="THH58" s="416"/>
      <c r="THI58" s="415"/>
      <c r="THJ58" s="416"/>
      <c r="THK58" s="416"/>
      <c r="THL58" s="416"/>
      <c r="THM58" s="416"/>
      <c r="THN58" s="416"/>
      <c r="THO58" s="416"/>
      <c r="THP58" s="416"/>
      <c r="THQ58" s="415"/>
      <c r="THR58" s="416"/>
      <c r="THS58" s="416"/>
      <c r="THT58" s="416"/>
      <c r="THU58" s="416"/>
      <c r="THV58" s="416"/>
      <c r="THW58" s="416"/>
      <c r="THX58" s="416"/>
      <c r="THY58" s="415"/>
      <c r="THZ58" s="416"/>
      <c r="TIA58" s="416"/>
      <c r="TIB58" s="416"/>
      <c r="TIC58" s="416"/>
      <c r="TID58" s="416"/>
      <c r="TIE58" s="416"/>
      <c r="TIF58" s="416"/>
      <c r="TIG58" s="415"/>
      <c r="TIH58" s="416"/>
      <c r="TII58" s="416"/>
      <c r="TIJ58" s="416"/>
      <c r="TIK58" s="416"/>
      <c r="TIL58" s="416"/>
      <c r="TIM58" s="416"/>
      <c r="TIN58" s="416"/>
      <c r="TIO58" s="415"/>
      <c r="TIP58" s="416"/>
      <c r="TIQ58" s="416"/>
      <c r="TIR58" s="416"/>
      <c r="TIS58" s="416"/>
      <c r="TIT58" s="416"/>
      <c r="TIU58" s="416"/>
      <c r="TIV58" s="416"/>
      <c r="TIW58" s="415"/>
      <c r="TIX58" s="416"/>
      <c r="TIY58" s="416"/>
      <c r="TIZ58" s="416"/>
      <c r="TJA58" s="416"/>
      <c r="TJB58" s="416"/>
      <c r="TJC58" s="416"/>
      <c r="TJD58" s="416"/>
      <c r="TJE58" s="415"/>
      <c r="TJF58" s="416"/>
      <c r="TJG58" s="416"/>
      <c r="TJH58" s="416"/>
      <c r="TJI58" s="416"/>
      <c r="TJJ58" s="416"/>
      <c r="TJK58" s="416"/>
      <c r="TJL58" s="416"/>
      <c r="TJM58" s="415"/>
      <c r="TJN58" s="416"/>
      <c r="TJO58" s="416"/>
      <c r="TJP58" s="416"/>
      <c r="TJQ58" s="416"/>
      <c r="TJR58" s="416"/>
      <c r="TJS58" s="416"/>
      <c r="TJT58" s="416"/>
      <c r="TJU58" s="415"/>
      <c r="TJV58" s="416"/>
      <c r="TJW58" s="416"/>
      <c r="TJX58" s="416"/>
      <c r="TJY58" s="416"/>
      <c r="TJZ58" s="416"/>
      <c r="TKA58" s="416"/>
      <c r="TKB58" s="416"/>
      <c r="TKC58" s="415"/>
      <c r="TKD58" s="416"/>
      <c r="TKE58" s="416"/>
      <c r="TKF58" s="416"/>
      <c r="TKG58" s="416"/>
      <c r="TKH58" s="416"/>
      <c r="TKI58" s="416"/>
      <c r="TKJ58" s="416"/>
      <c r="TKK58" s="415"/>
      <c r="TKL58" s="416"/>
      <c r="TKM58" s="416"/>
      <c r="TKN58" s="416"/>
      <c r="TKO58" s="416"/>
      <c r="TKP58" s="416"/>
      <c r="TKQ58" s="416"/>
      <c r="TKR58" s="416"/>
      <c r="TKS58" s="415"/>
      <c r="TKT58" s="416"/>
      <c r="TKU58" s="416"/>
      <c r="TKV58" s="416"/>
      <c r="TKW58" s="416"/>
      <c r="TKX58" s="416"/>
      <c r="TKY58" s="416"/>
      <c r="TKZ58" s="416"/>
      <c r="TLA58" s="415"/>
      <c r="TLB58" s="416"/>
      <c r="TLC58" s="416"/>
      <c r="TLD58" s="416"/>
      <c r="TLE58" s="416"/>
      <c r="TLF58" s="416"/>
      <c r="TLG58" s="416"/>
      <c r="TLH58" s="416"/>
      <c r="TLI58" s="415"/>
      <c r="TLJ58" s="416"/>
      <c r="TLK58" s="416"/>
      <c r="TLL58" s="416"/>
      <c r="TLM58" s="416"/>
      <c r="TLN58" s="416"/>
      <c r="TLO58" s="416"/>
      <c r="TLP58" s="416"/>
      <c r="TLQ58" s="415"/>
      <c r="TLR58" s="416"/>
      <c r="TLS58" s="416"/>
      <c r="TLT58" s="416"/>
      <c r="TLU58" s="416"/>
      <c r="TLV58" s="416"/>
      <c r="TLW58" s="416"/>
      <c r="TLX58" s="416"/>
      <c r="TLY58" s="415"/>
      <c r="TLZ58" s="416"/>
      <c r="TMA58" s="416"/>
      <c r="TMB58" s="416"/>
      <c r="TMC58" s="416"/>
      <c r="TMD58" s="416"/>
      <c r="TME58" s="416"/>
      <c r="TMF58" s="416"/>
      <c r="TMG58" s="415"/>
      <c r="TMH58" s="416"/>
      <c r="TMI58" s="416"/>
      <c r="TMJ58" s="416"/>
      <c r="TMK58" s="416"/>
      <c r="TML58" s="416"/>
      <c r="TMM58" s="416"/>
      <c r="TMN58" s="416"/>
      <c r="TMO58" s="415"/>
      <c r="TMP58" s="416"/>
      <c r="TMQ58" s="416"/>
      <c r="TMR58" s="416"/>
      <c r="TMS58" s="416"/>
      <c r="TMT58" s="416"/>
      <c r="TMU58" s="416"/>
      <c r="TMV58" s="416"/>
      <c r="TMW58" s="415"/>
      <c r="TMX58" s="416"/>
      <c r="TMY58" s="416"/>
      <c r="TMZ58" s="416"/>
      <c r="TNA58" s="416"/>
      <c r="TNB58" s="416"/>
      <c r="TNC58" s="416"/>
      <c r="TND58" s="416"/>
      <c r="TNE58" s="415"/>
      <c r="TNF58" s="416"/>
      <c r="TNG58" s="416"/>
      <c r="TNH58" s="416"/>
      <c r="TNI58" s="416"/>
      <c r="TNJ58" s="416"/>
      <c r="TNK58" s="416"/>
      <c r="TNL58" s="416"/>
      <c r="TNM58" s="415"/>
      <c r="TNN58" s="416"/>
      <c r="TNO58" s="416"/>
      <c r="TNP58" s="416"/>
      <c r="TNQ58" s="416"/>
      <c r="TNR58" s="416"/>
      <c r="TNS58" s="416"/>
      <c r="TNT58" s="416"/>
      <c r="TNU58" s="415"/>
      <c r="TNV58" s="416"/>
      <c r="TNW58" s="416"/>
      <c r="TNX58" s="416"/>
      <c r="TNY58" s="416"/>
      <c r="TNZ58" s="416"/>
      <c r="TOA58" s="416"/>
      <c r="TOB58" s="416"/>
      <c r="TOC58" s="415"/>
      <c r="TOD58" s="416"/>
      <c r="TOE58" s="416"/>
      <c r="TOF58" s="416"/>
      <c r="TOG58" s="416"/>
      <c r="TOH58" s="416"/>
      <c r="TOI58" s="416"/>
      <c r="TOJ58" s="416"/>
      <c r="TOK58" s="415"/>
      <c r="TOL58" s="416"/>
      <c r="TOM58" s="416"/>
      <c r="TON58" s="416"/>
      <c r="TOO58" s="416"/>
      <c r="TOP58" s="416"/>
      <c r="TOQ58" s="416"/>
      <c r="TOR58" s="416"/>
      <c r="TOS58" s="415"/>
      <c r="TOT58" s="416"/>
      <c r="TOU58" s="416"/>
      <c r="TOV58" s="416"/>
      <c r="TOW58" s="416"/>
      <c r="TOX58" s="416"/>
      <c r="TOY58" s="416"/>
      <c r="TOZ58" s="416"/>
      <c r="TPA58" s="415"/>
      <c r="TPB58" s="416"/>
      <c r="TPC58" s="416"/>
      <c r="TPD58" s="416"/>
      <c r="TPE58" s="416"/>
      <c r="TPF58" s="416"/>
      <c r="TPG58" s="416"/>
      <c r="TPH58" s="416"/>
      <c r="TPI58" s="415"/>
      <c r="TPJ58" s="416"/>
      <c r="TPK58" s="416"/>
      <c r="TPL58" s="416"/>
      <c r="TPM58" s="416"/>
      <c r="TPN58" s="416"/>
      <c r="TPO58" s="416"/>
      <c r="TPP58" s="416"/>
      <c r="TPQ58" s="415"/>
      <c r="TPR58" s="416"/>
      <c r="TPS58" s="416"/>
      <c r="TPT58" s="416"/>
      <c r="TPU58" s="416"/>
      <c r="TPV58" s="416"/>
      <c r="TPW58" s="416"/>
      <c r="TPX58" s="416"/>
      <c r="TPY58" s="415"/>
      <c r="TPZ58" s="416"/>
      <c r="TQA58" s="416"/>
      <c r="TQB58" s="416"/>
      <c r="TQC58" s="416"/>
      <c r="TQD58" s="416"/>
      <c r="TQE58" s="416"/>
      <c r="TQF58" s="416"/>
      <c r="TQG58" s="415"/>
      <c r="TQH58" s="416"/>
      <c r="TQI58" s="416"/>
      <c r="TQJ58" s="416"/>
      <c r="TQK58" s="416"/>
      <c r="TQL58" s="416"/>
      <c r="TQM58" s="416"/>
      <c r="TQN58" s="416"/>
      <c r="TQO58" s="415"/>
      <c r="TQP58" s="416"/>
      <c r="TQQ58" s="416"/>
      <c r="TQR58" s="416"/>
      <c r="TQS58" s="416"/>
      <c r="TQT58" s="416"/>
      <c r="TQU58" s="416"/>
      <c r="TQV58" s="416"/>
      <c r="TQW58" s="415"/>
      <c r="TQX58" s="416"/>
      <c r="TQY58" s="416"/>
      <c r="TQZ58" s="416"/>
      <c r="TRA58" s="416"/>
      <c r="TRB58" s="416"/>
      <c r="TRC58" s="416"/>
      <c r="TRD58" s="416"/>
      <c r="TRE58" s="415"/>
      <c r="TRF58" s="416"/>
      <c r="TRG58" s="416"/>
      <c r="TRH58" s="416"/>
      <c r="TRI58" s="416"/>
      <c r="TRJ58" s="416"/>
      <c r="TRK58" s="416"/>
      <c r="TRL58" s="416"/>
      <c r="TRM58" s="415"/>
      <c r="TRN58" s="416"/>
      <c r="TRO58" s="416"/>
      <c r="TRP58" s="416"/>
      <c r="TRQ58" s="416"/>
      <c r="TRR58" s="416"/>
      <c r="TRS58" s="416"/>
      <c r="TRT58" s="416"/>
      <c r="TRU58" s="415"/>
      <c r="TRV58" s="416"/>
      <c r="TRW58" s="416"/>
      <c r="TRX58" s="416"/>
      <c r="TRY58" s="416"/>
      <c r="TRZ58" s="416"/>
      <c r="TSA58" s="416"/>
      <c r="TSB58" s="416"/>
      <c r="TSC58" s="415"/>
      <c r="TSD58" s="416"/>
      <c r="TSE58" s="416"/>
      <c r="TSF58" s="416"/>
      <c r="TSG58" s="416"/>
      <c r="TSH58" s="416"/>
      <c r="TSI58" s="416"/>
      <c r="TSJ58" s="416"/>
      <c r="TSK58" s="415"/>
      <c r="TSL58" s="416"/>
      <c r="TSM58" s="416"/>
      <c r="TSN58" s="416"/>
      <c r="TSO58" s="416"/>
      <c r="TSP58" s="416"/>
      <c r="TSQ58" s="416"/>
      <c r="TSR58" s="416"/>
      <c r="TSS58" s="415"/>
      <c r="TST58" s="416"/>
      <c r="TSU58" s="416"/>
      <c r="TSV58" s="416"/>
      <c r="TSW58" s="416"/>
      <c r="TSX58" s="416"/>
      <c r="TSY58" s="416"/>
      <c r="TSZ58" s="416"/>
      <c r="TTA58" s="415"/>
      <c r="TTB58" s="416"/>
      <c r="TTC58" s="416"/>
      <c r="TTD58" s="416"/>
      <c r="TTE58" s="416"/>
      <c r="TTF58" s="416"/>
      <c r="TTG58" s="416"/>
      <c r="TTH58" s="416"/>
      <c r="TTI58" s="415"/>
      <c r="TTJ58" s="416"/>
      <c r="TTK58" s="416"/>
      <c r="TTL58" s="416"/>
      <c r="TTM58" s="416"/>
      <c r="TTN58" s="416"/>
      <c r="TTO58" s="416"/>
      <c r="TTP58" s="416"/>
      <c r="TTQ58" s="415"/>
      <c r="TTR58" s="416"/>
      <c r="TTS58" s="416"/>
      <c r="TTT58" s="416"/>
      <c r="TTU58" s="416"/>
      <c r="TTV58" s="416"/>
      <c r="TTW58" s="416"/>
      <c r="TTX58" s="416"/>
      <c r="TTY58" s="415"/>
      <c r="TTZ58" s="416"/>
      <c r="TUA58" s="416"/>
      <c r="TUB58" s="416"/>
      <c r="TUC58" s="416"/>
      <c r="TUD58" s="416"/>
      <c r="TUE58" s="416"/>
      <c r="TUF58" s="416"/>
      <c r="TUG58" s="415"/>
      <c r="TUH58" s="416"/>
      <c r="TUI58" s="416"/>
      <c r="TUJ58" s="416"/>
      <c r="TUK58" s="416"/>
      <c r="TUL58" s="416"/>
      <c r="TUM58" s="416"/>
      <c r="TUN58" s="416"/>
      <c r="TUO58" s="415"/>
      <c r="TUP58" s="416"/>
      <c r="TUQ58" s="416"/>
      <c r="TUR58" s="416"/>
      <c r="TUS58" s="416"/>
      <c r="TUT58" s="416"/>
      <c r="TUU58" s="416"/>
      <c r="TUV58" s="416"/>
      <c r="TUW58" s="415"/>
      <c r="TUX58" s="416"/>
      <c r="TUY58" s="416"/>
      <c r="TUZ58" s="416"/>
      <c r="TVA58" s="416"/>
      <c r="TVB58" s="416"/>
      <c r="TVC58" s="416"/>
      <c r="TVD58" s="416"/>
      <c r="TVE58" s="415"/>
      <c r="TVF58" s="416"/>
      <c r="TVG58" s="416"/>
      <c r="TVH58" s="416"/>
      <c r="TVI58" s="416"/>
      <c r="TVJ58" s="416"/>
      <c r="TVK58" s="416"/>
      <c r="TVL58" s="416"/>
      <c r="TVM58" s="415"/>
      <c r="TVN58" s="416"/>
      <c r="TVO58" s="416"/>
      <c r="TVP58" s="416"/>
      <c r="TVQ58" s="416"/>
      <c r="TVR58" s="416"/>
      <c r="TVS58" s="416"/>
      <c r="TVT58" s="416"/>
      <c r="TVU58" s="415"/>
      <c r="TVV58" s="416"/>
      <c r="TVW58" s="416"/>
      <c r="TVX58" s="416"/>
      <c r="TVY58" s="416"/>
      <c r="TVZ58" s="416"/>
      <c r="TWA58" s="416"/>
      <c r="TWB58" s="416"/>
      <c r="TWC58" s="415"/>
      <c r="TWD58" s="416"/>
      <c r="TWE58" s="416"/>
      <c r="TWF58" s="416"/>
      <c r="TWG58" s="416"/>
      <c r="TWH58" s="416"/>
      <c r="TWI58" s="416"/>
      <c r="TWJ58" s="416"/>
      <c r="TWK58" s="415"/>
      <c r="TWL58" s="416"/>
      <c r="TWM58" s="416"/>
      <c r="TWN58" s="416"/>
      <c r="TWO58" s="416"/>
      <c r="TWP58" s="416"/>
      <c r="TWQ58" s="416"/>
      <c r="TWR58" s="416"/>
      <c r="TWS58" s="415"/>
      <c r="TWT58" s="416"/>
      <c r="TWU58" s="416"/>
      <c r="TWV58" s="416"/>
      <c r="TWW58" s="416"/>
      <c r="TWX58" s="416"/>
      <c r="TWY58" s="416"/>
      <c r="TWZ58" s="416"/>
      <c r="TXA58" s="415"/>
      <c r="TXB58" s="416"/>
      <c r="TXC58" s="416"/>
      <c r="TXD58" s="416"/>
      <c r="TXE58" s="416"/>
      <c r="TXF58" s="416"/>
      <c r="TXG58" s="416"/>
      <c r="TXH58" s="416"/>
      <c r="TXI58" s="415"/>
      <c r="TXJ58" s="416"/>
      <c r="TXK58" s="416"/>
      <c r="TXL58" s="416"/>
      <c r="TXM58" s="416"/>
      <c r="TXN58" s="416"/>
      <c r="TXO58" s="416"/>
      <c r="TXP58" s="416"/>
      <c r="TXQ58" s="415"/>
      <c r="TXR58" s="416"/>
      <c r="TXS58" s="416"/>
      <c r="TXT58" s="416"/>
      <c r="TXU58" s="416"/>
      <c r="TXV58" s="416"/>
      <c r="TXW58" s="416"/>
      <c r="TXX58" s="416"/>
      <c r="TXY58" s="415"/>
      <c r="TXZ58" s="416"/>
      <c r="TYA58" s="416"/>
      <c r="TYB58" s="416"/>
      <c r="TYC58" s="416"/>
      <c r="TYD58" s="416"/>
      <c r="TYE58" s="416"/>
      <c r="TYF58" s="416"/>
      <c r="TYG58" s="415"/>
      <c r="TYH58" s="416"/>
      <c r="TYI58" s="416"/>
      <c r="TYJ58" s="416"/>
      <c r="TYK58" s="416"/>
      <c r="TYL58" s="416"/>
      <c r="TYM58" s="416"/>
      <c r="TYN58" s="416"/>
      <c r="TYO58" s="415"/>
      <c r="TYP58" s="416"/>
      <c r="TYQ58" s="416"/>
      <c r="TYR58" s="416"/>
      <c r="TYS58" s="416"/>
      <c r="TYT58" s="416"/>
      <c r="TYU58" s="416"/>
      <c r="TYV58" s="416"/>
      <c r="TYW58" s="415"/>
      <c r="TYX58" s="416"/>
      <c r="TYY58" s="416"/>
      <c r="TYZ58" s="416"/>
      <c r="TZA58" s="416"/>
      <c r="TZB58" s="416"/>
      <c r="TZC58" s="416"/>
      <c r="TZD58" s="416"/>
      <c r="TZE58" s="415"/>
      <c r="TZF58" s="416"/>
      <c r="TZG58" s="416"/>
      <c r="TZH58" s="416"/>
      <c r="TZI58" s="416"/>
      <c r="TZJ58" s="416"/>
      <c r="TZK58" s="416"/>
      <c r="TZL58" s="416"/>
      <c r="TZM58" s="415"/>
      <c r="TZN58" s="416"/>
      <c r="TZO58" s="416"/>
      <c r="TZP58" s="416"/>
      <c r="TZQ58" s="416"/>
      <c r="TZR58" s="416"/>
      <c r="TZS58" s="416"/>
      <c r="TZT58" s="416"/>
      <c r="TZU58" s="415"/>
      <c r="TZV58" s="416"/>
      <c r="TZW58" s="416"/>
      <c r="TZX58" s="416"/>
      <c r="TZY58" s="416"/>
      <c r="TZZ58" s="416"/>
      <c r="UAA58" s="416"/>
      <c r="UAB58" s="416"/>
      <c r="UAC58" s="415"/>
      <c r="UAD58" s="416"/>
      <c r="UAE58" s="416"/>
      <c r="UAF58" s="416"/>
      <c r="UAG58" s="416"/>
      <c r="UAH58" s="416"/>
      <c r="UAI58" s="416"/>
      <c r="UAJ58" s="416"/>
      <c r="UAK58" s="415"/>
      <c r="UAL58" s="416"/>
      <c r="UAM58" s="416"/>
      <c r="UAN58" s="416"/>
      <c r="UAO58" s="416"/>
      <c r="UAP58" s="416"/>
      <c r="UAQ58" s="416"/>
      <c r="UAR58" s="416"/>
      <c r="UAS58" s="415"/>
      <c r="UAT58" s="416"/>
      <c r="UAU58" s="416"/>
      <c r="UAV58" s="416"/>
      <c r="UAW58" s="416"/>
      <c r="UAX58" s="416"/>
      <c r="UAY58" s="416"/>
      <c r="UAZ58" s="416"/>
      <c r="UBA58" s="415"/>
      <c r="UBB58" s="416"/>
      <c r="UBC58" s="416"/>
      <c r="UBD58" s="416"/>
      <c r="UBE58" s="416"/>
      <c r="UBF58" s="416"/>
      <c r="UBG58" s="416"/>
      <c r="UBH58" s="416"/>
      <c r="UBI58" s="415"/>
      <c r="UBJ58" s="416"/>
      <c r="UBK58" s="416"/>
      <c r="UBL58" s="416"/>
      <c r="UBM58" s="416"/>
      <c r="UBN58" s="416"/>
      <c r="UBO58" s="416"/>
      <c r="UBP58" s="416"/>
      <c r="UBQ58" s="415"/>
      <c r="UBR58" s="416"/>
      <c r="UBS58" s="416"/>
      <c r="UBT58" s="416"/>
      <c r="UBU58" s="416"/>
      <c r="UBV58" s="416"/>
      <c r="UBW58" s="416"/>
      <c r="UBX58" s="416"/>
      <c r="UBY58" s="415"/>
      <c r="UBZ58" s="416"/>
      <c r="UCA58" s="416"/>
      <c r="UCB58" s="416"/>
      <c r="UCC58" s="416"/>
      <c r="UCD58" s="416"/>
      <c r="UCE58" s="416"/>
      <c r="UCF58" s="416"/>
      <c r="UCG58" s="415"/>
      <c r="UCH58" s="416"/>
      <c r="UCI58" s="416"/>
      <c r="UCJ58" s="416"/>
      <c r="UCK58" s="416"/>
      <c r="UCL58" s="416"/>
      <c r="UCM58" s="416"/>
      <c r="UCN58" s="416"/>
      <c r="UCO58" s="415"/>
      <c r="UCP58" s="416"/>
      <c r="UCQ58" s="416"/>
      <c r="UCR58" s="416"/>
      <c r="UCS58" s="416"/>
      <c r="UCT58" s="416"/>
      <c r="UCU58" s="416"/>
      <c r="UCV58" s="416"/>
      <c r="UCW58" s="415"/>
      <c r="UCX58" s="416"/>
      <c r="UCY58" s="416"/>
      <c r="UCZ58" s="416"/>
      <c r="UDA58" s="416"/>
      <c r="UDB58" s="416"/>
      <c r="UDC58" s="416"/>
      <c r="UDD58" s="416"/>
      <c r="UDE58" s="415"/>
      <c r="UDF58" s="416"/>
      <c r="UDG58" s="416"/>
      <c r="UDH58" s="416"/>
      <c r="UDI58" s="416"/>
      <c r="UDJ58" s="416"/>
      <c r="UDK58" s="416"/>
      <c r="UDL58" s="416"/>
      <c r="UDM58" s="415"/>
      <c r="UDN58" s="416"/>
      <c r="UDO58" s="416"/>
      <c r="UDP58" s="416"/>
      <c r="UDQ58" s="416"/>
      <c r="UDR58" s="416"/>
      <c r="UDS58" s="416"/>
      <c r="UDT58" s="416"/>
      <c r="UDU58" s="415"/>
      <c r="UDV58" s="416"/>
      <c r="UDW58" s="416"/>
      <c r="UDX58" s="416"/>
      <c r="UDY58" s="416"/>
      <c r="UDZ58" s="416"/>
      <c r="UEA58" s="416"/>
      <c r="UEB58" s="416"/>
      <c r="UEC58" s="415"/>
      <c r="UED58" s="416"/>
      <c r="UEE58" s="416"/>
      <c r="UEF58" s="416"/>
      <c r="UEG58" s="416"/>
      <c r="UEH58" s="416"/>
      <c r="UEI58" s="416"/>
      <c r="UEJ58" s="416"/>
      <c r="UEK58" s="415"/>
      <c r="UEL58" s="416"/>
      <c r="UEM58" s="416"/>
      <c r="UEN58" s="416"/>
      <c r="UEO58" s="416"/>
      <c r="UEP58" s="416"/>
      <c r="UEQ58" s="416"/>
      <c r="UER58" s="416"/>
      <c r="UES58" s="415"/>
      <c r="UET58" s="416"/>
      <c r="UEU58" s="416"/>
      <c r="UEV58" s="416"/>
      <c r="UEW58" s="416"/>
      <c r="UEX58" s="416"/>
      <c r="UEY58" s="416"/>
      <c r="UEZ58" s="416"/>
      <c r="UFA58" s="415"/>
      <c r="UFB58" s="416"/>
      <c r="UFC58" s="416"/>
      <c r="UFD58" s="416"/>
      <c r="UFE58" s="416"/>
      <c r="UFF58" s="416"/>
      <c r="UFG58" s="416"/>
      <c r="UFH58" s="416"/>
      <c r="UFI58" s="415"/>
      <c r="UFJ58" s="416"/>
      <c r="UFK58" s="416"/>
      <c r="UFL58" s="416"/>
      <c r="UFM58" s="416"/>
      <c r="UFN58" s="416"/>
      <c r="UFO58" s="416"/>
      <c r="UFP58" s="416"/>
      <c r="UFQ58" s="415"/>
      <c r="UFR58" s="416"/>
      <c r="UFS58" s="416"/>
      <c r="UFT58" s="416"/>
      <c r="UFU58" s="416"/>
      <c r="UFV58" s="416"/>
      <c r="UFW58" s="416"/>
      <c r="UFX58" s="416"/>
      <c r="UFY58" s="415"/>
      <c r="UFZ58" s="416"/>
      <c r="UGA58" s="416"/>
      <c r="UGB58" s="416"/>
      <c r="UGC58" s="416"/>
      <c r="UGD58" s="416"/>
      <c r="UGE58" s="416"/>
      <c r="UGF58" s="416"/>
      <c r="UGG58" s="415"/>
      <c r="UGH58" s="416"/>
      <c r="UGI58" s="416"/>
      <c r="UGJ58" s="416"/>
      <c r="UGK58" s="416"/>
      <c r="UGL58" s="416"/>
      <c r="UGM58" s="416"/>
      <c r="UGN58" s="416"/>
      <c r="UGO58" s="415"/>
      <c r="UGP58" s="416"/>
      <c r="UGQ58" s="416"/>
      <c r="UGR58" s="416"/>
      <c r="UGS58" s="416"/>
      <c r="UGT58" s="416"/>
      <c r="UGU58" s="416"/>
      <c r="UGV58" s="416"/>
      <c r="UGW58" s="415"/>
      <c r="UGX58" s="416"/>
      <c r="UGY58" s="416"/>
      <c r="UGZ58" s="416"/>
      <c r="UHA58" s="416"/>
      <c r="UHB58" s="416"/>
      <c r="UHC58" s="416"/>
      <c r="UHD58" s="416"/>
      <c r="UHE58" s="415"/>
      <c r="UHF58" s="416"/>
      <c r="UHG58" s="416"/>
      <c r="UHH58" s="416"/>
      <c r="UHI58" s="416"/>
      <c r="UHJ58" s="416"/>
      <c r="UHK58" s="416"/>
      <c r="UHL58" s="416"/>
      <c r="UHM58" s="415"/>
      <c r="UHN58" s="416"/>
      <c r="UHO58" s="416"/>
      <c r="UHP58" s="416"/>
      <c r="UHQ58" s="416"/>
      <c r="UHR58" s="416"/>
      <c r="UHS58" s="416"/>
      <c r="UHT58" s="416"/>
      <c r="UHU58" s="415"/>
      <c r="UHV58" s="416"/>
      <c r="UHW58" s="416"/>
      <c r="UHX58" s="416"/>
      <c r="UHY58" s="416"/>
      <c r="UHZ58" s="416"/>
      <c r="UIA58" s="416"/>
      <c r="UIB58" s="416"/>
      <c r="UIC58" s="415"/>
      <c r="UID58" s="416"/>
      <c r="UIE58" s="416"/>
      <c r="UIF58" s="416"/>
      <c r="UIG58" s="416"/>
      <c r="UIH58" s="416"/>
      <c r="UII58" s="416"/>
      <c r="UIJ58" s="416"/>
      <c r="UIK58" s="415"/>
      <c r="UIL58" s="416"/>
      <c r="UIM58" s="416"/>
      <c r="UIN58" s="416"/>
      <c r="UIO58" s="416"/>
      <c r="UIP58" s="416"/>
      <c r="UIQ58" s="416"/>
      <c r="UIR58" s="416"/>
      <c r="UIS58" s="415"/>
      <c r="UIT58" s="416"/>
      <c r="UIU58" s="416"/>
      <c r="UIV58" s="416"/>
      <c r="UIW58" s="416"/>
      <c r="UIX58" s="416"/>
      <c r="UIY58" s="416"/>
      <c r="UIZ58" s="416"/>
      <c r="UJA58" s="415"/>
      <c r="UJB58" s="416"/>
      <c r="UJC58" s="416"/>
      <c r="UJD58" s="416"/>
      <c r="UJE58" s="416"/>
      <c r="UJF58" s="416"/>
      <c r="UJG58" s="416"/>
      <c r="UJH58" s="416"/>
      <c r="UJI58" s="415"/>
      <c r="UJJ58" s="416"/>
      <c r="UJK58" s="416"/>
      <c r="UJL58" s="416"/>
      <c r="UJM58" s="416"/>
      <c r="UJN58" s="416"/>
      <c r="UJO58" s="416"/>
      <c r="UJP58" s="416"/>
      <c r="UJQ58" s="415"/>
      <c r="UJR58" s="416"/>
      <c r="UJS58" s="416"/>
      <c r="UJT58" s="416"/>
      <c r="UJU58" s="416"/>
      <c r="UJV58" s="416"/>
      <c r="UJW58" s="416"/>
      <c r="UJX58" s="416"/>
      <c r="UJY58" s="415"/>
      <c r="UJZ58" s="416"/>
      <c r="UKA58" s="416"/>
      <c r="UKB58" s="416"/>
      <c r="UKC58" s="416"/>
      <c r="UKD58" s="416"/>
      <c r="UKE58" s="416"/>
      <c r="UKF58" s="416"/>
      <c r="UKG58" s="415"/>
      <c r="UKH58" s="416"/>
      <c r="UKI58" s="416"/>
      <c r="UKJ58" s="416"/>
      <c r="UKK58" s="416"/>
      <c r="UKL58" s="416"/>
      <c r="UKM58" s="416"/>
      <c r="UKN58" s="416"/>
      <c r="UKO58" s="415"/>
      <c r="UKP58" s="416"/>
      <c r="UKQ58" s="416"/>
      <c r="UKR58" s="416"/>
      <c r="UKS58" s="416"/>
      <c r="UKT58" s="416"/>
      <c r="UKU58" s="416"/>
      <c r="UKV58" s="416"/>
      <c r="UKW58" s="415"/>
      <c r="UKX58" s="416"/>
      <c r="UKY58" s="416"/>
      <c r="UKZ58" s="416"/>
      <c r="ULA58" s="416"/>
      <c r="ULB58" s="416"/>
      <c r="ULC58" s="416"/>
      <c r="ULD58" s="416"/>
      <c r="ULE58" s="415"/>
      <c r="ULF58" s="416"/>
      <c r="ULG58" s="416"/>
      <c r="ULH58" s="416"/>
      <c r="ULI58" s="416"/>
      <c r="ULJ58" s="416"/>
      <c r="ULK58" s="416"/>
      <c r="ULL58" s="416"/>
      <c r="ULM58" s="415"/>
      <c r="ULN58" s="416"/>
      <c r="ULO58" s="416"/>
      <c r="ULP58" s="416"/>
      <c r="ULQ58" s="416"/>
      <c r="ULR58" s="416"/>
      <c r="ULS58" s="416"/>
      <c r="ULT58" s="416"/>
      <c r="ULU58" s="415"/>
      <c r="ULV58" s="416"/>
      <c r="ULW58" s="416"/>
      <c r="ULX58" s="416"/>
      <c r="ULY58" s="416"/>
      <c r="ULZ58" s="416"/>
      <c r="UMA58" s="416"/>
      <c r="UMB58" s="416"/>
      <c r="UMC58" s="415"/>
      <c r="UMD58" s="416"/>
      <c r="UME58" s="416"/>
      <c r="UMF58" s="416"/>
      <c r="UMG58" s="416"/>
      <c r="UMH58" s="416"/>
      <c r="UMI58" s="416"/>
      <c r="UMJ58" s="416"/>
      <c r="UMK58" s="415"/>
      <c r="UML58" s="416"/>
      <c r="UMM58" s="416"/>
      <c r="UMN58" s="416"/>
      <c r="UMO58" s="416"/>
      <c r="UMP58" s="416"/>
      <c r="UMQ58" s="416"/>
      <c r="UMR58" s="416"/>
      <c r="UMS58" s="415"/>
      <c r="UMT58" s="416"/>
      <c r="UMU58" s="416"/>
      <c r="UMV58" s="416"/>
      <c r="UMW58" s="416"/>
      <c r="UMX58" s="416"/>
      <c r="UMY58" s="416"/>
      <c r="UMZ58" s="416"/>
      <c r="UNA58" s="415"/>
      <c r="UNB58" s="416"/>
      <c r="UNC58" s="416"/>
      <c r="UND58" s="416"/>
      <c r="UNE58" s="416"/>
      <c r="UNF58" s="416"/>
      <c r="UNG58" s="416"/>
      <c r="UNH58" s="416"/>
      <c r="UNI58" s="415"/>
      <c r="UNJ58" s="416"/>
      <c r="UNK58" s="416"/>
      <c r="UNL58" s="416"/>
      <c r="UNM58" s="416"/>
      <c r="UNN58" s="416"/>
      <c r="UNO58" s="416"/>
      <c r="UNP58" s="416"/>
      <c r="UNQ58" s="415"/>
      <c r="UNR58" s="416"/>
      <c r="UNS58" s="416"/>
      <c r="UNT58" s="416"/>
      <c r="UNU58" s="416"/>
      <c r="UNV58" s="416"/>
      <c r="UNW58" s="416"/>
      <c r="UNX58" s="416"/>
      <c r="UNY58" s="415"/>
      <c r="UNZ58" s="416"/>
      <c r="UOA58" s="416"/>
      <c r="UOB58" s="416"/>
      <c r="UOC58" s="416"/>
      <c r="UOD58" s="416"/>
      <c r="UOE58" s="416"/>
      <c r="UOF58" s="416"/>
      <c r="UOG58" s="415"/>
      <c r="UOH58" s="416"/>
      <c r="UOI58" s="416"/>
      <c r="UOJ58" s="416"/>
      <c r="UOK58" s="416"/>
      <c r="UOL58" s="416"/>
      <c r="UOM58" s="416"/>
      <c r="UON58" s="416"/>
      <c r="UOO58" s="415"/>
      <c r="UOP58" s="416"/>
      <c r="UOQ58" s="416"/>
      <c r="UOR58" s="416"/>
      <c r="UOS58" s="416"/>
      <c r="UOT58" s="416"/>
      <c r="UOU58" s="416"/>
      <c r="UOV58" s="416"/>
      <c r="UOW58" s="415"/>
      <c r="UOX58" s="416"/>
      <c r="UOY58" s="416"/>
      <c r="UOZ58" s="416"/>
      <c r="UPA58" s="416"/>
      <c r="UPB58" s="416"/>
      <c r="UPC58" s="416"/>
      <c r="UPD58" s="416"/>
      <c r="UPE58" s="415"/>
      <c r="UPF58" s="416"/>
      <c r="UPG58" s="416"/>
      <c r="UPH58" s="416"/>
      <c r="UPI58" s="416"/>
      <c r="UPJ58" s="416"/>
      <c r="UPK58" s="416"/>
      <c r="UPL58" s="416"/>
      <c r="UPM58" s="415"/>
      <c r="UPN58" s="416"/>
      <c r="UPO58" s="416"/>
      <c r="UPP58" s="416"/>
      <c r="UPQ58" s="416"/>
      <c r="UPR58" s="416"/>
      <c r="UPS58" s="416"/>
      <c r="UPT58" s="416"/>
      <c r="UPU58" s="415"/>
      <c r="UPV58" s="416"/>
      <c r="UPW58" s="416"/>
      <c r="UPX58" s="416"/>
      <c r="UPY58" s="416"/>
      <c r="UPZ58" s="416"/>
      <c r="UQA58" s="416"/>
      <c r="UQB58" s="416"/>
      <c r="UQC58" s="415"/>
      <c r="UQD58" s="416"/>
      <c r="UQE58" s="416"/>
      <c r="UQF58" s="416"/>
      <c r="UQG58" s="416"/>
      <c r="UQH58" s="416"/>
      <c r="UQI58" s="416"/>
      <c r="UQJ58" s="416"/>
      <c r="UQK58" s="415"/>
      <c r="UQL58" s="416"/>
      <c r="UQM58" s="416"/>
      <c r="UQN58" s="416"/>
      <c r="UQO58" s="416"/>
      <c r="UQP58" s="416"/>
      <c r="UQQ58" s="416"/>
      <c r="UQR58" s="416"/>
      <c r="UQS58" s="415"/>
      <c r="UQT58" s="416"/>
      <c r="UQU58" s="416"/>
      <c r="UQV58" s="416"/>
      <c r="UQW58" s="416"/>
      <c r="UQX58" s="416"/>
      <c r="UQY58" s="416"/>
      <c r="UQZ58" s="416"/>
      <c r="URA58" s="415"/>
      <c r="URB58" s="416"/>
      <c r="URC58" s="416"/>
      <c r="URD58" s="416"/>
      <c r="URE58" s="416"/>
      <c r="URF58" s="416"/>
      <c r="URG58" s="416"/>
      <c r="URH58" s="416"/>
      <c r="URI58" s="415"/>
      <c r="URJ58" s="416"/>
      <c r="URK58" s="416"/>
      <c r="URL58" s="416"/>
      <c r="URM58" s="416"/>
      <c r="URN58" s="416"/>
      <c r="URO58" s="416"/>
      <c r="URP58" s="416"/>
      <c r="URQ58" s="415"/>
      <c r="URR58" s="416"/>
      <c r="URS58" s="416"/>
      <c r="URT58" s="416"/>
      <c r="URU58" s="416"/>
      <c r="URV58" s="416"/>
      <c r="URW58" s="416"/>
      <c r="URX58" s="416"/>
      <c r="URY58" s="415"/>
      <c r="URZ58" s="416"/>
      <c r="USA58" s="416"/>
      <c r="USB58" s="416"/>
      <c r="USC58" s="416"/>
      <c r="USD58" s="416"/>
      <c r="USE58" s="416"/>
      <c r="USF58" s="416"/>
      <c r="USG58" s="415"/>
      <c r="USH58" s="416"/>
      <c r="USI58" s="416"/>
      <c r="USJ58" s="416"/>
      <c r="USK58" s="416"/>
      <c r="USL58" s="416"/>
      <c r="USM58" s="416"/>
      <c r="USN58" s="416"/>
      <c r="USO58" s="415"/>
      <c r="USP58" s="416"/>
      <c r="USQ58" s="416"/>
      <c r="USR58" s="416"/>
      <c r="USS58" s="416"/>
      <c r="UST58" s="416"/>
      <c r="USU58" s="416"/>
      <c r="USV58" s="416"/>
      <c r="USW58" s="415"/>
      <c r="USX58" s="416"/>
      <c r="USY58" s="416"/>
      <c r="USZ58" s="416"/>
      <c r="UTA58" s="416"/>
      <c r="UTB58" s="416"/>
      <c r="UTC58" s="416"/>
      <c r="UTD58" s="416"/>
      <c r="UTE58" s="415"/>
      <c r="UTF58" s="416"/>
      <c r="UTG58" s="416"/>
      <c r="UTH58" s="416"/>
      <c r="UTI58" s="416"/>
      <c r="UTJ58" s="416"/>
      <c r="UTK58" s="416"/>
      <c r="UTL58" s="416"/>
      <c r="UTM58" s="415"/>
      <c r="UTN58" s="416"/>
      <c r="UTO58" s="416"/>
      <c r="UTP58" s="416"/>
      <c r="UTQ58" s="416"/>
      <c r="UTR58" s="416"/>
      <c r="UTS58" s="416"/>
      <c r="UTT58" s="416"/>
      <c r="UTU58" s="415"/>
      <c r="UTV58" s="416"/>
      <c r="UTW58" s="416"/>
      <c r="UTX58" s="416"/>
      <c r="UTY58" s="416"/>
      <c r="UTZ58" s="416"/>
      <c r="UUA58" s="416"/>
      <c r="UUB58" s="416"/>
      <c r="UUC58" s="415"/>
      <c r="UUD58" s="416"/>
      <c r="UUE58" s="416"/>
      <c r="UUF58" s="416"/>
      <c r="UUG58" s="416"/>
      <c r="UUH58" s="416"/>
      <c r="UUI58" s="416"/>
      <c r="UUJ58" s="416"/>
      <c r="UUK58" s="415"/>
      <c r="UUL58" s="416"/>
      <c r="UUM58" s="416"/>
      <c r="UUN58" s="416"/>
      <c r="UUO58" s="416"/>
      <c r="UUP58" s="416"/>
      <c r="UUQ58" s="416"/>
      <c r="UUR58" s="416"/>
      <c r="UUS58" s="415"/>
      <c r="UUT58" s="416"/>
      <c r="UUU58" s="416"/>
      <c r="UUV58" s="416"/>
      <c r="UUW58" s="416"/>
      <c r="UUX58" s="416"/>
      <c r="UUY58" s="416"/>
      <c r="UUZ58" s="416"/>
      <c r="UVA58" s="415"/>
      <c r="UVB58" s="416"/>
      <c r="UVC58" s="416"/>
      <c r="UVD58" s="416"/>
      <c r="UVE58" s="416"/>
      <c r="UVF58" s="416"/>
      <c r="UVG58" s="416"/>
      <c r="UVH58" s="416"/>
      <c r="UVI58" s="415"/>
      <c r="UVJ58" s="416"/>
      <c r="UVK58" s="416"/>
      <c r="UVL58" s="416"/>
      <c r="UVM58" s="416"/>
      <c r="UVN58" s="416"/>
      <c r="UVO58" s="416"/>
      <c r="UVP58" s="416"/>
      <c r="UVQ58" s="415"/>
      <c r="UVR58" s="416"/>
      <c r="UVS58" s="416"/>
      <c r="UVT58" s="416"/>
      <c r="UVU58" s="416"/>
      <c r="UVV58" s="416"/>
      <c r="UVW58" s="416"/>
      <c r="UVX58" s="416"/>
      <c r="UVY58" s="415"/>
      <c r="UVZ58" s="416"/>
      <c r="UWA58" s="416"/>
      <c r="UWB58" s="416"/>
      <c r="UWC58" s="416"/>
      <c r="UWD58" s="416"/>
      <c r="UWE58" s="416"/>
      <c r="UWF58" s="416"/>
      <c r="UWG58" s="415"/>
      <c r="UWH58" s="416"/>
      <c r="UWI58" s="416"/>
      <c r="UWJ58" s="416"/>
      <c r="UWK58" s="416"/>
      <c r="UWL58" s="416"/>
      <c r="UWM58" s="416"/>
      <c r="UWN58" s="416"/>
      <c r="UWO58" s="415"/>
      <c r="UWP58" s="416"/>
      <c r="UWQ58" s="416"/>
      <c r="UWR58" s="416"/>
      <c r="UWS58" s="416"/>
      <c r="UWT58" s="416"/>
      <c r="UWU58" s="416"/>
      <c r="UWV58" s="416"/>
      <c r="UWW58" s="415"/>
      <c r="UWX58" s="416"/>
      <c r="UWY58" s="416"/>
      <c r="UWZ58" s="416"/>
      <c r="UXA58" s="416"/>
      <c r="UXB58" s="416"/>
      <c r="UXC58" s="416"/>
      <c r="UXD58" s="416"/>
      <c r="UXE58" s="415"/>
      <c r="UXF58" s="416"/>
      <c r="UXG58" s="416"/>
      <c r="UXH58" s="416"/>
      <c r="UXI58" s="416"/>
      <c r="UXJ58" s="416"/>
      <c r="UXK58" s="416"/>
      <c r="UXL58" s="416"/>
      <c r="UXM58" s="415"/>
      <c r="UXN58" s="416"/>
      <c r="UXO58" s="416"/>
      <c r="UXP58" s="416"/>
      <c r="UXQ58" s="416"/>
      <c r="UXR58" s="416"/>
      <c r="UXS58" s="416"/>
      <c r="UXT58" s="416"/>
      <c r="UXU58" s="415"/>
      <c r="UXV58" s="416"/>
      <c r="UXW58" s="416"/>
      <c r="UXX58" s="416"/>
      <c r="UXY58" s="416"/>
      <c r="UXZ58" s="416"/>
      <c r="UYA58" s="416"/>
      <c r="UYB58" s="416"/>
      <c r="UYC58" s="415"/>
      <c r="UYD58" s="416"/>
      <c r="UYE58" s="416"/>
      <c r="UYF58" s="416"/>
      <c r="UYG58" s="416"/>
      <c r="UYH58" s="416"/>
      <c r="UYI58" s="416"/>
      <c r="UYJ58" s="416"/>
      <c r="UYK58" s="415"/>
      <c r="UYL58" s="416"/>
      <c r="UYM58" s="416"/>
      <c r="UYN58" s="416"/>
      <c r="UYO58" s="416"/>
      <c r="UYP58" s="416"/>
      <c r="UYQ58" s="416"/>
      <c r="UYR58" s="416"/>
      <c r="UYS58" s="415"/>
      <c r="UYT58" s="416"/>
      <c r="UYU58" s="416"/>
      <c r="UYV58" s="416"/>
      <c r="UYW58" s="416"/>
      <c r="UYX58" s="416"/>
      <c r="UYY58" s="416"/>
      <c r="UYZ58" s="416"/>
      <c r="UZA58" s="415"/>
      <c r="UZB58" s="416"/>
      <c r="UZC58" s="416"/>
      <c r="UZD58" s="416"/>
      <c r="UZE58" s="416"/>
      <c r="UZF58" s="416"/>
      <c r="UZG58" s="416"/>
      <c r="UZH58" s="416"/>
      <c r="UZI58" s="415"/>
      <c r="UZJ58" s="416"/>
      <c r="UZK58" s="416"/>
      <c r="UZL58" s="416"/>
      <c r="UZM58" s="416"/>
      <c r="UZN58" s="416"/>
      <c r="UZO58" s="416"/>
      <c r="UZP58" s="416"/>
      <c r="UZQ58" s="415"/>
      <c r="UZR58" s="416"/>
      <c r="UZS58" s="416"/>
      <c r="UZT58" s="416"/>
      <c r="UZU58" s="416"/>
      <c r="UZV58" s="416"/>
      <c r="UZW58" s="416"/>
      <c r="UZX58" s="416"/>
      <c r="UZY58" s="415"/>
      <c r="UZZ58" s="416"/>
      <c r="VAA58" s="416"/>
      <c r="VAB58" s="416"/>
      <c r="VAC58" s="416"/>
      <c r="VAD58" s="416"/>
      <c r="VAE58" s="416"/>
      <c r="VAF58" s="416"/>
      <c r="VAG58" s="415"/>
      <c r="VAH58" s="416"/>
      <c r="VAI58" s="416"/>
      <c r="VAJ58" s="416"/>
      <c r="VAK58" s="416"/>
      <c r="VAL58" s="416"/>
      <c r="VAM58" s="416"/>
      <c r="VAN58" s="416"/>
      <c r="VAO58" s="415"/>
      <c r="VAP58" s="416"/>
      <c r="VAQ58" s="416"/>
      <c r="VAR58" s="416"/>
      <c r="VAS58" s="416"/>
      <c r="VAT58" s="416"/>
      <c r="VAU58" s="416"/>
      <c r="VAV58" s="416"/>
      <c r="VAW58" s="415"/>
      <c r="VAX58" s="416"/>
      <c r="VAY58" s="416"/>
      <c r="VAZ58" s="416"/>
      <c r="VBA58" s="416"/>
      <c r="VBB58" s="416"/>
      <c r="VBC58" s="416"/>
      <c r="VBD58" s="416"/>
      <c r="VBE58" s="415"/>
      <c r="VBF58" s="416"/>
      <c r="VBG58" s="416"/>
      <c r="VBH58" s="416"/>
      <c r="VBI58" s="416"/>
      <c r="VBJ58" s="416"/>
      <c r="VBK58" s="416"/>
      <c r="VBL58" s="416"/>
      <c r="VBM58" s="415"/>
      <c r="VBN58" s="416"/>
      <c r="VBO58" s="416"/>
      <c r="VBP58" s="416"/>
      <c r="VBQ58" s="416"/>
      <c r="VBR58" s="416"/>
      <c r="VBS58" s="416"/>
      <c r="VBT58" s="416"/>
      <c r="VBU58" s="415"/>
      <c r="VBV58" s="416"/>
      <c r="VBW58" s="416"/>
      <c r="VBX58" s="416"/>
      <c r="VBY58" s="416"/>
      <c r="VBZ58" s="416"/>
      <c r="VCA58" s="416"/>
      <c r="VCB58" s="416"/>
      <c r="VCC58" s="415"/>
      <c r="VCD58" s="416"/>
      <c r="VCE58" s="416"/>
      <c r="VCF58" s="416"/>
      <c r="VCG58" s="416"/>
      <c r="VCH58" s="416"/>
      <c r="VCI58" s="416"/>
      <c r="VCJ58" s="416"/>
      <c r="VCK58" s="415"/>
      <c r="VCL58" s="416"/>
      <c r="VCM58" s="416"/>
      <c r="VCN58" s="416"/>
      <c r="VCO58" s="416"/>
      <c r="VCP58" s="416"/>
      <c r="VCQ58" s="416"/>
      <c r="VCR58" s="416"/>
      <c r="VCS58" s="415"/>
      <c r="VCT58" s="416"/>
      <c r="VCU58" s="416"/>
      <c r="VCV58" s="416"/>
      <c r="VCW58" s="416"/>
      <c r="VCX58" s="416"/>
      <c r="VCY58" s="416"/>
      <c r="VCZ58" s="416"/>
      <c r="VDA58" s="415"/>
      <c r="VDB58" s="416"/>
      <c r="VDC58" s="416"/>
      <c r="VDD58" s="416"/>
      <c r="VDE58" s="416"/>
      <c r="VDF58" s="416"/>
      <c r="VDG58" s="416"/>
      <c r="VDH58" s="416"/>
      <c r="VDI58" s="415"/>
      <c r="VDJ58" s="416"/>
      <c r="VDK58" s="416"/>
      <c r="VDL58" s="416"/>
      <c r="VDM58" s="416"/>
      <c r="VDN58" s="416"/>
      <c r="VDO58" s="416"/>
      <c r="VDP58" s="416"/>
      <c r="VDQ58" s="415"/>
      <c r="VDR58" s="416"/>
      <c r="VDS58" s="416"/>
      <c r="VDT58" s="416"/>
      <c r="VDU58" s="416"/>
      <c r="VDV58" s="416"/>
      <c r="VDW58" s="416"/>
      <c r="VDX58" s="416"/>
      <c r="VDY58" s="415"/>
      <c r="VDZ58" s="416"/>
      <c r="VEA58" s="416"/>
      <c r="VEB58" s="416"/>
      <c r="VEC58" s="416"/>
      <c r="VED58" s="416"/>
      <c r="VEE58" s="416"/>
      <c r="VEF58" s="416"/>
      <c r="VEG58" s="415"/>
      <c r="VEH58" s="416"/>
      <c r="VEI58" s="416"/>
      <c r="VEJ58" s="416"/>
      <c r="VEK58" s="416"/>
      <c r="VEL58" s="416"/>
      <c r="VEM58" s="416"/>
      <c r="VEN58" s="416"/>
      <c r="VEO58" s="415"/>
      <c r="VEP58" s="416"/>
      <c r="VEQ58" s="416"/>
      <c r="VER58" s="416"/>
      <c r="VES58" s="416"/>
      <c r="VET58" s="416"/>
      <c r="VEU58" s="416"/>
      <c r="VEV58" s="416"/>
      <c r="VEW58" s="415"/>
      <c r="VEX58" s="416"/>
      <c r="VEY58" s="416"/>
      <c r="VEZ58" s="416"/>
      <c r="VFA58" s="416"/>
      <c r="VFB58" s="416"/>
      <c r="VFC58" s="416"/>
      <c r="VFD58" s="416"/>
      <c r="VFE58" s="415"/>
      <c r="VFF58" s="416"/>
      <c r="VFG58" s="416"/>
      <c r="VFH58" s="416"/>
      <c r="VFI58" s="416"/>
      <c r="VFJ58" s="416"/>
      <c r="VFK58" s="416"/>
      <c r="VFL58" s="416"/>
      <c r="VFM58" s="415"/>
      <c r="VFN58" s="416"/>
      <c r="VFO58" s="416"/>
      <c r="VFP58" s="416"/>
      <c r="VFQ58" s="416"/>
      <c r="VFR58" s="416"/>
      <c r="VFS58" s="416"/>
      <c r="VFT58" s="416"/>
      <c r="VFU58" s="415"/>
      <c r="VFV58" s="416"/>
      <c r="VFW58" s="416"/>
      <c r="VFX58" s="416"/>
      <c r="VFY58" s="416"/>
      <c r="VFZ58" s="416"/>
      <c r="VGA58" s="416"/>
      <c r="VGB58" s="416"/>
      <c r="VGC58" s="415"/>
      <c r="VGD58" s="416"/>
      <c r="VGE58" s="416"/>
      <c r="VGF58" s="416"/>
      <c r="VGG58" s="416"/>
      <c r="VGH58" s="416"/>
      <c r="VGI58" s="416"/>
      <c r="VGJ58" s="416"/>
      <c r="VGK58" s="415"/>
      <c r="VGL58" s="416"/>
      <c r="VGM58" s="416"/>
      <c r="VGN58" s="416"/>
      <c r="VGO58" s="416"/>
      <c r="VGP58" s="416"/>
      <c r="VGQ58" s="416"/>
      <c r="VGR58" s="416"/>
      <c r="VGS58" s="415"/>
      <c r="VGT58" s="416"/>
      <c r="VGU58" s="416"/>
      <c r="VGV58" s="416"/>
      <c r="VGW58" s="416"/>
      <c r="VGX58" s="416"/>
      <c r="VGY58" s="416"/>
      <c r="VGZ58" s="416"/>
      <c r="VHA58" s="415"/>
      <c r="VHB58" s="416"/>
      <c r="VHC58" s="416"/>
      <c r="VHD58" s="416"/>
      <c r="VHE58" s="416"/>
      <c r="VHF58" s="416"/>
      <c r="VHG58" s="416"/>
      <c r="VHH58" s="416"/>
      <c r="VHI58" s="415"/>
      <c r="VHJ58" s="416"/>
      <c r="VHK58" s="416"/>
      <c r="VHL58" s="416"/>
      <c r="VHM58" s="416"/>
      <c r="VHN58" s="416"/>
      <c r="VHO58" s="416"/>
      <c r="VHP58" s="416"/>
      <c r="VHQ58" s="415"/>
      <c r="VHR58" s="416"/>
      <c r="VHS58" s="416"/>
      <c r="VHT58" s="416"/>
      <c r="VHU58" s="416"/>
      <c r="VHV58" s="416"/>
      <c r="VHW58" s="416"/>
      <c r="VHX58" s="416"/>
      <c r="VHY58" s="415"/>
      <c r="VHZ58" s="416"/>
      <c r="VIA58" s="416"/>
      <c r="VIB58" s="416"/>
      <c r="VIC58" s="416"/>
      <c r="VID58" s="416"/>
      <c r="VIE58" s="416"/>
      <c r="VIF58" s="416"/>
      <c r="VIG58" s="415"/>
      <c r="VIH58" s="416"/>
      <c r="VII58" s="416"/>
      <c r="VIJ58" s="416"/>
      <c r="VIK58" s="416"/>
      <c r="VIL58" s="416"/>
      <c r="VIM58" s="416"/>
      <c r="VIN58" s="416"/>
      <c r="VIO58" s="415"/>
      <c r="VIP58" s="416"/>
      <c r="VIQ58" s="416"/>
      <c r="VIR58" s="416"/>
      <c r="VIS58" s="416"/>
      <c r="VIT58" s="416"/>
      <c r="VIU58" s="416"/>
      <c r="VIV58" s="416"/>
      <c r="VIW58" s="415"/>
      <c r="VIX58" s="416"/>
      <c r="VIY58" s="416"/>
      <c r="VIZ58" s="416"/>
      <c r="VJA58" s="416"/>
      <c r="VJB58" s="416"/>
      <c r="VJC58" s="416"/>
      <c r="VJD58" s="416"/>
      <c r="VJE58" s="415"/>
      <c r="VJF58" s="416"/>
      <c r="VJG58" s="416"/>
      <c r="VJH58" s="416"/>
      <c r="VJI58" s="416"/>
      <c r="VJJ58" s="416"/>
      <c r="VJK58" s="416"/>
      <c r="VJL58" s="416"/>
      <c r="VJM58" s="415"/>
      <c r="VJN58" s="416"/>
      <c r="VJO58" s="416"/>
      <c r="VJP58" s="416"/>
      <c r="VJQ58" s="416"/>
      <c r="VJR58" s="416"/>
      <c r="VJS58" s="416"/>
      <c r="VJT58" s="416"/>
      <c r="VJU58" s="415"/>
      <c r="VJV58" s="416"/>
      <c r="VJW58" s="416"/>
      <c r="VJX58" s="416"/>
      <c r="VJY58" s="416"/>
      <c r="VJZ58" s="416"/>
      <c r="VKA58" s="416"/>
      <c r="VKB58" s="416"/>
      <c r="VKC58" s="415"/>
      <c r="VKD58" s="416"/>
      <c r="VKE58" s="416"/>
      <c r="VKF58" s="416"/>
      <c r="VKG58" s="416"/>
      <c r="VKH58" s="416"/>
      <c r="VKI58" s="416"/>
      <c r="VKJ58" s="416"/>
      <c r="VKK58" s="415"/>
      <c r="VKL58" s="416"/>
      <c r="VKM58" s="416"/>
      <c r="VKN58" s="416"/>
      <c r="VKO58" s="416"/>
      <c r="VKP58" s="416"/>
      <c r="VKQ58" s="416"/>
      <c r="VKR58" s="416"/>
      <c r="VKS58" s="415"/>
      <c r="VKT58" s="416"/>
      <c r="VKU58" s="416"/>
      <c r="VKV58" s="416"/>
      <c r="VKW58" s="416"/>
      <c r="VKX58" s="416"/>
      <c r="VKY58" s="416"/>
      <c r="VKZ58" s="416"/>
      <c r="VLA58" s="415"/>
      <c r="VLB58" s="416"/>
      <c r="VLC58" s="416"/>
      <c r="VLD58" s="416"/>
      <c r="VLE58" s="416"/>
      <c r="VLF58" s="416"/>
      <c r="VLG58" s="416"/>
      <c r="VLH58" s="416"/>
      <c r="VLI58" s="415"/>
      <c r="VLJ58" s="416"/>
      <c r="VLK58" s="416"/>
      <c r="VLL58" s="416"/>
      <c r="VLM58" s="416"/>
      <c r="VLN58" s="416"/>
      <c r="VLO58" s="416"/>
      <c r="VLP58" s="416"/>
      <c r="VLQ58" s="415"/>
      <c r="VLR58" s="416"/>
      <c r="VLS58" s="416"/>
      <c r="VLT58" s="416"/>
      <c r="VLU58" s="416"/>
      <c r="VLV58" s="416"/>
      <c r="VLW58" s="416"/>
      <c r="VLX58" s="416"/>
      <c r="VLY58" s="415"/>
      <c r="VLZ58" s="416"/>
      <c r="VMA58" s="416"/>
      <c r="VMB58" s="416"/>
      <c r="VMC58" s="416"/>
      <c r="VMD58" s="416"/>
      <c r="VME58" s="416"/>
      <c r="VMF58" s="416"/>
      <c r="VMG58" s="415"/>
      <c r="VMH58" s="416"/>
      <c r="VMI58" s="416"/>
      <c r="VMJ58" s="416"/>
      <c r="VMK58" s="416"/>
      <c r="VML58" s="416"/>
      <c r="VMM58" s="416"/>
      <c r="VMN58" s="416"/>
      <c r="VMO58" s="415"/>
      <c r="VMP58" s="416"/>
      <c r="VMQ58" s="416"/>
      <c r="VMR58" s="416"/>
      <c r="VMS58" s="416"/>
      <c r="VMT58" s="416"/>
      <c r="VMU58" s="416"/>
      <c r="VMV58" s="416"/>
      <c r="VMW58" s="415"/>
      <c r="VMX58" s="416"/>
      <c r="VMY58" s="416"/>
      <c r="VMZ58" s="416"/>
      <c r="VNA58" s="416"/>
      <c r="VNB58" s="416"/>
      <c r="VNC58" s="416"/>
      <c r="VND58" s="416"/>
      <c r="VNE58" s="415"/>
      <c r="VNF58" s="416"/>
      <c r="VNG58" s="416"/>
      <c r="VNH58" s="416"/>
      <c r="VNI58" s="416"/>
      <c r="VNJ58" s="416"/>
      <c r="VNK58" s="416"/>
      <c r="VNL58" s="416"/>
      <c r="VNM58" s="415"/>
      <c r="VNN58" s="416"/>
      <c r="VNO58" s="416"/>
      <c r="VNP58" s="416"/>
      <c r="VNQ58" s="416"/>
      <c r="VNR58" s="416"/>
      <c r="VNS58" s="416"/>
      <c r="VNT58" s="416"/>
      <c r="VNU58" s="415"/>
      <c r="VNV58" s="416"/>
      <c r="VNW58" s="416"/>
      <c r="VNX58" s="416"/>
      <c r="VNY58" s="416"/>
      <c r="VNZ58" s="416"/>
      <c r="VOA58" s="416"/>
      <c r="VOB58" s="416"/>
      <c r="VOC58" s="415"/>
      <c r="VOD58" s="416"/>
      <c r="VOE58" s="416"/>
      <c r="VOF58" s="416"/>
      <c r="VOG58" s="416"/>
      <c r="VOH58" s="416"/>
      <c r="VOI58" s="416"/>
      <c r="VOJ58" s="416"/>
      <c r="VOK58" s="415"/>
      <c r="VOL58" s="416"/>
      <c r="VOM58" s="416"/>
      <c r="VON58" s="416"/>
      <c r="VOO58" s="416"/>
      <c r="VOP58" s="416"/>
      <c r="VOQ58" s="416"/>
      <c r="VOR58" s="416"/>
      <c r="VOS58" s="415"/>
      <c r="VOT58" s="416"/>
      <c r="VOU58" s="416"/>
      <c r="VOV58" s="416"/>
      <c r="VOW58" s="416"/>
      <c r="VOX58" s="416"/>
      <c r="VOY58" s="416"/>
      <c r="VOZ58" s="416"/>
      <c r="VPA58" s="415"/>
      <c r="VPB58" s="416"/>
      <c r="VPC58" s="416"/>
      <c r="VPD58" s="416"/>
      <c r="VPE58" s="416"/>
      <c r="VPF58" s="416"/>
      <c r="VPG58" s="416"/>
      <c r="VPH58" s="416"/>
      <c r="VPI58" s="415"/>
      <c r="VPJ58" s="416"/>
      <c r="VPK58" s="416"/>
      <c r="VPL58" s="416"/>
      <c r="VPM58" s="416"/>
      <c r="VPN58" s="416"/>
      <c r="VPO58" s="416"/>
      <c r="VPP58" s="416"/>
      <c r="VPQ58" s="415"/>
      <c r="VPR58" s="416"/>
      <c r="VPS58" s="416"/>
      <c r="VPT58" s="416"/>
      <c r="VPU58" s="416"/>
      <c r="VPV58" s="416"/>
      <c r="VPW58" s="416"/>
      <c r="VPX58" s="416"/>
      <c r="VPY58" s="415"/>
      <c r="VPZ58" s="416"/>
      <c r="VQA58" s="416"/>
      <c r="VQB58" s="416"/>
      <c r="VQC58" s="416"/>
      <c r="VQD58" s="416"/>
      <c r="VQE58" s="416"/>
      <c r="VQF58" s="416"/>
      <c r="VQG58" s="415"/>
      <c r="VQH58" s="416"/>
      <c r="VQI58" s="416"/>
      <c r="VQJ58" s="416"/>
      <c r="VQK58" s="416"/>
      <c r="VQL58" s="416"/>
      <c r="VQM58" s="416"/>
      <c r="VQN58" s="416"/>
      <c r="VQO58" s="415"/>
      <c r="VQP58" s="416"/>
      <c r="VQQ58" s="416"/>
      <c r="VQR58" s="416"/>
      <c r="VQS58" s="416"/>
      <c r="VQT58" s="416"/>
      <c r="VQU58" s="416"/>
      <c r="VQV58" s="416"/>
      <c r="VQW58" s="415"/>
      <c r="VQX58" s="416"/>
      <c r="VQY58" s="416"/>
      <c r="VQZ58" s="416"/>
      <c r="VRA58" s="416"/>
      <c r="VRB58" s="416"/>
      <c r="VRC58" s="416"/>
      <c r="VRD58" s="416"/>
      <c r="VRE58" s="415"/>
      <c r="VRF58" s="416"/>
      <c r="VRG58" s="416"/>
      <c r="VRH58" s="416"/>
      <c r="VRI58" s="416"/>
      <c r="VRJ58" s="416"/>
      <c r="VRK58" s="416"/>
      <c r="VRL58" s="416"/>
      <c r="VRM58" s="415"/>
      <c r="VRN58" s="416"/>
      <c r="VRO58" s="416"/>
      <c r="VRP58" s="416"/>
      <c r="VRQ58" s="416"/>
      <c r="VRR58" s="416"/>
      <c r="VRS58" s="416"/>
      <c r="VRT58" s="416"/>
      <c r="VRU58" s="415"/>
      <c r="VRV58" s="416"/>
      <c r="VRW58" s="416"/>
      <c r="VRX58" s="416"/>
      <c r="VRY58" s="416"/>
      <c r="VRZ58" s="416"/>
      <c r="VSA58" s="416"/>
      <c r="VSB58" s="416"/>
      <c r="VSC58" s="415"/>
      <c r="VSD58" s="416"/>
      <c r="VSE58" s="416"/>
      <c r="VSF58" s="416"/>
      <c r="VSG58" s="416"/>
      <c r="VSH58" s="416"/>
      <c r="VSI58" s="416"/>
      <c r="VSJ58" s="416"/>
      <c r="VSK58" s="415"/>
      <c r="VSL58" s="416"/>
      <c r="VSM58" s="416"/>
      <c r="VSN58" s="416"/>
      <c r="VSO58" s="416"/>
      <c r="VSP58" s="416"/>
      <c r="VSQ58" s="416"/>
      <c r="VSR58" s="416"/>
      <c r="VSS58" s="415"/>
      <c r="VST58" s="416"/>
      <c r="VSU58" s="416"/>
      <c r="VSV58" s="416"/>
      <c r="VSW58" s="416"/>
      <c r="VSX58" s="416"/>
      <c r="VSY58" s="416"/>
      <c r="VSZ58" s="416"/>
      <c r="VTA58" s="415"/>
      <c r="VTB58" s="416"/>
      <c r="VTC58" s="416"/>
      <c r="VTD58" s="416"/>
      <c r="VTE58" s="416"/>
      <c r="VTF58" s="416"/>
      <c r="VTG58" s="416"/>
      <c r="VTH58" s="416"/>
      <c r="VTI58" s="415"/>
      <c r="VTJ58" s="416"/>
      <c r="VTK58" s="416"/>
      <c r="VTL58" s="416"/>
      <c r="VTM58" s="416"/>
      <c r="VTN58" s="416"/>
      <c r="VTO58" s="416"/>
      <c r="VTP58" s="416"/>
      <c r="VTQ58" s="415"/>
      <c r="VTR58" s="416"/>
      <c r="VTS58" s="416"/>
      <c r="VTT58" s="416"/>
      <c r="VTU58" s="416"/>
      <c r="VTV58" s="416"/>
      <c r="VTW58" s="416"/>
      <c r="VTX58" s="416"/>
      <c r="VTY58" s="415"/>
      <c r="VTZ58" s="416"/>
      <c r="VUA58" s="416"/>
      <c r="VUB58" s="416"/>
      <c r="VUC58" s="416"/>
      <c r="VUD58" s="416"/>
      <c r="VUE58" s="416"/>
      <c r="VUF58" s="416"/>
      <c r="VUG58" s="415"/>
      <c r="VUH58" s="416"/>
      <c r="VUI58" s="416"/>
      <c r="VUJ58" s="416"/>
      <c r="VUK58" s="416"/>
      <c r="VUL58" s="416"/>
      <c r="VUM58" s="416"/>
      <c r="VUN58" s="416"/>
      <c r="VUO58" s="415"/>
      <c r="VUP58" s="416"/>
      <c r="VUQ58" s="416"/>
      <c r="VUR58" s="416"/>
      <c r="VUS58" s="416"/>
      <c r="VUT58" s="416"/>
      <c r="VUU58" s="416"/>
      <c r="VUV58" s="416"/>
      <c r="VUW58" s="415"/>
      <c r="VUX58" s="416"/>
      <c r="VUY58" s="416"/>
      <c r="VUZ58" s="416"/>
      <c r="VVA58" s="416"/>
      <c r="VVB58" s="416"/>
      <c r="VVC58" s="416"/>
      <c r="VVD58" s="416"/>
      <c r="VVE58" s="415"/>
      <c r="VVF58" s="416"/>
      <c r="VVG58" s="416"/>
      <c r="VVH58" s="416"/>
      <c r="VVI58" s="416"/>
      <c r="VVJ58" s="416"/>
      <c r="VVK58" s="416"/>
      <c r="VVL58" s="416"/>
      <c r="VVM58" s="415"/>
      <c r="VVN58" s="416"/>
      <c r="VVO58" s="416"/>
      <c r="VVP58" s="416"/>
      <c r="VVQ58" s="416"/>
      <c r="VVR58" s="416"/>
      <c r="VVS58" s="416"/>
      <c r="VVT58" s="416"/>
      <c r="VVU58" s="415"/>
      <c r="VVV58" s="416"/>
      <c r="VVW58" s="416"/>
      <c r="VVX58" s="416"/>
      <c r="VVY58" s="416"/>
      <c r="VVZ58" s="416"/>
      <c r="VWA58" s="416"/>
      <c r="VWB58" s="416"/>
      <c r="VWC58" s="415"/>
      <c r="VWD58" s="416"/>
      <c r="VWE58" s="416"/>
      <c r="VWF58" s="416"/>
      <c r="VWG58" s="416"/>
      <c r="VWH58" s="416"/>
      <c r="VWI58" s="416"/>
      <c r="VWJ58" s="416"/>
      <c r="VWK58" s="415"/>
      <c r="VWL58" s="416"/>
      <c r="VWM58" s="416"/>
      <c r="VWN58" s="416"/>
      <c r="VWO58" s="416"/>
      <c r="VWP58" s="416"/>
      <c r="VWQ58" s="416"/>
      <c r="VWR58" s="416"/>
      <c r="VWS58" s="415"/>
      <c r="VWT58" s="416"/>
      <c r="VWU58" s="416"/>
      <c r="VWV58" s="416"/>
      <c r="VWW58" s="416"/>
      <c r="VWX58" s="416"/>
      <c r="VWY58" s="416"/>
      <c r="VWZ58" s="416"/>
      <c r="VXA58" s="415"/>
      <c r="VXB58" s="416"/>
      <c r="VXC58" s="416"/>
      <c r="VXD58" s="416"/>
      <c r="VXE58" s="416"/>
      <c r="VXF58" s="416"/>
      <c r="VXG58" s="416"/>
      <c r="VXH58" s="416"/>
      <c r="VXI58" s="415"/>
      <c r="VXJ58" s="416"/>
      <c r="VXK58" s="416"/>
      <c r="VXL58" s="416"/>
      <c r="VXM58" s="416"/>
      <c r="VXN58" s="416"/>
      <c r="VXO58" s="416"/>
      <c r="VXP58" s="416"/>
      <c r="VXQ58" s="415"/>
      <c r="VXR58" s="416"/>
      <c r="VXS58" s="416"/>
      <c r="VXT58" s="416"/>
      <c r="VXU58" s="416"/>
      <c r="VXV58" s="416"/>
      <c r="VXW58" s="416"/>
      <c r="VXX58" s="416"/>
      <c r="VXY58" s="415"/>
      <c r="VXZ58" s="416"/>
      <c r="VYA58" s="416"/>
      <c r="VYB58" s="416"/>
      <c r="VYC58" s="416"/>
      <c r="VYD58" s="416"/>
      <c r="VYE58" s="416"/>
      <c r="VYF58" s="416"/>
      <c r="VYG58" s="415"/>
      <c r="VYH58" s="416"/>
      <c r="VYI58" s="416"/>
      <c r="VYJ58" s="416"/>
      <c r="VYK58" s="416"/>
      <c r="VYL58" s="416"/>
      <c r="VYM58" s="416"/>
      <c r="VYN58" s="416"/>
      <c r="VYO58" s="415"/>
      <c r="VYP58" s="416"/>
      <c r="VYQ58" s="416"/>
      <c r="VYR58" s="416"/>
      <c r="VYS58" s="416"/>
      <c r="VYT58" s="416"/>
      <c r="VYU58" s="416"/>
      <c r="VYV58" s="416"/>
      <c r="VYW58" s="415"/>
      <c r="VYX58" s="416"/>
      <c r="VYY58" s="416"/>
      <c r="VYZ58" s="416"/>
      <c r="VZA58" s="416"/>
      <c r="VZB58" s="416"/>
      <c r="VZC58" s="416"/>
      <c r="VZD58" s="416"/>
      <c r="VZE58" s="415"/>
      <c r="VZF58" s="416"/>
      <c r="VZG58" s="416"/>
      <c r="VZH58" s="416"/>
      <c r="VZI58" s="416"/>
      <c r="VZJ58" s="416"/>
      <c r="VZK58" s="416"/>
      <c r="VZL58" s="416"/>
      <c r="VZM58" s="415"/>
      <c r="VZN58" s="416"/>
      <c r="VZO58" s="416"/>
      <c r="VZP58" s="416"/>
      <c r="VZQ58" s="416"/>
      <c r="VZR58" s="416"/>
      <c r="VZS58" s="416"/>
      <c r="VZT58" s="416"/>
      <c r="VZU58" s="415"/>
      <c r="VZV58" s="416"/>
      <c r="VZW58" s="416"/>
      <c r="VZX58" s="416"/>
      <c r="VZY58" s="416"/>
      <c r="VZZ58" s="416"/>
      <c r="WAA58" s="416"/>
      <c r="WAB58" s="416"/>
      <c r="WAC58" s="415"/>
      <c r="WAD58" s="416"/>
      <c r="WAE58" s="416"/>
      <c r="WAF58" s="416"/>
      <c r="WAG58" s="416"/>
      <c r="WAH58" s="416"/>
      <c r="WAI58" s="416"/>
      <c r="WAJ58" s="416"/>
      <c r="WAK58" s="415"/>
      <c r="WAL58" s="416"/>
      <c r="WAM58" s="416"/>
      <c r="WAN58" s="416"/>
      <c r="WAO58" s="416"/>
      <c r="WAP58" s="416"/>
      <c r="WAQ58" s="416"/>
      <c r="WAR58" s="416"/>
      <c r="WAS58" s="415"/>
      <c r="WAT58" s="416"/>
      <c r="WAU58" s="416"/>
      <c r="WAV58" s="416"/>
      <c r="WAW58" s="416"/>
      <c r="WAX58" s="416"/>
      <c r="WAY58" s="416"/>
      <c r="WAZ58" s="416"/>
      <c r="WBA58" s="415"/>
      <c r="WBB58" s="416"/>
      <c r="WBC58" s="416"/>
      <c r="WBD58" s="416"/>
      <c r="WBE58" s="416"/>
      <c r="WBF58" s="416"/>
      <c r="WBG58" s="416"/>
      <c r="WBH58" s="416"/>
      <c r="WBI58" s="415"/>
      <c r="WBJ58" s="416"/>
      <c r="WBK58" s="416"/>
      <c r="WBL58" s="416"/>
      <c r="WBM58" s="416"/>
      <c r="WBN58" s="416"/>
      <c r="WBO58" s="416"/>
      <c r="WBP58" s="416"/>
      <c r="WBQ58" s="415"/>
      <c r="WBR58" s="416"/>
      <c r="WBS58" s="416"/>
      <c r="WBT58" s="416"/>
      <c r="WBU58" s="416"/>
      <c r="WBV58" s="416"/>
      <c r="WBW58" s="416"/>
      <c r="WBX58" s="416"/>
      <c r="WBY58" s="415"/>
      <c r="WBZ58" s="416"/>
      <c r="WCA58" s="416"/>
      <c r="WCB58" s="416"/>
      <c r="WCC58" s="416"/>
      <c r="WCD58" s="416"/>
      <c r="WCE58" s="416"/>
      <c r="WCF58" s="416"/>
      <c r="WCG58" s="415"/>
      <c r="WCH58" s="416"/>
      <c r="WCI58" s="416"/>
      <c r="WCJ58" s="416"/>
      <c r="WCK58" s="416"/>
      <c r="WCL58" s="416"/>
      <c r="WCM58" s="416"/>
      <c r="WCN58" s="416"/>
      <c r="WCO58" s="415"/>
      <c r="WCP58" s="416"/>
      <c r="WCQ58" s="416"/>
      <c r="WCR58" s="416"/>
      <c r="WCS58" s="416"/>
      <c r="WCT58" s="416"/>
      <c r="WCU58" s="416"/>
      <c r="WCV58" s="416"/>
      <c r="WCW58" s="415"/>
      <c r="WCX58" s="416"/>
      <c r="WCY58" s="416"/>
      <c r="WCZ58" s="416"/>
      <c r="WDA58" s="416"/>
      <c r="WDB58" s="416"/>
      <c r="WDC58" s="416"/>
      <c r="WDD58" s="416"/>
      <c r="WDE58" s="415"/>
      <c r="WDF58" s="416"/>
      <c r="WDG58" s="416"/>
      <c r="WDH58" s="416"/>
      <c r="WDI58" s="416"/>
      <c r="WDJ58" s="416"/>
      <c r="WDK58" s="416"/>
      <c r="WDL58" s="416"/>
      <c r="WDM58" s="415"/>
      <c r="WDN58" s="416"/>
      <c r="WDO58" s="416"/>
      <c r="WDP58" s="416"/>
      <c r="WDQ58" s="416"/>
      <c r="WDR58" s="416"/>
      <c r="WDS58" s="416"/>
      <c r="WDT58" s="416"/>
      <c r="WDU58" s="415"/>
      <c r="WDV58" s="416"/>
      <c r="WDW58" s="416"/>
      <c r="WDX58" s="416"/>
      <c r="WDY58" s="416"/>
      <c r="WDZ58" s="416"/>
      <c r="WEA58" s="416"/>
      <c r="WEB58" s="416"/>
      <c r="WEC58" s="415"/>
      <c r="WED58" s="416"/>
      <c r="WEE58" s="416"/>
      <c r="WEF58" s="416"/>
      <c r="WEG58" s="416"/>
      <c r="WEH58" s="416"/>
      <c r="WEI58" s="416"/>
      <c r="WEJ58" s="416"/>
      <c r="WEK58" s="415"/>
      <c r="WEL58" s="416"/>
      <c r="WEM58" s="416"/>
      <c r="WEN58" s="416"/>
      <c r="WEO58" s="416"/>
      <c r="WEP58" s="416"/>
      <c r="WEQ58" s="416"/>
      <c r="WER58" s="416"/>
      <c r="WES58" s="415"/>
      <c r="WET58" s="416"/>
      <c r="WEU58" s="416"/>
      <c r="WEV58" s="416"/>
      <c r="WEW58" s="416"/>
      <c r="WEX58" s="416"/>
      <c r="WEY58" s="416"/>
      <c r="WEZ58" s="416"/>
      <c r="WFA58" s="415"/>
      <c r="WFB58" s="416"/>
      <c r="WFC58" s="416"/>
      <c r="WFD58" s="416"/>
      <c r="WFE58" s="416"/>
      <c r="WFF58" s="416"/>
      <c r="WFG58" s="416"/>
      <c r="WFH58" s="416"/>
      <c r="WFI58" s="415"/>
      <c r="WFJ58" s="416"/>
      <c r="WFK58" s="416"/>
      <c r="WFL58" s="416"/>
      <c r="WFM58" s="416"/>
      <c r="WFN58" s="416"/>
      <c r="WFO58" s="416"/>
      <c r="WFP58" s="416"/>
      <c r="WFQ58" s="415"/>
      <c r="WFR58" s="416"/>
      <c r="WFS58" s="416"/>
      <c r="WFT58" s="416"/>
      <c r="WFU58" s="416"/>
      <c r="WFV58" s="416"/>
      <c r="WFW58" s="416"/>
      <c r="WFX58" s="416"/>
      <c r="WFY58" s="415"/>
      <c r="WFZ58" s="416"/>
      <c r="WGA58" s="416"/>
      <c r="WGB58" s="416"/>
      <c r="WGC58" s="416"/>
      <c r="WGD58" s="416"/>
      <c r="WGE58" s="416"/>
      <c r="WGF58" s="416"/>
      <c r="WGG58" s="415"/>
      <c r="WGH58" s="416"/>
      <c r="WGI58" s="416"/>
      <c r="WGJ58" s="416"/>
      <c r="WGK58" s="416"/>
      <c r="WGL58" s="416"/>
      <c r="WGM58" s="416"/>
      <c r="WGN58" s="416"/>
      <c r="WGO58" s="415"/>
      <c r="WGP58" s="416"/>
      <c r="WGQ58" s="416"/>
      <c r="WGR58" s="416"/>
      <c r="WGS58" s="416"/>
      <c r="WGT58" s="416"/>
      <c r="WGU58" s="416"/>
      <c r="WGV58" s="416"/>
      <c r="WGW58" s="415"/>
      <c r="WGX58" s="416"/>
      <c r="WGY58" s="416"/>
      <c r="WGZ58" s="416"/>
      <c r="WHA58" s="416"/>
      <c r="WHB58" s="416"/>
      <c r="WHC58" s="416"/>
      <c r="WHD58" s="416"/>
      <c r="WHE58" s="415"/>
      <c r="WHF58" s="416"/>
      <c r="WHG58" s="416"/>
      <c r="WHH58" s="416"/>
      <c r="WHI58" s="416"/>
      <c r="WHJ58" s="416"/>
      <c r="WHK58" s="416"/>
      <c r="WHL58" s="416"/>
      <c r="WHM58" s="415"/>
      <c r="WHN58" s="416"/>
      <c r="WHO58" s="416"/>
      <c r="WHP58" s="416"/>
      <c r="WHQ58" s="416"/>
      <c r="WHR58" s="416"/>
      <c r="WHS58" s="416"/>
      <c r="WHT58" s="416"/>
      <c r="WHU58" s="415"/>
      <c r="WHV58" s="416"/>
      <c r="WHW58" s="416"/>
      <c r="WHX58" s="416"/>
      <c r="WHY58" s="416"/>
      <c r="WHZ58" s="416"/>
      <c r="WIA58" s="416"/>
      <c r="WIB58" s="416"/>
      <c r="WIC58" s="415"/>
      <c r="WID58" s="416"/>
      <c r="WIE58" s="416"/>
      <c r="WIF58" s="416"/>
      <c r="WIG58" s="416"/>
      <c r="WIH58" s="416"/>
      <c r="WII58" s="416"/>
      <c r="WIJ58" s="416"/>
      <c r="WIK58" s="415"/>
      <c r="WIL58" s="416"/>
      <c r="WIM58" s="416"/>
      <c r="WIN58" s="416"/>
      <c r="WIO58" s="416"/>
      <c r="WIP58" s="416"/>
      <c r="WIQ58" s="416"/>
      <c r="WIR58" s="416"/>
      <c r="WIS58" s="415"/>
      <c r="WIT58" s="416"/>
      <c r="WIU58" s="416"/>
      <c r="WIV58" s="416"/>
      <c r="WIW58" s="416"/>
      <c r="WIX58" s="416"/>
      <c r="WIY58" s="416"/>
      <c r="WIZ58" s="416"/>
      <c r="WJA58" s="415"/>
      <c r="WJB58" s="416"/>
      <c r="WJC58" s="416"/>
      <c r="WJD58" s="416"/>
      <c r="WJE58" s="416"/>
      <c r="WJF58" s="416"/>
      <c r="WJG58" s="416"/>
      <c r="WJH58" s="416"/>
      <c r="WJI58" s="415"/>
      <c r="WJJ58" s="416"/>
      <c r="WJK58" s="416"/>
      <c r="WJL58" s="416"/>
      <c r="WJM58" s="416"/>
      <c r="WJN58" s="416"/>
      <c r="WJO58" s="416"/>
      <c r="WJP58" s="416"/>
      <c r="WJQ58" s="415"/>
      <c r="WJR58" s="416"/>
      <c r="WJS58" s="416"/>
      <c r="WJT58" s="416"/>
      <c r="WJU58" s="416"/>
      <c r="WJV58" s="416"/>
      <c r="WJW58" s="416"/>
      <c r="WJX58" s="416"/>
      <c r="WJY58" s="415"/>
      <c r="WJZ58" s="416"/>
      <c r="WKA58" s="416"/>
      <c r="WKB58" s="416"/>
      <c r="WKC58" s="416"/>
      <c r="WKD58" s="416"/>
      <c r="WKE58" s="416"/>
      <c r="WKF58" s="416"/>
      <c r="WKG58" s="415"/>
      <c r="WKH58" s="416"/>
      <c r="WKI58" s="416"/>
      <c r="WKJ58" s="416"/>
      <c r="WKK58" s="416"/>
      <c r="WKL58" s="416"/>
      <c r="WKM58" s="416"/>
      <c r="WKN58" s="416"/>
      <c r="WKO58" s="415"/>
      <c r="WKP58" s="416"/>
      <c r="WKQ58" s="416"/>
      <c r="WKR58" s="416"/>
      <c r="WKS58" s="416"/>
      <c r="WKT58" s="416"/>
      <c r="WKU58" s="416"/>
      <c r="WKV58" s="416"/>
      <c r="WKW58" s="415"/>
      <c r="WKX58" s="416"/>
      <c r="WKY58" s="416"/>
      <c r="WKZ58" s="416"/>
      <c r="WLA58" s="416"/>
      <c r="WLB58" s="416"/>
      <c r="WLC58" s="416"/>
      <c r="WLD58" s="416"/>
      <c r="WLE58" s="415"/>
      <c r="WLF58" s="416"/>
      <c r="WLG58" s="416"/>
      <c r="WLH58" s="416"/>
      <c r="WLI58" s="416"/>
      <c r="WLJ58" s="416"/>
      <c r="WLK58" s="416"/>
      <c r="WLL58" s="416"/>
      <c r="WLM58" s="415"/>
      <c r="WLN58" s="416"/>
      <c r="WLO58" s="416"/>
      <c r="WLP58" s="416"/>
      <c r="WLQ58" s="416"/>
      <c r="WLR58" s="416"/>
      <c r="WLS58" s="416"/>
      <c r="WLT58" s="416"/>
      <c r="WLU58" s="415"/>
      <c r="WLV58" s="416"/>
      <c r="WLW58" s="416"/>
      <c r="WLX58" s="416"/>
      <c r="WLY58" s="416"/>
      <c r="WLZ58" s="416"/>
      <c r="WMA58" s="416"/>
      <c r="WMB58" s="416"/>
      <c r="WMC58" s="415"/>
      <c r="WMD58" s="416"/>
      <c r="WME58" s="416"/>
      <c r="WMF58" s="416"/>
      <c r="WMG58" s="416"/>
      <c r="WMH58" s="416"/>
      <c r="WMI58" s="416"/>
      <c r="WMJ58" s="416"/>
      <c r="WMK58" s="415"/>
      <c r="WML58" s="416"/>
      <c r="WMM58" s="416"/>
      <c r="WMN58" s="416"/>
      <c r="WMO58" s="416"/>
      <c r="WMP58" s="416"/>
      <c r="WMQ58" s="416"/>
      <c r="WMR58" s="416"/>
      <c r="WMS58" s="415"/>
      <c r="WMT58" s="416"/>
      <c r="WMU58" s="416"/>
      <c r="WMV58" s="416"/>
      <c r="WMW58" s="416"/>
      <c r="WMX58" s="416"/>
      <c r="WMY58" s="416"/>
      <c r="WMZ58" s="416"/>
      <c r="WNA58" s="415"/>
      <c r="WNB58" s="416"/>
      <c r="WNC58" s="416"/>
      <c r="WND58" s="416"/>
      <c r="WNE58" s="416"/>
      <c r="WNF58" s="416"/>
      <c r="WNG58" s="416"/>
      <c r="WNH58" s="416"/>
      <c r="WNI58" s="415"/>
      <c r="WNJ58" s="416"/>
      <c r="WNK58" s="416"/>
      <c r="WNL58" s="416"/>
      <c r="WNM58" s="416"/>
      <c r="WNN58" s="416"/>
      <c r="WNO58" s="416"/>
      <c r="WNP58" s="416"/>
      <c r="WNQ58" s="415"/>
      <c r="WNR58" s="416"/>
      <c r="WNS58" s="416"/>
      <c r="WNT58" s="416"/>
      <c r="WNU58" s="416"/>
      <c r="WNV58" s="416"/>
      <c r="WNW58" s="416"/>
      <c r="WNX58" s="416"/>
      <c r="WNY58" s="415"/>
      <c r="WNZ58" s="416"/>
      <c r="WOA58" s="416"/>
      <c r="WOB58" s="416"/>
      <c r="WOC58" s="416"/>
      <c r="WOD58" s="416"/>
      <c r="WOE58" s="416"/>
      <c r="WOF58" s="416"/>
      <c r="WOG58" s="415"/>
      <c r="WOH58" s="416"/>
      <c r="WOI58" s="416"/>
      <c r="WOJ58" s="416"/>
      <c r="WOK58" s="416"/>
      <c r="WOL58" s="416"/>
      <c r="WOM58" s="416"/>
      <c r="WON58" s="416"/>
      <c r="WOO58" s="415"/>
      <c r="WOP58" s="416"/>
      <c r="WOQ58" s="416"/>
      <c r="WOR58" s="416"/>
      <c r="WOS58" s="416"/>
      <c r="WOT58" s="416"/>
      <c r="WOU58" s="416"/>
      <c r="WOV58" s="416"/>
      <c r="WOW58" s="415"/>
      <c r="WOX58" s="416"/>
      <c r="WOY58" s="416"/>
      <c r="WOZ58" s="416"/>
      <c r="WPA58" s="416"/>
      <c r="WPB58" s="416"/>
      <c r="WPC58" s="416"/>
      <c r="WPD58" s="416"/>
      <c r="WPE58" s="415"/>
      <c r="WPF58" s="416"/>
      <c r="WPG58" s="416"/>
      <c r="WPH58" s="416"/>
      <c r="WPI58" s="416"/>
      <c r="WPJ58" s="416"/>
      <c r="WPK58" s="416"/>
      <c r="WPL58" s="416"/>
      <c r="WPM58" s="415"/>
      <c r="WPN58" s="416"/>
      <c r="WPO58" s="416"/>
      <c r="WPP58" s="416"/>
      <c r="WPQ58" s="416"/>
      <c r="WPR58" s="416"/>
      <c r="WPS58" s="416"/>
      <c r="WPT58" s="416"/>
      <c r="WPU58" s="415"/>
      <c r="WPV58" s="416"/>
      <c r="WPW58" s="416"/>
      <c r="WPX58" s="416"/>
      <c r="WPY58" s="416"/>
      <c r="WPZ58" s="416"/>
      <c r="WQA58" s="416"/>
      <c r="WQB58" s="416"/>
      <c r="WQC58" s="415"/>
      <c r="WQD58" s="416"/>
      <c r="WQE58" s="416"/>
      <c r="WQF58" s="416"/>
      <c r="WQG58" s="416"/>
      <c r="WQH58" s="416"/>
      <c r="WQI58" s="416"/>
      <c r="WQJ58" s="416"/>
      <c r="WQK58" s="415"/>
      <c r="WQL58" s="416"/>
      <c r="WQM58" s="416"/>
      <c r="WQN58" s="416"/>
      <c r="WQO58" s="416"/>
      <c r="WQP58" s="416"/>
      <c r="WQQ58" s="416"/>
      <c r="WQR58" s="416"/>
      <c r="WQS58" s="415"/>
      <c r="WQT58" s="416"/>
      <c r="WQU58" s="416"/>
      <c r="WQV58" s="416"/>
      <c r="WQW58" s="416"/>
      <c r="WQX58" s="416"/>
      <c r="WQY58" s="416"/>
      <c r="WQZ58" s="416"/>
      <c r="WRA58" s="415"/>
      <c r="WRB58" s="416"/>
      <c r="WRC58" s="416"/>
      <c r="WRD58" s="416"/>
      <c r="WRE58" s="416"/>
      <c r="WRF58" s="416"/>
      <c r="WRG58" s="416"/>
      <c r="WRH58" s="416"/>
      <c r="WRI58" s="415"/>
      <c r="WRJ58" s="416"/>
      <c r="WRK58" s="416"/>
      <c r="WRL58" s="416"/>
      <c r="WRM58" s="416"/>
      <c r="WRN58" s="416"/>
      <c r="WRO58" s="416"/>
      <c r="WRP58" s="416"/>
      <c r="WRQ58" s="415"/>
      <c r="WRR58" s="416"/>
      <c r="WRS58" s="416"/>
      <c r="WRT58" s="416"/>
      <c r="WRU58" s="416"/>
      <c r="WRV58" s="416"/>
      <c r="WRW58" s="416"/>
      <c r="WRX58" s="416"/>
      <c r="WRY58" s="415"/>
      <c r="WRZ58" s="416"/>
      <c r="WSA58" s="416"/>
      <c r="WSB58" s="416"/>
      <c r="WSC58" s="416"/>
      <c r="WSD58" s="416"/>
      <c r="WSE58" s="416"/>
      <c r="WSF58" s="416"/>
      <c r="WSG58" s="415"/>
      <c r="WSH58" s="416"/>
      <c r="WSI58" s="416"/>
      <c r="WSJ58" s="416"/>
      <c r="WSK58" s="416"/>
      <c r="WSL58" s="416"/>
      <c r="WSM58" s="416"/>
      <c r="WSN58" s="416"/>
      <c r="WSO58" s="415"/>
      <c r="WSP58" s="416"/>
      <c r="WSQ58" s="416"/>
      <c r="WSR58" s="416"/>
      <c r="WSS58" s="416"/>
      <c r="WST58" s="416"/>
      <c r="WSU58" s="416"/>
      <c r="WSV58" s="416"/>
      <c r="WSW58" s="415"/>
      <c r="WSX58" s="416"/>
      <c r="WSY58" s="416"/>
      <c r="WSZ58" s="416"/>
      <c r="WTA58" s="416"/>
      <c r="WTB58" s="416"/>
      <c r="WTC58" s="416"/>
      <c r="WTD58" s="416"/>
      <c r="WTE58" s="415"/>
      <c r="WTF58" s="416"/>
      <c r="WTG58" s="416"/>
      <c r="WTH58" s="416"/>
      <c r="WTI58" s="416"/>
      <c r="WTJ58" s="416"/>
      <c r="WTK58" s="416"/>
      <c r="WTL58" s="416"/>
      <c r="WTM58" s="415"/>
      <c r="WTN58" s="416"/>
      <c r="WTO58" s="416"/>
      <c r="WTP58" s="416"/>
      <c r="WTQ58" s="416"/>
      <c r="WTR58" s="416"/>
      <c r="WTS58" s="416"/>
      <c r="WTT58" s="416"/>
      <c r="WTU58" s="415"/>
      <c r="WTV58" s="416"/>
      <c r="WTW58" s="416"/>
      <c r="WTX58" s="416"/>
      <c r="WTY58" s="416"/>
      <c r="WTZ58" s="416"/>
      <c r="WUA58" s="416"/>
      <c r="WUB58" s="416"/>
      <c r="WUC58" s="415"/>
      <c r="WUD58" s="416"/>
      <c r="WUE58" s="416"/>
      <c r="WUF58" s="416"/>
      <c r="WUG58" s="416"/>
      <c r="WUH58" s="416"/>
      <c r="WUI58" s="416"/>
      <c r="WUJ58" s="416"/>
      <c r="WUK58" s="415"/>
      <c r="WUL58" s="416"/>
      <c r="WUM58" s="416"/>
      <c r="WUN58" s="416"/>
      <c r="WUO58" s="416"/>
      <c r="WUP58" s="416"/>
      <c r="WUQ58" s="416"/>
      <c r="WUR58" s="416"/>
      <c r="WUS58" s="415"/>
      <c r="WUT58" s="416"/>
      <c r="WUU58" s="416"/>
      <c r="WUV58" s="416"/>
      <c r="WUW58" s="416"/>
      <c r="WUX58" s="416"/>
      <c r="WUY58" s="416"/>
      <c r="WUZ58" s="416"/>
      <c r="WVA58" s="415"/>
      <c r="WVB58" s="416"/>
      <c r="WVC58" s="416"/>
      <c r="WVD58" s="416"/>
      <c r="WVE58" s="416"/>
      <c r="WVF58" s="416"/>
      <c r="WVG58" s="416"/>
      <c r="WVH58" s="416"/>
      <c r="WVI58" s="415"/>
      <c r="WVJ58" s="416"/>
      <c r="WVK58" s="416"/>
      <c r="WVL58" s="416"/>
      <c r="WVM58" s="416"/>
      <c r="WVN58" s="416"/>
      <c r="WVO58" s="416"/>
      <c r="WVP58" s="416"/>
      <c r="WVQ58" s="415"/>
      <c r="WVR58" s="416"/>
      <c r="WVS58" s="416"/>
      <c r="WVT58" s="416"/>
      <c r="WVU58" s="416"/>
      <c r="WVV58" s="416"/>
      <c r="WVW58" s="416"/>
      <c r="WVX58" s="416"/>
      <c r="WVY58" s="415"/>
      <c r="WVZ58" s="416"/>
      <c r="WWA58" s="416"/>
      <c r="WWB58" s="416"/>
      <c r="WWC58" s="416"/>
      <c r="WWD58" s="416"/>
      <c r="WWE58" s="416"/>
      <c r="WWF58" s="416"/>
      <c r="WWG58" s="415"/>
      <c r="WWH58" s="416"/>
      <c r="WWI58" s="416"/>
      <c r="WWJ58" s="416"/>
      <c r="WWK58" s="416"/>
      <c r="WWL58" s="416"/>
      <c r="WWM58" s="416"/>
      <c r="WWN58" s="416"/>
      <c r="WWO58" s="415"/>
      <c r="WWP58" s="416"/>
      <c r="WWQ58" s="416"/>
      <c r="WWR58" s="416"/>
      <c r="WWS58" s="416"/>
      <c r="WWT58" s="416"/>
      <c r="WWU58" s="416"/>
      <c r="WWV58" s="416"/>
      <c r="WWW58" s="415"/>
      <c r="WWX58" s="416"/>
      <c r="WWY58" s="416"/>
      <c r="WWZ58" s="416"/>
      <c r="WXA58" s="416"/>
      <c r="WXB58" s="416"/>
      <c r="WXC58" s="416"/>
      <c r="WXD58" s="416"/>
      <c r="WXE58" s="415"/>
      <c r="WXF58" s="416"/>
      <c r="WXG58" s="416"/>
      <c r="WXH58" s="416"/>
      <c r="WXI58" s="416"/>
      <c r="WXJ58" s="416"/>
      <c r="WXK58" s="416"/>
      <c r="WXL58" s="416"/>
      <c r="WXM58" s="415"/>
      <c r="WXN58" s="416"/>
      <c r="WXO58" s="416"/>
      <c r="WXP58" s="416"/>
      <c r="WXQ58" s="416"/>
      <c r="WXR58" s="416"/>
      <c r="WXS58" s="416"/>
      <c r="WXT58" s="416"/>
      <c r="WXU58" s="415"/>
      <c r="WXV58" s="416"/>
      <c r="WXW58" s="416"/>
      <c r="WXX58" s="416"/>
      <c r="WXY58" s="416"/>
      <c r="WXZ58" s="416"/>
      <c r="WYA58" s="416"/>
      <c r="WYB58" s="416"/>
      <c r="WYC58" s="415"/>
      <c r="WYD58" s="416"/>
      <c r="WYE58" s="416"/>
      <c r="WYF58" s="416"/>
      <c r="WYG58" s="416"/>
      <c r="WYH58" s="416"/>
      <c r="WYI58" s="416"/>
      <c r="WYJ58" s="416"/>
      <c r="WYK58" s="415"/>
      <c r="WYL58" s="416"/>
      <c r="WYM58" s="416"/>
      <c r="WYN58" s="416"/>
      <c r="WYO58" s="416"/>
      <c r="WYP58" s="416"/>
      <c r="WYQ58" s="416"/>
      <c r="WYR58" s="416"/>
      <c r="WYS58" s="415"/>
      <c r="WYT58" s="416"/>
      <c r="WYU58" s="416"/>
      <c r="WYV58" s="416"/>
      <c r="WYW58" s="416"/>
      <c r="WYX58" s="416"/>
      <c r="WYY58" s="416"/>
      <c r="WYZ58" s="416"/>
      <c r="WZA58" s="415"/>
      <c r="WZB58" s="416"/>
      <c r="WZC58" s="416"/>
      <c r="WZD58" s="416"/>
      <c r="WZE58" s="416"/>
      <c r="WZF58" s="416"/>
      <c r="WZG58" s="416"/>
      <c r="WZH58" s="416"/>
      <c r="WZI58" s="415"/>
      <c r="WZJ58" s="416"/>
      <c r="WZK58" s="416"/>
      <c r="WZL58" s="416"/>
      <c r="WZM58" s="416"/>
      <c r="WZN58" s="416"/>
      <c r="WZO58" s="416"/>
      <c r="WZP58" s="416"/>
      <c r="WZQ58" s="415"/>
      <c r="WZR58" s="416"/>
      <c r="WZS58" s="416"/>
      <c r="WZT58" s="416"/>
      <c r="WZU58" s="416"/>
      <c r="WZV58" s="416"/>
      <c r="WZW58" s="416"/>
      <c r="WZX58" s="416"/>
      <c r="WZY58" s="415"/>
      <c r="WZZ58" s="416"/>
      <c r="XAA58" s="416"/>
      <c r="XAB58" s="416"/>
      <c r="XAC58" s="416"/>
      <c r="XAD58" s="416"/>
      <c r="XAE58" s="416"/>
      <c r="XAF58" s="416"/>
      <c r="XAG58" s="415"/>
      <c r="XAH58" s="416"/>
      <c r="XAI58" s="416"/>
      <c r="XAJ58" s="416"/>
      <c r="XAK58" s="416"/>
      <c r="XAL58" s="416"/>
      <c r="XAM58" s="416"/>
      <c r="XAN58" s="416"/>
      <c r="XAO58" s="415"/>
      <c r="XAP58" s="416"/>
      <c r="XAQ58" s="416"/>
      <c r="XAR58" s="416"/>
      <c r="XAS58" s="416"/>
      <c r="XAT58" s="416"/>
      <c r="XAU58" s="416"/>
      <c r="XAV58" s="416"/>
      <c r="XAW58" s="415"/>
      <c r="XAX58" s="416"/>
      <c r="XAY58" s="416"/>
      <c r="XAZ58" s="416"/>
      <c r="XBA58" s="416"/>
      <c r="XBB58" s="416"/>
      <c r="XBC58" s="416"/>
      <c r="XBD58" s="416"/>
      <c r="XBE58" s="415"/>
      <c r="XBF58" s="416"/>
      <c r="XBG58" s="416"/>
      <c r="XBH58" s="416"/>
      <c r="XBI58" s="416"/>
      <c r="XBJ58" s="416"/>
      <c r="XBK58" s="416"/>
      <c r="XBL58" s="416"/>
      <c r="XBM58" s="415"/>
      <c r="XBN58" s="416"/>
      <c r="XBO58" s="416"/>
      <c r="XBP58" s="416"/>
      <c r="XBQ58" s="416"/>
      <c r="XBR58" s="416"/>
      <c r="XBS58" s="416"/>
      <c r="XBT58" s="416"/>
      <c r="XBU58" s="415"/>
      <c r="XBV58" s="416"/>
      <c r="XBW58" s="416"/>
      <c r="XBX58" s="416"/>
      <c r="XBY58" s="416"/>
      <c r="XBZ58" s="416"/>
      <c r="XCA58" s="416"/>
      <c r="XCB58" s="416"/>
      <c r="XCC58" s="415"/>
      <c r="XCD58" s="416"/>
      <c r="XCE58" s="416"/>
      <c r="XCF58" s="416"/>
      <c r="XCG58" s="416"/>
      <c r="XCH58" s="416"/>
      <c r="XCI58" s="416"/>
      <c r="XCJ58" s="416"/>
      <c r="XCK58" s="415"/>
      <c r="XCL58" s="416"/>
      <c r="XCM58" s="416"/>
      <c r="XCN58" s="416"/>
      <c r="XCO58" s="416"/>
      <c r="XCP58" s="416"/>
      <c r="XCQ58" s="416"/>
      <c r="XCR58" s="416"/>
      <c r="XCS58" s="415"/>
      <c r="XCT58" s="416"/>
      <c r="XCU58" s="416"/>
      <c r="XCV58" s="416"/>
      <c r="XCW58" s="416"/>
      <c r="XCX58" s="416"/>
      <c r="XCY58" s="416"/>
      <c r="XCZ58" s="416"/>
      <c r="XDA58" s="415"/>
      <c r="XDB58" s="416"/>
      <c r="XDC58" s="416"/>
      <c r="XDD58" s="416"/>
      <c r="XDE58" s="416"/>
      <c r="XDF58" s="416"/>
      <c r="XDG58" s="416"/>
      <c r="XDH58" s="416"/>
      <c r="XDI58" s="415"/>
      <c r="XDJ58" s="416"/>
      <c r="XDK58" s="416"/>
      <c r="XDL58" s="416"/>
      <c r="XDM58" s="416"/>
      <c r="XDN58" s="416"/>
      <c r="XDO58" s="416"/>
      <c r="XDP58" s="416"/>
      <c r="XDQ58" s="415"/>
      <c r="XDR58" s="416"/>
      <c r="XDS58" s="416"/>
      <c r="XDT58" s="416"/>
      <c r="XDU58" s="416"/>
      <c r="XDV58" s="416"/>
      <c r="XDW58" s="416"/>
      <c r="XDX58" s="416"/>
      <c r="XDY58" s="415"/>
      <c r="XDZ58" s="416"/>
      <c r="XEA58" s="416"/>
      <c r="XEB58" s="416"/>
      <c r="XEC58" s="416"/>
      <c r="XED58" s="416"/>
      <c r="XEE58" s="416"/>
      <c r="XEF58" s="416"/>
      <c r="XEG58" s="415"/>
      <c r="XEH58" s="416"/>
      <c r="XEI58" s="416"/>
      <c r="XEJ58" s="416"/>
      <c r="XEK58" s="416"/>
      <c r="XEL58" s="416"/>
      <c r="XEM58" s="416"/>
      <c r="XEN58" s="416"/>
      <c r="XEO58" s="415"/>
      <c r="XEP58" s="416"/>
      <c r="XEQ58" s="416"/>
      <c r="XER58" s="416"/>
      <c r="XES58" s="416"/>
      <c r="XET58" s="416"/>
      <c r="XEU58" s="416"/>
      <c r="XEV58" s="416"/>
      <c r="XEW58" s="415"/>
      <c r="XEX58" s="416"/>
      <c r="XEY58" s="416"/>
      <c r="XEZ58" s="416"/>
      <c r="XFA58" s="416"/>
      <c r="XFB58" s="416"/>
      <c r="XFC58" s="416"/>
      <c r="XFD58" s="416"/>
    </row>
    <row r="60" spans="1:16384" ht="15.6">
      <c r="B60" s="418"/>
      <c r="C60" s="419"/>
      <c r="D60" s="419"/>
      <c r="E60" s="419"/>
      <c r="F60" s="419"/>
      <c r="G60" s="419"/>
      <c r="H60" s="419"/>
      <c r="I60" s="419"/>
    </row>
    <row r="61" spans="1:16384">
      <c r="B61" s="87"/>
      <c r="C61" s="79"/>
      <c r="D61" s="79"/>
      <c r="E61" s="79"/>
      <c r="F61" s="79"/>
      <c r="G61" s="79"/>
      <c r="H61" s="79"/>
      <c r="I61" s="79"/>
    </row>
    <row r="97" spans="2:9">
      <c r="B97" s="413"/>
      <c r="C97" s="414"/>
      <c r="D97" s="414"/>
      <c r="E97" s="414"/>
      <c r="F97" s="414"/>
      <c r="G97" s="414"/>
      <c r="H97" s="414"/>
      <c r="I97" s="414"/>
    </row>
  </sheetData>
  <mergeCells count="2055">
    <mergeCell ref="B7:I7"/>
    <mergeCell ref="B11:I11"/>
    <mergeCell ref="B18:I18"/>
    <mergeCell ref="B35:I35"/>
    <mergeCell ref="B42:I42"/>
    <mergeCell ref="B60:I60"/>
    <mergeCell ref="B55:I55"/>
    <mergeCell ref="DQ58:DX58"/>
    <mergeCell ref="DY58:EF58"/>
    <mergeCell ref="EG58:EN58"/>
    <mergeCell ref="EO58:EV58"/>
    <mergeCell ref="EW58:FD58"/>
    <mergeCell ref="FE58:FL58"/>
    <mergeCell ref="BU58:CB58"/>
    <mergeCell ref="CC58:CJ58"/>
    <mergeCell ref="CK58:CR58"/>
    <mergeCell ref="CS58:CZ58"/>
    <mergeCell ref="DA58:DH58"/>
    <mergeCell ref="DI58:DP58"/>
    <mergeCell ref="Q58:X58"/>
    <mergeCell ref="Y58:AF58"/>
    <mergeCell ref="AG58:AN58"/>
    <mergeCell ref="AO58:AV58"/>
    <mergeCell ref="AW58:BD58"/>
    <mergeCell ref="BE58:BL58"/>
    <mergeCell ref="BM58:BT58"/>
    <mergeCell ref="JE58:JL58"/>
    <mergeCell ref="JM58:JT58"/>
    <mergeCell ref="JU58:KB58"/>
    <mergeCell ref="KC58:KJ58"/>
    <mergeCell ref="KK58:KR58"/>
    <mergeCell ref="KS58:KZ58"/>
    <mergeCell ref="HI58:HP58"/>
    <mergeCell ref="HQ58:HX58"/>
    <mergeCell ref="HY58:IF58"/>
    <mergeCell ref="IG58:IN58"/>
    <mergeCell ref="IO58:IV58"/>
    <mergeCell ref="IW58:JD58"/>
    <mergeCell ref="FM58:FT58"/>
    <mergeCell ref="FU58:GB58"/>
    <mergeCell ref="GC58:GJ58"/>
    <mergeCell ref="GK58:GR58"/>
    <mergeCell ref="GS58:GZ58"/>
    <mergeCell ref="HA58:HH58"/>
    <mergeCell ref="OS58:OZ58"/>
    <mergeCell ref="PA58:PH58"/>
    <mergeCell ref="PI58:PP58"/>
    <mergeCell ref="PQ58:PX58"/>
    <mergeCell ref="PY58:QF58"/>
    <mergeCell ref="QG58:QN58"/>
    <mergeCell ref="MW58:ND58"/>
    <mergeCell ref="NE58:NL58"/>
    <mergeCell ref="NM58:NT58"/>
    <mergeCell ref="NU58:OB58"/>
    <mergeCell ref="OC58:OJ58"/>
    <mergeCell ref="OK58:OR58"/>
    <mergeCell ref="LA58:LH58"/>
    <mergeCell ref="LI58:LP58"/>
    <mergeCell ref="LQ58:LX58"/>
    <mergeCell ref="LY58:MF58"/>
    <mergeCell ref="MG58:MN58"/>
    <mergeCell ref="MO58:MV58"/>
    <mergeCell ref="UG58:UN58"/>
    <mergeCell ref="UO58:UV58"/>
    <mergeCell ref="UW58:VD58"/>
    <mergeCell ref="VE58:VL58"/>
    <mergeCell ref="VM58:VT58"/>
    <mergeCell ref="VU58:WB58"/>
    <mergeCell ref="SK58:SR58"/>
    <mergeCell ref="SS58:SZ58"/>
    <mergeCell ref="TA58:TH58"/>
    <mergeCell ref="TI58:TP58"/>
    <mergeCell ref="TQ58:TX58"/>
    <mergeCell ref="TY58:UF58"/>
    <mergeCell ref="QO58:QV58"/>
    <mergeCell ref="QW58:RD58"/>
    <mergeCell ref="RE58:RL58"/>
    <mergeCell ref="RM58:RT58"/>
    <mergeCell ref="RU58:SB58"/>
    <mergeCell ref="SC58:SJ58"/>
    <mergeCell ref="ZU58:AAB58"/>
    <mergeCell ref="AAC58:AAJ58"/>
    <mergeCell ref="AAK58:AAR58"/>
    <mergeCell ref="AAS58:AAZ58"/>
    <mergeCell ref="ABA58:ABH58"/>
    <mergeCell ref="ABI58:ABP58"/>
    <mergeCell ref="XY58:YF58"/>
    <mergeCell ref="YG58:YN58"/>
    <mergeCell ref="YO58:YV58"/>
    <mergeCell ref="YW58:ZD58"/>
    <mergeCell ref="ZE58:ZL58"/>
    <mergeCell ref="ZM58:ZT58"/>
    <mergeCell ref="WC58:WJ58"/>
    <mergeCell ref="WK58:WR58"/>
    <mergeCell ref="WS58:WZ58"/>
    <mergeCell ref="XA58:XH58"/>
    <mergeCell ref="XI58:XP58"/>
    <mergeCell ref="XQ58:XX58"/>
    <mergeCell ref="AFI58:AFP58"/>
    <mergeCell ref="AFQ58:AFX58"/>
    <mergeCell ref="AFY58:AGF58"/>
    <mergeCell ref="AGG58:AGN58"/>
    <mergeCell ref="AGO58:AGV58"/>
    <mergeCell ref="AGW58:AHD58"/>
    <mergeCell ref="ADM58:ADT58"/>
    <mergeCell ref="ADU58:AEB58"/>
    <mergeCell ref="AEC58:AEJ58"/>
    <mergeCell ref="AEK58:AER58"/>
    <mergeCell ref="AES58:AEZ58"/>
    <mergeCell ref="AFA58:AFH58"/>
    <mergeCell ref="ABQ58:ABX58"/>
    <mergeCell ref="ABY58:ACF58"/>
    <mergeCell ref="ACG58:ACN58"/>
    <mergeCell ref="ACO58:ACV58"/>
    <mergeCell ref="ACW58:ADD58"/>
    <mergeCell ref="ADE58:ADL58"/>
    <mergeCell ref="AKW58:ALD58"/>
    <mergeCell ref="ALE58:ALL58"/>
    <mergeCell ref="ALM58:ALT58"/>
    <mergeCell ref="ALU58:AMB58"/>
    <mergeCell ref="AMC58:AMJ58"/>
    <mergeCell ref="AMK58:AMR58"/>
    <mergeCell ref="AJA58:AJH58"/>
    <mergeCell ref="AJI58:AJP58"/>
    <mergeCell ref="AJQ58:AJX58"/>
    <mergeCell ref="AJY58:AKF58"/>
    <mergeCell ref="AKG58:AKN58"/>
    <mergeCell ref="AKO58:AKV58"/>
    <mergeCell ref="AHE58:AHL58"/>
    <mergeCell ref="AHM58:AHT58"/>
    <mergeCell ref="AHU58:AIB58"/>
    <mergeCell ref="AIC58:AIJ58"/>
    <mergeCell ref="AIK58:AIR58"/>
    <mergeCell ref="AIS58:AIZ58"/>
    <mergeCell ref="AQK58:AQR58"/>
    <mergeCell ref="AQS58:AQZ58"/>
    <mergeCell ref="ARA58:ARH58"/>
    <mergeCell ref="ARI58:ARP58"/>
    <mergeCell ref="ARQ58:ARX58"/>
    <mergeCell ref="ARY58:ASF58"/>
    <mergeCell ref="AOO58:AOV58"/>
    <mergeCell ref="AOW58:APD58"/>
    <mergeCell ref="APE58:APL58"/>
    <mergeCell ref="APM58:APT58"/>
    <mergeCell ref="APU58:AQB58"/>
    <mergeCell ref="AQC58:AQJ58"/>
    <mergeCell ref="AMS58:AMZ58"/>
    <mergeCell ref="ANA58:ANH58"/>
    <mergeCell ref="ANI58:ANP58"/>
    <mergeCell ref="ANQ58:ANX58"/>
    <mergeCell ref="ANY58:AOF58"/>
    <mergeCell ref="AOG58:AON58"/>
    <mergeCell ref="AVY58:AWF58"/>
    <mergeCell ref="AWG58:AWN58"/>
    <mergeCell ref="AWO58:AWV58"/>
    <mergeCell ref="AWW58:AXD58"/>
    <mergeCell ref="AXE58:AXL58"/>
    <mergeCell ref="AXM58:AXT58"/>
    <mergeCell ref="AUC58:AUJ58"/>
    <mergeCell ref="AUK58:AUR58"/>
    <mergeCell ref="AUS58:AUZ58"/>
    <mergeCell ref="AVA58:AVH58"/>
    <mergeCell ref="AVI58:AVP58"/>
    <mergeCell ref="AVQ58:AVX58"/>
    <mergeCell ref="ASG58:ASN58"/>
    <mergeCell ref="ASO58:ASV58"/>
    <mergeCell ref="ASW58:ATD58"/>
    <mergeCell ref="ATE58:ATL58"/>
    <mergeCell ref="ATM58:ATT58"/>
    <mergeCell ref="ATU58:AUB58"/>
    <mergeCell ref="BBM58:BBT58"/>
    <mergeCell ref="BBU58:BCB58"/>
    <mergeCell ref="BCC58:BCJ58"/>
    <mergeCell ref="BCK58:BCR58"/>
    <mergeCell ref="BCS58:BCZ58"/>
    <mergeCell ref="BDA58:BDH58"/>
    <mergeCell ref="AZQ58:AZX58"/>
    <mergeCell ref="AZY58:BAF58"/>
    <mergeCell ref="BAG58:BAN58"/>
    <mergeCell ref="BAO58:BAV58"/>
    <mergeCell ref="BAW58:BBD58"/>
    <mergeCell ref="BBE58:BBL58"/>
    <mergeCell ref="AXU58:AYB58"/>
    <mergeCell ref="AYC58:AYJ58"/>
    <mergeCell ref="AYK58:AYR58"/>
    <mergeCell ref="AYS58:AYZ58"/>
    <mergeCell ref="AZA58:AZH58"/>
    <mergeCell ref="AZI58:AZP58"/>
    <mergeCell ref="BHA58:BHH58"/>
    <mergeCell ref="BHI58:BHP58"/>
    <mergeCell ref="BHQ58:BHX58"/>
    <mergeCell ref="BHY58:BIF58"/>
    <mergeCell ref="BIG58:BIN58"/>
    <mergeCell ref="BIO58:BIV58"/>
    <mergeCell ref="BFE58:BFL58"/>
    <mergeCell ref="BFM58:BFT58"/>
    <mergeCell ref="BFU58:BGB58"/>
    <mergeCell ref="BGC58:BGJ58"/>
    <mergeCell ref="BGK58:BGR58"/>
    <mergeCell ref="BGS58:BGZ58"/>
    <mergeCell ref="BDI58:BDP58"/>
    <mergeCell ref="BDQ58:BDX58"/>
    <mergeCell ref="BDY58:BEF58"/>
    <mergeCell ref="BEG58:BEN58"/>
    <mergeCell ref="BEO58:BEV58"/>
    <mergeCell ref="BEW58:BFD58"/>
    <mergeCell ref="BMO58:BMV58"/>
    <mergeCell ref="BMW58:BND58"/>
    <mergeCell ref="BNE58:BNL58"/>
    <mergeCell ref="BNM58:BNT58"/>
    <mergeCell ref="BNU58:BOB58"/>
    <mergeCell ref="BOC58:BOJ58"/>
    <mergeCell ref="BKS58:BKZ58"/>
    <mergeCell ref="BLA58:BLH58"/>
    <mergeCell ref="BLI58:BLP58"/>
    <mergeCell ref="BLQ58:BLX58"/>
    <mergeCell ref="BLY58:BMF58"/>
    <mergeCell ref="BMG58:BMN58"/>
    <mergeCell ref="BIW58:BJD58"/>
    <mergeCell ref="BJE58:BJL58"/>
    <mergeCell ref="BJM58:BJT58"/>
    <mergeCell ref="BJU58:BKB58"/>
    <mergeCell ref="BKC58:BKJ58"/>
    <mergeCell ref="BKK58:BKR58"/>
    <mergeCell ref="BSC58:BSJ58"/>
    <mergeCell ref="BSK58:BSR58"/>
    <mergeCell ref="BSS58:BSZ58"/>
    <mergeCell ref="BTA58:BTH58"/>
    <mergeCell ref="BTI58:BTP58"/>
    <mergeCell ref="BTQ58:BTX58"/>
    <mergeCell ref="BQG58:BQN58"/>
    <mergeCell ref="BQO58:BQV58"/>
    <mergeCell ref="BQW58:BRD58"/>
    <mergeCell ref="BRE58:BRL58"/>
    <mergeCell ref="BRM58:BRT58"/>
    <mergeCell ref="BRU58:BSB58"/>
    <mergeCell ref="BOK58:BOR58"/>
    <mergeCell ref="BOS58:BOZ58"/>
    <mergeCell ref="BPA58:BPH58"/>
    <mergeCell ref="BPI58:BPP58"/>
    <mergeCell ref="BPQ58:BPX58"/>
    <mergeCell ref="BPY58:BQF58"/>
    <mergeCell ref="BXQ58:BXX58"/>
    <mergeCell ref="BXY58:BYF58"/>
    <mergeCell ref="BYG58:BYN58"/>
    <mergeCell ref="BYO58:BYV58"/>
    <mergeCell ref="BYW58:BZD58"/>
    <mergeCell ref="BZE58:BZL58"/>
    <mergeCell ref="BVU58:BWB58"/>
    <mergeCell ref="BWC58:BWJ58"/>
    <mergeCell ref="BWK58:BWR58"/>
    <mergeCell ref="BWS58:BWZ58"/>
    <mergeCell ref="BXA58:BXH58"/>
    <mergeCell ref="BXI58:BXP58"/>
    <mergeCell ref="BTY58:BUF58"/>
    <mergeCell ref="BUG58:BUN58"/>
    <mergeCell ref="BUO58:BUV58"/>
    <mergeCell ref="BUW58:BVD58"/>
    <mergeCell ref="BVE58:BVL58"/>
    <mergeCell ref="BVM58:BVT58"/>
    <mergeCell ref="CDE58:CDL58"/>
    <mergeCell ref="CDM58:CDT58"/>
    <mergeCell ref="CDU58:CEB58"/>
    <mergeCell ref="CEC58:CEJ58"/>
    <mergeCell ref="CEK58:CER58"/>
    <mergeCell ref="CES58:CEZ58"/>
    <mergeCell ref="CBI58:CBP58"/>
    <mergeCell ref="CBQ58:CBX58"/>
    <mergeCell ref="CBY58:CCF58"/>
    <mergeCell ref="CCG58:CCN58"/>
    <mergeCell ref="CCO58:CCV58"/>
    <mergeCell ref="CCW58:CDD58"/>
    <mergeCell ref="BZM58:BZT58"/>
    <mergeCell ref="BZU58:CAB58"/>
    <mergeCell ref="CAC58:CAJ58"/>
    <mergeCell ref="CAK58:CAR58"/>
    <mergeCell ref="CAS58:CAZ58"/>
    <mergeCell ref="CBA58:CBH58"/>
    <mergeCell ref="CIS58:CIZ58"/>
    <mergeCell ref="CJA58:CJH58"/>
    <mergeCell ref="CJI58:CJP58"/>
    <mergeCell ref="CJQ58:CJX58"/>
    <mergeCell ref="CJY58:CKF58"/>
    <mergeCell ref="CKG58:CKN58"/>
    <mergeCell ref="CGW58:CHD58"/>
    <mergeCell ref="CHE58:CHL58"/>
    <mergeCell ref="CHM58:CHT58"/>
    <mergeCell ref="CHU58:CIB58"/>
    <mergeCell ref="CIC58:CIJ58"/>
    <mergeCell ref="CIK58:CIR58"/>
    <mergeCell ref="CFA58:CFH58"/>
    <mergeCell ref="CFI58:CFP58"/>
    <mergeCell ref="CFQ58:CFX58"/>
    <mergeCell ref="CFY58:CGF58"/>
    <mergeCell ref="CGG58:CGN58"/>
    <mergeCell ref="CGO58:CGV58"/>
    <mergeCell ref="COG58:CON58"/>
    <mergeCell ref="COO58:COV58"/>
    <mergeCell ref="COW58:CPD58"/>
    <mergeCell ref="CPE58:CPL58"/>
    <mergeCell ref="CPM58:CPT58"/>
    <mergeCell ref="CPU58:CQB58"/>
    <mergeCell ref="CMK58:CMR58"/>
    <mergeCell ref="CMS58:CMZ58"/>
    <mergeCell ref="CNA58:CNH58"/>
    <mergeCell ref="CNI58:CNP58"/>
    <mergeCell ref="CNQ58:CNX58"/>
    <mergeCell ref="CNY58:COF58"/>
    <mergeCell ref="CKO58:CKV58"/>
    <mergeCell ref="CKW58:CLD58"/>
    <mergeCell ref="CLE58:CLL58"/>
    <mergeCell ref="CLM58:CLT58"/>
    <mergeCell ref="CLU58:CMB58"/>
    <mergeCell ref="CMC58:CMJ58"/>
    <mergeCell ref="CTU58:CUB58"/>
    <mergeCell ref="CUC58:CUJ58"/>
    <mergeCell ref="CUK58:CUR58"/>
    <mergeCell ref="CUS58:CUZ58"/>
    <mergeCell ref="CVA58:CVH58"/>
    <mergeCell ref="CVI58:CVP58"/>
    <mergeCell ref="CRY58:CSF58"/>
    <mergeCell ref="CSG58:CSN58"/>
    <mergeCell ref="CSO58:CSV58"/>
    <mergeCell ref="CSW58:CTD58"/>
    <mergeCell ref="CTE58:CTL58"/>
    <mergeCell ref="CTM58:CTT58"/>
    <mergeCell ref="CQC58:CQJ58"/>
    <mergeCell ref="CQK58:CQR58"/>
    <mergeCell ref="CQS58:CQZ58"/>
    <mergeCell ref="CRA58:CRH58"/>
    <mergeCell ref="CRI58:CRP58"/>
    <mergeCell ref="CRQ58:CRX58"/>
    <mergeCell ref="CZI58:CZP58"/>
    <mergeCell ref="CZQ58:CZX58"/>
    <mergeCell ref="CZY58:DAF58"/>
    <mergeCell ref="DAG58:DAN58"/>
    <mergeCell ref="DAO58:DAV58"/>
    <mergeCell ref="DAW58:DBD58"/>
    <mergeCell ref="CXM58:CXT58"/>
    <mergeCell ref="CXU58:CYB58"/>
    <mergeCell ref="CYC58:CYJ58"/>
    <mergeCell ref="CYK58:CYR58"/>
    <mergeCell ref="CYS58:CYZ58"/>
    <mergeCell ref="CZA58:CZH58"/>
    <mergeCell ref="CVQ58:CVX58"/>
    <mergeCell ref="CVY58:CWF58"/>
    <mergeCell ref="CWG58:CWN58"/>
    <mergeCell ref="CWO58:CWV58"/>
    <mergeCell ref="CWW58:CXD58"/>
    <mergeCell ref="CXE58:CXL58"/>
    <mergeCell ref="DEW58:DFD58"/>
    <mergeCell ref="DFE58:DFL58"/>
    <mergeCell ref="DFM58:DFT58"/>
    <mergeCell ref="DFU58:DGB58"/>
    <mergeCell ref="DGC58:DGJ58"/>
    <mergeCell ref="DGK58:DGR58"/>
    <mergeCell ref="DDA58:DDH58"/>
    <mergeCell ref="DDI58:DDP58"/>
    <mergeCell ref="DDQ58:DDX58"/>
    <mergeCell ref="DDY58:DEF58"/>
    <mergeCell ref="DEG58:DEN58"/>
    <mergeCell ref="DEO58:DEV58"/>
    <mergeCell ref="DBE58:DBL58"/>
    <mergeCell ref="DBM58:DBT58"/>
    <mergeCell ref="DBU58:DCB58"/>
    <mergeCell ref="DCC58:DCJ58"/>
    <mergeCell ref="DCK58:DCR58"/>
    <mergeCell ref="DCS58:DCZ58"/>
    <mergeCell ref="DKK58:DKR58"/>
    <mergeCell ref="DKS58:DKZ58"/>
    <mergeCell ref="DLA58:DLH58"/>
    <mergeCell ref="DLI58:DLP58"/>
    <mergeCell ref="DLQ58:DLX58"/>
    <mergeCell ref="DLY58:DMF58"/>
    <mergeCell ref="DIO58:DIV58"/>
    <mergeCell ref="DIW58:DJD58"/>
    <mergeCell ref="DJE58:DJL58"/>
    <mergeCell ref="DJM58:DJT58"/>
    <mergeCell ref="DJU58:DKB58"/>
    <mergeCell ref="DKC58:DKJ58"/>
    <mergeCell ref="DGS58:DGZ58"/>
    <mergeCell ref="DHA58:DHH58"/>
    <mergeCell ref="DHI58:DHP58"/>
    <mergeCell ref="DHQ58:DHX58"/>
    <mergeCell ref="DHY58:DIF58"/>
    <mergeCell ref="DIG58:DIN58"/>
    <mergeCell ref="DPY58:DQF58"/>
    <mergeCell ref="DQG58:DQN58"/>
    <mergeCell ref="DQO58:DQV58"/>
    <mergeCell ref="DQW58:DRD58"/>
    <mergeCell ref="DRE58:DRL58"/>
    <mergeCell ref="DRM58:DRT58"/>
    <mergeCell ref="DOC58:DOJ58"/>
    <mergeCell ref="DOK58:DOR58"/>
    <mergeCell ref="DOS58:DOZ58"/>
    <mergeCell ref="DPA58:DPH58"/>
    <mergeCell ref="DPI58:DPP58"/>
    <mergeCell ref="DPQ58:DPX58"/>
    <mergeCell ref="DMG58:DMN58"/>
    <mergeCell ref="DMO58:DMV58"/>
    <mergeCell ref="DMW58:DND58"/>
    <mergeCell ref="DNE58:DNL58"/>
    <mergeCell ref="DNM58:DNT58"/>
    <mergeCell ref="DNU58:DOB58"/>
    <mergeCell ref="DVM58:DVT58"/>
    <mergeCell ref="DVU58:DWB58"/>
    <mergeCell ref="DWC58:DWJ58"/>
    <mergeCell ref="DWK58:DWR58"/>
    <mergeCell ref="DWS58:DWZ58"/>
    <mergeCell ref="DXA58:DXH58"/>
    <mergeCell ref="DTQ58:DTX58"/>
    <mergeCell ref="DTY58:DUF58"/>
    <mergeCell ref="DUG58:DUN58"/>
    <mergeCell ref="DUO58:DUV58"/>
    <mergeCell ref="DUW58:DVD58"/>
    <mergeCell ref="DVE58:DVL58"/>
    <mergeCell ref="DRU58:DSB58"/>
    <mergeCell ref="DSC58:DSJ58"/>
    <mergeCell ref="DSK58:DSR58"/>
    <mergeCell ref="DSS58:DSZ58"/>
    <mergeCell ref="DTA58:DTH58"/>
    <mergeCell ref="DTI58:DTP58"/>
    <mergeCell ref="EBA58:EBH58"/>
    <mergeCell ref="EBI58:EBP58"/>
    <mergeCell ref="EBQ58:EBX58"/>
    <mergeCell ref="EBY58:ECF58"/>
    <mergeCell ref="ECG58:ECN58"/>
    <mergeCell ref="ECO58:ECV58"/>
    <mergeCell ref="DZE58:DZL58"/>
    <mergeCell ref="DZM58:DZT58"/>
    <mergeCell ref="DZU58:EAB58"/>
    <mergeCell ref="EAC58:EAJ58"/>
    <mergeCell ref="EAK58:EAR58"/>
    <mergeCell ref="EAS58:EAZ58"/>
    <mergeCell ref="DXI58:DXP58"/>
    <mergeCell ref="DXQ58:DXX58"/>
    <mergeCell ref="DXY58:DYF58"/>
    <mergeCell ref="DYG58:DYN58"/>
    <mergeCell ref="DYO58:DYV58"/>
    <mergeCell ref="DYW58:DZD58"/>
    <mergeCell ref="EGO58:EGV58"/>
    <mergeCell ref="EGW58:EHD58"/>
    <mergeCell ref="EHE58:EHL58"/>
    <mergeCell ref="EHM58:EHT58"/>
    <mergeCell ref="EHU58:EIB58"/>
    <mergeCell ref="EIC58:EIJ58"/>
    <mergeCell ref="EES58:EEZ58"/>
    <mergeCell ref="EFA58:EFH58"/>
    <mergeCell ref="EFI58:EFP58"/>
    <mergeCell ref="EFQ58:EFX58"/>
    <mergeCell ref="EFY58:EGF58"/>
    <mergeCell ref="EGG58:EGN58"/>
    <mergeCell ref="ECW58:EDD58"/>
    <mergeCell ref="EDE58:EDL58"/>
    <mergeCell ref="EDM58:EDT58"/>
    <mergeCell ref="EDU58:EEB58"/>
    <mergeCell ref="EEC58:EEJ58"/>
    <mergeCell ref="EEK58:EER58"/>
    <mergeCell ref="EMC58:EMJ58"/>
    <mergeCell ref="EMK58:EMR58"/>
    <mergeCell ref="EMS58:EMZ58"/>
    <mergeCell ref="ENA58:ENH58"/>
    <mergeCell ref="ENI58:ENP58"/>
    <mergeCell ref="ENQ58:ENX58"/>
    <mergeCell ref="EKG58:EKN58"/>
    <mergeCell ref="EKO58:EKV58"/>
    <mergeCell ref="EKW58:ELD58"/>
    <mergeCell ref="ELE58:ELL58"/>
    <mergeCell ref="ELM58:ELT58"/>
    <mergeCell ref="ELU58:EMB58"/>
    <mergeCell ref="EIK58:EIR58"/>
    <mergeCell ref="EIS58:EIZ58"/>
    <mergeCell ref="EJA58:EJH58"/>
    <mergeCell ref="EJI58:EJP58"/>
    <mergeCell ref="EJQ58:EJX58"/>
    <mergeCell ref="EJY58:EKF58"/>
    <mergeCell ref="ERQ58:ERX58"/>
    <mergeCell ref="ERY58:ESF58"/>
    <mergeCell ref="ESG58:ESN58"/>
    <mergeCell ref="ESO58:ESV58"/>
    <mergeCell ref="ESW58:ETD58"/>
    <mergeCell ref="ETE58:ETL58"/>
    <mergeCell ref="EPU58:EQB58"/>
    <mergeCell ref="EQC58:EQJ58"/>
    <mergeCell ref="EQK58:EQR58"/>
    <mergeCell ref="EQS58:EQZ58"/>
    <mergeCell ref="ERA58:ERH58"/>
    <mergeCell ref="ERI58:ERP58"/>
    <mergeCell ref="ENY58:EOF58"/>
    <mergeCell ref="EOG58:EON58"/>
    <mergeCell ref="EOO58:EOV58"/>
    <mergeCell ref="EOW58:EPD58"/>
    <mergeCell ref="EPE58:EPL58"/>
    <mergeCell ref="EPM58:EPT58"/>
    <mergeCell ref="EXE58:EXL58"/>
    <mergeCell ref="EXM58:EXT58"/>
    <mergeCell ref="EXU58:EYB58"/>
    <mergeCell ref="EYC58:EYJ58"/>
    <mergeCell ref="EYK58:EYR58"/>
    <mergeCell ref="EYS58:EYZ58"/>
    <mergeCell ref="EVI58:EVP58"/>
    <mergeCell ref="EVQ58:EVX58"/>
    <mergeCell ref="EVY58:EWF58"/>
    <mergeCell ref="EWG58:EWN58"/>
    <mergeCell ref="EWO58:EWV58"/>
    <mergeCell ref="EWW58:EXD58"/>
    <mergeCell ref="ETM58:ETT58"/>
    <mergeCell ref="ETU58:EUB58"/>
    <mergeCell ref="EUC58:EUJ58"/>
    <mergeCell ref="EUK58:EUR58"/>
    <mergeCell ref="EUS58:EUZ58"/>
    <mergeCell ref="EVA58:EVH58"/>
    <mergeCell ref="FCS58:FCZ58"/>
    <mergeCell ref="FDA58:FDH58"/>
    <mergeCell ref="FDI58:FDP58"/>
    <mergeCell ref="FDQ58:FDX58"/>
    <mergeCell ref="FDY58:FEF58"/>
    <mergeCell ref="FEG58:FEN58"/>
    <mergeCell ref="FAW58:FBD58"/>
    <mergeCell ref="FBE58:FBL58"/>
    <mergeCell ref="FBM58:FBT58"/>
    <mergeCell ref="FBU58:FCB58"/>
    <mergeCell ref="FCC58:FCJ58"/>
    <mergeCell ref="FCK58:FCR58"/>
    <mergeCell ref="EZA58:EZH58"/>
    <mergeCell ref="EZI58:EZP58"/>
    <mergeCell ref="EZQ58:EZX58"/>
    <mergeCell ref="EZY58:FAF58"/>
    <mergeCell ref="FAG58:FAN58"/>
    <mergeCell ref="FAO58:FAV58"/>
    <mergeCell ref="FIG58:FIN58"/>
    <mergeCell ref="FIO58:FIV58"/>
    <mergeCell ref="FIW58:FJD58"/>
    <mergeCell ref="FJE58:FJL58"/>
    <mergeCell ref="FJM58:FJT58"/>
    <mergeCell ref="FJU58:FKB58"/>
    <mergeCell ref="FGK58:FGR58"/>
    <mergeCell ref="FGS58:FGZ58"/>
    <mergeCell ref="FHA58:FHH58"/>
    <mergeCell ref="FHI58:FHP58"/>
    <mergeCell ref="FHQ58:FHX58"/>
    <mergeCell ref="FHY58:FIF58"/>
    <mergeCell ref="FEO58:FEV58"/>
    <mergeCell ref="FEW58:FFD58"/>
    <mergeCell ref="FFE58:FFL58"/>
    <mergeCell ref="FFM58:FFT58"/>
    <mergeCell ref="FFU58:FGB58"/>
    <mergeCell ref="FGC58:FGJ58"/>
    <mergeCell ref="FNU58:FOB58"/>
    <mergeCell ref="FOC58:FOJ58"/>
    <mergeCell ref="FOK58:FOR58"/>
    <mergeCell ref="FOS58:FOZ58"/>
    <mergeCell ref="FPA58:FPH58"/>
    <mergeCell ref="FPI58:FPP58"/>
    <mergeCell ref="FLY58:FMF58"/>
    <mergeCell ref="FMG58:FMN58"/>
    <mergeCell ref="FMO58:FMV58"/>
    <mergeCell ref="FMW58:FND58"/>
    <mergeCell ref="FNE58:FNL58"/>
    <mergeCell ref="FNM58:FNT58"/>
    <mergeCell ref="FKC58:FKJ58"/>
    <mergeCell ref="FKK58:FKR58"/>
    <mergeCell ref="FKS58:FKZ58"/>
    <mergeCell ref="FLA58:FLH58"/>
    <mergeCell ref="FLI58:FLP58"/>
    <mergeCell ref="FLQ58:FLX58"/>
    <mergeCell ref="FTI58:FTP58"/>
    <mergeCell ref="FTQ58:FTX58"/>
    <mergeCell ref="FTY58:FUF58"/>
    <mergeCell ref="FUG58:FUN58"/>
    <mergeCell ref="FUO58:FUV58"/>
    <mergeCell ref="FUW58:FVD58"/>
    <mergeCell ref="FRM58:FRT58"/>
    <mergeCell ref="FRU58:FSB58"/>
    <mergeCell ref="FSC58:FSJ58"/>
    <mergeCell ref="FSK58:FSR58"/>
    <mergeCell ref="FSS58:FSZ58"/>
    <mergeCell ref="FTA58:FTH58"/>
    <mergeCell ref="FPQ58:FPX58"/>
    <mergeCell ref="FPY58:FQF58"/>
    <mergeCell ref="FQG58:FQN58"/>
    <mergeCell ref="FQO58:FQV58"/>
    <mergeCell ref="FQW58:FRD58"/>
    <mergeCell ref="FRE58:FRL58"/>
    <mergeCell ref="FYW58:FZD58"/>
    <mergeCell ref="FZE58:FZL58"/>
    <mergeCell ref="FZM58:FZT58"/>
    <mergeCell ref="FZU58:GAB58"/>
    <mergeCell ref="GAC58:GAJ58"/>
    <mergeCell ref="GAK58:GAR58"/>
    <mergeCell ref="FXA58:FXH58"/>
    <mergeCell ref="FXI58:FXP58"/>
    <mergeCell ref="FXQ58:FXX58"/>
    <mergeCell ref="FXY58:FYF58"/>
    <mergeCell ref="FYG58:FYN58"/>
    <mergeCell ref="FYO58:FYV58"/>
    <mergeCell ref="FVE58:FVL58"/>
    <mergeCell ref="FVM58:FVT58"/>
    <mergeCell ref="FVU58:FWB58"/>
    <mergeCell ref="FWC58:FWJ58"/>
    <mergeCell ref="FWK58:FWR58"/>
    <mergeCell ref="FWS58:FWZ58"/>
    <mergeCell ref="GEK58:GER58"/>
    <mergeCell ref="GES58:GEZ58"/>
    <mergeCell ref="GFA58:GFH58"/>
    <mergeCell ref="GFI58:GFP58"/>
    <mergeCell ref="GFQ58:GFX58"/>
    <mergeCell ref="GFY58:GGF58"/>
    <mergeCell ref="GCO58:GCV58"/>
    <mergeCell ref="GCW58:GDD58"/>
    <mergeCell ref="GDE58:GDL58"/>
    <mergeCell ref="GDM58:GDT58"/>
    <mergeCell ref="GDU58:GEB58"/>
    <mergeCell ref="GEC58:GEJ58"/>
    <mergeCell ref="GAS58:GAZ58"/>
    <mergeCell ref="GBA58:GBH58"/>
    <mergeCell ref="GBI58:GBP58"/>
    <mergeCell ref="GBQ58:GBX58"/>
    <mergeCell ref="GBY58:GCF58"/>
    <mergeCell ref="GCG58:GCN58"/>
    <mergeCell ref="GJY58:GKF58"/>
    <mergeCell ref="GKG58:GKN58"/>
    <mergeCell ref="GKO58:GKV58"/>
    <mergeCell ref="GKW58:GLD58"/>
    <mergeCell ref="GLE58:GLL58"/>
    <mergeCell ref="GLM58:GLT58"/>
    <mergeCell ref="GIC58:GIJ58"/>
    <mergeCell ref="GIK58:GIR58"/>
    <mergeCell ref="GIS58:GIZ58"/>
    <mergeCell ref="GJA58:GJH58"/>
    <mergeCell ref="GJI58:GJP58"/>
    <mergeCell ref="GJQ58:GJX58"/>
    <mergeCell ref="GGG58:GGN58"/>
    <mergeCell ref="GGO58:GGV58"/>
    <mergeCell ref="GGW58:GHD58"/>
    <mergeCell ref="GHE58:GHL58"/>
    <mergeCell ref="GHM58:GHT58"/>
    <mergeCell ref="GHU58:GIB58"/>
    <mergeCell ref="GPM58:GPT58"/>
    <mergeCell ref="GPU58:GQB58"/>
    <mergeCell ref="GQC58:GQJ58"/>
    <mergeCell ref="GQK58:GQR58"/>
    <mergeCell ref="GQS58:GQZ58"/>
    <mergeCell ref="GRA58:GRH58"/>
    <mergeCell ref="GNQ58:GNX58"/>
    <mergeCell ref="GNY58:GOF58"/>
    <mergeCell ref="GOG58:GON58"/>
    <mergeCell ref="GOO58:GOV58"/>
    <mergeCell ref="GOW58:GPD58"/>
    <mergeCell ref="GPE58:GPL58"/>
    <mergeCell ref="GLU58:GMB58"/>
    <mergeCell ref="GMC58:GMJ58"/>
    <mergeCell ref="GMK58:GMR58"/>
    <mergeCell ref="GMS58:GMZ58"/>
    <mergeCell ref="GNA58:GNH58"/>
    <mergeCell ref="GNI58:GNP58"/>
    <mergeCell ref="GVA58:GVH58"/>
    <mergeCell ref="GVI58:GVP58"/>
    <mergeCell ref="GVQ58:GVX58"/>
    <mergeCell ref="GVY58:GWF58"/>
    <mergeCell ref="GWG58:GWN58"/>
    <mergeCell ref="GWO58:GWV58"/>
    <mergeCell ref="GTE58:GTL58"/>
    <mergeCell ref="GTM58:GTT58"/>
    <mergeCell ref="GTU58:GUB58"/>
    <mergeCell ref="GUC58:GUJ58"/>
    <mergeCell ref="GUK58:GUR58"/>
    <mergeCell ref="GUS58:GUZ58"/>
    <mergeCell ref="GRI58:GRP58"/>
    <mergeCell ref="GRQ58:GRX58"/>
    <mergeCell ref="GRY58:GSF58"/>
    <mergeCell ref="GSG58:GSN58"/>
    <mergeCell ref="GSO58:GSV58"/>
    <mergeCell ref="GSW58:GTD58"/>
    <mergeCell ref="HAO58:HAV58"/>
    <mergeCell ref="HAW58:HBD58"/>
    <mergeCell ref="HBE58:HBL58"/>
    <mergeCell ref="HBM58:HBT58"/>
    <mergeCell ref="HBU58:HCB58"/>
    <mergeCell ref="HCC58:HCJ58"/>
    <mergeCell ref="GYS58:GYZ58"/>
    <mergeCell ref="GZA58:GZH58"/>
    <mergeCell ref="GZI58:GZP58"/>
    <mergeCell ref="GZQ58:GZX58"/>
    <mergeCell ref="GZY58:HAF58"/>
    <mergeCell ref="HAG58:HAN58"/>
    <mergeCell ref="GWW58:GXD58"/>
    <mergeCell ref="GXE58:GXL58"/>
    <mergeCell ref="GXM58:GXT58"/>
    <mergeCell ref="GXU58:GYB58"/>
    <mergeCell ref="GYC58:GYJ58"/>
    <mergeCell ref="GYK58:GYR58"/>
    <mergeCell ref="HGC58:HGJ58"/>
    <mergeCell ref="HGK58:HGR58"/>
    <mergeCell ref="HGS58:HGZ58"/>
    <mergeCell ref="HHA58:HHH58"/>
    <mergeCell ref="HHI58:HHP58"/>
    <mergeCell ref="HHQ58:HHX58"/>
    <mergeCell ref="HEG58:HEN58"/>
    <mergeCell ref="HEO58:HEV58"/>
    <mergeCell ref="HEW58:HFD58"/>
    <mergeCell ref="HFE58:HFL58"/>
    <mergeCell ref="HFM58:HFT58"/>
    <mergeCell ref="HFU58:HGB58"/>
    <mergeCell ref="HCK58:HCR58"/>
    <mergeCell ref="HCS58:HCZ58"/>
    <mergeCell ref="HDA58:HDH58"/>
    <mergeCell ref="HDI58:HDP58"/>
    <mergeCell ref="HDQ58:HDX58"/>
    <mergeCell ref="HDY58:HEF58"/>
    <mergeCell ref="HLQ58:HLX58"/>
    <mergeCell ref="HLY58:HMF58"/>
    <mergeCell ref="HMG58:HMN58"/>
    <mergeCell ref="HMO58:HMV58"/>
    <mergeCell ref="HMW58:HND58"/>
    <mergeCell ref="HNE58:HNL58"/>
    <mergeCell ref="HJU58:HKB58"/>
    <mergeCell ref="HKC58:HKJ58"/>
    <mergeCell ref="HKK58:HKR58"/>
    <mergeCell ref="HKS58:HKZ58"/>
    <mergeCell ref="HLA58:HLH58"/>
    <mergeCell ref="HLI58:HLP58"/>
    <mergeCell ref="HHY58:HIF58"/>
    <mergeCell ref="HIG58:HIN58"/>
    <mergeCell ref="HIO58:HIV58"/>
    <mergeCell ref="HIW58:HJD58"/>
    <mergeCell ref="HJE58:HJL58"/>
    <mergeCell ref="HJM58:HJT58"/>
    <mergeCell ref="HRE58:HRL58"/>
    <mergeCell ref="HRM58:HRT58"/>
    <mergeCell ref="HRU58:HSB58"/>
    <mergeCell ref="HSC58:HSJ58"/>
    <mergeCell ref="HSK58:HSR58"/>
    <mergeCell ref="HSS58:HSZ58"/>
    <mergeCell ref="HPI58:HPP58"/>
    <mergeCell ref="HPQ58:HPX58"/>
    <mergeCell ref="HPY58:HQF58"/>
    <mergeCell ref="HQG58:HQN58"/>
    <mergeCell ref="HQO58:HQV58"/>
    <mergeCell ref="HQW58:HRD58"/>
    <mergeCell ref="HNM58:HNT58"/>
    <mergeCell ref="HNU58:HOB58"/>
    <mergeCell ref="HOC58:HOJ58"/>
    <mergeCell ref="HOK58:HOR58"/>
    <mergeCell ref="HOS58:HOZ58"/>
    <mergeCell ref="HPA58:HPH58"/>
    <mergeCell ref="HWS58:HWZ58"/>
    <mergeCell ref="HXA58:HXH58"/>
    <mergeCell ref="HXI58:HXP58"/>
    <mergeCell ref="HXQ58:HXX58"/>
    <mergeCell ref="HXY58:HYF58"/>
    <mergeCell ref="HYG58:HYN58"/>
    <mergeCell ref="HUW58:HVD58"/>
    <mergeCell ref="HVE58:HVL58"/>
    <mergeCell ref="HVM58:HVT58"/>
    <mergeCell ref="HVU58:HWB58"/>
    <mergeCell ref="HWC58:HWJ58"/>
    <mergeCell ref="HWK58:HWR58"/>
    <mergeCell ref="HTA58:HTH58"/>
    <mergeCell ref="HTI58:HTP58"/>
    <mergeCell ref="HTQ58:HTX58"/>
    <mergeCell ref="HTY58:HUF58"/>
    <mergeCell ref="HUG58:HUN58"/>
    <mergeCell ref="HUO58:HUV58"/>
    <mergeCell ref="ICG58:ICN58"/>
    <mergeCell ref="ICO58:ICV58"/>
    <mergeCell ref="ICW58:IDD58"/>
    <mergeCell ref="IDE58:IDL58"/>
    <mergeCell ref="IDM58:IDT58"/>
    <mergeCell ref="IDU58:IEB58"/>
    <mergeCell ref="IAK58:IAR58"/>
    <mergeCell ref="IAS58:IAZ58"/>
    <mergeCell ref="IBA58:IBH58"/>
    <mergeCell ref="IBI58:IBP58"/>
    <mergeCell ref="IBQ58:IBX58"/>
    <mergeCell ref="IBY58:ICF58"/>
    <mergeCell ref="HYO58:HYV58"/>
    <mergeCell ref="HYW58:HZD58"/>
    <mergeCell ref="HZE58:HZL58"/>
    <mergeCell ref="HZM58:HZT58"/>
    <mergeCell ref="HZU58:IAB58"/>
    <mergeCell ref="IAC58:IAJ58"/>
    <mergeCell ref="IHU58:IIB58"/>
    <mergeCell ref="IIC58:IIJ58"/>
    <mergeCell ref="IIK58:IIR58"/>
    <mergeCell ref="IIS58:IIZ58"/>
    <mergeCell ref="IJA58:IJH58"/>
    <mergeCell ref="IJI58:IJP58"/>
    <mergeCell ref="IFY58:IGF58"/>
    <mergeCell ref="IGG58:IGN58"/>
    <mergeCell ref="IGO58:IGV58"/>
    <mergeCell ref="IGW58:IHD58"/>
    <mergeCell ref="IHE58:IHL58"/>
    <mergeCell ref="IHM58:IHT58"/>
    <mergeCell ref="IEC58:IEJ58"/>
    <mergeCell ref="IEK58:IER58"/>
    <mergeCell ref="IES58:IEZ58"/>
    <mergeCell ref="IFA58:IFH58"/>
    <mergeCell ref="IFI58:IFP58"/>
    <mergeCell ref="IFQ58:IFX58"/>
    <mergeCell ref="INI58:INP58"/>
    <mergeCell ref="INQ58:INX58"/>
    <mergeCell ref="INY58:IOF58"/>
    <mergeCell ref="IOG58:ION58"/>
    <mergeCell ref="IOO58:IOV58"/>
    <mergeCell ref="IOW58:IPD58"/>
    <mergeCell ref="ILM58:ILT58"/>
    <mergeCell ref="ILU58:IMB58"/>
    <mergeCell ref="IMC58:IMJ58"/>
    <mergeCell ref="IMK58:IMR58"/>
    <mergeCell ref="IMS58:IMZ58"/>
    <mergeCell ref="INA58:INH58"/>
    <mergeCell ref="IJQ58:IJX58"/>
    <mergeCell ref="IJY58:IKF58"/>
    <mergeCell ref="IKG58:IKN58"/>
    <mergeCell ref="IKO58:IKV58"/>
    <mergeCell ref="IKW58:ILD58"/>
    <mergeCell ref="ILE58:ILL58"/>
    <mergeCell ref="ISW58:ITD58"/>
    <mergeCell ref="ITE58:ITL58"/>
    <mergeCell ref="ITM58:ITT58"/>
    <mergeCell ref="ITU58:IUB58"/>
    <mergeCell ref="IUC58:IUJ58"/>
    <mergeCell ref="IUK58:IUR58"/>
    <mergeCell ref="IRA58:IRH58"/>
    <mergeCell ref="IRI58:IRP58"/>
    <mergeCell ref="IRQ58:IRX58"/>
    <mergeCell ref="IRY58:ISF58"/>
    <mergeCell ref="ISG58:ISN58"/>
    <mergeCell ref="ISO58:ISV58"/>
    <mergeCell ref="IPE58:IPL58"/>
    <mergeCell ref="IPM58:IPT58"/>
    <mergeCell ref="IPU58:IQB58"/>
    <mergeCell ref="IQC58:IQJ58"/>
    <mergeCell ref="IQK58:IQR58"/>
    <mergeCell ref="IQS58:IQZ58"/>
    <mergeCell ref="IYK58:IYR58"/>
    <mergeCell ref="IYS58:IYZ58"/>
    <mergeCell ref="IZA58:IZH58"/>
    <mergeCell ref="IZI58:IZP58"/>
    <mergeCell ref="IZQ58:IZX58"/>
    <mergeCell ref="IZY58:JAF58"/>
    <mergeCell ref="IWO58:IWV58"/>
    <mergeCell ref="IWW58:IXD58"/>
    <mergeCell ref="IXE58:IXL58"/>
    <mergeCell ref="IXM58:IXT58"/>
    <mergeCell ref="IXU58:IYB58"/>
    <mergeCell ref="IYC58:IYJ58"/>
    <mergeCell ref="IUS58:IUZ58"/>
    <mergeCell ref="IVA58:IVH58"/>
    <mergeCell ref="IVI58:IVP58"/>
    <mergeCell ref="IVQ58:IVX58"/>
    <mergeCell ref="IVY58:IWF58"/>
    <mergeCell ref="IWG58:IWN58"/>
    <mergeCell ref="JDY58:JEF58"/>
    <mergeCell ref="JEG58:JEN58"/>
    <mergeCell ref="JEO58:JEV58"/>
    <mergeCell ref="JEW58:JFD58"/>
    <mergeCell ref="JFE58:JFL58"/>
    <mergeCell ref="JFM58:JFT58"/>
    <mergeCell ref="JCC58:JCJ58"/>
    <mergeCell ref="JCK58:JCR58"/>
    <mergeCell ref="JCS58:JCZ58"/>
    <mergeCell ref="JDA58:JDH58"/>
    <mergeCell ref="JDI58:JDP58"/>
    <mergeCell ref="JDQ58:JDX58"/>
    <mergeCell ref="JAG58:JAN58"/>
    <mergeCell ref="JAO58:JAV58"/>
    <mergeCell ref="JAW58:JBD58"/>
    <mergeCell ref="JBE58:JBL58"/>
    <mergeCell ref="JBM58:JBT58"/>
    <mergeCell ref="JBU58:JCB58"/>
    <mergeCell ref="JJM58:JJT58"/>
    <mergeCell ref="JJU58:JKB58"/>
    <mergeCell ref="JKC58:JKJ58"/>
    <mergeCell ref="JKK58:JKR58"/>
    <mergeCell ref="JKS58:JKZ58"/>
    <mergeCell ref="JLA58:JLH58"/>
    <mergeCell ref="JHQ58:JHX58"/>
    <mergeCell ref="JHY58:JIF58"/>
    <mergeCell ref="JIG58:JIN58"/>
    <mergeCell ref="JIO58:JIV58"/>
    <mergeCell ref="JIW58:JJD58"/>
    <mergeCell ref="JJE58:JJL58"/>
    <mergeCell ref="JFU58:JGB58"/>
    <mergeCell ref="JGC58:JGJ58"/>
    <mergeCell ref="JGK58:JGR58"/>
    <mergeCell ref="JGS58:JGZ58"/>
    <mergeCell ref="JHA58:JHH58"/>
    <mergeCell ref="JHI58:JHP58"/>
    <mergeCell ref="JPA58:JPH58"/>
    <mergeCell ref="JPI58:JPP58"/>
    <mergeCell ref="JPQ58:JPX58"/>
    <mergeCell ref="JPY58:JQF58"/>
    <mergeCell ref="JQG58:JQN58"/>
    <mergeCell ref="JQO58:JQV58"/>
    <mergeCell ref="JNE58:JNL58"/>
    <mergeCell ref="JNM58:JNT58"/>
    <mergeCell ref="JNU58:JOB58"/>
    <mergeCell ref="JOC58:JOJ58"/>
    <mergeCell ref="JOK58:JOR58"/>
    <mergeCell ref="JOS58:JOZ58"/>
    <mergeCell ref="JLI58:JLP58"/>
    <mergeCell ref="JLQ58:JLX58"/>
    <mergeCell ref="JLY58:JMF58"/>
    <mergeCell ref="JMG58:JMN58"/>
    <mergeCell ref="JMO58:JMV58"/>
    <mergeCell ref="JMW58:JND58"/>
    <mergeCell ref="JUO58:JUV58"/>
    <mergeCell ref="JUW58:JVD58"/>
    <mergeCell ref="JVE58:JVL58"/>
    <mergeCell ref="JVM58:JVT58"/>
    <mergeCell ref="JVU58:JWB58"/>
    <mergeCell ref="JWC58:JWJ58"/>
    <mergeCell ref="JSS58:JSZ58"/>
    <mergeCell ref="JTA58:JTH58"/>
    <mergeCell ref="JTI58:JTP58"/>
    <mergeCell ref="JTQ58:JTX58"/>
    <mergeCell ref="JTY58:JUF58"/>
    <mergeCell ref="JUG58:JUN58"/>
    <mergeCell ref="JQW58:JRD58"/>
    <mergeCell ref="JRE58:JRL58"/>
    <mergeCell ref="JRM58:JRT58"/>
    <mergeCell ref="JRU58:JSB58"/>
    <mergeCell ref="JSC58:JSJ58"/>
    <mergeCell ref="JSK58:JSR58"/>
    <mergeCell ref="KAC58:KAJ58"/>
    <mergeCell ref="KAK58:KAR58"/>
    <mergeCell ref="KAS58:KAZ58"/>
    <mergeCell ref="KBA58:KBH58"/>
    <mergeCell ref="KBI58:KBP58"/>
    <mergeCell ref="KBQ58:KBX58"/>
    <mergeCell ref="JYG58:JYN58"/>
    <mergeCell ref="JYO58:JYV58"/>
    <mergeCell ref="JYW58:JZD58"/>
    <mergeCell ref="JZE58:JZL58"/>
    <mergeCell ref="JZM58:JZT58"/>
    <mergeCell ref="JZU58:KAB58"/>
    <mergeCell ref="JWK58:JWR58"/>
    <mergeCell ref="JWS58:JWZ58"/>
    <mergeCell ref="JXA58:JXH58"/>
    <mergeCell ref="JXI58:JXP58"/>
    <mergeCell ref="JXQ58:JXX58"/>
    <mergeCell ref="JXY58:JYF58"/>
    <mergeCell ref="KFQ58:KFX58"/>
    <mergeCell ref="KFY58:KGF58"/>
    <mergeCell ref="KGG58:KGN58"/>
    <mergeCell ref="KGO58:KGV58"/>
    <mergeCell ref="KGW58:KHD58"/>
    <mergeCell ref="KHE58:KHL58"/>
    <mergeCell ref="KDU58:KEB58"/>
    <mergeCell ref="KEC58:KEJ58"/>
    <mergeCell ref="KEK58:KER58"/>
    <mergeCell ref="KES58:KEZ58"/>
    <mergeCell ref="KFA58:KFH58"/>
    <mergeCell ref="KFI58:KFP58"/>
    <mergeCell ref="KBY58:KCF58"/>
    <mergeCell ref="KCG58:KCN58"/>
    <mergeCell ref="KCO58:KCV58"/>
    <mergeCell ref="KCW58:KDD58"/>
    <mergeCell ref="KDE58:KDL58"/>
    <mergeCell ref="KDM58:KDT58"/>
    <mergeCell ref="KLE58:KLL58"/>
    <mergeCell ref="KLM58:KLT58"/>
    <mergeCell ref="KLU58:KMB58"/>
    <mergeCell ref="KMC58:KMJ58"/>
    <mergeCell ref="KMK58:KMR58"/>
    <mergeCell ref="KMS58:KMZ58"/>
    <mergeCell ref="KJI58:KJP58"/>
    <mergeCell ref="KJQ58:KJX58"/>
    <mergeCell ref="KJY58:KKF58"/>
    <mergeCell ref="KKG58:KKN58"/>
    <mergeCell ref="KKO58:KKV58"/>
    <mergeCell ref="KKW58:KLD58"/>
    <mergeCell ref="KHM58:KHT58"/>
    <mergeCell ref="KHU58:KIB58"/>
    <mergeCell ref="KIC58:KIJ58"/>
    <mergeCell ref="KIK58:KIR58"/>
    <mergeCell ref="KIS58:KIZ58"/>
    <mergeCell ref="KJA58:KJH58"/>
    <mergeCell ref="KQS58:KQZ58"/>
    <mergeCell ref="KRA58:KRH58"/>
    <mergeCell ref="KRI58:KRP58"/>
    <mergeCell ref="KRQ58:KRX58"/>
    <mergeCell ref="KRY58:KSF58"/>
    <mergeCell ref="KSG58:KSN58"/>
    <mergeCell ref="KOW58:KPD58"/>
    <mergeCell ref="KPE58:KPL58"/>
    <mergeCell ref="KPM58:KPT58"/>
    <mergeCell ref="KPU58:KQB58"/>
    <mergeCell ref="KQC58:KQJ58"/>
    <mergeCell ref="KQK58:KQR58"/>
    <mergeCell ref="KNA58:KNH58"/>
    <mergeCell ref="KNI58:KNP58"/>
    <mergeCell ref="KNQ58:KNX58"/>
    <mergeCell ref="KNY58:KOF58"/>
    <mergeCell ref="KOG58:KON58"/>
    <mergeCell ref="KOO58:KOV58"/>
    <mergeCell ref="KWG58:KWN58"/>
    <mergeCell ref="KWO58:KWV58"/>
    <mergeCell ref="KWW58:KXD58"/>
    <mergeCell ref="KXE58:KXL58"/>
    <mergeCell ref="KXM58:KXT58"/>
    <mergeCell ref="KXU58:KYB58"/>
    <mergeCell ref="KUK58:KUR58"/>
    <mergeCell ref="KUS58:KUZ58"/>
    <mergeCell ref="KVA58:KVH58"/>
    <mergeCell ref="KVI58:KVP58"/>
    <mergeCell ref="KVQ58:KVX58"/>
    <mergeCell ref="KVY58:KWF58"/>
    <mergeCell ref="KSO58:KSV58"/>
    <mergeCell ref="KSW58:KTD58"/>
    <mergeCell ref="KTE58:KTL58"/>
    <mergeCell ref="KTM58:KTT58"/>
    <mergeCell ref="KTU58:KUB58"/>
    <mergeCell ref="KUC58:KUJ58"/>
    <mergeCell ref="LBU58:LCB58"/>
    <mergeCell ref="LCC58:LCJ58"/>
    <mergeCell ref="LCK58:LCR58"/>
    <mergeCell ref="LCS58:LCZ58"/>
    <mergeCell ref="LDA58:LDH58"/>
    <mergeCell ref="LDI58:LDP58"/>
    <mergeCell ref="KZY58:LAF58"/>
    <mergeCell ref="LAG58:LAN58"/>
    <mergeCell ref="LAO58:LAV58"/>
    <mergeCell ref="LAW58:LBD58"/>
    <mergeCell ref="LBE58:LBL58"/>
    <mergeCell ref="LBM58:LBT58"/>
    <mergeCell ref="KYC58:KYJ58"/>
    <mergeCell ref="KYK58:KYR58"/>
    <mergeCell ref="KYS58:KYZ58"/>
    <mergeCell ref="KZA58:KZH58"/>
    <mergeCell ref="KZI58:KZP58"/>
    <mergeCell ref="KZQ58:KZX58"/>
    <mergeCell ref="LHI58:LHP58"/>
    <mergeCell ref="LHQ58:LHX58"/>
    <mergeCell ref="LHY58:LIF58"/>
    <mergeCell ref="LIG58:LIN58"/>
    <mergeCell ref="LIO58:LIV58"/>
    <mergeCell ref="LIW58:LJD58"/>
    <mergeCell ref="LFM58:LFT58"/>
    <mergeCell ref="LFU58:LGB58"/>
    <mergeCell ref="LGC58:LGJ58"/>
    <mergeCell ref="LGK58:LGR58"/>
    <mergeCell ref="LGS58:LGZ58"/>
    <mergeCell ref="LHA58:LHH58"/>
    <mergeCell ref="LDQ58:LDX58"/>
    <mergeCell ref="LDY58:LEF58"/>
    <mergeCell ref="LEG58:LEN58"/>
    <mergeCell ref="LEO58:LEV58"/>
    <mergeCell ref="LEW58:LFD58"/>
    <mergeCell ref="LFE58:LFL58"/>
    <mergeCell ref="LMW58:LND58"/>
    <mergeCell ref="LNE58:LNL58"/>
    <mergeCell ref="LNM58:LNT58"/>
    <mergeCell ref="LNU58:LOB58"/>
    <mergeCell ref="LOC58:LOJ58"/>
    <mergeCell ref="LOK58:LOR58"/>
    <mergeCell ref="LLA58:LLH58"/>
    <mergeCell ref="LLI58:LLP58"/>
    <mergeCell ref="LLQ58:LLX58"/>
    <mergeCell ref="LLY58:LMF58"/>
    <mergeCell ref="LMG58:LMN58"/>
    <mergeCell ref="LMO58:LMV58"/>
    <mergeCell ref="LJE58:LJL58"/>
    <mergeCell ref="LJM58:LJT58"/>
    <mergeCell ref="LJU58:LKB58"/>
    <mergeCell ref="LKC58:LKJ58"/>
    <mergeCell ref="LKK58:LKR58"/>
    <mergeCell ref="LKS58:LKZ58"/>
    <mergeCell ref="LSK58:LSR58"/>
    <mergeCell ref="LSS58:LSZ58"/>
    <mergeCell ref="LTA58:LTH58"/>
    <mergeCell ref="LTI58:LTP58"/>
    <mergeCell ref="LTQ58:LTX58"/>
    <mergeCell ref="LTY58:LUF58"/>
    <mergeCell ref="LQO58:LQV58"/>
    <mergeCell ref="LQW58:LRD58"/>
    <mergeCell ref="LRE58:LRL58"/>
    <mergeCell ref="LRM58:LRT58"/>
    <mergeCell ref="LRU58:LSB58"/>
    <mergeCell ref="LSC58:LSJ58"/>
    <mergeCell ref="LOS58:LOZ58"/>
    <mergeCell ref="LPA58:LPH58"/>
    <mergeCell ref="LPI58:LPP58"/>
    <mergeCell ref="LPQ58:LPX58"/>
    <mergeCell ref="LPY58:LQF58"/>
    <mergeCell ref="LQG58:LQN58"/>
    <mergeCell ref="LXY58:LYF58"/>
    <mergeCell ref="LYG58:LYN58"/>
    <mergeCell ref="LYO58:LYV58"/>
    <mergeCell ref="LYW58:LZD58"/>
    <mergeCell ref="LZE58:LZL58"/>
    <mergeCell ref="LZM58:LZT58"/>
    <mergeCell ref="LWC58:LWJ58"/>
    <mergeCell ref="LWK58:LWR58"/>
    <mergeCell ref="LWS58:LWZ58"/>
    <mergeCell ref="LXA58:LXH58"/>
    <mergeCell ref="LXI58:LXP58"/>
    <mergeCell ref="LXQ58:LXX58"/>
    <mergeCell ref="LUG58:LUN58"/>
    <mergeCell ref="LUO58:LUV58"/>
    <mergeCell ref="LUW58:LVD58"/>
    <mergeCell ref="LVE58:LVL58"/>
    <mergeCell ref="LVM58:LVT58"/>
    <mergeCell ref="LVU58:LWB58"/>
    <mergeCell ref="MDM58:MDT58"/>
    <mergeCell ref="MDU58:MEB58"/>
    <mergeCell ref="MEC58:MEJ58"/>
    <mergeCell ref="MEK58:MER58"/>
    <mergeCell ref="MES58:MEZ58"/>
    <mergeCell ref="MFA58:MFH58"/>
    <mergeCell ref="MBQ58:MBX58"/>
    <mergeCell ref="MBY58:MCF58"/>
    <mergeCell ref="MCG58:MCN58"/>
    <mergeCell ref="MCO58:MCV58"/>
    <mergeCell ref="MCW58:MDD58"/>
    <mergeCell ref="MDE58:MDL58"/>
    <mergeCell ref="LZU58:MAB58"/>
    <mergeCell ref="MAC58:MAJ58"/>
    <mergeCell ref="MAK58:MAR58"/>
    <mergeCell ref="MAS58:MAZ58"/>
    <mergeCell ref="MBA58:MBH58"/>
    <mergeCell ref="MBI58:MBP58"/>
    <mergeCell ref="MJA58:MJH58"/>
    <mergeCell ref="MJI58:MJP58"/>
    <mergeCell ref="MJQ58:MJX58"/>
    <mergeCell ref="MJY58:MKF58"/>
    <mergeCell ref="MKG58:MKN58"/>
    <mergeCell ref="MKO58:MKV58"/>
    <mergeCell ref="MHE58:MHL58"/>
    <mergeCell ref="MHM58:MHT58"/>
    <mergeCell ref="MHU58:MIB58"/>
    <mergeCell ref="MIC58:MIJ58"/>
    <mergeCell ref="MIK58:MIR58"/>
    <mergeCell ref="MIS58:MIZ58"/>
    <mergeCell ref="MFI58:MFP58"/>
    <mergeCell ref="MFQ58:MFX58"/>
    <mergeCell ref="MFY58:MGF58"/>
    <mergeCell ref="MGG58:MGN58"/>
    <mergeCell ref="MGO58:MGV58"/>
    <mergeCell ref="MGW58:MHD58"/>
    <mergeCell ref="MOO58:MOV58"/>
    <mergeCell ref="MOW58:MPD58"/>
    <mergeCell ref="MPE58:MPL58"/>
    <mergeCell ref="MPM58:MPT58"/>
    <mergeCell ref="MPU58:MQB58"/>
    <mergeCell ref="MQC58:MQJ58"/>
    <mergeCell ref="MMS58:MMZ58"/>
    <mergeCell ref="MNA58:MNH58"/>
    <mergeCell ref="MNI58:MNP58"/>
    <mergeCell ref="MNQ58:MNX58"/>
    <mergeCell ref="MNY58:MOF58"/>
    <mergeCell ref="MOG58:MON58"/>
    <mergeCell ref="MKW58:MLD58"/>
    <mergeCell ref="MLE58:MLL58"/>
    <mergeCell ref="MLM58:MLT58"/>
    <mergeCell ref="MLU58:MMB58"/>
    <mergeCell ref="MMC58:MMJ58"/>
    <mergeCell ref="MMK58:MMR58"/>
    <mergeCell ref="MUC58:MUJ58"/>
    <mergeCell ref="MUK58:MUR58"/>
    <mergeCell ref="MUS58:MUZ58"/>
    <mergeCell ref="MVA58:MVH58"/>
    <mergeCell ref="MVI58:MVP58"/>
    <mergeCell ref="MVQ58:MVX58"/>
    <mergeCell ref="MSG58:MSN58"/>
    <mergeCell ref="MSO58:MSV58"/>
    <mergeCell ref="MSW58:MTD58"/>
    <mergeCell ref="MTE58:MTL58"/>
    <mergeCell ref="MTM58:MTT58"/>
    <mergeCell ref="MTU58:MUB58"/>
    <mergeCell ref="MQK58:MQR58"/>
    <mergeCell ref="MQS58:MQZ58"/>
    <mergeCell ref="MRA58:MRH58"/>
    <mergeCell ref="MRI58:MRP58"/>
    <mergeCell ref="MRQ58:MRX58"/>
    <mergeCell ref="MRY58:MSF58"/>
    <mergeCell ref="MZQ58:MZX58"/>
    <mergeCell ref="MZY58:NAF58"/>
    <mergeCell ref="NAG58:NAN58"/>
    <mergeCell ref="NAO58:NAV58"/>
    <mergeCell ref="NAW58:NBD58"/>
    <mergeCell ref="NBE58:NBL58"/>
    <mergeCell ref="MXU58:MYB58"/>
    <mergeCell ref="MYC58:MYJ58"/>
    <mergeCell ref="MYK58:MYR58"/>
    <mergeCell ref="MYS58:MYZ58"/>
    <mergeCell ref="MZA58:MZH58"/>
    <mergeCell ref="MZI58:MZP58"/>
    <mergeCell ref="MVY58:MWF58"/>
    <mergeCell ref="MWG58:MWN58"/>
    <mergeCell ref="MWO58:MWV58"/>
    <mergeCell ref="MWW58:MXD58"/>
    <mergeCell ref="MXE58:MXL58"/>
    <mergeCell ref="MXM58:MXT58"/>
    <mergeCell ref="NFE58:NFL58"/>
    <mergeCell ref="NFM58:NFT58"/>
    <mergeCell ref="NFU58:NGB58"/>
    <mergeCell ref="NGC58:NGJ58"/>
    <mergeCell ref="NGK58:NGR58"/>
    <mergeCell ref="NGS58:NGZ58"/>
    <mergeCell ref="NDI58:NDP58"/>
    <mergeCell ref="NDQ58:NDX58"/>
    <mergeCell ref="NDY58:NEF58"/>
    <mergeCell ref="NEG58:NEN58"/>
    <mergeCell ref="NEO58:NEV58"/>
    <mergeCell ref="NEW58:NFD58"/>
    <mergeCell ref="NBM58:NBT58"/>
    <mergeCell ref="NBU58:NCB58"/>
    <mergeCell ref="NCC58:NCJ58"/>
    <mergeCell ref="NCK58:NCR58"/>
    <mergeCell ref="NCS58:NCZ58"/>
    <mergeCell ref="NDA58:NDH58"/>
    <mergeCell ref="NKS58:NKZ58"/>
    <mergeCell ref="NLA58:NLH58"/>
    <mergeCell ref="NLI58:NLP58"/>
    <mergeCell ref="NLQ58:NLX58"/>
    <mergeCell ref="NLY58:NMF58"/>
    <mergeCell ref="NMG58:NMN58"/>
    <mergeCell ref="NIW58:NJD58"/>
    <mergeCell ref="NJE58:NJL58"/>
    <mergeCell ref="NJM58:NJT58"/>
    <mergeCell ref="NJU58:NKB58"/>
    <mergeCell ref="NKC58:NKJ58"/>
    <mergeCell ref="NKK58:NKR58"/>
    <mergeCell ref="NHA58:NHH58"/>
    <mergeCell ref="NHI58:NHP58"/>
    <mergeCell ref="NHQ58:NHX58"/>
    <mergeCell ref="NHY58:NIF58"/>
    <mergeCell ref="NIG58:NIN58"/>
    <mergeCell ref="NIO58:NIV58"/>
    <mergeCell ref="NQG58:NQN58"/>
    <mergeCell ref="NQO58:NQV58"/>
    <mergeCell ref="NQW58:NRD58"/>
    <mergeCell ref="NRE58:NRL58"/>
    <mergeCell ref="NRM58:NRT58"/>
    <mergeCell ref="NRU58:NSB58"/>
    <mergeCell ref="NOK58:NOR58"/>
    <mergeCell ref="NOS58:NOZ58"/>
    <mergeCell ref="NPA58:NPH58"/>
    <mergeCell ref="NPI58:NPP58"/>
    <mergeCell ref="NPQ58:NPX58"/>
    <mergeCell ref="NPY58:NQF58"/>
    <mergeCell ref="NMO58:NMV58"/>
    <mergeCell ref="NMW58:NND58"/>
    <mergeCell ref="NNE58:NNL58"/>
    <mergeCell ref="NNM58:NNT58"/>
    <mergeCell ref="NNU58:NOB58"/>
    <mergeCell ref="NOC58:NOJ58"/>
    <mergeCell ref="NVU58:NWB58"/>
    <mergeCell ref="NWC58:NWJ58"/>
    <mergeCell ref="NWK58:NWR58"/>
    <mergeCell ref="NWS58:NWZ58"/>
    <mergeCell ref="NXA58:NXH58"/>
    <mergeCell ref="NXI58:NXP58"/>
    <mergeCell ref="NTY58:NUF58"/>
    <mergeCell ref="NUG58:NUN58"/>
    <mergeCell ref="NUO58:NUV58"/>
    <mergeCell ref="NUW58:NVD58"/>
    <mergeCell ref="NVE58:NVL58"/>
    <mergeCell ref="NVM58:NVT58"/>
    <mergeCell ref="NSC58:NSJ58"/>
    <mergeCell ref="NSK58:NSR58"/>
    <mergeCell ref="NSS58:NSZ58"/>
    <mergeCell ref="NTA58:NTH58"/>
    <mergeCell ref="NTI58:NTP58"/>
    <mergeCell ref="NTQ58:NTX58"/>
    <mergeCell ref="OBI58:OBP58"/>
    <mergeCell ref="OBQ58:OBX58"/>
    <mergeCell ref="OBY58:OCF58"/>
    <mergeCell ref="OCG58:OCN58"/>
    <mergeCell ref="OCO58:OCV58"/>
    <mergeCell ref="OCW58:ODD58"/>
    <mergeCell ref="NZM58:NZT58"/>
    <mergeCell ref="NZU58:OAB58"/>
    <mergeCell ref="OAC58:OAJ58"/>
    <mergeCell ref="OAK58:OAR58"/>
    <mergeCell ref="OAS58:OAZ58"/>
    <mergeCell ref="OBA58:OBH58"/>
    <mergeCell ref="NXQ58:NXX58"/>
    <mergeCell ref="NXY58:NYF58"/>
    <mergeCell ref="NYG58:NYN58"/>
    <mergeCell ref="NYO58:NYV58"/>
    <mergeCell ref="NYW58:NZD58"/>
    <mergeCell ref="NZE58:NZL58"/>
    <mergeCell ref="OGW58:OHD58"/>
    <mergeCell ref="OHE58:OHL58"/>
    <mergeCell ref="OHM58:OHT58"/>
    <mergeCell ref="OHU58:OIB58"/>
    <mergeCell ref="OIC58:OIJ58"/>
    <mergeCell ref="OIK58:OIR58"/>
    <mergeCell ref="OFA58:OFH58"/>
    <mergeCell ref="OFI58:OFP58"/>
    <mergeCell ref="OFQ58:OFX58"/>
    <mergeCell ref="OFY58:OGF58"/>
    <mergeCell ref="OGG58:OGN58"/>
    <mergeCell ref="OGO58:OGV58"/>
    <mergeCell ref="ODE58:ODL58"/>
    <mergeCell ref="ODM58:ODT58"/>
    <mergeCell ref="ODU58:OEB58"/>
    <mergeCell ref="OEC58:OEJ58"/>
    <mergeCell ref="OEK58:OER58"/>
    <mergeCell ref="OES58:OEZ58"/>
    <mergeCell ref="OMK58:OMR58"/>
    <mergeCell ref="OMS58:OMZ58"/>
    <mergeCell ref="ONA58:ONH58"/>
    <mergeCell ref="ONI58:ONP58"/>
    <mergeCell ref="ONQ58:ONX58"/>
    <mergeCell ref="ONY58:OOF58"/>
    <mergeCell ref="OKO58:OKV58"/>
    <mergeCell ref="OKW58:OLD58"/>
    <mergeCell ref="OLE58:OLL58"/>
    <mergeCell ref="OLM58:OLT58"/>
    <mergeCell ref="OLU58:OMB58"/>
    <mergeCell ref="OMC58:OMJ58"/>
    <mergeCell ref="OIS58:OIZ58"/>
    <mergeCell ref="OJA58:OJH58"/>
    <mergeCell ref="OJI58:OJP58"/>
    <mergeCell ref="OJQ58:OJX58"/>
    <mergeCell ref="OJY58:OKF58"/>
    <mergeCell ref="OKG58:OKN58"/>
    <mergeCell ref="ORY58:OSF58"/>
    <mergeCell ref="OSG58:OSN58"/>
    <mergeCell ref="OSO58:OSV58"/>
    <mergeCell ref="OSW58:OTD58"/>
    <mergeCell ref="OTE58:OTL58"/>
    <mergeCell ref="OTM58:OTT58"/>
    <mergeCell ref="OQC58:OQJ58"/>
    <mergeCell ref="OQK58:OQR58"/>
    <mergeCell ref="OQS58:OQZ58"/>
    <mergeCell ref="ORA58:ORH58"/>
    <mergeCell ref="ORI58:ORP58"/>
    <mergeCell ref="ORQ58:ORX58"/>
    <mergeCell ref="OOG58:OON58"/>
    <mergeCell ref="OOO58:OOV58"/>
    <mergeCell ref="OOW58:OPD58"/>
    <mergeCell ref="OPE58:OPL58"/>
    <mergeCell ref="OPM58:OPT58"/>
    <mergeCell ref="OPU58:OQB58"/>
    <mergeCell ref="OXM58:OXT58"/>
    <mergeCell ref="OXU58:OYB58"/>
    <mergeCell ref="OYC58:OYJ58"/>
    <mergeCell ref="OYK58:OYR58"/>
    <mergeCell ref="OYS58:OYZ58"/>
    <mergeCell ref="OZA58:OZH58"/>
    <mergeCell ref="OVQ58:OVX58"/>
    <mergeCell ref="OVY58:OWF58"/>
    <mergeCell ref="OWG58:OWN58"/>
    <mergeCell ref="OWO58:OWV58"/>
    <mergeCell ref="OWW58:OXD58"/>
    <mergeCell ref="OXE58:OXL58"/>
    <mergeCell ref="OTU58:OUB58"/>
    <mergeCell ref="OUC58:OUJ58"/>
    <mergeCell ref="OUK58:OUR58"/>
    <mergeCell ref="OUS58:OUZ58"/>
    <mergeCell ref="OVA58:OVH58"/>
    <mergeCell ref="OVI58:OVP58"/>
    <mergeCell ref="PDA58:PDH58"/>
    <mergeCell ref="PDI58:PDP58"/>
    <mergeCell ref="PDQ58:PDX58"/>
    <mergeCell ref="PDY58:PEF58"/>
    <mergeCell ref="PEG58:PEN58"/>
    <mergeCell ref="PEO58:PEV58"/>
    <mergeCell ref="PBE58:PBL58"/>
    <mergeCell ref="PBM58:PBT58"/>
    <mergeCell ref="PBU58:PCB58"/>
    <mergeCell ref="PCC58:PCJ58"/>
    <mergeCell ref="PCK58:PCR58"/>
    <mergeCell ref="PCS58:PCZ58"/>
    <mergeCell ref="OZI58:OZP58"/>
    <mergeCell ref="OZQ58:OZX58"/>
    <mergeCell ref="OZY58:PAF58"/>
    <mergeCell ref="PAG58:PAN58"/>
    <mergeCell ref="PAO58:PAV58"/>
    <mergeCell ref="PAW58:PBD58"/>
    <mergeCell ref="PIO58:PIV58"/>
    <mergeCell ref="PIW58:PJD58"/>
    <mergeCell ref="PJE58:PJL58"/>
    <mergeCell ref="PJM58:PJT58"/>
    <mergeCell ref="PJU58:PKB58"/>
    <mergeCell ref="PKC58:PKJ58"/>
    <mergeCell ref="PGS58:PGZ58"/>
    <mergeCell ref="PHA58:PHH58"/>
    <mergeCell ref="PHI58:PHP58"/>
    <mergeCell ref="PHQ58:PHX58"/>
    <mergeCell ref="PHY58:PIF58"/>
    <mergeCell ref="PIG58:PIN58"/>
    <mergeCell ref="PEW58:PFD58"/>
    <mergeCell ref="PFE58:PFL58"/>
    <mergeCell ref="PFM58:PFT58"/>
    <mergeCell ref="PFU58:PGB58"/>
    <mergeCell ref="PGC58:PGJ58"/>
    <mergeCell ref="PGK58:PGR58"/>
    <mergeCell ref="POC58:POJ58"/>
    <mergeCell ref="POK58:POR58"/>
    <mergeCell ref="POS58:POZ58"/>
    <mergeCell ref="PPA58:PPH58"/>
    <mergeCell ref="PPI58:PPP58"/>
    <mergeCell ref="PPQ58:PPX58"/>
    <mergeCell ref="PMG58:PMN58"/>
    <mergeCell ref="PMO58:PMV58"/>
    <mergeCell ref="PMW58:PND58"/>
    <mergeCell ref="PNE58:PNL58"/>
    <mergeCell ref="PNM58:PNT58"/>
    <mergeCell ref="PNU58:POB58"/>
    <mergeCell ref="PKK58:PKR58"/>
    <mergeCell ref="PKS58:PKZ58"/>
    <mergeCell ref="PLA58:PLH58"/>
    <mergeCell ref="PLI58:PLP58"/>
    <mergeCell ref="PLQ58:PLX58"/>
    <mergeCell ref="PLY58:PMF58"/>
    <mergeCell ref="PTQ58:PTX58"/>
    <mergeCell ref="PTY58:PUF58"/>
    <mergeCell ref="PUG58:PUN58"/>
    <mergeCell ref="PUO58:PUV58"/>
    <mergeCell ref="PUW58:PVD58"/>
    <mergeCell ref="PVE58:PVL58"/>
    <mergeCell ref="PRU58:PSB58"/>
    <mergeCell ref="PSC58:PSJ58"/>
    <mergeCell ref="PSK58:PSR58"/>
    <mergeCell ref="PSS58:PSZ58"/>
    <mergeCell ref="PTA58:PTH58"/>
    <mergeCell ref="PTI58:PTP58"/>
    <mergeCell ref="PPY58:PQF58"/>
    <mergeCell ref="PQG58:PQN58"/>
    <mergeCell ref="PQO58:PQV58"/>
    <mergeCell ref="PQW58:PRD58"/>
    <mergeCell ref="PRE58:PRL58"/>
    <mergeCell ref="PRM58:PRT58"/>
    <mergeCell ref="PZE58:PZL58"/>
    <mergeCell ref="PZM58:PZT58"/>
    <mergeCell ref="PZU58:QAB58"/>
    <mergeCell ref="QAC58:QAJ58"/>
    <mergeCell ref="QAK58:QAR58"/>
    <mergeCell ref="QAS58:QAZ58"/>
    <mergeCell ref="PXI58:PXP58"/>
    <mergeCell ref="PXQ58:PXX58"/>
    <mergeCell ref="PXY58:PYF58"/>
    <mergeCell ref="PYG58:PYN58"/>
    <mergeCell ref="PYO58:PYV58"/>
    <mergeCell ref="PYW58:PZD58"/>
    <mergeCell ref="PVM58:PVT58"/>
    <mergeCell ref="PVU58:PWB58"/>
    <mergeCell ref="PWC58:PWJ58"/>
    <mergeCell ref="PWK58:PWR58"/>
    <mergeCell ref="PWS58:PWZ58"/>
    <mergeCell ref="PXA58:PXH58"/>
    <mergeCell ref="QES58:QEZ58"/>
    <mergeCell ref="QFA58:QFH58"/>
    <mergeCell ref="QFI58:QFP58"/>
    <mergeCell ref="QFQ58:QFX58"/>
    <mergeCell ref="QFY58:QGF58"/>
    <mergeCell ref="QGG58:QGN58"/>
    <mergeCell ref="QCW58:QDD58"/>
    <mergeCell ref="QDE58:QDL58"/>
    <mergeCell ref="QDM58:QDT58"/>
    <mergeCell ref="QDU58:QEB58"/>
    <mergeCell ref="QEC58:QEJ58"/>
    <mergeCell ref="QEK58:QER58"/>
    <mergeCell ref="QBA58:QBH58"/>
    <mergeCell ref="QBI58:QBP58"/>
    <mergeCell ref="QBQ58:QBX58"/>
    <mergeCell ref="QBY58:QCF58"/>
    <mergeCell ref="QCG58:QCN58"/>
    <mergeCell ref="QCO58:QCV58"/>
    <mergeCell ref="QKG58:QKN58"/>
    <mergeCell ref="QKO58:QKV58"/>
    <mergeCell ref="QKW58:QLD58"/>
    <mergeCell ref="QLE58:QLL58"/>
    <mergeCell ref="QLM58:QLT58"/>
    <mergeCell ref="QLU58:QMB58"/>
    <mergeCell ref="QIK58:QIR58"/>
    <mergeCell ref="QIS58:QIZ58"/>
    <mergeCell ref="QJA58:QJH58"/>
    <mergeCell ref="QJI58:QJP58"/>
    <mergeCell ref="QJQ58:QJX58"/>
    <mergeCell ref="QJY58:QKF58"/>
    <mergeCell ref="QGO58:QGV58"/>
    <mergeCell ref="QGW58:QHD58"/>
    <mergeCell ref="QHE58:QHL58"/>
    <mergeCell ref="QHM58:QHT58"/>
    <mergeCell ref="QHU58:QIB58"/>
    <mergeCell ref="QIC58:QIJ58"/>
    <mergeCell ref="QPU58:QQB58"/>
    <mergeCell ref="QQC58:QQJ58"/>
    <mergeCell ref="QQK58:QQR58"/>
    <mergeCell ref="QQS58:QQZ58"/>
    <mergeCell ref="QRA58:QRH58"/>
    <mergeCell ref="QRI58:QRP58"/>
    <mergeCell ref="QNY58:QOF58"/>
    <mergeCell ref="QOG58:QON58"/>
    <mergeCell ref="QOO58:QOV58"/>
    <mergeCell ref="QOW58:QPD58"/>
    <mergeCell ref="QPE58:QPL58"/>
    <mergeCell ref="QPM58:QPT58"/>
    <mergeCell ref="QMC58:QMJ58"/>
    <mergeCell ref="QMK58:QMR58"/>
    <mergeCell ref="QMS58:QMZ58"/>
    <mergeCell ref="QNA58:QNH58"/>
    <mergeCell ref="QNI58:QNP58"/>
    <mergeCell ref="QNQ58:QNX58"/>
    <mergeCell ref="QVI58:QVP58"/>
    <mergeCell ref="QVQ58:QVX58"/>
    <mergeCell ref="QVY58:QWF58"/>
    <mergeCell ref="QWG58:QWN58"/>
    <mergeCell ref="QWO58:QWV58"/>
    <mergeCell ref="QWW58:QXD58"/>
    <mergeCell ref="QTM58:QTT58"/>
    <mergeCell ref="QTU58:QUB58"/>
    <mergeCell ref="QUC58:QUJ58"/>
    <mergeCell ref="QUK58:QUR58"/>
    <mergeCell ref="QUS58:QUZ58"/>
    <mergeCell ref="QVA58:QVH58"/>
    <mergeCell ref="QRQ58:QRX58"/>
    <mergeCell ref="QRY58:QSF58"/>
    <mergeCell ref="QSG58:QSN58"/>
    <mergeCell ref="QSO58:QSV58"/>
    <mergeCell ref="QSW58:QTD58"/>
    <mergeCell ref="QTE58:QTL58"/>
    <mergeCell ref="RAW58:RBD58"/>
    <mergeCell ref="RBE58:RBL58"/>
    <mergeCell ref="RBM58:RBT58"/>
    <mergeCell ref="RBU58:RCB58"/>
    <mergeCell ref="RCC58:RCJ58"/>
    <mergeCell ref="RCK58:RCR58"/>
    <mergeCell ref="QZA58:QZH58"/>
    <mergeCell ref="QZI58:QZP58"/>
    <mergeCell ref="QZQ58:QZX58"/>
    <mergeCell ref="QZY58:RAF58"/>
    <mergeCell ref="RAG58:RAN58"/>
    <mergeCell ref="RAO58:RAV58"/>
    <mergeCell ref="QXE58:QXL58"/>
    <mergeCell ref="QXM58:QXT58"/>
    <mergeCell ref="QXU58:QYB58"/>
    <mergeCell ref="QYC58:QYJ58"/>
    <mergeCell ref="QYK58:QYR58"/>
    <mergeCell ref="QYS58:QYZ58"/>
    <mergeCell ref="RGK58:RGR58"/>
    <mergeCell ref="RGS58:RGZ58"/>
    <mergeCell ref="RHA58:RHH58"/>
    <mergeCell ref="RHI58:RHP58"/>
    <mergeCell ref="RHQ58:RHX58"/>
    <mergeCell ref="RHY58:RIF58"/>
    <mergeCell ref="REO58:REV58"/>
    <mergeCell ref="REW58:RFD58"/>
    <mergeCell ref="RFE58:RFL58"/>
    <mergeCell ref="RFM58:RFT58"/>
    <mergeCell ref="RFU58:RGB58"/>
    <mergeCell ref="RGC58:RGJ58"/>
    <mergeCell ref="RCS58:RCZ58"/>
    <mergeCell ref="RDA58:RDH58"/>
    <mergeCell ref="RDI58:RDP58"/>
    <mergeCell ref="RDQ58:RDX58"/>
    <mergeCell ref="RDY58:REF58"/>
    <mergeCell ref="REG58:REN58"/>
    <mergeCell ref="RLY58:RMF58"/>
    <mergeCell ref="RMG58:RMN58"/>
    <mergeCell ref="RMO58:RMV58"/>
    <mergeCell ref="RMW58:RND58"/>
    <mergeCell ref="RNE58:RNL58"/>
    <mergeCell ref="RNM58:RNT58"/>
    <mergeCell ref="RKC58:RKJ58"/>
    <mergeCell ref="RKK58:RKR58"/>
    <mergeCell ref="RKS58:RKZ58"/>
    <mergeCell ref="RLA58:RLH58"/>
    <mergeCell ref="RLI58:RLP58"/>
    <mergeCell ref="RLQ58:RLX58"/>
    <mergeCell ref="RIG58:RIN58"/>
    <mergeCell ref="RIO58:RIV58"/>
    <mergeCell ref="RIW58:RJD58"/>
    <mergeCell ref="RJE58:RJL58"/>
    <mergeCell ref="RJM58:RJT58"/>
    <mergeCell ref="RJU58:RKB58"/>
    <mergeCell ref="RRM58:RRT58"/>
    <mergeCell ref="RRU58:RSB58"/>
    <mergeCell ref="RSC58:RSJ58"/>
    <mergeCell ref="RSK58:RSR58"/>
    <mergeCell ref="RSS58:RSZ58"/>
    <mergeCell ref="RTA58:RTH58"/>
    <mergeCell ref="RPQ58:RPX58"/>
    <mergeCell ref="RPY58:RQF58"/>
    <mergeCell ref="RQG58:RQN58"/>
    <mergeCell ref="RQO58:RQV58"/>
    <mergeCell ref="RQW58:RRD58"/>
    <mergeCell ref="RRE58:RRL58"/>
    <mergeCell ref="RNU58:ROB58"/>
    <mergeCell ref="ROC58:ROJ58"/>
    <mergeCell ref="ROK58:ROR58"/>
    <mergeCell ref="ROS58:ROZ58"/>
    <mergeCell ref="RPA58:RPH58"/>
    <mergeCell ref="RPI58:RPP58"/>
    <mergeCell ref="RXA58:RXH58"/>
    <mergeCell ref="RXI58:RXP58"/>
    <mergeCell ref="RXQ58:RXX58"/>
    <mergeCell ref="RXY58:RYF58"/>
    <mergeCell ref="RYG58:RYN58"/>
    <mergeCell ref="RYO58:RYV58"/>
    <mergeCell ref="RVE58:RVL58"/>
    <mergeCell ref="RVM58:RVT58"/>
    <mergeCell ref="RVU58:RWB58"/>
    <mergeCell ref="RWC58:RWJ58"/>
    <mergeCell ref="RWK58:RWR58"/>
    <mergeCell ref="RWS58:RWZ58"/>
    <mergeCell ref="RTI58:RTP58"/>
    <mergeCell ref="RTQ58:RTX58"/>
    <mergeCell ref="RTY58:RUF58"/>
    <mergeCell ref="RUG58:RUN58"/>
    <mergeCell ref="RUO58:RUV58"/>
    <mergeCell ref="RUW58:RVD58"/>
    <mergeCell ref="SCO58:SCV58"/>
    <mergeCell ref="SCW58:SDD58"/>
    <mergeCell ref="SDE58:SDL58"/>
    <mergeCell ref="SDM58:SDT58"/>
    <mergeCell ref="SDU58:SEB58"/>
    <mergeCell ref="SEC58:SEJ58"/>
    <mergeCell ref="SAS58:SAZ58"/>
    <mergeCell ref="SBA58:SBH58"/>
    <mergeCell ref="SBI58:SBP58"/>
    <mergeCell ref="SBQ58:SBX58"/>
    <mergeCell ref="SBY58:SCF58"/>
    <mergeCell ref="SCG58:SCN58"/>
    <mergeCell ref="RYW58:RZD58"/>
    <mergeCell ref="RZE58:RZL58"/>
    <mergeCell ref="RZM58:RZT58"/>
    <mergeCell ref="RZU58:SAB58"/>
    <mergeCell ref="SAC58:SAJ58"/>
    <mergeCell ref="SAK58:SAR58"/>
    <mergeCell ref="SIC58:SIJ58"/>
    <mergeCell ref="SIK58:SIR58"/>
    <mergeCell ref="SIS58:SIZ58"/>
    <mergeCell ref="SJA58:SJH58"/>
    <mergeCell ref="SJI58:SJP58"/>
    <mergeCell ref="SJQ58:SJX58"/>
    <mergeCell ref="SGG58:SGN58"/>
    <mergeCell ref="SGO58:SGV58"/>
    <mergeCell ref="SGW58:SHD58"/>
    <mergeCell ref="SHE58:SHL58"/>
    <mergeCell ref="SHM58:SHT58"/>
    <mergeCell ref="SHU58:SIB58"/>
    <mergeCell ref="SEK58:SER58"/>
    <mergeCell ref="SES58:SEZ58"/>
    <mergeCell ref="SFA58:SFH58"/>
    <mergeCell ref="SFI58:SFP58"/>
    <mergeCell ref="SFQ58:SFX58"/>
    <mergeCell ref="SFY58:SGF58"/>
    <mergeCell ref="SNQ58:SNX58"/>
    <mergeCell ref="SNY58:SOF58"/>
    <mergeCell ref="SOG58:SON58"/>
    <mergeCell ref="SOO58:SOV58"/>
    <mergeCell ref="SOW58:SPD58"/>
    <mergeCell ref="SPE58:SPL58"/>
    <mergeCell ref="SLU58:SMB58"/>
    <mergeCell ref="SMC58:SMJ58"/>
    <mergeCell ref="SMK58:SMR58"/>
    <mergeCell ref="SMS58:SMZ58"/>
    <mergeCell ref="SNA58:SNH58"/>
    <mergeCell ref="SNI58:SNP58"/>
    <mergeCell ref="SJY58:SKF58"/>
    <mergeCell ref="SKG58:SKN58"/>
    <mergeCell ref="SKO58:SKV58"/>
    <mergeCell ref="SKW58:SLD58"/>
    <mergeCell ref="SLE58:SLL58"/>
    <mergeCell ref="SLM58:SLT58"/>
    <mergeCell ref="STE58:STL58"/>
    <mergeCell ref="STM58:STT58"/>
    <mergeCell ref="STU58:SUB58"/>
    <mergeCell ref="SUC58:SUJ58"/>
    <mergeCell ref="SUK58:SUR58"/>
    <mergeCell ref="SUS58:SUZ58"/>
    <mergeCell ref="SRI58:SRP58"/>
    <mergeCell ref="SRQ58:SRX58"/>
    <mergeCell ref="SRY58:SSF58"/>
    <mergeCell ref="SSG58:SSN58"/>
    <mergeCell ref="SSO58:SSV58"/>
    <mergeCell ref="SSW58:STD58"/>
    <mergeCell ref="SPM58:SPT58"/>
    <mergeCell ref="SPU58:SQB58"/>
    <mergeCell ref="SQC58:SQJ58"/>
    <mergeCell ref="SQK58:SQR58"/>
    <mergeCell ref="SQS58:SQZ58"/>
    <mergeCell ref="SRA58:SRH58"/>
    <mergeCell ref="SYS58:SYZ58"/>
    <mergeCell ref="SZA58:SZH58"/>
    <mergeCell ref="SZI58:SZP58"/>
    <mergeCell ref="SZQ58:SZX58"/>
    <mergeCell ref="SZY58:TAF58"/>
    <mergeCell ref="TAG58:TAN58"/>
    <mergeCell ref="SWW58:SXD58"/>
    <mergeCell ref="SXE58:SXL58"/>
    <mergeCell ref="SXM58:SXT58"/>
    <mergeCell ref="SXU58:SYB58"/>
    <mergeCell ref="SYC58:SYJ58"/>
    <mergeCell ref="SYK58:SYR58"/>
    <mergeCell ref="SVA58:SVH58"/>
    <mergeCell ref="SVI58:SVP58"/>
    <mergeCell ref="SVQ58:SVX58"/>
    <mergeCell ref="SVY58:SWF58"/>
    <mergeCell ref="SWG58:SWN58"/>
    <mergeCell ref="SWO58:SWV58"/>
    <mergeCell ref="TEG58:TEN58"/>
    <mergeCell ref="TEO58:TEV58"/>
    <mergeCell ref="TEW58:TFD58"/>
    <mergeCell ref="TFE58:TFL58"/>
    <mergeCell ref="TFM58:TFT58"/>
    <mergeCell ref="TFU58:TGB58"/>
    <mergeCell ref="TCK58:TCR58"/>
    <mergeCell ref="TCS58:TCZ58"/>
    <mergeCell ref="TDA58:TDH58"/>
    <mergeCell ref="TDI58:TDP58"/>
    <mergeCell ref="TDQ58:TDX58"/>
    <mergeCell ref="TDY58:TEF58"/>
    <mergeCell ref="TAO58:TAV58"/>
    <mergeCell ref="TAW58:TBD58"/>
    <mergeCell ref="TBE58:TBL58"/>
    <mergeCell ref="TBM58:TBT58"/>
    <mergeCell ref="TBU58:TCB58"/>
    <mergeCell ref="TCC58:TCJ58"/>
    <mergeCell ref="TJU58:TKB58"/>
    <mergeCell ref="TKC58:TKJ58"/>
    <mergeCell ref="TKK58:TKR58"/>
    <mergeCell ref="TKS58:TKZ58"/>
    <mergeCell ref="TLA58:TLH58"/>
    <mergeCell ref="TLI58:TLP58"/>
    <mergeCell ref="THY58:TIF58"/>
    <mergeCell ref="TIG58:TIN58"/>
    <mergeCell ref="TIO58:TIV58"/>
    <mergeCell ref="TIW58:TJD58"/>
    <mergeCell ref="TJE58:TJL58"/>
    <mergeCell ref="TJM58:TJT58"/>
    <mergeCell ref="TGC58:TGJ58"/>
    <mergeCell ref="TGK58:TGR58"/>
    <mergeCell ref="TGS58:TGZ58"/>
    <mergeCell ref="THA58:THH58"/>
    <mergeCell ref="THI58:THP58"/>
    <mergeCell ref="THQ58:THX58"/>
    <mergeCell ref="TPI58:TPP58"/>
    <mergeCell ref="TPQ58:TPX58"/>
    <mergeCell ref="TPY58:TQF58"/>
    <mergeCell ref="TQG58:TQN58"/>
    <mergeCell ref="TQO58:TQV58"/>
    <mergeCell ref="TQW58:TRD58"/>
    <mergeCell ref="TNM58:TNT58"/>
    <mergeCell ref="TNU58:TOB58"/>
    <mergeCell ref="TOC58:TOJ58"/>
    <mergeCell ref="TOK58:TOR58"/>
    <mergeCell ref="TOS58:TOZ58"/>
    <mergeCell ref="TPA58:TPH58"/>
    <mergeCell ref="TLQ58:TLX58"/>
    <mergeCell ref="TLY58:TMF58"/>
    <mergeCell ref="TMG58:TMN58"/>
    <mergeCell ref="TMO58:TMV58"/>
    <mergeCell ref="TMW58:TND58"/>
    <mergeCell ref="TNE58:TNL58"/>
    <mergeCell ref="TUW58:TVD58"/>
    <mergeCell ref="TVE58:TVL58"/>
    <mergeCell ref="TVM58:TVT58"/>
    <mergeCell ref="TVU58:TWB58"/>
    <mergeCell ref="TWC58:TWJ58"/>
    <mergeCell ref="TWK58:TWR58"/>
    <mergeCell ref="TTA58:TTH58"/>
    <mergeCell ref="TTI58:TTP58"/>
    <mergeCell ref="TTQ58:TTX58"/>
    <mergeCell ref="TTY58:TUF58"/>
    <mergeCell ref="TUG58:TUN58"/>
    <mergeCell ref="TUO58:TUV58"/>
    <mergeCell ref="TRE58:TRL58"/>
    <mergeCell ref="TRM58:TRT58"/>
    <mergeCell ref="TRU58:TSB58"/>
    <mergeCell ref="TSC58:TSJ58"/>
    <mergeCell ref="TSK58:TSR58"/>
    <mergeCell ref="TSS58:TSZ58"/>
    <mergeCell ref="UAK58:UAR58"/>
    <mergeCell ref="UAS58:UAZ58"/>
    <mergeCell ref="UBA58:UBH58"/>
    <mergeCell ref="UBI58:UBP58"/>
    <mergeCell ref="UBQ58:UBX58"/>
    <mergeCell ref="UBY58:UCF58"/>
    <mergeCell ref="TYO58:TYV58"/>
    <mergeCell ref="TYW58:TZD58"/>
    <mergeCell ref="TZE58:TZL58"/>
    <mergeCell ref="TZM58:TZT58"/>
    <mergeCell ref="TZU58:UAB58"/>
    <mergeCell ref="UAC58:UAJ58"/>
    <mergeCell ref="TWS58:TWZ58"/>
    <mergeCell ref="TXA58:TXH58"/>
    <mergeCell ref="TXI58:TXP58"/>
    <mergeCell ref="TXQ58:TXX58"/>
    <mergeCell ref="TXY58:TYF58"/>
    <mergeCell ref="TYG58:TYN58"/>
    <mergeCell ref="UFY58:UGF58"/>
    <mergeCell ref="UGG58:UGN58"/>
    <mergeCell ref="UGO58:UGV58"/>
    <mergeCell ref="UGW58:UHD58"/>
    <mergeCell ref="UHE58:UHL58"/>
    <mergeCell ref="UHM58:UHT58"/>
    <mergeCell ref="UEC58:UEJ58"/>
    <mergeCell ref="UEK58:UER58"/>
    <mergeCell ref="UES58:UEZ58"/>
    <mergeCell ref="UFA58:UFH58"/>
    <mergeCell ref="UFI58:UFP58"/>
    <mergeCell ref="UFQ58:UFX58"/>
    <mergeCell ref="UCG58:UCN58"/>
    <mergeCell ref="UCO58:UCV58"/>
    <mergeCell ref="UCW58:UDD58"/>
    <mergeCell ref="UDE58:UDL58"/>
    <mergeCell ref="UDM58:UDT58"/>
    <mergeCell ref="UDU58:UEB58"/>
    <mergeCell ref="ULM58:ULT58"/>
    <mergeCell ref="ULU58:UMB58"/>
    <mergeCell ref="UMC58:UMJ58"/>
    <mergeCell ref="UMK58:UMR58"/>
    <mergeCell ref="UMS58:UMZ58"/>
    <mergeCell ref="UNA58:UNH58"/>
    <mergeCell ref="UJQ58:UJX58"/>
    <mergeCell ref="UJY58:UKF58"/>
    <mergeCell ref="UKG58:UKN58"/>
    <mergeCell ref="UKO58:UKV58"/>
    <mergeCell ref="UKW58:ULD58"/>
    <mergeCell ref="ULE58:ULL58"/>
    <mergeCell ref="UHU58:UIB58"/>
    <mergeCell ref="UIC58:UIJ58"/>
    <mergeCell ref="UIK58:UIR58"/>
    <mergeCell ref="UIS58:UIZ58"/>
    <mergeCell ref="UJA58:UJH58"/>
    <mergeCell ref="UJI58:UJP58"/>
    <mergeCell ref="URA58:URH58"/>
    <mergeCell ref="URI58:URP58"/>
    <mergeCell ref="URQ58:URX58"/>
    <mergeCell ref="URY58:USF58"/>
    <mergeCell ref="USG58:USN58"/>
    <mergeCell ref="USO58:USV58"/>
    <mergeCell ref="UPE58:UPL58"/>
    <mergeCell ref="UPM58:UPT58"/>
    <mergeCell ref="UPU58:UQB58"/>
    <mergeCell ref="UQC58:UQJ58"/>
    <mergeCell ref="UQK58:UQR58"/>
    <mergeCell ref="UQS58:UQZ58"/>
    <mergeCell ref="UNI58:UNP58"/>
    <mergeCell ref="UNQ58:UNX58"/>
    <mergeCell ref="UNY58:UOF58"/>
    <mergeCell ref="UOG58:UON58"/>
    <mergeCell ref="UOO58:UOV58"/>
    <mergeCell ref="UOW58:UPD58"/>
    <mergeCell ref="UWO58:UWV58"/>
    <mergeCell ref="UWW58:UXD58"/>
    <mergeCell ref="UXE58:UXL58"/>
    <mergeCell ref="UXM58:UXT58"/>
    <mergeCell ref="UXU58:UYB58"/>
    <mergeCell ref="UYC58:UYJ58"/>
    <mergeCell ref="UUS58:UUZ58"/>
    <mergeCell ref="UVA58:UVH58"/>
    <mergeCell ref="UVI58:UVP58"/>
    <mergeCell ref="UVQ58:UVX58"/>
    <mergeCell ref="UVY58:UWF58"/>
    <mergeCell ref="UWG58:UWN58"/>
    <mergeCell ref="USW58:UTD58"/>
    <mergeCell ref="UTE58:UTL58"/>
    <mergeCell ref="UTM58:UTT58"/>
    <mergeCell ref="UTU58:UUB58"/>
    <mergeCell ref="UUC58:UUJ58"/>
    <mergeCell ref="UUK58:UUR58"/>
    <mergeCell ref="VCC58:VCJ58"/>
    <mergeCell ref="VCK58:VCR58"/>
    <mergeCell ref="VCS58:VCZ58"/>
    <mergeCell ref="VDA58:VDH58"/>
    <mergeCell ref="VDI58:VDP58"/>
    <mergeCell ref="VDQ58:VDX58"/>
    <mergeCell ref="VAG58:VAN58"/>
    <mergeCell ref="VAO58:VAV58"/>
    <mergeCell ref="VAW58:VBD58"/>
    <mergeCell ref="VBE58:VBL58"/>
    <mergeCell ref="VBM58:VBT58"/>
    <mergeCell ref="VBU58:VCB58"/>
    <mergeCell ref="UYK58:UYR58"/>
    <mergeCell ref="UYS58:UYZ58"/>
    <mergeCell ref="UZA58:UZH58"/>
    <mergeCell ref="UZI58:UZP58"/>
    <mergeCell ref="UZQ58:UZX58"/>
    <mergeCell ref="UZY58:VAF58"/>
    <mergeCell ref="VHQ58:VHX58"/>
    <mergeCell ref="VHY58:VIF58"/>
    <mergeCell ref="VIG58:VIN58"/>
    <mergeCell ref="VIO58:VIV58"/>
    <mergeCell ref="VIW58:VJD58"/>
    <mergeCell ref="VJE58:VJL58"/>
    <mergeCell ref="VFU58:VGB58"/>
    <mergeCell ref="VGC58:VGJ58"/>
    <mergeCell ref="VGK58:VGR58"/>
    <mergeCell ref="VGS58:VGZ58"/>
    <mergeCell ref="VHA58:VHH58"/>
    <mergeCell ref="VHI58:VHP58"/>
    <mergeCell ref="VDY58:VEF58"/>
    <mergeCell ref="VEG58:VEN58"/>
    <mergeCell ref="VEO58:VEV58"/>
    <mergeCell ref="VEW58:VFD58"/>
    <mergeCell ref="VFE58:VFL58"/>
    <mergeCell ref="VFM58:VFT58"/>
    <mergeCell ref="VNE58:VNL58"/>
    <mergeCell ref="VNM58:VNT58"/>
    <mergeCell ref="VNU58:VOB58"/>
    <mergeCell ref="VOC58:VOJ58"/>
    <mergeCell ref="VOK58:VOR58"/>
    <mergeCell ref="VOS58:VOZ58"/>
    <mergeCell ref="VLI58:VLP58"/>
    <mergeCell ref="VLQ58:VLX58"/>
    <mergeCell ref="VLY58:VMF58"/>
    <mergeCell ref="VMG58:VMN58"/>
    <mergeCell ref="VMO58:VMV58"/>
    <mergeCell ref="VMW58:VND58"/>
    <mergeCell ref="VJM58:VJT58"/>
    <mergeCell ref="VJU58:VKB58"/>
    <mergeCell ref="VKC58:VKJ58"/>
    <mergeCell ref="VKK58:VKR58"/>
    <mergeCell ref="VKS58:VKZ58"/>
    <mergeCell ref="VLA58:VLH58"/>
    <mergeCell ref="VSS58:VSZ58"/>
    <mergeCell ref="VTA58:VTH58"/>
    <mergeCell ref="VTI58:VTP58"/>
    <mergeCell ref="VTQ58:VTX58"/>
    <mergeCell ref="VTY58:VUF58"/>
    <mergeCell ref="VUG58:VUN58"/>
    <mergeCell ref="VQW58:VRD58"/>
    <mergeCell ref="VRE58:VRL58"/>
    <mergeCell ref="VRM58:VRT58"/>
    <mergeCell ref="VRU58:VSB58"/>
    <mergeCell ref="VSC58:VSJ58"/>
    <mergeCell ref="VSK58:VSR58"/>
    <mergeCell ref="VPA58:VPH58"/>
    <mergeCell ref="VPI58:VPP58"/>
    <mergeCell ref="VPQ58:VPX58"/>
    <mergeCell ref="VPY58:VQF58"/>
    <mergeCell ref="VQG58:VQN58"/>
    <mergeCell ref="VQO58:VQV58"/>
    <mergeCell ref="VYG58:VYN58"/>
    <mergeCell ref="VYO58:VYV58"/>
    <mergeCell ref="VYW58:VZD58"/>
    <mergeCell ref="VZE58:VZL58"/>
    <mergeCell ref="VZM58:VZT58"/>
    <mergeCell ref="VZU58:WAB58"/>
    <mergeCell ref="VWK58:VWR58"/>
    <mergeCell ref="VWS58:VWZ58"/>
    <mergeCell ref="VXA58:VXH58"/>
    <mergeCell ref="VXI58:VXP58"/>
    <mergeCell ref="VXQ58:VXX58"/>
    <mergeCell ref="VXY58:VYF58"/>
    <mergeCell ref="VUO58:VUV58"/>
    <mergeCell ref="VUW58:VVD58"/>
    <mergeCell ref="VVE58:VVL58"/>
    <mergeCell ref="VVM58:VVT58"/>
    <mergeCell ref="VVU58:VWB58"/>
    <mergeCell ref="VWC58:VWJ58"/>
    <mergeCell ref="WDU58:WEB58"/>
    <mergeCell ref="WEC58:WEJ58"/>
    <mergeCell ref="WEK58:WER58"/>
    <mergeCell ref="WES58:WEZ58"/>
    <mergeCell ref="WFA58:WFH58"/>
    <mergeCell ref="WFI58:WFP58"/>
    <mergeCell ref="WBY58:WCF58"/>
    <mergeCell ref="WCG58:WCN58"/>
    <mergeCell ref="WCO58:WCV58"/>
    <mergeCell ref="WCW58:WDD58"/>
    <mergeCell ref="WDE58:WDL58"/>
    <mergeCell ref="WDM58:WDT58"/>
    <mergeCell ref="WAC58:WAJ58"/>
    <mergeCell ref="WAK58:WAR58"/>
    <mergeCell ref="WAS58:WAZ58"/>
    <mergeCell ref="WBA58:WBH58"/>
    <mergeCell ref="WBI58:WBP58"/>
    <mergeCell ref="WBQ58:WBX58"/>
    <mergeCell ref="WJI58:WJP58"/>
    <mergeCell ref="WJQ58:WJX58"/>
    <mergeCell ref="WJY58:WKF58"/>
    <mergeCell ref="WKG58:WKN58"/>
    <mergeCell ref="WKO58:WKV58"/>
    <mergeCell ref="WKW58:WLD58"/>
    <mergeCell ref="WHM58:WHT58"/>
    <mergeCell ref="WHU58:WIB58"/>
    <mergeCell ref="WIC58:WIJ58"/>
    <mergeCell ref="WIK58:WIR58"/>
    <mergeCell ref="WIS58:WIZ58"/>
    <mergeCell ref="WJA58:WJH58"/>
    <mergeCell ref="WFQ58:WFX58"/>
    <mergeCell ref="WFY58:WGF58"/>
    <mergeCell ref="WGG58:WGN58"/>
    <mergeCell ref="WGO58:WGV58"/>
    <mergeCell ref="WGW58:WHD58"/>
    <mergeCell ref="WHE58:WHL58"/>
    <mergeCell ref="WOW58:WPD58"/>
    <mergeCell ref="WPE58:WPL58"/>
    <mergeCell ref="WPM58:WPT58"/>
    <mergeCell ref="WPU58:WQB58"/>
    <mergeCell ref="WQC58:WQJ58"/>
    <mergeCell ref="WQK58:WQR58"/>
    <mergeCell ref="WNA58:WNH58"/>
    <mergeCell ref="WNI58:WNP58"/>
    <mergeCell ref="WNQ58:WNX58"/>
    <mergeCell ref="WNY58:WOF58"/>
    <mergeCell ref="WOG58:WON58"/>
    <mergeCell ref="WOO58:WOV58"/>
    <mergeCell ref="WLE58:WLL58"/>
    <mergeCell ref="WLM58:WLT58"/>
    <mergeCell ref="WLU58:WMB58"/>
    <mergeCell ref="WMC58:WMJ58"/>
    <mergeCell ref="WMK58:WMR58"/>
    <mergeCell ref="WMS58:WMZ58"/>
    <mergeCell ref="WUS58:WUZ58"/>
    <mergeCell ref="WVA58:WVH58"/>
    <mergeCell ref="WVI58:WVP58"/>
    <mergeCell ref="WVQ58:WVX58"/>
    <mergeCell ref="WVY58:WWF58"/>
    <mergeCell ref="WSO58:WSV58"/>
    <mergeCell ref="WSW58:WTD58"/>
    <mergeCell ref="WTE58:WTL58"/>
    <mergeCell ref="WTM58:WTT58"/>
    <mergeCell ref="WTU58:WUB58"/>
    <mergeCell ref="WUC58:WUJ58"/>
    <mergeCell ref="WQS58:WQZ58"/>
    <mergeCell ref="WRA58:WRH58"/>
    <mergeCell ref="WRI58:WRP58"/>
    <mergeCell ref="WRQ58:WRX58"/>
    <mergeCell ref="WRY58:WSF58"/>
    <mergeCell ref="WSG58:WSN58"/>
    <mergeCell ref="B97:I97"/>
    <mergeCell ref="XDQ58:XDX58"/>
    <mergeCell ref="XDY58:XEF58"/>
    <mergeCell ref="XEG58:XEN58"/>
    <mergeCell ref="XEO58:XEV58"/>
    <mergeCell ref="XEW58:XFD58"/>
    <mergeCell ref="B58:I58"/>
    <mergeCell ref="XBU58:XCB58"/>
    <mergeCell ref="XCC58:XCJ58"/>
    <mergeCell ref="XCK58:XCR58"/>
    <mergeCell ref="XCS58:XCZ58"/>
    <mergeCell ref="XDA58:XDH58"/>
    <mergeCell ref="XDI58:XDP58"/>
    <mergeCell ref="WZY58:XAF58"/>
    <mergeCell ref="XAG58:XAN58"/>
    <mergeCell ref="XAO58:XAV58"/>
    <mergeCell ref="XAW58:XBD58"/>
    <mergeCell ref="XBE58:XBL58"/>
    <mergeCell ref="XBM58:XBT58"/>
    <mergeCell ref="WYC58:WYJ58"/>
    <mergeCell ref="WYK58:WYR58"/>
    <mergeCell ref="WYS58:WYZ58"/>
    <mergeCell ref="WZA58:WZH58"/>
    <mergeCell ref="WZI58:WZP58"/>
    <mergeCell ref="WZQ58:WZX58"/>
    <mergeCell ref="WWG58:WWN58"/>
    <mergeCell ref="WWO58:WWV58"/>
    <mergeCell ref="WWW58:WXD58"/>
    <mergeCell ref="WXE58:WXL58"/>
    <mergeCell ref="WXM58:WXT58"/>
    <mergeCell ref="WXU58:WYB58"/>
    <mergeCell ref="WUK58:WUR58"/>
  </mergeCells>
  <pageMargins left="0.23622047244094491" right="0.23622047244094491" top="0.74803149606299213" bottom="0.74803149606299213" header="0.31496062992125984" footer="0.31496062992125984"/>
  <pageSetup scale="75" fitToHeight="0" orientation="portrait" r:id="rId1"/>
  <rowBreaks count="1" manualBreakCount="1">
    <brk id="56" max="8" man="1"/>
  </rowBreak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8A02C5-0B3A-49EF-BFE8-59D71E65B9B7}">
  <sheetPr>
    <tabColor theme="1" tint="0.14999847407452621"/>
    <pageSetUpPr fitToPage="1"/>
  </sheetPr>
  <dimension ref="A2:K56"/>
  <sheetViews>
    <sheetView showGridLines="0" zoomScaleNormal="100" workbookViewId="0">
      <selection activeCell="L27" sqref="L27"/>
    </sheetView>
  </sheetViews>
  <sheetFormatPr defaultRowHeight="14.4"/>
  <cols>
    <col min="1" max="1" width="2.33203125" customWidth="1"/>
    <col min="2" max="2" width="39.6640625" customWidth="1"/>
    <col min="4" max="8" width="13.21875" bestFit="1" customWidth="1"/>
    <col min="9" max="9" width="13.21875" customWidth="1"/>
  </cols>
  <sheetData>
    <row r="2" spans="1:9" ht="45.6" customHeight="1">
      <c r="B2" s="82" t="s">
        <v>2185</v>
      </c>
      <c r="C2" s="81"/>
      <c r="D2" s="81"/>
      <c r="E2" s="81"/>
      <c r="F2" s="81"/>
      <c r="G2" s="81"/>
    </row>
    <row r="3" spans="1:9" ht="18.600000000000001" customHeight="1">
      <c r="B3" s="81" t="str">
        <f>CONCATENATE(" ","( ",VLOOKUP(B2,[1]Sheet1!B2:D5442,3,1)," | ","BSE Code: ",VLOOKUP(B2,[1]Sheet1!B3:C5442,2,1)," )")</f>
        <v xml:space="preserve"> ( GODFRYPHLP | BSE Code: 500163 )</v>
      </c>
      <c r="C3" s="81"/>
      <c r="D3" s="81"/>
      <c r="E3" s="81"/>
      <c r="F3" s="81"/>
      <c r="G3" s="81"/>
    </row>
    <row r="4" spans="1:9" ht="6" customHeight="1">
      <c r="B4" s="81"/>
      <c r="C4" s="81"/>
      <c r="D4" s="81"/>
      <c r="E4" s="81"/>
      <c r="F4" s="81"/>
      <c r="G4" s="81"/>
    </row>
    <row r="5" spans="1:9" ht="4.2" customHeight="1">
      <c r="B5" s="53"/>
      <c r="C5" s="53"/>
      <c r="D5" s="53"/>
      <c r="E5" s="53"/>
      <c r="F5" s="53"/>
      <c r="G5" s="53"/>
    </row>
    <row r="6" spans="1:9" ht="8.4" customHeight="1">
      <c r="B6" t="s">
        <v>933</v>
      </c>
    </row>
    <row r="7" spans="1:9">
      <c r="B7" s="413"/>
      <c r="C7" s="414"/>
      <c r="D7" s="414"/>
      <c r="E7" s="414"/>
      <c r="F7" s="414"/>
      <c r="G7" s="414"/>
      <c r="H7" s="414"/>
      <c r="I7" s="414"/>
    </row>
    <row r="8" spans="1:9" ht="4.8" customHeight="1"/>
    <row r="9" spans="1:9" ht="27.6" customHeight="1"/>
    <row r="10" spans="1:9" ht="6.6" customHeight="1"/>
    <row r="11" spans="1:9" ht="15.6">
      <c r="B11" s="395" t="s">
        <v>10423</v>
      </c>
      <c r="C11" s="417"/>
      <c r="D11" s="417"/>
      <c r="E11" s="417"/>
      <c r="F11" s="417"/>
      <c r="G11" s="417"/>
      <c r="H11" s="417"/>
      <c r="I11" s="417"/>
    </row>
    <row r="12" spans="1:9" s="27" customFormat="1" ht="5.4" customHeight="1">
      <c r="B12" s="84"/>
      <c r="C12" s="85"/>
      <c r="D12" s="85"/>
      <c r="E12" s="85"/>
      <c r="F12" s="85"/>
      <c r="G12" s="85"/>
      <c r="H12" s="85"/>
      <c r="I12" s="85"/>
    </row>
    <row r="13" spans="1:9">
      <c r="A13" t="s">
        <v>933</v>
      </c>
      <c r="D13" s="86">
        <f>'Data Sheet'!F20</f>
        <v>43921</v>
      </c>
      <c r="E13" s="86">
        <f>'Data Sheet'!G20</f>
        <v>44286</v>
      </c>
      <c r="F13" s="86">
        <f>'Data Sheet'!H20</f>
        <v>44651</v>
      </c>
      <c r="G13" s="86">
        <f>'Data Sheet'!I20</f>
        <v>45016</v>
      </c>
      <c r="H13" s="86">
        <f>'Data Sheet'!J20</f>
        <v>45382</v>
      </c>
      <c r="I13" s="86">
        <f>'Data Sheet'!K20</f>
        <v>45747</v>
      </c>
    </row>
    <row r="14" spans="1:9">
      <c r="B14" s="149" t="s">
        <v>10424</v>
      </c>
      <c r="C14" s="149"/>
      <c r="D14" s="383">
        <f>'Data Sheet'!F69-'Data Sheet'!F64</f>
        <v>261.11</v>
      </c>
      <c r="E14" s="383">
        <f>'Data Sheet'!G69-'Data Sheet'!G64</f>
        <v>363.53999999999996</v>
      </c>
      <c r="F14" s="383">
        <f>'Data Sheet'!H69-'Data Sheet'!H64</f>
        <v>396.61</v>
      </c>
      <c r="G14" s="383">
        <f>'Data Sheet'!I69-'Data Sheet'!I64</f>
        <v>280.27</v>
      </c>
      <c r="H14" s="383">
        <f>'Data Sheet'!J69-'Data Sheet'!J64</f>
        <v>674.34999999999991</v>
      </c>
      <c r="I14" s="383">
        <f>'Data Sheet'!K69-'Data Sheet'!K64</f>
        <v>1473.01</v>
      </c>
    </row>
    <row r="15" spans="1:9">
      <c r="B15" t="s">
        <v>85</v>
      </c>
      <c r="D15" s="382">
        <f>'Data Sheet'!F70</f>
        <v>3295.15</v>
      </c>
      <c r="E15" s="382">
        <f>'Data Sheet'!G70</f>
        <v>3731.72</v>
      </c>
      <c r="F15" s="382">
        <f>'Data Sheet'!H70</f>
        <v>4101.59</v>
      </c>
      <c r="G15" s="382">
        <f>'Data Sheet'!I70</f>
        <v>4968.2299999999996</v>
      </c>
      <c r="H15" s="382">
        <f>'Data Sheet'!J70</f>
        <v>5843.26</v>
      </c>
      <c r="I15" s="382">
        <f>'Data Sheet'!K70</f>
        <v>6969.03</v>
      </c>
    </row>
    <row r="16" spans="1:9">
      <c r="B16" s="304" t="s">
        <v>10432</v>
      </c>
      <c r="C16" s="304"/>
      <c r="D16" s="305">
        <f>D14/D15</f>
        <v>7.92407022442074E-2</v>
      </c>
      <c r="E16" s="305">
        <f t="shared" ref="E16:I16" si="0">E14/E15</f>
        <v>9.741888458941185E-2</v>
      </c>
      <c r="F16" s="305">
        <f t="shared" si="0"/>
        <v>9.6696646910100714E-2</v>
      </c>
      <c r="G16" s="305">
        <f t="shared" si="0"/>
        <v>5.6412444673455138E-2</v>
      </c>
      <c r="H16" s="305">
        <f t="shared" si="0"/>
        <v>0.11540646830707514</v>
      </c>
      <c r="I16" s="305">
        <f t="shared" si="0"/>
        <v>0.21136513976837523</v>
      </c>
    </row>
    <row r="17" spans="2:11" ht="9" customHeight="1"/>
    <row r="18" spans="2:11" ht="15.6">
      <c r="B18" s="395" t="s">
        <v>10425</v>
      </c>
      <c r="C18" s="417"/>
      <c r="D18" s="417"/>
      <c r="E18" s="417"/>
      <c r="F18" s="417"/>
      <c r="G18" s="417"/>
      <c r="H18" s="417"/>
      <c r="I18" s="417"/>
    </row>
    <row r="19" spans="2:11" ht="5.4" customHeight="1"/>
    <row r="20" spans="2:11">
      <c r="D20" s="86">
        <f t="shared" ref="D20:H20" si="1">D13</f>
        <v>43921</v>
      </c>
      <c r="E20" s="86">
        <f t="shared" si="1"/>
        <v>44286</v>
      </c>
      <c r="F20" s="86">
        <f t="shared" si="1"/>
        <v>44651</v>
      </c>
      <c r="G20" s="86">
        <f t="shared" si="1"/>
        <v>45016</v>
      </c>
      <c r="H20" s="86">
        <f t="shared" si="1"/>
        <v>45382</v>
      </c>
      <c r="I20" s="86">
        <f>I13</f>
        <v>45747</v>
      </c>
    </row>
    <row r="21" spans="2:11">
      <c r="B21" s="149" t="s">
        <v>79</v>
      </c>
      <c r="C21" s="149" t="s">
        <v>933</v>
      </c>
      <c r="D21" s="383">
        <f>HistoricalFS!G39*HistoricalFS!G51</f>
        <v>153.27000000000021</v>
      </c>
      <c r="E21" s="383">
        <f>HistoricalFS!H39*HistoricalFS!H51</f>
        <v>133.06999999999965</v>
      </c>
      <c r="F21" s="383">
        <f>HistoricalFS!I39*HistoricalFS!I51</f>
        <v>178.34000000000017</v>
      </c>
      <c r="G21" s="383">
        <f>HistoricalFS!J39*HistoricalFS!J51</f>
        <v>209.95000000000022</v>
      </c>
      <c r="H21" s="383">
        <f>HistoricalFS!K39*HistoricalFS!K51</f>
        <v>264.51999999999987</v>
      </c>
      <c r="I21" s="383">
        <f>HistoricalFS!L39*HistoricalFS!L51</f>
        <v>229.3099999999998</v>
      </c>
      <c r="K21" t="s">
        <v>10428</v>
      </c>
    </row>
    <row r="22" spans="2:11">
      <c r="B22" t="s">
        <v>85</v>
      </c>
      <c r="C22" t="s">
        <v>933</v>
      </c>
      <c r="D22" s="382">
        <f>D15</f>
        <v>3295.15</v>
      </c>
      <c r="E22" s="382">
        <f t="shared" ref="E22:I22" si="2">E15</f>
        <v>3731.72</v>
      </c>
      <c r="F22" s="382">
        <f t="shared" si="2"/>
        <v>4101.59</v>
      </c>
      <c r="G22" s="382">
        <f t="shared" si="2"/>
        <v>4968.2299999999996</v>
      </c>
      <c r="H22" s="382">
        <f t="shared" si="2"/>
        <v>5843.26</v>
      </c>
      <c r="I22" s="382">
        <f t="shared" si="2"/>
        <v>6969.03</v>
      </c>
    </row>
    <row r="23" spans="2:11">
      <c r="B23" s="304" t="s">
        <v>10433</v>
      </c>
      <c r="C23" s="304"/>
      <c r="D23" s="305">
        <f>D21/D22</f>
        <v>4.6513815759525429E-2</v>
      </c>
      <c r="E23" s="305">
        <f t="shared" ref="E23:I23" si="3">E21/E22</f>
        <v>3.5659159851221332E-2</v>
      </c>
      <c r="F23" s="305">
        <f t="shared" si="3"/>
        <v>4.3480698948456617E-2</v>
      </c>
      <c r="G23" s="305">
        <f t="shared" si="3"/>
        <v>4.2258510576201232E-2</v>
      </c>
      <c r="H23" s="305">
        <f t="shared" si="3"/>
        <v>4.5269250384203312E-2</v>
      </c>
      <c r="I23" s="305">
        <f t="shared" si="3"/>
        <v>3.2904148783977086E-2</v>
      </c>
    </row>
    <row r="25" spans="2:11" ht="15.6">
      <c r="B25" s="395" t="s">
        <v>10426</v>
      </c>
      <c r="C25" s="417"/>
      <c r="D25" s="417"/>
      <c r="E25" s="417"/>
      <c r="F25" s="417"/>
      <c r="G25" s="417"/>
      <c r="H25" s="417"/>
      <c r="I25" s="417"/>
    </row>
    <row r="26" spans="2:11" ht="7.2" customHeight="1">
      <c r="B26" s="90"/>
      <c r="C26" s="91"/>
      <c r="D26" s="91"/>
      <c r="E26" s="91"/>
      <c r="F26" s="91"/>
      <c r="G26" s="91"/>
      <c r="H26" s="91"/>
      <c r="I26" s="91"/>
    </row>
    <row r="27" spans="2:11" ht="15.6">
      <c r="B27" s="90"/>
      <c r="C27" s="91"/>
      <c r="D27" s="86">
        <f t="shared" ref="D27:I27" si="4">D20</f>
        <v>43921</v>
      </c>
      <c r="E27" s="86">
        <f t="shared" si="4"/>
        <v>44286</v>
      </c>
      <c r="F27" s="86">
        <f t="shared" si="4"/>
        <v>44651</v>
      </c>
      <c r="G27" s="86">
        <f t="shared" si="4"/>
        <v>45016</v>
      </c>
      <c r="H27" s="86">
        <f t="shared" si="4"/>
        <v>45382</v>
      </c>
      <c r="I27" s="86">
        <f t="shared" si="4"/>
        <v>45747</v>
      </c>
    </row>
    <row r="28" spans="2:11">
      <c r="B28" s="149" t="s">
        <v>10427</v>
      </c>
      <c r="C28" s="149" t="s">
        <v>933</v>
      </c>
      <c r="D28" s="383">
        <f>HistoricalFS!G24-HistoricalFS!G30</f>
        <v>437.04000000000019</v>
      </c>
      <c r="E28" s="383">
        <f>HistoricalFS!H24-HistoricalFS!H30</f>
        <v>399.55999999999966</v>
      </c>
      <c r="F28" s="383">
        <f>HistoricalFS!I24-HistoricalFS!I30</f>
        <v>488.10000000000014</v>
      </c>
      <c r="G28" s="383">
        <f>HistoricalFS!J24-HistoricalFS!J30</f>
        <v>649.92000000000019</v>
      </c>
      <c r="H28" s="383">
        <f>HistoricalFS!K24-HistoricalFS!K30</f>
        <v>794.69999999999982</v>
      </c>
      <c r="I28" s="383">
        <f>HistoricalFS!L24-HistoricalFS!L30</f>
        <v>1053.7699999999998</v>
      </c>
    </row>
    <row r="29" spans="2:11">
      <c r="B29" t="s">
        <v>85</v>
      </c>
      <c r="C29" t="s">
        <v>933</v>
      </c>
      <c r="D29" s="382">
        <f>D22</f>
        <v>3295.15</v>
      </c>
      <c r="E29" s="382">
        <f t="shared" ref="E29:I29" si="5">E22</f>
        <v>3731.72</v>
      </c>
      <c r="F29" s="382">
        <f t="shared" si="5"/>
        <v>4101.59</v>
      </c>
      <c r="G29" s="382">
        <f t="shared" si="5"/>
        <v>4968.2299999999996</v>
      </c>
      <c r="H29" s="382">
        <f t="shared" si="5"/>
        <v>5843.26</v>
      </c>
      <c r="I29" s="382">
        <f t="shared" si="5"/>
        <v>6969.03</v>
      </c>
    </row>
    <row r="30" spans="2:11">
      <c r="B30" s="304" t="s">
        <v>10434</v>
      </c>
      <c r="C30" s="304"/>
      <c r="D30" s="305">
        <f>D28/D29</f>
        <v>0.13263129144348518</v>
      </c>
      <c r="E30" s="305">
        <f t="shared" ref="E30:I30" si="6">E28/E29</f>
        <v>0.10707127008457218</v>
      </c>
      <c r="F30" s="305">
        <f t="shared" si="6"/>
        <v>0.1190026306871238</v>
      </c>
      <c r="G30" s="305">
        <f t="shared" si="6"/>
        <v>0.13081519977939834</v>
      </c>
      <c r="H30" s="305">
        <f t="shared" si="6"/>
        <v>0.13600284772541352</v>
      </c>
      <c r="I30" s="305">
        <f t="shared" si="6"/>
        <v>0.15120755686228926</v>
      </c>
    </row>
    <row r="32" spans="2:11" ht="15.6">
      <c r="B32" s="395" t="s">
        <v>10429</v>
      </c>
      <c r="C32" s="417"/>
      <c r="D32" s="417"/>
      <c r="E32" s="417"/>
      <c r="F32" s="417"/>
      <c r="G32" s="417"/>
      <c r="H32" s="417"/>
      <c r="I32" s="417"/>
    </row>
    <row r="33" spans="2:9" ht="5.4" customHeight="1"/>
    <row r="34" spans="2:9">
      <c r="D34" s="86">
        <f>D27</f>
        <v>43921</v>
      </c>
      <c r="E34" s="86">
        <f t="shared" ref="E34:I34" si="7">E27</f>
        <v>44286</v>
      </c>
      <c r="F34" s="86">
        <f t="shared" si="7"/>
        <v>44651</v>
      </c>
      <c r="G34" s="86">
        <f t="shared" si="7"/>
        <v>45016</v>
      </c>
      <c r="H34" s="86">
        <f t="shared" si="7"/>
        <v>45382</v>
      </c>
      <c r="I34" s="86">
        <f t="shared" si="7"/>
        <v>45747</v>
      </c>
    </row>
    <row r="35" spans="2:9">
      <c r="B35" s="149" t="s">
        <v>941</v>
      </c>
      <c r="C35" s="149" t="s">
        <v>933</v>
      </c>
      <c r="D35" s="383">
        <f>'Data Sheet'!F101</f>
        <v>4890.5999999999995</v>
      </c>
      <c r="E35" s="383">
        <f>'Data Sheet'!G101</f>
        <v>4761.8999999999996</v>
      </c>
      <c r="F35" s="383">
        <f>'Data Sheet'!H101</f>
        <v>5249.8679999999995</v>
      </c>
      <c r="G35" s="383">
        <f>'Data Sheet'!I101</f>
        <v>9462.648000000001</v>
      </c>
      <c r="H35" s="383">
        <f>'Data Sheet'!J101</f>
        <v>16063.788</v>
      </c>
      <c r="I35" s="383">
        <f>'Data Sheet'!K101</f>
        <v>35199.840000000004</v>
      </c>
    </row>
    <row r="36" spans="2:9">
      <c r="B36" t="s">
        <v>10430</v>
      </c>
      <c r="C36" t="s">
        <v>933</v>
      </c>
      <c r="D36" s="382">
        <f>'Data Sheet'!F63</f>
        <v>356.64</v>
      </c>
      <c r="E36" s="382">
        <f>'Data Sheet'!G63</f>
        <v>395.59</v>
      </c>
      <c r="F36" s="382">
        <f>'Data Sheet'!H63</f>
        <v>336.9</v>
      </c>
      <c r="G36" s="382">
        <f>'Data Sheet'!I63</f>
        <v>354.98</v>
      </c>
      <c r="H36" s="382">
        <f>'Data Sheet'!J63</f>
        <v>345.39</v>
      </c>
      <c r="I36" s="382">
        <f>'Data Sheet'!K63</f>
        <v>178.97</v>
      </c>
    </row>
    <row r="37" spans="2:9">
      <c r="B37" s="304" t="s">
        <v>10435</v>
      </c>
      <c r="C37" s="304"/>
      <c r="D37" s="305">
        <f>D35/D36</f>
        <v>13.712987886944818</v>
      </c>
      <c r="E37" s="305">
        <f t="shared" ref="E37:I37" si="8">E35/E36</f>
        <v>12.0374630299047</v>
      </c>
      <c r="F37" s="305">
        <f t="shared" si="8"/>
        <v>15.58286731967943</v>
      </c>
      <c r="G37" s="305">
        <f t="shared" si="8"/>
        <v>26.656848273142149</v>
      </c>
      <c r="H37" s="305">
        <f t="shared" si="8"/>
        <v>46.509128810909409</v>
      </c>
      <c r="I37" s="305">
        <f t="shared" si="8"/>
        <v>196.6801139855842</v>
      </c>
    </row>
    <row r="38" spans="2:9" ht="6.6" customHeight="1"/>
    <row r="39" spans="2:9" ht="15.6">
      <c r="B39" s="420" t="s">
        <v>10431</v>
      </c>
      <c r="C39" s="421"/>
      <c r="D39" s="421"/>
      <c r="E39" s="421"/>
      <c r="F39" s="421"/>
      <c r="G39" s="421"/>
      <c r="H39" s="421"/>
      <c r="I39" s="421"/>
    </row>
    <row r="40" spans="2:9" ht="5.4" customHeight="1"/>
    <row r="41" spans="2:9">
      <c r="D41" s="86">
        <f t="shared" ref="D41:I41" si="9">D20</f>
        <v>43921</v>
      </c>
      <c r="E41" s="86">
        <f t="shared" si="9"/>
        <v>44286</v>
      </c>
      <c r="F41" s="86">
        <f t="shared" si="9"/>
        <v>44651</v>
      </c>
      <c r="G41" s="86">
        <f t="shared" si="9"/>
        <v>45016</v>
      </c>
      <c r="H41" s="86">
        <f t="shared" si="9"/>
        <v>45382</v>
      </c>
      <c r="I41" s="86">
        <f t="shared" si="9"/>
        <v>45747</v>
      </c>
    </row>
    <row r="42" spans="2:9">
      <c r="B42" s="149" t="s">
        <v>12</v>
      </c>
      <c r="C42" s="149"/>
      <c r="D42" s="383">
        <f>'Data Sheet'!F21</f>
        <v>2876.57</v>
      </c>
      <c r="E42" s="383">
        <f>'Data Sheet'!G21</f>
        <v>2525.33</v>
      </c>
      <c r="F42" s="383">
        <f>'Data Sheet'!H21</f>
        <v>2687.57</v>
      </c>
      <c r="G42" s="383">
        <f>'Data Sheet'!I21</f>
        <v>3562.49</v>
      </c>
      <c r="H42" s="383">
        <f>'Data Sheet'!J21</f>
        <v>4018.3</v>
      </c>
      <c r="I42" s="383">
        <f>'Data Sheet'!K21</f>
        <v>5611.01</v>
      </c>
    </row>
    <row r="43" spans="2:9">
      <c r="B43" t="s">
        <v>85</v>
      </c>
      <c r="D43" s="382">
        <f t="shared" ref="D43:H43" si="10">D29</f>
        <v>3295.15</v>
      </c>
      <c r="E43" s="382">
        <f t="shared" si="10"/>
        <v>3731.72</v>
      </c>
      <c r="F43" s="382">
        <f t="shared" si="10"/>
        <v>4101.59</v>
      </c>
      <c r="G43" s="382">
        <f t="shared" si="10"/>
        <v>4968.2299999999996</v>
      </c>
      <c r="H43" s="382">
        <f t="shared" si="10"/>
        <v>5843.26</v>
      </c>
      <c r="I43" s="382">
        <f>I29</f>
        <v>6969.03</v>
      </c>
    </row>
    <row r="44" spans="2:9">
      <c r="B44" s="304" t="s">
        <v>10436</v>
      </c>
      <c r="C44" s="304"/>
      <c r="D44" s="305">
        <f>D42/D43</f>
        <v>0.8729708814469751</v>
      </c>
      <c r="E44" s="305">
        <f t="shared" ref="E44:I44" si="11">E42/E43</f>
        <v>0.67672011833685275</v>
      </c>
      <c r="F44" s="305">
        <f t="shared" si="11"/>
        <v>0.65525076860437048</v>
      </c>
      <c r="G44" s="305">
        <f t="shared" si="11"/>
        <v>0.71705416214627749</v>
      </c>
      <c r="H44" s="305">
        <f t="shared" si="11"/>
        <v>0.68768119166355768</v>
      </c>
      <c r="I44" s="305">
        <f t="shared" si="11"/>
        <v>0.80513500444107722</v>
      </c>
    </row>
    <row r="45" spans="2:9" ht="9" customHeight="1"/>
    <row r="46" spans="2:9" ht="15.6">
      <c r="B46" s="395" t="s">
        <v>10437</v>
      </c>
      <c r="C46" s="417"/>
      <c r="D46" s="417"/>
      <c r="E46" s="417"/>
      <c r="F46" s="417"/>
      <c r="G46" s="417"/>
      <c r="H46" s="417"/>
      <c r="I46" s="417"/>
    </row>
    <row r="47" spans="2:9" ht="4.8" customHeight="1"/>
    <row r="48" spans="2:9">
      <c r="D48" s="86">
        <f>D41</f>
        <v>43921</v>
      </c>
      <c r="E48" s="86">
        <f t="shared" ref="E48:I48" si="12">E41</f>
        <v>44286</v>
      </c>
      <c r="F48" s="86">
        <f t="shared" si="12"/>
        <v>44651</v>
      </c>
      <c r="G48" s="86">
        <f t="shared" si="12"/>
        <v>45016</v>
      </c>
      <c r="H48" s="86">
        <f t="shared" si="12"/>
        <v>45382</v>
      </c>
      <c r="I48" s="86">
        <f t="shared" si="12"/>
        <v>45747</v>
      </c>
    </row>
    <row r="49" spans="2:9">
      <c r="B49" s="304" t="s">
        <v>10438</v>
      </c>
      <c r="C49" s="304" t="s">
        <v>933</v>
      </c>
      <c r="D49" s="385">
        <f>(D16*1.2)+(D23*1.4)+(D30*3.3)+(D37*0.6)+(D44*1)</f>
        <v>9.6986550601337491</v>
      </c>
      <c r="E49" s="385">
        <f t="shared" ref="E49:H49" si="13">(E16*1.2)+(E23*1.4)+(E30*3.3)+(E37*0.6)+(E44*1)</f>
        <v>8.4193586128577635</v>
      </c>
      <c r="F49" s="385">
        <f t="shared" si="13"/>
        <v>10.574588796499496</v>
      </c>
      <c r="G49" s="385">
        <f t="shared" si="13"/>
        <v>17.269710133718409</v>
      </c>
      <c r="H49" s="385">
        <f t="shared" si="13"/>
        <v>29.24383258820944</v>
      </c>
      <c r="I49" s="385">
        <f>(I16*1.2)+(I23*1.4)+(I30*3.3)+(I37*0.6)+(I44*1)</f>
        <v>119.61189230945678</v>
      </c>
    </row>
    <row r="50" spans="2:9">
      <c r="B50" s="166" t="s">
        <v>10439</v>
      </c>
      <c r="C50" s="166"/>
      <c r="D50" s="384" t="str">
        <f>IF(D49&lt;1.81,"Distressed",IF(D49&gt;3,"Strong","Grey Zone"))</f>
        <v>Strong</v>
      </c>
      <c r="E50" s="384" t="str">
        <f t="shared" ref="E50:I50" si="14">IF(E49&lt;1.81,"Distressed",IF(E49&gt;3,"Strong","Grey Zone"))</f>
        <v>Strong</v>
      </c>
      <c r="F50" s="384" t="str">
        <f t="shared" si="14"/>
        <v>Strong</v>
      </c>
      <c r="G50" s="384" t="str">
        <f t="shared" si="14"/>
        <v>Strong</v>
      </c>
      <c r="H50" s="384" t="str">
        <f t="shared" si="14"/>
        <v>Strong</v>
      </c>
      <c r="I50" s="384" t="str">
        <f t="shared" si="14"/>
        <v>Strong</v>
      </c>
    </row>
    <row r="51" spans="2:9">
      <c r="B51" s="10"/>
      <c r="C51" s="10"/>
      <c r="D51" s="92"/>
      <c r="E51" s="92"/>
      <c r="F51" s="92"/>
      <c r="G51" s="92"/>
      <c r="H51" s="92"/>
      <c r="I51" s="92"/>
    </row>
    <row r="52" spans="2:9">
      <c r="B52" s="10"/>
      <c r="C52" s="10"/>
      <c r="D52" s="92"/>
      <c r="E52" s="92"/>
      <c r="F52" s="92"/>
      <c r="G52" s="92"/>
      <c r="H52" s="92"/>
      <c r="I52" s="92"/>
    </row>
    <row r="53" spans="2:9">
      <c r="B53" s="10"/>
      <c r="C53" s="10"/>
      <c r="D53" s="92"/>
      <c r="E53" s="92"/>
      <c r="F53" s="92"/>
      <c r="G53" s="92"/>
      <c r="H53" s="92"/>
      <c r="I53" s="92"/>
    </row>
    <row r="54" spans="2:9">
      <c r="B54" s="10"/>
      <c r="C54" s="10"/>
      <c r="D54" s="92"/>
      <c r="E54" s="92"/>
      <c r="F54" s="92"/>
      <c r="G54" s="92"/>
      <c r="H54" s="92"/>
      <c r="I54" s="92"/>
    </row>
    <row r="56" spans="2:9">
      <c r="B56" s="413"/>
      <c r="C56" s="414"/>
      <c r="D56" s="414"/>
      <c r="E56" s="414"/>
      <c r="F56" s="414"/>
      <c r="G56" s="414"/>
      <c r="H56" s="414"/>
      <c r="I56" s="414"/>
    </row>
  </sheetData>
  <mergeCells count="8">
    <mergeCell ref="B25:I25"/>
    <mergeCell ref="B32:I32"/>
    <mergeCell ref="B56:I56"/>
    <mergeCell ref="B7:I7"/>
    <mergeCell ref="B11:I11"/>
    <mergeCell ref="B18:I18"/>
    <mergeCell ref="B39:I39"/>
    <mergeCell ref="B46:I46"/>
  </mergeCells>
  <pageMargins left="0.23622047244094491" right="0.23622047244094491" top="0.74803149606299213" bottom="0.74803149606299213" header="0.31496062992125984" footer="0.31496062992125984"/>
  <pageSetup scale="78"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48515-F23C-47D8-AE30-2D57A809C2F8}">
  <sheetPr>
    <tabColor theme="1" tint="0.14999847407452621"/>
  </sheetPr>
  <dimension ref="A1"/>
  <sheetViews>
    <sheetView workbookViewId="0"/>
  </sheetViews>
  <sheetFormatPr defaultRowHeight="14.4"/>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36775-443F-40FB-B1D4-6DB71BB47EAD}">
  <dimension ref="B2:K6301"/>
  <sheetViews>
    <sheetView showGridLines="0" topLeftCell="A3" zoomScale="90" zoomScaleNormal="90" workbookViewId="0">
      <selection activeCell="I27" sqref="I27"/>
    </sheetView>
  </sheetViews>
  <sheetFormatPr defaultRowHeight="14.4"/>
  <cols>
    <col min="1" max="1" width="2.33203125" customWidth="1"/>
    <col min="2" max="2" width="26.88671875" customWidth="1"/>
    <col min="3" max="3" width="10.44140625" customWidth="1"/>
    <col min="4" max="4" width="12.6640625" bestFit="1" customWidth="1"/>
    <col min="5" max="5" width="14.21875" customWidth="1"/>
    <col min="7" max="7" width="18.33203125" customWidth="1"/>
    <col min="8" max="8" width="10.5546875" bestFit="1" customWidth="1"/>
    <col min="9" max="9" width="10.21875" bestFit="1" customWidth="1"/>
    <col min="10" max="10" width="10.44140625" customWidth="1"/>
  </cols>
  <sheetData>
    <row r="2" spans="2:11" ht="57" customHeight="1">
      <c r="B2" s="82" t="s">
        <v>2185</v>
      </c>
      <c r="C2" s="81"/>
      <c r="D2" s="81"/>
      <c r="E2" s="81"/>
      <c r="F2" s="81"/>
      <c r="G2" s="81"/>
      <c r="H2" s="81"/>
      <c r="I2" s="81"/>
    </row>
    <row r="3" spans="2:11">
      <c r="B3" s="81" t="str">
        <f>CONCATENATE(" ","( ",VLOOKUP(B2,[1]Sheet1!B2:D5442,3,1)," | ","BSE Code: ",VLOOKUP(B2,[1]Sheet1!B3:C5442,2,1)," )")</f>
        <v xml:space="preserve"> ( GODFRYPHLP | BSE Code: 500163 )</v>
      </c>
      <c r="C3" s="81"/>
      <c r="D3" s="81"/>
      <c r="E3" s="81"/>
      <c r="F3" s="81"/>
      <c r="G3" s="81"/>
      <c r="H3" s="81"/>
      <c r="I3" s="81"/>
    </row>
    <row r="4" spans="2:11">
      <c r="B4" s="81"/>
      <c r="C4" s="81"/>
      <c r="D4" s="81"/>
      <c r="E4" s="81"/>
      <c r="F4" s="81"/>
      <c r="G4" s="81"/>
      <c r="H4" s="81"/>
      <c r="I4" s="81"/>
    </row>
    <row r="5" spans="2:11">
      <c r="B5" t="s">
        <v>933</v>
      </c>
    </row>
    <row r="6" spans="2:11">
      <c r="B6" s="83"/>
      <c r="C6" s="88"/>
      <c r="D6" s="88"/>
      <c r="E6" s="88"/>
      <c r="F6" s="88"/>
      <c r="G6" s="88"/>
      <c r="H6" s="88"/>
      <c r="I6" s="88"/>
      <c r="J6" s="88"/>
      <c r="K6" s="88"/>
    </row>
    <row r="8" spans="2:11">
      <c r="B8" s="253" t="s">
        <v>186</v>
      </c>
      <c r="C8" s="254" t="s">
        <v>10440</v>
      </c>
      <c r="D8" s="249" t="s">
        <v>10441</v>
      </c>
      <c r="E8" s="249" t="s">
        <v>10442</v>
      </c>
      <c r="F8" s="201"/>
      <c r="G8" s="200" t="s">
        <v>10443</v>
      </c>
      <c r="H8" s="201"/>
      <c r="I8" s="201"/>
      <c r="J8" s="201"/>
      <c r="K8" s="201"/>
    </row>
    <row r="9" spans="2:11" ht="4.8" customHeight="1">
      <c r="B9" s="277"/>
      <c r="C9" s="278"/>
      <c r="D9" s="279"/>
      <c r="E9" s="279"/>
      <c r="F9" s="53"/>
      <c r="G9" s="16"/>
      <c r="H9" s="53"/>
      <c r="I9" s="53"/>
      <c r="J9" s="53"/>
      <c r="K9" s="53"/>
    </row>
    <row r="10" spans="2:11">
      <c r="B10" s="280">
        <v>38421.645833333336</v>
      </c>
      <c r="C10" s="281">
        <v>50.45</v>
      </c>
      <c r="D10" s="282" t="e">
        <f>C10/C8-1</f>
        <v>#VALUE!</v>
      </c>
      <c r="E10" s="282">
        <v>0.20004757373929594</v>
      </c>
    </row>
    <row r="11" spans="2:11">
      <c r="B11" s="283">
        <v>41402.645833333336</v>
      </c>
      <c r="C11" s="284">
        <v>193.91</v>
      </c>
      <c r="D11" s="98">
        <f t="shared" ref="D11:D73" si="0">C11/C10-1</f>
        <v>2.8436075322101089</v>
      </c>
      <c r="E11" s="98">
        <v>0.20001237700352736</v>
      </c>
      <c r="G11" s="76" t="s">
        <v>120</v>
      </c>
      <c r="H11" s="76"/>
      <c r="I11" s="76"/>
      <c r="J11" s="95">
        <f>AVERAGE(E10:E6293)</f>
        <v>1.1046755531338224E-3</v>
      </c>
    </row>
    <row r="12" spans="2:11">
      <c r="B12" s="283">
        <v>39958.645833333336</v>
      </c>
      <c r="C12" s="284">
        <v>89.52</v>
      </c>
      <c r="D12" s="98">
        <f t="shared" si="0"/>
        <v>-0.53834253003970911</v>
      </c>
      <c r="E12" s="98">
        <v>0.19999999999999996</v>
      </c>
      <c r="G12" s="76" t="s">
        <v>10444</v>
      </c>
      <c r="H12" s="76"/>
      <c r="I12" s="76"/>
      <c r="J12" s="95">
        <f>_xlfn.STDEV.S(E10:E6293)</f>
        <v>2.8213596407223561E-2</v>
      </c>
    </row>
    <row r="13" spans="2:11">
      <c r="B13" s="283">
        <v>45702.645833333336</v>
      </c>
      <c r="C13" s="284">
        <v>1999.83</v>
      </c>
      <c r="D13" s="98">
        <f t="shared" si="0"/>
        <v>21.339477211796247</v>
      </c>
      <c r="E13" s="98">
        <v>0.19999639970477578</v>
      </c>
      <c r="G13" s="76" t="s">
        <v>10445</v>
      </c>
      <c r="H13" s="76"/>
      <c r="I13" s="76"/>
      <c r="J13" s="95">
        <f>MIN(E10:E6293)</f>
        <v>-0.17508845141975871</v>
      </c>
    </row>
    <row r="14" spans="2:11">
      <c r="B14" s="283">
        <v>42731.645833333336</v>
      </c>
      <c r="C14" s="284">
        <v>333.23</v>
      </c>
      <c r="D14" s="98">
        <f t="shared" si="0"/>
        <v>-0.83337083652110433</v>
      </c>
      <c r="E14" s="98">
        <v>0.19996398991717701</v>
      </c>
      <c r="G14" s="76" t="s">
        <v>10446</v>
      </c>
      <c r="H14" s="76"/>
      <c r="I14" s="76"/>
      <c r="J14" s="95">
        <f>MAX(E10:E6293)</f>
        <v>0.20004757373929594</v>
      </c>
    </row>
    <row r="15" spans="2:11">
      <c r="B15" s="283">
        <v>42293.645833333336</v>
      </c>
      <c r="C15" s="284">
        <v>283.73</v>
      </c>
      <c r="D15" s="98">
        <f t="shared" si="0"/>
        <v>-0.14854604927527537</v>
      </c>
      <c r="E15" s="98">
        <v>0.19995770776062605</v>
      </c>
      <c r="G15" s="76" t="s">
        <v>10449</v>
      </c>
      <c r="H15" s="76"/>
      <c r="I15" s="76"/>
      <c r="J15" s="96">
        <v>3408</v>
      </c>
    </row>
    <row r="16" spans="2:11">
      <c r="B16" s="283">
        <v>43690.645833333336</v>
      </c>
      <c r="C16" s="284">
        <v>283.57</v>
      </c>
      <c r="D16" s="98">
        <f t="shared" si="0"/>
        <v>-5.6391639939390448E-4</v>
      </c>
      <c r="E16" s="98">
        <v>0.19994075829383884</v>
      </c>
    </row>
    <row r="17" spans="2:11">
      <c r="B17" s="283">
        <v>39930.645833333336</v>
      </c>
      <c r="C17" s="284">
        <v>66.680000000000007</v>
      </c>
      <c r="D17" s="98">
        <f t="shared" si="0"/>
        <v>-0.76485523856543358</v>
      </c>
      <c r="E17" s="98">
        <v>0.19992801871513421</v>
      </c>
      <c r="G17" s="108" t="s">
        <v>10447</v>
      </c>
      <c r="H17" s="108" t="s">
        <v>10452</v>
      </c>
      <c r="I17" s="109" t="s">
        <v>10448</v>
      </c>
      <c r="J17" s="109" t="s">
        <v>10450</v>
      </c>
      <c r="K17" s="109" t="s">
        <v>10451</v>
      </c>
    </row>
    <row r="18" spans="2:11">
      <c r="B18" s="283">
        <v>37203.645833333336</v>
      </c>
      <c r="C18" s="284">
        <v>27.45</v>
      </c>
      <c r="D18" s="98">
        <f t="shared" si="0"/>
        <v>-0.58833233353329339</v>
      </c>
      <c r="E18" s="98">
        <v>0.19659982563208356</v>
      </c>
      <c r="G18" s="103">
        <v>0.1</v>
      </c>
      <c r="H18" s="104">
        <f>100%-G18</f>
        <v>0.9</v>
      </c>
      <c r="I18" s="105">
        <f>_xlfn.PERCENTILE.INC(E10:E6293,H18)</f>
        <v>2.967321866584639E-2</v>
      </c>
      <c r="J18" s="106">
        <f>$J$15*(1+I18)</f>
        <v>3509.1263292132044</v>
      </c>
      <c r="K18" s="107">
        <f>J18-$J$15</f>
        <v>101.12632921320437</v>
      </c>
    </row>
    <row r="19" spans="2:11">
      <c r="B19" s="283">
        <v>39454.645833333336</v>
      </c>
      <c r="C19" s="284">
        <v>135.78</v>
      </c>
      <c r="D19" s="98">
        <f t="shared" si="0"/>
        <v>3.9464480874316941</v>
      </c>
      <c r="E19" s="98">
        <v>0.19524647887323954</v>
      </c>
      <c r="G19" s="100">
        <v>0.05</v>
      </c>
      <c r="H19" s="97">
        <f t="shared" ref="H19:H21" si="1">100%-G19</f>
        <v>0.95</v>
      </c>
      <c r="I19" s="101">
        <f>_xlfn.PERCENTILE.INC(E10:E6293,G19)</f>
        <v>-3.7888950028344644E-2</v>
      </c>
      <c r="J19" s="98">
        <f>$J$15*(1+I19)</f>
        <v>3278.8744583034013</v>
      </c>
      <c r="K19" s="99">
        <f>J19-$J$15</f>
        <v>-129.1255416965987</v>
      </c>
    </row>
    <row r="20" spans="2:11">
      <c r="B20" s="283">
        <v>40022.645833333336</v>
      </c>
      <c r="C20" s="284">
        <v>111.43</v>
      </c>
      <c r="D20" s="98">
        <f t="shared" si="0"/>
        <v>-0.17933421711592279</v>
      </c>
      <c r="E20" s="98">
        <v>0.19176470588235306</v>
      </c>
      <c r="G20" s="100">
        <v>0.01</v>
      </c>
      <c r="H20" s="97">
        <f t="shared" si="1"/>
        <v>0.99</v>
      </c>
      <c r="I20" s="101">
        <f>_xlfn.PERCENTILE.INC(E11:E6294,G20)</f>
        <v>-6.6371336094246294E-2</v>
      </c>
      <c r="J20" s="98">
        <f t="shared" ref="J20:J21" si="2">$J$15*(1+I20)</f>
        <v>3181.8064865908086</v>
      </c>
      <c r="K20" s="99">
        <f t="shared" ref="K20:K21" si="3">J20-$J$15</f>
        <v>-226.19351340919138</v>
      </c>
    </row>
    <row r="21" spans="2:11">
      <c r="B21" s="283">
        <v>45695.645833333336</v>
      </c>
      <c r="C21" s="284">
        <v>1823.48</v>
      </c>
      <c r="D21" s="98">
        <f t="shared" si="0"/>
        <v>15.364354303149959</v>
      </c>
      <c r="E21" s="98">
        <v>0.18936829403515643</v>
      </c>
      <c r="G21" s="100">
        <v>5.0000000000000001E-3</v>
      </c>
      <c r="H21" s="102">
        <f t="shared" si="1"/>
        <v>0.995</v>
      </c>
      <c r="I21" s="101">
        <f>_xlfn.PERCENTILE.INC(E12:E6295,G21)</f>
        <v>-8.1194398099783988E-2</v>
      </c>
      <c r="J21" s="98">
        <f t="shared" si="2"/>
        <v>3131.2894912759361</v>
      </c>
      <c r="K21" s="99">
        <f t="shared" si="3"/>
        <v>-276.71050872406386</v>
      </c>
    </row>
    <row r="22" spans="2:11">
      <c r="B22" s="283">
        <v>42296.645833333336</v>
      </c>
      <c r="C22" s="284">
        <v>336.68</v>
      </c>
      <c r="D22" s="98">
        <f t="shared" si="0"/>
        <v>-0.8153640292188562</v>
      </c>
      <c r="E22" s="98">
        <v>0.18662108342438222</v>
      </c>
    </row>
    <row r="23" spans="2:11">
      <c r="B23" s="283">
        <v>45705.645833333336</v>
      </c>
      <c r="C23" s="284">
        <v>2346</v>
      </c>
      <c r="D23" s="98">
        <f t="shared" si="0"/>
        <v>5.9680408696685276</v>
      </c>
      <c r="E23" s="98">
        <v>0.17309971347564557</v>
      </c>
    </row>
    <row r="24" spans="2:11">
      <c r="B24" s="283">
        <v>42809.645833333336</v>
      </c>
      <c r="C24" s="284">
        <v>419.57</v>
      </c>
      <c r="D24" s="98">
        <f t="shared" si="0"/>
        <v>-0.82115515771526004</v>
      </c>
      <c r="E24" s="98">
        <v>0.16845828227693005</v>
      </c>
    </row>
    <row r="25" spans="2:11">
      <c r="B25" s="283">
        <v>45488.645833333336</v>
      </c>
      <c r="C25" s="284">
        <v>1578.08</v>
      </c>
      <c r="D25" s="98">
        <f t="shared" si="0"/>
        <v>2.7611840694043903</v>
      </c>
      <c r="E25" s="98">
        <v>0.16689959108823782</v>
      </c>
    </row>
    <row r="26" spans="2:11">
      <c r="B26" s="283">
        <v>43693.645833333336</v>
      </c>
      <c r="C26" s="284">
        <v>331.43</v>
      </c>
      <c r="D26" s="98">
        <f t="shared" si="0"/>
        <v>-0.78997896177633575</v>
      </c>
      <c r="E26" s="98">
        <v>0.1625859407885506</v>
      </c>
    </row>
    <row r="27" spans="2:11">
      <c r="B27" s="283">
        <v>45523.645833333336</v>
      </c>
      <c r="C27" s="284">
        <v>1746.2</v>
      </c>
      <c r="D27" s="98">
        <f t="shared" si="0"/>
        <v>4.2686841867060918</v>
      </c>
      <c r="E27" s="98">
        <v>0.15502404370861811</v>
      </c>
    </row>
    <row r="28" spans="2:11">
      <c r="B28" s="283">
        <v>42324.645833333336</v>
      </c>
      <c r="C28" s="284">
        <v>379.95</v>
      </c>
      <c r="D28" s="98">
        <f t="shared" si="0"/>
        <v>-0.78241324017867364</v>
      </c>
      <c r="E28" s="98">
        <v>0.15223654283548149</v>
      </c>
    </row>
    <row r="29" spans="2:11">
      <c r="B29" s="283">
        <v>42265.645833333336</v>
      </c>
      <c r="C29" s="284">
        <v>220.75</v>
      </c>
      <c r="D29" s="98">
        <f t="shared" si="0"/>
        <v>-0.41900250032899067</v>
      </c>
      <c r="E29" s="98">
        <v>0.14842368119862659</v>
      </c>
    </row>
    <row r="30" spans="2:11">
      <c r="B30" s="283">
        <v>42963.645833333336</v>
      </c>
      <c r="C30" s="284">
        <v>347.27</v>
      </c>
      <c r="D30" s="98">
        <f t="shared" si="0"/>
        <v>0.57313703284258199</v>
      </c>
      <c r="E30" s="98">
        <v>0.14516075845012355</v>
      </c>
    </row>
    <row r="31" spans="2:11">
      <c r="B31" s="283">
        <v>44662.645833333336</v>
      </c>
      <c r="C31" s="284">
        <v>411.57</v>
      </c>
      <c r="D31" s="98">
        <f t="shared" si="0"/>
        <v>0.18515852218734707</v>
      </c>
      <c r="E31" s="98">
        <v>0.1351150091014397</v>
      </c>
    </row>
    <row r="32" spans="2:11">
      <c r="B32" s="283">
        <v>42564.645833333336</v>
      </c>
      <c r="C32" s="284">
        <v>397.87</v>
      </c>
      <c r="D32" s="98">
        <f t="shared" si="0"/>
        <v>-3.3287168646888743E-2</v>
      </c>
      <c r="E32" s="98">
        <v>0.13379117747634783</v>
      </c>
    </row>
    <row r="33" spans="2:5">
      <c r="B33" s="283">
        <v>40718.645833333336</v>
      </c>
      <c r="C33" s="284">
        <v>181.4</v>
      </c>
      <c r="D33" s="98">
        <f t="shared" si="0"/>
        <v>-0.54407218438183325</v>
      </c>
      <c r="E33" s="98">
        <v>0.13367914505343426</v>
      </c>
    </row>
    <row r="34" spans="2:5">
      <c r="B34" s="283">
        <v>39842.645833333336</v>
      </c>
      <c r="C34" s="284">
        <v>56.95</v>
      </c>
      <c r="D34" s="98">
        <f t="shared" si="0"/>
        <v>-0.68605292171995591</v>
      </c>
      <c r="E34" s="98">
        <v>0.12839310481474153</v>
      </c>
    </row>
    <row r="35" spans="2:5">
      <c r="B35" s="283">
        <v>45889.645833333336</v>
      </c>
      <c r="C35" s="284">
        <v>3688</v>
      </c>
      <c r="D35" s="98">
        <f t="shared" si="0"/>
        <v>63.758560140474103</v>
      </c>
      <c r="E35" s="98">
        <v>0.12834633623986536</v>
      </c>
    </row>
    <row r="36" spans="2:5">
      <c r="B36" s="283">
        <v>37152.645833333336</v>
      </c>
      <c r="C36" s="284">
        <v>18.600000000000001</v>
      </c>
      <c r="D36" s="98">
        <f t="shared" si="0"/>
        <v>-0.99495661605206076</v>
      </c>
      <c r="E36" s="98">
        <v>0.12795633717404509</v>
      </c>
    </row>
    <row r="37" spans="2:5">
      <c r="B37" s="283">
        <v>43916.645833333336</v>
      </c>
      <c r="C37" s="284">
        <v>298.02999999999997</v>
      </c>
      <c r="D37" s="98">
        <f t="shared" si="0"/>
        <v>15.023118279569889</v>
      </c>
      <c r="E37" s="98">
        <v>0.12621395911272337</v>
      </c>
    </row>
    <row r="38" spans="2:5">
      <c r="B38" s="283">
        <v>45551.645833333336</v>
      </c>
      <c r="C38" s="284">
        <v>2745.15</v>
      </c>
      <c r="D38" s="98">
        <f t="shared" si="0"/>
        <v>8.2109854712612833</v>
      </c>
      <c r="E38" s="98">
        <v>0.12555505898078256</v>
      </c>
    </row>
    <row r="39" spans="2:5">
      <c r="B39" s="283">
        <v>40823.645833333336</v>
      </c>
      <c r="C39" s="284">
        <v>227.22</v>
      </c>
      <c r="D39" s="98">
        <f t="shared" si="0"/>
        <v>-0.91722856674498665</v>
      </c>
      <c r="E39" s="98">
        <v>0.12496286761065467</v>
      </c>
    </row>
    <row r="40" spans="2:5">
      <c r="B40" s="283">
        <v>45541.645833333336</v>
      </c>
      <c r="C40" s="284">
        <v>2401.9499999999998</v>
      </c>
      <c r="D40" s="98">
        <f t="shared" si="0"/>
        <v>9.5710324795352513</v>
      </c>
      <c r="E40" s="98">
        <v>0.1237981612744754</v>
      </c>
    </row>
    <row r="41" spans="2:5">
      <c r="B41" s="283">
        <v>42340.645833333336</v>
      </c>
      <c r="C41" s="284">
        <v>522.67999999999995</v>
      </c>
      <c r="D41" s="98">
        <f t="shared" si="0"/>
        <v>-0.78239347197069042</v>
      </c>
      <c r="E41" s="98">
        <v>0.1212218718493252</v>
      </c>
    </row>
    <row r="42" spans="2:5">
      <c r="B42" s="283">
        <v>40025.645833333336</v>
      </c>
      <c r="C42" s="284">
        <v>117.86</v>
      </c>
      <c r="D42" s="98">
        <f t="shared" si="0"/>
        <v>-0.77450830335960819</v>
      </c>
      <c r="E42" s="98">
        <v>0.12023571903811425</v>
      </c>
    </row>
    <row r="43" spans="2:5">
      <c r="B43" s="283">
        <v>43865.645833333336</v>
      </c>
      <c r="C43" s="284">
        <v>419.45</v>
      </c>
      <c r="D43" s="98">
        <f t="shared" si="0"/>
        <v>2.5588834210079754</v>
      </c>
      <c r="E43" s="98">
        <v>0.1171034409289442</v>
      </c>
    </row>
    <row r="44" spans="2:5">
      <c r="B44" s="283">
        <v>45524.645833333336</v>
      </c>
      <c r="C44" s="284">
        <v>1948.52</v>
      </c>
      <c r="D44" s="98">
        <f t="shared" si="0"/>
        <v>3.6454166169984505</v>
      </c>
      <c r="E44" s="98">
        <v>0.11586301683655931</v>
      </c>
    </row>
    <row r="45" spans="2:5">
      <c r="B45" s="283">
        <v>42325.645833333336</v>
      </c>
      <c r="C45" s="284">
        <v>422.48</v>
      </c>
      <c r="D45" s="98">
        <f t="shared" si="0"/>
        <v>-0.78317902818549467</v>
      </c>
      <c r="E45" s="98">
        <v>0.11193578102381907</v>
      </c>
    </row>
    <row r="46" spans="2:5">
      <c r="B46" s="283">
        <v>45429.645833333336</v>
      </c>
      <c r="C46" s="284">
        <v>1330.88</v>
      </c>
      <c r="D46" s="98">
        <f t="shared" si="0"/>
        <v>2.1501609543647038</v>
      </c>
      <c r="E46" s="98">
        <v>0.10983430205892408</v>
      </c>
    </row>
    <row r="47" spans="2:5">
      <c r="B47" s="283">
        <v>39386.645833333336</v>
      </c>
      <c r="C47" s="284">
        <v>101.02</v>
      </c>
      <c r="D47" s="98">
        <f t="shared" si="0"/>
        <v>-0.9240953354171676</v>
      </c>
      <c r="E47" s="98">
        <v>0.10974404042623309</v>
      </c>
    </row>
    <row r="48" spans="2:5">
      <c r="B48" s="283">
        <v>45134.645833333336</v>
      </c>
      <c r="C48" s="284">
        <v>636.04999999999995</v>
      </c>
      <c r="D48" s="98">
        <f t="shared" si="0"/>
        <v>5.2962779647594536</v>
      </c>
      <c r="E48" s="98">
        <v>0.10709809928287961</v>
      </c>
    </row>
    <row r="49" spans="2:5">
      <c r="B49" s="283">
        <v>42389.645833333336</v>
      </c>
      <c r="C49" s="284">
        <v>389.67</v>
      </c>
      <c r="D49" s="98">
        <f t="shared" si="0"/>
        <v>-0.38735948431727063</v>
      </c>
      <c r="E49" s="98">
        <v>0.10685982104814662</v>
      </c>
    </row>
    <row r="50" spans="2:5">
      <c r="B50" s="283">
        <v>38422.645833333336</v>
      </c>
      <c r="C50" s="284">
        <v>55.83</v>
      </c>
      <c r="D50" s="98">
        <f t="shared" si="0"/>
        <v>-0.85672492108707365</v>
      </c>
      <c r="E50" s="98">
        <v>0.10664023785926657</v>
      </c>
    </row>
    <row r="51" spans="2:5">
      <c r="B51" s="283">
        <v>43943.645833333336</v>
      </c>
      <c r="C51" s="284">
        <v>346.82</v>
      </c>
      <c r="D51" s="98">
        <f t="shared" si="0"/>
        <v>5.2120723625291063</v>
      </c>
      <c r="E51" s="98">
        <v>0.10547285882765434</v>
      </c>
    </row>
    <row r="52" spans="2:5">
      <c r="B52" s="283">
        <v>41250.645833333336</v>
      </c>
      <c r="C52" s="284">
        <v>233.15</v>
      </c>
      <c r="D52" s="98">
        <f t="shared" si="0"/>
        <v>-0.32774926474828436</v>
      </c>
      <c r="E52" s="98">
        <v>0.10529060396321244</v>
      </c>
    </row>
    <row r="53" spans="2:5">
      <c r="B53" s="283">
        <v>39899.645833333336</v>
      </c>
      <c r="C53" s="284">
        <v>48.29</v>
      </c>
      <c r="D53" s="98">
        <f t="shared" si="0"/>
        <v>-0.79288012009435982</v>
      </c>
      <c r="E53" s="98">
        <v>0.10528725108720538</v>
      </c>
    </row>
    <row r="54" spans="2:5">
      <c r="B54" s="283">
        <v>42109.645833333336</v>
      </c>
      <c r="C54" s="284">
        <v>176.33</v>
      </c>
      <c r="D54" s="98">
        <f t="shared" si="0"/>
        <v>2.6514806378132123</v>
      </c>
      <c r="E54" s="98">
        <v>0.10434020166593605</v>
      </c>
    </row>
    <row r="55" spans="2:5">
      <c r="B55" s="283">
        <v>45362.645833333336</v>
      </c>
      <c r="C55" s="284">
        <v>1212.3499999999999</v>
      </c>
      <c r="D55" s="98">
        <f t="shared" si="0"/>
        <v>5.8754607837577257</v>
      </c>
      <c r="E55" s="98">
        <v>0.10276794891619745</v>
      </c>
    </row>
    <row r="56" spans="2:5">
      <c r="B56" s="283">
        <v>44468.645833333336</v>
      </c>
      <c r="C56" s="284">
        <v>389.1</v>
      </c>
      <c r="D56" s="98">
        <f t="shared" si="0"/>
        <v>-0.67905307873138943</v>
      </c>
      <c r="E56" s="98">
        <v>0.10242243943901408</v>
      </c>
    </row>
    <row r="57" spans="2:5">
      <c r="B57" s="283">
        <v>45548.645833333336</v>
      </c>
      <c r="C57" s="284">
        <v>2438.9299999999998</v>
      </c>
      <c r="D57" s="98">
        <f t="shared" si="0"/>
        <v>5.2681315857106137</v>
      </c>
      <c r="E57" s="98">
        <v>0.10224160527861881</v>
      </c>
    </row>
    <row r="58" spans="2:5">
      <c r="B58" s="283">
        <v>41886.645833333336</v>
      </c>
      <c r="C58" s="284">
        <v>206.46</v>
      </c>
      <c r="D58" s="98">
        <f t="shared" si="0"/>
        <v>-0.91534812397239773</v>
      </c>
      <c r="E58" s="98">
        <v>0.10188397288786888</v>
      </c>
    </row>
    <row r="59" spans="2:5">
      <c r="B59" s="283">
        <v>40742.645833333336</v>
      </c>
      <c r="C59" s="284">
        <v>216.61</v>
      </c>
      <c r="D59" s="98">
        <f t="shared" si="0"/>
        <v>4.9162065291097568E-2</v>
      </c>
      <c r="E59" s="98">
        <v>0.10183630906963748</v>
      </c>
    </row>
    <row r="60" spans="2:5">
      <c r="B60" s="283">
        <v>45407.645833333336</v>
      </c>
      <c r="C60" s="284">
        <v>1149.9000000000001</v>
      </c>
      <c r="D60" s="98">
        <f t="shared" si="0"/>
        <v>4.3086191773233002</v>
      </c>
      <c r="E60" s="98">
        <v>0.10172170963755001</v>
      </c>
    </row>
    <row r="61" spans="2:5">
      <c r="B61" s="283">
        <v>40756.645833333336</v>
      </c>
      <c r="C61" s="284">
        <v>220.28</v>
      </c>
      <c r="D61" s="98">
        <f t="shared" si="0"/>
        <v>-0.80843551613183751</v>
      </c>
      <c r="E61" s="98">
        <v>0.10073955626624032</v>
      </c>
    </row>
    <row r="62" spans="2:5">
      <c r="B62" s="283">
        <v>38601.645833333336</v>
      </c>
      <c r="C62" s="284">
        <v>67.709999999999994</v>
      </c>
      <c r="D62" s="98">
        <f t="shared" si="0"/>
        <v>-0.69261848556382788</v>
      </c>
      <c r="E62" s="98">
        <v>0.10008123476848096</v>
      </c>
    </row>
    <row r="63" spans="2:5">
      <c r="B63" s="283">
        <v>39050.645833333336</v>
      </c>
      <c r="C63" s="284">
        <v>84.2</v>
      </c>
      <c r="D63" s="98">
        <f t="shared" si="0"/>
        <v>0.24353862058780118</v>
      </c>
      <c r="E63" s="98">
        <v>0.10007839038411293</v>
      </c>
    </row>
    <row r="64" spans="2:5">
      <c r="B64" s="283">
        <v>39198.645833333336</v>
      </c>
      <c r="C64" s="284">
        <v>96.42</v>
      </c>
      <c r="D64" s="98">
        <f t="shared" si="0"/>
        <v>0.14513064133016629</v>
      </c>
      <c r="E64" s="98">
        <v>0.10005704506560176</v>
      </c>
    </row>
    <row r="65" spans="2:5">
      <c r="B65" s="283">
        <v>38686.645833333336</v>
      </c>
      <c r="C65" s="284">
        <v>96.44</v>
      </c>
      <c r="D65" s="98">
        <f t="shared" si="0"/>
        <v>2.07425845260234E-4</v>
      </c>
      <c r="E65" s="98">
        <v>0.10003421923120781</v>
      </c>
    </row>
    <row r="66" spans="2:5">
      <c r="B66" s="283">
        <v>39049.645833333336</v>
      </c>
      <c r="C66" s="284">
        <v>76.540000000000006</v>
      </c>
      <c r="D66" s="98">
        <f t="shared" si="0"/>
        <v>-0.20634591455827445</v>
      </c>
      <c r="E66" s="98">
        <v>0.10002874389192318</v>
      </c>
    </row>
    <row r="67" spans="2:5">
      <c r="B67" s="283">
        <v>39051.645833333336</v>
      </c>
      <c r="C67" s="284">
        <v>92.62</v>
      </c>
      <c r="D67" s="98">
        <f t="shared" si="0"/>
        <v>0.21008622942252408</v>
      </c>
      <c r="E67" s="98">
        <v>0.10000000000000009</v>
      </c>
    </row>
    <row r="68" spans="2:5">
      <c r="B68" s="283">
        <v>39974.645833333336</v>
      </c>
      <c r="C68" s="284">
        <v>78.58</v>
      </c>
      <c r="D68" s="98">
        <f t="shared" si="0"/>
        <v>-0.15158713020945802</v>
      </c>
      <c r="E68" s="98">
        <v>9.9944008958566588E-2</v>
      </c>
    </row>
    <row r="69" spans="2:5">
      <c r="B69" s="283">
        <v>37538.645833333336</v>
      </c>
      <c r="C69" s="284">
        <v>24.04</v>
      </c>
      <c r="D69" s="98">
        <f t="shared" si="0"/>
        <v>-0.69406973784678039</v>
      </c>
      <c r="E69" s="98">
        <v>9.9725526075022941E-2</v>
      </c>
    </row>
    <row r="70" spans="2:5">
      <c r="B70" s="283">
        <v>45875.645833333336</v>
      </c>
      <c r="C70" s="284">
        <v>3618.17</v>
      </c>
      <c r="D70" s="98">
        <f t="shared" si="0"/>
        <v>149.50623960066557</v>
      </c>
      <c r="E70" s="98">
        <v>9.9246544128816616E-2</v>
      </c>
    </row>
    <row r="71" spans="2:5">
      <c r="B71" s="283">
        <v>45874.645833333336</v>
      </c>
      <c r="C71" s="284">
        <v>3291.5</v>
      </c>
      <c r="D71" s="98">
        <f t="shared" si="0"/>
        <v>-9.0285973295892719E-2</v>
      </c>
      <c r="E71" s="98">
        <v>9.9181833361162042E-2</v>
      </c>
    </row>
    <row r="72" spans="2:5">
      <c r="B72" s="283">
        <v>38861.645833333336</v>
      </c>
      <c r="C72" s="284">
        <v>90.98</v>
      </c>
      <c r="D72" s="98">
        <f t="shared" si="0"/>
        <v>-0.9723591067902172</v>
      </c>
      <c r="E72" s="98">
        <v>9.8924990940934876E-2</v>
      </c>
    </row>
    <row r="73" spans="2:5">
      <c r="B73" s="283">
        <v>39752.645833333336</v>
      </c>
      <c r="C73" s="284">
        <v>73.33</v>
      </c>
      <c r="D73" s="98">
        <f t="shared" si="0"/>
        <v>-0.19399868102879758</v>
      </c>
      <c r="E73" s="98">
        <v>9.8906039262700363E-2</v>
      </c>
    </row>
    <row r="74" spans="2:5">
      <c r="B74" s="283">
        <v>42430.645833333336</v>
      </c>
      <c r="C74" s="284">
        <v>392.88</v>
      </c>
      <c r="D74" s="98">
        <f t="shared" ref="D74:D137" si="4">C74/C73-1</f>
        <v>4.3576980771853266</v>
      </c>
      <c r="E74" s="98">
        <v>9.7338211881685899E-2</v>
      </c>
    </row>
    <row r="75" spans="2:5">
      <c r="B75" s="283">
        <v>43413.645833333336</v>
      </c>
      <c r="C75" s="284">
        <v>284.27</v>
      </c>
      <c r="D75" s="98">
        <f t="shared" si="4"/>
        <v>-0.27644573406638162</v>
      </c>
      <c r="E75" s="98">
        <v>9.6297724643270133E-2</v>
      </c>
    </row>
    <row r="76" spans="2:5">
      <c r="B76" s="283">
        <v>41026.645833333336</v>
      </c>
      <c r="C76" s="284">
        <v>252.84</v>
      </c>
      <c r="D76" s="98">
        <f t="shared" si="4"/>
        <v>-0.11056390051711396</v>
      </c>
      <c r="E76" s="98">
        <v>9.5588872519282386E-2</v>
      </c>
    </row>
    <row r="77" spans="2:5">
      <c r="B77" s="283">
        <v>41855.645833333336</v>
      </c>
      <c r="C77" s="284">
        <v>192.54</v>
      </c>
      <c r="D77" s="98">
        <f t="shared" si="4"/>
        <v>-0.23849074513526347</v>
      </c>
      <c r="E77" s="98">
        <v>9.4785921419230146E-2</v>
      </c>
    </row>
    <row r="78" spans="2:5">
      <c r="B78" s="283">
        <v>40940.645833333336</v>
      </c>
      <c r="C78" s="284">
        <v>210.88</v>
      </c>
      <c r="D78" s="98">
        <f t="shared" si="4"/>
        <v>9.525293445517824E-2</v>
      </c>
      <c r="E78" s="98">
        <v>9.4513935745056399E-2</v>
      </c>
    </row>
    <row r="79" spans="2:5">
      <c r="B79" s="283">
        <v>45322.645833333336</v>
      </c>
      <c r="C79" s="284">
        <v>819.98</v>
      </c>
      <c r="D79" s="98">
        <f t="shared" si="4"/>
        <v>2.8883725341426407</v>
      </c>
      <c r="E79" s="98">
        <v>9.2170809025280409E-2</v>
      </c>
    </row>
    <row r="80" spans="2:5">
      <c r="B80" s="283">
        <v>43535.645833333336</v>
      </c>
      <c r="C80" s="284">
        <v>344.48</v>
      </c>
      <c r="D80" s="98">
        <f t="shared" si="4"/>
        <v>-0.57989219249249979</v>
      </c>
      <c r="E80" s="98">
        <v>9.2131126751632708E-2</v>
      </c>
    </row>
    <row r="81" spans="2:5">
      <c r="B81" s="283">
        <v>37237.645833333336</v>
      </c>
      <c r="C81" s="284">
        <v>31.36</v>
      </c>
      <c r="D81" s="98">
        <f t="shared" si="4"/>
        <v>-0.90896423594983744</v>
      </c>
      <c r="E81" s="98">
        <v>9.1541942220675132E-2</v>
      </c>
    </row>
    <row r="82" spans="2:5">
      <c r="B82" s="283">
        <v>41178.645833333336</v>
      </c>
      <c r="C82" s="284">
        <v>233</v>
      </c>
      <c r="D82" s="98">
        <f t="shared" si="4"/>
        <v>6.4298469387755102</v>
      </c>
      <c r="E82" s="98">
        <v>9.1539398482151091E-2</v>
      </c>
    </row>
    <row r="83" spans="2:5">
      <c r="B83" s="283">
        <v>45652.645833333336</v>
      </c>
      <c r="C83" s="284">
        <v>1837</v>
      </c>
      <c r="D83" s="98">
        <f t="shared" si="4"/>
        <v>6.8841201716738194</v>
      </c>
      <c r="E83" s="98">
        <v>8.8670009126574856E-2</v>
      </c>
    </row>
    <row r="84" spans="2:5">
      <c r="B84" s="283">
        <v>45588.645833333336</v>
      </c>
      <c r="C84" s="284">
        <v>2279.48</v>
      </c>
      <c r="D84" s="98">
        <f t="shared" si="4"/>
        <v>0.24087098530212314</v>
      </c>
      <c r="E84" s="98">
        <v>8.8566489336300513E-2</v>
      </c>
    </row>
    <row r="85" spans="2:5">
      <c r="B85" s="283">
        <v>39952.645833333336</v>
      </c>
      <c r="C85" s="284">
        <v>66.36</v>
      </c>
      <c r="D85" s="98">
        <f t="shared" si="4"/>
        <v>-0.97088809728534575</v>
      </c>
      <c r="E85" s="98">
        <v>8.7690542534010874E-2</v>
      </c>
    </row>
    <row r="86" spans="2:5">
      <c r="B86" s="283">
        <v>45334.645833333336</v>
      </c>
      <c r="C86" s="284">
        <v>860.6</v>
      </c>
      <c r="D86" s="98">
        <f t="shared" si="4"/>
        <v>11.968655816757083</v>
      </c>
      <c r="E86" s="98">
        <v>8.726137985926008E-2</v>
      </c>
    </row>
    <row r="87" spans="2:5">
      <c r="B87" s="283">
        <v>37153.645833333336</v>
      </c>
      <c r="C87" s="284">
        <v>20.22</v>
      </c>
      <c r="D87" s="98">
        <f t="shared" si="4"/>
        <v>-0.9765047641180572</v>
      </c>
      <c r="E87" s="98">
        <v>8.7096774193548221E-2</v>
      </c>
    </row>
    <row r="88" spans="2:5">
      <c r="B88" s="283">
        <v>45426.645833333336</v>
      </c>
      <c r="C88" s="284">
        <v>1201.68</v>
      </c>
      <c r="D88" s="98">
        <f t="shared" si="4"/>
        <v>58.430267062314549</v>
      </c>
      <c r="E88" s="98">
        <v>8.7070189880860793E-2</v>
      </c>
    </row>
    <row r="89" spans="2:5">
      <c r="B89" s="283">
        <v>39413.645833333336</v>
      </c>
      <c r="C89" s="284">
        <v>102.17</v>
      </c>
      <c r="D89" s="98">
        <f t="shared" si="4"/>
        <v>-0.91497736502230209</v>
      </c>
      <c r="E89" s="98">
        <v>8.6914893617021205E-2</v>
      </c>
    </row>
    <row r="90" spans="2:5">
      <c r="B90" s="283">
        <v>39028.645833333336</v>
      </c>
      <c r="C90" s="284">
        <v>75.790000000000006</v>
      </c>
      <c r="D90" s="98">
        <f t="shared" si="4"/>
        <v>-0.25819712244298709</v>
      </c>
      <c r="E90" s="98">
        <v>8.6906639896744631E-2</v>
      </c>
    </row>
    <row r="91" spans="2:5">
      <c r="B91" s="283">
        <v>40602.645833333336</v>
      </c>
      <c r="C91" s="284">
        <v>130.41</v>
      </c>
      <c r="D91" s="98">
        <f t="shared" si="4"/>
        <v>0.72067555086422996</v>
      </c>
      <c r="E91" s="98">
        <v>8.6749999999999883E-2</v>
      </c>
    </row>
    <row r="92" spans="2:5">
      <c r="B92" s="283">
        <v>45135.645833333336</v>
      </c>
      <c r="C92" s="284">
        <v>691</v>
      </c>
      <c r="D92" s="98">
        <f t="shared" si="4"/>
        <v>4.2986734146154442</v>
      </c>
      <c r="E92" s="98">
        <v>8.6392579199748631E-2</v>
      </c>
    </row>
    <row r="93" spans="2:5">
      <c r="B93" s="283">
        <v>45734.645833333336</v>
      </c>
      <c r="C93" s="284">
        <v>2067.0300000000002</v>
      </c>
      <c r="D93" s="98">
        <f t="shared" si="4"/>
        <v>1.991360347322721</v>
      </c>
      <c r="E93" s="98">
        <v>8.6338194718171168E-2</v>
      </c>
    </row>
    <row r="94" spans="2:5">
      <c r="B94" s="283">
        <v>40693.645833333336</v>
      </c>
      <c r="C94" s="284">
        <v>139.56</v>
      </c>
      <c r="D94" s="98">
        <f t="shared" si="4"/>
        <v>-0.93248283769466334</v>
      </c>
      <c r="E94" s="98">
        <v>8.5816540885396364E-2</v>
      </c>
    </row>
    <row r="95" spans="2:5">
      <c r="B95" s="283">
        <v>42191.645833333336</v>
      </c>
      <c r="C95" s="284">
        <v>171.52</v>
      </c>
      <c r="D95" s="98">
        <f t="shared" si="4"/>
        <v>0.22900544568644321</v>
      </c>
      <c r="E95" s="98">
        <v>8.5363538568626218E-2</v>
      </c>
    </row>
    <row r="96" spans="2:5">
      <c r="B96" s="283">
        <v>45657.645833333336</v>
      </c>
      <c r="C96" s="284">
        <v>1742.57</v>
      </c>
      <c r="D96" s="98">
        <f t="shared" si="4"/>
        <v>9.1595732276119399</v>
      </c>
      <c r="E96" s="98">
        <v>8.4652396098520377E-2</v>
      </c>
    </row>
    <row r="97" spans="2:5">
      <c r="B97" s="283">
        <v>42549.645833333336</v>
      </c>
      <c r="C97" s="284">
        <v>299.95</v>
      </c>
      <c r="D97" s="98">
        <f t="shared" si="4"/>
        <v>-0.82786918172584167</v>
      </c>
      <c r="E97" s="98">
        <v>8.3712696004046627E-2</v>
      </c>
    </row>
    <row r="98" spans="2:5">
      <c r="B98" s="283">
        <v>38684.645833333336</v>
      </c>
      <c r="C98" s="284">
        <v>82.75</v>
      </c>
      <c r="D98" s="98">
        <f t="shared" si="4"/>
        <v>-0.72412068678113017</v>
      </c>
      <c r="E98" s="98">
        <v>8.3256970807697339E-2</v>
      </c>
    </row>
    <row r="99" spans="2:5">
      <c r="B99" s="283">
        <v>44921.645833333336</v>
      </c>
      <c r="C99" s="284">
        <v>601.95000000000005</v>
      </c>
      <c r="D99" s="98">
        <f t="shared" si="4"/>
        <v>6.2743202416918438</v>
      </c>
      <c r="E99" s="98">
        <v>8.3228360626237174E-2</v>
      </c>
    </row>
    <row r="100" spans="2:5">
      <c r="B100" s="283">
        <v>38877.645833333336</v>
      </c>
      <c r="C100" s="284">
        <v>81.02</v>
      </c>
      <c r="D100" s="98">
        <f t="shared" si="4"/>
        <v>-0.8654041033308415</v>
      </c>
      <c r="E100" s="98">
        <v>8.2720833890151058E-2</v>
      </c>
    </row>
    <row r="101" spans="2:5">
      <c r="B101" s="283">
        <v>37425.645833333336</v>
      </c>
      <c r="C101" s="284">
        <v>25.66</v>
      </c>
      <c r="D101" s="98">
        <f t="shared" si="4"/>
        <v>-0.6832880770180203</v>
      </c>
      <c r="E101" s="98">
        <v>8.2700421940928415E-2</v>
      </c>
    </row>
    <row r="102" spans="2:5">
      <c r="B102" s="283">
        <v>42563.645833333336</v>
      </c>
      <c r="C102" s="284">
        <v>350.92</v>
      </c>
      <c r="D102" s="98">
        <f t="shared" si="4"/>
        <v>12.675759937646143</v>
      </c>
      <c r="E102" s="98">
        <v>8.2418260333127824E-2</v>
      </c>
    </row>
    <row r="103" spans="2:5">
      <c r="B103" s="283">
        <v>43795.645833333336</v>
      </c>
      <c r="C103" s="284">
        <v>418.1</v>
      </c>
      <c r="D103" s="98">
        <f t="shared" si="4"/>
        <v>0.19143964436338767</v>
      </c>
      <c r="E103" s="98">
        <v>8.2375478927203094E-2</v>
      </c>
    </row>
    <row r="104" spans="2:5">
      <c r="B104" s="283">
        <v>43004.645833333336</v>
      </c>
      <c r="C104" s="284">
        <v>348.1</v>
      </c>
      <c r="D104" s="98">
        <f t="shared" si="4"/>
        <v>-0.16742406122937092</v>
      </c>
      <c r="E104" s="98">
        <v>8.2333188234562593E-2</v>
      </c>
    </row>
    <row r="105" spans="2:5">
      <c r="B105" s="283">
        <v>37958.645833333336</v>
      </c>
      <c r="C105" s="284">
        <v>27.3</v>
      </c>
      <c r="D105" s="98">
        <f t="shared" si="4"/>
        <v>-0.9215742602700373</v>
      </c>
      <c r="E105" s="98">
        <v>8.2045184304399443E-2</v>
      </c>
    </row>
    <row r="106" spans="2:5">
      <c r="B106" s="283">
        <v>42415.645833333336</v>
      </c>
      <c r="C106" s="284">
        <v>343.6</v>
      </c>
      <c r="D106" s="98">
        <f t="shared" si="4"/>
        <v>11.586080586080586</v>
      </c>
      <c r="E106" s="98">
        <v>8.1863979848866508E-2</v>
      </c>
    </row>
    <row r="107" spans="2:5">
      <c r="B107" s="283">
        <v>37781.645833333336</v>
      </c>
      <c r="C107" s="284">
        <v>23.29</v>
      </c>
      <c r="D107" s="98">
        <f t="shared" si="4"/>
        <v>-0.93221769499417928</v>
      </c>
      <c r="E107" s="98">
        <v>8.1746400371574435E-2</v>
      </c>
    </row>
    <row r="108" spans="2:5">
      <c r="B108" s="283">
        <v>45384.645833333336</v>
      </c>
      <c r="C108" s="284">
        <v>1117.3699999999999</v>
      </c>
      <c r="D108" s="98">
        <f t="shared" si="4"/>
        <v>46.976384714469724</v>
      </c>
      <c r="E108" s="98">
        <v>8.1727092308436777E-2</v>
      </c>
    </row>
    <row r="109" spans="2:5">
      <c r="B109" s="283">
        <v>36838.645833333336</v>
      </c>
      <c r="C109" s="284">
        <v>26.65</v>
      </c>
      <c r="D109" s="98">
        <f t="shared" si="4"/>
        <v>-0.97614935070746489</v>
      </c>
      <c r="E109" s="98">
        <v>8.025942440210776E-2</v>
      </c>
    </row>
    <row r="110" spans="2:5">
      <c r="B110" s="283">
        <v>37068.645833333336</v>
      </c>
      <c r="C110" s="284">
        <v>20.6</v>
      </c>
      <c r="D110" s="98">
        <f t="shared" si="4"/>
        <v>-0.22701688555347077</v>
      </c>
      <c r="E110" s="98">
        <v>8.0230728893550207E-2</v>
      </c>
    </row>
    <row r="111" spans="2:5">
      <c r="B111" s="283">
        <v>36878.645833333336</v>
      </c>
      <c r="C111" s="284">
        <v>34.5</v>
      </c>
      <c r="D111" s="98">
        <f t="shared" si="4"/>
        <v>0.67475728155339798</v>
      </c>
      <c r="E111" s="98">
        <v>8.0150281778334387E-2</v>
      </c>
    </row>
    <row r="112" spans="2:5">
      <c r="B112" s="283">
        <v>36964.645833333336</v>
      </c>
      <c r="C112" s="284">
        <v>26.83</v>
      </c>
      <c r="D112" s="98">
        <f t="shared" si="4"/>
        <v>-0.22231884057971019</v>
      </c>
      <c r="E112" s="98">
        <v>8.0112721417069155E-2</v>
      </c>
    </row>
    <row r="113" spans="2:5">
      <c r="B113" s="283">
        <v>42615.645833333336</v>
      </c>
      <c r="C113" s="284">
        <v>447.97</v>
      </c>
      <c r="D113" s="98">
        <f t="shared" si="4"/>
        <v>15.696608274319793</v>
      </c>
      <c r="E113" s="98">
        <v>8.0096443640747417E-2</v>
      </c>
    </row>
    <row r="114" spans="2:5">
      <c r="B114" s="283">
        <v>43304.645833333336</v>
      </c>
      <c r="C114" s="284">
        <v>251.72</v>
      </c>
      <c r="D114" s="98">
        <f t="shared" si="4"/>
        <v>-0.43808737192222702</v>
      </c>
      <c r="E114" s="98">
        <v>8.0018878448534725E-2</v>
      </c>
    </row>
    <row r="115" spans="2:5">
      <c r="B115" s="283">
        <v>36623.645833333336</v>
      </c>
      <c r="C115" s="284">
        <v>28.08</v>
      </c>
      <c r="D115" s="98">
        <f t="shared" si="4"/>
        <v>-0.88844748132846019</v>
      </c>
      <c r="E115" s="98">
        <v>7.9999999999999849E-2</v>
      </c>
    </row>
    <row r="116" spans="2:5">
      <c r="B116" s="283">
        <v>36879.645833333336</v>
      </c>
      <c r="C116" s="284">
        <v>37.26</v>
      </c>
      <c r="D116" s="98">
        <f t="shared" si="4"/>
        <v>0.32692307692307687</v>
      </c>
      <c r="E116" s="98">
        <v>7.9999999999999849E-2</v>
      </c>
    </row>
    <row r="117" spans="2:5">
      <c r="B117" s="283">
        <v>36871.645833333336</v>
      </c>
      <c r="C117" s="284">
        <v>30.39</v>
      </c>
      <c r="D117" s="98">
        <f t="shared" si="4"/>
        <v>-0.18438003220611909</v>
      </c>
      <c r="E117" s="98">
        <v>7.9957356076759023E-2</v>
      </c>
    </row>
    <row r="118" spans="2:5">
      <c r="B118" s="283">
        <v>36574.645833333336</v>
      </c>
      <c r="C118" s="284">
        <v>41.47</v>
      </c>
      <c r="D118" s="98">
        <f t="shared" si="4"/>
        <v>0.36459361632115828</v>
      </c>
      <c r="E118" s="98">
        <v>7.9947916666666785E-2</v>
      </c>
    </row>
    <row r="119" spans="2:5">
      <c r="B119" s="283">
        <v>36679.645833333336</v>
      </c>
      <c r="C119" s="284">
        <v>28.37</v>
      </c>
      <c r="D119" s="98">
        <f t="shared" si="4"/>
        <v>-0.31589100554617788</v>
      </c>
      <c r="E119" s="98">
        <v>7.9939094023601109E-2</v>
      </c>
    </row>
    <row r="120" spans="2:5">
      <c r="B120" s="283">
        <v>36754.645833333336</v>
      </c>
      <c r="C120" s="284">
        <v>28.37</v>
      </c>
      <c r="D120" s="98">
        <f t="shared" si="4"/>
        <v>0</v>
      </c>
      <c r="E120" s="98">
        <v>7.9939094023601109E-2</v>
      </c>
    </row>
    <row r="121" spans="2:5">
      <c r="B121" s="283">
        <v>36810.645833333336</v>
      </c>
      <c r="C121" s="284">
        <v>24.91</v>
      </c>
      <c r="D121" s="98">
        <f t="shared" si="4"/>
        <v>-0.12195981670778999</v>
      </c>
      <c r="E121" s="98">
        <v>7.9757260511486683E-2</v>
      </c>
    </row>
    <row r="122" spans="2:5">
      <c r="B122" s="283">
        <v>37193.645833333336</v>
      </c>
      <c r="C122" s="284">
        <v>22.67</v>
      </c>
      <c r="D122" s="98">
        <f t="shared" si="4"/>
        <v>-8.9923725411481303E-2</v>
      </c>
      <c r="E122" s="98">
        <v>7.9523809523809552E-2</v>
      </c>
    </row>
    <row r="123" spans="2:5">
      <c r="B123" s="283">
        <v>36572.645833333336</v>
      </c>
      <c r="C123" s="284">
        <v>35.67</v>
      </c>
      <c r="D123" s="98">
        <f t="shared" si="4"/>
        <v>0.57344508160564622</v>
      </c>
      <c r="E123" s="98">
        <v>7.9273827534039443E-2</v>
      </c>
    </row>
    <row r="124" spans="2:5">
      <c r="B124" s="283">
        <v>44070.645833333336</v>
      </c>
      <c r="C124" s="284">
        <v>345.15</v>
      </c>
      <c r="D124" s="98">
        <f t="shared" si="4"/>
        <v>8.6761984861227912</v>
      </c>
      <c r="E124" s="98">
        <v>7.9167057499296423E-2</v>
      </c>
    </row>
    <row r="125" spans="2:5">
      <c r="B125" s="283">
        <v>42507.645833333336</v>
      </c>
      <c r="C125" s="284">
        <v>299.12</v>
      </c>
      <c r="D125" s="98">
        <f t="shared" si="4"/>
        <v>-0.13336230624366208</v>
      </c>
      <c r="E125" s="98">
        <v>7.8998629247528873E-2</v>
      </c>
    </row>
    <row r="126" spans="2:5">
      <c r="B126" s="283">
        <v>36651.645833333336</v>
      </c>
      <c r="C126" s="284">
        <v>24.67</v>
      </c>
      <c r="D126" s="98">
        <f t="shared" si="4"/>
        <v>-0.91752473923508959</v>
      </c>
      <c r="E126" s="98">
        <v>7.8705728027984367E-2</v>
      </c>
    </row>
    <row r="127" spans="2:5">
      <c r="B127" s="283">
        <v>41688.645833333336</v>
      </c>
      <c r="C127" s="284">
        <v>233.33</v>
      </c>
      <c r="D127" s="98">
        <f t="shared" si="4"/>
        <v>8.4580462099716254</v>
      </c>
      <c r="E127" s="98">
        <v>7.8035483274810691E-2</v>
      </c>
    </row>
    <row r="128" spans="2:5">
      <c r="B128" s="283">
        <v>38428.645833333336</v>
      </c>
      <c r="C128" s="284">
        <v>58.45</v>
      </c>
      <c r="D128" s="98">
        <f t="shared" si="4"/>
        <v>-0.74949642137744821</v>
      </c>
      <c r="E128" s="98">
        <v>7.8015492438214817E-2</v>
      </c>
    </row>
    <row r="129" spans="2:5">
      <c r="B129" s="283">
        <v>42377.645833333336</v>
      </c>
      <c r="C129" s="284">
        <v>467.58</v>
      </c>
      <c r="D129" s="98">
        <f t="shared" si="4"/>
        <v>6.9996578272027365</v>
      </c>
      <c r="E129" s="98">
        <v>7.7820294131206502E-2</v>
      </c>
    </row>
    <row r="130" spans="2:5">
      <c r="B130" s="283">
        <v>44174.645833333336</v>
      </c>
      <c r="C130" s="284">
        <v>339.07</v>
      </c>
      <c r="D130" s="98">
        <f t="shared" si="4"/>
        <v>-0.27484066897643178</v>
      </c>
      <c r="E130" s="98">
        <v>7.7781309599491255E-2</v>
      </c>
    </row>
    <row r="131" spans="2:5">
      <c r="B131" s="283">
        <v>36621.645833333336</v>
      </c>
      <c r="C131" s="284">
        <v>26.33</v>
      </c>
      <c r="D131" s="98">
        <f t="shared" si="4"/>
        <v>-0.92234641814374618</v>
      </c>
      <c r="E131" s="98">
        <v>7.7773229635693664E-2</v>
      </c>
    </row>
    <row r="132" spans="2:5">
      <c r="B132" s="283">
        <v>45852.645833333336</v>
      </c>
      <c r="C132" s="284">
        <v>3017</v>
      </c>
      <c r="D132" s="98">
        <f t="shared" si="4"/>
        <v>113.58412457273073</v>
      </c>
      <c r="E132" s="98">
        <v>7.7307623638635858E-2</v>
      </c>
    </row>
    <row r="133" spans="2:5">
      <c r="B133" s="283">
        <v>38231.645833333336</v>
      </c>
      <c r="C133" s="284">
        <v>29.27</v>
      </c>
      <c r="D133" s="98">
        <f t="shared" si="4"/>
        <v>-0.99029830957905207</v>
      </c>
      <c r="E133" s="98">
        <v>7.6894775570272245E-2</v>
      </c>
    </row>
    <row r="134" spans="2:5">
      <c r="B134" s="283">
        <v>44851.645833333336</v>
      </c>
      <c r="C134" s="284">
        <v>470.17</v>
      </c>
      <c r="D134" s="98">
        <f t="shared" si="4"/>
        <v>15.063204646395629</v>
      </c>
      <c r="E134" s="98">
        <v>7.671697162617086E-2</v>
      </c>
    </row>
    <row r="135" spans="2:5">
      <c r="B135" s="283">
        <v>36573.645833333336</v>
      </c>
      <c r="C135" s="284">
        <v>38.4</v>
      </c>
      <c r="D135" s="98">
        <f t="shared" si="4"/>
        <v>-0.91832741348873814</v>
      </c>
      <c r="E135" s="98">
        <v>7.653490328006729E-2</v>
      </c>
    </row>
    <row r="136" spans="2:5">
      <c r="B136" s="283">
        <v>43349.645833333336</v>
      </c>
      <c r="C136" s="284">
        <v>304.5</v>
      </c>
      <c r="D136" s="98">
        <f t="shared" si="4"/>
        <v>6.9296875</v>
      </c>
      <c r="E136" s="98">
        <v>7.6237938712755859E-2</v>
      </c>
    </row>
    <row r="137" spans="2:5">
      <c r="B137" s="283">
        <v>36844.645833333336</v>
      </c>
      <c r="C137" s="284">
        <v>27.47</v>
      </c>
      <c r="D137" s="98">
        <f t="shared" si="4"/>
        <v>-0.90978653530377673</v>
      </c>
      <c r="E137" s="98">
        <v>7.5567736883320302E-2</v>
      </c>
    </row>
    <row r="138" spans="2:5">
      <c r="B138" s="283">
        <v>45573.645833333336</v>
      </c>
      <c r="C138" s="284">
        <v>2294.85</v>
      </c>
      <c r="D138" s="98">
        <f t="shared" ref="D138:D201" si="5">C138/C137-1</f>
        <v>82.540225700764466</v>
      </c>
      <c r="E138" s="98">
        <v>7.451889310296389E-2</v>
      </c>
    </row>
    <row r="139" spans="2:5">
      <c r="B139" s="283">
        <v>39741.645833333336</v>
      </c>
      <c r="C139" s="284">
        <v>75.599999999999994</v>
      </c>
      <c r="D139" s="98">
        <f t="shared" si="5"/>
        <v>-0.96705667037061249</v>
      </c>
      <c r="E139" s="98">
        <v>7.4474133030130618E-2</v>
      </c>
    </row>
    <row r="140" spans="2:5">
      <c r="B140" s="283">
        <v>37263.645833333336</v>
      </c>
      <c r="C140" s="284">
        <v>29</v>
      </c>
      <c r="D140" s="98">
        <f t="shared" si="5"/>
        <v>-0.6164021164021164</v>
      </c>
      <c r="E140" s="98">
        <v>7.4074074074074181E-2</v>
      </c>
    </row>
    <row r="141" spans="2:5">
      <c r="B141" s="283">
        <v>44473.645833333336</v>
      </c>
      <c r="C141" s="284">
        <v>451.4</v>
      </c>
      <c r="D141" s="98">
        <f t="shared" si="5"/>
        <v>14.565517241379309</v>
      </c>
      <c r="E141" s="98">
        <v>7.3994765643587757E-2</v>
      </c>
    </row>
    <row r="142" spans="2:5">
      <c r="B142" s="283">
        <v>42331.645833333336</v>
      </c>
      <c r="C142" s="284">
        <v>453.82</v>
      </c>
      <c r="D142" s="98">
        <f t="shared" si="5"/>
        <v>5.3610988037218199E-3</v>
      </c>
      <c r="E142" s="98">
        <v>7.3952244598528116E-2</v>
      </c>
    </row>
    <row r="143" spans="2:5">
      <c r="B143" s="283">
        <v>44482.645833333336</v>
      </c>
      <c r="C143" s="284">
        <v>446.57</v>
      </c>
      <c r="D143" s="98">
        <f t="shared" si="5"/>
        <v>-1.5975496893041341E-2</v>
      </c>
      <c r="E143" s="98">
        <v>7.3950266942427012E-2</v>
      </c>
    </row>
    <row r="144" spans="2:5">
      <c r="B144" s="283">
        <v>45513.645833333336</v>
      </c>
      <c r="C144" s="284">
        <v>1476.68</v>
      </c>
      <c r="D144" s="98">
        <f t="shared" si="5"/>
        <v>2.3067156324876281</v>
      </c>
      <c r="E144" s="98">
        <v>7.3246602223998813E-2</v>
      </c>
    </row>
    <row r="145" spans="2:5">
      <c r="B145" s="283">
        <v>42866.645833333336</v>
      </c>
      <c r="C145" s="284">
        <v>430.03</v>
      </c>
      <c r="D145" s="98">
        <f t="shared" si="5"/>
        <v>-0.70878592518351979</v>
      </c>
      <c r="E145" s="98">
        <v>7.3063006862133406E-2</v>
      </c>
    </row>
    <row r="146" spans="2:5">
      <c r="B146" s="283">
        <v>36642.645833333336</v>
      </c>
      <c r="C146" s="284">
        <v>26.35</v>
      </c>
      <c r="D146" s="98">
        <f t="shared" si="5"/>
        <v>-0.93872520521824054</v>
      </c>
      <c r="E146" s="98">
        <v>7.288273615635199E-2</v>
      </c>
    </row>
    <row r="147" spans="2:5">
      <c r="B147" s="283">
        <v>38419.645833333336</v>
      </c>
      <c r="C147" s="284">
        <v>41.83</v>
      </c>
      <c r="D147" s="98">
        <f t="shared" si="5"/>
        <v>0.58747628083491454</v>
      </c>
      <c r="E147" s="98">
        <v>7.2564102564102617E-2</v>
      </c>
    </row>
    <row r="148" spans="2:5">
      <c r="B148" s="283">
        <v>43782.645833333336</v>
      </c>
      <c r="C148" s="284">
        <v>416.55</v>
      </c>
      <c r="D148" s="98">
        <f t="shared" si="5"/>
        <v>8.9581639971312459</v>
      </c>
      <c r="E148" s="98">
        <v>7.2559672477276793E-2</v>
      </c>
    </row>
    <row r="149" spans="2:5">
      <c r="B149" s="283">
        <v>45209.645833333336</v>
      </c>
      <c r="C149" s="284">
        <v>754.57</v>
      </c>
      <c r="D149" s="98">
        <f t="shared" si="5"/>
        <v>0.81147521305965675</v>
      </c>
      <c r="E149" s="98">
        <v>7.2548434324051669E-2</v>
      </c>
    </row>
    <row r="150" spans="2:5">
      <c r="B150" s="283">
        <v>39909.645833333336</v>
      </c>
      <c r="C150" s="284">
        <v>52.98</v>
      </c>
      <c r="D150" s="98">
        <f t="shared" si="5"/>
        <v>-0.92978782617914835</v>
      </c>
      <c r="E150" s="98">
        <v>7.2469635627530282E-2</v>
      </c>
    </row>
    <row r="151" spans="2:5">
      <c r="B151" s="283">
        <v>38569.645833333336</v>
      </c>
      <c r="C151" s="284">
        <v>55.43</v>
      </c>
      <c r="D151" s="98">
        <f t="shared" si="5"/>
        <v>4.6243865609663981E-2</v>
      </c>
      <c r="E151" s="98">
        <v>7.2354420584252344E-2</v>
      </c>
    </row>
    <row r="152" spans="2:5">
      <c r="B152" s="283">
        <v>39380.645833333336</v>
      </c>
      <c r="C152" s="284">
        <v>93.47</v>
      </c>
      <c r="D152" s="98">
        <f t="shared" si="5"/>
        <v>0.68627097239761858</v>
      </c>
      <c r="E152" s="98">
        <v>7.2272570838591177E-2</v>
      </c>
    </row>
    <row r="153" spans="2:5">
      <c r="B153" s="283">
        <v>38812.645833333336</v>
      </c>
      <c r="C153" s="284">
        <v>104.32</v>
      </c>
      <c r="D153" s="98">
        <f t="shared" si="5"/>
        <v>0.11608002567668763</v>
      </c>
      <c r="E153" s="98">
        <v>7.2147995889003003E-2</v>
      </c>
    </row>
    <row r="154" spans="2:5">
      <c r="B154" s="283">
        <v>36818.645833333336</v>
      </c>
      <c r="C154" s="284">
        <v>25</v>
      </c>
      <c r="D154" s="98">
        <f t="shared" si="5"/>
        <v>-0.76035276073619629</v>
      </c>
      <c r="E154" s="98">
        <v>7.1581654522074656E-2</v>
      </c>
    </row>
    <row r="155" spans="2:5">
      <c r="B155" s="283">
        <v>44866.645833333336</v>
      </c>
      <c r="C155" s="284">
        <v>530.17999999999995</v>
      </c>
      <c r="D155" s="98">
        <f t="shared" si="5"/>
        <v>20.207199999999997</v>
      </c>
      <c r="E155" s="98">
        <v>7.1438675908897853E-2</v>
      </c>
    </row>
    <row r="156" spans="2:5">
      <c r="B156" s="283">
        <v>37174.645833333336</v>
      </c>
      <c r="C156" s="284">
        <v>20</v>
      </c>
      <c r="D156" s="98">
        <f t="shared" si="5"/>
        <v>-0.96227696254102379</v>
      </c>
      <c r="E156" s="98">
        <v>7.1237279057311031E-2</v>
      </c>
    </row>
    <row r="157" spans="2:5">
      <c r="B157" s="283">
        <v>43480.645833333336</v>
      </c>
      <c r="C157" s="284">
        <v>328.58</v>
      </c>
      <c r="D157" s="98">
        <f t="shared" si="5"/>
        <v>15.428999999999998</v>
      </c>
      <c r="E157" s="98">
        <v>7.1095609088241973E-2</v>
      </c>
    </row>
    <row r="158" spans="2:5">
      <c r="B158" s="283">
        <v>42033.645833333336</v>
      </c>
      <c r="C158" s="284">
        <v>199.9</v>
      </c>
      <c r="D158" s="98">
        <f t="shared" si="5"/>
        <v>-0.39162456631566134</v>
      </c>
      <c r="E158" s="98">
        <v>7.0701660417782586E-2</v>
      </c>
    </row>
    <row r="159" spans="2:5">
      <c r="B159" s="283">
        <v>41074.645833333336</v>
      </c>
      <c r="C159" s="284">
        <v>221.05</v>
      </c>
      <c r="D159" s="98">
        <f t="shared" si="5"/>
        <v>0.10580290145072535</v>
      </c>
      <c r="E159" s="98">
        <v>7.0356381948479596E-2</v>
      </c>
    </row>
    <row r="160" spans="2:5">
      <c r="B160" s="283">
        <v>41444.645833333336</v>
      </c>
      <c r="C160" s="284">
        <v>193.64</v>
      </c>
      <c r="D160" s="98">
        <f t="shared" si="5"/>
        <v>-0.12399909522732422</v>
      </c>
      <c r="E160" s="98">
        <v>6.9656962934320221E-2</v>
      </c>
    </row>
    <row r="161" spans="2:5">
      <c r="B161" s="283">
        <v>45691.645833333336</v>
      </c>
      <c r="C161" s="284">
        <v>1610.27</v>
      </c>
      <c r="D161" s="98">
        <f t="shared" si="5"/>
        <v>7.3157921916959303</v>
      </c>
      <c r="E161" s="98">
        <v>6.9378403506441755E-2</v>
      </c>
    </row>
    <row r="162" spans="2:5">
      <c r="B162" s="283">
        <v>37399.645833333336</v>
      </c>
      <c r="C162" s="284">
        <v>24.22</v>
      </c>
      <c r="D162" s="98">
        <f t="shared" si="5"/>
        <v>-0.98495904413545554</v>
      </c>
      <c r="E162" s="98">
        <v>6.9315673289183311E-2</v>
      </c>
    </row>
    <row r="163" spans="2:5">
      <c r="B163" s="283">
        <v>42499.645833333336</v>
      </c>
      <c r="C163" s="284">
        <v>287.83</v>
      </c>
      <c r="D163" s="98">
        <f t="shared" si="5"/>
        <v>10.883980181668043</v>
      </c>
      <c r="E163" s="98">
        <v>6.8887403446227014E-2</v>
      </c>
    </row>
    <row r="164" spans="2:5">
      <c r="B164" s="283">
        <v>44903.645833333336</v>
      </c>
      <c r="C164" s="284">
        <v>637.4</v>
      </c>
      <c r="D164" s="98">
        <f t="shared" si="5"/>
        <v>1.2145016155369488</v>
      </c>
      <c r="E164" s="98">
        <v>6.8477076523342673E-2</v>
      </c>
    </row>
    <row r="165" spans="2:5">
      <c r="B165" s="283">
        <v>36859.645833333336</v>
      </c>
      <c r="C165" s="284">
        <v>28.59</v>
      </c>
      <c r="D165" s="98">
        <f t="shared" si="5"/>
        <v>-0.95514590524003762</v>
      </c>
      <c r="E165" s="98">
        <v>6.7587752053771322E-2</v>
      </c>
    </row>
    <row r="166" spans="2:5">
      <c r="B166" s="283">
        <v>39339.645833333336</v>
      </c>
      <c r="C166" s="284">
        <v>98.76</v>
      </c>
      <c r="D166" s="98">
        <f t="shared" si="5"/>
        <v>2.4543546694648479</v>
      </c>
      <c r="E166" s="98">
        <v>6.7560263755269689E-2</v>
      </c>
    </row>
    <row r="167" spans="2:5">
      <c r="B167" s="283">
        <v>42352.645833333336</v>
      </c>
      <c r="C167" s="284">
        <v>493.13</v>
      </c>
      <c r="D167" s="98">
        <f t="shared" si="5"/>
        <v>3.9932158768732275</v>
      </c>
      <c r="E167" s="98">
        <v>6.7450267333376557E-2</v>
      </c>
    </row>
    <row r="168" spans="2:5">
      <c r="B168" s="283">
        <v>37074.645833333336</v>
      </c>
      <c r="C168" s="284">
        <v>23.11</v>
      </c>
      <c r="D168" s="98">
        <f t="shared" si="5"/>
        <v>-0.95313608987488085</v>
      </c>
      <c r="E168" s="98">
        <v>6.6451315182279647E-2</v>
      </c>
    </row>
    <row r="169" spans="2:5">
      <c r="B169" s="283">
        <v>44491.645833333336</v>
      </c>
      <c r="C169" s="284">
        <v>428.58</v>
      </c>
      <c r="D169" s="98">
        <f t="shared" si="5"/>
        <v>17.545218520121161</v>
      </c>
      <c r="E169" s="98">
        <v>6.633160828025475E-2</v>
      </c>
    </row>
    <row r="170" spans="2:5">
      <c r="B170" s="283">
        <v>41404.645833333336</v>
      </c>
      <c r="C170" s="284">
        <v>219.79</v>
      </c>
      <c r="D170" s="98">
        <f t="shared" si="5"/>
        <v>-0.48716692332820011</v>
      </c>
      <c r="E170" s="98">
        <v>6.5906886517943741E-2</v>
      </c>
    </row>
    <row r="171" spans="2:5">
      <c r="B171" s="283">
        <v>45700.645833333336</v>
      </c>
      <c r="C171" s="284">
        <v>1821</v>
      </c>
      <c r="D171" s="98">
        <f t="shared" si="5"/>
        <v>7.2851813094317297</v>
      </c>
      <c r="E171" s="98">
        <v>6.575366517426029E-2</v>
      </c>
    </row>
    <row r="172" spans="2:5">
      <c r="B172" s="283">
        <v>42282.645833333336</v>
      </c>
      <c r="C172" s="284">
        <v>224.87</v>
      </c>
      <c r="D172" s="98">
        <f t="shared" si="5"/>
        <v>-0.87651290499725421</v>
      </c>
      <c r="E172" s="98">
        <v>6.5482113243307216E-2</v>
      </c>
    </row>
    <row r="173" spans="2:5">
      <c r="B173" s="283">
        <v>44935.645833333336</v>
      </c>
      <c r="C173" s="284">
        <v>709.22</v>
      </c>
      <c r="D173" s="98">
        <f t="shared" si="5"/>
        <v>2.1539111486636724</v>
      </c>
      <c r="E173" s="98">
        <v>6.5214779212976914E-2</v>
      </c>
    </row>
    <row r="174" spans="2:5">
      <c r="B174" s="283">
        <v>43903.645833333336</v>
      </c>
      <c r="C174" s="284">
        <v>372.75</v>
      </c>
      <c r="D174" s="98">
        <f t="shared" si="5"/>
        <v>-0.47442260511547896</v>
      </c>
      <c r="E174" s="98">
        <v>6.4179061866560083E-2</v>
      </c>
    </row>
    <row r="175" spans="2:5">
      <c r="B175" s="283">
        <v>37568.645833333336</v>
      </c>
      <c r="C175" s="284">
        <v>23.93</v>
      </c>
      <c r="D175" s="98">
        <f t="shared" si="5"/>
        <v>-0.93580147551978543</v>
      </c>
      <c r="E175" s="98">
        <v>6.4028457092040858E-2</v>
      </c>
    </row>
    <row r="176" spans="2:5">
      <c r="B176" s="283">
        <v>40585.645833333336</v>
      </c>
      <c r="C176" s="284">
        <v>121.9</v>
      </c>
      <c r="D176" s="98">
        <f t="shared" si="5"/>
        <v>4.0940242373589637</v>
      </c>
      <c r="E176" s="98">
        <v>6.3978353844811098E-2</v>
      </c>
    </row>
    <row r="177" spans="2:5">
      <c r="B177" s="283">
        <v>41484.645833333336</v>
      </c>
      <c r="C177" s="284">
        <v>186.14</v>
      </c>
      <c r="D177" s="98">
        <f t="shared" si="5"/>
        <v>0.52698933552091853</v>
      </c>
      <c r="E177" s="98">
        <v>6.3839515345487818E-2</v>
      </c>
    </row>
    <row r="178" spans="2:5">
      <c r="B178" s="283">
        <v>36957.645833333336</v>
      </c>
      <c r="C178" s="284">
        <v>28.89</v>
      </c>
      <c r="D178" s="98">
        <f t="shared" si="5"/>
        <v>-0.84479424089395083</v>
      </c>
      <c r="E178" s="98">
        <v>6.3696612665684826E-2</v>
      </c>
    </row>
    <row r="179" spans="2:5">
      <c r="B179" s="283">
        <v>45369.645833333336</v>
      </c>
      <c r="C179" s="284">
        <v>1043.42</v>
      </c>
      <c r="D179" s="98">
        <f t="shared" si="5"/>
        <v>35.116995500173076</v>
      </c>
      <c r="E179" s="98">
        <v>6.366147792491117E-2</v>
      </c>
    </row>
    <row r="180" spans="2:5">
      <c r="B180" s="283">
        <v>43796.645833333336</v>
      </c>
      <c r="C180" s="284">
        <v>444.62</v>
      </c>
      <c r="D180" s="98">
        <f t="shared" si="5"/>
        <v>-0.57388204174733093</v>
      </c>
      <c r="E180" s="98">
        <v>6.3429801482898673E-2</v>
      </c>
    </row>
    <row r="181" spans="2:5">
      <c r="B181" s="283">
        <v>41403.645833333336</v>
      </c>
      <c r="C181" s="284">
        <v>206.2</v>
      </c>
      <c r="D181" s="98">
        <f t="shared" si="5"/>
        <v>-0.53623318789078311</v>
      </c>
      <c r="E181" s="98">
        <v>6.3379918518900569E-2</v>
      </c>
    </row>
    <row r="182" spans="2:5">
      <c r="B182" s="283">
        <v>37103.645833333336</v>
      </c>
      <c r="C182" s="284">
        <v>23.19</v>
      </c>
      <c r="D182" s="98">
        <f t="shared" si="5"/>
        <v>-0.88753637245392825</v>
      </c>
      <c r="E182" s="98">
        <v>6.3273727647868094E-2</v>
      </c>
    </row>
    <row r="183" spans="2:5">
      <c r="B183" s="283">
        <v>42845.645833333336</v>
      </c>
      <c r="C183" s="284">
        <v>383.15</v>
      </c>
      <c r="D183" s="98">
        <f t="shared" si="5"/>
        <v>15.522207848210435</v>
      </c>
      <c r="E183" s="98">
        <v>6.2888371060807691E-2</v>
      </c>
    </row>
    <row r="184" spans="2:5">
      <c r="B184" s="283">
        <v>40904.645833333336</v>
      </c>
      <c r="C184" s="284">
        <v>173.63</v>
      </c>
      <c r="D184" s="98">
        <f t="shared" si="5"/>
        <v>-0.54683544303797471</v>
      </c>
      <c r="E184" s="98">
        <v>6.2737177133064037E-2</v>
      </c>
    </row>
    <row r="185" spans="2:5">
      <c r="B185" s="283">
        <v>39812.645833333336</v>
      </c>
      <c r="C185" s="284">
        <v>56.67</v>
      </c>
      <c r="D185" s="98">
        <f t="shared" si="5"/>
        <v>-0.67361631054541271</v>
      </c>
      <c r="E185" s="98">
        <v>6.2628914307144345E-2</v>
      </c>
    </row>
    <row r="186" spans="2:5">
      <c r="B186" s="283">
        <v>44882.645833333336</v>
      </c>
      <c r="C186" s="284">
        <v>620.02</v>
      </c>
      <c r="D186" s="98">
        <f t="shared" si="5"/>
        <v>9.9408858302452785</v>
      </c>
      <c r="E186" s="98">
        <v>6.213276231263376E-2</v>
      </c>
    </row>
    <row r="187" spans="2:5">
      <c r="B187" s="283">
        <v>39659.645833333336</v>
      </c>
      <c r="C187" s="284">
        <v>91.72</v>
      </c>
      <c r="D187" s="98">
        <f t="shared" si="5"/>
        <v>-0.85206928808748106</v>
      </c>
      <c r="E187" s="98">
        <v>6.2065771190365826E-2</v>
      </c>
    </row>
    <row r="188" spans="2:5">
      <c r="B188" s="283">
        <v>45534.645833333336</v>
      </c>
      <c r="C188" s="284">
        <v>2169.4699999999998</v>
      </c>
      <c r="D188" s="98">
        <f t="shared" si="5"/>
        <v>22.65318360226777</v>
      </c>
      <c r="E188" s="98">
        <v>6.1737760115889717E-2</v>
      </c>
    </row>
    <row r="189" spans="2:5">
      <c r="B189" s="283">
        <v>37585.645833333336</v>
      </c>
      <c r="C189" s="284">
        <v>23.39</v>
      </c>
      <c r="D189" s="98">
        <f t="shared" si="5"/>
        <v>-0.98921856490294868</v>
      </c>
      <c r="E189" s="98">
        <v>6.1733999092147052E-2</v>
      </c>
    </row>
    <row r="190" spans="2:5">
      <c r="B190" s="283">
        <v>41677.645833333336</v>
      </c>
      <c r="C190" s="284">
        <v>206.67</v>
      </c>
      <c r="D190" s="98">
        <f t="shared" si="5"/>
        <v>7.8358272766139372</v>
      </c>
      <c r="E190" s="98">
        <v>6.1588247380316208E-2</v>
      </c>
    </row>
    <row r="191" spans="2:5">
      <c r="B191" s="283">
        <v>39535.645833333336</v>
      </c>
      <c r="C191" s="284">
        <v>84.87</v>
      </c>
      <c r="D191" s="98">
        <f t="shared" si="5"/>
        <v>-0.58934533313978799</v>
      </c>
      <c r="E191" s="98">
        <v>6.1272977366512604E-2</v>
      </c>
    </row>
    <row r="192" spans="2:5">
      <c r="B192" s="283">
        <v>37473.645833333336</v>
      </c>
      <c r="C192" s="284">
        <v>25.71</v>
      </c>
      <c r="D192" s="98">
        <f t="shared" si="5"/>
        <v>-0.69706610109579359</v>
      </c>
      <c r="E192" s="98">
        <v>6.1081304168386419E-2</v>
      </c>
    </row>
    <row r="193" spans="2:5">
      <c r="B193" s="283">
        <v>43696.645833333336</v>
      </c>
      <c r="C193" s="284">
        <v>351.67</v>
      </c>
      <c r="D193" s="98">
        <f t="shared" si="5"/>
        <v>12.678335278101907</v>
      </c>
      <c r="E193" s="98">
        <v>6.1068702290076438E-2</v>
      </c>
    </row>
    <row r="194" spans="2:5">
      <c r="B194" s="283">
        <v>42422.645833333336</v>
      </c>
      <c r="C194" s="284">
        <v>374.83</v>
      </c>
      <c r="D194" s="98">
        <f t="shared" si="5"/>
        <v>6.5857195666391588E-2</v>
      </c>
      <c r="E194" s="98">
        <v>6.0879655836069357E-2</v>
      </c>
    </row>
    <row r="195" spans="2:5">
      <c r="B195" s="283">
        <v>42419.645833333336</v>
      </c>
      <c r="C195" s="284">
        <v>353.32</v>
      </c>
      <c r="D195" s="98">
        <f t="shared" si="5"/>
        <v>-5.738601499346363E-2</v>
      </c>
      <c r="E195" s="98">
        <v>6.0798030444050744E-2</v>
      </c>
    </row>
    <row r="196" spans="2:5">
      <c r="B196" s="283">
        <v>43383.645833333336</v>
      </c>
      <c r="C196" s="284">
        <v>240.9</v>
      </c>
      <c r="D196" s="98">
        <f t="shared" si="5"/>
        <v>-0.31818181818181812</v>
      </c>
      <c r="E196" s="98">
        <v>6.0766182298547022E-2</v>
      </c>
    </row>
    <row r="197" spans="2:5">
      <c r="B197" s="283">
        <v>42156.645833333336</v>
      </c>
      <c r="C197" s="284">
        <v>175.6</v>
      </c>
      <c r="D197" s="98">
        <f t="shared" si="5"/>
        <v>-0.27106683271066834</v>
      </c>
      <c r="E197" s="98">
        <v>6.057860723561026E-2</v>
      </c>
    </row>
    <row r="198" spans="2:5">
      <c r="B198" s="283">
        <v>38372.645833333336</v>
      </c>
      <c r="C198" s="284">
        <v>39.24</v>
      </c>
      <c r="D198" s="98">
        <f t="shared" si="5"/>
        <v>-0.77653758542141227</v>
      </c>
      <c r="E198" s="98">
        <v>6.0540540540540588E-2</v>
      </c>
    </row>
    <row r="199" spans="2:5">
      <c r="B199" s="283">
        <v>45457.645833333336</v>
      </c>
      <c r="C199" s="284">
        <v>1364.45</v>
      </c>
      <c r="D199" s="98">
        <f t="shared" si="5"/>
        <v>33.77191641182467</v>
      </c>
      <c r="E199" s="98">
        <v>6.0533045228786664E-2</v>
      </c>
    </row>
    <row r="200" spans="2:5">
      <c r="B200" s="283">
        <v>37998.645833333336</v>
      </c>
      <c r="C200" s="284">
        <v>30.89</v>
      </c>
      <c r="D200" s="98">
        <f t="shared" si="5"/>
        <v>-0.9773608413646524</v>
      </c>
      <c r="E200" s="98">
        <v>6.0418812221078033E-2</v>
      </c>
    </row>
    <row r="201" spans="2:5">
      <c r="B201" s="283">
        <v>42562.645833333336</v>
      </c>
      <c r="C201" s="284">
        <v>324.2</v>
      </c>
      <c r="D201" s="98">
        <f t="shared" si="5"/>
        <v>9.4953059242473294</v>
      </c>
      <c r="E201" s="98">
        <v>6.0239387795146815E-2</v>
      </c>
    </row>
    <row r="202" spans="2:5">
      <c r="B202" s="283">
        <v>43871.645833333336</v>
      </c>
      <c r="C202" s="284">
        <v>450.58</v>
      </c>
      <c r="D202" s="98">
        <f t="shared" ref="D202:D265" si="6">C202/C201-1</f>
        <v>0.38982109808760024</v>
      </c>
      <c r="E202" s="98">
        <v>6.0188235294117653E-2</v>
      </c>
    </row>
    <row r="203" spans="2:5">
      <c r="B203" s="283">
        <v>44617.645833333336</v>
      </c>
      <c r="C203" s="284">
        <v>336.2</v>
      </c>
      <c r="D203" s="98">
        <f t="shared" si="6"/>
        <v>-0.25385059256957698</v>
      </c>
      <c r="E203" s="98">
        <v>6.0166498486377451E-2</v>
      </c>
    </row>
    <row r="204" spans="2:5">
      <c r="B204" s="283">
        <v>36586.645833333336</v>
      </c>
      <c r="C204" s="284">
        <v>38.869999999999997</v>
      </c>
      <c r="D204" s="98">
        <f t="shared" si="6"/>
        <v>-0.88438429506246286</v>
      </c>
      <c r="E204" s="98">
        <v>5.9994545950368128E-2</v>
      </c>
    </row>
    <row r="205" spans="2:5">
      <c r="B205" s="283">
        <v>44879.645833333336</v>
      </c>
      <c r="C205" s="284">
        <v>594.20000000000005</v>
      </c>
      <c r="D205" s="98">
        <f t="shared" si="6"/>
        <v>14.286853614612815</v>
      </c>
      <c r="E205" s="98">
        <v>5.9973598772699699E-2</v>
      </c>
    </row>
    <row r="206" spans="2:5">
      <c r="B206" s="283">
        <v>42660.645833333336</v>
      </c>
      <c r="C206" s="284">
        <v>496.98</v>
      </c>
      <c r="D206" s="98">
        <f t="shared" si="6"/>
        <v>-0.16361494446314373</v>
      </c>
      <c r="E206" s="98">
        <v>5.9884836852207357E-2</v>
      </c>
    </row>
    <row r="207" spans="2:5">
      <c r="B207" s="283">
        <v>38685.645833333336</v>
      </c>
      <c r="C207" s="284">
        <v>87.67</v>
      </c>
      <c r="D207" s="98">
        <f t="shared" si="6"/>
        <v>-0.82359451084550683</v>
      </c>
      <c r="E207" s="98">
        <v>5.9456193353474296E-2</v>
      </c>
    </row>
    <row r="208" spans="2:5">
      <c r="B208" s="283">
        <v>42822.645833333336</v>
      </c>
      <c r="C208" s="284">
        <v>394.75</v>
      </c>
      <c r="D208" s="98">
        <f t="shared" si="6"/>
        <v>3.502680506444622</v>
      </c>
      <c r="E208" s="98">
        <v>5.944712828770804E-2</v>
      </c>
    </row>
    <row r="209" spans="2:5">
      <c r="B209" s="283">
        <v>43700.645833333336</v>
      </c>
      <c r="C209" s="284">
        <v>323.77</v>
      </c>
      <c r="D209" s="98">
        <f t="shared" si="6"/>
        <v>-0.17981000633312227</v>
      </c>
      <c r="E209" s="98">
        <v>5.9283494192704067E-2</v>
      </c>
    </row>
    <row r="210" spans="2:5">
      <c r="B210" s="283">
        <v>36990.645833333336</v>
      </c>
      <c r="C210" s="284">
        <v>25.58</v>
      </c>
      <c r="D210" s="98">
        <f t="shared" si="6"/>
        <v>-0.92099329771133831</v>
      </c>
      <c r="E210" s="98">
        <v>5.9213250517598404E-2</v>
      </c>
    </row>
    <row r="211" spans="2:5">
      <c r="B211" s="283">
        <v>43049.645833333336</v>
      </c>
      <c r="C211" s="284">
        <v>348.28</v>
      </c>
      <c r="D211" s="98">
        <f t="shared" si="6"/>
        <v>12.615324472243941</v>
      </c>
      <c r="E211" s="98">
        <v>5.8923685010641602E-2</v>
      </c>
    </row>
    <row r="212" spans="2:5">
      <c r="B212" s="283">
        <v>39813.645833333336</v>
      </c>
      <c r="C212" s="284">
        <v>60</v>
      </c>
      <c r="D212" s="98">
        <f t="shared" si="6"/>
        <v>-0.82772481911106</v>
      </c>
      <c r="E212" s="98">
        <v>5.8761249338274091E-2</v>
      </c>
    </row>
    <row r="213" spans="2:5">
      <c r="B213" s="283">
        <v>40591.645833333336</v>
      </c>
      <c r="C213" s="284">
        <v>120.56</v>
      </c>
      <c r="D213" s="98">
        <f t="shared" si="6"/>
        <v>1.0093333333333332</v>
      </c>
      <c r="E213" s="98">
        <v>5.8565282289928966E-2</v>
      </c>
    </row>
    <row r="214" spans="2:5">
      <c r="B214" s="283">
        <v>39332.645833333336</v>
      </c>
      <c r="C214" s="284">
        <v>94.56</v>
      </c>
      <c r="D214" s="98">
        <f t="shared" si="6"/>
        <v>-0.21566025215660256</v>
      </c>
      <c r="E214" s="98">
        <v>5.8546960707489104E-2</v>
      </c>
    </row>
    <row r="215" spans="2:5">
      <c r="B215" s="283">
        <v>42321.645833333336</v>
      </c>
      <c r="C215" s="284">
        <v>329.75</v>
      </c>
      <c r="D215" s="98">
        <f t="shared" si="6"/>
        <v>2.4872038917089676</v>
      </c>
      <c r="E215" s="98">
        <v>5.8485539113408036E-2</v>
      </c>
    </row>
    <row r="216" spans="2:5">
      <c r="B216" s="283">
        <v>36718.645833333336</v>
      </c>
      <c r="C216" s="284">
        <v>31.33</v>
      </c>
      <c r="D216" s="98">
        <f t="shared" si="6"/>
        <v>-0.90498862774829414</v>
      </c>
      <c r="E216" s="98">
        <v>5.8445945945945876E-2</v>
      </c>
    </row>
    <row r="217" spans="2:5">
      <c r="B217" s="283">
        <v>41781.645833333336</v>
      </c>
      <c r="C217" s="284">
        <v>229.41</v>
      </c>
      <c r="D217" s="98">
        <f t="shared" si="6"/>
        <v>6.3223747207149703</v>
      </c>
      <c r="E217" s="98">
        <v>5.8359475918066117E-2</v>
      </c>
    </row>
    <row r="218" spans="2:5">
      <c r="B218" s="283">
        <v>41676.645833333336</v>
      </c>
      <c r="C218" s="284">
        <v>194.68</v>
      </c>
      <c r="D218" s="98">
        <f t="shared" si="6"/>
        <v>-0.15138834401290258</v>
      </c>
      <c r="E218" s="98">
        <v>5.8100983749116875E-2</v>
      </c>
    </row>
    <row r="219" spans="2:5">
      <c r="B219" s="283">
        <v>39447.645833333336</v>
      </c>
      <c r="C219" s="284">
        <v>103.09</v>
      </c>
      <c r="D219" s="98">
        <f t="shared" si="6"/>
        <v>-0.47046435175672896</v>
      </c>
      <c r="E219" s="98">
        <v>5.7984400656814428E-2</v>
      </c>
    </row>
    <row r="220" spans="2:5">
      <c r="B220" s="283">
        <v>39954.645833333336</v>
      </c>
      <c r="C220" s="284">
        <v>74.13</v>
      </c>
      <c r="D220" s="98">
        <f t="shared" si="6"/>
        <v>-0.28091958482879043</v>
      </c>
      <c r="E220" s="98">
        <v>5.7942057942057978E-2</v>
      </c>
    </row>
    <row r="221" spans="2:5">
      <c r="B221" s="283">
        <v>37329.645833333336</v>
      </c>
      <c r="C221" s="284">
        <v>25.39</v>
      </c>
      <c r="D221" s="98">
        <f t="shared" si="6"/>
        <v>-0.65749359233778493</v>
      </c>
      <c r="E221" s="98">
        <v>5.7916666666666616E-2</v>
      </c>
    </row>
    <row r="222" spans="2:5">
      <c r="B222" s="283">
        <v>37502.645833333336</v>
      </c>
      <c r="C222" s="284">
        <v>24.38</v>
      </c>
      <c r="D222" s="98">
        <f t="shared" si="6"/>
        <v>-3.9779440724694859E-2</v>
      </c>
      <c r="E222" s="98">
        <v>5.7700650759219041E-2</v>
      </c>
    </row>
    <row r="223" spans="2:5">
      <c r="B223" s="283">
        <v>42328.645833333336</v>
      </c>
      <c r="C223" s="284">
        <v>422.57</v>
      </c>
      <c r="D223" s="98">
        <f t="shared" si="6"/>
        <v>16.332649712879409</v>
      </c>
      <c r="E223" s="98">
        <v>5.7694233079695678E-2</v>
      </c>
    </row>
    <row r="224" spans="2:5">
      <c r="B224" s="283">
        <v>37907.645833333336</v>
      </c>
      <c r="C224" s="284">
        <v>25.51</v>
      </c>
      <c r="D224" s="98">
        <f t="shared" si="6"/>
        <v>-0.93963130368932957</v>
      </c>
      <c r="E224" s="98">
        <v>5.7628524046434482E-2</v>
      </c>
    </row>
    <row r="225" spans="2:5">
      <c r="B225" s="283">
        <v>41010.645833333336</v>
      </c>
      <c r="C225" s="284">
        <v>236.4</v>
      </c>
      <c r="D225" s="98">
        <f t="shared" si="6"/>
        <v>8.2669541356330853</v>
      </c>
      <c r="E225" s="98">
        <v>5.7623478883321422E-2</v>
      </c>
    </row>
    <row r="226" spans="2:5">
      <c r="B226" s="283">
        <v>43432.645833333336</v>
      </c>
      <c r="C226" s="284">
        <v>312.68</v>
      </c>
      <c r="D226" s="98">
        <f t="shared" si="6"/>
        <v>0.32267343485617594</v>
      </c>
      <c r="E226" s="98">
        <v>5.7601894131574571E-2</v>
      </c>
    </row>
    <row r="227" spans="2:5">
      <c r="B227" s="283">
        <v>37839.645833333336</v>
      </c>
      <c r="C227" s="284">
        <v>25.42</v>
      </c>
      <c r="D227" s="98">
        <f t="shared" si="6"/>
        <v>-0.91870282717154916</v>
      </c>
      <c r="E227" s="98">
        <v>5.7404326123128291E-2</v>
      </c>
    </row>
    <row r="228" spans="2:5">
      <c r="B228" s="283">
        <v>36888.645833333336</v>
      </c>
      <c r="C228" s="284">
        <v>37.85</v>
      </c>
      <c r="D228" s="98">
        <f t="shared" si="6"/>
        <v>0.48898505114083402</v>
      </c>
      <c r="E228" s="98">
        <v>5.7262569832402299E-2</v>
      </c>
    </row>
    <row r="229" spans="2:5">
      <c r="B229" s="283">
        <v>45533.645833333336</v>
      </c>
      <c r="C229" s="284">
        <v>2043.32</v>
      </c>
      <c r="D229" s="98">
        <f t="shared" si="6"/>
        <v>52.984676354029055</v>
      </c>
      <c r="E229" s="98">
        <v>5.7126597340783292E-2</v>
      </c>
    </row>
    <row r="230" spans="2:5">
      <c r="B230" s="283">
        <v>41675.645833333336</v>
      </c>
      <c r="C230" s="284">
        <v>183.99</v>
      </c>
      <c r="D230" s="98">
        <f t="shared" si="6"/>
        <v>-0.9099553667560637</v>
      </c>
      <c r="E230" s="98">
        <v>5.7110025854639535E-2</v>
      </c>
    </row>
    <row r="231" spans="2:5">
      <c r="B231" s="283">
        <v>44714.645833333336</v>
      </c>
      <c r="C231" s="284">
        <v>402.83</v>
      </c>
      <c r="D231" s="98">
        <f t="shared" si="6"/>
        <v>1.1894124680689164</v>
      </c>
      <c r="E231" s="98">
        <v>5.7102369643372564E-2</v>
      </c>
    </row>
    <row r="232" spans="2:5">
      <c r="B232" s="283">
        <v>36829.645833333336</v>
      </c>
      <c r="C232" s="284">
        <v>24.81</v>
      </c>
      <c r="D232" s="98">
        <f t="shared" si="6"/>
        <v>-0.93841074398629698</v>
      </c>
      <c r="E232" s="98">
        <v>5.7094162760971345E-2</v>
      </c>
    </row>
    <row r="233" spans="2:5">
      <c r="B233" s="283">
        <v>43529.645833333336</v>
      </c>
      <c r="C233" s="284">
        <v>319.38</v>
      </c>
      <c r="D233" s="98">
        <f t="shared" si="6"/>
        <v>11.873035066505443</v>
      </c>
      <c r="E233" s="98">
        <v>5.6954694377337134E-2</v>
      </c>
    </row>
    <row r="234" spans="2:5">
      <c r="B234" s="283">
        <v>38315.645833333336</v>
      </c>
      <c r="C234" s="284">
        <v>31.07</v>
      </c>
      <c r="D234" s="98">
        <f t="shared" si="6"/>
        <v>-0.90271776567098749</v>
      </c>
      <c r="E234" s="98">
        <v>5.6802721088435426E-2</v>
      </c>
    </row>
    <row r="235" spans="2:5">
      <c r="B235" s="283">
        <v>44664.645833333336</v>
      </c>
      <c r="C235" s="284">
        <v>430.75</v>
      </c>
      <c r="D235" s="98">
        <f t="shared" si="6"/>
        <v>12.863855809462503</v>
      </c>
      <c r="E235" s="98">
        <v>5.6744026299003991E-2</v>
      </c>
    </row>
    <row r="236" spans="2:5">
      <c r="B236" s="283">
        <v>44991.645833333336</v>
      </c>
      <c r="C236" s="284">
        <v>666.08</v>
      </c>
      <c r="D236" s="98">
        <f t="shared" si="6"/>
        <v>0.54632617527568206</v>
      </c>
      <c r="E236" s="98">
        <v>5.663250737650305E-2</v>
      </c>
    </row>
    <row r="237" spans="2:5">
      <c r="B237" s="283">
        <v>41011.645833333336</v>
      </c>
      <c r="C237" s="284">
        <v>249.78</v>
      </c>
      <c r="D237" s="98">
        <f t="shared" si="6"/>
        <v>-0.625</v>
      </c>
      <c r="E237" s="98">
        <v>5.6598984771573546E-2</v>
      </c>
    </row>
    <row r="238" spans="2:5">
      <c r="B238" s="283">
        <v>43915.645833333336</v>
      </c>
      <c r="C238" s="284">
        <v>264.63</v>
      </c>
      <c r="D238" s="98">
        <f t="shared" si="6"/>
        <v>5.9452318039875163E-2</v>
      </c>
      <c r="E238" s="98">
        <v>5.6533716612767959E-2</v>
      </c>
    </row>
    <row r="239" spans="2:5">
      <c r="B239" s="283">
        <v>39862.645833333336</v>
      </c>
      <c r="C239" s="284">
        <v>53.43</v>
      </c>
      <c r="D239" s="98">
        <f t="shared" si="6"/>
        <v>-0.79809545403015525</v>
      </c>
      <c r="E239" s="98">
        <v>5.6346381969157866E-2</v>
      </c>
    </row>
    <row r="240" spans="2:5">
      <c r="B240" s="283">
        <v>38071.645833333336</v>
      </c>
      <c r="C240" s="284">
        <v>24.22</v>
      </c>
      <c r="D240" s="98">
        <f t="shared" si="6"/>
        <v>-0.54669661239004308</v>
      </c>
      <c r="E240" s="98">
        <v>5.6258177060619197E-2</v>
      </c>
    </row>
    <row r="241" spans="2:5">
      <c r="B241" s="283">
        <v>42439.645833333336</v>
      </c>
      <c r="C241" s="284">
        <v>399.43</v>
      </c>
      <c r="D241" s="98">
        <f t="shared" si="6"/>
        <v>15.491742361684558</v>
      </c>
      <c r="E241" s="98">
        <v>5.5910965422438563E-2</v>
      </c>
    </row>
    <row r="242" spans="2:5">
      <c r="B242" s="283">
        <v>39953.645833333336</v>
      </c>
      <c r="C242" s="284">
        <v>70.069999999999993</v>
      </c>
      <c r="D242" s="98">
        <f t="shared" si="6"/>
        <v>-0.82457501940264877</v>
      </c>
      <c r="E242" s="98">
        <v>5.5907172995780519E-2</v>
      </c>
    </row>
    <row r="243" spans="2:5">
      <c r="B243" s="283">
        <v>42643.645833333336</v>
      </c>
      <c r="C243" s="284">
        <v>428.87</v>
      </c>
      <c r="D243" s="98">
        <f t="shared" si="6"/>
        <v>5.1205936920222639</v>
      </c>
      <c r="E243" s="98">
        <v>5.5861933133093622E-2</v>
      </c>
    </row>
    <row r="244" spans="2:5">
      <c r="B244" s="283">
        <v>42368.645833333336</v>
      </c>
      <c r="C244" s="284">
        <v>441.3</v>
      </c>
      <c r="D244" s="98">
        <f t="shared" si="6"/>
        <v>2.8983141744584717E-2</v>
      </c>
      <c r="E244" s="98">
        <v>5.5817403162906398E-2</v>
      </c>
    </row>
    <row r="245" spans="2:5">
      <c r="B245" s="283">
        <v>40267.645833333336</v>
      </c>
      <c r="C245" s="284">
        <v>130.83000000000001</v>
      </c>
      <c r="D245" s="98">
        <f t="shared" si="6"/>
        <v>-0.70353501019714471</v>
      </c>
      <c r="E245" s="98">
        <v>5.5761781794706256E-2</v>
      </c>
    </row>
    <row r="246" spans="2:5">
      <c r="B246" s="283">
        <v>37027.645833333336</v>
      </c>
      <c r="C246" s="284">
        <v>23.1</v>
      </c>
      <c r="D246" s="98">
        <f t="shared" si="6"/>
        <v>-0.8234349919743178</v>
      </c>
      <c r="E246" s="98">
        <v>5.5758683729433489E-2</v>
      </c>
    </row>
    <row r="247" spans="2:5">
      <c r="B247" s="283">
        <v>44372.645833333336</v>
      </c>
      <c r="C247" s="284">
        <v>341.88</v>
      </c>
      <c r="D247" s="98">
        <f t="shared" si="6"/>
        <v>13.799999999999999</v>
      </c>
      <c r="E247" s="98">
        <v>5.5673923112552037E-2</v>
      </c>
    </row>
    <row r="248" spans="2:5">
      <c r="B248" s="283">
        <v>45351.645833333336</v>
      </c>
      <c r="C248" s="284">
        <v>985.82</v>
      </c>
      <c r="D248" s="98">
        <f t="shared" si="6"/>
        <v>1.8835263835263838</v>
      </c>
      <c r="E248" s="98">
        <v>5.5560909275855996E-2</v>
      </c>
    </row>
    <row r="249" spans="2:5">
      <c r="B249" s="283">
        <v>36710.645833333336</v>
      </c>
      <c r="C249" s="284">
        <v>28.15</v>
      </c>
      <c r="D249" s="98">
        <f t="shared" si="6"/>
        <v>-0.97144509139599522</v>
      </c>
      <c r="E249" s="98">
        <v>5.5493063367078932E-2</v>
      </c>
    </row>
    <row r="250" spans="2:5">
      <c r="B250" s="283">
        <v>36735.645833333336</v>
      </c>
      <c r="C250" s="284">
        <v>29.9</v>
      </c>
      <c r="D250" s="98">
        <f t="shared" si="6"/>
        <v>6.216696269982247E-2</v>
      </c>
      <c r="E250" s="98">
        <v>5.541828450405939E-2</v>
      </c>
    </row>
    <row r="251" spans="2:5">
      <c r="B251" s="283">
        <v>44914.645833333336</v>
      </c>
      <c r="C251" s="284">
        <v>666.08</v>
      </c>
      <c r="D251" s="98">
        <f t="shared" si="6"/>
        <v>21.276923076923079</v>
      </c>
      <c r="E251" s="98">
        <v>5.5376863720628222E-2</v>
      </c>
    </row>
    <row r="252" spans="2:5">
      <c r="B252" s="283">
        <v>39651.645833333336</v>
      </c>
      <c r="C252" s="284">
        <v>90.5</v>
      </c>
      <c r="D252" s="98">
        <f t="shared" si="6"/>
        <v>-0.86413043478260865</v>
      </c>
      <c r="E252" s="98">
        <v>5.5270522388059629E-2</v>
      </c>
    </row>
    <row r="253" spans="2:5">
      <c r="B253" s="283">
        <v>42808.645833333336</v>
      </c>
      <c r="C253" s="284">
        <v>359.08</v>
      </c>
      <c r="D253" s="98">
        <f t="shared" si="6"/>
        <v>2.9677348066298341</v>
      </c>
      <c r="E253" s="98">
        <v>5.4876615746181079E-2</v>
      </c>
    </row>
    <row r="254" spans="2:5">
      <c r="B254" s="283">
        <v>40708.645833333336</v>
      </c>
      <c r="C254" s="284">
        <v>144.84</v>
      </c>
      <c r="D254" s="98">
        <f t="shared" si="6"/>
        <v>-0.59663584716497708</v>
      </c>
      <c r="E254" s="98">
        <v>5.4839414463622393E-2</v>
      </c>
    </row>
    <row r="255" spans="2:5">
      <c r="B255" s="283">
        <v>44838.645833333336</v>
      </c>
      <c r="C255" s="284">
        <v>399.12</v>
      </c>
      <c r="D255" s="98">
        <f t="shared" si="6"/>
        <v>1.755592377796189</v>
      </c>
      <c r="E255" s="98">
        <v>5.4673255291599387E-2</v>
      </c>
    </row>
    <row r="256" spans="2:5">
      <c r="B256" s="283">
        <v>44470.645833333336</v>
      </c>
      <c r="C256" s="284">
        <v>420.3</v>
      </c>
      <c r="D256" s="98">
        <f t="shared" si="6"/>
        <v>5.3066746843054791E-2</v>
      </c>
      <c r="E256" s="98">
        <v>5.4519908673507755E-2</v>
      </c>
    </row>
    <row r="257" spans="2:5">
      <c r="B257" s="283">
        <v>41449.645833333336</v>
      </c>
      <c r="C257" s="284">
        <v>195.94</v>
      </c>
      <c r="D257" s="98">
        <f t="shared" si="6"/>
        <v>-0.53380918391625032</v>
      </c>
      <c r="E257" s="98">
        <v>5.4461306640835261E-2</v>
      </c>
    </row>
    <row r="258" spans="2:5">
      <c r="B258" s="283">
        <v>37400.645833333336</v>
      </c>
      <c r="C258" s="284">
        <v>25.53</v>
      </c>
      <c r="D258" s="98">
        <f t="shared" si="6"/>
        <v>-0.86970501173828718</v>
      </c>
      <c r="E258" s="98">
        <v>5.4087530966143715E-2</v>
      </c>
    </row>
    <row r="259" spans="2:5">
      <c r="B259" s="283">
        <v>44972.645833333336</v>
      </c>
      <c r="C259" s="284">
        <v>587.65</v>
      </c>
      <c r="D259" s="98">
        <f t="shared" si="6"/>
        <v>22.018018018018015</v>
      </c>
      <c r="E259" s="98">
        <v>5.402399870858976E-2</v>
      </c>
    </row>
    <row r="260" spans="2:5">
      <c r="B260" s="283">
        <v>42213.645833333336</v>
      </c>
      <c r="C260" s="284">
        <v>190.75</v>
      </c>
      <c r="D260" s="98">
        <f t="shared" si="6"/>
        <v>-0.67540202501488977</v>
      </c>
      <c r="E260" s="98">
        <v>5.3983865620510718E-2</v>
      </c>
    </row>
    <row r="261" spans="2:5">
      <c r="B261" s="283">
        <v>36873.645833333336</v>
      </c>
      <c r="C261" s="284">
        <v>31.87</v>
      </c>
      <c r="D261" s="98">
        <f t="shared" si="6"/>
        <v>-0.83292267365661865</v>
      </c>
      <c r="E261" s="98">
        <v>5.3902116402116507E-2</v>
      </c>
    </row>
    <row r="262" spans="2:5">
      <c r="B262" s="283">
        <v>39778.645833333336</v>
      </c>
      <c r="C262" s="284">
        <v>56.56</v>
      </c>
      <c r="D262" s="98">
        <f t="shared" si="6"/>
        <v>0.77470975839347345</v>
      </c>
      <c r="E262" s="98">
        <v>5.34550195567145E-2</v>
      </c>
    </row>
    <row r="263" spans="2:5">
      <c r="B263" s="283">
        <v>41039.645833333336</v>
      </c>
      <c r="C263" s="284">
        <v>236.54</v>
      </c>
      <c r="D263" s="98">
        <f t="shared" si="6"/>
        <v>3.1821074964639315</v>
      </c>
      <c r="E263" s="98">
        <v>5.3208068035086153E-2</v>
      </c>
    </row>
    <row r="264" spans="2:5">
      <c r="B264" s="283">
        <v>40807.645833333336</v>
      </c>
      <c r="C264" s="284">
        <v>244.2</v>
      </c>
      <c r="D264" s="98">
        <f t="shared" si="6"/>
        <v>3.2383529212818063E-2</v>
      </c>
      <c r="E264" s="98">
        <v>5.3085514683686164E-2</v>
      </c>
    </row>
    <row r="265" spans="2:5">
      <c r="B265" s="283">
        <v>44817.645833333336</v>
      </c>
      <c r="C265" s="284">
        <v>390.97</v>
      </c>
      <c r="D265" s="98">
        <f t="shared" si="6"/>
        <v>0.60102375102375127</v>
      </c>
      <c r="E265" s="98">
        <v>5.2890959523873793E-2</v>
      </c>
    </row>
    <row r="266" spans="2:5">
      <c r="B266" s="283">
        <v>45341.645833333336</v>
      </c>
      <c r="C266" s="284">
        <v>893.6</v>
      </c>
      <c r="D266" s="98">
        <f t="shared" ref="D266:D329" si="7">C266/C265-1</f>
        <v>1.2855973604112845</v>
      </c>
      <c r="E266" s="98">
        <v>5.2842415316642244E-2</v>
      </c>
    </row>
    <row r="267" spans="2:5">
      <c r="B267" s="283">
        <v>36955.645833333336</v>
      </c>
      <c r="C267" s="284">
        <v>27.16</v>
      </c>
      <c r="D267" s="98">
        <f t="shared" si="7"/>
        <v>-0.96960608773500445</v>
      </c>
      <c r="E267" s="98">
        <v>5.2713178294573559E-2</v>
      </c>
    </row>
    <row r="268" spans="2:5">
      <c r="B268" s="283">
        <v>43910.645833333336</v>
      </c>
      <c r="C268" s="284">
        <v>283.60000000000002</v>
      </c>
      <c r="D268" s="98">
        <f t="shared" si="7"/>
        <v>9.4418262150220915</v>
      </c>
      <c r="E268" s="98">
        <v>5.2709725315516209E-2</v>
      </c>
    </row>
    <row r="269" spans="2:5">
      <c r="B269" s="283">
        <v>43726.645833333336</v>
      </c>
      <c r="C269" s="284">
        <v>330.9</v>
      </c>
      <c r="D269" s="98">
        <f t="shared" si="7"/>
        <v>0.16678420310296183</v>
      </c>
      <c r="E269" s="98">
        <v>5.2648321934149589E-2</v>
      </c>
    </row>
    <row r="270" spans="2:5">
      <c r="B270" s="283">
        <v>38343.645833333336</v>
      </c>
      <c r="C270" s="284">
        <v>33.64</v>
      </c>
      <c r="D270" s="98">
        <f t="shared" si="7"/>
        <v>-0.89833786642490177</v>
      </c>
      <c r="E270" s="98">
        <v>5.2565707133917394E-2</v>
      </c>
    </row>
    <row r="271" spans="2:5">
      <c r="B271" s="283">
        <v>36571.645833333336</v>
      </c>
      <c r="C271" s="284">
        <v>33.049999999999997</v>
      </c>
      <c r="D271" s="98">
        <f t="shared" si="7"/>
        <v>-1.753864447086817E-2</v>
      </c>
      <c r="E271" s="98">
        <v>5.2547770700636987E-2</v>
      </c>
    </row>
    <row r="272" spans="2:5">
      <c r="B272" s="283">
        <v>45530.645833333336</v>
      </c>
      <c r="C272" s="284">
        <v>1895.38</v>
      </c>
      <c r="D272" s="98">
        <f t="shared" si="7"/>
        <v>56.348865355521944</v>
      </c>
      <c r="E272" s="98">
        <v>5.2532791345972329E-2</v>
      </c>
    </row>
    <row r="273" spans="2:5">
      <c r="B273" s="283">
        <v>40071.645833333336</v>
      </c>
      <c r="C273" s="284">
        <v>114.79</v>
      </c>
      <c r="D273" s="98">
        <f t="shared" si="7"/>
        <v>-0.93943694668087663</v>
      </c>
      <c r="E273" s="98">
        <v>5.2346901356802311E-2</v>
      </c>
    </row>
    <row r="274" spans="2:5">
      <c r="B274" s="283">
        <v>40724.645833333336</v>
      </c>
      <c r="C274" s="284">
        <v>189.13</v>
      </c>
      <c r="D274" s="98">
        <f t="shared" si="7"/>
        <v>0.64761738827423976</v>
      </c>
      <c r="E274" s="98">
        <v>5.1832489850397678E-2</v>
      </c>
    </row>
    <row r="275" spans="2:5">
      <c r="B275" s="283">
        <v>38352.645833333336</v>
      </c>
      <c r="C275" s="284">
        <v>34.93</v>
      </c>
      <c r="D275" s="98">
        <f t="shared" si="7"/>
        <v>-0.81531221910854967</v>
      </c>
      <c r="E275" s="98">
        <v>5.179162902740142E-2</v>
      </c>
    </row>
    <row r="276" spans="2:5">
      <c r="B276" s="283">
        <v>36532.645833333336</v>
      </c>
      <c r="C276" s="284">
        <v>40.67</v>
      </c>
      <c r="D276" s="98">
        <f t="shared" si="7"/>
        <v>0.16432865731462942</v>
      </c>
      <c r="E276" s="98">
        <v>5.1719679337988156E-2</v>
      </c>
    </row>
    <row r="277" spans="2:5">
      <c r="B277" s="283">
        <v>38884.645833333336</v>
      </c>
      <c r="C277" s="284">
        <v>76.069999999999993</v>
      </c>
      <c r="D277" s="98">
        <f t="shared" si="7"/>
        <v>0.87042045733956219</v>
      </c>
      <c r="E277" s="98">
        <v>5.1562068012164675E-2</v>
      </c>
    </row>
    <row r="278" spans="2:5">
      <c r="B278" s="283">
        <v>44841.645833333336</v>
      </c>
      <c r="C278" s="284">
        <v>436.78</v>
      </c>
      <c r="D278" s="98">
        <f t="shared" si="7"/>
        <v>4.7418167477323516</v>
      </c>
      <c r="E278" s="98">
        <v>5.1417842183813844E-2</v>
      </c>
    </row>
    <row r="279" spans="2:5">
      <c r="B279" s="283">
        <v>45835.645833333336</v>
      </c>
      <c r="C279" s="284">
        <v>3014.33</v>
      </c>
      <c r="D279" s="98">
        <f t="shared" si="7"/>
        <v>5.9012546362012914</v>
      </c>
      <c r="E279" s="98">
        <v>5.1388210673177559E-2</v>
      </c>
    </row>
    <row r="280" spans="2:5">
      <c r="B280" s="283">
        <v>45147.645833333336</v>
      </c>
      <c r="C280" s="284">
        <v>726.5</v>
      </c>
      <c r="D280" s="98">
        <f t="shared" si="7"/>
        <v>-0.7589845836388186</v>
      </c>
      <c r="E280" s="98">
        <v>5.0918559236221572E-2</v>
      </c>
    </row>
    <row r="281" spans="2:5">
      <c r="B281" s="283">
        <v>38432.645833333336</v>
      </c>
      <c r="C281" s="284">
        <v>59.51</v>
      </c>
      <c r="D281" s="98">
        <f t="shared" si="7"/>
        <v>-0.918086717136958</v>
      </c>
      <c r="E281" s="98">
        <v>5.0856436517746628E-2</v>
      </c>
    </row>
    <row r="282" spans="2:5">
      <c r="B282" s="283">
        <v>44876.645833333336</v>
      </c>
      <c r="C282" s="284">
        <v>560.58000000000004</v>
      </c>
      <c r="D282" s="98">
        <f t="shared" si="7"/>
        <v>8.4199294236262823</v>
      </c>
      <c r="E282" s="98">
        <v>5.0818227829118712E-2</v>
      </c>
    </row>
    <row r="283" spans="2:5">
      <c r="B283" s="283">
        <v>43385.645833333336</v>
      </c>
      <c r="C283" s="284">
        <v>243.47</v>
      </c>
      <c r="D283" s="98">
        <f t="shared" si="7"/>
        <v>-0.56568197224303396</v>
      </c>
      <c r="E283" s="98">
        <v>5.0707750733643975E-2</v>
      </c>
    </row>
    <row r="284" spans="2:5">
      <c r="B284" s="283">
        <v>37082.645833333336</v>
      </c>
      <c r="C284" s="284">
        <v>23.26</v>
      </c>
      <c r="D284" s="98">
        <f t="shared" si="7"/>
        <v>-0.90446461576374915</v>
      </c>
      <c r="E284" s="98">
        <v>5.0587172538392178E-2</v>
      </c>
    </row>
    <row r="285" spans="2:5">
      <c r="B285" s="283">
        <v>42619.645833333336</v>
      </c>
      <c r="C285" s="284">
        <v>470.62</v>
      </c>
      <c r="D285" s="98">
        <f t="shared" si="7"/>
        <v>19.233018056749785</v>
      </c>
      <c r="E285" s="98">
        <v>5.056142152376264E-2</v>
      </c>
    </row>
    <row r="286" spans="2:5">
      <c r="B286" s="283">
        <v>43565.645833333336</v>
      </c>
      <c r="C286" s="284">
        <v>386.53</v>
      </c>
      <c r="D286" s="98">
        <f t="shared" si="7"/>
        <v>-0.17867918915473213</v>
      </c>
      <c r="E286" s="98">
        <v>5.0553094338597004E-2</v>
      </c>
    </row>
    <row r="287" spans="2:5">
      <c r="B287" s="283">
        <v>43402.645833333336</v>
      </c>
      <c r="C287" s="284">
        <v>254.28</v>
      </c>
      <c r="D287" s="98">
        <f t="shared" si="7"/>
        <v>-0.34214679326313602</v>
      </c>
      <c r="E287" s="98">
        <v>5.0439955384806057E-2</v>
      </c>
    </row>
    <row r="288" spans="2:5">
      <c r="B288" s="283">
        <v>42429.645833333336</v>
      </c>
      <c r="C288" s="284">
        <v>358.03</v>
      </c>
      <c r="D288" s="98">
        <f t="shared" si="7"/>
        <v>0.40801478684914261</v>
      </c>
      <c r="E288" s="98">
        <v>5.034177252324934E-2</v>
      </c>
    </row>
    <row r="289" spans="2:5">
      <c r="B289" s="283">
        <v>45156.645833333336</v>
      </c>
      <c r="C289" s="284">
        <v>731.98</v>
      </c>
      <c r="D289" s="98">
        <f t="shared" si="7"/>
        <v>1.0444655475798119</v>
      </c>
      <c r="E289" s="98">
        <v>5.021664897127609E-2</v>
      </c>
    </row>
    <row r="290" spans="2:5">
      <c r="B290" s="283">
        <v>45868.645833333336</v>
      </c>
      <c r="C290" s="284">
        <v>3130.17</v>
      </c>
      <c r="D290" s="98">
        <f t="shared" si="7"/>
        <v>3.2763053635345232</v>
      </c>
      <c r="E290" s="98">
        <v>5.0100139893922258E-2</v>
      </c>
    </row>
    <row r="291" spans="2:5">
      <c r="B291" s="283">
        <v>39055.645833333336</v>
      </c>
      <c r="C291" s="284">
        <v>102.12</v>
      </c>
      <c r="D291" s="98">
        <f t="shared" si="7"/>
        <v>-0.96737557385062156</v>
      </c>
      <c r="E291" s="98">
        <v>5.0077120822622057E-2</v>
      </c>
    </row>
    <row r="292" spans="2:5">
      <c r="B292" s="283">
        <v>38688.645833333336</v>
      </c>
      <c r="C292" s="284">
        <v>105.94</v>
      </c>
      <c r="D292" s="98">
        <f t="shared" si="7"/>
        <v>3.7406972189580889E-2</v>
      </c>
      <c r="E292" s="98">
        <v>5.0054514818118623E-2</v>
      </c>
    </row>
    <row r="293" spans="2:5">
      <c r="B293" s="283">
        <v>45743.645833333336</v>
      </c>
      <c r="C293" s="284">
        <v>2155</v>
      </c>
      <c r="D293" s="98">
        <f t="shared" si="7"/>
        <v>19.341702850670192</v>
      </c>
      <c r="E293" s="98">
        <v>5.0000487239205249E-2</v>
      </c>
    </row>
    <row r="294" spans="2:5">
      <c r="B294" s="283">
        <v>45748.645833333336</v>
      </c>
      <c r="C294" s="284">
        <v>2369.2199999999998</v>
      </c>
      <c r="D294" s="98">
        <f t="shared" si="7"/>
        <v>9.9406032482598494E-2</v>
      </c>
      <c r="E294" s="98">
        <v>4.9999999999999822E-2</v>
      </c>
    </row>
    <row r="295" spans="2:5">
      <c r="B295" s="283">
        <v>45755.645833333336</v>
      </c>
      <c r="C295" s="284">
        <v>2220.9</v>
      </c>
      <c r="D295" s="98">
        <f t="shared" si="7"/>
        <v>-6.2602881961151602E-2</v>
      </c>
      <c r="E295" s="98">
        <v>4.9996454152187786E-2</v>
      </c>
    </row>
    <row r="296" spans="2:5">
      <c r="B296" s="283">
        <v>45729.645833333336</v>
      </c>
      <c r="C296" s="284">
        <v>1902.75</v>
      </c>
      <c r="D296" s="98">
        <f t="shared" si="7"/>
        <v>-0.14325273537754968</v>
      </c>
      <c r="E296" s="98">
        <v>4.9995861269762409E-2</v>
      </c>
    </row>
    <row r="297" spans="2:5">
      <c r="B297" s="283">
        <v>45722.645833333336</v>
      </c>
      <c r="C297" s="284">
        <v>1806.2</v>
      </c>
      <c r="D297" s="98">
        <f t="shared" si="7"/>
        <v>-5.0742346603599997E-2</v>
      </c>
      <c r="E297" s="98">
        <v>4.9994186722474021E-2</v>
      </c>
    </row>
    <row r="298" spans="2:5">
      <c r="B298" s="283">
        <v>39052.645833333336</v>
      </c>
      <c r="C298" s="284">
        <v>97.25</v>
      </c>
      <c r="D298" s="98">
        <f t="shared" si="7"/>
        <v>-0.94615767910530391</v>
      </c>
      <c r="E298" s="98">
        <v>4.9989203195853982E-2</v>
      </c>
    </row>
    <row r="299" spans="2:5">
      <c r="B299" s="283">
        <v>45789.645833333336</v>
      </c>
      <c r="C299" s="284">
        <v>2867.67</v>
      </c>
      <c r="D299" s="98">
        <f t="shared" si="7"/>
        <v>28.487609254498715</v>
      </c>
      <c r="E299" s="98">
        <v>4.9978580608310619E-2</v>
      </c>
    </row>
    <row r="300" spans="2:5">
      <c r="B300" s="283">
        <v>39111.645833333336</v>
      </c>
      <c r="C300" s="284">
        <v>96.02</v>
      </c>
      <c r="D300" s="98">
        <f t="shared" si="7"/>
        <v>-0.96651637043313909</v>
      </c>
      <c r="E300" s="98">
        <v>4.9972662657189693E-2</v>
      </c>
    </row>
    <row r="301" spans="2:5">
      <c r="B301" s="283">
        <v>45770.645833333336</v>
      </c>
      <c r="C301" s="284">
        <v>2640.5</v>
      </c>
      <c r="D301" s="98">
        <f t="shared" si="7"/>
        <v>26.49947927515101</v>
      </c>
      <c r="E301" s="98">
        <v>4.9971568654740173E-2</v>
      </c>
    </row>
    <row r="302" spans="2:5">
      <c r="B302" s="283">
        <v>38720.645833333336</v>
      </c>
      <c r="C302" s="284">
        <v>98.35</v>
      </c>
      <c r="D302" s="98">
        <f t="shared" si="7"/>
        <v>-0.96275326642681314</v>
      </c>
      <c r="E302" s="98">
        <v>4.9962634781680393E-2</v>
      </c>
    </row>
    <row r="303" spans="2:5">
      <c r="B303" s="283">
        <v>38722.645833333336</v>
      </c>
      <c r="C303" s="284">
        <v>102.14</v>
      </c>
      <c r="D303" s="98">
        <f t="shared" si="7"/>
        <v>3.8535841382816516E-2</v>
      </c>
      <c r="E303" s="98">
        <v>4.9958881578947345E-2</v>
      </c>
    </row>
    <row r="304" spans="2:5">
      <c r="B304" s="283">
        <v>45782.645833333336</v>
      </c>
      <c r="C304" s="284">
        <v>2935.5</v>
      </c>
      <c r="D304" s="98">
        <f t="shared" si="7"/>
        <v>27.73996475425886</v>
      </c>
      <c r="E304" s="98">
        <v>4.9956542422107342E-2</v>
      </c>
    </row>
    <row r="305" spans="2:5">
      <c r="B305" s="283">
        <v>45807.645833333336</v>
      </c>
      <c r="C305" s="284">
        <v>2900.83</v>
      </c>
      <c r="D305" s="98">
        <f t="shared" si="7"/>
        <v>-1.1810594447283274E-2</v>
      </c>
      <c r="E305" s="98">
        <v>4.9948784398605728E-2</v>
      </c>
    </row>
    <row r="306" spans="2:5">
      <c r="B306" s="283">
        <v>37539.645833333336</v>
      </c>
      <c r="C306" s="284">
        <v>25.24</v>
      </c>
      <c r="D306" s="98">
        <f t="shared" si="7"/>
        <v>-0.99129904199832464</v>
      </c>
      <c r="E306" s="98">
        <v>4.991680532445919E-2</v>
      </c>
    </row>
    <row r="307" spans="2:5">
      <c r="B307" s="283">
        <v>37197.645833333336</v>
      </c>
      <c r="C307" s="284">
        <v>23.5</v>
      </c>
      <c r="D307" s="98">
        <f t="shared" si="7"/>
        <v>-6.8938193343898502E-2</v>
      </c>
      <c r="E307" s="98">
        <v>4.9575703439035168E-2</v>
      </c>
    </row>
    <row r="308" spans="2:5">
      <c r="B308" s="283">
        <v>36677.645833333336</v>
      </c>
      <c r="C308" s="284">
        <v>25.67</v>
      </c>
      <c r="D308" s="98">
        <f t="shared" si="7"/>
        <v>9.2340425531914905E-2</v>
      </c>
      <c r="E308" s="98">
        <v>4.946852003270652E-2</v>
      </c>
    </row>
    <row r="309" spans="2:5">
      <c r="B309" s="283">
        <v>42095.645833333336</v>
      </c>
      <c r="C309" s="284">
        <v>147.44999999999999</v>
      </c>
      <c r="D309" s="98">
        <f t="shared" si="7"/>
        <v>4.7440592130892085</v>
      </c>
      <c r="E309" s="98">
        <v>4.9466192170818379E-2</v>
      </c>
    </row>
    <row r="310" spans="2:5">
      <c r="B310" s="283">
        <v>44811.645833333336</v>
      </c>
      <c r="C310" s="284">
        <v>368.97</v>
      </c>
      <c r="D310" s="98">
        <f t="shared" si="7"/>
        <v>1.502339776195321</v>
      </c>
      <c r="E310" s="98">
        <v>4.9343040782663161E-2</v>
      </c>
    </row>
    <row r="311" spans="2:5">
      <c r="B311" s="283">
        <v>43832.645833333336</v>
      </c>
      <c r="C311" s="284">
        <v>452.35</v>
      </c>
      <c r="D311" s="98">
        <f t="shared" si="7"/>
        <v>0.22598043201344287</v>
      </c>
      <c r="E311" s="98">
        <v>4.9243830024123358E-2</v>
      </c>
    </row>
    <row r="312" spans="2:5">
      <c r="B312" s="283">
        <v>39154.645833333336</v>
      </c>
      <c r="C312" s="284">
        <v>77.19</v>
      </c>
      <c r="D312" s="98">
        <f t="shared" si="7"/>
        <v>-0.82935779816513766</v>
      </c>
      <c r="E312" s="98">
        <v>4.9204838928911254E-2</v>
      </c>
    </row>
    <row r="313" spans="2:5">
      <c r="B313" s="283">
        <v>41579.645833333336</v>
      </c>
      <c r="C313" s="284">
        <v>183.65</v>
      </c>
      <c r="D313" s="98">
        <f t="shared" si="7"/>
        <v>1.3791941961393963</v>
      </c>
      <c r="E313" s="98">
        <v>4.9128820337046575E-2</v>
      </c>
    </row>
    <row r="314" spans="2:5">
      <c r="B314" s="283">
        <v>39912.645833333336</v>
      </c>
      <c r="C314" s="284">
        <v>54.07</v>
      </c>
      <c r="D314" s="98">
        <f t="shared" si="7"/>
        <v>-0.70558126871766946</v>
      </c>
      <c r="E314" s="98">
        <v>4.9088086922778551E-2</v>
      </c>
    </row>
    <row r="315" spans="2:5">
      <c r="B315" s="283">
        <v>45344.645833333336</v>
      </c>
      <c r="C315" s="284">
        <v>921.97</v>
      </c>
      <c r="D315" s="98">
        <f t="shared" si="7"/>
        <v>16.051414832624378</v>
      </c>
      <c r="E315" s="98">
        <v>4.8825436550822054E-2</v>
      </c>
    </row>
    <row r="316" spans="2:5">
      <c r="B316" s="283">
        <v>39666.645833333336</v>
      </c>
      <c r="C316" s="284">
        <v>100.07</v>
      </c>
      <c r="D316" s="98">
        <f t="shared" si="7"/>
        <v>-0.89146067659468309</v>
      </c>
      <c r="E316" s="98">
        <v>4.8512154233026017E-2</v>
      </c>
    </row>
    <row r="317" spans="2:5">
      <c r="B317" s="283">
        <v>39966.645833333336</v>
      </c>
      <c r="C317" s="284">
        <v>72.25</v>
      </c>
      <c r="D317" s="98">
        <f t="shared" si="7"/>
        <v>-0.27800539622264409</v>
      </c>
      <c r="E317" s="98">
        <v>4.831688914683685E-2</v>
      </c>
    </row>
    <row r="318" spans="2:5">
      <c r="B318" s="283">
        <v>43419.645833333336</v>
      </c>
      <c r="C318" s="284">
        <v>289.22000000000003</v>
      </c>
      <c r="D318" s="98">
        <f t="shared" si="7"/>
        <v>3.0030449826989623</v>
      </c>
      <c r="E318" s="98">
        <v>4.8164389519081086E-2</v>
      </c>
    </row>
    <row r="319" spans="2:5">
      <c r="B319" s="283">
        <v>39448.645833333336</v>
      </c>
      <c r="C319" s="284">
        <v>108.03</v>
      </c>
      <c r="D319" s="98">
        <f t="shared" si="7"/>
        <v>-0.62647811354678096</v>
      </c>
      <c r="E319" s="98">
        <v>4.7919293820933184E-2</v>
      </c>
    </row>
    <row r="320" spans="2:5">
      <c r="B320" s="283">
        <v>44957.645833333336</v>
      </c>
      <c r="C320" s="284">
        <v>641.07000000000005</v>
      </c>
      <c r="D320" s="98">
        <f t="shared" si="7"/>
        <v>4.9341849486253819</v>
      </c>
      <c r="E320" s="98">
        <v>4.789381630351297E-2</v>
      </c>
    </row>
    <row r="321" spans="2:5">
      <c r="B321" s="283">
        <v>39969.645833333336</v>
      </c>
      <c r="C321" s="284">
        <v>74.64</v>
      </c>
      <c r="D321" s="98">
        <f t="shared" si="7"/>
        <v>-0.88356965697973699</v>
      </c>
      <c r="E321" s="98">
        <v>4.7873087182366936E-2</v>
      </c>
    </row>
    <row r="322" spans="2:5">
      <c r="B322" s="283">
        <v>41977.645833333336</v>
      </c>
      <c r="C322" s="284">
        <v>206.3</v>
      </c>
      <c r="D322" s="98">
        <f t="shared" si="7"/>
        <v>1.7639335476956055</v>
      </c>
      <c r="E322" s="98">
        <v>4.7846403900853485E-2</v>
      </c>
    </row>
    <row r="323" spans="2:5">
      <c r="B323" s="283">
        <v>42298.645833333336</v>
      </c>
      <c r="C323" s="284">
        <v>322.82</v>
      </c>
      <c r="D323" s="98">
        <f t="shared" si="7"/>
        <v>0.56480853126514763</v>
      </c>
      <c r="E323" s="98">
        <v>4.7538696174189488E-2</v>
      </c>
    </row>
    <row r="324" spans="2:5">
      <c r="B324" s="283">
        <v>43172.645833333336</v>
      </c>
      <c r="C324" s="284">
        <v>291.08</v>
      </c>
      <c r="D324" s="98">
        <f t="shared" si="7"/>
        <v>-9.8321045784028227E-2</v>
      </c>
      <c r="E324" s="98">
        <v>4.7502519072981197E-2</v>
      </c>
    </row>
    <row r="325" spans="2:5">
      <c r="B325" s="283">
        <v>41486.645833333336</v>
      </c>
      <c r="C325" s="284">
        <v>198.51</v>
      </c>
      <c r="D325" s="98">
        <f t="shared" si="7"/>
        <v>-0.31802253675965375</v>
      </c>
      <c r="E325" s="98">
        <v>4.7435626846770607E-2</v>
      </c>
    </row>
    <row r="326" spans="2:5">
      <c r="B326" s="283">
        <v>44126.645833333336</v>
      </c>
      <c r="C326" s="284">
        <v>299.93</v>
      </c>
      <c r="D326" s="98">
        <f t="shared" si="7"/>
        <v>0.5109062515742282</v>
      </c>
      <c r="E326" s="98">
        <v>4.705882352941182E-2</v>
      </c>
    </row>
    <row r="327" spans="2:5">
      <c r="B327" s="283">
        <v>45744.645833333336</v>
      </c>
      <c r="C327" s="284">
        <v>2256.4</v>
      </c>
      <c r="D327" s="98">
        <f t="shared" si="7"/>
        <v>6.5230887207014971</v>
      </c>
      <c r="E327" s="98">
        <v>4.7053364269141529E-2</v>
      </c>
    </row>
    <row r="328" spans="2:5">
      <c r="B328" s="283">
        <v>36654.645833333336</v>
      </c>
      <c r="C328" s="284">
        <v>25.83</v>
      </c>
      <c r="D328" s="98">
        <f t="shared" si="7"/>
        <v>-0.98855256160255278</v>
      </c>
      <c r="E328" s="98">
        <v>4.7020672882042813E-2</v>
      </c>
    </row>
    <row r="329" spans="2:5">
      <c r="B329" s="283">
        <v>44859.645833333336</v>
      </c>
      <c r="C329" s="284">
        <v>496.77</v>
      </c>
      <c r="D329" s="98">
        <f t="shared" si="7"/>
        <v>18.232288037166086</v>
      </c>
      <c r="E329" s="98">
        <v>4.6977744056651449E-2</v>
      </c>
    </row>
    <row r="330" spans="2:5">
      <c r="B330" s="283">
        <v>36719.645833333336</v>
      </c>
      <c r="C330" s="284">
        <v>32.799999999999997</v>
      </c>
      <c r="D330" s="98">
        <f t="shared" ref="D330:D393" si="8">C330/C329-1</f>
        <v>-0.93397346860720254</v>
      </c>
      <c r="E330" s="98">
        <v>4.6919885094159008E-2</v>
      </c>
    </row>
    <row r="331" spans="2:5">
      <c r="B331" s="283">
        <v>38093.645833333336</v>
      </c>
      <c r="C331" s="284">
        <v>26.93</v>
      </c>
      <c r="D331" s="98">
        <f t="shared" si="8"/>
        <v>-0.17896341463414633</v>
      </c>
      <c r="E331" s="98">
        <v>4.6638165565487721E-2</v>
      </c>
    </row>
    <row r="332" spans="2:5">
      <c r="B332" s="283">
        <v>40731.645833333336</v>
      </c>
      <c r="C332" s="284">
        <v>203.13</v>
      </c>
      <c r="D332" s="98">
        <f t="shared" si="8"/>
        <v>6.5428889714073524</v>
      </c>
      <c r="E332" s="98">
        <v>4.6414588914073684E-2</v>
      </c>
    </row>
    <row r="333" spans="2:5">
      <c r="B333" s="283">
        <v>43788.645833333336</v>
      </c>
      <c r="C333" s="284">
        <v>408.25</v>
      </c>
      <c r="D333" s="98">
        <f t="shared" si="8"/>
        <v>1.0097966819278295</v>
      </c>
      <c r="E333" s="98">
        <v>4.6338775405592392E-2</v>
      </c>
    </row>
    <row r="334" spans="2:5">
      <c r="B334" s="283">
        <v>39636.645833333336</v>
      </c>
      <c r="C334" s="284">
        <v>84.76</v>
      </c>
      <c r="D334" s="98">
        <f t="shared" si="8"/>
        <v>-0.79238211879975506</v>
      </c>
      <c r="E334" s="98">
        <v>4.6290581409702547E-2</v>
      </c>
    </row>
    <row r="335" spans="2:5">
      <c r="B335" s="283">
        <v>43893.645833333336</v>
      </c>
      <c r="C335" s="284">
        <v>391.12</v>
      </c>
      <c r="D335" s="98">
        <f t="shared" si="8"/>
        <v>3.6144407739499762</v>
      </c>
      <c r="E335" s="98">
        <v>4.6278957787170283E-2</v>
      </c>
    </row>
    <row r="336" spans="2:5">
      <c r="B336" s="283">
        <v>41837.645833333336</v>
      </c>
      <c r="C336" s="284">
        <v>182.12</v>
      </c>
      <c r="D336" s="98">
        <f t="shared" si="8"/>
        <v>-0.53436285538965023</v>
      </c>
      <c r="E336" s="98">
        <v>4.6245763198713208E-2</v>
      </c>
    </row>
    <row r="337" spans="2:5">
      <c r="B337" s="283">
        <v>43174.645833333336</v>
      </c>
      <c r="C337" s="284">
        <v>302.38</v>
      </c>
      <c r="D337" s="98">
        <f t="shared" si="8"/>
        <v>0.66033384581594556</v>
      </c>
      <c r="E337" s="98">
        <v>4.6225174728392604E-2</v>
      </c>
    </row>
    <row r="338" spans="2:5">
      <c r="B338" s="283">
        <v>38687.645833333336</v>
      </c>
      <c r="C338" s="284">
        <v>100.89</v>
      </c>
      <c r="D338" s="98">
        <f t="shared" si="8"/>
        <v>-0.66634698062041142</v>
      </c>
      <c r="E338" s="98">
        <v>4.6142679386146801E-2</v>
      </c>
    </row>
    <row r="339" spans="2:5">
      <c r="B339" s="283">
        <v>36712.645833333336</v>
      </c>
      <c r="C339" s="284">
        <v>28.8</v>
      </c>
      <c r="D339" s="98">
        <f t="shared" si="8"/>
        <v>-0.71454058876003568</v>
      </c>
      <c r="E339" s="98">
        <v>4.6131492916817951E-2</v>
      </c>
    </row>
    <row r="340" spans="2:5">
      <c r="B340" s="283">
        <v>44455.645833333336</v>
      </c>
      <c r="C340" s="284">
        <v>350.23</v>
      </c>
      <c r="D340" s="98">
        <f t="shared" si="8"/>
        <v>11.160763888888889</v>
      </c>
      <c r="E340" s="98">
        <v>4.6024729705513412E-2</v>
      </c>
    </row>
    <row r="341" spans="2:5">
      <c r="B341" s="283">
        <v>39777.645833333336</v>
      </c>
      <c r="C341" s="284">
        <v>53.69</v>
      </c>
      <c r="D341" s="98">
        <f t="shared" si="8"/>
        <v>-0.84670073951403368</v>
      </c>
      <c r="E341" s="98">
        <v>4.5977011494252817E-2</v>
      </c>
    </row>
    <row r="342" spans="2:5">
      <c r="B342" s="283">
        <v>40791.645833333336</v>
      </c>
      <c r="C342" s="284">
        <v>226.91</v>
      </c>
      <c r="D342" s="98">
        <f t="shared" si="8"/>
        <v>3.2262991246042096</v>
      </c>
      <c r="E342" s="98">
        <v>4.5860988200589814E-2</v>
      </c>
    </row>
    <row r="343" spans="2:5">
      <c r="B343" s="283">
        <v>37455.645833333336</v>
      </c>
      <c r="C343" s="284">
        <v>25.33</v>
      </c>
      <c r="D343" s="98">
        <f t="shared" si="8"/>
        <v>-0.88836983826186589</v>
      </c>
      <c r="E343" s="98">
        <v>4.582989265070192E-2</v>
      </c>
    </row>
    <row r="344" spans="2:5">
      <c r="B344" s="283">
        <v>45421.645833333336</v>
      </c>
      <c r="C344" s="284">
        <v>1149.58</v>
      </c>
      <c r="D344" s="98">
        <f t="shared" si="8"/>
        <v>44.384129490722465</v>
      </c>
      <c r="E344" s="98">
        <v>4.5814304688779117E-2</v>
      </c>
    </row>
    <row r="345" spans="2:5">
      <c r="B345" s="283">
        <v>40484.645833333336</v>
      </c>
      <c r="C345" s="284">
        <v>122.44</v>
      </c>
      <c r="D345" s="98">
        <f t="shared" si="8"/>
        <v>-0.89349153603924913</v>
      </c>
      <c r="E345" s="98">
        <v>4.5780662794670413E-2</v>
      </c>
    </row>
    <row r="346" spans="2:5">
      <c r="B346" s="283">
        <v>41372.645833333336</v>
      </c>
      <c r="C346" s="284">
        <v>181.2</v>
      </c>
      <c r="D346" s="98">
        <f t="shared" si="8"/>
        <v>0.47990852662528583</v>
      </c>
      <c r="E346" s="98">
        <v>4.5646026891338121E-2</v>
      </c>
    </row>
    <row r="347" spans="2:5">
      <c r="B347" s="283">
        <v>37728.645833333336</v>
      </c>
      <c r="C347" s="284">
        <v>20.63</v>
      </c>
      <c r="D347" s="98">
        <f t="shared" si="8"/>
        <v>-0.8861479028697572</v>
      </c>
      <c r="E347" s="98">
        <v>4.561581348200705E-2</v>
      </c>
    </row>
    <row r="348" spans="2:5">
      <c r="B348" s="283">
        <v>39058.645833333336</v>
      </c>
      <c r="C348" s="284">
        <v>96.59</v>
      </c>
      <c r="D348" s="98">
        <f t="shared" si="8"/>
        <v>3.682016480853127</v>
      </c>
      <c r="E348" s="98">
        <v>4.5572634769430742E-2</v>
      </c>
    </row>
    <row r="349" spans="2:5">
      <c r="B349" s="283">
        <v>42657.645833333336</v>
      </c>
      <c r="C349" s="284">
        <v>468.9</v>
      </c>
      <c r="D349" s="98">
        <f t="shared" si="8"/>
        <v>3.8545398074334809</v>
      </c>
      <c r="E349" s="98">
        <v>4.5531573314306018E-2</v>
      </c>
    </row>
    <row r="350" spans="2:5">
      <c r="B350" s="283">
        <v>38723.645833333336</v>
      </c>
      <c r="C350" s="284">
        <v>106.79</v>
      </c>
      <c r="D350" s="98">
        <f t="shared" si="8"/>
        <v>-0.77225421198549793</v>
      </c>
      <c r="E350" s="98">
        <v>4.5525748971999347E-2</v>
      </c>
    </row>
    <row r="351" spans="2:5">
      <c r="B351" s="283">
        <v>40660.645833333336</v>
      </c>
      <c r="C351" s="284">
        <v>135.33000000000001</v>
      </c>
      <c r="D351" s="98">
        <f t="shared" si="8"/>
        <v>0.26725348815432159</v>
      </c>
      <c r="E351" s="98">
        <v>4.550370828182948E-2</v>
      </c>
    </row>
    <row r="352" spans="2:5">
      <c r="B352" s="283">
        <v>36965.645833333336</v>
      </c>
      <c r="C352" s="284">
        <v>28.05</v>
      </c>
      <c r="D352" s="98">
        <f t="shared" si="8"/>
        <v>-0.79272888494790517</v>
      </c>
      <c r="E352" s="98">
        <v>4.5471487141259814E-2</v>
      </c>
    </row>
    <row r="353" spans="2:5">
      <c r="B353" s="283">
        <v>45790.645833333336</v>
      </c>
      <c r="C353" s="284">
        <v>2997.83</v>
      </c>
      <c r="D353" s="98">
        <f t="shared" si="8"/>
        <v>105.87450980392157</v>
      </c>
      <c r="E353" s="98">
        <v>4.5388765095007333E-2</v>
      </c>
    </row>
    <row r="354" spans="2:5">
      <c r="B354" s="283">
        <v>38600.645833333336</v>
      </c>
      <c r="C354" s="284">
        <v>61.55</v>
      </c>
      <c r="D354" s="98">
        <f t="shared" si="8"/>
        <v>-0.97946848220212623</v>
      </c>
      <c r="E354" s="98">
        <v>4.5168959076243853E-2</v>
      </c>
    </row>
    <row r="355" spans="2:5">
      <c r="B355" s="283">
        <v>39735.645833333336</v>
      </c>
      <c r="C355" s="284">
        <v>72.069999999999993</v>
      </c>
      <c r="D355" s="98">
        <f t="shared" si="8"/>
        <v>0.17091795288383427</v>
      </c>
      <c r="E355" s="98">
        <v>4.509860788863107E-2</v>
      </c>
    </row>
    <row r="356" spans="2:5">
      <c r="B356" s="283">
        <v>36914.645833333336</v>
      </c>
      <c r="C356" s="284">
        <v>39.9</v>
      </c>
      <c r="D356" s="98">
        <f t="shared" si="8"/>
        <v>-0.44637158318301651</v>
      </c>
      <c r="E356" s="98">
        <v>4.4776119402985204E-2</v>
      </c>
    </row>
    <row r="357" spans="2:5">
      <c r="B357" s="283">
        <v>44985.645833333336</v>
      </c>
      <c r="C357" s="284">
        <v>591.83000000000004</v>
      </c>
      <c r="D357" s="98">
        <f t="shared" si="8"/>
        <v>13.832832080200502</v>
      </c>
      <c r="E357" s="98">
        <v>4.476847847194021E-2</v>
      </c>
    </row>
    <row r="358" spans="2:5">
      <c r="B358" s="283">
        <v>36609.645833333336</v>
      </c>
      <c r="C358" s="284">
        <v>25</v>
      </c>
      <c r="D358" s="98">
        <f t="shared" si="8"/>
        <v>-0.95775814000642079</v>
      </c>
      <c r="E358" s="98">
        <v>4.4713748432929412E-2</v>
      </c>
    </row>
    <row r="359" spans="2:5">
      <c r="B359" s="283">
        <v>40925.645833333336</v>
      </c>
      <c r="C359" s="284">
        <v>186.84</v>
      </c>
      <c r="D359" s="98">
        <f t="shared" si="8"/>
        <v>6.4736000000000002</v>
      </c>
      <c r="E359" s="98">
        <v>4.4615900704461531E-2</v>
      </c>
    </row>
    <row r="360" spans="2:5">
      <c r="B360" s="283">
        <v>43308.645833333336</v>
      </c>
      <c r="C360" s="284">
        <v>270.98</v>
      </c>
      <c r="D360" s="98">
        <f t="shared" si="8"/>
        <v>0.45033183472489835</v>
      </c>
      <c r="E360" s="98">
        <v>4.4560943643512374E-2</v>
      </c>
    </row>
    <row r="361" spans="2:5">
      <c r="B361" s="283">
        <v>36874.645833333336</v>
      </c>
      <c r="C361" s="284">
        <v>33.29</v>
      </c>
      <c r="D361" s="98">
        <f t="shared" si="8"/>
        <v>-0.87714960513691054</v>
      </c>
      <c r="E361" s="98">
        <v>4.455600878569177E-2</v>
      </c>
    </row>
    <row r="362" spans="2:5">
      <c r="B362" s="283">
        <v>43857.645833333336</v>
      </c>
      <c r="C362" s="284">
        <v>480.5</v>
      </c>
      <c r="D362" s="98">
        <f t="shared" si="8"/>
        <v>13.433763893060979</v>
      </c>
      <c r="E362" s="98">
        <v>4.4451690033691982E-2</v>
      </c>
    </row>
    <row r="363" spans="2:5">
      <c r="B363" s="283">
        <v>45520.645833333336</v>
      </c>
      <c r="C363" s="284">
        <v>1511.83</v>
      </c>
      <c r="D363" s="98">
        <f t="shared" si="8"/>
        <v>2.1463683662851194</v>
      </c>
      <c r="E363" s="98">
        <v>4.4247359732554115E-2</v>
      </c>
    </row>
    <row r="364" spans="2:5">
      <c r="B364" s="283">
        <v>43570.645833333336</v>
      </c>
      <c r="C364" s="284">
        <v>401.12</v>
      </c>
      <c r="D364" s="98">
        <f t="shared" si="8"/>
        <v>-0.73467916366258113</v>
      </c>
      <c r="E364" s="98">
        <v>4.3958045962053882E-2</v>
      </c>
    </row>
    <row r="365" spans="2:5">
      <c r="B365" s="283">
        <v>42401.645833333336</v>
      </c>
      <c r="C365" s="284">
        <v>425.43</v>
      </c>
      <c r="D365" s="98">
        <f t="shared" si="8"/>
        <v>6.060530514559237E-2</v>
      </c>
      <c r="E365" s="98">
        <v>4.3948763250883482E-2</v>
      </c>
    </row>
    <row r="366" spans="2:5">
      <c r="B366" s="283">
        <v>42334.645833333336</v>
      </c>
      <c r="C366" s="284">
        <v>477.05</v>
      </c>
      <c r="D366" s="98">
        <f t="shared" si="8"/>
        <v>0.12133605998636665</v>
      </c>
      <c r="E366" s="98">
        <v>4.3873085339168449E-2</v>
      </c>
    </row>
    <row r="367" spans="2:5">
      <c r="B367" s="283">
        <v>40792.645833333336</v>
      </c>
      <c r="C367" s="284">
        <v>236.86</v>
      </c>
      <c r="D367" s="98">
        <f t="shared" si="8"/>
        <v>-0.50349020018865942</v>
      </c>
      <c r="E367" s="98">
        <v>4.3849984575382361E-2</v>
      </c>
    </row>
    <row r="368" spans="2:5">
      <c r="B368" s="283">
        <v>43357.645833333336</v>
      </c>
      <c r="C368" s="284">
        <v>330.43</v>
      </c>
      <c r="D368" s="98">
        <f t="shared" si="8"/>
        <v>0.39504348560330982</v>
      </c>
      <c r="E368" s="98">
        <v>4.3847733375454112E-2</v>
      </c>
    </row>
    <row r="369" spans="2:5">
      <c r="B369" s="283">
        <v>45217.645833333336</v>
      </c>
      <c r="C369" s="284">
        <v>768.13</v>
      </c>
      <c r="D369" s="98">
        <f t="shared" si="8"/>
        <v>1.3246375934388523</v>
      </c>
      <c r="E369" s="98">
        <v>4.3839265087583401E-2</v>
      </c>
    </row>
    <row r="370" spans="2:5">
      <c r="B370" s="283">
        <v>40709.645833333336</v>
      </c>
      <c r="C370" s="284">
        <v>151.18</v>
      </c>
      <c r="D370" s="98">
        <f t="shared" si="8"/>
        <v>-0.80318435681460165</v>
      </c>
      <c r="E370" s="98">
        <v>4.3772438552885928E-2</v>
      </c>
    </row>
    <row r="371" spans="2:5">
      <c r="B371" s="283">
        <v>42850.645833333336</v>
      </c>
      <c r="C371" s="284">
        <v>403.38</v>
      </c>
      <c r="D371" s="98">
        <f t="shared" si="8"/>
        <v>1.668210080698505</v>
      </c>
      <c r="E371" s="98">
        <v>4.3728006623887428E-2</v>
      </c>
    </row>
    <row r="372" spans="2:5">
      <c r="B372" s="283">
        <v>37119.645833333336</v>
      </c>
      <c r="C372" s="284">
        <v>21.99</v>
      </c>
      <c r="D372" s="98">
        <f t="shared" si="8"/>
        <v>-0.94548564628885912</v>
      </c>
      <c r="E372" s="98">
        <v>4.3663977218794336E-2</v>
      </c>
    </row>
    <row r="373" spans="2:5">
      <c r="B373" s="283">
        <v>36978.645833333336</v>
      </c>
      <c r="C373" s="284">
        <v>26.33</v>
      </c>
      <c r="D373" s="98">
        <f t="shared" si="8"/>
        <v>0.19736243747157789</v>
      </c>
      <c r="E373" s="98">
        <v>4.3598890210067243E-2</v>
      </c>
    </row>
    <row r="374" spans="2:5">
      <c r="B374" s="283">
        <v>43542.645833333336</v>
      </c>
      <c r="C374" s="284">
        <v>376.53</v>
      </c>
      <c r="D374" s="98">
        <f t="shared" si="8"/>
        <v>13.300417774401822</v>
      </c>
      <c r="E374" s="98">
        <v>4.3452958292919286E-2</v>
      </c>
    </row>
    <row r="375" spans="2:5">
      <c r="B375" s="283">
        <v>44532.645833333336</v>
      </c>
      <c r="C375" s="284">
        <v>426.43</v>
      </c>
      <c r="D375" s="98">
        <f t="shared" si="8"/>
        <v>0.13252596074681966</v>
      </c>
      <c r="E375" s="98">
        <v>4.3330397338030791E-2</v>
      </c>
    </row>
    <row r="376" spans="2:5">
      <c r="B376" s="283">
        <v>39188.645833333336</v>
      </c>
      <c r="C376" s="284">
        <v>84.54</v>
      </c>
      <c r="D376" s="98">
        <f t="shared" si="8"/>
        <v>-0.80174940787468052</v>
      </c>
      <c r="E376" s="98">
        <v>4.3317289892632393E-2</v>
      </c>
    </row>
    <row r="377" spans="2:5">
      <c r="B377" s="283">
        <v>45882.645833333336</v>
      </c>
      <c r="C377" s="284">
        <v>3349</v>
      </c>
      <c r="D377" s="98">
        <f t="shared" si="8"/>
        <v>38.614383723681094</v>
      </c>
      <c r="E377" s="98">
        <v>4.3302180685358183E-2</v>
      </c>
    </row>
    <row r="378" spans="2:5">
      <c r="B378" s="283">
        <v>36595.645833333336</v>
      </c>
      <c r="C378" s="284">
        <v>30.6</v>
      </c>
      <c r="D378" s="98">
        <f t="shared" si="8"/>
        <v>-0.99086294416243659</v>
      </c>
      <c r="E378" s="98">
        <v>4.3300375042618633E-2</v>
      </c>
    </row>
    <row r="379" spans="2:5">
      <c r="B379" s="283">
        <v>44965.645833333336</v>
      </c>
      <c r="C379" s="284">
        <v>617.58000000000004</v>
      </c>
      <c r="D379" s="98">
        <f t="shared" si="8"/>
        <v>19.182352941176472</v>
      </c>
      <c r="E379" s="98">
        <v>4.2998040937647808E-2</v>
      </c>
    </row>
    <row r="380" spans="2:5">
      <c r="B380" s="283">
        <v>36641.645833333336</v>
      </c>
      <c r="C380" s="284">
        <v>24.56</v>
      </c>
      <c r="D380" s="98">
        <f t="shared" si="8"/>
        <v>-0.96023187279380806</v>
      </c>
      <c r="E380" s="98">
        <v>4.2887473460721859E-2</v>
      </c>
    </row>
    <row r="381" spans="2:5">
      <c r="B381" s="283">
        <v>37179.645833333336</v>
      </c>
      <c r="C381" s="284">
        <v>20.92</v>
      </c>
      <c r="D381" s="98">
        <f t="shared" si="8"/>
        <v>-0.14820846905537444</v>
      </c>
      <c r="E381" s="98">
        <v>4.2871385842472742E-2</v>
      </c>
    </row>
    <row r="382" spans="2:5">
      <c r="B382" s="283">
        <v>45596.645833333336</v>
      </c>
      <c r="C382" s="284">
        <v>2208.38</v>
      </c>
      <c r="D382" s="98">
        <f t="shared" si="8"/>
        <v>104.56309751434034</v>
      </c>
      <c r="E382" s="98">
        <v>4.2869285984133088E-2</v>
      </c>
    </row>
    <row r="383" spans="2:5">
      <c r="B383" s="283">
        <v>37846.645833333336</v>
      </c>
      <c r="C383" s="284">
        <v>27.81</v>
      </c>
      <c r="D383" s="98">
        <f t="shared" si="8"/>
        <v>-0.98740705856781896</v>
      </c>
      <c r="E383" s="98">
        <v>4.2744656917885093E-2</v>
      </c>
    </row>
    <row r="384" spans="2:5">
      <c r="B384" s="283">
        <v>45231.645833333336</v>
      </c>
      <c r="C384" s="284">
        <v>786.92</v>
      </c>
      <c r="D384" s="98">
        <f t="shared" si="8"/>
        <v>27.296296296296298</v>
      </c>
      <c r="E384" s="98">
        <v>4.2733910185908996E-2</v>
      </c>
    </row>
    <row r="385" spans="2:5">
      <c r="B385" s="283">
        <v>37062.645833333336</v>
      </c>
      <c r="C385" s="284">
        <v>22</v>
      </c>
      <c r="D385" s="98">
        <f t="shared" si="8"/>
        <v>-0.97204290143851979</v>
      </c>
      <c r="E385" s="98">
        <v>4.2654028436018843E-2</v>
      </c>
    </row>
    <row r="386" spans="2:5">
      <c r="B386" s="283">
        <v>37859.645833333336</v>
      </c>
      <c r="C386" s="284">
        <v>27.38</v>
      </c>
      <c r="D386" s="98">
        <f t="shared" si="8"/>
        <v>0.2445454545454544</v>
      </c>
      <c r="E386" s="98">
        <v>4.2650418888042552E-2</v>
      </c>
    </row>
    <row r="387" spans="2:5">
      <c r="B387" s="283">
        <v>39518.645833333336</v>
      </c>
      <c r="C387" s="284">
        <v>82.67</v>
      </c>
      <c r="D387" s="98">
        <f t="shared" si="8"/>
        <v>2.019357195032871</v>
      </c>
      <c r="E387" s="98">
        <v>4.2496847414880357E-2</v>
      </c>
    </row>
    <row r="388" spans="2:5">
      <c r="B388" s="283">
        <v>38187.645833333336</v>
      </c>
      <c r="C388" s="284">
        <v>26.53</v>
      </c>
      <c r="D388" s="98">
        <f t="shared" si="8"/>
        <v>-0.67908552074513118</v>
      </c>
      <c r="E388" s="98">
        <v>4.2436149312377269E-2</v>
      </c>
    </row>
    <row r="389" spans="2:5">
      <c r="B389" s="283">
        <v>36565.645833333336</v>
      </c>
      <c r="C389" s="284">
        <v>33.43</v>
      </c>
      <c r="D389" s="98">
        <f t="shared" si="8"/>
        <v>0.26008292499057672</v>
      </c>
      <c r="E389" s="98">
        <v>4.2407234175241726E-2</v>
      </c>
    </row>
    <row r="390" spans="2:5">
      <c r="B390" s="283">
        <v>45358.645833333336</v>
      </c>
      <c r="C390" s="284">
        <v>1099.3699999999999</v>
      </c>
      <c r="D390" s="98">
        <f t="shared" si="8"/>
        <v>31.885731379000894</v>
      </c>
      <c r="E390" s="98">
        <v>4.2382925464837129E-2</v>
      </c>
    </row>
    <row r="391" spans="2:5">
      <c r="B391" s="283">
        <v>36627.645833333336</v>
      </c>
      <c r="C391" s="284">
        <v>27.93</v>
      </c>
      <c r="D391" s="98">
        <f t="shared" si="8"/>
        <v>-0.97459454050956462</v>
      </c>
      <c r="E391" s="98">
        <v>4.2164179104477562E-2</v>
      </c>
    </row>
    <row r="392" spans="2:5">
      <c r="B392" s="283">
        <v>43847.645833333336</v>
      </c>
      <c r="C392" s="284">
        <v>486.2</v>
      </c>
      <c r="D392" s="98">
        <f t="shared" si="8"/>
        <v>16.4078052273541</v>
      </c>
      <c r="E392" s="98">
        <v>4.2006000857265358E-2</v>
      </c>
    </row>
    <row r="393" spans="2:5">
      <c r="B393" s="283">
        <v>38891.645833333336</v>
      </c>
      <c r="C393" s="284">
        <v>88.43</v>
      </c>
      <c r="D393" s="98">
        <f t="shared" si="8"/>
        <v>-0.81812011517893868</v>
      </c>
      <c r="E393" s="98">
        <v>4.1946506421586038E-2</v>
      </c>
    </row>
    <row r="394" spans="2:5">
      <c r="B394" s="283">
        <v>43307.645833333336</v>
      </c>
      <c r="C394" s="284">
        <v>259.42</v>
      </c>
      <c r="D394" s="98">
        <f t="shared" ref="D394:D457" si="9">C394/C393-1</f>
        <v>1.9336198122809001</v>
      </c>
      <c r="E394" s="98">
        <v>4.1931078801510369E-2</v>
      </c>
    </row>
    <row r="395" spans="2:5">
      <c r="B395" s="283">
        <v>44655.645833333336</v>
      </c>
      <c r="C395" s="284">
        <v>361.85</v>
      </c>
      <c r="D395" s="98">
        <f t="shared" si="9"/>
        <v>0.39484234060596712</v>
      </c>
      <c r="E395" s="98">
        <v>4.1894615606104191E-2</v>
      </c>
    </row>
    <row r="396" spans="2:5">
      <c r="B396" s="283">
        <v>44894.645833333336</v>
      </c>
      <c r="C396" s="284">
        <v>604.98</v>
      </c>
      <c r="D396" s="98">
        <f t="shared" si="9"/>
        <v>0.67190824927456116</v>
      </c>
      <c r="E396" s="98">
        <v>4.1847489150651063E-2</v>
      </c>
    </row>
    <row r="397" spans="2:5">
      <c r="B397" s="283">
        <v>38442.645833333336</v>
      </c>
      <c r="C397" s="284">
        <v>50.54</v>
      </c>
      <c r="D397" s="98">
        <f t="shared" si="9"/>
        <v>-0.91646004826605842</v>
      </c>
      <c r="E397" s="98">
        <v>4.1847041847041799E-2</v>
      </c>
    </row>
    <row r="398" spans="2:5">
      <c r="B398" s="283">
        <v>42586.645833333336</v>
      </c>
      <c r="C398" s="284">
        <v>382.93</v>
      </c>
      <c r="D398" s="98">
        <f t="shared" si="9"/>
        <v>6.5767708745548079</v>
      </c>
      <c r="E398" s="98">
        <v>4.1844646986804568E-2</v>
      </c>
    </row>
    <row r="399" spans="2:5">
      <c r="B399" s="283">
        <v>40813.645833333336</v>
      </c>
      <c r="C399" s="284">
        <v>239.03</v>
      </c>
      <c r="D399" s="98">
        <f t="shared" si="9"/>
        <v>-0.37578669730760195</v>
      </c>
      <c r="E399" s="98">
        <v>4.1842827877784039E-2</v>
      </c>
    </row>
    <row r="400" spans="2:5">
      <c r="B400" s="283">
        <v>38499.645833333336</v>
      </c>
      <c r="C400" s="284">
        <v>54.44</v>
      </c>
      <c r="D400" s="98">
        <f t="shared" si="9"/>
        <v>-0.7722461615696774</v>
      </c>
      <c r="E400" s="98">
        <v>4.1714504401071606E-2</v>
      </c>
    </row>
    <row r="401" spans="2:5">
      <c r="B401" s="283">
        <v>38999.645833333336</v>
      </c>
      <c r="C401" s="284">
        <v>74.33</v>
      </c>
      <c r="D401" s="98">
        <f t="shared" si="9"/>
        <v>0.36535635562086699</v>
      </c>
      <c r="E401" s="98">
        <v>4.1619955156950716E-2</v>
      </c>
    </row>
    <row r="402" spans="2:5">
      <c r="B402" s="283">
        <v>39794.645833333336</v>
      </c>
      <c r="C402" s="284">
        <v>55.63</v>
      </c>
      <c r="D402" s="98">
        <f t="shared" si="9"/>
        <v>-0.25158078837616027</v>
      </c>
      <c r="E402" s="98">
        <v>4.156524995319244E-2</v>
      </c>
    </row>
    <row r="403" spans="2:5">
      <c r="B403" s="283">
        <v>43350.645833333336</v>
      </c>
      <c r="C403" s="284">
        <v>317.14999999999998</v>
      </c>
      <c r="D403" s="98">
        <f t="shared" si="9"/>
        <v>4.7010605788243742</v>
      </c>
      <c r="E403" s="98">
        <v>4.1543513957307043E-2</v>
      </c>
    </row>
    <row r="404" spans="2:5">
      <c r="B404" s="283">
        <v>38324.645833333336</v>
      </c>
      <c r="C404" s="284">
        <v>31.35</v>
      </c>
      <c r="D404" s="98">
        <f t="shared" si="9"/>
        <v>-0.90115087498029323</v>
      </c>
      <c r="E404" s="98">
        <v>4.1528239202657913E-2</v>
      </c>
    </row>
    <row r="405" spans="2:5">
      <c r="B405" s="283">
        <v>40714.645833333336</v>
      </c>
      <c r="C405" s="284">
        <v>159.71</v>
      </c>
      <c r="D405" s="98">
        <f t="shared" si="9"/>
        <v>4.0944178628389158</v>
      </c>
      <c r="E405" s="98">
        <v>4.1473752852950962E-2</v>
      </c>
    </row>
    <row r="406" spans="2:5">
      <c r="B406" s="283">
        <v>42292.645833333336</v>
      </c>
      <c r="C406" s="284">
        <v>236.45</v>
      </c>
      <c r="D406" s="98">
        <f t="shared" si="9"/>
        <v>0.48049589881660504</v>
      </c>
      <c r="E406" s="98">
        <v>4.130884749196273E-2</v>
      </c>
    </row>
    <row r="407" spans="2:5">
      <c r="B407" s="283">
        <v>36686.645833333336</v>
      </c>
      <c r="C407" s="284">
        <v>26.73</v>
      </c>
      <c r="D407" s="98">
        <f t="shared" si="9"/>
        <v>-0.88695284415309794</v>
      </c>
      <c r="E407" s="98">
        <v>4.1293338527463863E-2</v>
      </c>
    </row>
    <row r="408" spans="2:5">
      <c r="B408" s="283">
        <v>45324.645833333336</v>
      </c>
      <c r="C408" s="284">
        <v>848.03</v>
      </c>
      <c r="D408" s="98">
        <f t="shared" si="9"/>
        <v>30.725776281331836</v>
      </c>
      <c r="E408" s="98">
        <v>4.1204709811288209E-2</v>
      </c>
    </row>
    <row r="409" spans="2:5">
      <c r="B409" s="283">
        <v>36717.645833333336</v>
      </c>
      <c r="C409" s="284">
        <v>29.6</v>
      </c>
      <c r="D409" s="98">
        <f t="shared" si="9"/>
        <v>-0.96509557444901717</v>
      </c>
      <c r="E409" s="98">
        <v>4.1153710868800708E-2</v>
      </c>
    </row>
    <row r="410" spans="2:5">
      <c r="B410" s="283">
        <v>44005.645833333336</v>
      </c>
      <c r="C410" s="284">
        <v>334.12</v>
      </c>
      <c r="D410" s="98">
        <f t="shared" si="9"/>
        <v>10.287837837837838</v>
      </c>
      <c r="E410" s="98">
        <v>4.1099305144423948E-2</v>
      </c>
    </row>
    <row r="411" spans="2:5">
      <c r="B411" s="283">
        <v>44496.645833333336</v>
      </c>
      <c r="C411" s="284">
        <v>455</v>
      </c>
      <c r="D411" s="98">
        <f t="shared" si="9"/>
        <v>0.36178618460433376</v>
      </c>
      <c r="E411" s="98">
        <v>4.1023177065458549E-2</v>
      </c>
    </row>
    <row r="412" spans="2:5">
      <c r="B412" s="283">
        <v>42341.645833333336</v>
      </c>
      <c r="C412" s="284">
        <v>544.12</v>
      </c>
      <c r="D412" s="98">
        <f t="shared" si="9"/>
        <v>0.1958681318681319</v>
      </c>
      <c r="E412" s="98">
        <v>4.1019361750975758E-2</v>
      </c>
    </row>
    <row r="413" spans="2:5">
      <c r="B413" s="283">
        <v>38889.645833333336</v>
      </c>
      <c r="C413" s="284">
        <v>83.27</v>
      </c>
      <c r="D413" s="98">
        <f t="shared" si="9"/>
        <v>-0.8469639050209512</v>
      </c>
      <c r="E413" s="98">
        <v>4.0874999999999995E-2</v>
      </c>
    </row>
    <row r="414" spans="2:5">
      <c r="B414" s="283">
        <v>44840.645833333336</v>
      </c>
      <c r="C414" s="284">
        <v>415.42</v>
      </c>
      <c r="D414" s="98">
        <f t="shared" si="9"/>
        <v>3.9888315119490816</v>
      </c>
      <c r="E414" s="98">
        <v>4.0839847664862816E-2</v>
      </c>
    </row>
    <row r="415" spans="2:5">
      <c r="B415" s="283">
        <v>45310.645833333336</v>
      </c>
      <c r="C415" s="284">
        <v>738.6</v>
      </c>
      <c r="D415" s="98">
        <f t="shared" si="9"/>
        <v>0.77795965528862365</v>
      </c>
      <c r="E415" s="98">
        <v>4.08240914279272E-2</v>
      </c>
    </row>
    <row r="416" spans="2:5">
      <c r="B416" s="283">
        <v>39407.645833333336</v>
      </c>
      <c r="C416" s="284">
        <v>93.33</v>
      </c>
      <c r="D416" s="98">
        <f t="shared" si="9"/>
        <v>-0.87363931762794478</v>
      </c>
      <c r="E416" s="98">
        <v>4.081632653061229E-2</v>
      </c>
    </row>
    <row r="417" spans="2:5">
      <c r="B417" s="283">
        <v>36858.645833333336</v>
      </c>
      <c r="C417" s="284">
        <v>26.78</v>
      </c>
      <c r="D417" s="98">
        <f t="shared" si="9"/>
        <v>-0.71306118075645553</v>
      </c>
      <c r="E417" s="98">
        <v>4.0808394869801923E-2</v>
      </c>
    </row>
    <row r="418" spans="2:5">
      <c r="B418" s="283">
        <v>38076.645833333336</v>
      </c>
      <c r="C418" s="284">
        <v>24.52</v>
      </c>
      <c r="D418" s="98">
        <f t="shared" si="9"/>
        <v>-8.439133681852129E-2</v>
      </c>
      <c r="E418" s="98">
        <v>4.0747028862478718E-2</v>
      </c>
    </row>
    <row r="419" spans="2:5">
      <c r="B419" s="283">
        <v>38866.645833333336</v>
      </c>
      <c r="C419" s="284">
        <v>89.87</v>
      </c>
      <c r="D419" s="98">
        <f t="shared" si="9"/>
        <v>2.665171288743883</v>
      </c>
      <c r="E419" s="98">
        <v>4.0523329859905033E-2</v>
      </c>
    </row>
    <row r="420" spans="2:5">
      <c r="B420" s="283">
        <v>36635.645833333336</v>
      </c>
      <c r="C420" s="284">
        <v>26.53</v>
      </c>
      <c r="D420" s="98">
        <f t="shared" si="9"/>
        <v>-0.70479581617892517</v>
      </c>
      <c r="E420" s="98">
        <v>4.0392156862745221E-2</v>
      </c>
    </row>
    <row r="421" spans="2:5">
      <c r="B421" s="283">
        <v>40735.645833333336</v>
      </c>
      <c r="C421" s="284">
        <v>209.89</v>
      </c>
      <c r="D421" s="98">
        <f t="shared" si="9"/>
        <v>6.9114210327930632</v>
      </c>
      <c r="E421" s="98">
        <v>4.0295400475812926E-2</v>
      </c>
    </row>
    <row r="422" spans="2:5">
      <c r="B422" s="283">
        <v>43605.645833333336</v>
      </c>
      <c r="C422" s="284">
        <v>353.65</v>
      </c>
      <c r="D422" s="98">
        <f t="shared" si="9"/>
        <v>0.68493020153413697</v>
      </c>
      <c r="E422" s="98">
        <v>4.0238844603935453E-2</v>
      </c>
    </row>
    <row r="423" spans="2:5">
      <c r="B423" s="283">
        <v>45728.645833333336</v>
      </c>
      <c r="C423" s="284">
        <v>1812.15</v>
      </c>
      <c r="D423" s="98">
        <f t="shared" si="9"/>
        <v>4.124134030821434</v>
      </c>
      <c r="E423" s="98">
        <v>4.0192178540062962E-2</v>
      </c>
    </row>
    <row r="424" spans="2:5">
      <c r="B424" s="283">
        <v>36616.645833333336</v>
      </c>
      <c r="C424" s="284">
        <v>26</v>
      </c>
      <c r="D424" s="98">
        <f t="shared" si="9"/>
        <v>-0.98565240184311453</v>
      </c>
      <c r="E424" s="98">
        <v>4.0000000000000036E-2</v>
      </c>
    </row>
    <row r="425" spans="2:5">
      <c r="B425" s="283">
        <v>44771.645833333336</v>
      </c>
      <c r="C425" s="284">
        <v>380.32</v>
      </c>
      <c r="D425" s="98">
        <f t="shared" si="9"/>
        <v>13.627692307692307</v>
      </c>
      <c r="E425" s="98">
        <v>3.9835953520164002E-2</v>
      </c>
    </row>
    <row r="426" spans="2:5">
      <c r="B426" s="283">
        <v>40176.645833333336</v>
      </c>
      <c r="C426" s="284">
        <v>131.69</v>
      </c>
      <c r="D426" s="98">
        <f t="shared" si="9"/>
        <v>-0.65373895666806892</v>
      </c>
      <c r="E426" s="98">
        <v>3.9794709830240693E-2</v>
      </c>
    </row>
    <row r="427" spans="2:5">
      <c r="B427" s="283">
        <v>45138.645833333336</v>
      </c>
      <c r="C427" s="284">
        <v>718.48</v>
      </c>
      <c r="D427" s="98">
        <f t="shared" si="9"/>
        <v>4.455843268281571</v>
      </c>
      <c r="E427" s="98">
        <v>3.9768451519536896E-2</v>
      </c>
    </row>
    <row r="428" spans="2:5">
      <c r="B428" s="283">
        <v>37540.645833333336</v>
      </c>
      <c r="C428" s="284">
        <v>26.24</v>
      </c>
      <c r="D428" s="98">
        <f t="shared" si="9"/>
        <v>-0.9634784545150874</v>
      </c>
      <c r="E428" s="98">
        <v>3.961965134706813E-2</v>
      </c>
    </row>
    <row r="429" spans="2:5">
      <c r="B429" s="283">
        <v>40835.645833333336</v>
      </c>
      <c r="C429" s="284">
        <v>242.25</v>
      </c>
      <c r="D429" s="98">
        <f t="shared" si="9"/>
        <v>8.2320884146341466</v>
      </c>
      <c r="E429" s="98">
        <v>3.9565721151783029E-2</v>
      </c>
    </row>
    <row r="430" spans="2:5">
      <c r="B430" s="283">
        <v>37554.645833333336</v>
      </c>
      <c r="C430" s="284">
        <v>24.27</v>
      </c>
      <c r="D430" s="98">
        <f t="shared" si="9"/>
        <v>-0.89981424148606814</v>
      </c>
      <c r="E430" s="98">
        <v>3.9400428265524479E-2</v>
      </c>
    </row>
    <row r="431" spans="2:5">
      <c r="B431" s="283">
        <v>37561.645833333336</v>
      </c>
      <c r="C431" s="284">
        <v>23.22</v>
      </c>
      <c r="D431" s="98">
        <f t="shared" si="9"/>
        <v>-4.3263288009888767E-2</v>
      </c>
      <c r="E431" s="98">
        <v>3.9391226499552401E-2</v>
      </c>
    </row>
    <row r="432" spans="2:5">
      <c r="B432" s="283">
        <v>42289.645833333336</v>
      </c>
      <c r="C432" s="284">
        <v>216.72</v>
      </c>
      <c r="D432" s="98">
        <f t="shared" si="9"/>
        <v>8.3333333333333339</v>
      </c>
      <c r="E432" s="98">
        <v>3.92749244712991E-2</v>
      </c>
    </row>
    <row r="433" spans="2:5">
      <c r="B433" s="283">
        <v>45764.645833333336</v>
      </c>
      <c r="C433" s="284">
        <v>2544.17</v>
      </c>
      <c r="D433" s="98">
        <f t="shared" si="9"/>
        <v>10.739433370247324</v>
      </c>
      <c r="E433" s="98">
        <v>3.9212963152068792E-2</v>
      </c>
    </row>
    <row r="434" spans="2:5">
      <c r="B434" s="283">
        <v>44774.645833333336</v>
      </c>
      <c r="C434" s="284">
        <v>395.2</v>
      </c>
      <c r="D434" s="98">
        <f t="shared" si="9"/>
        <v>-0.84466446817626184</v>
      </c>
      <c r="E434" s="98">
        <v>3.9124947412705113E-2</v>
      </c>
    </row>
    <row r="435" spans="2:5">
      <c r="B435" s="283">
        <v>36658.645833333336</v>
      </c>
      <c r="C435" s="284">
        <v>26.33</v>
      </c>
      <c r="D435" s="98">
        <f t="shared" si="9"/>
        <v>-0.93337550607287445</v>
      </c>
      <c r="E435" s="98">
        <v>3.9068666140489317E-2</v>
      </c>
    </row>
    <row r="436" spans="2:5">
      <c r="B436" s="283">
        <v>37974.645833333336</v>
      </c>
      <c r="C436" s="284">
        <v>28.99</v>
      </c>
      <c r="D436" s="98">
        <f t="shared" si="9"/>
        <v>0.1010254462590201</v>
      </c>
      <c r="E436" s="98">
        <v>3.9068100358423008E-2</v>
      </c>
    </row>
    <row r="437" spans="2:5">
      <c r="B437" s="283">
        <v>45762.645833333336</v>
      </c>
      <c r="C437" s="284">
        <v>2437.33</v>
      </c>
      <c r="D437" s="98">
        <f t="shared" si="9"/>
        <v>83.074853397723359</v>
      </c>
      <c r="E437" s="98">
        <v>3.9062966278722744E-2</v>
      </c>
    </row>
    <row r="438" spans="2:5">
      <c r="B438" s="283">
        <v>37126.645833333336</v>
      </c>
      <c r="C438" s="284">
        <v>21.37</v>
      </c>
      <c r="D438" s="98">
        <f t="shared" si="9"/>
        <v>-0.99123220901560316</v>
      </c>
      <c r="E438" s="98">
        <v>3.8891589693728745E-2</v>
      </c>
    </row>
    <row r="439" spans="2:5">
      <c r="B439" s="283">
        <v>43921.645833333336</v>
      </c>
      <c r="C439" s="284">
        <v>313.5</v>
      </c>
      <c r="D439" s="98">
        <f t="shared" si="9"/>
        <v>13.670098268600842</v>
      </c>
      <c r="E439" s="98">
        <v>3.8870663087782198E-2</v>
      </c>
    </row>
    <row r="440" spans="2:5">
      <c r="B440" s="283">
        <v>43801.645833333336</v>
      </c>
      <c r="C440" s="284">
        <v>457.67</v>
      </c>
      <c r="D440" s="98">
        <f t="shared" si="9"/>
        <v>0.45987240829346088</v>
      </c>
      <c r="E440" s="98">
        <v>3.8860515265009665E-2</v>
      </c>
    </row>
    <row r="441" spans="2:5">
      <c r="B441" s="283">
        <v>45756.645833333336</v>
      </c>
      <c r="C441" s="284">
        <v>2307.1799999999998</v>
      </c>
      <c r="D441" s="98">
        <f t="shared" si="9"/>
        <v>4.0411431817685228</v>
      </c>
      <c r="E441" s="98">
        <v>3.884911522355794E-2</v>
      </c>
    </row>
    <row r="442" spans="2:5">
      <c r="B442" s="283">
        <v>45834.645833333336</v>
      </c>
      <c r="C442" s="284">
        <v>2867</v>
      </c>
      <c r="D442" s="98">
        <f t="shared" si="9"/>
        <v>0.24264253330906138</v>
      </c>
      <c r="E442" s="98">
        <v>3.8768115942029002E-2</v>
      </c>
    </row>
    <row r="443" spans="2:5">
      <c r="B443" s="283">
        <v>45898.645833333336</v>
      </c>
      <c r="C443" s="284">
        <v>3667.83</v>
      </c>
      <c r="D443" s="98">
        <f t="shared" si="9"/>
        <v>0.27932682246250429</v>
      </c>
      <c r="E443" s="98">
        <v>3.8653991555589462E-2</v>
      </c>
    </row>
    <row r="444" spans="2:5">
      <c r="B444" s="283">
        <v>41640.645833333336</v>
      </c>
      <c r="C444" s="284">
        <v>180.3</v>
      </c>
      <c r="D444" s="98">
        <f t="shared" si="9"/>
        <v>-0.9508428689443077</v>
      </c>
      <c r="E444" s="98">
        <v>3.8594470046082963E-2</v>
      </c>
    </row>
    <row r="445" spans="2:5">
      <c r="B445" s="283">
        <v>42590.645833333336</v>
      </c>
      <c r="C445" s="284">
        <v>406.8</v>
      </c>
      <c r="D445" s="98">
        <f t="shared" si="9"/>
        <v>1.2562396006655572</v>
      </c>
      <c r="E445" s="98">
        <v>3.8496885530480807E-2</v>
      </c>
    </row>
    <row r="446" spans="2:5">
      <c r="B446" s="283">
        <v>45194.645833333336</v>
      </c>
      <c r="C446" s="284">
        <v>710.83</v>
      </c>
      <c r="D446" s="98">
        <f t="shared" si="9"/>
        <v>0.74736971484759107</v>
      </c>
      <c r="E446" s="98">
        <v>3.8496376811594235E-2</v>
      </c>
    </row>
    <row r="447" spans="2:5">
      <c r="B447" s="283">
        <v>39191.645833333336</v>
      </c>
      <c r="C447" s="284">
        <v>86.61</v>
      </c>
      <c r="D447" s="98">
        <f t="shared" si="9"/>
        <v>-0.87815652124980659</v>
      </c>
      <c r="E447" s="98">
        <v>3.8489208633093464E-2</v>
      </c>
    </row>
    <row r="448" spans="2:5">
      <c r="B448" s="283">
        <v>45602.645833333336</v>
      </c>
      <c r="C448" s="284">
        <v>2368.9499999999998</v>
      </c>
      <c r="D448" s="98">
        <f t="shared" si="9"/>
        <v>26.351922410807063</v>
      </c>
      <c r="E448" s="98">
        <v>3.8430179548323506E-2</v>
      </c>
    </row>
    <row r="449" spans="2:5">
      <c r="B449" s="283">
        <v>41780.645833333336</v>
      </c>
      <c r="C449" s="284">
        <v>216.76</v>
      </c>
      <c r="D449" s="98">
        <f t="shared" si="9"/>
        <v>-0.90849954621245699</v>
      </c>
      <c r="E449" s="98">
        <v>3.8421002203698373E-2</v>
      </c>
    </row>
    <row r="450" spans="2:5">
      <c r="B450" s="283">
        <v>43143.645833333336</v>
      </c>
      <c r="C450" s="284">
        <v>298.37</v>
      </c>
      <c r="D450" s="98">
        <f t="shared" si="9"/>
        <v>0.37649935412437729</v>
      </c>
      <c r="E450" s="98">
        <v>3.8350443709761484E-2</v>
      </c>
    </row>
    <row r="451" spans="2:5">
      <c r="B451" s="283">
        <v>45771.645833333336</v>
      </c>
      <c r="C451" s="284">
        <v>2741.67</v>
      </c>
      <c r="D451" s="98">
        <f t="shared" si="9"/>
        <v>8.1888259543519784</v>
      </c>
      <c r="E451" s="98">
        <v>3.8314713122514776E-2</v>
      </c>
    </row>
    <row r="452" spans="2:5">
      <c r="B452" s="283">
        <v>36579.645833333336</v>
      </c>
      <c r="C452" s="284">
        <v>41</v>
      </c>
      <c r="D452" s="98">
        <f t="shared" si="9"/>
        <v>-0.98504561088679532</v>
      </c>
      <c r="E452" s="98">
        <v>3.8237528488224815E-2</v>
      </c>
    </row>
    <row r="453" spans="2:5">
      <c r="B453" s="283">
        <v>42591.645833333336</v>
      </c>
      <c r="C453" s="284">
        <v>422.32</v>
      </c>
      <c r="D453" s="98">
        <f t="shared" si="9"/>
        <v>9.300487804878049</v>
      </c>
      <c r="E453" s="98">
        <v>3.8151425762045221E-2</v>
      </c>
    </row>
    <row r="454" spans="2:5">
      <c r="B454" s="283">
        <v>37847.645833333336</v>
      </c>
      <c r="C454" s="284">
        <v>28.87</v>
      </c>
      <c r="D454" s="98">
        <f t="shared" si="9"/>
        <v>-0.93163951505967035</v>
      </c>
      <c r="E454" s="98">
        <v>3.8115785688601411E-2</v>
      </c>
    </row>
    <row r="455" spans="2:5">
      <c r="B455" s="283">
        <v>38635.645833333336</v>
      </c>
      <c r="C455" s="284">
        <v>70.02</v>
      </c>
      <c r="D455" s="98">
        <f t="shared" si="9"/>
        <v>1.4253550398337373</v>
      </c>
      <c r="E455" s="98">
        <v>3.8102297998517276E-2</v>
      </c>
    </row>
    <row r="456" spans="2:5">
      <c r="B456" s="283">
        <v>37028.645833333336</v>
      </c>
      <c r="C456" s="284">
        <v>23.98</v>
      </c>
      <c r="D456" s="98">
        <f t="shared" si="9"/>
        <v>-0.65752642102256498</v>
      </c>
      <c r="E456" s="98">
        <v>3.809523809523796E-2</v>
      </c>
    </row>
    <row r="457" spans="2:5">
      <c r="B457" s="283">
        <v>44707.645833333336</v>
      </c>
      <c r="C457" s="284">
        <v>405.27</v>
      </c>
      <c r="D457" s="98">
        <f t="shared" si="9"/>
        <v>15.900333611342784</v>
      </c>
      <c r="E457" s="98">
        <v>3.808913934426239E-2</v>
      </c>
    </row>
    <row r="458" spans="2:5">
      <c r="B458" s="283">
        <v>38426.645833333336</v>
      </c>
      <c r="C458" s="284">
        <v>54.82</v>
      </c>
      <c r="D458" s="98">
        <f t="shared" ref="D458:D521" si="10">C458/C457-1</f>
        <v>-0.86473215387272684</v>
      </c>
      <c r="E458" s="98">
        <v>3.806097330051128E-2</v>
      </c>
    </row>
    <row r="459" spans="2:5">
      <c r="B459" s="283">
        <v>43431.645833333336</v>
      </c>
      <c r="C459" s="284">
        <v>295.64999999999998</v>
      </c>
      <c r="D459" s="98">
        <f t="shared" si="10"/>
        <v>4.3931047063115649</v>
      </c>
      <c r="E459" s="98">
        <v>3.8024015167474223E-2</v>
      </c>
    </row>
    <row r="460" spans="2:5">
      <c r="B460" s="283">
        <v>43518.645833333336</v>
      </c>
      <c r="C460" s="284">
        <v>309.25</v>
      </c>
      <c r="D460" s="98">
        <f t="shared" si="10"/>
        <v>4.6000338237781158E-2</v>
      </c>
      <c r="E460" s="98">
        <v>3.7995502299197792E-2</v>
      </c>
    </row>
    <row r="461" spans="2:5">
      <c r="B461" s="283">
        <v>43609.645833333336</v>
      </c>
      <c r="C461" s="284">
        <v>343.18</v>
      </c>
      <c r="D461" s="98">
        <f t="shared" si="10"/>
        <v>0.10971705739692816</v>
      </c>
      <c r="E461" s="98">
        <v>3.7895055194314242E-2</v>
      </c>
    </row>
    <row r="462" spans="2:5">
      <c r="B462" s="283">
        <v>44589.645833333336</v>
      </c>
      <c r="C462" s="284">
        <v>378.52</v>
      </c>
      <c r="D462" s="98">
        <f t="shared" si="10"/>
        <v>0.10297802902267028</v>
      </c>
      <c r="E462" s="98">
        <v>3.7894159583218956E-2</v>
      </c>
    </row>
    <row r="463" spans="2:5">
      <c r="B463" s="283">
        <v>36584.645833333336</v>
      </c>
      <c r="C463" s="284">
        <v>39.78</v>
      </c>
      <c r="D463" s="98">
        <f t="shared" si="10"/>
        <v>-0.89490647786114341</v>
      </c>
      <c r="E463" s="98">
        <v>3.7829376467519049E-2</v>
      </c>
    </row>
    <row r="464" spans="2:5">
      <c r="B464" s="283">
        <v>41964.645833333336</v>
      </c>
      <c r="C464" s="284">
        <v>213.53</v>
      </c>
      <c r="D464" s="98">
        <f t="shared" si="10"/>
        <v>4.3677727501256909</v>
      </c>
      <c r="E464" s="98">
        <v>3.7812879708383873E-2</v>
      </c>
    </row>
    <row r="465" spans="2:5">
      <c r="B465" s="283">
        <v>37763.645833333336</v>
      </c>
      <c r="C465" s="284">
        <v>22.57</v>
      </c>
      <c r="D465" s="98">
        <f t="shared" si="10"/>
        <v>-0.8943005666651056</v>
      </c>
      <c r="E465" s="98">
        <v>3.7701149425287461E-2</v>
      </c>
    </row>
    <row r="466" spans="2:5">
      <c r="B466" s="283">
        <v>37385.645833333336</v>
      </c>
      <c r="C466" s="284">
        <v>25.88</v>
      </c>
      <c r="D466" s="98">
        <f t="shared" si="10"/>
        <v>0.14665485157288427</v>
      </c>
      <c r="E466" s="98">
        <v>3.7690457097032892E-2</v>
      </c>
    </row>
    <row r="467" spans="2:5">
      <c r="B467" s="283">
        <v>37490.645833333336</v>
      </c>
      <c r="C467" s="284">
        <v>24.36</v>
      </c>
      <c r="D467" s="98">
        <f t="shared" si="10"/>
        <v>-5.8732612055641398E-2</v>
      </c>
      <c r="E467" s="98">
        <v>3.7478705281090319E-2</v>
      </c>
    </row>
    <row r="468" spans="2:5">
      <c r="B468" s="283">
        <v>45229.645833333336</v>
      </c>
      <c r="C468" s="284">
        <v>748.87</v>
      </c>
      <c r="D468" s="98">
        <f t="shared" si="10"/>
        <v>29.741789819376027</v>
      </c>
      <c r="E468" s="98">
        <v>3.7474716688371101E-2</v>
      </c>
    </row>
    <row r="469" spans="2:5">
      <c r="B469" s="283">
        <v>41605.645833333336</v>
      </c>
      <c r="C469" s="284">
        <v>179.14</v>
      </c>
      <c r="D469" s="98">
        <f t="shared" si="10"/>
        <v>-0.76078625128526989</v>
      </c>
      <c r="E469" s="98">
        <v>3.7410238591614409E-2</v>
      </c>
    </row>
    <row r="470" spans="2:5">
      <c r="B470" s="283">
        <v>45461.645833333336</v>
      </c>
      <c r="C470" s="284">
        <v>1415.48</v>
      </c>
      <c r="D470" s="98">
        <f t="shared" si="10"/>
        <v>6.9015295299765551</v>
      </c>
      <c r="E470" s="98">
        <v>3.7399684854703352E-2</v>
      </c>
    </row>
    <row r="471" spans="2:5">
      <c r="B471" s="283">
        <v>42650.645833333336</v>
      </c>
      <c r="C471" s="284">
        <v>446.33</v>
      </c>
      <c r="D471" s="98">
        <f t="shared" si="10"/>
        <v>-0.68467940204029731</v>
      </c>
      <c r="E471" s="98">
        <v>3.7325400330025404E-2</v>
      </c>
    </row>
    <row r="472" spans="2:5">
      <c r="B472" s="283">
        <v>44925.645833333336</v>
      </c>
      <c r="C472" s="284">
        <v>659.57</v>
      </c>
      <c r="D472" s="98">
        <f t="shared" si="10"/>
        <v>0.47776309009029205</v>
      </c>
      <c r="E472" s="98">
        <v>3.7255457004466308E-2</v>
      </c>
    </row>
    <row r="473" spans="2:5">
      <c r="B473" s="283">
        <v>43747.645833333336</v>
      </c>
      <c r="C473" s="284">
        <v>323.57</v>
      </c>
      <c r="D473" s="98">
        <f t="shared" si="10"/>
        <v>-0.50942280576739396</v>
      </c>
      <c r="E473" s="98">
        <v>3.7249559224234563E-2</v>
      </c>
    </row>
    <row r="474" spans="2:5">
      <c r="B474" s="283">
        <v>37621.645833333336</v>
      </c>
      <c r="C474" s="284">
        <v>22.89</v>
      </c>
      <c r="D474" s="98">
        <f t="shared" si="10"/>
        <v>-0.92925796581883358</v>
      </c>
      <c r="E474" s="98">
        <v>3.7154508382419626E-2</v>
      </c>
    </row>
    <row r="475" spans="2:5">
      <c r="B475" s="283">
        <v>39472.645833333336</v>
      </c>
      <c r="C475" s="284">
        <v>91.35</v>
      </c>
      <c r="D475" s="98">
        <f t="shared" si="10"/>
        <v>2.9908256880733943</v>
      </c>
      <c r="E475" s="98">
        <v>3.7125340599454937E-2</v>
      </c>
    </row>
    <row r="476" spans="2:5">
      <c r="B476" s="283">
        <v>39918.645833333336</v>
      </c>
      <c r="C476" s="284">
        <v>56</v>
      </c>
      <c r="D476" s="98">
        <f t="shared" si="10"/>
        <v>-0.38697318007662829</v>
      </c>
      <c r="E476" s="98">
        <v>3.7037037037036979E-2</v>
      </c>
    </row>
    <row r="477" spans="2:5">
      <c r="B477" s="283">
        <v>40487.645833333336</v>
      </c>
      <c r="C477" s="284">
        <v>132.53</v>
      </c>
      <c r="D477" s="98">
        <f t="shared" si="10"/>
        <v>1.3666071428571427</v>
      </c>
      <c r="E477" s="98">
        <v>3.7010954616588432E-2</v>
      </c>
    </row>
    <row r="478" spans="2:5">
      <c r="B478" s="283">
        <v>41430.645833333336</v>
      </c>
      <c r="C478" s="284">
        <v>193.39</v>
      </c>
      <c r="D478" s="98">
        <f t="shared" si="10"/>
        <v>0.45921678110616448</v>
      </c>
      <c r="E478" s="98">
        <v>3.6999302911684184E-2</v>
      </c>
    </row>
    <row r="479" spans="2:5">
      <c r="B479" s="283">
        <v>40997.645833333336</v>
      </c>
      <c r="C479" s="284">
        <v>215.22</v>
      </c>
      <c r="D479" s="98">
        <f t="shared" si="10"/>
        <v>0.11288070737887179</v>
      </c>
      <c r="E479" s="98">
        <v>3.6954950614309645E-2</v>
      </c>
    </row>
    <row r="480" spans="2:5">
      <c r="B480" s="283">
        <v>39202.645833333336</v>
      </c>
      <c r="C480" s="284">
        <v>101.38</v>
      </c>
      <c r="D480" s="98">
        <f t="shared" si="10"/>
        <v>-0.52894712387324594</v>
      </c>
      <c r="E480" s="98">
        <v>3.6923391633425284E-2</v>
      </c>
    </row>
    <row r="481" spans="2:5">
      <c r="B481" s="283">
        <v>45420.645833333336</v>
      </c>
      <c r="C481" s="284">
        <v>1099.22</v>
      </c>
      <c r="D481" s="98">
        <f t="shared" si="10"/>
        <v>9.8425724995068062</v>
      </c>
      <c r="E481" s="98">
        <v>3.6921741755339355E-2</v>
      </c>
    </row>
    <row r="482" spans="2:5">
      <c r="B482" s="283">
        <v>42250.645833333336</v>
      </c>
      <c r="C482" s="284">
        <v>192.17</v>
      </c>
      <c r="D482" s="98">
        <f t="shared" si="10"/>
        <v>-0.82517603391495786</v>
      </c>
      <c r="E482" s="98">
        <v>3.6907138617600976E-2</v>
      </c>
    </row>
    <row r="483" spans="2:5">
      <c r="B483" s="283">
        <v>39640.645833333336</v>
      </c>
      <c r="C483" s="284">
        <v>89.34</v>
      </c>
      <c r="D483" s="98">
        <f t="shared" si="10"/>
        <v>-0.53509913097778006</v>
      </c>
      <c r="E483" s="98">
        <v>3.6787745154926332E-2</v>
      </c>
    </row>
    <row r="484" spans="2:5">
      <c r="B484" s="283">
        <v>36776.645833333336</v>
      </c>
      <c r="C484" s="284">
        <v>26.33</v>
      </c>
      <c r="D484" s="98">
        <f t="shared" si="10"/>
        <v>-0.70528318782180444</v>
      </c>
      <c r="E484" s="98">
        <v>3.661417322834648E-2</v>
      </c>
    </row>
    <row r="485" spans="2:5">
      <c r="B485" s="283">
        <v>38180.645833333336</v>
      </c>
      <c r="C485" s="284">
        <v>25.77</v>
      </c>
      <c r="D485" s="98">
        <f t="shared" si="10"/>
        <v>-2.1268515001898969E-2</v>
      </c>
      <c r="E485" s="98">
        <v>3.6604987932421507E-2</v>
      </c>
    </row>
    <row r="486" spans="2:5">
      <c r="B486" s="283">
        <v>43273.645833333336</v>
      </c>
      <c r="C486" s="284">
        <v>256.93</v>
      </c>
      <c r="D486" s="98">
        <f t="shared" si="10"/>
        <v>8.9701202949165708</v>
      </c>
      <c r="E486" s="98">
        <v>3.6551418082059195E-2</v>
      </c>
    </row>
    <row r="487" spans="2:5">
      <c r="B487" s="283">
        <v>36537.645833333336</v>
      </c>
      <c r="C487" s="284">
        <v>40.85</v>
      </c>
      <c r="D487" s="98">
        <f t="shared" si="10"/>
        <v>-0.84100727824699328</v>
      </c>
      <c r="E487" s="98">
        <v>3.6538949505201757E-2</v>
      </c>
    </row>
    <row r="488" spans="2:5">
      <c r="B488" s="283">
        <v>37070.645833333336</v>
      </c>
      <c r="C488" s="284">
        <v>21.62</v>
      </c>
      <c r="D488" s="98">
        <f t="shared" si="10"/>
        <v>-0.47074663402692773</v>
      </c>
      <c r="E488" s="98">
        <v>3.6433365292425801E-2</v>
      </c>
    </row>
    <row r="489" spans="2:5">
      <c r="B489" s="283">
        <v>38450.645833333336</v>
      </c>
      <c r="C489" s="284">
        <v>52.36</v>
      </c>
      <c r="D489" s="98">
        <f t="shared" si="10"/>
        <v>1.4218316373728026</v>
      </c>
      <c r="E489" s="98">
        <v>3.6421219319081377E-2</v>
      </c>
    </row>
    <row r="490" spans="2:5">
      <c r="B490" s="283">
        <v>36796.645833333336</v>
      </c>
      <c r="C490" s="284">
        <v>25.33</v>
      </c>
      <c r="D490" s="98">
        <f t="shared" si="10"/>
        <v>-0.51623376623376627</v>
      </c>
      <c r="E490" s="98">
        <v>3.6415711947626717E-2</v>
      </c>
    </row>
    <row r="491" spans="2:5">
      <c r="B491" s="283">
        <v>37231.645833333336</v>
      </c>
      <c r="C491" s="284">
        <v>28.75</v>
      </c>
      <c r="D491" s="98">
        <f t="shared" si="10"/>
        <v>0.13501776549546007</v>
      </c>
      <c r="E491" s="98">
        <v>3.6409516943042508E-2</v>
      </c>
    </row>
    <row r="492" spans="2:5">
      <c r="B492" s="283">
        <v>36832.645833333336</v>
      </c>
      <c r="C492" s="284">
        <v>25.63</v>
      </c>
      <c r="D492" s="98">
        <f t="shared" si="10"/>
        <v>-0.10852173913043484</v>
      </c>
      <c r="E492" s="98">
        <v>3.6393044884755366E-2</v>
      </c>
    </row>
    <row r="493" spans="2:5">
      <c r="B493" s="283">
        <v>42202.645833333336</v>
      </c>
      <c r="C493" s="284">
        <v>190.45</v>
      </c>
      <c r="D493" s="98">
        <f t="shared" si="10"/>
        <v>6.4307452204447912</v>
      </c>
      <c r="E493" s="98">
        <v>3.6349785057408601E-2</v>
      </c>
    </row>
    <row r="494" spans="2:5">
      <c r="B494" s="283">
        <v>37984.645833333336</v>
      </c>
      <c r="C494" s="284">
        <v>29.68</v>
      </c>
      <c r="D494" s="98">
        <f t="shared" si="10"/>
        <v>-0.84415857180362297</v>
      </c>
      <c r="E494" s="98">
        <v>3.6312849162011052E-2</v>
      </c>
    </row>
    <row r="495" spans="2:5">
      <c r="B495" s="283">
        <v>37383.645833333336</v>
      </c>
      <c r="C495" s="284">
        <v>24.87</v>
      </c>
      <c r="D495" s="98">
        <f t="shared" si="10"/>
        <v>-0.16206199460916437</v>
      </c>
      <c r="E495" s="98">
        <v>3.6250000000000115E-2</v>
      </c>
    </row>
    <row r="496" spans="2:5">
      <c r="B496" s="283">
        <v>41831.645833333336</v>
      </c>
      <c r="C496" s="284">
        <v>179.86</v>
      </c>
      <c r="D496" s="98">
        <f t="shared" si="10"/>
        <v>6.2320064334539609</v>
      </c>
      <c r="E496" s="98">
        <v>3.6179283327572254E-2</v>
      </c>
    </row>
    <row r="497" spans="2:5">
      <c r="B497" s="283">
        <v>42880.645833333336</v>
      </c>
      <c r="C497" s="284">
        <v>404.08</v>
      </c>
      <c r="D497" s="98">
        <f t="shared" si="10"/>
        <v>1.2466362726565103</v>
      </c>
      <c r="E497" s="98">
        <v>3.6102564102564072E-2</v>
      </c>
    </row>
    <row r="498" spans="2:5">
      <c r="B498" s="283">
        <v>44189.645833333336</v>
      </c>
      <c r="C498" s="284">
        <v>328.03</v>
      </c>
      <c r="D498" s="98">
        <f t="shared" si="10"/>
        <v>-0.18820530588002382</v>
      </c>
      <c r="E498" s="98">
        <v>3.603688964689522E-2</v>
      </c>
    </row>
    <row r="499" spans="2:5">
      <c r="B499" s="283">
        <v>43171.645833333336</v>
      </c>
      <c r="C499" s="284">
        <v>277.88</v>
      </c>
      <c r="D499" s="98">
        <f t="shared" si="10"/>
        <v>-0.15288235832088526</v>
      </c>
      <c r="E499" s="98">
        <v>3.6015211393632063E-2</v>
      </c>
    </row>
    <row r="500" spans="2:5">
      <c r="B500" s="283">
        <v>39920.645833333336</v>
      </c>
      <c r="C500" s="284">
        <v>57.25</v>
      </c>
      <c r="D500" s="98">
        <f t="shared" si="10"/>
        <v>-0.79397581689938102</v>
      </c>
      <c r="E500" s="98">
        <v>3.6011581614187493E-2</v>
      </c>
    </row>
    <row r="501" spans="2:5">
      <c r="B501" s="283">
        <v>37510.645833333336</v>
      </c>
      <c r="C501" s="284">
        <v>24.18</v>
      </c>
      <c r="D501" s="98">
        <f t="shared" si="10"/>
        <v>-0.57764192139737991</v>
      </c>
      <c r="E501" s="98">
        <v>3.5989717223650297E-2</v>
      </c>
    </row>
    <row r="502" spans="2:5">
      <c r="B502" s="283">
        <v>43502.645833333336</v>
      </c>
      <c r="C502" s="284">
        <v>322.67</v>
      </c>
      <c r="D502" s="98">
        <f t="shared" si="10"/>
        <v>12.344499586435072</v>
      </c>
      <c r="E502" s="98">
        <v>3.5925260048799368E-2</v>
      </c>
    </row>
    <row r="503" spans="2:5">
      <c r="B503" s="283">
        <v>37295.645833333336</v>
      </c>
      <c r="C503" s="284">
        <v>26</v>
      </c>
      <c r="D503" s="98">
        <f t="shared" si="10"/>
        <v>-0.91942232001735524</v>
      </c>
      <c r="E503" s="98">
        <v>3.5856573705179251E-2</v>
      </c>
    </row>
    <row r="504" spans="2:5">
      <c r="B504" s="283">
        <v>40987.645833333336</v>
      </c>
      <c r="C504" s="284">
        <v>213.52</v>
      </c>
      <c r="D504" s="98">
        <f t="shared" si="10"/>
        <v>7.212307692307693</v>
      </c>
      <c r="E504" s="98">
        <v>3.585116188812898E-2</v>
      </c>
    </row>
    <row r="505" spans="2:5">
      <c r="B505" s="283">
        <v>42311.645833333336</v>
      </c>
      <c r="C505" s="284">
        <v>317.68</v>
      </c>
      <c r="D505" s="98">
        <f t="shared" si="10"/>
        <v>0.4878231547396028</v>
      </c>
      <c r="E505" s="98">
        <v>3.5800456472122599E-2</v>
      </c>
    </row>
    <row r="506" spans="2:5">
      <c r="B506" s="283">
        <v>37929.645833333336</v>
      </c>
      <c r="C506" s="284">
        <v>25.21</v>
      </c>
      <c r="D506" s="98">
        <f t="shared" si="10"/>
        <v>-0.92064341475698819</v>
      </c>
      <c r="E506" s="98">
        <v>3.5743631881676396E-2</v>
      </c>
    </row>
    <row r="507" spans="2:5">
      <c r="B507" s="283">
        <v>42066.645833333336</v>
      </c>
      <c r="C507" s="284">
        <v>160.6</v>
      </c>
      <c r="D507" s="98">
        <f t="shared" si="10"/>
        <v>5.3704879016263387</v>
      </c>
      <c r="E507" s="98">
        <v>3.5594531854526545E-2</v>
      </c>
    </row>
    <row r="508" spans="2:5">
      <c r="B508" s="283">
        <v>44088.645833333336</v>
      </c>
      <c r="C508" s="284">
        <v>313.39999999999998</v>
      </c>
      <c r="D508" s="98">
        <f t="shared" si="10"/>
        <v>0.95143212951432132</v>
      </c>
      <c r="E508" s="98">
        <v>3.5588011763539651E-2</v>
      </c>
    </row>
    <row r="509" spans="2:5">
      <c r="B509" s="283">
        <v>37336.645833333336</v>
      </c>
      <c r="C509" s="284">
        <v>25.33</v>
      </c>
      <c r="D509" s="98">
        <f t="shared" si="10"/>
        <v>-0.91917677089980854</v>
      </c>
      <c r="E509" s="98">
        <v>3.556827473425983E-2</v>
      </c>
    </row>
    <row r="510" spans="2:5">
      <c r="B510" s="283">
        <v>37189.645833333336</v>
      </c>
      <c r="C510" s="284">
        <v>21</v>
      </c>
      <c r="D510" s="98">
        <f t="shared" si="10"/>
        <v>-0.17094354520331612</v>
      </c>
      <c r="E510" s="98">
        <v>3.5502958579881616E-2</v>
      </c>
    </row>
    <row r="511" spans="2:5">
      <c r="B511" s="283">
        <v>42916.645833333336</v>
      </c>
      <c r="C511" s="284">
        <v>419.87</v>
      </c>
      <c r="D511" s="98">
        <f t="shared" si="10"/>
        <v>18.993809523809524</v>
      </c>
      <c r="E511" s="98">
        <v>3.5386664036299198E-2</v>
      </c>
    </row>
    <row r="512" spans="2:5">
      <c r="B512" s="283">
        <v>39833.645833333336</v>
      </c>
      <c r="C512" s="284">
        <v>53.27</v>
      </c>
      <c r="D512" s="98">
        <f t="shared" si="10"/>
        <v>-0.87312739657513039</v>
      </c>
      <c r="E512" s="98">
        <v>3.5374149659863852E-2</v>
      </c>
    </row>
    <row r="513" spans="2:5">
      <c r="B513" s="283">
        <v>40725.645833333336</v>
      </c>
      <c r="C513" s="284">
        <v>195.82</v>
      </c>
      <c r="D513" s="98">
        <f t="shared" si="10"/>
        <v>2.6759902384081093</v>
      </c>
      <c r="E513" s="98">
        <v>3.5372495109184054E-2</v>
      </c>
    </row>
    <row r="514" spans="2:5">
      <c r="B514" s="283">
        <v>42390.645833333336</v>
      </c>
      <c r="C514" s="284">
        <v>403.45</v>
      </c>
      <c r="D514" s="98">
        <f t="shared" si="10"/>
        <v>1.0603104892247983</v>
      </c>
      <c r="E514" s="98">
        <v>3.5363256088485118E-2</v>
      </c>
    </row>
    <row r="515" spans="2:5">
      <c r="B515" s="283">
        <v>44011.645833333336</v>
      </c>
      <c r="C515" s="284">
        <v>343.92</v>
      </c>
      <c r="D515" s="98">
        <f t="shared" si="10"/>
        <v>-0.14755236088734658</v>
      </c>
      <c r="E515" s="98">
        <v>3.5342284303690796E-2</v>
      </c>
    </row>
    <row r="516" spans="2:5">
      <c r="B516" s="283">
        <v>36689.645833333336</v>
      </c>
      <c r="C516" s="284">
        <v>27.67</v>
      </c>
      <c r="D516" s="98">
        <f t="shared" si="10"/>
        <v>-0.91954524307978602</v>
      </c>
      <c r="E516" s="98">
        <v>3.5166479610924117E-2</v>
      </c>
    </row>
    <row r="517" spans="2:5">
      <c r="B517" s="283">
        <v>41884.645833333336</v>
      </c>
      <c r="C517" s="284">
        <v>186.52</v>
      </c>
      <c r="D517" s="98">
        <f t="shared" si="10"/>
        <v>5.740874593422479</v>
      </c>
      <c r="E517" s="98">
        <v>3.5129585437593702E-2</v>
      </c>
    </row>
    <row r="518" spans="2:5">
      <c r="B518" s="283">
        <v>41751.645833333336</v>
      </c>
      <c r="C518" s="284">
        <v>227.38</v>
      </c>
      <c r="D518" s="98">
        <f t="shared" si="10"/>
        <v>0.21906497962684957</v>
      </c>
      <c r="E518" s="98">
        <v>3.5098101698001649E-2</v>
      </c>
    </row>
    <row r="519" spans="2:5">
      <c r="B519" s="283">
        <v>44827.645833333336</v>
      </c>
      <c r="C519" s="284">
        <v>393.25</v>
      </c>
      <c r="D519" s="98">
        <f t="shared" si="10"/>
        <v>0.72948368370129302</v>
      </c>
      <c r="E519" s="98">
        <v>3.5086333965045124E-2</v>
      </c>
    </row>
    <row r="520" spans="2:5">
      <c r="B520" s="283">
        <v>42620.645833333336</v>
      </c>
      <c r="C520" s="284">
        <v>487.12</v>
      </c>
      <c r="D520" s="98">
        <f t="shared" si="10"/>
        <v>0.23870311506675135</v>
      </c>
      <c r="E520" s="98">
        <v>3.5060133440992791E-2</v>
      </c>
    </row>
    <row r="521" spans="2:5">
      <c r="B521" s="283">
        <v>42471.645833333336</v>
      </c>
      <c r="C521" s="284">
        <v>395.7</v>
      </c>
      <c r="D521" s="98">
        <f t="shared" si="10"/>
        <v>-0.18767449499096733</v>
      </c>
      <c r="E521" s="98">
        <v>3.4996861268047796E-2</v>
      </c>
    </row>
    <row r="522" spans="2:5">
      <c r="B522" s="283">
        <v>37757.645833333336</v>
      </c>
      <c r="C522" s="284">
        <v>21.03</v>
      </c>
      <c r="D522" s="98">
        <f t="shared" ref="D522:D585" si="11">C522/C521-1</f>
        <v>-0.94685367702805157</v>
      </c>
      <c r="E522" s="98">
        <v>3.4940944881889813E-2</v>
      </c>
    </row>
    <row r="523" spans="2:5">
      <c r="B523" s="283">
        <v>36840.645833333336</v>
      </c>
      <c r="C523" s="284">
        <v>26.71</v>
      </c>
      <c r="D523" s="98">
        <f t="shared" si="11"/>
        <v>0.27009034712315727</v>
      </c>
      <c r="E523" s="98">
        <v>3.4870205346764882E-2</v>
      </c>
    </row>
    <row r="524" spans="2:5">
      <c r="B524" s="283">
        <v>42852.645833333336</v>
      </c>
      <c r="C524" s="284">
        <v>409.65</v>
      </c>
      <c r="D524" s="98">
        <f t="shared" si="11"/>
        <v>14.336952452265068</v>
      </c>
      <c r="E524" s="98">
        <v>3.4861690034103665E-2</v>
      </c>
    </row>
    <row r="525" spans="2:5">
      <c r="B525" s="283">
        <v>42275.645833333336</v>
      </c>
      <c r="C525" s="284">
        <v>221.48</v>
      </c>
      <c r="D525" s="98">
        <f t="shared" si="11"/>
        <v>-0.45934334187721226</v>
      </c>
      <c r="E525" s="98">
        <v>3.4856555462106309E-2</v>
      </c>
    </row>
    <row r="526" spans="2:5">
      <c r="B526" s="283">
        <v>36670.645833333336</v>
      </c>
      <c r="C526" s="284">
        <v>23.8</v>
      </c>
      <c r="D526" s="98">
        <f t="shared" si="11"/>
        <v>-0.89254108723135273</v>
      </c>
      <c r="E526" s="98">
        <v>3.4782608695652195E-2</v>
      </c>
    </row>
    <row r="527" spans="2:5">
      <c r="B527" s="283">
        <v>42621.645833333336</v>
      </c>
      <c r="C527" s="284">
        <v>504.05</v>
      </c>
      <c r="D527" s="98">
        <f t="shared" si="11"/>
        <v>20.178571428571427</v>
      </c>
      <c r="E527" s="98">
        <v>3.4755296436196348E-2</v>
      </c>
    </row>
    <row r="528" spans="2:5">
      <c r="B528" s="283">
        <v>38663.645833333336</v>
      </c>
      <c r="C528" s="284">
        <v>72.67</v>
      </c>
      <c r="D528" s="98">
        <f t="shared" si="11"/>
        <v>-0.85582779486162086</v>
      </c>
      <c r="E528" s="98">
        <v>3.4742987327353037E-2</v>
      </c>
    </row>
    <row r="529" spans="2:5">
      <c r="B529" s="283">
        <v>36833.645833333336</v>
      </c>
      <c r="C529" s="284">
        <v>26.52</v>
      </c>
      <c r="D529" s="98">
        <f t="shared" si="11"/>
        <v>-0.63506261180679791</v>
      </c>
      <c r="E529" s="98">
        <v>3.4724931720639951E-2</v>
      </c>
    </row>
    <row r="530" spans="2:5">
      <c r="B530" s="283">
        <v>43157.645833333336</v>
      </c>
      <c r="C530" s="284">
        <v>302.02</v>
      </c>
      <c r="D530" s="98">
        <f t="shared" si="11"/>
        <v>10.38838612368024</v>
      </c>
      <c r="E530" s="98">
        <v>3.4669407331277879E-2</v>
      </c>
    </row>
    <row r="531" spans="2:5">
      <c r="B531" s="283">
        <v>41942.645833333336</v>
      </c>
      <c r="C531" s="284">
        <v>196.43</v>
      </c>
      <c r="D531" s="98">
        <f t="shared" si="11"/>
        <v>-0.34961260843652731</v>
      </c>
      <c r="E531" s="98">
        <v>3.4604445380806981E-2</v>
      </c>
    </row>
    <row r="532" spans="2:5">
      <c r="B532" s="283">
        <v>37845.645833333336</v>
      </c>
      <c r="C532" s="284">
        <v>26.67</v>
      </c>
      <c r="D532" s="98">
        <f t="shared" si="11"/>
        <v>-0.86422644198951282</v>
      </c>
      <c r="E532" s="98">
        <v>3.4522885958107041E-2</v>
      </c>
    </row>
    <row r="533" spans="2:5">
      <c r="B533" s="283">
        <v>42739.645833333336</v>
      </c>
      <c r="C533" s="284">
        <v>354.37</v>
      </c>
      <c r="D533" s="98">
        <f t="shared" si="11"/>
        <v>12.287214098237719</v>
      </c>
      <c r="E533" s="98">
        <v>3.4415319049565074E-2</v>
      </c>
    </row>
    <row r="534" spans="2:5">
      <c r="B534" s="283">
        <v>42219.645833333336</v>
      </c>
      <c r="C534" s="284">
        <v>193.27</v>
      </c>
      <c r="D534" s="98">
        <f t="shared" si="11"/>
        <v>-0.45460958884781444</v>
      </c>
      <c r="E534" s="98">
        <v>3.4359111586834468E-2</v>
      </c>
    </row>
    <row r="535" spans="2:5">
      <c r="B535" s="283">
        <v>39492.645833333336</v>
      </c>
      <c r="C535" s="284">
        <v>86.99</v>
      </c>
      <c r="D535" s="98">
        <f t="shared" si="11"/>
        <v>-0.54990427898794436</v>
      </c>
      <c r="E535" s="98">
        <v>3.4240875044584396E-2</v>
      </c>
    </row>
    <row r="536" spans="2:5">
      <c r="B536" s="283">
        <v>43818.645833333336</v>
      </c>
      <c r="C536" s="284">
        <v>434.67</v>
      </c>
      <c r="D536" s="98">
        <f t="shared" si="11"/>
        <v>3.9967812392228996</v>
      </c>
      <c r="E536" s="98">
        <v>3.4239078709431991E-2</v>
      </c>
    </row>
    <row r="537" spans="2:5">
      <c r="B537" s="283">
        <v>41002.645833333336</v>
      </c>
      <c r="C537" s="284">
        <v>218.41</v>
      </c>
      <c r="D537" s="98">
        <f t="shared" si="11"/>
        <v>-0.49752685945659925</v>
      </c>
      <c r="E537" s="98">
        <v>3.4236196609527259E-2</v>
      </c>
    </row>
    <row r="538" spans="2:5">
      <c r="B538" s="283">
        <v>39252.645833333336</v>
      </c>
      <c r="C538" s="284">
        <v>99.25</v>
      </c>
      <c r="D538" s="98">
        <f t="shared" si="11"/>
        <v>-0.54557941486195682</v>
      </c>
      <c r="E538" s="98">
        <v>3.4177347087631649E-2</v>
      </c>
    </row>
    <row r="539" spans="2:5">
      <c r="B539" s="283">
        <v>45853.645833333336</v>
      </c>
      <c r="C539" s="284">
        <v>3120</v>
      </c>
      <c r="D539" s="98">
        <f t="shared" si="11"/>
        <v>30.435768261964736</v>
      </c>
      <c r="E539" s="98">
        <v>3.4139874047066643E-2</v>
      </c>
    </row>
    <row r="540" spans="2:5">
      <c r="B540" s="283">
        <v>42104.645833333336</v>
      </c>
      <c r="C540" s="284">
        <v>159.13</v>
      </c>
      <c r="D540" s="98">
        <f t="shared" si="11"/>
        <v>-0.94899679487179489</v>
      </c>
      <c r="E540" s="98">
        <v>3.4117494151286731E-2</v>
      </c>
    </row>
    <row r="541" spans="2:5">
      <c r="B541" s="283">
        <v>45041.645833333336</v>
      </c>
      <c r="C541" s="284">
        <v>585.45000000000005</v>
      </c>
      <c r="D541" s="98">
        <f t="shared" si="11"/>
        <v>2.6790674291459817</v>
      </c>
      <c r="E541" s="98">
        <v>3.4053376194429497E-2</v>
      </c>
    </row>
    <row r="542" spans="2:5">
      <c r="B542" s="283">
        <v>39734.645833333336</v>
      </c>
      <c r="C542" s="284">
        <v>68.959999999999994</v>
      </c>
      <c r="D542" s="98">
        <f t="shared" si="11"/>
        <v>-0.88221026560765226</v>
      </c>
      <c r="E542" s="98">
        <v>3.4038086669665457E-2</v>
      </c>
    </row>
    <row r="543" spans="2:5">
      <c r="B543" s="283">
        <v>38453.645833333336</v>
      </c>
      <c r="C543" s="284">
        <v>54.14</v>
      </c>
      <c r="D543" s="98">
        <f t="shared" si="11"/>
        <v>-0.21490719257540591</v>
      </c>
      <c r="E543" s="98">
        <v>3.3995416348357566E-2</v>
      </c>
    </row>
    <row r="544" spans="2:5">
      <c r="B544" s="283">
        <v>40701.645833333336</v>
      </c>
      <c r="C544" s="284">
        <v>139.56</v>
      </c>
      <c r="D544" s="98">
        <f t="shared" si="11"/>
        <v>1.5777613594384929</v>
      </c>
      <c r="E544" s="98">
        <v>3.3701207317976545E-2</v>
      </c>
    </row>
    <row r="545" spans="2:5">
      <c r="B545" s="283">
        <v>43461.645833333336</v>
      </c>
      <c r="C545" s="284">
        <v>290.83</v>
      </c>
      <c r="D545" s="98">
        <f t="shared" si="11"/>
        <v>1.0839065634852392</v>
      </c>
      <c r="E545" s="98">
        <v>3.3694686333747947E-2</v>
      </c>
    </row>
    <row r="546" spans="2:5">
      <c r="B546" s="283">
        <v>42964.645833333336</v>
      </c>
      <c r="C546" s="284">
        <v>358.95</v>
      </c>
      <c r="D546" s="98">
        <f t="shared" si="11"/>
        <v>0.23422618024275343</v>
      </c>
      <c r="E546" s="98">
        <v>3.3633771992973793E-2</v>
      </c>
    </row>
    <row r="547" spans="2:5">
      <c r="B547" s="283">
        <v>45091.645833333336</v>
      </c>
      <c r="C547" s="284">
        <v>586.9</v>
      </c>
      <c r="D547" s="98">
        <f t="shared" si="11"/>
        <v>0.63504666388076325</v>
      </c>
      <c r="E547" s="98">
        <v>3.3602197879609497E-2</v>
      </c>
    </row>
    <row r="548" spans="2:5">
      <c r="B548" s="283">
        <v>42369.645833333336</v>
      </c>
      <c r="C548" s="284">
        <v>456.12</v>
      </c>
      <c r="D548" s="98">
        <f t="shared" si="11"/>
        <v>-0.22283182825012771</v>
      </c>
      <c r="E548" s="98">
        <v>3.358259687287557E-2</v>
      </c>
    </row>
    <row r="549" spans="2:5">
      <c r="B549" s="283">
        <v>41638.645833333336</v>
      </c>
      <c r="C549" s="284">
        <v>174.42</v>
      </c>
      <c r="D549" s="98">
        <f t="shared" si="11"/>
        <v>-0.61760063141278621</v>
      </c>
      <c r="E549" s="98">
        <v>3.3538753259066079E-2</v>
      </c>
    </row>
    <row r="550" spans="2:5">
      <c r="B550" s="283">
        <v>38805.645833333336</v>
      </c>
      <c r="C550" s="284">
        <v>93.21</v>
      </c>
      <c r="D550" s="98">
        <f t="shared" si="11"/>
        <v>-0.46560027519779845</v>
      </c>
      <c r="E550" s="98">
        <v>3.3484865284399534E-2</v>
      </c>
    </row>
    <row r="551" spans="2:5">
      <c r="B551" s="283">
        <v>45779.645833333336</v>
      </c>
      <c r="C551" s="284">
        <v>2795.83</v>
      </c>
      <c r="D551" s="98">
        <f t="shared" si="11"/>
        <v>28.994957622572688</v>
      </c>
      <c r="E551" s="98">
        <v>3.3452480843372268E-2</v>
      </c>
    </row>
    <row r="552" spans="2:5">
      <c r="B552" s="283">
        <v>45365.645833333336</v>
      </c>
      <c r="C552" s="284">
        <v>1010.22</v>
      </c>
      <c r="D552" s="98">
        <f t="shared" si="11"/>
        <v>-0.63866901778720453</v>
      </c>
      <c r="E552" s="98">
        <v>3.3452000982077124E-2</v>
      </c>
    </row>
    <row r="553" spans="2:5">
      <c r="B553" s="283">
        <v>39449.645833333336</v>
      </c>
      <c r="C553" s="284">
        <v>111.64</v>
      </c>
      <c r="D553" s="98">
        <f t="shared" si="11"/>
        <v>-0.88948941814654237</v>
      </c>
      <c r="E553" s="98">
        <v>3.3416643524946776E-2</v>
      </c>
    </row>
    <row r="554" spans="2:5">
      <c r="B554" s="283">
        <v>37795.645833333336</v>
      </c>
      <c r="C554" s="284">
        <v>23.28</v>
      </c>
      <c r="D554" s="98">
        <f t="shared" si="11"/>
        <v>-0.7914725904693658</v>
      </c>
      <c r="E554" s="98">
        <v>3.3288948069241098E-2</v>
      </c>
    </row>
    <row r="555" spans="2:5">
      <c r="B555" s="283">
        <v>42908.645833333336</v>
      </c>
      <c r="C555" s="284">
        <v>426.1</v>
      </c>
      <c r="D555" s="98">
        <f t="shared" si="11"/>
        <v>17.303264604810998</v>
      </c>
      <c r="E555" s="98">
        <v>3.327028468887927E-2</v>
      </c>
    </row>
    <row r="556" spans="2:5">
      <c r="B556" s="283">
        <v>39890.645833333336</v>
      </c>
      <c r="C556" s="284">
        <v>43.57</v>
      </c>
      <c r="D556" s="98">
        <f t="shared" si="11"/>
        <v>-0.89774700774466087</v>
      </c>
      <c r="E556" s="98">
        <v>3.3198956604221008E-2</v>
      </c>
    </row>
    <row r="557" spans="2:5">
      <c r="B557" s="283">
        <v>42370.645833333336</v>
      </c>
      <c r="C557" s="284">
        <v>471.25</v>
      </c>
      <c r="D557" s="98">
        <f t="shared" si="11"/>
        <v>9.8159283910947899</v>
      </c>
      <c r="E557" s="98">
        <v>3.3171095325791544E-2</v>
      </c>
    </row>
    <row r="558" spans="2:5">
      <c r="B558" s="283">
        <v>40658.645833333336</v>
      </c>
      <c r="C558" s="284">
        <v>132.65</v>
      </c>
      <c r="D558" s="98">
        <f t="shared" si="11"/>
        <v>-0.71851458885941644</v>
      </c>
      <c r="E558" s="98">
        <v>3.3099688473520184E-2</v>
      </c>
    </row>
    <row r="559" spans="2:5">
      <c r="B559" s="283">
        <v>40483.645833333336</v>
      </c>
      <c r="C559" s="284">
        <v>117.08</v>
      </c>
      <c r="D559" s="98">
        <f t="shared" si="11"/>
        <v>-0.11737655484357334</v>
      </c>
      <c r="E559" s="98">
        <v>3.3089208506132506E-2</v>
      </c>
    </row>
    <row r="560" spans="2:5">
      <c r="B560" s="283">
        <v>37964.645833333336</v>
      </c>
      <c r="C560" s="284">
        <v>27.87</v>
      </c>
      <c r="D560" s="98">
        <f t="shared" si="11"/>
        <v>-0.76195763580457809</v>
      </c>
      <c r="E560" s="98">
        <v>3.2987398072646501E-2</v>
      </c>
    </row>
    <row r="561" spans="2:5">
      <c r="B561" s="283">
        <v>42671.645833333336</v>
      </c>
      <c r="C561" s="284">
        <v>486.33</v>
      </c>
      <c r="D561" s="98">
        <f t="shared" si="11"/>
        <v>16.449946178686758</v>
      </c>
      <c r="E561" s="98">
        <v>3.2920587048403949E-2</v>
      </c>
    </row>
    <row r="562" spans="2:5">
      <c r="B562" s="283">
        <v>41901.645833333336</v>
      </c>
      <c r="C562" s="284">
        <v>192.23</v>
      </c>
      <c r="D562" s="98">
        <f t="shared" si="11"/>
        <v>-0.60473341146957826</v>
      </c>
      <c r="E562" s="98">
        <v>3.2828282828282651E-2</v>
      </c>
    </row>
    <row r="563" spans="2:5">
      <c r="B563" s="283">
        <v>43949.645833333336</v>
      </c>
      <c r="C563" s="284">
        <v>351.7</v>
      </c>
      <c r="D563" s="98">
        <f t="shared" si="11"/>
        <v>0.82957914997659055</v>
      </c>
      <c r="E563" s="98">
        <v>3.2801808944880051E-2</v>
      </c>
    </row>
    <row r="564" spans="2:5">
      <c r="B564" s="283">
        <v>41961.645833333336</v>
      </c>
      <c r="C564" s="284">
        <v>208.86</v>
      </c>
      <c r="D564" s="98">
        <f t="shared" si="11"/>
        <v>-0.40614159795280058</v>
      </c>
      <c r="E564" s="98">
        <v>3.2784453345201081E-2</v>
      </c>
    </row>
    <row r="565" spans="2:5">
      <c r="B565" s="283">
        <v>43717.645833333336</v>
      </c>
      <c r="C565" s="284">
        <v>337.83</v>
      </c>
      <c r="D565" s="98">
        <f t="shared" si="11"/>
        <v>0.61749497270899156</v>
      </c>
      <c r="E565" s="98">
        <v>3.270870907590262E-2</v>
      </c>
    </row>
    <row r="566" spans="2:5">
      <c r="B566" s="283">
        <v>36542.645833333336</v>
      </c>
      <c r="C566" s="284">
        <v>42</v>
      </c>
      <c r="D566" s="98">
        <f t="shared" si="11"/>
        <v>-0.87567711570908446</v>
      </c>
      <c r="E566" s="98">
        <v>3.2702237521514688E-2</v>
      </c>
    </row>
    <row r="567" spans="2:5">
      <c r="B567" s="283">
        <v>37599.645833333336</v>
      </c>
      <c r="C567" s="284">
        <v>22.74</v>
      </c>
      <c r="D567" s="98">
        <f t="shared" si="11"/>
        <v>-0.45857142857142863</v>
      </c>
      <c r="E567" s="98">
        <v>3.2697547683923744E-2</v>
      </c>
    </row>
    <row r="568" spans="2:5">
      <c r="B568" s="283">
        <v>38030.645833333336</v>
      </c>
      <c r="C568" s="284">
        <v>26.85</v>
      </c>
      <c r="D568" s="98">
        <f t="shared" si="11"/>
        <v>0.18073878627968343</v>
      </c>
      <c r="E568" s="98">
        <v>3.2692307692307798E-2</v>
      </c>
    </row>
    <row r="569" spans="2:5">
      <c r="B569" s="283">
        <v>45474.645833333336</v>
      </c>
      <c r="C569" s="284">
        <v>1419.6</v>
      </c>
      <c r="D569" s="98">
        <f t="shared" si="11"/>
        <v>51.871508379888262</v>
      </c>
      <c r="E569" s="98">
        <v>3.2564026097771981E-2</v>
      </c>
    </row>
    <row r="570" spans="2:5">
      <c r="B570" s="283">
        <v>38595.645833333336</v>
      </c>
      <c r="C570" s="284">
        <v>57.82</v>
      </c>
      <c r="D570" s="98">
        <f t="shared" si="11"/>
        <v>-0.95927021696252468</v>
      </c>
      <c r="E570" s="98">
        <v>3.2499999999999973E-2</v>
      </c>
    </row>
    <row r="571" spans="2:5">
      <c r="B571" s="283">
        <v>45449.645833333336</v>
      </c>
      <c r="C571" s="284">
        <v>1260</v>
      </c>
      <c r="D571" s="98">
        <f t="shared" si="11"/>
        <v>20.791767554479417</v>
      </c>
      <c r="E571" s="98">
        <v>3.2465297694160844E-2</v>
      </c>
    </row>
    <row r="572" spans="2:5">
      <c r="B572" s="283">
        <v>39097.645833333336</v>
      </c>
      <c r="C572" s="284">
        <v>92.3</v>
      </c>
      <c r="D572" s="98">
        <f t="shared" si="11"/>
        <v>-0.92674603174603176</v>
      </c>
      <c r="E572" s="98">
        <v>3.2438478747203403E-2</v>
      </c>
    </row>
    <row r="573" spans="2:5">
      <c r="B573" s="283">
        <v>44421.645833333336</v>
      </c>
      <c r="C573" s="284">
        <v>349.18</v>
      </c>
      <c r="D573" s="98">
        <f t="shared" si="11"/>
        <v>2.7830985915492961</v>
      </c>
      <c r="E573" s="98">
        <v>3.2404943527881258E-2</v>
      </c>
    </row>
    <row r="574" spans="2:5">
      <c r="B574" s="283">
        <v>43844.645833333336</v>
      </c>
      <c r="C574" s="284">
        <v>470.9</v>
      </c>
      <c r="D574" s="98">
        <f t="shared" si="11"/>
        <v>0.34858812074001944</v>
      </c>
      <c r="E574" s="98">
        <v>3.240375339822843E-2</v>
      </c>
    </row>
    <row r="575" spans="2:5">
      <c r="B575" s="283">
        <v>45637.645833333336</v>
      </c>
      <c r="C575" s="284">
        <v>1996.15</v>
      </c>
      <c r="D575" s="98">
        <f t="shared" si="11"/>
        <v>3.2390104056062858</v>
      </c>
      <c r="E575" s="98">
        <v>3.2375682035634012E-2</v>
      </c>
    </row>
    <row r="576" spans="2:5">
      <c r="B576" s="283">
        <v>44907.645833333336</v>
      </c>
      <c r="C576" s="284">
        <v>672.07</v>
      </c>
      <c r="D576" s="98">
        <f t="shared" si="11"/>
        <v>-0.66331688500363195</v>
      </c>
      <c r="E576" s="98">
        <v>3.2365591397849558E-2</v>
      </c>
    </row>
    <row r="577" spans="2:5">
      <c r="B577" s="283">
        <v>38887.645833333336</v>
      </c>
      <c r="C577" s="284">
        <v>78.53</v>
      </c>
      <c r="D577" s="98">
        <f t="shared" si="11"/>
        <v>-0.883152052613567</v>
      </c>
      <c r="E577" s="98">
        <v>3.2338635467332733E-2</v>
      </c>
    </row>
    <row r="578" spans="2:5">
      <c r="B578" s="283">
        <v>45600.645833333336</v>
      </c>
      <c r="C578" s="284">
        <v>2279.75</v>
      </c>
      <c r="D578" s="98">
        <f t="shared" si="11"/>
        <v>28.030306889086972</v>
      </c>
      <c r="E578" s="98">
        <v>3.2317807623687855E-2</v>
      </c>
    </row>
    <row r="579" spans="2:5">
      <c r="B579" s="283">
        <v>43928.645833333336</v>
      </c>
      <c r="C579" s="284">
        <v>326.87</v>
      </c>
      <c r="D579" s="98">
        <f t="shared" si="11"/>
        <v>-0.85662024344774645</v>
      </c>
      <c r="E579" s="98">
        <v>3.2275382914890294E-2</v>
      </c>
    </row>
    <row r="580" spans="2:5">
      <c r="B580" s="283">
        <v>44698.645833333336</v>
      </c>
      <c r="C580" s="284">
        <v>389.02</v>
      </c>
      <c r="D580" s="98">
        <f t="shared" si="11"/>
        <v>0.19013675161379129</v>
      </c>
      <c r="E580" s="98">
        <v>3.2239233688009072E-2</v>
      </c>
    </row>
    <row r="581" spans="2:5">
      <c r="B581" s="283">
        <v>41731.645833333336</v>
      </c>
      <c r="C581" s="284">
        <v>220.55</v>
      </c>
      <c r="D581" s="98">
        <f t="shared" si="11"/>
        <v>-0.43306256747725047</v>
      </c>
      <c r="E581" s="98">
        <v>3.2199185660130247E-2</v>
      </c>
    </row>
    <row r="582" spans="2:5">
      <c r="B582" s="283">
        <v>41822.645833333336</v>
      </c>
      <c r="C582" s="284">
        <v>196.51</v>
      </c>
      <c r="D582" s="98">
        <f t="shared" si="11"/>
        <v>-0.10900022670596243</v>
      </c>
      <c r="E582" s="98">
        <v>3.2198760373988833E-2</v>
      </c>
    </row>
    <row r="583" spans="2:5">
      <c r="B583" s="283">
        <v>43705.645833333336</v>
      </c>
      <c r="C583" s="284">
        <v>345.95</v>
      </c>
      <c r="D583" s="98">
        <f t="shared" si="11"/>
        <v>0.76047020507862206</v>
      </c>
      <c r="E583" s="98">
        <v>3.2070405727923523E-2</v>
      </c>
    </row>
    <row r="584" spans="2:5">
      <c r="B584" s="283">
        <v>42290.645833333336</v>
      </c>
      <c r="C584" s="284">
        <v>223.67</v>
      </c>
      <c r="D584" s="98">
        <f t="shared" si="11"/>
        <v>-0.35346148287324763</v>
      </c>
      <c r="E584" s="98">
        <v>3.2069029162052454E-2</v>
      </c>
    </row>
    <row r="585" spans="2:5">
      <c r="B585" s="283">
        <v>42100.645833333336</v>
      </c>
      <c r="C585" s="284">
        <v>152.16999999999999</v>
      </c>
      <c r="D585" s="98">
        <f t="shared" si="11"/>
        <v>-0.31966736710332189</v>
      </c>
      <c r="E585" s="98">
        <v>3.2010851135978236E-2</v>
      </c>
    </row>
    <row r="586" spans="2:5">
      <c r="B586" s="283">
        <v>44652.645833333336</v>
      </c>
      <c r="C586" s="284">
        <v>347.3</v>
      </c>
      <c r="D586" s="98">
        <f t="shared" ref="D586:D649" si="12">C586/C585-1</f>
        <v>1.282315830978511</v>
      </c>
      <c r="E586" s="98">
        <v>3.2003090363414977E-2</v>
      </c>
    </row>
    <row r="587" spans="2:5">
      <c r="B587" s="283">
        <v>40372.645833333336</v>
      </c>
      <c r="C587" s="284">
        <v>127.38</v>
      </c>
      <c r="D587" s="98">
        <f t="shared" si="12"/>
        <v>-0.63322775698243594</v>
      </c>
      <c r="E587" s="98">
        <v>3.2001944421939488E-2</v>
      </c>
    </row>
    <row r="588" spans="2:5">
      <c r="B588" s="283">
        <v>44677.645833333336</v>
      </c>
      <c r="C588" s="284">
        <v>412.6</v>
      </c>
      <c r="D588" s="98">
        <f t="shared" si="12"/>
        <v>2.2391270215104413</v>
      </c>
      <c r="E588" s="98">
        <v>3.1964383972787891E-2</v>
      </c>
    </row>
    <row r="589" spans="2:5">
      <c r="B589" s="283">
        <v>37406.645833333336</v>
      </c>
      <c r="C589" s="284">
        <v>26.49</v>
      </c>
      <c r="D589" s="98">
        <f t="shared" si="12"/>
        <v>-0.93579738245273869</v>
      </c>
      <c r="E589" s="98">
        <v>3.1943903389170192E-2</v>
      </c>
    </row>
    <row r="590" spans="2:5">
      <c r="B590" s="283">
        <v>39345.645833333336</v>
      </c>
      <c r="C590" s="284">
        <v>99.94</v>
      </c>
      <c r="D590" s="98">
        <f t="shared" si="12"/>
        <v>2.7727444318610797</v>
      </c>
      <c r="E590" s="98">
        <v>3.1798472021474344E-2</v>
      </c>
    </row>
    <row r="591" spans="2:5">
      <c r="B591" s="283">
        <v>40981.645833333336</v>
      </c>
      <c r="C591" s="284">
        <v>193.32</v>
      </c>
      <c r="D591" s="98">
        <f t="shared" si="12"/>
        <v>0.93436061636982193</v>
      </c>
      <c r="E591" s="98">
        <v>3.170028818443793E-2</v>
      </c>
    </row>
    <row r="592" spans="2:5">
      <c r="B592" s="283">
        <v>43301.645833333336</v>
      </c>
      <c r="C592" s="284">
        <v>233.07</v>
      </c>
      <c r="D592" s="98">
        <f t="shared" si="12"/>
        <v>0.20561762880198642</v>
      </c>
      <c r="E592" s="98">
        <v>3.1648371104815887E-2</v>
      </c>
    </row>
    <row r="593" spans="2:5">
      <c r="B593" s="283">
        <v>38839.645833333336</v>
      </c>
      <c r="C593" s="284">
        <v>104.68</v>
      </c>
      <c r="D593" s="98">
        <f t="shared" si="12"/>
        <v>-0.55086454713176303</v>
      </c>
      <c r="E593" s="98">
        <v>3.1634965999802978E-2</v>
      </c>
    </row>
    <row r="594" spans="2:5">
      <c r="B594" s="283">
        <v>40926.645833333336</v>
      </c>
      <c r="C594" s="284">
        <v>192.73</v>
      </c>
      <c r="D594" s="98">
        <f t="shared" si="12"/>
        <v>0.841134887275506</v>
      </c>
      <c r="E594" s="98">
        <v>3.1524298865339251E-2</v>
      </c>
    </row>
    <row r="595" spans="2:5">
      <c r="B595" s="283">
        <v>40038.645833333336</v>
      </c>
      <c r="C595" s="284">
        <v>111.6</v>
      </c>
      <c r="D595" s="98">
        <f t="shared" si="12"/>
        <v>-0.42095159030768436</v>
      </c>
      <c r="E595" s="98">
        <v>3.1518624641833748E-2</v>
      </c>
    </row>
    <row r="596" spans="2:5">
      <c r="B596" s="283">
        <v>39456.645833333336</v>
      </c>
      <c r="C596" s="284">
        <v>128.62</v>
      </c>
      <c r="D596" s="98">
        <f t="shared" si="12"/>
        <v>0.15250896057347685</v>
      </c>
      <c r="E596" s="98">
        <v>3.1518165049322366E-2</v>
      </c>
    </row>
    <row r="597" spans="2:5">
      <c r="B597" s="283">
        <v>40011.645833333336</v>
      </c>
      <c r="C597" s="284">
        <v>91.58</v>
      </c>
      <c r="D597" s="98">
        <f t="shared" si="12"/>
        <v>-0.28798009640802369</v>
      </c>
      <c r="E597" s="98">
        <v>3.1422457483950783E-2</v>
      </c>
    </row>
    <row r="598" spans="2:5">
      <c r="B598" s="283">
        <v>40178.645833333336</v>
      </c>
      <c r="C598" s="284">
        <v>133.54</v>
      </c>
      <c r="D598" s="98">
        <f t="shared" si="12"/>
        <v>0.45817864162480881</v>
      </c>
      <c r="E598" s="98">
        <v>3.1356194006796345E-2</v>
      </c>
    </row>
    <row r="599" spans="2:5">
      <c r="B599" s="283">
        <v>43111.645833333336</v>
      </c>
      <c r="C599" s="284">
        <v>356.28</v>
      </c>
      <c r="D599" s="98">
        <f t="shared" si="12"/>
        <v>1.667964654785083</v>
      </c>
      <c r="E599" s="98">
        <v>3.1350412505427583E-2</v>
      </c>
    </row>
    <row r="600" spans="2:5">
      <c r="B600" s="283">
        <v>45448.645833333336</v>
      </c>
      <c r="C600" s="284">
        <v>1220.3800000000001</v>
      </c>
      <c r="D600" s="98">
        <f t="shared" si="12"/>
        <v>2.4253396205231845</v>
      </c>
      <c r="E600" s="98">
        <v>3.1318662745495773E-2</v>
      </c>
    </row>
    <row r="601" spans="2:5">
      <c r="B601" s="283">
        <v>43881.645833333336</v>
      </c>
      <c r="C601" s="284">
        <v>446.78</v>
      </c>
      <c r="D601" s="98">
        <f t="shared" si="12"/>
        <v>-0.63390091610809751</v>
      </c>
      <c r="E601" s="98">
        <v>3.1300493975347177E-2</v>
      </c>
    </row>
    <row r="602" spans="2:5">
      <c r="B602" s="283">
        <v>41550.645833333336</v>
      </c>
      <c r="C602" s="284">
        <v>174.73</v>
      </c>
      <c r="D602" s="98">
        <f t="shared" si="12"/>
        <v>-0.60891266395093779</v>
      </c>
      <c r="E602" s="98">
        <v>3.128135513191288E-2</v>
      </c>
    </row>
    <row r="603" spans="2:5">
      <c r="B603" s="283">
        <v>36665.645833333336</v>
      </c>
      <c r="C603" s="284">
        <v>23.79</v>
      </c>
      <c r="D603" s="98">
        <f t="shared" si="12"/>
        <v>-0.8638470783494534</v>
      </c>
      <c r="E603" s="98">
        <v>3.1209362808842567E-2</v>
      </c>
    </row>
    <row r="604" spans="2:5">
      <c r="B604" s="283">
        <v>37337.645833333336</v>
      </c>
      <c r="C604" s="284">
        <v>26.12</v>
      </c>
      <c r="D604" s="98">
        <f t="shared" si="12"/>
        <v>9.7940311055065177E-2</v>
      </c>
      <c r="E604" s="98">
        <v>3.1188314251875404E-2</v>
      </c>
    </row>
    <row r="605" spans="2:5">
      <c r="B605" s="283">
        <v>45847.645833333336</v>
      </c>
      <c r="C605" s="284">
        <v>2833.83</v>
      </c>
      <c r="D605" s="98">
        <f t="shared" si="12"/>
        <v>107.49272588055129</v>
      </c>
      <c r="E605" s="98">
        <v>3.1169833016152504E-2</v>
      </c>
    </row>
    <row r="606" spans="2:5">
      <c r="B606" s="283">
        <v>41911.645833333336</v>
      </c>
      <c r="C606" s="284">
        <v>190.43</v>
      </c>
      <c r="D606" s="98">
        <f t="shared" si="12"/>
        <v>-0.93280119132058026</v>
      </c>
      <c r="E606" s="98">
        <v>3.1134936105696287E-2</v>
      </c>
    </row>
    <row r="607" spans="2:5">
      <c r="B607" s="283">
        <v>42459.645833333336</v>
      </c>
      <c r="C607" s="284">
        <v>399.65</v>
      </c>
      <c r="D607" s="98">
        <f t="shared" si="12"/>
        <v>1.0986714278212464</v>
      </c>
      <c r="E607" s="98">
        <v>3.1008951835513221E-2</v>
      </c>
    </row>
    <row r="608" spans="2:5">
      <c r="B608" s="283">
        <v>42872.645833333336</v>
      </c>
      <c r="C608" s="284">
        <v>429.35</v>
      </c>
      <c r="D608" s="98">
        <f t="shared" si="12"/>
        <v>7.4315025647441635E-2</v>
      </c>
      <c r="E608" s="98">
        <v>3.0976107575939604E-2</v>
      </c>
    </row>
    <row r="609" spans="2:5">
      <c r="B609" s="283">
        <v>45014.645833333336</v>
      </c>
      <c r="C609" s="284">
        <v>617.67999999999995</v>
      </c>
      <c r="D609" s="98">
        <f t="shared" si="12"/>
        <v>0.43863980435542071</v>
      </c>
      <c r="E609" s="98">
        <v>3.096156093001512E-2</v>
      </c>
    </row>
    <row r="610" spans="2:5">
      <c r="B610" s="283">
        <v>43105.645833333336</v>
      </c>
      <c r="C610" s="284">
        <v>339.75</v>
      </c>
      <c r="D610" s="98">
        <f t="shared" si="12"/>
        <v>-0.44995790700686433</v>
      </c>
      <c r="E610" s="98">
        <v>3.0888733804654622E-2</v>
      </c>
    </row>
    <row r="611" spans="2:5">
      <c r="B611" s="283">
        <v>36992.645833333336</v>
      </c>
      <c r="C611" s="284">
        <v>24.74</v>
      </c>
      <c r="D611" s="98">
        <f t="shared" si="12"/>
        <v>-0.92718175128771152</v>
      </c>
      <c r="E611" s="98">
        <v>3.0833333333333268E-2</v>
      </c>
    </row>
    <row r="612" spans="2:5">
      <c r="B612" s="283">
        <v>43731.645833333336</v>
      </c>
      <c r="C612" s="284">
        <v>335.75</v>
      </c>
      <c r="D612" s="98">
        <f t="shared" si="12"/>
        <v>12.571139854486661</v>
      </c>
      <c r="E612" s="98">
        <v>3.0793319415448828E-2</v>
      </c>
    </row>
    <row r="613" spans="2:5">
      <c r="B613" s="283">
        <v>38355.645833333336</v>
      </c>
      <c r="C613" s="284">
        <v>36</v>
      </c>
      <c r="D613" s="98">
        <f t="shared" si="12"/>
        <v>-0.89277736411020103</v>
      </c>
      <c r="E613" s="98">
        <v>3.0632693959347312E-2</v>
      </c>
    </row>
    <row r="614" spans="2:5">
      <c r="B614" s="283">
        <v>43342.645833333336</v>
      </c>
      <c r="C614" s="284">
        <v>297.60000000000002</v>
      </c>
      <c r="D614" s="98">
        <f t="shared" si="12"/>
        <v>7.2666666666666675</v>
      </c>
      <c r="E614" s="98">
        <v>3.0577968625549845E-2</v>
      </c>
    </row>
    <row r="615" spans="2:5">
      <c r="B615" s="283">
        <v>42614.645833333336</v>
      </c>
      <c r="C615" s="284">
        <v>414.75</v>
      </c>
      <c r="D615" s="98">
        <f t="shared" si="12"/>
        <v>0.39364919354838701</v>
      </c>
      <c r="E615" s="98">
        <v>3.0562802832650116E-2</v>
      </c>
    </row>
    <row r="616" spans="2:5">
      <c r="B616" s="283">
        <v>43355.645833333336</v>
      </c>
      <c r="C616" s="284">
        <v>316.55</v>
      </c>
      <c r="D616" s="98">
        <f t="shared" si="12"/>
        <v>-0.2367691380349608</v>
      </c>
      <c r="E616" s="98">
        <v>3.0536836279584589E-2</v>
      </c>
    </row>
    <row r="617" spans="2:5">
      <c r="B617" s="283">
        <v>44701.645833333336</v>
      </c>
      <c r="C617" s="284">
        <v>404.6</v>
      </c>
      <c r="D617" s="98">
        <f t="shared" si="12"/>
        <v>0.2781551097772863</v>
      </c>
      <c r="E617" s="98">
        <v>3.0512964189292502E-2</v>
      </c>
    </row>
    <row r="618" spans="2:5">
      <c r="B618" s="283">
        <v>38681.645833333336</v>
      </c>
      <c r="C618" s="284">
        <v>76.39</v>
      </c>
      <c r="D618" s="98">
        <f t="shared" si="12"/>
        <v>-0.81119624320316364</v>
      </c>
      <c r="E618" s="98">
        <v>3.0486982328342238E-2</v>
      </c>
    </row>
    <row r="619" spans="2:5">
      <c r="B619" s="283">
        <v>41990.645833333336</v>
      </c>
      <c r="C619" s="284">
        <v>190.3</v>
      </c>
      <c r="D619" s="98">
        <f t="shared" si="12"/>
        <v>1.4911637648906928</v>
      </c>
      <c r="E619" s="98">
        <v>3.0486814317431277E-2</v>
      </c>
    </row>
    <row r="620" spans="2:5">
      <c r="B620" s="283">
        <v>43843.645833333336</v>
      </c>
      <c r="C620" s="284">
        <v>456.12</v>
      </c>
      <c r="D620" s="98">
        <f t="shared" si="12"/>
        <v>1.3968470835522857</v>
      </c>
      <c r="E620" s="98">
        <v>3.0430362588953042E-2</v>
      </c>
    </row>
    <row r="621" spans="2:5">
      <c r="B621" s="283">
        <v>44188.645833333336</v>
      </c>
      <c r="C621" s="284">
        <v>316.62</v>
      </c>
      <c r="D621" s="98">
        <f t="shared" si="12"/>
        <v>-0.30584056827150752</v>
      </c>
      <c r="E621" s="98">
        <v>3.0395730278573341E-2</v>
      </c>
    </row>
    <row r="622" spans="2:5">
      <c r="B622" s="283">
        <v>37141.645833333336</v>
      </c>
      <c r="C622" s="284">
        <v>20.87</v>
      </c>
      <c r="D622" s="98">
        <f t="shared" si="12"/>
        <v>-0.93408502305602936</v>
      </c>
      <c r="E622" s="98">
        <v>3.0108588351431376E-2</v>
      </c>
    </row>
    <row r="623" spans="2:5">
      <c r="B623" s="283">
        <v>44334.645833333336</v>
      </c>
      <c r="C623" s="284">
        <v>302.85000000000002</v>
      </c>
      <c r="D623" s="98">
        <f t="shared" si="12"/>
        <v>13.511260182079541</v>
      </c>
      <c r="E623" s="98">
        <v>3.0102040816326614E-2</v>
      </c>
    </row>
    <row r="624" spans="2:5">
      <c r="B624" s="283">
        <v>40984.645833333336</v>
      </c>
      <c r="C624" s="284">
        <v>206.13</v>
      </c>
      <c r="D624" s="98">
        <f t="shared" si="12"/>
        <v>-0.3193660227835563</v>
      </c>
      <c r="E624" s="98">
        <v>3.0083454100244822E-2</v>
      </c>
    </row>
    <row r="625" spans="2:5">
      <c r="B625" s="283">
        <v>45686.645833333336</v>
      </c>
      <c r="C625" s="284">
        <v>1499.12</v>
      </c>
      <c r="D625" s="98">
        <f t="shared" si="12"/>
        <v>6.2726919904914373</v>
      </c>
      <c r="E625" s="98">
        <v>3.0054006513762666E-2</v>
      </c>
    </row>
    <row r="626" spans="2:5">
      <c r="B626" s="283">
        <v>42135.645833333336</v>
      </c>
      <c r="C626" s="284">
        <v>170.5</v>
      </c>
      <c r="D626" s="98">
        <f t="shared" si="12"/>
        <v>-0.88626660974438332</v>
      </c>
      <c r="E626" s="98">
        <v>3.0024768924062029E-2</v>
      </c>
    </row>
    <row r="627" spans="2:5">
      <c r="B627" s="283">
        <v>41408.645833333336</v>
      </c>
      <c r="C627" s="284">
        <v>226.21</v>
      </c>
      <c r="D627" s="98">
        <f t="shared" si="12"/>
        <v>0.32674486803519076</v>
      </c>
      <c r="E627" s="98">
        <v>3.0006374647117751E-2</v>
      </c>
    </row>
    <row r="628" spans="2:5">
      <c r="B628" s="283">
        <v>38379.645833333336</v>
      </c>
      <c r="C628" s="284">
        <v>41.2</v>
      </c>
      <c r="D628" s="98">
        <f t="shared" si="12"/>
        <v>-0.81786835241589673</v>
      </c>
      <c r="E628" s="98">
        <v>3.0000000000000027E-2</v>
      </c>
    </row>
    <row r="629" spans="2:5">
      <c r="B629" s="283">
        <v>42452.645833333336</v>
      </c>
      <c r="C629" s="284">
        <v>403.87</v>
      </c>
      <c r="D629" s="98">
        <f t="shared" si="12"/>
        <v>8.802669902912621</v>
      </c>
      <c r="E629" s="98">
        <v>2.996531673977354E-2</v>
      </c>
    </row>
    <row r="630" spans="2:5">
      <c r="B630" s="283">
        <v>44420.645833333336</v>
      </c>
      <c r="C630" s="284">
        <v>338.22</v>
      </c>
      <c r="D630" s="98">
        <f t="shared" si="12"/>
        <v>-0.16255230643523899</v>
      </c>
      <c r="E630" s="98">
        <v>2.9965284122053903E-2</v>
      </c>
    </row>
    <row r="631" spans="2:5">
      <c r="B631" s="283">
        <v>38316.645833333336</v>
      </c>
      <c r="C631" s="284">
        <v>32</v>
      </c>
      <c r="D631" s="98">
        <f t="shared" si="12"/>
        <v>-0.90538702619596712</v>
      </c>
      <c r="E631" s="98">
        <v>2.9932410685548749E-2</v>
      </c>
    </row>
    <row r="632" spans="2:5">
      <c r="B632" s="283">
        <v>38667.645833333336</v>
      </c>
      <c r="C632" s="284">
        <v>77.08</v>
      </c>
      <c r="D632" s="98">
        <f t="shared" si="12"/>
        <v>1.4087499999999999</v>
      </c>
      <c r="E632" s="98">
        <v>2.993051843933725E-2</v>
      </c>
    </row>
    <row r="633" spans="2:5">
      <c r="B633" s="283">
        <v>37281.645833333336</v>
      </c>
      <c r="C633" s="284">
        <v>26.5</v>
      </c>
      <c r="D633" s="98">
        <f t="shared" si="12"/>
        <v>-0.65620134924753504</v>
      </c>
      <c r="E633" s="98">
        <v>2.9926156237854551E-2</v>
      </c>
    </row>
    <row r="634" spans="2:5">
      <c r="B634" s="283">
        <v>45894.645833333336</v>
      </c>
      <c r="C634" s="284">
        <v>3627.33</v>
      </c>
      <c r="D634" s="98">
        <f t="shared" si="12"/>
        <v>135.88037735849056</v>
      </c>
      <c r="E634" s="98">
        <v>2.9906303236797216E-2</v>
      </c>
    </row>
    <row r="635" spans="2:5">
      <c r="B635" s="283">
        <v>42558.645833333336</v>
      </c>
      <c r="C635" s="284">
        <v>308.58</v>
      </c>
      <c r="D635" s="98">
        <f t="shared" si="12"/>
        <v>-0.91492916277261793</v>
      </c>
      <c r="E635" s="98">
        <v>2.9870173213630169E-2</v>
      </c>
    </row>
    <row r="636" spans="2:5">
      <c r="B636" s="283">
        <v>42607.645833333336</v>
      </c>
      <c r="C636" s="284">
        <v>399.93</v>
      </c>
      <c r="D636" s="98">
        <f t="shared" si="12"/>
        <v>0.29603344351545791</v>
      </c>
      <c r="E636" s="98">
        <v>2.9818462726921569E-2</v>
      </c>
    </row>
    <row r="637" spans="2:5">
      <c r="B637" s="283">
        <v>40074.645833333336</v>
      </c>
      <c r="C637" s="284">
        <v>119.86</v>
      </c>
      <c r="D637" s="98">
        <f t="shared" si="12"/>
        <v>-0.70029755207161259</v>
      </c>
      <c r="E637" s="98">
        <v>2.9813557865796092E-2</v>
      </c>
    </row>
    <row r="638" spans="2:5">
      <c r="B638" s="283">
        <v>36721.645833333336</v>
      </c>
      <c r="C638" s="284">
        <v>33.29</v>
      </c>
      <c r="D638" s="98">
        <f t="shared" si="12"/>
        <v>-0.72225930251960624</v>
      </c>
      <c r="E638" s="98">
        <v>2.9693782864212759E-2</v>
      </c>
    </row>
    <row r="639" spans="2:5">
      <c r="B639" s="283">
        <v>42515.645833333336</v>
      </c>
      <c r="C639" s="284">
        <v>295.07</v>
      </c>
      <c r="D639" s="98">
        <f t="shared" si="12"/>
        <v>7.8636227095223799</v>
      </c>
      <c r="E639" s="98">
        <v>2.9625235536324901E-2</v>
      </c>
    </row>
    <row r="640" spans="2:5">
      <c r="B640" s="283">
        <v>45198.645833333336</v>
      </c>
      <c r="C640" s="284">
        <v>725.83</v>
      </c>
      <c r="D640" s="98">
        <f t="shared" si="12"/>
        <v>1.4598569830887587</v>
      </c>
      <c r="E640" s="98">
        <v>2.9589911627445176E-2</v>
      </c>
    </row>
    <row r="641" spans="2:5">
      <c r="B641" s="283">
        <v>40001.645833333336</v>
      </c>
      <c r="C641" s="284">
        <v>85.37</v>
      </c>
      <c r="D641" s="98">
        <f t="shared" si="12"/>
        <v>-0.88238292713169753</v>
      </c>
      <c r="E641" s="98">
        <v>2.9546550892426415E-2</v>
      </c>
    </row>
    <row r="642" spans="2:5">
      <c r="B642" s="283">
        <v>45415.645833333336</v>
      </c>
      <c r="C642" s="284">
        <v>1129.4000000000001</v>
      </c>
      <c r="D642" s="98">
        <f t="shared" si="12"/>
        <v>12.229471711374019</v>
      </c>
      <c r="E642" s="98">
        <v>2.9535095715587989E-2</v>
      </c>
    </row>
    <row r="643" spans="2:5">
      <c r="B643" s="283">
        <v>40232.645833333336</v>
      </c>
      <c r="C643" s="284">
        <v>119.59</v>
      </c>
      <c r="D643" s="98">
        <f t="shared" si="12"/>
        <v>-0.89411191783247745</v>
      </c>
      <c r="E643" s="98">
        <v>2.9528236914600603E-2</v>
      </c>
    </row>
    <row r="644" spans="2:5">
      <c r="B644" s="283">
        <v>40486.645833333336</v>
      </c>
      <c r="C644" s="284">
        <v>127.8</v>
      </c>
      <c r="D644" s="98">
        <f t="shared" si="12"/>
        <v>6.8651225018814266E-2</v>
      </c>
      <c r="E644" s="98">
        <v>2.9482841952634065E-2</v>
      </c>
    </row>
    <row r="645" spans="2:5">
      <c r="B645" s="283">
        <v>45574.645833333336</v>
      </c>
      <c r="C645" s="284">
        <v>2362.5</v>
      </c>
      <c r="D645" s="98">
        <f t="shared" si="12"/>
        <v>17.485915492957748</v>
      </c>
      <c r="E645" s="98">
        <v>2.9479050918360672E-2</v>
      </c>
    </row>
    <row r="646" spans="2:5">
      <c r="B646" s="283">
        <v>38105.645833333336</v>
      </c>
      <c r="C646" s="284">
        <v>26.9</v>
      </c>
      <c r="D646" s="98">
        <f t="shared" si="12"/>
        <v>-0.98861375661375661</v>
      </c>
      <c r="E646" s="98">
        <v>2.9468044393417436E-2</v>
      </c>
    </row>
    <row r="647" spans="2:5">
      <c r="B647" s="283">
        <v>44154.645833333336</v>
      </c>
      <c r="C647" s="284">
        <v>303.27</v>
      </c>
      <c r="D647" s="98">
        <f t="shared" si="12"/>
        <v>10.273977695167286</v>
      </c>
      <c r="E647" s="98">
        <v>2.9429735234215659E-2</v>
      </c>
    </row>
    <row r="648" spans="2:5">
      <c r="B648" s="283">
        <v>45511.645833333336</v>
      </c>
      <c r="C648" s="284">
        <v>1396.98</v>
      </c>
      <c r="D648" s="98">
        <f t="shared" si="12"/>
        <v>3.6063903452369184</v>
      </c>
      <c r="E648" s="98">
        <v>2.9408947217166359E-2</v>
      </c>
    </row>
    <row r="649" spans="2:5">
      <c r="B649" s="283">
        <v>41656.645833333336</v>
      </c>
      <c r="C649" s="284">
        <v>174.73</v>
      </c>
      <c r="D649" s="98">
        <f t="shared" si="12"/>
        <v>-0.87492304828988243</v>
      </c>
      <c r="E649" s="98">
        <v>2.93979026746789E-2</v>
      </c>
    </row>
    <row r="650" spans="2:5">
      <c r="B650" s="283">
        <v>37680.645833333336</v>
      </c>
      <c r="C650" s="284">
        <v>21.71</v>
      </c>
      <c r="D650" s="98">
        <f t="shared" ref="D650:D713" si="13">C650/C649-1</f>
        <v>-0.87575115893092192</v>
      </c>
      <c r="E650" s="98">
        <v>2.9397818871503167E-2</v>
      </c>
    </row>
    <row r="651" spans="2:5">
      <c r="B651" s="283">
        <v>41687.645833333336</v>
      </c>
      <c r="C651" s="284">
        <v>216.44</v>
      </c>
      <c r="D651" s="98">
        <f t="shared" si="13"/>
        <v>8.9695992630124355</v>
      </c>
      <c r="E651" s="98">
        <v>2.9392181109103133E-2</v>
      </c>
    </row>
    <row r="652" spans="2:5">
      <c r="B652" s="283">
        <v>37361.645833333336</v>
      </c>
      <c r="C652" s="284">
        <v>24.53</v>
      </c>
      <c r="D652" s="98">
        <f t="shared" si="13"/>
        <v>-0.88666605063759008</v>
      </c>
      <c r="E652" s="98">
        <v>2.937473772555621E-2</v>
      </c>
    </row>
    <row r="653" spans="2:5">
      <c r="B653" s="283">
        <v>42556.645833333336</v>
      </c>
      <c r="C653" s="284">
        <v>299.63</v>
      </c>
      <c r="D653" s="98">
        <f t="shared" si="13"/>
        <v>11.214838972686506</v>
      </c>
      <c r="E653" s="98">
        <v>2.9302645139127392E-2</v>
      </c>
    </row>
    <row r="654" spans="2:5">
      <c r="B654" s="283">
        <v>42745.645833333336</v>
      </c>
      <c r="C654" s="284">
        <v>355.52</v>
      </c>
      <c r="D654" s="98">
        <f t="shared" si="13"/>
        <v>0.1865300537329373</v>
      </c>
      <c r="E654" s="98">
        <v>2.9299363057324834E-2</v>
      </c>
    </row>
    <row r="655" spans="2:5">
      <c r="B655" s="283">
        <v>39497.645833333336</v>
      </c>
      <c r="C655" s="284">
        <v>86.53</v>
      </c>
      <c r="D655" s="98">
        <f t="shared" si="13"/>
        <v>-0.75661003600360033</v>
      </c>
      <c r="E655" s="98">
        <v>2.9261329844177508E-2</v>
      </c>
    </row>
    <row r="656" spans="2:5">
      <c r="B656" s="283">
        <v>40262.645833333336</v>
      </c>
      <c r="C656" s="284">
        <v>121.98</v>
      </c>
      <c r="D656" s="98">
        <f t="shared" si="13"/>
        <v>0.40968450248468735</v>
      </c>
      <c r="E656" s="98">
        <v>2.9193385082686429E-2</v>
      </c>
    </row>
    <row r="657" spans="2:5">
      <c r="B657" s="283">
        <v>36901.645833333336</v>
      </c>
      <c r="C657" s="284">
        <v>38.46</v>
      </c>
      <c r="D657" s="98">
        <f t="shared" si="13"/>
        <v>-0.68470241023118539</v>
      </c>
      <c r="E657" s="98">
        <v>2.9167781643029356E-2</v>
      </c>
    </row>
    <row r="658" spans="2:5">
      <c r="B658" s="283">
        <v>39927.645833333336</v>
      </c>
      <c r="C658" s="284">
        <v>55.57</v>
      </c>
      <c r="D658" s="98">
        <f t="shared" si="13"/>
        <v>0.44487779511180436</v>
      </c>
      <c r="E658" s="98">
        <v>2.907407407407403E-2</v>
      </c>
    </row>
    <row r="659" spans="2:5">
      <c r="B659" s="283">
        <v>41948.645833333336</v>
      </c>
      <c r="C659" s="284">
        <v>205.02</v>
      </c>
      <c r="D659" s="98">
        <f t="shared" si="13"/>
        <v>2.6894007558034914</v>
      </c>
      <c r="E659" s="98">
        <v>2.9010238907849928E-2</v>
      </c>
    </row>
    <row r="660" spans="2:5">
      <c r="B660" s="283">
        <v>45293.645833333336</v>
      </c>
      <c r="C660" s="284">
        <v>717.75</v>
      </c>
      <c r="D660" s="98">
        <f t="shared" si="13"/>
        <v>2.5008779631255487</v>
      </c>
      <c r="E660" s="98">
        <v>2.9002752609244231E-2</v>
      </c>
    </row>
    <row r="661" spans="2:5">
      <c r="B661" s="283">
        <v>40522.645833333336</v>
      </c>
      <c r="C661" s="284">
        <v>129.19999999999999</v>
      </c>
      <c r="D661" s="98">
        <f t="shared" si="13"/>
        <v>-0.81999303378613719</v>
      </c>
      <c r="E661" s="98">
        <v>2.8908178705104648E-2</v>
      </c>
    </row>
    <row r="662" spans="2:5">
      <c r="B662" s="283">
        <v>38443.645833333336</v>
      </c>
      <c r="C662" s="284">
        <v>52</v>
      </c>
      <c r="D662" s="98">
        <f t="shared" si="13"/>
        <v>-0.5975232198142415</v>
      </c>
      <c r="E662" s="98">
        <v>2.8888009497427758E-2</v>
      </c>
    </row>
    <row r="663" spans="2:5">
      <c r="B663" s="283">
        <v>45867.645833333336</v>
      </c>
      <c r="C663" s="284">
        <v>2980.83</v>
      </c>
      <c r="D663" s="98">
        <f t="shared" si="13"/>
        <v>56.323653846153846</v>
      </c>
      <c r="E663" s="98">
        <v>2.8876455299481796E-2</v>
      </c>
    </row>
    <row r="664" spans="2:5">
      <c r="B664" s="283">
        <v>38463.645833333336</v>
      </c>
      <c r="C664" s="284">
        <v>55.23</v>
      </c>
      <c r="D664" s="98">
        <f t="shared" si="13"/>
        <v>-0.98147160354666318</v>
      </c>
      <c r="E664" s="98">
        <v>2.8874813710879188E-2</v>
      </c>
    </row>
    <row r="665" spans="2:5">
      <c r="B665" s="283">
        <v>41138.645833333336</v>
      </c>
      <c r="C665" s="284">
        <v>216.74</v>
      </c>
      <c r="D665" s="98">
        <f t="shared" si="13"/>
        <v>2.9243164946587004</v>
      </c>
      <c r="E665" s="98">
        <v>2.8861672837747987E-2</v>
      </c>
    </row>
    <row r="666" spans="2:5">
      <c r="B666" s="283">
        <v>40350.645833333336</v>
      </c>
      <c r="C666" s="284">
        <v>122.09</v>
      </c>
      <c r="D666" s="98">
        <f t="shared" si="13"/>
        <v>-0.43669834825136111</v>
      </c>
      <c r="E666" s="98">
        <v>2.8819415184966779E-2</v>
      </c>
    </row>
    <row r="667" spans="2:5">
      <c r="B667" s="283">
        <v>37102.645833333336</v>
      </c>
      <c r="C667" s="284">
        <v>21.81</v>
      </c>
      <c r="D667" s="98">
        <f t="shared" si="13"/>
        <v>-0.82136129085101151</v>
      </c>
      <c r="E667" s="98">
        <v>2.8773584905660288E-2</v>
      </c>
    </row>
    <row r="668" spans="2:5">
      <c r="B668" s="283">
        <v>39878.645833333336</v>
      </c>
      <c r="C668" s="284">
        <v>44.35</v>
      </c>
      <c r="D668" s="98">
        <f t="shared" si="13"/>
        <v>1.0334708849151766</v>
      </c>
      <c r="E668" s="98">
        <v>2.8763627928554802E-2</v>
      </c>
    </row>
    <row r="669" spans="2:5">
      <c r="B669" s="283">
        <v>45107.645833333336</v>
      </c>
      <c r="C669" s="284">
        <v>561.87</v>
      </c>
      <c r="D669" s="98">
        <f t="shared" si="13"/>
        <v>11.668996617812851</v>
      </c>
      <c r="E669" s="98">
        <v>2.8689124862687487E-2</v>
      </c>
    </row>
    <row r="670" spans="2:5">
      <c r="B670" s="283">
        <v>37519.645833333336</v>
      </c>
      <c r="C670" s="284">
        <v>23.32</v>
      </c>
      <c r="D670" s="98">
        <f t="shared" si="13"/>
        <v>-0.95849573744816419</v>
      </c>
      <c r="E670" s="98">
        <v>2.8672254080282178E-2</v>
      </c>
    </row>
    <row r="671" spans="2:5">
      <c r="B671" s="283">
        <v>40312.645833333336</v>
      </c>
      <c r="C671" s="284">
        <v>123.44</v>
      </c>
      <c r="D671" s="98">
        <f t="shared" si="13"/>
        <v>4.2933104631217835</v>
      </c>
      <c r="E671" s="98">
        <v>2.8666666666666618E-2</v>
      </c>
    </row>
    <row r="672" spans="2:5">
      <c r="B672" s="283">
        <v>40555.645833333336</v>
      </c>
      <c r="C672" s="284">
        <v>141.66999999999999</v>
      </c>
      <c r="D672" s="98">
        <f t="shared" si="13"/>
        <v>0.14768308489954629</v>
      </c>
      <c r="E672" s="98">
        <v>2.860669425687945E-2</v>
      </c>
    </row>
    <row r="673" spans="2:5">
      <c r="B673" s="283">
        <v>37357.645833333336</v>
      </c>
      <c r="C673" s="284">
        <v>24.13</v>
      </c>
      <c r="D673" s="98">
        <f t="shared" si="13"/>
        <v>-0.82967459589186132</v>
      </c>
      <c r="E673" s="98">
        <v>2.8559249786871188E-2</v>
      </c>
    </row>
    <row r="674" spans="2:5">
      <c r="B674" s="283">
        <v>38807.645833333336</v>
      </c>
      <c r="C674" s="284">
        <v>97.69</v>
      </c>
      <c r="D674" s="98">
        <f t="shared" si="13"/>
        <v>3.048487360132615</v>
      </c>
      <c r="E674" s="98">
        <v>2.8532322594230219E-2</v>
      </c>
    </row>
    <row r="675" spans="2:5">
      <c r="B675" s="283">
        <v>45337.645833333336</v>
      </c>
      <c r="C675" s="284">
        <v>857.22</v>
      </c>
      <c r="D675" s="98">
        <f t="shared" si="13"/>
        <v>7.7749001944927834</v>
      </c>
      <c r="E675" s="98">
        <v>2.8482986994289083E-2</v>
      </c>
    </row>
    <row r="676" spans="2:5">
      <c r="B676" s="283">
        <v>41610.645833333336</v>
      </c>
      <c r="C676" s="284">
        <v>179.49</v>
      </c>
      <c r="D676" s="98">
        <f t="shared" si="13"/>
        <v>-0.79061384475397212</v>
      </c>
      <c r="E676" s="98">
        <v>2.8419182948490329E-2</v>
      </c>
    </row>
    <row r="677" spans="2:5">
      <c r="B677" s="283">
        <v>44980.645833333336</v>
      </c>
      <c r="C677" s="284">
        <v>575.4</v>
      </c>
      <c r="D677" s="98">
        <f t="shared" si="13"/>
        <v>2.2057496239344809</v>
      </c>
      <c r="E677" s="98">
        <v>2.8418230563002744E-2</v>
      </c>
    </row>
    <row r="678" spans="2:5">
      <c r="B678" s="283">
        <v>40017.645833333336</v>
      </c>
      <c r="C678" s="284">
        <v>93.37</v>
      </c>
      <c r="D678" s="98">
        <f t="shared" si="13"/>
        <v>-0.83773027459158844</v>
      </c>
      <c r="E678" s="98">
        <v>2.8417226566802567E-2</v>
      </c>
    </row>
    <row r="679" spans="2:5">
      <c r="B679" s="283">
        <v>42573.645833333336</v>
      </c>
      <c r="C679" s="284">
        <v>417.92</v>
      </c>
      <c r="D679" s="98">
        <f t="shared" si="13"/>
        <v>3.4759558744778838</v>
      </c>
      <c r="E679" s="98">
        <v>2.8397066784782821E-2</v>
      </c>
    </row>
    <row r="680" spans="2:5">
      <c r="B680" s="283">
        <v>45671.645833333336</v>
      </c>
      <c r="C680" s="284">
        <v>1505.65</v>
      </c>
      <c r="D680" s="98">
        <f t="shared" si="13"/>
        <v>2.6027230091883613</v>
      </c>
      <c r="E680" s="98">
        <v>2.8379209070418909E-2</v>
      </c>
    </row>
    <row r="681" spans="2:5">
      <c r="B681" s="283">
        <v>44172.645833333336</v>
      </c>
      <c r="C681" s="284">
        <v>310</v>
      </c>
      <c r="D681" s="98">
        <f t="shared" si="13"/>
        <v>-0.79410885663998942</v>
      </c>
      <c r="E681" s="98">
        <v>2.8362912589152467E-2</v>
      </c>
    </row>
    <row r="682" spans="2:5">
      <c r="B682" s="283">
        <v>44533.645833333336</v>
      </c>
      <c r="C682" s="284">
        <v>438.52</v>
      </c>
      <c r="D682" s="98">
        <f t="shared" si="13"/>
        <v>0.41458064516129034</v>
      </c>
      <c r="E682" s="98">
        <v>2.8351663813521499E-2</v>
      </c>
    </row>
    <row r="683" spans="2:5">
      <c r="B683" s="283">
        <v>39940.645833333336</v>
      </c>
      <c r="C683" s="284">
        <v>62.83</v>
      </c>
      <c r="D683" s="98">
        <f t="shared" si="13"/>
        <v>-0.8567226124236067</v>
      </c>
      <c r="E683" s="98">
        <v>2.8314238952536819E-2</v>
      </c>
    </row>
    <row r="684" spans="2:5">
      <c r="B684" s="283">
        <v>45226.645833333336</v>
      </c>
      <c r="C684" s="284">
        <v>721.82</v>
      </c>
      <c r="D684" s="98">
        <f t="shared" si="13"/>
        <v>10.48846092630909</v>
      </c>
      <c r="E684" s="98">
        <v>2.8306859462924772E-2</v>
      </c>
    </row>
    <row r="685" spans="2:5">
      <c r="B685" s="283">
        <v>40121.645833333336</v>
      </c>
      <c r="C685" s="284">
        <v>116.53</v>
      </c>
      <c r="D685" s="98">
        <f t="shared" si="13"/>
        <v>-0.83856086004821151</v>
      </c>
      <c r="E685" s="98">
        <v>2.8236124591899836E-2</v>
      </c>
    </row>
    <row r="686" spans="2:5">
      <c r="B686" s="283">
        <v>40543.645833333336</v>
      </c>
      <c r="C686" s="284">
        <v>138.29</v>
      </c>
      <c r="D686" s="98">
        <f t="shared" si="13"/>
        <v>0.18673303012099884</v>
      </c>
      <c r="E686" s="98">
        <v>2.8178438661709881E-2</v>
      </c>
    </row>
    <row r="687" spans="2:5">
      <c r="B687" s="283">
        <v>40526.645833333336</v>
      </c>
      <c r="C687" s="284">
        <v>133.47999999999999</v>
      </c>
      <c r="D687" s="98">
        <f t="shared" si="13"/>
        <v>-3.4781979897317239E-2</v>
      </c>
      <c r="E687" s="98">
        <v>2.8113687129322829E-2</v>
      </c>
    </row>
    <row r="688" spans="2:5">
      <c r="B688" s="283">
        <v>42571.645833333336</v>
      </c>
      <c r="C688" s="284">
        <v>399.6</v>
      </c>
      <c r="D688" s="98">
        <f t="shared" si="13"/>
        <v>1.9937069223853765</v>
      </c>
      <c r="E688" s="98">
        <v>2.8095091077493084E-2</v>
      </c>
    </row>
    <row r="689" spans="2:5">
      <c r="B689" s="283">
        <v>42628.645833333336</v>
      </c>
      <c r="C689" s="284">
        <v>456.17</v>
      </c>
      <c r="D689" s="98">
        <f t="shared" si="13"/>
        <v>0.14156656656656663</v>
      </c>
      <c r="E689" s="98">
        <v>2.8035066369188399E-2</v>
      </c>
    </row>
    <row r="690" spans="2:5">
      <c r="B690" s="283">
        <v>43494.645833333336</v>
      </c>
      <c r="C690" s="284">
        <v>311.05</v>
      </c>
      <c r="D690" s="98">
        <f t="shared" si="13"/>
        <v>-0.3181270140517789</v>
      </c>
      <c r="E690" s="98">
        <v>2.7856717996166847E-2</v>
      </c>
    </row>
    <row r="691" spans="2:5">
      <c r="B691" s="283">
        <v>45498.645833333336</v>
      </c>
      <c r="C691" s="284">
        <v>1431.48</v>
      </c>
      <c r="D691" s="98">
        <f t="shared" si="13"/>
        <v>3.6020896961903226</v>
      </c>
      <c r="E691" s="98">
        <v>2.7823052565823847E-2</v>
      </c>
    </row>
    <row r="692" spans="2:5">
      <c r="B692" s="283">
        <v>42979.645833333336</v>
      </c>
      <c r="C692" s="284">
        <v>350.37</v>
      </c>
      <c r="D692" s="98">
        <f t="shared" si="13"/>
        <v>-0.7552393327185849</v>
      </c>
      <c r="E692" s="98">
        <v>2.777940745086549E-2</v>
      </c>
    </row>
    <row r="693" spans="2:5">
      <c r="B693" s="283">
        <v>37523.645833333336</v>
      </c>
      <c r="C693" s="284">
        <v>23.33</v>
      </c>
      <c r="D693" s="98">
        <f t="shared" si="13"/>
        <v>-0.93341324885121446</v>
      </c>
      <c r="E693" s="98">
        <v>2.7753303964757725E-2</v>
      </c>
    </row>
    <row r="694" spans="2:5">
      <c r="B694" s="283">
        <v>38589.645833333336</v>
      </c>
      <c r="C694" s="284">
        <v>56.34</v>
      </c>
      <c r="D694" s="98">
        <f t="shared" si="13"/>
        <v>1.4149164166309478</v>
      </c>
      <c r="E694" s="98">
        <v>2.7727106895293785E-2</v>
      </c>
    </row>
    <row r="695" spans="2:5">
      <c r="B695" s="283">
        <v>39065.645833333336</v>
      </c>
      <c r="C695" s="284">
        <v>89.89</v>
      </c>
      <c r="D695" s="98">
        <f t="shared" si="13"/>
        <v>0.5954916577919771</v>
      </c>
      <c r="E695" s="98">
        <v>2.7666628558362882E-2</v>
      </c>
    </row>
    <row r="696" spans="2:5">
      <c r="B696" s="283">
        <v>37970.645833333336</v>
      </c>
      <c r="C696" s="284">
        <v>27.9</v>
      </c>
      <c r="D696" s="98">
        <f t="shared" si="13"/>
        <v>-0.68962064745800422</v>
      </c>
      <c r="E696" s="98">
        <v>2.7624309392265234E-2</v>
      </c>
    </row>
    <row r="697" spans="2:5">
      <c r="B697" s="283">
        <v>39296.645833333336</v>
      </c>
      <c r="C697" s="284">
        <v>86.73</v>
      </c>
      <c r="D697" s="98">
        <f t="shared" si="13"/>
        <v>2.1086021505376347</v>
      </c>
      <c r="E697" s="98">
        <v>2.7606635071089958E-2</v>
      </c>
    </row>
    <row r="698" spans="2:5">
      <c r="B698" s="283">
        <v>42359.645833333336</v>
      </c>
      <c r="C698" s="284">
        <v>411.67</v>
      </c>
      <c r="D698" s="98">
        <f t="shared" si="13"/>
        <v>3.7465698143664241</v>
      </c>
      <c r="E698" s="98">
        <v>2.7582247516349634E-2</v>
      </c>
    </row>
    <row r="699" spans="2:5">
      <c r="B699" s="283">
        <v>41463.645833333336</v>
      </c>
      <c r="C699" s="284">
        <v>190.56</v>
      </c>
      <c r="D699" s="98">
        <f t="shared" si="13"/>
        <v>-0.53710496271285257</v>
      </c>
      <c r="E699" s="98">
        <v>2.7499191200258677E-2</v>
      </c>
    </row>
    <row r="700" spans="2:5">
      <c r="B700" s="283">
        <v>39860.645833333336</v>
      </c>
      <c r="C700" s="284">
        <v>50.83</v>
      </c>
      <c r="D700" s="98">
        <f t="shared" si="13"/>
        <v>-0.73325986565911005</v>
      </c>
      <c r="E700" s="98">
        <v>2.7491408934707806E-2</v>
      </c>
    </row>
    <row r="701" spans="2:5">
      <c r="B701" s="283">
        <v>42769.645833333336</v>
      </c>
      <c r="C701" s="284">
        <v>356.98</v>
      </c>
      <c r="D701" s="98">
        <f t="shared" si="13"/>
        <v>6.0230179028133</v>
      </c>
      <c r="E701" s="98">
        <v>2.7487551449212777E-2</v>
      </c>
    </row>
    <row r="702" spans="2:5">
      <c r="B702" s="283">
        <v>40746.645833333336</v>
      </c>
      <c r="C702" s="284">
        <v>213.49</v>
      </c>
      <c r="D702" s="98">
        <f t="shared" si="13"/>
        <v>-0.4019552916129755</v>
      </c>
      <c r="E702" s="98">
        <v>2.7480989508133602E-2</v>
      </c>
    </row>
    <row r="703" spans="2:5">
      <c r="B703" s="283">
        <v>43816.645833333336</v>
      </c>
      <c r="C703" s="284">
        <v>418.77</v>
      </c>
      <c r="D703" s="98">
        <f t="shared" si="13"/>
        <v>0.96154386622324206</v>
      </c>
      <c r="E703" s="98">
        <v>2.7479942095836263E-2</v>
      </c>
    </row>
    <row r="704" spans="2:5">
      <c r="B704" s="283">
        <v>41674.645833333336</v>
      </c>
      <c r="C704" s="284">
        <v>174.05</v>
      </c>
      <c r="D704" s="98">
        <f t="shared" si="13"/>
        <v>-0.58437805955536448</v>
      </c>
      <c r="E704" s="98">
        <v>2.7449822904368482E-2</v>
      </c>
    </row>
    <row r="705" spans="2:5">
      <c r="B705" s="283">
        <v>43703.645833333336</v>
      </c>
      <c r="C705" s="284">
        <v>332.63</v>
      </c>
      <c r="D705" s="98">
        <f t="shared" si="13"/>
        <v>0.91111749497270877</v>
      </c>
      <c r="E705" s="98">
        <v>2.7365104858387168E-2</v>
      </c>
    </row>
    <row r="706" spans="2:5">
      <c r="B706" s="283">
        <v>41519.645833333336</v>
      </c>
      <c r="C706" s="284">
        <v>184.49</v>
      </c>
      <c r="D706" s="98">
        <f t="shared" si="13"/>
        <v>-0.44535970898596033</v>
      </c>
      <c r="E706" s="98">
        <v>2.7341574785610945E-2</v>
      </c>
    </row>
    <row r="707" spans="2:5">
      <c r="B707" s="283">
        <v>44050.645833333336</v>
      </c>
      <c r="C707" s="284">
        <v>314.88</v>
      </c>
      <c r="D707" s="98">
        <f t="shared" si="13"/>
        <v>0.7067591739389667</v>
      </c>
      <c r="E707" s="98">
        <v>2.7340946166394708E-2</v>
      </c>
    </row>
    <row r="708" spans="2:5">
      <c r="B708" s="283">
        <v>37741.645833333336</v>
      </c>
      <c r="C708" s="284">
        <v>20.34</v>
      </c>
      <c r="D708" s="98">
        <f t="shared" si="13"/>
        <v>-0.93540396341463417</v>
      </c>
      <c r="E708" s="98">
        <v>2.7272727272727337E-2</v>
      </c>
    </row>
    <row r="709" spans="2:5">
      <c r="B709" s="283">
        <v>45797.645833333336</v>
      </c>
      <c r="C709" s="284">
        <v>2875.33</v>
      </c>
      <c r="D709" s="98">
        <f t="shared" si="13"/>
        <v>140.36332350049165</v>
      </c>
      <c r="E709" s="98">
        <v>2.7270453733476252E-2</v>
      </c>
    </row>
    <row r="710" spans="2:5">
      <c r="B710" s="283">
        <v>43636.645833333336</v>
      </c>
      <c r="C710" s="284">
        <v>293.97000000000003</v>
      </c>
      <c r="D710" s="98">
        <f t="shared" si="13"/>
        <v>-0.89776130044203617</v>
      </c>
      <c r="E710" s="98">
        <v>2.725652584128313E-2</v>
      </c>
    </row>
    <row r="711" spans="2:5">
      <c r="B711" s="283">
        <v>38000.645833333336</v>
      </c>
      <c r="C711" s="284">
        <v>32.44</v>
      </c>
      <c r="D711" s="98">
        <f t="shared" si="13"/>
        <v>-0.88964860359900677</v>
      </c>
      <c r="E711" s="98">
        <v>2.7232425585813846E-2</v>
      </c>
    </row>
    <row r="712" spans="2:5">
      <c r="B712" s="283">
        <v>39843.645833333336</v>
      </c>
      <c r="C712" s="284">
        <v>58.5</v>
      </c>
      <c r="D712" s="98">
        <f t="shared" si="13"/>
        <v>0.80332922318125788</v>
      </c>
      <c r="E712" s="98">
        <v>2.7216856892010588E-2</v>
      </c>
    </row>
    <row r="713" spans="2:5">
      <c r="B713" s="283">
        <v>36976.645833333336</v>
      </c>
      <c r="C713" s="284">
        <v>25.34</v>
      </c>
      <c r="D713" s="98">
        <f t="shared" si="13"/>
        <v>-0.56683760683760687</v>
      </c>
      <c r="E713" s="98">
        <v>2.7158492095662679E-2</v>
      </c>
    </row>
    <row r="714" spans="2:5">
      <c r="B714" s="283">
        <v>44530.645833333336</v>
      </c>
      <c r="C714" s="284">
        <v>404.47</v>
      </c>
      <c r="D714" s="98">
        <f t="shared" ref="D714:D777" si="14">C714/C713-1</f>
        <v>14.961720599842147</v>
      </c>
      <c r="E714" s="98">
        <v>2.7147137995835458E-2</v>
      </c>
    </row>
    <row r="715" spans="2:5">
      <c r="B715" s="283">
        <v>43861.645833333336</v>
      </c>
      <c r="C715" s="284">
        <v>404.38</v>
      </c>
      <c r="D715" s="98">
        <f t="shared" si="14"/>
        <v>-2.2251341261414481E-4</v>
      </c>
      <c r="E715" s="98">
        <v>2.7127254254508459E-2</v>
      </c>
    </row>
    <row r="716" spans="2:5">
      <c r="B716" s="283">
        <v>39800.645833333336</v>
      </c>
      <c r="C716" s="284">
        <v>56.47</v>
      </c>
      <c r="D716" s="98">
        <f t="shared" si="14"/>
        <v>-0.86035412236015629</v>
      </c>
      <c r="E716" s="98">
        <v>2.7100763914150727E-2</v>
      </c>
    </row>
    <row r="717" spans="2:5">
      <c r="B717" s="283">
        <v>43966.645833333336</v>
      </c>
      <c r="C717" s="284">
        <v>322.73</v>
      </c>
      <c r="D717" s="98">
        <f t="shared" si="14"/>
        <v>4.7150699486452989</v>
      </c>
      <c r="E717" s="98">
        <v>2.7082935522882101E-2</v>
      </c>
    </row>
    <row r="718" spans="2:5">
      <c r="B718" s="283">
        <v>38247.645833333336</v>
      </c>
      <c r="C718" s="284">
        <v>30.34</v>
      </c>
      <c r="D718" s="98">
        <f t="shared" si="14"/>
        <v>-0.90598952684906886</v>
      </c>
      <c r="E718" s="98">
        <v>2.7081922816519999E-2</v>
      </c>
    </row>
    <row r="719" spans="2:5">
      <c r="B719" s="283">
        <v>38896.645833333336</v>
      </c>
      <c r="C719" s="284">
        <v>87.3</v>
      </c>
      <c r="D719" s="98">
        <f t="shared" si="14"/>
        <v>1.8773895847066577</v>
      </c>
      <c r="E719" s="98">
        <v>2.7058823529411802E-2</v>
      </c>
    </row>
    <row r="720" spans="2:5">
      <c r="B720" s="283">
        <v>43755.645833333336</v>
      </c>
      <c r="C720" s="284">
        <v>354.25</v>
      </c>
      <c r="D720" s="98">
        <f t="shared" si="14"/>
        <v>3.0578465063001143</v>
      </c>
      <c r="E720" s="98">
        <v>2.7049750666821248E-2</v>
      </c>
    </row>
    <row r="721" spans="2:5">
      <c r="B721" s="283">
        <v>39790.645833333336</v>
      </c>
      <c r="C721" s="284">
        <v>53.27</v>
      </c>
      <c r="D721" s="98">
        <f t="shared" si="14"/>
        <v>-0.84962597035991527</v>
      </c>
      <c r="E721" s="98">
        <v>2.6990553306342813E-2</v>
      </c>
    </row>
    <row r="722" spans="2:5">
      <c r="B722" s="283">
        <v>44740.645833333336</v>
      </c>
      <c r="C722" s="284">
        <v>360.45</v>
      </c>
      <c r="D722" s="98">
        <f t="shared" si="14"/>
        <v>5.7664726863149989</v>
      </c>
      <c r="E722" s="98">
        <v>2.6981594392842867E-2</v>
      </c>
    </row>
    <row r="723" spans="2:5">
      <c r="B723" s="283">
        <v>39994.645833333336</v>
      </c>
      <c r="C723" s="284">
        <v>81.900000000000006</v>
      </c>
      <c r="D723" s="98">
        <f t="shared" si="14"/>
        <v>-0.77278401997503121</v>
      </c>
      <c r="E723" s="98">
        <v>2.6959247648902895E-2</v>
      </c>
    </row>
    <row r="724" spans="2:5">
      <c r="B724" s="283">
        <v>43199.645833333336</v>
      </c>
      <c r="C724" s="284">
        <v>295.52999999999997</v>
      </c>
      <c r="D724" s="98">
        <f t="shared" si="14"/>
        <v>2.608424908424908</v>
      </c>
      <c r="E724" s="98">
        <v>2.6930293974563924E-2</v>
      </c>
    </row>
    <row r="725" spans="2:5">
      <c r="B725" s="283">
        <v>39321.645833333336</v>
      </c>
      <c r="C725" s="284">
        <v>84.78</v>
      </c>
      <c r="D725" s="98">
        <f t="shared" si="14"/>
        <v>-0.71312557100801954</v>
      </c>
      <c r="E725" s="98">
        <v>2.6889534883720811E-2</v>
      </c>
    </row>
    <row r="726" spans="2:5">
      <c r="B726" s="283">
        <v>43917.645833333336</v>
      </c>
      <c r="C726" s="284">
        <v>306.02999999999997</v>
      </c>
      <c r="D726" s="98">
        <f t="shared" si="14"/>
        <v>2.60969568294409</v>
      </c>
      <c r="E726" s="98">
        <v>2.684293527497239E-2</v>
      </c>
    </row>
    <row r="727" spans="2:5">
      <c r="B727" s="283">
        <v>40080.645833333336</v>
      </c>
      <c r="C727" s="284">
        <v>119.89</v>
      </c>
      <c r="D727" s="98">
        <f t="shared" si="14"/>
        <v>-0.60824102212201414</v>
      </c>
      <c r="E727" s="98">
        <v>2.6807125727988934E-2</v>
      </c>
    </row>
    <row r="728" spans="2:5">
      <c r="B728" s="283">
        <v>36924.645833333336</v>
      </c>
      <c r="C728" s="284">
        <v>38.33</v>
      </c>
      <c r="D728" s="98">
        <f t="shared" si="14"/>
        <v>-0.68029026607723742</v>
      </c>
      <c r="E728" s="98">
        <v>2.6788106080900098E-2</v>
      </c>
    </row>
    <row r="729" spans="2:5">
      <c r="B729" s="283">
        <v>37802.645833333336</v>
      </c>
      <c r="C729" s="284">
        <v>24.17</v>
      </c>
      <c r="D729" s="98">
        <f t="shared" si="14"/>
        <v>-0.36942342812418461</v>
      </c>
      <c r="E729" s="98">
        <v>2.6762956669498905E-2</v>
      </c>
    </row>
    <row r="730" spans="2:5">
      <c r="B730" s="283">
        <v>40765.645833333336</v>
      </c>
      <c r="C730" s="284">
        <v>220.61</v>
      </c>
      <c r="D730" s="98">
        <f t="shared" si="14"/>
        <v>8.1274306992139014</v>
      </c>
      <c r="E730" s="98">
        <v>2.6713826965141685E-2</v>
      </c>
    </row>
    <row r="731" spans="2:5">
      <c r="B731" s="283">
        <v>38582.645833333336</v>
      </c>
      <c r="C731" s="284">
        <v>55.78</v>
      </c>
      <c r="D731" s="98">
        <f t="shared" si="14"/>
        <v>-0.74715561397942065</v>
      </c>
      <c r="E731" s="98">
        <v>2.6688753911283003E-2</v>
      </c>
    </row>
    <row r="732" spans="2:5">
      <c r="B732" s="283">
        <v>38754.645833333336</v>
      </c>
      <c r="C732" s="284">
        <v>98.53</v>
      </c>
      <c r="D732" s="98">
        <f t="shared" si="14"/>
        <v>0.76640372893510222</v>
      </c>
      <c r="E732" s="98">
        <v>2.6568035007293211E-2</v>
      </c>
    </row>
    <row r="733" spans="2:5">
      <c r="B733" s="283">
        <v>43973.645833333336</v>
      </c>
      <c r="C733" s="284">
        <v>321.88</v>
      </c>
      <c r="D733" s="98">
        <f t="shared" si="14"/>
        <v>2.2668222876281336</v>
      </c>
      <c r="E733" s="98">
        <v>2.6566735767820093E-2</v>
      </c>
    </row>
    <row r="734" spans="2:5">
      <c r="B734" s="283">
        <v>44988.645833333336</v>
      </c>
      <c r="C734" s="284">
        <v>630.38</v>
      </c>
      <c r="D734" s="98">
        <f t="shared" si="14"/>
        <v>0.95843171368211766</v>
      </c>
      <c r="E734" s="98">
        <v>2.6560489846434443E-2</v>
      </c>
    </row>
    <row r="735" spans="2:5">
      <c r="B735" s="283">
        <v>40511.645833333336</v>
      </c>
      <c r="C735" s="284">
        <v>129.06</v>
      </c>
      <c r="D735" s="98">
        <f t="shared" si="14"/>
        <v>-0.79526634728259138</v>
      </c>
      <c r="E735" s="98">
        <v>2.6403690154286785E-2</v>
      </c>
    </row>
    <row r="736" spans="2:5">
      <c r="B736" s="283">
        <v>42198.645833333336</v>
      </c>
      <c r="C736" s="284">
        <v>179</v>
      </c>
      <c r="D736" s="98">
        <f t="shared" si="14"/>
        <v>0.38695180536184726</v>
      </c>
      <c r="E736" s="98">
        <v>2.6376146788990695E-2</v>
      </c>
    </row>
    <row r="737" spans="2:5">
      <c r="B737" s="283">
        <v>43248.645833333336</v>
      </c>
      <c r="C737" s="284">
        <v>266.32</v>
      </c>
      <c r="D737" s="98">
        <f t="shared" si="14"/>
        <v>0.48782122905027925</v>
      </c>
      <c r="E737" s="98">
        <v>2.6360413133960092E-2</v>
      </c>
    </row>
    <row r="738" spans="2:5">
      <c r="B738" s="283">
        <v>36999.645833333336</v>
      </c>
      <c r="C738" s="284">
        <v>25.33</v>
      </c>
      <c r="D738" s="98">
        <f t="shared" si="14"/>
        <v>-0.9048888555121658</v>
      </c>
      <c r="E738" s="98">
        <v>2.6337115072933459E-2</v>
      </c>
    </row>
    <row r="739" spans="2:5">
      <c r="B739" s="283">
        <v>45484.645833333336</v>
      </c>
      <c r="C739" s="284">
        <v>1367.52</v>
      </c>
      <c r="D739" s="98">
        <f t="shared" si="14"/>
        <v>52.988156336360049</v>
      </c>
      <c r="E739" s="98">
        <v>2.6242917714156988E-2</v>
      </c>
    </row>
    <row r="740" spans="2:5">
      <c r="B740" s="283">
        <v>37810.645833333336</v>
      </c>
      <c r="C740" s="284">
        <v>24.64</v>
      </c>
      <c r="D740" s="98">
        <f t="shared" si="14"/>
        <v>-0.98198198198198194</v>
      </c>
      <c r="E740" s="98">
        <v>2.6239067055393583E-2</v>
      </c>
    </row>
    <row r="741" spans="2:5">
      <c r="B741" s="283">
        <v>44494.645833333336</v>
      </c>
      <c r="C741" s="284">
        <v>439.82</v>
      </c>
      <c r="D741" s="98">
        <f t="shared" si="14"/>
        <v>16.849837662337663</v>
      </c>
      <c r="E741" s="98">
        <v>2.6226142143823905E-2</v>
      </c>
    </row>
    <row r="742" spans="2:5">
      <c r="B742" s="283">
        <v>43445.645833333336</v>
      </c>
      <c r="C742" s="284">
        <v>296.64999999999998</v>
      </c>
      <c r="D742" s="98">
        <f t="shared" si="14"/>
        <v>-0.32551953071711159</v>
      </c>
      <c r="E742" s="98">
        <v>2.622202234752824E-2</v>
      </c>
    </row>
    <row r="743" spans="2:5">
      <c r="B743" s="283">
        <v>45071.645833333336</v>
      </c>
      <c r="C743" s="284">
        <v>592.52</v>
      </c>
      <c r="D743" s="98">
        <f t="shared" si="14"/>
        <v>0.9973706387999326</v>
      </c>
      <c r="E743" s="98">
        <v>2.6221898922719866E-2</v>
      </c>
    </row>
    <row r="744" spans="2:5">
      <c r="B744" s="283">
        <v>44526.645833333336</v>
      </c>
      <c r="C744" s="284">
        <v>393.78</v>
      </c>
      <c r="D744" s="98">
        <f t="shared" si="14"/>
        <v>-0.33541483831769392</v>
      </c>
      <c r="E744" s="98">
        <v>2.6217033253413735E-2</v>
      </c>
    </row>
    <row r="745" spans="2:5">
      <c r="B745" s="283">
        <v>36675.645833333336</v>
      </c>
      <c r="C745" s="284">
        <v>24.29</v>
      </c>
      <c r="D745" s="98">
        <f t="shared" si="14"/>
        <v>-0.93831581085885518</v>
      </c>
      <c r="E745" s="98">
        <v>2.6193493874102192E-2</v>
      </c>
    </row>
    <row r="746" spans="2:5">
      <c r="B746" s="283">
        <v>41894.645833333336</v>
      </c>
      <c r="C746" s="284">
        <v>194.57</v>
      </c>
      <c r="D746" s="98">
        <f t="shared" si="14"/>
        <v>7.0102923013585841</v>
      </c>
      <c r="E746" s="98">
        <v>2.6158957860872301E-2</v>
      </c>
    </row>
    <row r="747" spans="2:5">
      <c r="B747" s="283">
        <v>41613.645833333336</v>
      </c>
      <c r="C747" s="284">
        <v>188.12</v>
      </c>
      <c r="D747" s="98">
        <f t="shared" si="14"/>
        <v>-3.3150023127923034E-2</v>
      </c>
      <c r="E747" s="98">
        <v>2.6127747777232369E-2</v>
      </c>
    </row>
    <row r="748" spans="2:5">
      <c r="B748" s="283">
        <v>42732.645833333336</v>
      </c>
      <c r="C748" s="284">
        <v>341.93</v>
      </c>
      <c r="D748" s="98">
        <f t="shared" si="14"/>
        <v>0.81761641505422067</v>
      </c>
      <c r="E748" s="98">
        <v>2.6108093508987684E-2</v>
      </c>
    </row>
    <row r="749" spans="2:5">
      <c r="B749" s="283">
        <v>42263.645833333336</v>
      </c>
      <c r="C749" s="284">
        <v>192.22</v>
      </c>
      <c r="D749" s="98">
        <f t="shared" si="14"/>
        <v>-0.43783815400813031</v>
      </c>
      <c r="E749" s="98">
        <v>2.6103667325041213E-2</v>
      </c>
    </row>
    <row r="750" spans="2:5">
      <c r="B750" s="283">
        <v>39792.645833333336</v>
      </c>
      <c r="C750" s="284">
        <v>54.66</v>
      </c>
      <c r="D750" s="98">
        <f t="shared" si="14"/>
        <v>-0.71563833107897201</v>
      </c>
      <c r="E750" s="98">
        <v>2.6093486014642231E-2</v>
      </c>
    </row>
    <row r="751" spans="2:5">
      <c r="B751" s="283">
        <v>40921.645833333336</v>
      </c>
      <c r="C751" s="284">
        <v>175.48</v>
      </c>
      <c r="D751" s="98">
        <f t="shared" si="14"/>
        <v>2.2103915111598975</v>
      </c>
      <c r="E751" s="98">
        <v>2.6078821190503865E-2</v>
      </c>
    </row>
    <row r="752" spans="2:5">
      <c r="B752" s="283">
        <v>37218.645833333336</v>
      </c>
      <c r="C752" s="284">
        <v>26.4</v>
      </c>
      <c r="D752" s="98">
        <f t="shared" si="14"/>
        <v>-0.84955550490084342</v>
      </c>
      <c r="E752" s="98">
        <v>2.6039642440730537E-2</v>
      </c>
    </row>
    <row r="753" spans="2:5">
      <c r="B753" s="283">
        <v>45659.645833333336</v>
      </c>
      <c r="C753" s="284">
        <v>1722.08</v>
      </c>
      <c r="D753" s="98">
        <f t="shared" si="14"/>
        <v>64.230303030303034</v>
      </c>
      <c r="E753" s="98">
        <v>2.6024785510009529E-2</v>
      </c>
    </row>
    <row r="754" spans="2:5">
      <c r="B754" s="283">
        <v>39476.645833333336</v>
      </c>
      <c r="C754" s="284">
        <v>94.7</v>
      </c>
      <c r="D754" s="98">
        <f t="shared" si="14"/>
        <v>-0.94500836198086036</v>
      </c>
      <c r="E754" s="98">
        <v>2.600216684723744E-2</v>
      </c>
    </row>
    <row r="755" spans="2:5">
      <c r="B755" s="283">
        <v>39328.645833333336</v>
      </c>
      <c r="C755" s="284">
        <v>87.21</v>
      </c>
      <c r="D755" s="98">
        <f t="shared" si="14"/>
        <v>-7.9091869060190167E-2</v>
      </c>
      <c r="E755" s="98">
        <v>2.6000000000000023E-2</v>
      </c>
    </row>
    <row r="756" spans="2:5">
      <c r="B756" s="283">
        <v>45554.645833333336</v>
      </c>
      <c r="C756" s="284">
        <v>2592.52</v>
      </c>
      <c r="D756" s="98">
        <f t="shared" si="14"/>
        <v>28.727324848067884</v>
      </c>
      <c r="E756" s="98">
        <v>2.5988879434869494E-2</v>
      </c>
    </row>
    <row r="757" spans="2:5">
      <c r="B757" s="283">
        <v>37746.645833333336</v>
      </c>
      <c r="C757" s="284">
        <v>20.53</v>
      </c>
      <c r="D757" s="98">
        <f t="shared" si="14"/>
        <v>-0.99208106398407725</v>
      </c>
      <c r="E757" s="98">
        <v>2.5987006496751563E-2</v>
      </c>
    </row>
    <row r="758" spans="2:5">
      <c r="B758" s="283">
        <v>41611.645833333336</v>
      </c>
      <c r="C758" s="284">
        <v>184.14</v>
      </c>
      <c r="D758" s="98">
        <f t="shared" si="14"/>
        <v>7.9693132001948364</v>
      </c>
      <c r="E758" s="98">
        <v>2.5906735751295207E-2</v>
      </c>
    </row>
    <row r="759" spans="2:5">
      <c r="B759" s="283">
        <v>40493.645833333336</v>
      </c>
      <c r="C759" s="284">
        <v>136.63</v>
      </c>
      <c r="D759" s="98">
        <f t="shared" si="14"/>
        <v>-0.25801020962311283</v>
      </c>
      <c r="E759" s="98">
        <v>2.5904790509085451E-2</v>
      </c>
    </row>
    <row r="760" spans="2:5">
      <c r="B760" s="283">
        <v>44910.645833333336</v>
      </c>
      <c r="C760" s="284">
        <v>658.32</v>
      </c>
      <c r="D760" s="98">
        <f t="shared" si="14"/>
        <v>3.8182683158896298</v>
      </c>
      <c r="E760" s="98">
        <v>2.5899953249181928E-2</v>
      </c>
    </row>
    <row r="761" spans="2:5">
      <c r="B761" s="283">
        <v>45439.645833333336</v>
      </c>
      <c r="C761" s="284">
        <v>1318.35</v>
      </c>
      <c r="D761" s="98">
        <f t="shared" si="14"/>
        <v>1.0025975209624494</v>
      </c>
      <c r="E761" s="98">
        <v>2.5897421930322739E-2</v>
      </c>
    </row>
    <row r="762" spans="2:5">
      <c r="B762" s="283">
        <v>42646.645833333336</v>
      </c>
      <c r="C762" s="284">
        <v>439.97</v>
      </c>
      <c r="D762" s="98">
        <f t="shared" si="14"/>
        <v>-0.66627223423218407</v>
      </c>
      <c r="E762" s="98">
        <v>2.588196889500316E-2</v>
      </c>
    </row>
    <row r="763" spans="2:5">
      <c r="B763" s="283">
        <v>45537.645833333336</v>
      </c>
      <c r="C763" s="284">
        <v>2225.5700000000002</v>
      </c>
      <c r="D763" s="98">
        <f t="shared" si="14"/>
        <v>4.0584585312634953</v>
      </c>
      <c r="E763" s="98">
        <v>2.5858850318280613E-2</v>
      </c>
    </row>
    <row r="764" spans="2:5">
      <c r="B764" s="283">
        <v>43257.645833333336</v>
      </c>
      <c r="C764" s="284">
        <v>243.38</v>
      </c>
      <c r="D764" s="98">
        <f t="shared" si="14"/>
        <v>-0.89064374519785949</v>
      </c>
      <c r="E764" s="98">
        <v>2.5837723919915678E-2</v>
      </c>
    </row>
    <row r="765" spans="2:5">
      <c r="B765" s="283">
        <v>42579.645833333336</v>
      </c>
      <c r="C765" s="284">
        <v>402.28</v>
      </c>
      <c r="D765" s="98">
        <f t="shared" si="14"/>
        <v>0.65288848713945269</v>
      </c>
      <c r="E765" s="98">
        <v>2.577963638218117E-2</v>
      </c>
    </row>
    <row r="766" spans="2:5">
      <c r="B766" s="283">
        <v>42132.645833333336</v>
      </c>
      <c r="C766" s="284">
        <v>165.53</v>
      </c>
      <c r="D766" s="98">
        <f t="shared" si="14"/>
        <v>-0.58852043352888539</v>
      </c>
      <c r="E766" s="98">
        <v>2.57792650430686E-2</v>
      </c>
    </row>
    <row r="767" spans="2:5">
      <c r="B767" s="283">
        <v>43423.645833333336</v>
      </c>
      <c r="C767" s="284">
        <v>288.22000000000003</v>
      </c>
      <c r="D767" s="98">
        <f t="shared" si="14"/>
        <v>0.74119494955597198</v>
      </c>
      <c r="E767" s="98">
        <v>2.5766958502384529E-2</v>
      </c>
    </row>
    <row r="768" spans="2:5">
      <c r="B768" s="283">
        <v>36880.645833333336</v>
      </c>
      <c r="C768" s="284">
        <v>38.22</v>
      </c>
      <c r="D768" s="98">
        <f t="shared" si="14"/>
        <v>-0.86739296370827845</v>
      </c>
      <c r="E768" s="98">
        <v>2.5764895330112836E-2</v>
      </c>
    </row>
    <row r="769" spans="2:5">
      <c r="B769" s="283">
        <v>44831.645833333336</v>
      </c>
      <c r="C769" s="284">
        <v>382.28</v>
      </c>
      <c r="D769" s="98">
        <f t="shared" si="14"/>
        <v>9.0020931449502868</v>
      </c>
      <c r="E769" s="98">
        <v>2.5704319828280031E-2</v>
      </c>
    </row>
    <row r="770" spans="2:5">
      <c r="B770" s="283">
        <v>45027.645833333336</v>
      </c>
      <c r="C770" s="284">
        <v>587.53</v>
      </c>
      <c r="D770" s="98">
        <f t="shared" si="14"/>
        <v>0.53691011823794077</v>
      </c>
      <c r="E770" s="98">
        <v>2.567996927481575E-2</v>
      </c>
    </row>
    <row r="771" spans="2:5">
      <c r="B771" s="283">
        <v>39379.645833333336</v>
      </c>
      <c r="C771" s="284">
        <v>87.17</v>
      </c>
      <c r="D771" s="98">
        <f t="shared" si="14"/>
        <v>-0.85163310809660786</v>
      </c>
      <c r="E771" s="98">
        <v>2.5650076479585948E-2</v>
      </c>
    </row>
    <row r="772" spans="2:5">
      <c r="B772" s="283">
        <v>37076.645833333336</v>
      </c>
      <c r="C772" s="284">
        <v>24</v>
      </c>
      <c r="D772" s="98">
        <f t="shared" si="14"/>
        <v>-0.7246759206148905</v>
      </c>
      <c r="E772" s="98">
        <v>2.5641025641025772E-2</v>
      </c>
    </row>
    <row r="773" spans="2:5">
      <c r="B773" s="283">
        <v>42374.645833333336</v>
      </c>
      <c r="C773" s="284">
        <v>464.72</v>
      </c>
      <c r="D773" s="98">
        <f t="shared" si="14"/>
        <v>18.363333333333333</v>
      </c>
      <c r="E773" s="98">
        <v>2.5600282485875647E-2</v>
      </c>
    </row>
    <row r="774" spans="2:5">
      <c r="B774" s="283">
        <v>40259.645833333336</v>
      </c>
      <c r="C774" s="284">
        <v>116.65</v>
      </c>
      <c r="D774" s="98">
        <f t="shared" si="14"/>
        <v>-0.74898863831984852</v>
      </c>
      <c r="E774" s="98">
        <v>2.5584666783893262E-2</v>
      </c>
    </row>
    <row r="775" spans="2:5">
      <c r="B775" s="283">
        <v>37894.645833333336</v>
      </c>
      <c r="C775" s="284">
        <v>24.06</v>
      </c>
      <c r="D775" s="98">
        <f t="shared" si="14"/>
        <v>-0.79374196313759104</v>
      </c>
      <c r="E775" s="98">
        <v>2.5575447570332477E-2</v>
      </c>
    </row>
    <row r="776" spans="2:5">
      <c r="B776" s="283">
        <v>44152.645833333336</v>
      </c>
      <c r="C776" s="284">
        <v>291.75</v>
      </c>
      <c r="D776" s="98">
        <f t="shared" si="14"/>
        <v>11.125935162094764</v>
      </c>
      <c r="E776" s="98">
        <v>2.5555399325084327E-2</v>
      </c>
    </row>
    <row r="777" spans="2:5">
      <c r="B777" s="283">
        <v>36916.645833333336</v>
      </c>
      <c r="C777" s="284">
        <v>40.21</v>
      </c>
      <c r="D777" s="98">
        <f t="shared" si="14"/>
        <v>-0.86217652099400177</v>
      </c>
      <c r="E777" s="98">
        <v>2.5503698036215328E-2</v>
      </c>
    </row>
    <row r="778" spans="2:5">
      <c r="B778" s="283">
        <v>39639.645833333336</v>
      </c>
      <c r="C778" s="284">
        <v>86.17</v>
      </c>
      <c r="D778" s="98">
        <f t="shared" ref="D778:D841" si="15">C778/C777-1</f>
        <v>1.142999253916936</v>
      </c>
      <c r="E778" s="98">
        <v>2.5467095085088598E-2</v>
      </c>
    </row>
    <row r="779" spans="2:5">
      <c r="B779" s="283">
        <v>36780.645833333336</v>
      </c>
      <c r="C779" s="284">
        <v>27</v>
      </c>
      <c r="D779" s="98">
        <f t="shared" si="15"/>
        <v>-0.68666589300220493</v>
      </c>
      <c r="E779" s="98">
        <v>2.5446259020129203E-2</v>
      </c>
    </row>
    <row r="780" spans="2:5">
      <c r="B780" s="283">
        <v>39828.645833333336</v>
      </c>
      <c r="C780" s="284">
        <v>52.8</v>
      </c>
      <c r="D780" s="98">
        <f t="shared" si="15"/>
        <v>0.95555555555555549</v>
      </c>
      <c r="E780" s="98">
        <v>2.5441833365702049E-2</v>
      </c>
    </row>
    <row r="781" spans="2:5">
      <c r="B781" s="283">
        <v>38112.645833333336</v>
      </c>
      <c r="C781" s="284">
        <v>27.42</v>
      </c>
      <c r="D781" s="98">
        <f t="shared" si="15"/>
        <v>-0.4806818181818181</v>
      </c>
      <c r="E781" s="98">
        <v>2.5430067314884175E-2</v>
      </c>
    </row>
    <row r="782" spans="2:5">
      <c r="B782" s="283">
        <v>36550.645833333336</v>
      </c>
      <c r="C782" s="284">
        <v>38.76</v>
      </c>
      <c r="D782" s="98">
        <f t="shared" si="15"/>
        <v>0.41356673960612667</v>
      </c>
      <c r="E782" s="98">
        <v>2.5396825396825529E-2</v>
      </c>
    </row>
    <row r="783" spans="2:5">
      <c r="B783" s="283">
        <v>44641.645833333336</v>
      </c>
      <c r="C783" s="284">
        <v>354.92</v>
      </c>
      <c r="D783" s="98">
        <f t="shared" si="15"/>
        <v>8.1568627450980404</v>
      </c>
      <c r="E783" s="98">
        <v>2.5395082772368793E-2</v>
      </c>
    </row>
    <row r="784" spans="2:5">
      <c r="B784" s="283">
        <v>38488.645833333336</v>
      </c>
      <c r="C784" s="284">
        <v>53.35</v>
      </c>
      <c r="D784" s="98">
        <f t="shared" si="15"/>
        <v>-0.84968443592922349</v>
      </c>
      <c r="E784" s="98">
        <v>2.5369978858351017E-2</v>
      </c>
    </row>
    <row r="785" spans="2:5">
      <c r="B785" s="283">
        <v>36998.645833333336</v>
      </c>
      <c r="C785" s="284">
        <v>24.68</v>
      </c>
      <c r="D785" s="98">
        <f t="shared" si="15"/>
        <v>-0.53739456419868792</v>
      </c>
      <c r="E785" s="98">
        <v>2.5342750311591278E-2</v>
      </c>
    </row>
    <row r="786" spans="2:5">
      <c r="B786" s="283">
        <v>37302.645833333336</v>
      </c>
      <c r="C786" s="284">
        <v>24.28</v>
      </c>
      <c r="D786" s="98">
        <f t="shared" si="15"/>
        <v>-1.620745542949753E-2</v>
      </c>
      <c r="E786" s="98">
        <v>2.533783783783794E-2</v>
      </c>
    </row>
    <row r="787" spans="2:5">
      <c r="B787" s="283">
        <v>45372.645833333336</v>
      </c>
      <c r="C787" s="284">
        <v>1018.03</v>
      </c>
      <c r="D787" s="98">
        <f t="shared" si="15"/>
        <v>40.928747940691927</v>
      </c>
      <c r="E787" s="98">
        <v>2.5289046448857988E-2</v>
      </c>
    </row>
    <row r="788" spans="2:5">
      <c r="B788" s="283">
        <v>45145.645833333336</v>
      </c>
      <c r="C788" s="284">
        <v>684.52</v>
      </c>
      <c r="D788" s="98">
        <f t="shared" si="15"/>
        <v>-0.32760331227959882</v>
      </c>
      <c r="E788" s="98">
        <v>2.5237018287477486E-2</v>
      </c>
    </row>
    <row r="789" spans="2:5">
      <c r="B789" s="283">
        <v>38776.645833333336</v>
      </c>
      <c r="C789" s="284">
        <v>94.97</v>
      </c>
      <c r="D789" s="98">
        <f t="shared" si="15"/>
        <v>-0.86126044527552148</v>
      </c>
      <c r="E789" s="98">
        <v>2.5151122625215905E-2</v>
      </c>
    </row>
    <row r="790" spans="2:5">
      <c r="B790" s="283">
        <v>40067.645833333336</v>
      </c>
      <c r="C790" s="284">
        <v>109.55</v>
      </c>
      <c r="D790" s="98">
        <f t="shared" si="15"/>
        <v>0.15352216489417714</v>
      </c>
      <c r="E790" s="98">
        <v>2.5077196593992657E-2</v>
      </c>
    </row>
    <row r="791" spans="2:5">
      <c r="B791" s="283">
        <v>37988.645833333336</v>
      </c>
      <c r="C791" s="284">
        <v>29.86</v>
      </c>
      <c r="D791" s="98">
        <f t="shared" si="15"/>
        <v>-0.7274303970789594</v>
      </c>
      <c r="E791" s="98">
        <v>2.5060075523515302E-2</v>
      </c>
    </row>
    <row r="792" spans="2:5">
      <c r="B792" s="283">
        <v>40667.645833333336</v>
      </c>
      <c r="C792" s="284">
        <v>135.85</v>
      </c>
      <c r="D792" s="98">
        <f t="shared" si="15"/>
        <v>3.5495646349631613</v>
      </c>
      <c r="E792" s="98">
        <v>2.5050931864483372E-2</v>
      </c>
    </row>
    <row r="793" spans="2:5">
      <c r="B793" s="283">
        <v>37312.645833333336</v>
      </c>
      <c r="C793" s="284">
        <v>25.4</v>
      </c>
      <c r="D793" s="98">
        <f t="shared" si="15"/>
        <v>-0.81302907618697096</v>
      </c>
      <c r="E793" s="98">
        <v>2.5020177562550261E-2</v>
      </c>
    </row>
    <row r="794" spans="2:5">
      <c r="B794" s="283">
        <v>43756.645833333336</v>
      </c>
      <c r="C794" s="284">
        <v>363.1</v>
      </c>
      <c r="D794" s="98">
        <f t="shared" si="15"/>
        <v>13.295275590551183</v>
      </c>
      <c r="E794" s="98">
        <v>2.4982357092449003E-2</v>
      </c>
    </row>
    <row r="795" spans="2:5">
      <c r="B795" s="283">
        <v>45357.645833333336</v>
      </c>
      <c r="C795" s="284">
        <v>1054.67</v>
      </c>
      <c r="D795" s="98">
        <f t="shared" si="15"/>
        <v>1.9046268245662352</v>
      </c>
      <c r="E795" s="98">
        <v>2.4946550048591032E-2</v>
      </c>
    </row>
    <row r="796" spans="2:5">
      <c r="B796" s="283">
        <v>44351.645833333336</v>
      </c>
      <c r="C796" s="284">
        <v>312.02</v>
      </c>
      <c r="D796" s="98">
        <f t="shared" si="15"/>
        <v>-0.70415390596110639</v>
      </c>
      <c r="E796" s="98">
        <v>2.4931839831816793E-2</v>
      </c>
    </row>
    <row r="797" spans="2:5">
      <c r="B797" s="283">
        <v>40890.645833333336</v>
      </c>
      <c r="C797" s="284">
        <v>188.56</v>
      </c>
      <c r="D797" s="98">
        <f t="shared" si="15"/>
        <v>-0.39567976411768468</v>
      </c>
      <c r="E797" s="98">
        <v>2.4894010218502016E-2</v>
      </c>
    </row>
    <row r="798" spans="2:5">
      <c r="B798" s="283">
        <v>43406.645833333336</v>
      </c>
      <c r="C798" s="284">
        <v>263.93</v>
      </c>
      <c r="D798" s="98">
        <f t="shared" si="15"/>
        <v>0.39971361900721258</v>
      </c>
      <c r="E798" s="98">
        <v>2.4891270580925884E-2</v>
      </c>
    </row>
    <row r="799" spans="2:5">
      <c r="B799" s="283">
        <v>41235.645833333336</v>
      </c>
      <c r="C799" s="284">
        <v>213.77</v>
      </c>
      <c r="D799" s="98">
        <f t="shared" si="15"/>
        <v>-0.19005039214943353</v>
      </c>
      <c r="E799" s="98">
        <v>2.4833405244738538E-2</v>
      </c>
    </row>
    <row r="800" spans="2:5">
      <c r="B800" s="283">
        <v>39975.645833333336</v>
      </c>
      <c r="C800" s="284">
        <v>80.53</v>
      </c>
      <c r="D800" s="98">
        <f t="shared" si="15"/>
        <v>-0.62328671001543712</v>
      </c>
      <c r="E800" s="98">
        <v>2.4815474675490057E-2</v>
      </c>
    </row>
    <row r="801" spans="2:5">
      <c r="B801" s="283">
        <v>36936.645833333336</v>
      </c>
      <c r="C801" s="284">
        <v>33.880000000000003</v>
      </c>
      <c r="D801" s="98">
        <f t="shared" si="15"/>
        <v>-0.5792872221532348</v>
      </c>
      <c r="E801" s="98">
        <v>2.4803387779794406E-2</v>
      </c>
    </row>
    <row r="802" spans="2:5">
      <c r="B802" s="283">
        <v>39402.645833333336</v>
      </c>
      <c r="C802" s="284">
        <v>92.81</v>
      </c>
      <c r="D802" s="98">
        <f t="shared" si="15"/>
        <v>1.7393742621015349</v>
      </c>
      <c r="E802" s="98">
        <v>2.4732251297339136E-2</v>
      </c>
    </row>
    <row r="803" spans="2:5">
      <c r="B803" s="283">
        <v>42307.645833333336</v>
      </c>
      <c r="C803" s="284">
        <v>313.25</v>
      </c>
      <c r="D803" s="98">
        <f t="shared" si="15"/>
        <v>2.3751750888912833</v>
      </c>
      <c r="E803" s="98">
        <v>2.4697415767092057E-2</v>
      </c>
    </row>
    <row r="804" spans="2:5">
      <c r="B804" s="283">
        <v>40917.645833333336</v>
      </c>
      <c r="C804" s="284">
        <v>169.33</v>
      </c>
      <c r="D804" s="98">
        <f t="shared" si="15"/>
        <v>-0.45944134078212284</v>
      </c>
      <c r="E804" s="98">
        <v>2.4689863842662696E-2</v>
      </c>
    </row>
    <row r="805" spans="2:5">
      <c r="B805" s="283">
        <v>37316.645833333336</v>
      </c>
      <c r="C805" s="284">
        <v>25.8</v>
      </c>
      <c r="D805" s="98">
        <f t="shared" si="15"/>
        <v>-0.84763479596055036</v>
      </c>
      <c r="E805" s="98">
        <v>2.4622716441620396E-2</v>
      </c>
    </row>
    <row r="806" spans="2:5">
      <c r="B806" s="283">
        <v>45261.645833333336</v>
      </c>
      <c r="C806" s="284">
        <v>691.45</v>
      </c>
      <c r="D806" s="98">
        <f t="shared" si="15"/>
        <v>25.800387596899228</v>
      </c>
      <c r="E806" s="98">
        <v>2.4598058827887792E-2</v>
      </c>
    </row>
    <row r="807" spans="2:5">
      <c r="B807" s="283">
        <v>45860.645833333336</v>
      </c>
      <c r="C807" s="284">
        <v>3138.67</v>
      </c>
      <c r="D807" s="98">
        <f t="shared" si="15"/>
        <v>3.5392580808446015</v>
      </c>
      <c r="E807" s="98">
        <v>2.4594150809739812E-2</v>
      </c>
    </row>
    <row r="808" spans="2:5">
      <c r="B808" s="283">
        <v>37484.645833333336</v>
      </c>
      <c r="C808" s="284">
        <v>24.18</v>
      </c>
      <c r="D808" s="98">
        <f t="shared" si="15"/>
        <v>-0.99229609994042067</v>
      </c>
      <c r="E808" s="98">
        <v>2.4576271186440568E-2</v>
      </c>
    </row>
    <row r="809" spans="2:5">
      <c r="B809" s="283">
        <v>42656.645833333336</v>
      </c>
      <c r="C809" s="284">
        <v>448.48</v>
      </c>
      <c r="D809" s="98">
        <f t="shared" si="15"/>
        <v>17.547559966914807</v>
      </c>
      <c r="E809" s="98">
        <v>2.4558517807780955E-2</v>
      </c>
    </row>
    <row r="810" spans="2:5">
      <c r="B810" s="283">
        <v>40135.645833333336</v>
      </c>
      <c r="C810" s="284">
        <v>118.54</v>
      </c>
      <c r="D810" s="98">
        <f t="shared" si="15"/>
        <v>-0.73568498037816621</v>
      </c>
      <c r="E810" s="98">
        <v>2.454624027657748E-2</v>
      </c>
    </row>
    <row r="811" spans="2:5">
      <c r="B811" s="283">
        <v>39756.645833333336</v>
      </c>
      <c r="C811" s="284">
        <v>73.08</v>
      </c>
      <c r="D811" s="98">
        <f t="shared" si="15"/>
        <v>-0.38349924076261177</v>
      </c>
      <c r="E811" s="98">
        <v>2.4533856722276814E-2</v>
      </c>
    </row>
    <row r="812" spans="2:5">
      <c r="B812" s="283">
        <v>39990.645833333336</v>
      </c>
      <c r="C812" s="284">
        <v>78.62</v>
      </c>
      <c r="D812" s="98">
        <f t="shared" si="15"/>
        <v>7.580733442802412E-2</v>
      </c>
      <c r="E812" s="98">
        <v>2.4498305968204459E-2</v>
      </c>
    </row>
    <row r="813" spans="2:5">
      <c r="B813" s="283">
        <v>43186.645833333336</v>
      </c>
      <c r="C813" s="284">
        <v>276.18</v>
      </c>
      <c r="D813" s="98">
        <f t="shared" si="15"/>
        <v>2.5128466039175783</v>
      </c>
      <c r="E813" s="98">
        <v>2.4482528377476109E-2</v>
      </c>
    </row>
    <row r="814" spans="2:5">
      <c r="B814" s="283">
        <v>44469.645833333336</v>
      </c>
      <c r="C814" s="284">
        <v>398.57</v>
      </c>
      <c r="D814" s="98">
        <f t="shared" si="15"/>
        <v>0.44315301614888836</v>
      </c>
      <c r="E814" s="98">
        <v>2.4338216396813106E-2</v>
      </c>
    </row>
    <row r="815" spans="2:5">
      <c r="B815" s="283">
        <v>45155.645833333336</v>
      </c>
      <c r="C815" s="284">
        <v>696.98</v>
      </c>
      <c r="D815" s="98">
        <f t="shared" si="15"/>
        <v>0.74870160824949195</v>
      </c>
      <c r="E815" s="98">
        <v>2.4337908938596886E-2</v>
      </c>
    </row>
    <row r="816" spans="2:5">
      <c r="B816" s="283">
        <v>36812.645833333336</v>
      </c>
      <c r="C816" s="284">
        <v>25.27</v>
      </c>
      <c r="D816" s="98">
        <f t="shared" si="15"/>
        <v>-0.9637435794427387</v>
      </c>
      <c r="E816" s="98">
        <v>2.4321037697608405E-2</v>
      </c>
    </row>
    <row r="817" spans="2:5">
      <c r="B817" s="283">
        <v>45373.645833333336</v>
      </c>
      <c r="C817" s="284">
        <v>1042.77</v>
      </c>
      <c r="D817" s="98">
        <f t="shared" si="15"/>
        <v>40.265136525524341</v>
      </c>
      <c r="E817" s="98">
        <v>2.4301837863324183E-2</v>
      </c>
    </row>
    <row r="818" spans="2:5">
      <c r="B818" s="283">
        <v>44659.645833333336</v>
      </c>
      <c r="C818" s="284">
        <v>362.58</v>
      </c>
      <c r="D818" s="98">
        <f t="shared" si="15"/>
        <v>-0.65229149285077248</v>
      </c>
      <c r="E818" s="98">
        <v>2.4295157918526433E-2</v>
      </c>
    </row>
    <row r="819" spans="2:5">
      <c r="B819" s="283">
        <v>41556.645833333336</v>
      </c>
      <c r="C819" s="284">
        <v>177.01</v>
      </c>
      <c r="D819" s="98">
        <f t="shared" si="15"/>
        <v>-0.5118042914667108</v>
      </c>
      <c r="E819" s="98">
        <v>2.4244879064923008E-2</v>
      </c>
    </row>
    <row r="820" spans="2:5">
      <c r="B820" s="283">
        <v>41082.645833333336</v>
      </c>
      <c r="C820" s="284">
        <v>229.28</v>
      </c>
      <c r="D820" s="98">
        <f t="shared" si="15"/>
        <v>0.29529405118354912</v>
      </c>
      <c r="E820" s="98">
        <v>2.4211560796926657E-2</v>
      </c>
    </row>
    <row r="821" spans="2:5">
      <c r="B821" s="283">
        <v>39230.645833333336</v>
      </c>
      <c r="C821" s="284">
        <v>102.15</v>
      </c>
      <c r="D821" s="98">
        <f t="shared" si="15"/>
        <v>-0.55447487787857641</v>
      </c>
      <c r="E821" s="98">
        <v>2.4162823340685868E-2</v>
      </c>
    </row>
    <row r="822" spans="2:5">
      <c r="B822" s="283">
        <v>38867.645833333336</v>
      </c>
      <c r="C822" s="284">
        <v>92.04</v>
      </c>
      <c r="D822" s="98">
        <f t="shared" si="15"/>
        <v>-9.8972099853157136E-2</v>
      </c>
      <c r="E822" s="98">
        <v>2.4145988650272621E-2</v>
      </c>
    </row>
    <row r="823" spans="2:5">
      <c r="B823" s="283">
        <v>44812.645833333336</v>
      </c>
      <c r="C823" s="284">
        <v>377.85</v>
      </c>
      <c r="D823" s="98">
        <f t="shared" si="15"/>
        <v>3.1052803129074311</v>
      </c>
      <c r="E823" s="98">
        <v>2.4066997316855021E-2</v>
      </c>
    </row>
    <row r="824" spans="2:5">
      <c r="B824" s="283">
        <v>42226.645833333336</v>
      </c>
      <c r="C824" s="284">
        <v>201.03</v>
      </c>
      <c r="D824" s="98">
        <f t="shared" si="15"/>
        <v>-0.46796347757046453</v>
      </c>
      <c r="E824" s="98">
        <v>2.39914425427874E-2</v>
      </c>
    </row>
    <row r="825" spans="2:5">
      <c r="B825" s="283">
        <v>38834.645833333336</v>
      </c>
      <c r="C825" s="284">
        <v>102.53</v>
      </c>
      <c r="D825" s="98">
        <f t="shared" si="15"/>
        <v>-0.48997662040491463</v>
      </c>
      <c r="E825" s="98">
        <v>2.3968840507340605E-2</v>
      </c>
    </row>
    <row r="826" spans="2:5">
      <c r="B826" s="283">
        <v>44761.645833333336</v>
      </c>
      <c r="C826" s="284">
        <v>366.63</v>
      </c>
      <c r="D826" s="98">
        <f t="shared" si="15"/>
        <v>2.5758314639617672</v>
      </c>
      <c r="E826" s="98">
        <v>2.3963133640553025E-2</v>
      </c>
    </row>
    <row r="827" spans="2:5">
      <c r="B827" s="283">
        <v>42639.645833333336</v>
      </c>
      <c r="C827" s="284">
        <v>442.1</v>
      </c>
      <c r="D827" s="98">
        <f t="shared" si="15"/>
        <v>0.20584785751302404</v>
      </c>
      <c r="E827" s="98">
        <v>2.3901060725369572E-2</v>
      </c>
    </row>
    <row r="828" spans="2:5">
      <c r="B828" s="283">
        <v>45132.645833333336</v>
      </c>
      <c r="C828" s="284">
        <v>562.4</v>
      </c>
      <c r="D828" s="98">
        <f t="shared" si="15"/>
        <v>0.27211038226645545</v>
      </c>
      <c r="E828" s="98">
        <v>2.3885814156714202E-2</v>
      </c>
    </row>
    <row r="829" spans="2:5">
      <c r="B829" s="283">
        <v>44951.645833333336</v>
      </c>
      <c r="C829" s="284">
        <v>656.9</v>
      </c>
      <c r="D829" s="98">
        <f t="shared" si="15"/>
        <v>0.1680298719772404</v>
      </c>
      <c r="E829" s="98">
        <v>2.3878549830106843E-2</v>
      </c>
    </row>
    <row r="830" spans="2:5">
      <c r="B830" s="283">
        <v>38503.645833333336</v>
      </c>
      <c r="C830" s="284">
        <v>54.89</v>
      </c>
      <c r="D830" s="98">
        <f t="shared" si="15"/>
        <v>-0.91644085857817015</v>
      </c>
      <c r="E830" s="98">
        <v>2.3876142510725673E-2</v>
      </c>
    </row>
    <row r="831" spans="2:5">
      <c r="B831" s="283">
        <v>43752.645833333336</v>
      </c>
      <c r="C831" s="284">
        <v>334.32</v>
      </c>
      <c r="D831" s="98">
        <f t="shared" si="15"/>
        <v>5.0907269083621784</v>
      </c>
      <c r="E831" s="98">
        <v>2.3856919731724657E-2</v>
      </c>
    </row>
    <row r="832" spans="2:5">
      <c r="B832" s="283">
        <v>42208.645833333336</v>
      </c>
      <c r="C832" s="284">
        <v>192.03</v>
      </c>
      <c r="D832" s="98">
        <f t="shared" si="15"/>
        <v>-0.42561019382627419</v>
      </c>
      <c r="E832" s="98">
        <v>2.3777789625206713E-2</v>
      </c>
    </row>
    <row r="833" spans="2:5">
      <c r="B833" s="283">
        <v>43955.645833333336</v>
      </c>
      <c r="C833" s="284">
        <v>342.95</v>
      </c>
      <c r="D833" s="98">
        <f t="shared" si="15"/>
        <v>0.78591886684372225</v>
      </c>
      <c r="E833" s="98">
        <v>2.3731343283581952E-2</v>
      </c>
    </row>
    <row r="834" spans="2:5">
      <c r="B834" s="283">
        <v>40422.645833333336</v>
      </c>
      <c r="C834" s="284">
        <v>119.35</v>
      </c>
      <c r="D834" s="98">
        <f t="shared" si="15"/>
        <v>-0.65199008601837005</v>
      </c>
      <c r="E834" s="98">
        <v>2.3672699202332836E-2</v>
      </c>
    </row>
    <row r="835" spans="2:5">
      <c r="B835" s="283">
        <v>39546.645833333336</v>
      </c>
      <c r="C835" s="284">
        <v>88.72</v>
      </c>
      <c r="D835" s="98">
        <f t="shared" si="15"/>
        <v>-0.25664013405948882</v>
      </c>
      <c r="E835" s="98">
        <v>2.365293642552202E-2</v>
      </c>
    </row>
    <row r="836" spans="2:5">
      <c r="B836" s="283">
        <v>37202.645833333336</v>
      </c>
      <c r="C836" s="284">
        <v>22.94</v>
      </c>
      <c r="D836" s="98">
        <f t="shared" si="15"/>
        <v>-0.74143372407574382</v>
      </c>
      <c r="E836" s="98">
        <v>2.365015618027666E-2</v>
      </c>
    </row>
    <row r="837" spans="2:5">
      <c r="B837" s="283">
        <v>44764.645833333336</v>
      </c>
      <c r="C837" s="284">
        <v>377.05</v>
      </c>
      <c r="D837" s="98">
        <f t="shared" si="15"/>
        <v>15.436355710549257</v>
      </c>
      <c r="E837" s="98">
        <v>2.3618840776435501E-2</v>
      </c>
    </row>
    <row r="838" spans="2:5">
      <c r="B838" s="283">
        <v>41752.645833333336</v>
      </c>
      <c r="C838" s="284">
        <v>232.75</v>
      </c>
      <c r="D838" s="98">
        <f t="shared" si="15"/>
        <v>-0.38270786367855725</v>
      </c>
      <c r="E838" s="98">
        <v>2.3616852845457004E-2</v>
      </c>
    </row>
    <row r="839" spans="2:5">
      <c r="B839" s="283">
        <v>43525.645833333336</v>
      </c>
      <c r="C839" s="284">
        <v>302.17</v>
      </c>
      <c r="D839" s="98">
        <f t="shared" si="15"/>
        <v>0.29825993555316876</v>
      </c>
      <c r="E839" s="98">
        <v>2.3611111111111249E-2</v>
      </c>
    </row>
    <row r="840" spans="2:5">
      <c r="B840" s="283">
        <v>40207.645833333336</v>
      </c>
      <c r="C840" s="284">
        <v>129.21</v>
      </c>
      <c r="D840" s="98">
        <f t="shared" si="15"/>
        <v>-0.5723930237945527</v>
      </c>
      <c r="E840" s="98">
        <v>2.3607700229739459E-2</v>
      </c>
    </row>
    <row r="841" spans="2:5">
      <c r="B841" s="283">
        <v>39584.645833333336</v>
      </c>
      <c r="C841" s="284">
        <v>95.43</v>
      </c>
      <c r="D841" s="98">
        <f t="shared" si="15"/>
        <v>-0.26143487346180638</v>
      </c>
      <c r="E841" s="98">
        <v>2.3597554435267565E-2</v>
      </c>
    </row>
    <row r="842" spans="2:5">
      <c r="B842" s="283">
        <v>45621.645833333336</v>
      </c>
      <c r="C842" s="284">
        <v>1919.63</v>
      </c>
      <c r="D842" s="98">
        <f t="shared" ref="D842:D905" si="16">C842/C841-1</f>
        <v>19.115582102064341</v>
      </c>
      <c r="E842" s="98">
        <v>2.3584302015569936E-2</v>
      </c>
    </row>
    <row r="843" spans="2:5">
      <c r="B843" s="283">
        <v>37726.645833333336</v>
      </c>
      <c r="C843" s="284">
        <v>20</v>
      </c>
      <c r="D843" s="98">
        <f t="shared" si="16"/>
        <v>-0.98958132556794798</v>
      </c>
      <c r="E843" s="98">
        <v>2.3541453428863823E-2</v>
      </c>
    </row>
    <row r="844" spans="2:5">
      <c r="B844" s="283">
        <v>40109.645833333336</v>
      </c>
      <c r="C844" s="284">
        <v>122.66</v>
      </c>
      <c r="D844" s="98">
        <f t="shared" si="16"/>
        <v>5.133</v>
      </c>
      <c r="E844" s="98">
        <v>2.3531375166889079E-2</v>
      </c>
    </row>
    <row r="845" spans="2:5">
      <c r="B845" s="283">
        <v>45873.645833333336</v>
      </c>
      <c r="C845" s="284">
        <v>2994.5</v>
      </c>
      <c r="D845" s="98">
        <f t="shared" si="16"/>
        <v>23.413011576716126</v>
      </c>
      <c r="E845" s="98">
        <v>2.3526235016252617E-2</v>
      </c>
    </row>
    <row r="846" spans="2:5">
      <c r="B846" s="283">
        <v>37505.645833333336</v>
      </c>
      <c r="C846" s="284">
        <v>23.97</v>
      </c>
      <c r="D846" s="98">
        <f t="shared" si="16"/>
        <v>-0.99199532476206376</v>
      </c>
      <c r="E846" s="98">
        <v>2.3484201537147698E-2</v>
      </c>
    </row>
    <row r="847" spans="2:5">
      <c r="B847" s="283">
        <v>36593.645833333336</v>
      </c>
      <c r="C847" s="284">
        <v>31</v>
      </c>
      <c r="D847" s="98">
        <f t="shared" si="16"/>
        <v>0.29328327075511051</v>
      </c>
      <c r="E847" s="98">
        <v>2.3440079234070765E-2</v>
      </c>
    </row>
    <row r="848" spans="2:5">
      <c r="B848" s="283">
        <v>38362.645833333336</v>
      </c>
      <c r="C848" s="284">
        <v>37.549999999999997</v>
      </c>
      <c r="D848" s="98">
        <f t="shared" si="16"/>
        <v>0.21129032258064506</v>
      </c>
      <c r="E848" s="98">
        <v>2.3439629326792E-2</v>
      </c>
    </row>
    <row r="849" spans="2:5">
      <c r="B849" s="283">
        <v>45792.645833333336</v>
      </c>
      <c r="C849" s="284">
        <v>3059</v>
      </c>
      <c r="D849" s="98">
        <f t="shared" si="16"/>
        <v>80.464713715046614</v>
      </c>
      <c r="E849" s="98">
        <v>2.3419203747072626E-2</v>
      </c>
    </row>
    <row r="850" spans="2:5">
      <c r="B850" s="283">
        <v>36738.645833333336</v>
      </c>
      <c r="C850" s="284">
        <v>30.6</v>
      </c>
      <c r="D850" s="98">
        <f t="shared" si="16"/>
        <v>-0.98999673095782936</v>
      </c>
      <c r="E850" s="98">
        <v>2.34113712374584E-2</v>
      </c>
    </row>
    <row r="851" spans="2:5">
      <c r="B851" s="283">
        <v>43922.645833333336</v>
      </c>
      <c r="C851" s="284">
        <v>320.83</v>
      </c>
      <c r="D851" s="98">
        <f t="shared" si="16"/>
        <v>9.4846405228758162</v>
      </c>
      <c r="E851" s="98">
        <v>2.3381180223285503E-2</v>
      </c>
    </row>
    <row r="852" spans="2:5">
      <c r="B852" s="283">
        <v>36678.645833333336</v>
      </c>
      <c r="C852" s="284">
        <v>26.27</v>
      </c>
      <c r="D852" s="98">
        <f t="shared" si="16"/>
        <v>-0.91811862980394598</v>
      </c>
      <c r="E852" s="98">
        <v>2.3373587845734178E-2</v>
      </c>
    </row>
    <row r="853" spans="2:5">
      <c r="B853" s="283">
        <v>43320.645833333336</v>
      </c>
      <c r="C853" s="284">
        <v>277.77</v>
      </c>
      <c r="D853" s="98">
        <f t="shared" si="16"/>
        <v>9.5736581652074602</v>
      </c>
      <c r="E853" s="98">
        <v>2.3357771801201022E-2</v>
      </c>
    </row>
    <row r="854" spans="2:5">
      <c r="B854" s="283">
        <v>40927.645833333336</v>
      </c>
      <c r="C854" s="284">
        <v>197.23</v>
      </c>
      <c r="D854" s="98">
        <f t="shared" si="16"/>
        <v>-0.28995211865932247</v>
      </c>
      <c r="E854" s="98">
        <v>2.3348726197270686E-2</v>
      </c>
    </row>
    <row r="855" spans="2:5">
      <c r="B855" s="283">
        <v>41144.645833333336</v>
      </c>
      <c r="C855" s="284">
        <v>223.25</v>
      </c>
      <c r="D855" s="98">
        <f t="shared" si="16"/>
        <v>0.13192719160371147</v>
      </c>
      <c r="E855" s="98">
        <v>2.3331499816648282E-2</v>
      </c>
    </row>
    <row r="856" spans="2:5">
      <c r="B856" s="283">
        <v>38621.645833333336</v>
      </c>
      <c r="C856" s="284">
        <v>68.430000000000007</v>
      </c>
      <c r="D856" s="98">
        <f t="shared" si="16"/>
        <v>-0.69348264277715566</v>
      </c>
      <c r="E856" s="98">
        <v>2.3328847016599319E-2</v>
      </c>
    </row>
    <row r="857" spans="2:5">
      <c r="B857" s="283">
        <v>45316.645833333336</v>
      </c>
      <c r="C857" s="284">
        <v>753.72</v>
      </c>
      <c r="D857" s="98">
        <f t="shared" si="16"/>
        <v>10.014467338886453</v>
      </c>
      <c r="E857" s="98">
        <v>2.331138415586187E-2</v>
      </c>
    </row>
    <row r="858" spans="2:5">
      <c r="B858" s="283">
        <v>39157.645833333336</v>
      </c>
      <c r="C858" s="284">
        <v>75.959999999999994</v>
      </c>
      <c r="D858" s="98">
        <f t="shared" si="16"/>
        <v>-0.89921986944754018</v>
      </c>
      <c r="E858" s="98">
        <v>2.3305940994207131E-2</v>
      </c>
    </row>
    <row r="859" spans="2:5">
      <c r="B859" s="283">
        <v>37232.645833333336</v>
      </c>
      <c r="C859" s="284">
        <v>29.42</v>
      </c>
      <c r="D859" s="98">
        <f t="shared" si="16"/>
        <v>-0.61269088994207466</v>
      </c>
      <c r="E859" s="98">
        <v>2.3304347826087035E-2</v>
      </c>
    </row>
    <row r="860" spans="2:5">
      <c r="B860" s="283">
        <v>38240.645833333336</v>
      </c>
      <c r="C860" s="284">
        <v>29.42</v>
      </c>
      <c r="D860" s="98">
        <f t="shared" si="16"/>
        <v>0</v>
      </c>
      <c r="E860" s="98">
        <v>2.3304347826087035E-2</v>
      </c>
    </row>
    <row r="861" spans="2:5">
      <c r="B861" s="283">
        <v>44476.645833333336</v>
      </c>
      <c r="C861" s="284">
        <v>426.27</v>
      </c>
      <c r="D861" s="98">
        <f t="shared" si="16"/>
        <v>13.489123045547245</v>
      </c>
      <c r="E861" s="98">
        <v>2.3260838254356875E-2</v>
      </c>
    </row>
    <row r="862" spans="2:5">
      <c r="B862" s="283">
        <v>42317.645833333336</v>
      </c>
      <c r="C862" s="284">
        <v>318.95</v>
      </c>
      <c r="D862" s="98">
        <f t="shared" si="16"/>
        <v>-0.25176531306448968</v>
      </c>
      <c r="E862" s="98">
        <v>2.3259544433750445E-2</v>
      </c>
    </row>
    <row r="863" spans="2:5">
      <c r="B863" s="283">
        <v>44671.645833333336</v>
      </c>
      <c r="C863" s="284">
        <v>440.22</v>
      </c>
      <c r="D863" s="98">
        <f t="shared" si="16"/>
        <v>0.38021633484872241</v>
      </c>
      <c r="E863" s="98">
        <v>2.324392171447176E-2</v>
      </c>
    </row>
    <row r="864" spans="2:5">
      <c r="B864" s="283">
        <v>45390.645833333336</v>
      </c>
      <c r="C864" s="284">
        <v>1090.92</v>
      </c>
      <c r="D864" s="98">
        <f t="shared" si="16"/>
        <v>1.478124574076598</v>
      </c>
      <c r="E864" s="98">
        <v>2.3233128546639836E-2</v>
      </c>
    </row>
    <row r="865" spans="2:5">
      <c r="B865" s="283">
        <v>39464.645833333336</v>
      </c>
      <c r="C865" s="284">
        <v>110.23</v>
      </c>
      <c r="D865" s="98">
        <f t="shared" si="16"/>
        <v>-0.89895684376489571</v>
      </c>
      <c r="E865" s="98">
        <v>2.320616355704086E-2</v>
      </c>
    </row>
    <row r="866" spans="2:5">
      <c r="B866" s="283">
        <v>42857.645833333336</v>
      </c>
      <c r="C866" s="284">
        <v>407.02</v>
      </c>
      <c r="D866" s="98">
        <f t="shared" si="16"/>
        <v>2.6924612174544134</v>
      </c>
      <c r="E866" s="98">
        <v>2.3177476118652507E-2</v>
      </c>
    </row>
    <row r="867" spans="2:5">
      <c r="B867" s="283">
        <v>45680.645833333336</v>
      </c>
      <c r="C867" s="284">
        <v>1444.15</v>
      </c>
      <c r="D867" s="98">
        <f t="shared" si="16"/>
        <v>2.548105744189475</v>
      </c>
      <c r="E867" s="98">
        <v>2.3167664458535686E-2</v>
      </c>
    </row>
    <row r="868" spans="2:5">
      <c r="B868" s="283">
        <v>38611.645833333336</v>
      </c>
      <c r="C868" s="284">
        <v>69.87</v>
      </c>
      <c r="D868" s="98">
        <f t="shared" si="16"/>
        <v>-0.9516185991759859</v>
      </c>
      <c r="E868" s="98">
        <v>2.3136623224483843E-2</v>
      </c>
    </row>
    <row r="869" spans="2:5">
      <c r="B869" s="283">
        <v>41115.645833333336</v>
      </c>
      <c r="C869" s="284">
        <v>220.44</v>
      </c>
      <c r="D869" s="98">
        <f t="shared" si="16"/>
        <v>2.1550021468441387</v>
      </c>
      <c r="E869" s="98">
        <v>2.3113338902812641E-2</v>
      </c>
    </row>
    <row r="870" spans="2:5">
      <c r="B870" s="283">
        <v>41722.645833333336</v>
      </c>
      <c r="C870" s="284">
        <v>211.37</v>
      </c>
      <c r="D870" s="98">
        <f t="shared" si="16"/>
        <v>-4.114498276174916E-2</v>
      </c>
      <c r="E870" s="98">
        <v>2.3088092933204241E-2</v>
      </c>
    </row>
    <row r="871" spans="2:5">
      <c r="B871" s="283">
        <v>39220.645833333336</v>
      </c>
      <c r="C871" s="284">
        <v>100.68</v>
      </c>
      <c r="D871" s="98">
        <f t="shared" si="16"/>
        <v>-0.52367885698065009</v>
      </c>
      <c r="E871" s="98">
        <v>2.3066761507976929E-2</v>
      </c>
    </row>
    <row r="872" spans="2:5">
      <c r="B872" s="283">
        <v>40830.645833333336</v>
      </c>
      <c r="C872" s="284">
        <v>234.78</v>
      </c>
      <c r="D872" s="98">
        <f t="shared" si="16"/>
        <v>1.331942789034565</v>
      </c>
      <c r="E872" s="98">
        <v>2.3051113338271811E-2</v>
      </c>
    </row>
    <row r="873" spans="2:5">
      <c r="B873" s="283">
        <v>37145.645833333336</v>
      </c>
      <c r="C873" s="284">
        <v>21.35</v>
      </c>
      <c r="D873" s="98">
        <f t="shared" si="16"/>
        <v>-0.90906380441264156</v>
      </c>
      <c r="E873" s="98">
        <v>2.2999520843315802E-2</v>
      </c>
    </row>
    <row r="874" spans="2:5">
      <c r="B874" s="283">
        <v>44872.645833333336</v>
      </c>
      <c r="C874" s="284">
        <v>552.17999999999995</v>
      </c>
      <c r="D874" s="98">
        <f t="shared" si="16"/>
        <v>24.863231850117092</v>
      </c>
      <c r="E874" s="98">
        <v>2.2991274061174183E-2</v>
      </c>
    </row>
    <row r="875" spans="2:5">
      <c r="B875" s="283">
        <v>45727.645833333336</v>
      </c>
      <c r="C875" s="284">
        <v>1742.13</v>
      </c>
      <c r="D875" s="98">
        <f t="shared" si="16"/>
        <v>2.1550038031076828</v>
      </c>
      <c r="E875" s="98">
        <v>2.2959078818341583E-2</v>
      </c>
    </row>
    <row r="876" spans="2:5">
      <c r="B876" s="283">
        <v>42587.645833333336</v>
      </c>
      <c r="C876" s="284">
        <v>391.72</v>
      </c>
      <c r="D876" s="98">
        <f t="shared" si="16"/>
        <v>-0.77514881208635411</v>
      </c>
      <c r="E876" s="98">
        <v>2.2954587000235005E-2</v>
      </c>
    </row>
    <row r="877" spans="2:5">
      <c r="B877" s="283">
        <v>39857.645833333336</v>
      </c>
      <c r="C877" s="284">
        <v>49.47</v>
      </c>
      <c r="D877" s="98">
        <f t="shared" si="16"/>
        <v>-0.87371081384662519</v>
      </c>
      <c r="E877" s="98">
        <v>2.29528535980148E-2</v>
      </c>
    </row>
    <row r="878" spans="2:5">
      <c r="B878" s="283">
        <v>43874.645833333336</v>
      </c>
      <c r="C878" s="284">
        <v>457.28</v>
      </c>
      <c r="D878" s="98">
        <f t="shared" si="16"/>
        <v>8.2435819688700214</v>
      </c>
      <c r="E878" s="98">
        <v>2.2951993199409326E-2</v>
      </c>
    </row>
    <row r="879" spans="2:5">
      <c r="B879" s="283">
        <v>42122.645833333336</v>
      </c>
      <c r="C879" s="284">
        <v>163.22999999999999</v>
      </c>
      <c r="D879" s="98">
        <f t="shared" si="16"/>
        <v>-0.64304146256123162</v>
      </c>
      <c r="E879" s="98">
        <v>2.293664222598224E-2</v>
      </c>
    </row>
    <row r="880" spans="2:5">
      <c r="B880" s="283">
        <v>39559.645833333336</v>
      </c>
      <c r="C880" s="284">
        <v>94.24</v>
      </c>
      <c r="D880" s="98">
        <f t="shared" si="16"/>
        <v>-0.42265514917600933</v>
      </c>
      <c r="E880" s="98">
        <v>2.2902420492781905E-2</v>
      </c>
    </row>
    <row r="881" spans="2:5">
      <c r="B881" s="283">
        <v>41680.645833333336</v>
      </c>
      <c r="C881" s="284">
        <v>211.4</v>
      </c>
      <c r="D881" s="98">
        <f t="shared" si="16"/>
        <v>1.2432088285229206</v>
      </c>
      <c r="E881" s="98">
        <v>2.2886727633425252E-2</v>
      </c>
    </row>
    <row r="882" spans="2:5">
      <c r="B882" s="283">
        <v>41604.645833333336</v>
      </c>
      <c r="C882" s="284">
        <v>172.68</v>
      </c>
      <c r="D882" s="98">
        <f t="shared" si="16"/>
        <v>-0.18315988647114478</v>
      </c>
      <c r="E882" s="98">
        <v>2.2864589503613475E-2</v>
      </c>
    </row>
    <row r="883" spans="2:5">
      <c r="B883" s="283">
        <v>39660.645833333336</v>
      </c>
      <c r="C883" s="284">
        <v>93.81</v>
      </c>
      <c r="D883" s="98">
        <f t="shared" si="16"/>
        <v>-0.45674079221681729</v>
      </c>
      <c r="E883" s="98">
        <v>2.2786742259049309E-2</v>
      </c>
    </row>
    <row r="884" spans="2:5">
      <c r="B884" s="283">
        <v>40317.645833333336</v>
      </c>
      <c r="C884" s="284">
        <v>125.46</v>
      </c>
      <c r="D884" s="98">
        <f t="shared" si="16"/>
        <v>0.3373840741925167</v>
      </c>
      <c r="E884" s="98">
        <v>2.2743947175348334E-2</v>
      </c>
    </row>
    <row r="885" spans="2:5">
      <c r="B885" s="283">
        <v>38800.645833333336</v>
      </c>
      <c r="C885" s="284">
        <v>87.27</v>
      </c>
      <c r="D885" s="98">
        <f t="shared" si="16"/>
        <v>-0.30439980870396943</v>
      </c>
      <c r="E885" s="98">
        <v>2.2735263096214764E-2</v>
      </c>
    </row>
    <row r="886" spans="2:5">
      <c r="B886" s="283">
        <v>42887.645833333336</v>
      </c>
      <c r="C886" s="284">
        <v>418.88</v>
      </c>
      <c r="D886" s="98">
        <f t="shared" si="16"/>
        <v>3.7998166609373207</v>
      </c>
      <c r="E886" s="98">
        <v>2.2731157067167995E-2</v>
      </c>
    </row>
    <row r="887" spans="2:5">
      <c r="B887" s="283">
        <v>36894.645833333336</v>
      </c>
      <c r="C887" s="284">
        <v>37.409999999999997</v>
      </c>
      <c r="D887" s="98">
        <f t="shared" si="16"/>
        <v>-0.9106904125286478</v>
      </c>
      <c r="E887" s="98">
        <v>2.2689994532531399E-2</v>
      </c>
    </row>
    <row r="888" spans="2:5">
      <c r="B888" s="283">
        <v>45002.645833333336</v>
      </c>
      <c r="C888" s="284">
        <v>639.70000000000005</v>
      </c>
      <c r="D888" s="98">
        <f t="shared" si="16"/>
        <v>16.099705960973004</v>
      </c>
      <c r="E888" s="98">
        <v>2.2538363171355602E-2</v>
      </c>
    </row>
    <row r="889" spans="2:5">
      <c r="B889" s="283">
        <v>39758.645833333336</v>
      </c>
      <c r="C889" s="284">
        <v>74.989999999999995</v>
      </c>
      <c r="D889" s="98">
        <f t="shared" si="16"/>
        <v>-0.88277317492574647</v>
      </c>
      <c r="E889" s="98">
        <v>2.2497954731387937E-2</v>
      </c>
    </row>
    <row r="890" spans="2:5">
      <c r="B890" s="283">
        <v>40689.645833333336</v>
      </c>
      <c r="C890" s="284">
        <v>129.33000000000001</v>
      </c>
      <c r="D890" s="98">
        <f t="shared" si="16"/>
        <v>0.7246299506600884</v>
      </c>
      <c r="E890" s="98">
        <v>2.2452367776108817E-2</v>
      </c>
    </row>
    <row r="891" spans="2:5">
      <c r="B891" s="283">
        <v>40378.645833333336</v>
      </c>
      <c r="C891" s="284">
        <v>128.55000000000001</v>
      </c>
      <c r="D891" s="98">
        <f t="shared" si="16"/>
        <v>-6.0310832753421861E-3</v>
      </c>
      <c r="E891" s="98">
        <v>2.2429014554998794E-2</v>
      </c>
    </row>
    <row r="892" spans="2:5">
      <c r="B892" s="283">
        <v>39654.645833333336</v>
      </c>
      <c r="C892" s="284">
        <v>91.67</v>
      </c>
      <c r="D892" s="98">
        <f t="shared" si="16"/>
        <v>-0.28689225982108135</v>
      </c>
      <c r="E892" s="98">
        <v>2.2418023644880769E-2</v>
      </c>
    </row>
    <row r="893" spans="2:5">
      <c r="B893" s="283">
        <v>43517.645833333336</v>
      </c>
      <c r="C893" s="284">
        <v>297.93</v>
      </c>
      <c r="D893" s="98">
        <f t="shared" si="16"/>
        <v>2.2500272717355734</v>
      </c>
      <c r="E893" s="98">
        <v>2.2409059711736568E-2</v>
      </c>
    </row>
    <row r="894" spans="2:5">
      <c r="B894" s="283">
        <v>42417.645833333336</v>
      </c>
      <c r="C894" s="284">
        <v>338.48</v>
      </c>
      <c r="D894" s="98">
        <f t="shared" si="16"/>
        <v>0.13610579666364586</v>
      </c>
      <c r="E894" s="98">
        <v>2.2381973600749117E-2</v>
      </c>
    </row>
    <row r="895" spans="2:5">
      <c r="B895" s="283">
        <v>39330.645833333336</v>
      </c>
      <c r="C895" s="284">
        <v>88.67</v>
      </c>
      <c r="D895" s="98">
        <f t="shared" si="16"/>
        <v>-0.73803474355944221</v>
      </c>
      <c r="E895" s="98">
        <v>2.2368269341634939E-2</v>
      </c>
    </row>
    <row r="896" spans="2:5">
      <c r="B896" s="283">
        <v>44286.645833333336</v>
      </c>
      <c r="C896" s="284">
        <v>305.25</v>
      </c>
      <c r="D896" s="98">
        <f t="shared" si="16"/>
        <v>2.442539754144581</v>
      </c>
      <c r="E896" s="98">
        <v>2.2339071605600003E-2</v>
      </c>
    </row>
    <row r="897" spans="2:5">
      <c r="B897" s="283">
        <v>37999.645833333336</v>
      </c>
      <c r="C897" s="284">
        <v>31.58</v>
      </c>
      <c r="D897" s="98">
        <f t="shared" si="16"/>
        <v>-0.89654381654381654</v>
      </c>
      <c r="E897" s="98">
        <v>2.2337325995467783E-2</v>
      </c>
    </row>
    <row r="898" spans="2:5">
      <c r="B898" s="283">
        <v>42174.645833333336</v>
      </c>
      <c r="C898" s="284">
        <v>162.07</v>
      </c>
      <c r="D898" s="98">
        <f t="shared" si="16"/>
        <v>4.132045598480051</v>
      </c>
      <c r="E898" s="98">
        <v>2.2330158329653571E-2</v>
      </c>
    </row>
    <row r="899" spans="2:5">
      <c r="B899" s="283">
        <v>43469.645833333336</v>
      </c>
      <c r="C899" s="284">
        <v>297.77</v>
      </c>
      <c r="D899" s="98">
        <f t="shared" si="16"/>
        <v>0.8372925279200345</v>
      </c>
      <c r="E899" s="98">
        <v>2.2280966767371568E-2</v>
      </c>
    </row>
    <row r="900" spans="2:5">
      <c r="B900" s="283">
        <v>40918.645833333336</v>
      </c>
      <c r="C900" s="284">
        <v>173.1</v>
      </c>
      <c r="D900" s="98">
        <f t="shared" si="16"/>
        <v>-0.41867884608926353</v>
      </c>
      <c r="E900" s="98">
        <v>2.2264217799562891E-2</v>
      </c>
    </row>
    <row r="901" spans="2:5">
      <c r="B901" s="283">
        <v>40886.645833333336</v>
      </c>
      <c r="C901" s="284">
        <v>191.25</v>
      </c>
      <c r="D901" s="98">
        <f t="shared" si="16"/>
        <v>0.1048526863084922</v>
      </c>
      <c r="E901" s="98">
        <v>2.2235287829386996E-2</v>
      </c>
    </row>
    <row r="902" spans="2:5">
      <c r="B902" s="283">
        <v>42405.645833333336</v>
      </c>
      <c r="C902" s="284">
        <v>388.15</v>
      </c>
      <c r="D902" s="98">
        <f t="shared" si="16"/>
        <v>1.0295424836601308</v>
      </c>
      <c r="E902" s="98">
        <v>2.2173649698469911E-2</v>
      </c>
    </row>
    <row r="903" spans="2:5">
      <c r="B903" s="283">
        <v>43083.645833333336</v>
      </c>
      <c r="C903" s="284">
        <v>332.68</v>
      </c>
      <c r="D903" s="98">
        <f t="shared" si="16"/>
        <v>-0.14290866932886759</v>
      </c>
      <c r="E903" s="98">
        <v>2.2152579346790713E-2</v>
      </c>
    </row>
    <row r="904" spans="2:5">
      <c r="B904" s="283">
        <v>45356.645833333336</v>
      </c>
      <c r="C904" s="284">
        <v>1029</v>
      </c>
      <c r="D904" s="98">
        <f t="shared" si="16"/>
        <v>2.0930624023085245</v>
      </c>
      <c r="E904" s="98">
        <v>2.2151584384622947E-2</v>
      </c>
    </row>
    <row r="905" spans="2:5">
      <c r="B905" s="283">
        <v>41292.645833333336</v>
      </c>
      <c r="C905" s="284">
        <v>226.59</v>
      </c>
      <c r="D905" s="98">
        <f t="shared" si="16"/>
        <v>-0.77979591836734696</v>
      </c>
      <c r="E905" s="98">
        <v>2.2149043666546353E-2</v>
      </c>
    </row>
    <row r="906" spans="2:5">
      <c r="B906" s="283">
        <v>40785.645833333336</v>
      </c>
      <c r="C906" s="284">
        <v>215.13</v>
      </c>
      <c r="D906" s="98">
        <f t="shared" ref="D906:D969" si="17">C906/C905-1</f>
        <v>-5.0575930094002408E-2</v>
      </c>
      <c r="E906" s="98">
        <v>2.2092360319270199E-2</v>
      </c>
    </row>
    <row r="907" spans="2:5">
      <c r="B907" s="283">
        <v>40399.645833333336</v>
      </c>
      <c r="C907" s="284">
        <v>119.56</v>
      </c>
      <c r="D907" s="98">
        <f t="shared" si="17"/>
        <v>-0.44424301585088088</v>
      </c>
      <c r="E907" s="98">
        <v>2.2055052145665943E-2</v>
      </c>
    </row>
    <row r="908" spans="2:5">
      <c r="B908" s="283">
        <v>38202.645833333336</v>
      </c>
      <c r="C908" s="284">
        <v>25.98</v>
      </c>
      <c r="D908" s="98">
        <f t="shared" si="17"/>
        <v>-0.78270324523251922</v>
      </c>
      <c r="E908" s="98">
        <v>2.202989771833197E-2</v>
      </c>
    </row>
    <row r="909" spans="2:5">
      <c r="B909" s="283">
        <v>37041.645833333336</v>
      </c>
      <c r="C909" s="284">
        <v>23.67</v>
      </c>
      <c r="D909" s="98">
        <f t="shared" si="17"/>
        <v>-8.8914549653579589E-2</v>
      </c>
      <c r="E909" s="98">
        <v>2.2020725388601115E-2</v>
      </c>
    </row>
    <row r="910" spans="2:5">
      <c r="B910" s="283">
        <v>42828.645833333336</v>
      </c>
      <c r="C910" s="284">
        <v>386</v>
      </c>
      <c r="D910" s="98">
        <f t="shared" si="17"/>
        <v>15.307562315166876</v>
      </c>
      <c r="E910" s="98">
        <v>2.197511252316664E-2</v>
      </c>
    </row>
    <row r="911" spans="2:5">
      <c r="B911" s="283">
        <v>41516.645833333336</v>
      </c>
      <c r="C911" s="284">
        <v>179.58</v>
      </c>
      <c r="D911" s="98">
        <f t="shared" si="17"/>
        <v>-0.53476683937823832</v>
      </c>
      <c r="E911" s="98">
        <v>2.1908609799123679E-2</v>
      </c>
    </row>
    <row r="912" spans="2:5">
      <c r="B912" s="283">
        <v>45000.645833333336</v>
      </c>
      <c r="C912" s="284">
        <v>637.04999999999995</v>
      </c>
      <c r="D912" s="98">
        <f t="shared" si="17"/>
        <v>2.5474440360841961</v>
      </c>
      <c r="E912" s="98">
        <v>2.1896053897978884E-2</v>
      </c>
    </row>
    <row r="913" spans="2:5">
      <c r="B913" s="283">
        <v>42188.645833333336</v>
      </c>
      <c r="C913" s="284">
        <v>158.03</v>
      </c>
      <c r="D913" s="98">
        <f t="shared" si="17"/>
        <v>-0.75193469900321797</v>
      </c>
      <c r="E913" s="98">
        <v>2.1855803427093479E-2</v>
      </c>
    </row>
    <row r="914" spans="2:5">
      <c r="B914" s="283">
        <v>44777.645833333336</v>
      </c>
      <c r="C914" s="284">
        <v>395.82</v>
      </c>
      <c r="D914" s="98">
        <f t="shared" si="17"/>
        <v>1.5047142947541605</v>
      </c>
      <c r="E914" s="98">
        <v>2.1813769780829606E-2</v>
      </c>
    </row>
    <row r="915" spans="2:5">
      <c r="B915" s="283">
        <v>41204.645833333336</v>
      </c>
      <c r="C915" s="284">
        <v>232.79</v>
      </c>
      <c r="D915" s="98">
        <f t="shared" si="17"/>
        <v>-0.41187913698145617</v>
      </c>
      <c r="E915" s="98">
        <v>2.1770618443576195E-2</v>
      </c>
    </row>
    <row r="916" spans="2:5">
      <c r="B916" s="283">
        <v>44593.645833333336</v>
      </c>
      <c r="C916" s="284">
        <v>379.83</v>
      </c>
      <c r="D916" s="98">
        <f t="shared" si="17"/>
        <v>0.63164225267408391</v>
      </c>
      <c r="E916" s="98">
        <v>2.1735036987222456E-2</v>
      </c>
    </row>
    <row r="917" spans="2:5">
      <c r="B917" s="283">
        <v>43313.645833333336</v>
      </c>
      <c r="C917" s="284">
        <v>271.5</v>
      </c>
      <c r="D917" s="98">
        <f t="shared" si="17"/>
        <v>-0.28520653976779087</v>
      </c>
      <c r="E917" s="98">
        <v>2.1713769615775425E-2</v>
      </c>
    </row>
    <row r="918" spans="2:5">
      <c r="B918" s="283">
        <v>37440.645833333336</v>
      </c>
      <c r="C918" s="284">
        <v>25.88</v>
      </c>
      <c r="D918" s="98">
        <f t="shared" si="17"/>
        <v>-0.9046777163904236</v>
      </c>
      <c r="E918" s="98">
        <v>2.1713383339913239E-2</v>
      </c>
    </row>
    <row r="919" spans="2:5">
      <c r="B919" s="283">
        <v>45042.645833333336</v>
      </c>
      <c r="C919" s="284">
        <v>598.15</v>
      </c>
      <c r="D919" s="98">
        <f t="shared" si="17"/>
        <v>22.112442040185471</v>
      </c>
      <c r="E919" s="98">
        <v>2.1692715005551255E-2</v>
      </c>
    </row>
    <row r="920" spans="2:5">
      <c r="B920" s="283">
        <v>38009.645833333336</v>
      </c>
      <c r="C920" s="284">
        <v>29.21</v>
      </c>
      <c r="D920" s="98">
        <f t="shared" si="17"/>
        <v>-0.95116609546100472</v>
      </c>
      <c r="E920" s="98">
        <v>2.1685904162294545E-2</v>
      </c>
    </row>
    <row r="921" spans="2:5">
      <c r="B921" s="283">
        <v>36601.645833333336</v>
      </c>
      <c r="C921" s="284">
        <v>28.27</v>
      </c>
      <c r="D921" s="98">
        <f t="shared" si="17"/>
        <v>-3.2180760013693965E-2</v>
      </c>
      <c r="E921" s="98">
        <v>2.1684134441633418E-2</v>
      </c>
    </row>
    <row r="922" spans="2:5">
      <c r="B922" s="283">
        <v>44923.645833333336</v>
      </c>
      <c r="C922" s="284">
        <v>624.4</v>
      </c>
      <c r="D922" s="98">
        <f t="shared" si="17"/>
        <v>21.087018040325432</v>
      </c>
      <c r="E922" s="98">
        <v>2.1680438517548861E-2</v>
      </c>
    </row>
    <row r="923" spans="2:5">
      <c r="B923" s="283">
        <v>44371.645833333336</v>
      </c>
      <c r="C923" s="284">
        <v>323.85000000000002</v>
      </c>
      <c r="D923" s="98">
        <f t="shared" si="17"/>
        <v>-0.48134208840486858</v>
      </c>
      <c r="E923" s="98">
        <v>2.1673291690327501E-2</v>
      </c>
    </row>
    <row r="924" spans="2:5">
      <c r="B924" s="283">
        <v>45636.645833333336</v>
      </c>
      <c r="C924" s="284">
        <v>1933.55</v>
      </c>
      <c r="D924" s="98">
        <f t="shared" si="17"/>
        <v>4.970511039061293</v>
      </c>
      <c r="E924" s="98">
        <v>2.1647697851610026E-2</v>
      </c>
    </row>
    <row r="925" spans="2:5">
      <c r="B925" s="283">
        <v>38596.645833333336</v>
      </c>
      <c r="C925" s="284">
        <v>59.07</v>
      </c>
      <c r="D925" s="98">
        <f t="shared" si="17"/>
        <v>-0.96944997543378764</v>
      </c>
      <c r="E925" s="98">
        <v>2.1618817018332681E-2</v>
      </c>
    </row>
    <row r="926" spans="2:5">
      <c r="B926" s="283">
        <v>38328.645833333336</v>
      </c>
      <c r="C926" s="284">
        <v>32.68</v>
      </c>
      <c r="D926" s="98">
        <f t="shared" si="17"/>
        <v>-0.44675808362959202</v>
      </c>
      <c r="E926" s="98">
        <v>2.1569240387621091E-2</v>
      </c>
    </row>
    <row r="927" spans="2:5">
      <c r="B927" s="283">
        <v>40547.645833333336</v>
      </c>
      <c r="C927" s="284">
        <v>143.56</v>
      </c>
      <c r="D927" s="98">
        <f t="shared" si="17"/>
        <v>3.3929008567931458</v>
      </c>
      <c r="E927" s="98">
        <v>2.1561232477051107E-2</v>
      </c>
    </row>
    <row r="928" spans="2:5">
      <c r="B928" s="283">
        <v>40977.645833333336</v>
      </c>
      <c r="C928" s="284">
        <v>186.68</v>
      </c>
      <c r="D928" s="98">
        <f t="shared" si="17"/>
        <v>0.300362217887991</v>
      </c>
      <c r="E928" s="98">
        <v>2.1560687315311355E-2</v>
      </c>
    </row>
    <row r="929" spans="2:5">
      <c r="B929" s="283">
        <v>44932.645833333336</v>
      </c>
      <c r="C929" s="284">
        <v>665.8</v>
      </c>
      <c r="D929" s="98">
        <f t="shared" si="17"/>
        <v>2.566530962074137</v>
      </c>
      <c r="E929" s="98">
        <v>2.1557345607978506E-2</v>
      </c>
    </row>
    <row r="930" spans="2:5">
      <c r="B930" s="283">
        <v>45133.645833333336</v>
      </c>
      <c r="C930" s="284">
        <v>574.52</v>
      </c>
      <c r="D930" s="98">
        <f t="shared" si="17"/>
        <v>-0.13709822769600477</v>
      </c>
      <c r="E930" s="98">
        <v>2.1550497866287266E-2</v>
      </c>
    </row>
    <row r="931" spans="2:5">
      <c r="B931" s="283">
        <v>44231.645833333336</v>
      </c>
      <c r="C931" s="284">
        <v>320.07</v>
      </c>
      <c r="D931" s="98">
        <f t="shared" si="17"/>
        <v>-0.44289145721645895</v>
      </c>
      <c r="E931" s="98">
        <v>2.1543469934890869E-2</v>
      </c>
    </row>
    <row r="932" spans="2:5">
      <c r="B932" s="283">
        <v>39213.645833333336</v>
      </c>
      <c r="C932" s="284">
        <v>103.16</v>
      </c>
      <c r="D932" s="98">
        <f t="shared" si="17"/>
        <v>-0.67769550410847623</v>
      </c>
      <c r="E932" s="98">
        <v>2.1487275967917663E-2</v>
      </c>
    </row>
    <row r="933" spans="2:5">
      <c r="B933" s="283">
        <v>43192.645833333336</v>
      </c>
      <c r="C933" s="284">
        <v>279.63</v>
      </c>
      <c r="D933" s="98">
        <f t="shared" si="17"/>
        <v>1.7106436603334627</v>
      </c>
      <c r="E933" s="98">
        <v>2.1479452054794512E-2</v>
      </c>
    </row>
    <row r="934" spans="2:5">
      <c r="B934" s="283">
        <v>41114.645833333336</v>
      </c>
      <c r="C934" s="284">
        <v>215.46</v>
      </c>
      <c r="D934" s="98">
        <f t="shared" si="17"/>
        <v>-0.22948181525587374</v>
      </c>
      <c r="E934" s="98">
        <v>2.1427894187920682E-2</v>
      </c>
    </row>
    <row r="935" spans="2:5">
      <c r="B935" s="283">
        <v>38169.645833333336</v>
      </c>
      <c r="C935" s="284">
        <v>25.27</v>
      </c>
      <c r="D935" s="98">
        <f t="shared" si="17"/>
        <v>-0.88271604938271608</v>
      </c>
      <c r="E935" s="98">
        <v>2.1422797089733381E-2</v>
      </c>
    </row>
    <row r="936" spans="2:5">
      <c r="B936" s="283">
        <v>38897.645833333336</v>
      </c>
      <c r="C936" s="284">
        <v>89.17</v>
      </c>
      <c r="D936" s="98">
        <f t="shared" si="17"/>
        <v>2.5286901464186786</v>
      </c>
      <c r="E936" s="98">
        <v>2.1420389461626721E-2</v>
      </c>
    </row>
    <row r="937" spans="2:5">
      <c r="B937" s="283">
        <v>38099.645833333336</v>
      </c>
      <c r="C937" s="284">
        <v>26.73</v>
      </c>
      <c r="D937" s="98">
        <f t="shared" si="17"/>
        <v>-0.7002355052147583</v>
      </c>
      <c r="E937" s="98">
        <v>2.1398547955674418E-2</v>
      </c>
    </row>
    <row r="938" spans="2:5">
      <c r="B938" s="283">
        <v>43040.645833333336</v>
      </c>
      <c r="C938" s="284">
        <v>343.05</v>
      </c>
      <c r="D938" s="98">
        <f t="shared" si="17"/>
        <v>11.833894500561167</v>
      </c>
      <c r="E938" s="98">
        <v>2.1377318605412921E-2</v>
      </c>
    </row>
    <row r="939" spans="2:5">
      <c r="B939" s="283">
        <v>37431.645833333336</v>
      </c>
      <c r="C939" s="284">
        <v>25.33</v>
      </c>
      <c r="D939" s="98">
        <f t="shared" si="17"/>
        <v>-0.9261623670018948</v>
      </c>
      <c r="E939" s="98">
        <v>2.1370967741935365E-2</v>
      </c>
    </row>
    <row r="940" spans="2:5">
      <c r="B940" s="283">
        <v>44904.645833333336</v>
      </c>
      <c r="C940" s="284">
        <v>651</v>
      </c>
      <c r="D940" s="98">
        <f t="shared" si="17"/>
        <v>24.700750098697199</v>
      </c>
      <c r="E940" s="98">
        <v>2.1336680263570829E-2</v>
      </c>
    </row>
    <row r="941" spans="2:5">
      <c r="B941" s="283">
        <v>37293.645833333336</v>
      </c>
      <c r="C941" s="284">
        <v>25.87</v>
      </c>
      <c r="D941" s="98">
        <f t="shared" si="17"/>
        <v>-0.9602611367127496</v>
      </c>
      <c r="E941" s="98">
        <v>2.131859455191476E-2</v>
      </c>
    </row>
    <row r="942" spans="2:5">
      <c r="B942" s="283">
        <v>39185.645833333336</v>
      </c>
      <c r="C942" s="284">
        <v>81.03</v>
      </c>
      <c r="D942" s="98">
        <f t="shared" si="17"/>
        <v>2.1321994588326247</v>
      </c>
      <c r="E942" s="98">
        <v>2.1300731031005826E-2</v>
      </c>
    </row>
    <row r="943" spans="2:5">
      <c r="B943" s="283">
        <v>41726.645833333336</v>
      </c>
      <c r="C943" s="284">
        <v>215.41</v>
      </c>
      <c r="D943" s="98">
        <f t="shared" si="17"/>
        <v>1.6583981241515486</v>
      </c>
      <c r="E943" s="98">
        <v>2.1287692015930171E-2</v>
      </c>
    </row>
    <row r="944" spans="2:5">
      <c r="B944" s="283">
        <v>39084.645833333336</v>
      </c>
      <c r="C944" s="284">
        <v>90.99</v>
      </c>
      <c r="D944" s="98">
        <f t="shared" si="17"/>
        <v>-0.57759621187502908</v>
      </c>
      <c r="E944" s="98">
        <v>2.1212121212121238E-2</v>
      </c>
    </row>
    <row r="945" spans="2:5">
      <c r="B945" s="283">
        <v>40878.645833333336</v>
      </c>
      <c r="C945" s="284">
        <v>194.03</v>
      </c>
      <c r="D945" s="98">
        <f t="shared" si="17"/>
        <v>1.1324321353994944</v>
      </c>
      <c r="E945" s="98">
        <v>2.1210526315789568E-2</v>
      </c>
    </row>
    <row r="946" spans="2:5">
      <c r="B946" s="283">
        <v>43797.645833333336</v>
      </c>
      <c r="C946" s="284">
        <v>454.05</v>
      </c>
      <c r="D946" s="98">
        <f t="shared" si="17"/>
        <v>1.3401020460753492</v>
      </c>
      <c r="E946" s="98">
        <v>2.120912239665329E-2</v>
      </c>
    </row>
    <row r="947" spans="2:5">
      <c r="B947" s="283">
        <v>44370.645833333336</v>
      </c>
      <c r="C947" s="284">
        <v>316.98</v>
      </c>
      <c r="D947" s="98">
        <f t="shared" si="17"/>
        <v>-0.30188305252725467</v>
      </c>
      <c r="E947" s="98">
        <v>2.1198453608247458E-2</v>
      </c>
    </row>
    <row r="948" spans="2:5">
      <c r="B948" s="283">
        <v>37965.645833333336</v>
      </c>
      <c r="C948" s="284">
        <v>28.46</v>
      </c>
      <c r="D948" s="98">
        <f t="shared" si="17"/>
        <v>-0.9102151555303174</v>
      </c>
      <c r="E948" s="98">
        <v>2.1169716541083572E-2</v>
      </c>
    </row>
    <row r="949" spans="2:5">
      <c r="B949" s="283">
        <v>44823.645833333336</v>
      </c>
      <c r="C949" s="284">
        <v>374.32</v>
      </c>
      <c r="D949" s="98">
        <f t="shared" si="17"/>
        <v>12.152494729444834</v>
      </c>
      <c r="E949" s="98">
        <v>2.1141937419865142E-2</v>
      </c>
    </row>
    <row r="950" spans="2:5">
      <c r="B950" s="283">
        <v>37834.645833333336</v>
      </c>
      <c r="C950" s="284">
        <v>24.67</v>
      </c>
      <c r="D950" s="98">
        <f t="shared" si="17"/>
        <v>-0.93409382346655268</v>
      </c>
      <c r="E950" s="98">
        <v>2.1109271523178874E-2</v>
      </c>
    </row>
    <row r="951" spans="2:5">
      <c r="B951" s="283">
        <v>43802.645833333336</v>
      </c>
      <c r="C951" s="284">
        <v>467.32</v>
      </c>
      <c r="D951" s="98">
        <f t="shared" si="17"/>
        <v>17.942845561410618</v>
      </c>
      <c r="E951" s="98">
        <v>2.1085061288701468E-2</v>
      </c>
    </row>
    <row r="952" spans="2:5">
      <c r="B952" s="283">
        <v>37392.645833333336</v>
      </c>
      <c r="C952" s="284">
        <v>25.19</v>
      </c>
      <c r="D952" s="98">
        <f t="shared" si="17"/>
        <v>-0.94609689292133869</v>
      </c>
      <c r="E952" s="98">
        <v>2.1078232671260633E-2</v>
      </c>
    </row>
    <row r="953" spans="2:5">
      <c r="B953" s="283">
        <v>38923.645833333336</v>
      </c>
      <c r="C953" s="284">
        <v>79.03</v>
      </c>
      <c r="D953" s="98">
        <f t="shared" si="17"/>
        <v>2.1373560936879712</v>
      </c>
      <c r="E953" s="98">
        <v>2.1059431524547811E-2</v>
      </c>
    </row>
    <row r="954" spans="2:5">
      <c r="B954" s="283">
        <v>38804.645833333336</v>
      </c>
      <c r="C954" s="284">
        <v>90.19</v>
      </c>
      <c r="D954" s="98">
        <f t="shared" si="17"/>
        <v>0.14121219789953177</v>
      </c>
      <c r="E954" s="98">
        <v>2.1057398392392068E-2</v>
      </c>
    </row>
    <row r="955" spans="2:5">
      <c r="B955" s="283">
        <v>36847.645833333336</v>
      </c>
      <c r="C955" s="284">
        <v>27.66</v>
      </c>
      <c r="D955" s="98">
        <f t="shared" si="17"/>
        <v>-0.69331411464685666</v>
      </c>
      <c r="E955" s="98">
        <v>2.1040974529346723E-2</v>
      </c>
    </row>
    <row r="956" spans="2:5">
      <c r="B956" s="283">
        <v>45463.645833333336</v>
      </c>
      <c r="C956" s="284">
        <v>1425.27</v>
      </c>
      <c r="D956" s="98">
        <f t="shared" si="17"/>
        <v>50.528199566160517</v>
      </c>
      <c r="E956" s="98">
        <v>2.1040189125295372E-2</v>
      </c>
    </row>
    <row r="957" spans="2:5">
      <c r="B957" s="283">
        <v>44572.645833333336</v>
      </c>
      <c r="C957" s="284">
        <v>381.88</v>
      </c>
      <c r="D957" s="98">
        <f t="shared" si="17"/>
        <v>-0.73206480175686006</v>
      </c>
      <c r="E957" s="98">
        <v>2.1014918988289333E-2</v>
      </c>
    </row>
    <row r="958" spans="2:5">
      <c r="B958" s="283">
        <v>39721.645833333336</v>
      </c>
      <c r="C958" s="284">
        <v>94.27</v>
      </c>
      <c r="D958" s="98">
        <f t="shared" si="17"/>
        <v>-0.75314234838169059</v>
      </c>
      <c r="E958" s="98">
        <v>2.1011588866024056E-2</v>
      </c>
    </row>
    <row r="959" spans="2:5">
      <c r="B959" s="283">
        <v>43446.645833333336</v>
      </c>
      <c r="C959" s="284">
        <v>302.87</v>
      </c>
      <c r="D959" s="98">
        <f t="shared" si="17"/>
        <v>2.2127930412644532</v>
      </c>
      <c r="E959" s="98">
        <v>2.0967470082589035E-2</v>
      </c>
    </row>
    <row r="960" spans="2:5">
      <c r="B960" s="283">
        <v>43109.645833333336</v>
      </c>
      <c r="C960" s="284">
        <v>346.75</v>
      </c>
      <c r="D960" s="98">
        <f t="shared" si="17"/>
        <v>0.14488064185954364</v>
      </c>
      <c r="E960" s="98">
        <v>2.0963990224656337E-2</v>
      </c>
    </row>
    <row r="961" spans="2:5">
      <c r="B961" s="283">
        <v>45083.645833333336</v>
      </c>
      <c r="C961" s="284">
        <v>574.07000000000005</v>
      </c>
      <c r="D961" s="98">
        <f t="shared" si="17"/>
        <v>0.65557317952415306</v>
      </c>
      <c r="E961" s="98">
        <v>2.0931886893117646E-2</v>
      </c>
    </row>
    <row r="962" spans="2:5">
      <c r="B962" s="283">
        <v>38289.645833333336</v>
      </c>
      <c r="C962" s="284">
        <v>29.27</v>
      </c>
      <c r="D962" s="98">
        <f t="shared" si="17"/>
        <v>-0.94901318654519484</v>
      </c>
      <c r="E962" s="98">
        <v>2.0927799093128696E-2</v>
      </c>
    </row>
    <row r="963" spans="2:5">
      <c r="B963" s="283">
        <v>42849.645833333336</v>
      </c>
      <c r="C963" s="284">
        <v>386.48</v>
      </c>
      <c r="D963" s="98">
        <f t="shared" si="17"/>
        <v>12.203963102152375</v>
      </c>
      <c r="E963" s="98">
        <v>2.0867452057689251E-2</v>
      </c>
    </row>
    <row r="964" spans="2:5">
      <c r="B964" s="283">
        <v>40982.645833333336</v>
      </c>
      <c r="C964" s="284">
        <v>197.34</v>
      </c>
      <c r="D964" s="98">
        <f t="shared" si="17"/>
        <v>-0.48939143034568411</v>
      </c>
      <c r="E964" s="98">
        <v>2.0794537554314152E-2</v>
      </c>
    </row>
    <row r="965" spans="2:5">
      <c r="B965" s="283">
        <v>39871.645833333336</v>
      </c>
      <c r="C965" s="284">
        <v>46.66</v>
      </c>
      <c r="D965" s="98">
        <f t="shared" si="17"/>
        <v>-0.76355528529441574</v>
      </c>
      <c r="E965" s="98">
        <v>2.0783198424852323E-2</v>
      </c>
    </row>
    <row r="966" spans="2:5">
      <c r="B966" s="283">
        <v>40833.645833333336</v>
      </c>
      <c r="C966" s="284">
        <v>239.65</v>
      </c>
      <c r="D966" s="98">
        <f t="shared" si="17"/>
        <v>4.1360908701243035</v>
      </c>
      <c r="E966" s="98">
        <v>2.0742823068404581E-2</v>
      </c>
    </row>
    <row r="967" spans="2:5">
      <c r="B967" s="283">
        <v>45225.645833333336</v>
      </c>
      <c r="C967" s="284">
        <v>701.95</v>
      </c>
      <c r="D967" s="98">
        <f t="shared" si="17"/>
        <v>1.9290632171917381</v>
      </c>
      <c r="E967" s="98">
        <v>2.0676719061259563E-2</v>
      </c>
    </row>
    <row r="968" spans="2:5">
      <c r="B968" s="283">
        <v>42173.645833333336</v>
      </c>
      <c r="C968" s="284">
        <v>158.53</v>
      </c>
      <c r="D968" s="98">
        <f t="shared" si="17"/>
        <v>-0.77415770354013813</v>
      </c>
      <c r="E968" s="98">
        <v>2.0667010043780687E-2</v>
      </c>
    </row>
    <row r="969" spans="2:5">
      <c r="B969" s="283">
        <v>40211.645833333336</v>
      </c>
      <c r="C969" s="284">
        <v>129.46</v>
      </c>
      <c r="D969" s="98">
        <f t="shared" si="17"/>
        <v>-0.18337223238503753</v>
      </c>
      <c r="E969" s="98">
        <v>2.0655944497004031E-2</v>
      </c>
    </row>
    <row r="970" spans="2:5">
      <c r="B970" s="283">
        <v>45468.645833333336</v>
      </c>
      <c r="C970" s="284">
        <v>1471.22</v>
      </c>
      <c r="D970" s="98">
        <f t="shared" ref="D970:D1033" si="18">C970/C969-1</f>
        <v>10.364282403831298</v>
      </c>
      <c r="E970" s="98">
        <v>2.0652814873911574E-2</v>
      </c>
    </row>
    <row r="971" spans="2:5">
      <c r="B971" s="283">
        <v>40171.645833333336</v>
      </c>
      <c r="C971" s="284">
        <v>126.65</v>
      </c>
      <c r="D971" s="98">
        <f t="shared" si="18"/>
        <v>-0.91391498212367961</v>
      </c>
      <c r="E971" s="98">
        <v>2.0547945205479534E-2</v>
      </c>
    </row>
    <row r="972" spans="2:5">
      <c r="B972" s="283">
        <v>36706.645833333336</v>
      </c>
      <c r="C972" s="284">
        <v>27.35</v>
      </c>
      <c r="D972" s="98">
        <f t="shared" si="18"/>
        <v>-0.78405053296486382</v>
      </c>
      <c r="E972" s="98">
        <v>2.0522388059701413E-2</v>
      </c>
    </row>
    <row r="973" spans="2:5">
      <c r="B973" s="283">
        <v>45510.645833333336</v>
      </c>
      <c r="C973" s="284">
        <v>1357.07</v>
      </c>
      <c r="D973" s="98">
        <f t="shared" si="18"/>
        <v>48.618647166361967</v>
      </c>
      <c r="E973" s="98">
        <v>2.0483821240308897E-2</v>
      </c>
    </row>
    <row r="974" spans="2:5">
      <c r="B974" s="283">
        <v>44993.645833333336</v>
      </c>
      <c r="C974" s="284">
        <v>679.68</v>
      </c>
      <c r="D974" s="98">
        <f t="shared" si="18"/>
        <v>-0.49915627049452127</v>
      </c>
      <c r="E974" s="98">
        <v>2.0417967811674043E-2</v>
      </c>
    </row>
    <row r="975" spans="2:5">
      <c r="B975" s="283">
        <v>38327.645833333336</v>
      </c>
      <c r="C975" s="284">
        <v>31.99</v>
      </c>
      <c r="D975" s="98">
        <f t="shared" si="18"/>
        <v>-0.95293373352165722</v>
      </c>
      <c r="E975" s="98">
        <v>2.0414673046251997E-2</v>
      </c>
    </row>
    <row r="976" spans="2:5">
      <c r="B976" s="283">
        <v>42062.645833333336</v>
      </c>
      <c r="C976" s="284">
        <v>160.02000000000001</v>
      </c>
      <c r="D976" s="98">
        <f t="shared" si="18"/>
        <v>4.0021881838074407</v>
      </c>
      <c r="E976" s="98">
        <v>2.0405560515240451E-2</v>
      </c>
    </row>
    <row r="977" spans="2:5">
      <c r="B977" s="283">
        <v>36791.645833333336</v>
      </c>
      <c r="C977" s="284">
        <v>26.53</v>
      </c>
      <c r="D977" s="98">
        <f t="shared" si="18"/>
        <v>-0.83420822397200345</v>
      </c>
      <c r="E977" s="98">
        <v>2.0384615384615445E-2</v>
      </c>
    </row>
    <row r="978" spans="2:5">
      <c r="B978" s="283">
        <v>44306.645833333336</v>
      </c>
      <c r="C978" s="284">
        <v>286.93</v>
      </c>
      <c r="D978" s="98">
        <f t="shared" si="18"/>
        <v>9.8153034300791546</v>
      </c>
      <c r="E978" s="98">
        <v>2.0376955903271821E-2</v>
      </c>
    </row>
    <row r="979" spans="2:5">
      <c r="B979" s="283">
        <v>43944.645833333336</v>
      </c>
      <c r="C979" s="284">
        <v>353.88</v>
      </c>
      <c r="D979" s="98">
        <f t="shared" si="18"/>
        <v>0.23333217160980024</v>
      </c>
      <c r="E979" s="98">
        <v>2.0356380831555221E-2</v>
      </c>
    </row>
    <row r="980" spans="2:5">
      <c r="B980" s="283">
        <v>36931.645833333336</v>
      </c>
      <c r="C980" s="284">
        <v>34.090000000000003</v>
      </c>
      <c r="D980" s="98">
        <f t="shared" si="18"/>
        <v>-0.90366791002599745</v>
      </c>
      <c r="E980" s="98">
        <v>2.0353187668362915E-2</v>
      </c>
    </row>
    <row r="981" spans="2:5">
      <c r="B981" s="283">
        <v>38849.645833333336</v>
      </c>
      <c r="C981" s="284">
        <v>103.33</v>
      </c>
      <c r="D981" s="98">
        <f t="shared" si="18"/>
        <v>2.0310941625109997</v>
      </c>
      <c r="E981" s="98">
        <v>2.0341660906487702E-2</v>
      </c>
    </row>
    <row r="982" spans="2:5">
      <c r="B982" s="283">
        <v>43991.645833333336</v>
      </c>
      <c r="C982" s="284">
        <v>343.47</v>
      </c>
      <c r="D982" s="98">
        <f t="shared" si="18"/>
        <v>2.3240104519500631</v>
      </c>
      <c r="E982" s="98">
        <v>2.0319044648427154E-2</v>
      </c>
    </row>
    <row r="983" spans="2:5">
      <c r="B983" s="283">
        <v>39395.645833333336</v>
      </c>
      <c r="C983" s="284">
        <v>92.98</v>
      </c>
      <c r="D983" s="98">
        <f t="shared" si="18"/>
        <v>-0.72929222348385592</v>
      </c>
      <c r="E983" s="98">
        <v>2.0300669373422675E-2</v>
      </c>
    </row>
    <row r="984" spans="2:5">
      <c r="B984" s="283">
        <v>45821.645833333336</v>
      </c>
      <c r="C984" s="284">
        <v>2781.5</v>
      </c>
      <c r="D984" s="98">
        <f t="shared" si="18"/>
        <v>28.915035491503549</v>
      </c>
      <c r="E984" s="98">
        <v>2.0235994908906818E-2</v>
      </c>
    </row>
    <row r="985" spans="2:5">
      <c r="B985" s="283">
        <v>45401.645833333336</v>
      </c>
      <c r="C985" s="284">
        <v>1019.57</v>
      </c>
      <c r="D985" s="98">
        <f t="shared" si="18"/>
        <v>-0.63344598238360594</v>
      </c>
      <c r="E985" s="98">
        <v>2.0233151548506578E-2</v>
      </c>
    </row>
    <row r="986" spans="2:5">
      <c r="B986" s="283">
        <v>42810.645833333336</v>
      </c>
      <c r="C986" s="284">
        <v>428.05</v>
      </c>
      <c r="D986" s="98">
        <f t="shared" si="18"/>
        <v>-0.58016614847435677</v>
      </c>
      <c r="E986" s="98">
        <v>2.0211168577352945E-2</v>
      </c>
    </row>
    <row r="987" spans="2:5">
      <c r="B987" s="283">
        <v>45698.645833333336</v>
      </c>
      <c r="C987" s="284">
        <v>1860.32</v>
      </c>
      <c r="D987" s="98">
        <f t="shared" si="18"/>
        <v>3.3460343417825014</v>
      </c>
      <c r="E987" s="98">
        <v>2.0203128084760991E-2</v>
      </c>
    </row>
    <row r="988" spans="2:5">
      <c r="B988" s="283">
        <v>37714.645833333336</v>
      </c>
      <c r="C988" s="284">
        <v>20.2</v>
      </c>
      <c r="D988" s="98">
        <f t="shared" si="18"/>
        <v>-0.98914165304893786</v>
      </c>
      <c r="E988" s="98">
        <v>2.020202020202011E-2</v>
      </c>
    </row>
    <row r="989" spans="2:5">
      <c r="B989" s="283">
        <v>43768.645833333336</v>
      </c>
      <c r="C989" s="284">
        <v>366.13</v>
      </c>
      <c r="D989" s="98">
        <f t="shared" si="18"/>
        <v>17.125247524752474</v>
      </c>
      <c r="E989" s="98">
        <v>2.0201738742755326E-2</v>
      </c>
    </row>
    <row r="990" spans="2:5">
      <c r="B990" s="283">
        <v>41036.645833333336</v>
      </c>
      <c r="C990" s="284">
        <v>239.39</v>
      </c>
      <c r="D990" s="98">
        <f t="shared" si="18"/>
        <v>-0.34616119957392188</v>
      </c>
      <c r="E990" s="98">
        <v>2.0200298316641829E-2</v>
      </c>
    </row>
    <row r="991" spans="2:5">
      <c r="B991" s="283">
        <v>43770.645833333336</v>
      </c>
      <c r="C991" s="284">
        <v>371.6</v>
      </c>
      <c r="D991" s="98">
        <f t="shared" si="18"/>
        <v>0.55227870838380899</v>
      </c>
      <c r="E991" s="98">
        <v>2.0178448867536058E-2</v>
      </c>
    </row>
    <row r="992" spans="2:5">
      <c r="B992" s="283">
        <v>39896.645833333336</v>
      </c>
      <c r="C992" s="284">
        <v>44</v>
      </c>
      <c r="D992" s="98">
        <f t="shared" si="18"/>
        <v>-0.88159311087190528</v>
      </c>
      <c r="E992" s="98">
        <v>2.0171574310224871E-2</v>
      </c>
    </row>
    <row r="993" spans="2:5">
      <c r="B993" s="283">
        <v>36822.645833333336</v>
      </c>
      <c r="C993" s="284">
        <v>25.33</v>
      </c>
      <c r="D993" s="98">
        <f t="shared" si="18"/>
        <v>-0.42431818181818182</v>
      </c>
      <c r="E993" s="98">
        <v>2.0136931131695457E-2</v>
      </c>
    </row>
    <row r="994" spans="2:5">
      <c r="B994" s="283">
        <v>45737.645833333336</v>
      </c>
      <c r="C994" s="284">
        <v>2086.3000000000002</v>
      </c>
      <c r="D994" s="98">
        <f t="shared" si="18"/>
        <v>81.364784840110559</v>
      </c>
      <c r="E994" s="98">
        <v>2.0095834148249558E-2</v>
      </c>
    </row>
    <row r="995" spans="2:5">
      <c r="B995" s="283">
        <v>44453.645833333336</v>
      </c>
      <c r="C995" s="284">
        <v>332.42</v>
      </c>
      <c r="D995" s="98">
        <f t="shared" si="18"/>
        <v>-0.84066529262330447</v>
      </c>
      <c r="E995" s="98">
        <v>2.0068736958389621E-2</v>
      </c>
    </row>
    <row r="996" spans="2:5">
      <c r="B996" s="283">
        <v>38973.645833333336</v>
      </c>
      <c r="C996" s="284">
        <v>74.25</v>
      </c>
      <c r="D996" s="98">
        <f t="shared" si="18"/>
        <v>-0.7766379880873594</v>
      </c>
      <c r="E996" s="98">
        <v>2.005770023354847E-2</v>
      </c>
    </row>
    <row r="997" spans="2:5">
      <c r="B997" s="283">
        <v>41505.645833333336</v>
      </c>
      <c r="C997" s="284">
        <v>177.79</v>
      </c>
      <c r="D997" s="98">
        <f t="shared" si="18"/>
        <v>1.3944781144781144</v>
      </c>
      <c r="E997" s="98">
        <v>2.0022948938611451E-2</v>
      </c>
    </row>
    <row r="998" spans="2:5">
      <c r="B998" s="283">
        <v>38119.645833333336</v>
      </c>
      <c r="C998" s="284">
        <v>26</v>
      </c>
      <c r="D998" s="98">
        <f t="shared" si="18"/>
        <v>-0.85376005399628774</v>
      </c>
      <c r="E998" s="98">
        <v>2.0007846214201708E-2</v>
      </c>
    </row>
    <row r="999" spans="2:5">
      <c r="B999" s="283">
        <v>38733.645833333336</v>
      </c>
      <c r="C999" s="284">
        <v>107.72</v>
      </c>
      <c r="D999" s="98">
        <f t="shared" si="18"/>
        <v>3.1430769230769231</v>
      </c>
      <c r="E999" s="98">
        <v>1.9979168639333356E-2</v>
      </c>
    </row>
    <row r="1000" spans="2:5">
      <c r="B1000" s="283">
        <v>40170.645833333336</v>
      </c>
      <c r="C1000" s="284">
        <v>124.1</v>
      </c>
      <c r="D1000" s="98">
        <f t="shared" si="18"/>
        <v>0.15206089862606764</v>
      </c>
      <c r="E1000" s="98">
        <v>1.9972055560121493E-2</v>
      </c>
    </row>
    <row r="1001" spans="2:5">
      <c r="B1001" s="283">
        <v>41799.645833333336</v>
      </c>
      <c r="C1001" s="284">
        <v>204.6</v>
      </c>
      <c r="D1001" s="98">
        <f t="shared" si="18"/>
        <v>0.64867042707493949</v>
      </c>
      <c r="E1001" s="98">
        <v>1.9940179461615193E-2</v>
      </c>
    </row>
    <row r="1002" spans="2:5">
      <c r="B1002" s="283">
        <v>38609.645833333336</v>
      </c>
      <c r="C1002" s="284">
        <v>67.53</v>
      </c>
      <c r="D1002" s="98">
        <f t="shared" si="18"/>
        <v>-0.66994134897360702</v>
      </c>
      <c r="E1002" s="98">
        <v>1.9936565473493539E-2</v>
      </c>
    </row>
    <row r="1003" spans="2:5">
      <c r="B1003" s="283">
        <v>43553.645833333336</v>
      </c>
      <c r="C1003" s="284">
        <v>386.37</v>
      </c>
      <c r="D1003" s="98">
        <f t="shared" si="18"/>
        <v>4.7214571301643717</v>
      </c>
      <c r="E1003" s="98">
        <v>1.9930309909719668E-2</v>
      </c>
    </row>
    <row r="1004" spans="2:5">
      <c r="B1004" s="283">
        <v>42142.645833333336</v>
      </c>
      <c r="C1004" s="284">
        <v>168.98</v>
      </c>
      <c r="D1004" s="98">
        <f t="shared" si="18"/>
        <v>-0.56264720345782537</v>
      </c>
      <c r="E1004" s="98">
        <v>1.9917914051182928E-2</v>
      </c>
    </row>
    <row r="1005" spans="2:5">
      <c r="B1005" s="283">
        <v>40427.645833333336</v>
      </c>
      <c r="C1005" s="284">
        <v>118.93</v>
      </c>
      <c r="D1005" s="98">
        <f t="shared" si="18"/>
        <v>-0.29618889809444893</v>
      </c>
      <c r="E1005" s="98">
        <v>1.9895377754909571E-2</v>
      </c>
    </row>
    <row r="1006" spans="2:5">
      <c r="B1006" s="283">
        <v>42989.645833333336</v>
      </c>
      <c r="C1006" s="284">
        <v>350.13</v>
      </c>
      <c r="D1006" s="98">
        <f t="shared" si="18"/>
        <v>1.9440006726645924</v>
      </c>
      <c r="E1006" s="98">
        <v>1.9895135450043622E-2</v>
      </c>
    </row>
    <row r="1007" spans="2:5">
      <c r="B1007" s="283">
        <v>43532.645833333336</v>
      </c>
      <c r="C1007" s="284">
        <v>315.42</v>
      </c>
      <c r="D1007" s="98">
        <f t="shared" si="18"/>
        <v>-9.9134607145917153E-2</v>
      </c>
      <c r="E1007" s="98">
        <v>1.9885536909496571E-2</v>
      </c>
    </row>
    <row r="1008" spans="2:5">
      <c r="B1008" s="283">
        <v>44509.645833333336</v>
      </c>
      <c r="C1008" s="284">
        <v>432.53</v>
      </c>
      <c r="D1008" s="98">
        <f t="shared" si="18"/>
        <v>0.37128273413226798</v>
      </c>
      <c r="E1008" s="98">
        <v>1.9877387408629987E-2</v>
      </c>
    </row>
    <row r="1009" spans="2:5">
      <c r="B1009" s="283">
        <v>36769.645833333336</v>
      </c>
      <c r="C1009" s="284">
        <v>27.2</v>
      </c>
      <c r="D1009" s="98">
        <f t="shared" si="18"/>
        <v>-0.93711418861119455</v>
      </c>
      <c r="E1009" s="98">
        <v>1.9872515935507984E-2</v>
      </c>
    </row>
    <row r="1010" spans="2:5">
      <c r="B1010" s="283">
        <v>42360.645833333336</v>
      </c>
      <c r="C1010" s="284">
        <v>419.85</v>
      </c>
      <c r="D1010" s="98">
        <f t="shared" si="18"/>
        <v>14.435661764705884</v>
      </c>
      <c r="E1010" s="98">
        <v>1.9870284451138032E-2</v>
      </c>
    </row>
    <row r="1011" spans="2:5">
      <c r="B1011" s="283">
        <v>44736.645833333336</v>
      </c>
      <c r="C1011" s="284">
        <v>348</v>
      </c>
      <c r="D1011" s="98">
        <f t="shared" si="18"/>
        <v>-0.17113254733833516</v>
      </c>
      <c r="E1011" s="98">
        <v>1.9869878670652374E-2</v>
      </c>
    </row>
    <row r="1012" spans="2:5">
      <c r="B1012" s="283">
        <v>45328.645833333336</v>
      </c>
      <c r="C1012" s="284">
        <v>823.83</v>
      </c>
      <c r="D1012" s="98">
        <f t="shared" si="18"/>
        <v>1.3673275862068968</v>
      </c>
      <c r="E1012" s="98">
        <v>1.9844020797227246E-2</v>
      </c>
    </row>
    <row r="1013" spans="2:5">
      <c r="B1013" s="283">
        <v>39905.645833333336</v>
      </c>
      <c r="C1013" s="284">
        <v>49.4</v>
      </c>
      <c r="D1013" s="98">
        <f t="shared" si="18"/>
        <v>-0.9400361725113191</v>
      </c>
      <c r="E1013" s="98">
        <v>1.9818331957060398E-2</v>
      </c>
    </row>
    <row r="1014" spans="2:5">
      <c r="B1014" s="283">
        <v>43325.645833333336</v>
      </c>
      <c r="C1014" s="284">
        <v>284.42</v>
      </c>
      <c r="D1014" s="98">
        <f t="shared" si="18"/>
        <v>4.7574898785425104</v>
      </c>
      <c r="E1014" s="98">
        <v>1.9792040157762703E-2</v>
      </c>
    </row>
    <row r="1015" spans="2:5">
      <c r="B1015" s="283">
        <v>41969.645833333336</v>
      </c>
      <c r="C1015" s="284">
        <v>202</v>
      </c>
      <c r="D1015" s="98">
        <f t="shared" si="18"/>
        <v>-0.28978271570213066</v>
      </c>
      <c r="E1015" s="98">
        <v>1.9789983844911152E-2</v>
      </c>
    </row>
    <row r="1016" spans="2:5">
      <c r="B1016" s="283">
        <v>41017.645833333336</v>
      </c>
      <c r="C1016" s="284">
        <v>257.33</v>
      </c>
      <c r="D1016" s="98">
        <f t="shared" si="18"/>
        <v>0.27391089108910882</v>
      </c>
      <c r="E1016" s="98">
        <v>1.9774906871681042E-2</v>
      </c>
    </row>
    <row r="1017" spans="2:5">
      <c r="B1017" s="283">
        <v>45833.645833333336</v>
      </c>
      <c r="C1017" s="284">
        <v>2760</v>
      </c>
      <c r="D1017" s="98">
        <f t="shared" si="18"/>
        <v>9.7255275327400614</v>
      </c>
      <c r="E1017" s="98">
        <v>1.9767227046000313E-2</v>
      </c>
    </row>
    <row r="1018" spans="2:5">
      <c r="B1018" s="283">
        <v>41100.645833333336</v>
      </c>
      <c r="C1018" s="284">
        <v>237.49</v>
      </c>
      <c r="D1018" s="98">
        <f t="shared" si="18"/>
        <v>-0.91395289855072459</v>
      </c>
      <c r="E1018" s="98">
        <v>1.9751814161192094E-2</v>
      </c>
    </row>
    <row r="1019" spans="2:5">
      <c r="B1019" s="283">
        <v>38665.645833333336</v>
      </c>
      <c r="C1019" s="284">
        <v>75.459999999999994</v>
      </c>
      <c r="D1019" s="98">
        <f t="shared" si="18"/>
        <v>-0.68226030569708196</v>
      </c>
      <c r="E1019" s="98">
        <v>1.9729729729729639E-2</v>
      </c>
    </row>
    <row r="1020" spans="2:5">
      <c r="B1020" s="283">
        <v>43514.645833333336</v>
      </c>
      <c r="C1020" s="284">
        <v>290.52</v>
      </c>
      <c r="D1020" s="98">
        <f t="shared" si="18"/>
        <v>2.8499867479459318</v>
      </c>
      <c r="E1020" s="98">
        <v>1.9726219726219796E-2</v>
      </c>
    </row>
    <row r="1021" spans="2:5">
      <c r="B1021" s="283">
        <v>44573.645833333336</v>
      </c>
      <c r="C1021" s="284">
        <v>389.4</v>
      </c>
      <c r="D1021" s="98">
        <f t="shared" si="18"/>
        <v>0.34035522511358951</v>
      </c>
      <c r="E1021" s="98">
        <v>1.9692049858594185E-2</v>
      </c>
    </row>
    <row r="1022" spans="2:5">
      <c r="B1022" s="283">
        <v>37762.645833333336</v>
      </c>
      <c r="C1022" s="284">
        <v>21.75</v>
      </c>
      <c r="D1022" s="98">
        <f t="shared" si="18"/>
        <v>-0.94414483821263484</v>
      </c>
      <c r="E1022" s="98">
        <v>1.9690576652602099E-2</v>
      </c>
    </row>
    <row r="1023" spans="2:5">
      <c r="B1023" s="283">
        <v>42664.645833333336</v>
      </c>
      <c r="C1023" s="284">
        <v>495.75</v>
      </c>
      <c r="D1023" s="98">
        <f t="shared" si="18"/>
        <v>21.793103448275861</v>
      </c>
      <c r="E1023" s="98">
        <v>1.9684067629273105E-2</v>
      </c>
    </row>
    <row r="1024" spans="2:5">
      <c r="B1024" s="283">
        <v>44155.645833333336</v>
      </c>
      <c r="C1024" s="284">
        <v>309.22000000000003</v>
      </c>
      <c r="D1024" s="98">
        <f t="shared" si="18"/>
        <v>-0.37625819465456378</v>
      </c>
      <c r="E1024" s="98">
        <v>1.9619480990536564E-2</v>
      </c>
    </row>
    <row r="1025" spans="2:5">
      <c r="B1025" s="283">
        <v>45072.645833333336</v>
      </c>
      <c r="C1025" s="284">
        <v>604.13</v>
      </c>
      <c r="D1025" s="98">
        <f t="shared" si="18"/>
        <v>0.95372226893473888</v>
      </c>
      <c r="E1025" s="98">
        <v>1.9594275298724151E-2</v>
      </c>
    </row>
    <row r="1026" spans="2:5">
      <c r="B1026" s="283">
        <v>42522.645833333336</v>
      </c>
      <c r="C1026" s="284">
        <v>301.18</v>
      </c>
      <c r="D1026" s="98">
        <f t="shared" si="18"/>
        <v>-0.50146491649148361</v>
      </c>
      <c r="E1026" s="98">
        <v>1.9566689234935764E-2</v>
      </c>
    </row>
    <row r="1027" spans="2:5">
      <c r="B1027" s="283">
        <v>41570.645833333336</v>
      </c>
      <c r="C1027" s="284">
        <v>179.13</v>
      </c>
      <c r="D1027" s="98">
        <f t="shared" si="18"/>
        <v>-0.4052393917258782</v>
      </c>
      <c r="E1027" s="98">
        <v>1.9463889363155129E-2</v>
      </c>
    </row>
    <row r="1028" spans="2:5">
      <c r="B1028" s="283">
        <v>38356.645833333336</v>
      </c>
      <c r="C1028" s="284">
        <v>36.700000000000003</v>
      </c>
      <c r="D1028" s="98">
        <f t="shared" si="18"/>
        <v>-0.79512086194383969</v>
      </c>
      <c r="E1028" s="98">
        <v>1.9444444444444597E-2</v>
      </c>
    </row>
    <row r="1029" spans="2:5">
      <c r="B1029" s="283">
        <v>45355.645833333336</v>
      </c>
      <c r="C1029" s="284">
        <v>1006.7</v>
      </c>
      <c r="D1029" s="98">
        <f t="shared" si="18"/>
        <v>26.43051771117166</v>
      </c>
      <c r="E1029" s="98">
        <v>1.9443037974683497E-2</v>
      </c>
    </row>
    <row r="1030" spans="2:5">
      <c r="B1030" s="283">
        <v>44642.645833333336</v>
      </c>
      <c r="C1030" s="284">
        <v>361.82</v>
      </c>
      <c r="D1030" s="98">
        <f t="shared" si="18"/>
        <v>-0.64058805999801338</v>
      </c>
      <c r="E1030" s="98">
        <v>1.944100078891009E-2</v>
      </c>
    </row>
    <row r="1031" spans="2:5">
      <c r="B1031" s="283">
        <v>37460.645833333336</v>
      </c>
      <c r="C1031" s="284">
        <v>24.67</v>
      </c>
      <c r="D1031" s="98">
        <f t="shared" si="18"/>
        <v>-0.9318169255430877</v>
      </c>
      <c r="E1031" s="98">
        <v>1.9421487603305865E-2</v>
      </c>
    </row>
    <row r="1032" spans="2:5">
      <c r="B1032" s="283">
        <v>41534.645833333336</v>
      </c>
      <c r="C1032" s="284">
        <v>179.06</v>
      </c>
      <c r="D1032" s="98">
        <f t="shared" si="18"/>
        <v>6.2582083502229429</v>
      </c>
      <c r="E1032" s="98">
        <v>1.9413606604042011E-2</v>
      </c>
    </row>
    <row r="1033" spans="2:5">
      <c r="B1033" s="283">
        <v>43272.645833333336</v>
      </c>
      <c r="C1033" s="284">
        <v>247.87</v>
      </c>
      <c r="D1033" s="98">
        <f t="shared" si="18"/>
        <v>0.38428459734167308</v>
      </c>
      <c r="E1033" s="98">
        <v>1.9411885667283579E-2</v>
      </c>
    </row>
    <row r="1034" spans="2:5">
      <c r="B1034" s="283">
        <v>44131.645833333336</v>
      </c>
      <c r="C1034" s="284">
        <v>303.02</v>
      </c>
      <c r="D1034" s="98">
        <f t="shared" ref="D1034:D1097" si="19">C1034/C1033-1</f>
        <v>0.222495663049179</v>
      </c>
      <c r="E1034" s="98">
        <v>1.9411269974768608E-2</v>
      </c>
    </row>
    <row r="1035" spans="2:5">
      <c r="B1035" s="283">
        <v>41890.645833333336</v>
      </c>
      <c r="C1035" s="284">
        <v>213.25</v>
      </c>
      <c r="D1035" s="98">
        <f t="shared" si="19"/>
        <v>-0.29625107253646621</v>
      </c>
      <c r="E1035" s="98">
        <v>1.9408193508293925E-2</v>
      </c>
    </row>
    <row r="1036" spans="2:5">
      <c r="B1036" s="283">
        <v>43599.645833333336</v>
      </c>
      <c r="C1036" s="284">
        <v>342.13</v>
      </c>
      <c r="D1036" s="98">
        <f t="shared" si="19"/>
        <v>0.60436107854630716</v>
      </c>
      <c r="E1036" s="98">
        <v>1.9396937012096993E-2</v>
      </c>
    </row>
    <row r="1037" spans="2:5">
      <c r="B1037" s="283">
        <v>40513.645833333336</v>
      </c>
      <c r="C1037" s="284">
        <v>132.78</v>
      </c>
      <c r="D1037" s="98">
        <f t="shared" si="19"/>
        <v>-0.61190190863122207</v>
      </c>
      <c r="E1037" s="98">
        <v>1.9345923537540388E-2</v>
      </c>
    </row>
    <row r="1038" spans="2:5">
      <c r="B1038" s="283">
        <v>37718.645833333336</v>
      </c>
      <c r="C1038" s="284">
        <v>20.59</v>
      </c>
      <c r="D1038" s="98">
        <f t="shared" si="19"/>
        <v>-0.84493146558216603</v>
      </c>
      <c r="E1038" s="98">
        <v>1.9306930693069324E-2</v>
      </c>
    </row>
    <row r="1039" spans="2:5">
      <c r="B1039" s="283">
        <v>44644.645833333336</v>
      </c>
      <c r="C1039" s="284">
        <v>365.43</v>
      </c>
      <c r="D1039" s="98">
        <f t="shared" si="19"/>
        <v>16.747935891209327</v>
      </c>
      <c r="E1039" s="98">
        <v>1.9273680687269978E-2</v>
      </c>
    </row>
    <row r="1040" spans="2:5">
      <c r="B1040" s="283">
        <v>40924.645833333336</v>
      </c>
      <c r="C1040" s="284">
        <v>178.86</v>
      </c>
      <c r="D1040" s="98">
        <f t="shared" si="19"/>
        <v>-0.51054921599211878</v>
      </c>
      <c r="E1040" s="98">
        <v>1.9261454296786162E-2</v>
      </c>
    </row>
    <row r="1041" spans="2:5">
      <c r="B1041" s="283">
        <v>44987.645833333336</v>
      </c>
      <c r="C1041" s="284">
        <v>614.07000000000005</v>
      </c>
      <c r="D1041" s="98">
        <f t="shared" si="19"/>
        <v>2.4332438778933243</v>
      </c>
      <c r="E1041" s="98">
        <v>1.923715310051799E-2</v>
      </c>
    </row>
    <row r="1042" spans="2:5">
      <c r="B1042" s="283">
        <v>38890.645833333336</v>
      </c>
      <c r="C1042" s="284">
        <v>84.87</v>
      </c>
      <c r="D1042" s="98">
        <f t="shared" si="19"/>
        <v>-0.86179100102594164</v>
      </c>
      <c r="E1042" s="98">
        <v>1.9214603098354877E-2</v>
      </c>
    </row>
    <row r="1043" spans="2:5">
      <c r="B1043" s="283">
        <v>44410.645833333336</v>
      </c>
      <c r="C1043" s="284">
        <v>347.47</v>
      </c>
      <c r="D1043" s="98">
        <f t="shared" si="19"/>
        <v>3.0941439849181105</v>
      </c>
      <c r="E1043" s="98">
        <v>1.9212718526340433E-2</v>
      </c>
    </row>
    <row r="1044" spans="2:5">
      <c r="B1044" s="283">
        <v>42783.645833333336</v>
      </c>
      <c r="C1044" s="284">
        <v>347.53</v>
      </c>
      <c r="D1044" s="98">
        <f t="shared" si="19"/>
        <v>1.7267677785115509E-4</v>
      </c>
      <c r="E1044" s="98">
        <v>1.92093377910727E-2</v>
      </c>
    </row>
    <row r="1045" spans="2:5">
      <c r="B1045" s="283">
        <v>41165.645833333336</v>
      </c>
      <c r="C1045" s="284">
        <v>215.51</v>
      </c>
      <c r="D1045" s="98">
        <f t="shared" si="19"/>
        <v>-0.37988087359364653</v>
      </c>
      <c r="E1045" s="98">
        <v>1.9200756680066267E-2</v>
      </c>
    </row>
    <row r="1046" spans="2:5">
      <c r="B1046" s="283">
        <v>40158.645833333336</v>
      </c>
      <c r="C1046" s="284">
        <v>119.57</v>
      </c>
      <c r="D1046" s="98">
        <f t="shared" si="19"/>
        <v>-0.44517655793234656</v>
      </c>
      <c r="E1046" s="98">
        <v>1.9178315717695238E-2</v>
      </c>
    </row>
    <row r="1047" spans="2:5">
      <c r="B1047" s="283">
        <v>37335.645833333336</v>
      </c>
      <c r="C1047" s="284">
        <v>24.46</v>
      </c>
      <c r="D1047" s="98">
        <f t="shared" si="19"/>
        <v>-0.79543363719996651</v>
      </c>
      <c r="E1047" s="98">
        <v>1.9166666666666776E-2</v>
      </c>
    </row>
    <row r="1048" spans="2:5">
      <c r="B1048" s="283">
        <v>36760.645833333336</v>
      </c>
      <c r="C1048" s="284">
        <v>29.25</v>
      </c>
      <c r="D1048" s="98">
        <f t="shared" si="19"/>
        <v>0.19582992641046593</v>
      </c>
      <c r="E1048" s="98">
        <v>1.9163763066202044E-2</v>
      </c>
    </row>
    <row r="1049" spans="2:5">
      <c r="B1049" s="283">
        <v>45296.645833333336</v>
      </c>
      <c r="C1049" s="284">
        <v>738.97</v>
      </c>
      <c r="D1049" s="98">
        <f t="shared" si="19"/>
        <v>24.263931623931626</v>
      </c>
      <c r="E1049" s="98">
        <v>1.9156506868207579E-2</v>
      </c>
    </row>
    <row r="1050" spans="2:5">
      <c r="B1050" s="283">
        <v>43536.645833333336</v>
      </c>
      <c r="C1050" s="284">
        <v>351.07</v>
      </c>
      <c r="D1050" s="98">
        <f t="shared" si="19"/>
        <v>-0.52491982083169819</v>
      </c>
      <c r="E1050" s="98">
        <v>1.913028332559219E-2</v>
      </c>
    </row>
    <row r="1051" spans="2:5">
      <c r="B1051" s="283">
        <v>37761.645833333336</v>
      </c>
      <c r="C1051" s="284">
        <v>21.33</v>
      </c>
      <c r="D1051" s="98">
        <f t="shared" si="19"/>
        <v>-0.9392428860341242</v>
      </c>
      <c r="E1051" s="98">
        <v>1.9111323459149565E-2</v>
      </c>
    </row>
    <row r="1052" spans="2:5">
      <c r="B1052" s="283">
        <v>43476.645833333336</v>
      </c>
      <c r="C1052" s="284">
        <v>302.75</v>
      </c>
      <c r="D1052" s="98">
        <f t="shared" si="19"/>
        <v>13.193624003750587</v>
      </c>
      <c r="E1052" s="98">
        <v>1.9085768143261239E-2</v>
      </c>
    </row>
    <row r="1053" spans="2:5">
      <c r="B1053" s="283">
        <v>40018.645833333336</v>
      </c>
      <c r="C1053" s="284">
        <v>95.15</v>
      </c>
      <c r="D1053" s="98">
        <f t="shared" si="19"/>
        <v>-0.68571428571428572</v>
      </c>
      <c r="E1053" s="98">
        <v>1.9063939166755972E-2</v>
      </c>
    </row>
    <row r="1054" spans="2:5">
      <c r="B1054" s="283">
        <v>36864.645833333336</v>
      </c>
      <c r="C1054" s="284">
        <v>28.41</v>
      </c>
      <c r="D1054" s="98">
        <f t="shared" si="19"/>
        <v>-0.7014188124014713</v>
      </c>
      <c r="E1054" s="98">
        <v>1.9010043041606917E-2</v>
      </c>
    </row>
    <row r="1055" spans="2:5">
      <c r="B1055" s="283">
        <v>40763.645833333336</v>
      </c>
      <c r="C1055" s="284">
        <v>215.17</v>
      </c>
      <c r="D1055" s="98">
        <f t="shared" si="19"/>
        <v>6.5737416402675111</v>
      </c>
      <c r="E1055" s="98">
        <v>1.8990339079371088E-2</v>
      </c>
    </row>
    <row r="1056" spans="2:5">
      <c r="B1056" s="283">
        <v>38806.645833333336</v>
      </c>
      <c r="C1056" s="284">
        <v>94.98</v>
      </c>
      <c r="D1056" s="98">
        <f t="shared" si="19"/>
        <v>-0.55858158665241431</v>
      </c>
      <c r="E1056" s="98">
        <v>1.8989378822015013E-2</v>
      </c>
    </row>
    <row r="1057" spans="2:5">
      <c r="B1057" s="283">
        <v>41597.645833333336</v>
      </c>
      <c r="C1057" s="284">
        <v>171.27</v>
      </c>
      <c r="D1057" s="98">
        <f t="shared" si="19"/>
        <v>0.80322173089071391</v>
      </c>
      <c r="E1057" s="98">
        <v>1.8979057591623105E-2</v>
      </c>
    </row>
    <row r="1058" spans="2:5">
      <c r="B1058" s="283">
        <v>38854.645833333336</v>
      </c>
      <c r="C1058" s="284">
        <v>100.52</v>
      </c>
      <c r="D1058" s="98">
        <f t="shared" si="19"/>
        <v>-0.41309044199217615</v>
      </c>
      <c r="E1058" s="98">
        <v>1.8749366575453452E-2</v>
      </c>
    </row>
    <row r="1059" spans="2:5">
      <c r="B1059" s="283">
        <v>37230.645833333336</v>
      </c>
      <c r="C1059" s="284">
        <v>27.74</v>
      </c>
      <c r="D1059" s="98">
        <f t="shared" si="19"/>
        <v>-0.72403501790688418</v>
      </c>
      <c r="E1059" s="98">
        <v>1.8729342636797597E-2</v>
      </c>
    </row>
    <row r="1060" spans="2:5">
      <c r="B1060" s="283">
        <v>38888.645833333336</v>
      </c>
      <c r="C1060" s="284">
        <v>80</v>
      </c>
      <c r="D1060" s="98">
        <f t="shared" si="19"/>
        <v>1.8839221341023795</v>
      </c>
      <c r="E1060" s="98">
        <v>1.8718960906659809E-2</v>
      </c>
    </row>
    <row r="1061" spans="2:5">
      <c r="B1061" s="283">
        <v>38098.645833333336</v>
      </c>
      <c r="C1061" s="284">
        <v>26.17</v>
      </c>
      <c r="D1061" s="98">
        <f t="shared" si="19"/>
        <v>-0.672875</v>
      </c>
      <c r="E1061" s="98">
        <v>1.8684312962242045E-2</v>
      </c>
    </row>
    <row r="1062" spans="2:5">
      <c r="B1062" s="283">
        <v>40723.645833333336</v>
      </c>
      <c r="C1062" s="284">
        <v>179.81</v>
      </c>
      <c r="D1062" s="98">
        <f t="shared" si="19"/>
        <v>5.870844478410393</v>
      </c>
      <c r="E1062" s="98">
        <v>1.8638114661228222E-2</v>
      </c>
    </row>
    <row r="1063" spans="2:5">
      <c r="B1063" s="283">
        <v>44797.645833333336</v>
      </c>
      <c r="C1063" s="284">
        <v>382.77</v>
      </c>
      <c r="D1063" s="98">
        <f t="shared" si="19"/>
        <v>1.128747010733552</v>
      </c>
      <c r="E1063" s="98">
        <v>1.8628416318492658E-2</v>
      </c>
    </row>
    <row r="1064" spans="2:5">
      <c r="B1064" s="283">
        <v>38072.645833333336</v>
      </c>
      <c r="C1064" s="284">
        <v>24.67</v>
      </c>
      <c r="D1064" s="98">
        <f t="shared" si="19"/>
        <v>-0.93554876296470468</v>
      </c>
      <c r="E1064" s="98">
        <v>1.857968620974404E-2</v>
      </c>
    </row>
    <row r="1065" spans="2:5">
      <c r="B1065" s="283">
        <v>45112.645833333336</v>
      </c>
      <c r="C1065" s="284">
        <v>579.54999999999995</v>
      </c>
      <c r="D1065" s="98">
        <f t="shared" si="19"/>
        <v>22.492095662748273</v>
      </c>
      <c r="E1065" s="98">
        <v>1.8577102885865893E-2</v>
      </c>
    </row>
    <row r="1066" spans="2:5">
      <c r="B1066" s="283">
        <v>39421.645833333336</v>
      </c>
      <c r="C1066" s="284">
        <v>99.88</v>
      </c>
      <c r="D1066" s="98">
        <f t="shared" si="19"/>
        <v>-0.82765939090673801</v>
      </c>
      <c r="E1066" s="98">
        <v>1.8560065266163495E-2</v>
      </c>
    </row>
    <row r="1067" spans="2:5">
      <c r="B1067" s="283">
        <v>37173.645833333336</v>
      </c>
      <c r="C1067" s="284">
        <v>18.670000000000002</v>
      </c>
      <c r="D1067" s="98">
        <f t="shared" si="19"/>
        <v>-0.81307569082899478</v>
      </c>
      <c r="E1067" s="98">
        <v>1.8548827059465589E-2</v>
      </c>
    </row>
    <row r="1068" spans="2:5">
      <c r="B1068" s="283">
        <v>43754.645833333336</v>
      </c>
      <c r="C1068" s="284">
        <v>344.92</v>
      </c>
      <c r="D1068" s="98">
        <f t="shared" si="19"/>
        <v>17.474558114622386</v>
      </c>
      <c r="E1068" s="98">
        <v>1.851469068359668E-2</v>
      </c>
    </row>
    <row r="1069" spans="2:5">
      <c r="B1069" s="283">
        <v>37351.645833333336</v>
      </c>
      <c r="C1069" s="284">
        <v>24.79</v>
      </c>
      <c r="D1069" s="98">
        <f t="shared" si="19"/>
        <v>-0.92812826162588424</v>
      </c>
      <c r="E1069" s="98">
        <v>1.8488085456039416E-2</v>
      </c>
    </row>
    <row r="1070" spans="2:5">
      <c r="B1070" s="283">
        <v>40603.645833333336</v>
      </c>
      <c r="C1070" s="284">
        <v>132.81</v>
      </c>
      <c r="D1070" s="98">
        <f t="shared" si="19"/>
        <v>4.3574021782977006</v>
      </c>
      <c r="E1070" s="98">
        <v>1.8403496664366248E-2</v>
      </c>
    </row>
    <row r="1071" spans="2:5">
      <c r="B1071" s="283">
        <v>41691.645833333336</v>
      </c>
      <c r="C1071" s="284">
        <v>237.97</v>
      </c>
      <c r="D1071" s="98">
        <f t="shared" si="19"/>
        <v>0.79180784579474439</v>
      </c>
      <c r="E1071" s="98">
        <v>1.8402019942654224E-2</v>
      </c>
    </row>
    <row r="1072" spans="2:5">
      <c r="B1072" s="283">
        <v>44924.645833333336</v>
      </c>
      <c r="C1072" s="284">
        <v>635.88</v>
      </c>
      <c r="D1072" s="98">
        <f t="shared" si="19"/>
        <v>1.6721015254023617</v>
      </c>
      <c r="E1072" s="98">
        <v>1.8385650224215233E-2</v>
      </c>
    </row>
    <row r="1073" spans="2:5">
      <c r="B1073" s="283">
        <v>42858.645833333336</v>
      </c>
      <c r="C1073" s="284">
        <v>414.5</v>
      </c>
      <c r="D1073" s="98">
        <f t="shared" si="19"/>
        <v>-0.34814744920425233</v>
      </c>
      <c r="E1073" s="98">
        <v>1.8377475308338775E-2</v>
      </c>
    </row>
    <row r="1074" spans="2:5">
      <c r="B1074" s="283">
        <v>39983.645833333336</v>
      </c>
      <c r="C1074" s="284">
        <v>78.150000000000006</v>
      </c>
      <c r="D1074" s="98">
        <f t="shared" si="19"/>
        <v>-0.81145958986731004</v>
      </c>
      <c r="E1074" s="98">
        <v>1.8373729476153455E-2</v>
      </c>
    </row>
    <row r="1075" spans="2:5">
      <c r="B1075" s="283">
        <v>41736.645833333336</v>
      </c>
      <c r="C1075" s="284">
        <v>218.11</v>
      </c>
      <c r="D1075" s="98">
        <f t="shared" si="19"/>
        <v>1.7909149072296864</v>
      </c>
      <c r="E1075" s="98">
        <v>1.8349052199085003E-2</v>
      </c>
    </row>
    <row r="1076" spans="2:5">
      <c r="B1076" s="283">
        <v>37818.645833333336</v>
      </c>
      <c r="C1076" s="284">
        <v>24.44</v>
      </c>
      <c r="D1076" s="98">
        <f t="shared" si="19"/>
        <v>-0.8879464490394755</v>
      </c>
      <c r="E1076" s="98">
        <v>1.8333333333333313E-2</v>
      </c>
    </row>
    <row r="1077" spans="2:5">
      <c r="B1077" s="283">
        <v>44512.645833333336</v>
      </c>
      <c r="C1077" s="284">
        <v>427.47</v>
      </c>
      <c r="D1077" s="98">
        <f t="shared" si="19"/>
        <v>16.490589198036005</v>
      </c>
      <c r="E1077" s="98">
        <v>1.8319119538806161E-2</v>
      </c>
    </row>
    <row r="1078" spans="2:5">
      <c r="B1078" s="283">
        <v>43193.645833333336</v>
      </c>
      <c r="C1078" s="284">
        <v>284.75</v>
      </c>
      <c r="D1078" s="98">
        <f t="shared" si="19"/>
        <v>-0.33387138278709616</v>
      </c>
      <c r="E1078" s="98">
        <v>1.8309909523298584E-2</v>
      </c>
    </row>
    <row r="1079" spans="2:5">
      <c r="B1079" s="283">
        <v>38664.645833333336</v>
      </c>
      <c r="C1079" s="284">
        <v>74</v>
      </c>
      <c r="D1079" s="98">
        <f t="shared" si="19"/>
        <v>-0.74012291483757675</v>
      </c>
      <c r="E1079" s="98">
        <v>1.8301912756295557E-2</v>
      </c>
    </row>
    <row r="1080" spans="2:5">
      <c r="B1080" s="283">
        <v>39479.645833333336</v>
      </c>
      <c r="C1080" s="284">
        <v>91.32</v>
      </c>
      <c r="D1080" s="98">
        <f t="shared" si="19"/>
        <v>0.23405405405405388</v>
      </c>
      <c r="E1080" s="98">
        <v>1.828724353256006E-2</v>
      </c>
    </row>
    <row r="1081" spans="2:5">
      <c r="B1081" s="283">
        <v>43258.645833333336</v>
      </c>
      <c r="C1081" s="284">
        <v>247.83</v>
      </c>
      <c r="D1081" s="98">
        <f t="shared" si="19"/>
        <v>1.7138633377135353</v>
      </c>
      <c r="E1081" s="98">
        <v>1.8284164680746118E-2</v>
      </c>
    </row>
    <row r="1082" spans="2:5">
      <c r="B1082" s="283">
        <v>44389.645833333336</v>
      </c>
      <c r="C1082" s="284">
        <v>343.72</v>
      </c>
      <c r="D1082" s="98">
        <f t="shared" si="19"/>
        <v>0.38691845216479037</v>
      </c>
      <c r="E1082" s="98">
        <v>1.827877351503493E-2</v>
      </c>
    </row>
    <row r="1083" spans="2:5">
      <c r="B1083" s="283">
        <v>36685.645833333336</v>
      </c>
      <c r="C1083" s="284">
        <v>25.67</v>
      </c>
      <c r="D1083" s="98">
        <f t="shared" si="19"/>
        <v>-0.92531711858489474</v>
      </c>
      <c r="E1083" s="98">
        <v>1.8246727489091619E-2</v>
      </c>
    </row>
    <row r="1084" spans="2:5">
      <c r="B1084" s="283">
        <v>40009.645833333336</v>
      </c>
      <c r="C1084" s="284">
        <v>88.18</v>
      </c>
      <c r="D1084" s="98">
        <f t="shared" si="19"/>
        <v>2.4351382937280874</v>
      </c>
      <c r="E1084" s="98">
        <v>1.8244803695150358E-2</v>
      </c>
    </row>
    <row r="1085" spans="2:5">
      <c r="B1085" s="283">
        <v>44197.645833333336</v>
      </c>
      <c r="C1085" s="284">
        <v>329.95</v>
      </c>
      <c r="D1085" s="98">
        <f t="shared" si="19"/>
        <v>2.7417781809934221</v>
      </c>
      <c r="E1085" s="98">
        <v>1.8207066810677297E-2</v>
      </c>
    </row>
    <row r="1086" spans="2:5">
      <c r="B1086" s="283">
        <v>41491.645833333336</v>
      </c>
      <c r="C1086" s="284">
        <v>192.6</v>
      </c>
      <c r="D1086" s="98">
        <f t="shared" si="19"/>
        <v>-0.41627519321109263</v>
      </c>
      <c r="E1086" s="98">
        <v>1.8185662930852109E-2</v>
      </c>
    </row>
    <row r="1087" spans="2:5">
      <c r="B1087" s="283">
        <v>41485.645833333336</v>
      </c>
      <c r="C1087" s="284">
        <v>189.52</v>
      </c>
      <c r="D1087" s="98">
        <f t="shared" si="19"/>
        <v>-1.5991692627206566E-2</v>
      </c>
      <c r="E1087" s="98">
        <v>1.8158375416353456E-2</v>
      </c>
    </row>
    <row r="1088" spans="2:5">
      <c r="B1088" s="283">
        <v>41702.645833333336</v>
      </c>
      <c r="C1088" s="284">
        <v>221.56</v>
      </c>
      <c r="D1088" s="98">
        <f t="shared" si="19"/>
        <v>0.16905867454622192</v>
      </c>
      <c r="E1088" s="98">
        <v>1.8151739350213525E-2</v>
      </c>
    </row>
    <row r="1089" spans="2:5">
      <c r="B1089" s="283">
        <v>38257.645833333336</v>
      </c>
      <c r="C1089" s="284">
        <v>29.19</v>
      </c>
      <c r="D1089" s="98">
        <f t="shared" si="19"/>
        <v>-0.86825239212854299</v>
      </c>
      <c r="E1089" s="98">
        <v>1.8137425880711433E-2</v>
      </c>
    </row>
    <row r="1090" spans="2:5">
      <c r="B1090" s="283">
        <v>40218.645833333336</v>
      </c>
      <c r="C1090" s="284">
        <v>125.31</v>
      </c>
      <c r="D1090" s="98">
        <f t="shared" si="19"/>
        <v>3.2929085303186021</v>
      </c>
      <c r="E1090" s="98">
        <v>1.811829704257395E-2</v>
      </c>
    </row>
    <row r="1091" spans="2:5">
      <c r="B1091" s="283">
        <v>44403.645833333336</v>
      </c>
      <c r="C1091" s="284">
        <v>354.3</v>
      </c>
      <c r="D1091" s="98">
        <f t="shared" si="19"/>
        <v>1.8273880775676323</v>
      </c>
      <c r="E1091" s="98">
        <v>1.8103448275862188E-2</v>
      </c>
    </row>
    <row r="1092" spans="2:5">
      <c r="B1092" s="283">
        <v>36756.645833333336</v>
      </c>
      <c r="C1092" s="284">
        <v>28.23</v>
      </c>
      <c r="D1092" s="98">
        <f t="shared" si="19"/>
        <v>-0.92032176121930565</v>
      </c>
      <c r="E1092" s="98">
        <v>1.8031013342949764E-2</v>
      </c>
    </row>
    <row r="1093" spans="2:5">
      <c r="B1093" s="283">
        <v>38730.645833333336</v>
      </c>
      <c r="C1093" s="284">
        <v>105.61</v>
      </c>
      <c r="D1093" s="98">
        <f t="shared" si="19"/>
        <v>2.7410556145944032</v>
      </c>
      <c r="E1093" s="98">
        <v>1.8025833815307646E-2</v>
      </c>
    </row>
    <row r="1094" spans="2:5">
      <c r="B1094" s="283">
        <v>44986.645833333336</v>
      </c>
      <c r="C1094" s="284">
        <v>602.48</v>
      </c>
      <c r="D1094" s="98">
        <f t="shared" si="19"/>
        <v>4.7047628065524103</v>
      </c>
      <c r="E1094" s="98">
        <v>1.7995032357264629E-2</v>
      </c>
    </row>
    <row r="1095" spans="2:5">
      <c r="B1095" s="283">
        <v>42472.645833333336</v>
      </c>
      <c r="C1095" s="284">
        <v>402.82</v>
      </c>
      <c r="D1095" s="98">
        <f t="shared" si="19"/>
        <v>-0.33139689284291596</v>
      </c>
      <c r="E1095" s="98">
        <v>1.7993429365681157E-2</v>
      </c>
    </row>
    <row r="1096" spans="2:5">
      <c r="B1096" s="283">
        <v>38996.645833333336</v>
      </c>
      <c r="C1096" s="284">
        <v>71.36</v>
      </c>
      <c r="D1096" s="98">
        <f t="shared" si="19"/>
        <v>-0.82284891514820513</v>
      </c>
      <c r="E1096" s="98">
        <v>1.7974322396576481E-2</v>
      </c>
    </row>
    <row r="1097" spans="2:5">
      <c r="B1097" s="283">
        <v>37778.645833333336</v>
      </c>
      <c r="C1097" s="284">
        <v>21.53</v>
      </c>
      <c r="D1097" s="98">
        <f t="shared" si="19"/>
        <v>-0.6982903587443946</v>
      </c>
      <c r="E1097" s="98">
        <v>1.7966903073286078E-2</v>
      </c>
    </row>
    <row r="1098" spans="2:5">
      <c r="B1098" s="283">
        <v>44826.645833333336</v>
      </c>
      <c r="C1098" s="284">
        <v>379.92</v>
      </c>
      <c r="D1098" s="98">
        <f t="shared" ref="D1098:D1161" si="20">C1098/C1097-1</f>
        <v>16.646075243845797</v>
      </c>
      <c r="E1098" s="98">
        <v>1.7951878248753994E-2</v>
      </c>
    </row>
    <row r="1099" spans="2:5">
      <c r="B1099" s="283">
        <v>37652.645833333336</v>
      </c>
      <c r="C1099" s="284">
        <v>22.12</v>
      </c>
      <c r="D1099" s="98">
        <f t="shared" si="20"/>
        <v>-0.94177721625605393</v>
      </c>
      <c r="E1099" s="98">
        <v>1.7947537965945726E-2</v>
      </c>
    </row>
    <row r="1100" spans="2:5">
      <c r="B1100" s="283">
        <v>41508.645833333336</v>
      </c>
      <c r="C1100" s="284">
        <v>182.33</v>
      </c>
      <c r="D1100" s="98">
        <f t="shared" si="20"/>
        <v>7.2427667269439429</v>
      </c>
      <c r="E1100" s="98">
        <v>1.7920946851272879E-2</v>
      </c>
    </row>
    <row r="1101" spans="2:5">
      <c r="B1101" s="283">
        <v>40827.645833333336</v>
      </c>
      <c r="C1101" s="284">
        <v>233.18</v>
      </c>
      <c r="D1101" s="98">
        <f t="shared" si="20"/>
        <v>0.27888992486151487</v>
      </c>
      <c r="E1101" s="98">
        <v>1.7897677667190415E-2</v>
      </c>
    </row>
    <row r="1102" spans="2:5">
      <c r="B1102" s="283">
        <v>38532.645833333336</v>
      </c>
      <c r="C1102" s="284">
        <v>50.88</v>
      </c>
      <c r="D1102" s="98">
        <f t="shared" si="20"/>
        <v>-0.78179946822197444</v>
      </c>
      <c r="E1102" s="98">
        <v>1.7803560712142508E-2</v>
      </c>
    </row>
    <row r="1103" spans="2:5">
      <c r="B1103" s="283">
        <v>39356.645833333336</v>
      </c>
      <c r="C1103" s="284">
        <v>101.82</v>
      </c>
      <c r="D1103" s="98">
        <f t="shared" si="20"/>
        <v>1.0011792452830188</v>
      </c>
      <c r="E1103" s="98">
        <v>1.7792882846861202E-2</v>
      </c>
    </row>
    <row r="1104" spans="2:5">
      <c r="B1104" s="283">
        <v>39784.645833333336</v>
      </c>
      <c r="C1104" s="284">
        <v>54.44</v>
      </c>
      <c r="D1104" s="98">
        <f t="shared" si="20"/>
        <v>-0.46533097623256725</v>
      </c>
      <c r="E1104" s="98">
        <v>1.7760329033464028E-2</v>
      </c>
    </row>
    <row r="1105" spans="2:5">
      <c r="B1105" s="283">
        <v>44938.645833333336</v>
      </c>
      <c r="C1105" s="284">
        <v>692.55</v>
      </c>
      <c r="D1105" s="98">
        <f t="shared" si="20"/>
        <v>11.721344599559147</v>
      </c>
      <c r="E1105" s="98">
        <v>1.7752435816420942E-2</v>
      </c>
    </row>
    <row r="1106" spans="2:5">
      <c r="B1106" s="283">
        <v>39554.645833333336</v>
      </c>
      <c r="C1106" s="284">
        <v>91.86</v>
      </c>
      <c r="D1106" s="98">
        <f t="shared" si="20"/>
        <v>-0.86735975741823701</v>
      </c>
      <c r="E1106" s="98">
        <v>1.7726567693330253E-2</v>
      </c>
    </row>
    <row r="1107" spans="2:5">
      <c r="B1107" s="283">
        <v>38366.645833333336</v>
      </c>
      <c r="C1107" s="284">
        <v>37.33</v>
      </c>
      <c r="D1107" s="98">
        <f t="shared" si="20"/>
        <v>-0.59362072719355541</v>
      </c>
      <c r="E1107" s="98">
        <v>1.7720828789530962E-2</v>
      </c>
    </row>
    <row r="1108" spans="2:5">
      <c r="B1108" s="283">
        <v>41634.645833333336</v>
      </c>
      <c r="C1108" s="284">
        <v>171.74</v>
      </c>
      <c r="D1108" s="98">
        <f t="shared" si="20"/>
        <v>3.6005893383337799</v>
      </c>
      <c r="E1108" s="98">
        <v>1.7718518518518467E-2</v>
      </c>
    </row>
    <row r="1109" spans="2:5">
      <c r="B1109" s="283">
        <v>44523.645833333336</v>
      </c>
      <c r="C1109" s="284">
        <v>385.35</v>
      </c>
      <c r="D1109" s="98">
        <f t="shared" si="20"/>
        <v>1.2437987655758707</v>
      </c>
      <c r="E1109" s="98">
        <v>1.7694440776442777E-2</v>
      </c>
    </row>
    <row r="1110" spans="2:5">
      <c r="B1110" s="283">
        <v>37952.645833333336</v>
      </c>
      <c r="C1110" s="284">
        <v>25.31</v>
      </c>
      <c r="D1110" s="98">
        <f t="shared" si="20"/>
        <v>-0.93431944985078497</v>
      </c>
      <c r="E1110" s="98">
        <v>1.7691998391636377E-2</v>
      </c>
    </row>
    <row r="1111" spans="2:5">
      <c r="B1111" s="283">
        <v>38645.645833333336</v>
      </c>
      <c r="C1111" s="284">
        <v>70.77</v>
      </c>
      <c r="D1111" s="98">
        <f t="shared" si="20"/>
        <v>1.7961280126432242</v>
      </c>
      <c r="E1111" s="98">
        <v>1.7687661777394226E-2</v>
      </c>
    </row>
    <row r="1112" spans="2:5">
      <c r="B1112" s="283">
        <v>44461.645833333336</v>
      </c>
      <c r="C1112" s="284">
        <v>354.37</v>
      </c>
      <c r="D1112" s="98">
        <f t="shared" si="20"/>
        <v>4.0073477462201499</v>
      </c>
      <c r="E1112" s="98">
        <v>1.766124863591978E-2</v>
      </c>
    </row>
    <row r="1113" spans="2:5">
      <c r="B1113" s="283">
        <v>40115.645833333336</v>
      </c>
      <c r="C1113" s="284">
        <v>120.01</v>
      </c>
      <c r="D1113" s="98">
        <f t="shared" si="20"/>
        <v>-0.66134266444676459</v>
      </c>
      <c r="E1113" s="98">
        <v>1.7637581616213094E-2</v>
      </c>
    </row>
    <row r="1114" spans="2:5">
      <c r="B1114" s="283">
        <v>40263.645833333336</v>
      </c>
      <c r="C1114" s="284">
        <v>124.13</v>
      </c>
      <c r="D1114" s="98">
        <f t="shared" si="20"/>
        <v>3.4330472460628148E-2</v>
      </c>
      <c r="E1114" s="98">
        <v>1.7625840301688678E-2</v>
      </c>
    </row>
    <row r="1115" spans="2:5">
      <c r="B1115" s="283">
        <v>37629.645833333336</v>
      </c>
      <c r="C1115" s="284">
        <v>22.53</v>
      </c>
      <c r="D1115" s="98">
        <f t="shared" si="20"/>
        <v>-0.81849673729154915</v>
      </c>
      <c r="E1115" s="98">
        <v>1.7615176151761558E-2</v>
      </c>
    </row>
    <row r="1116" spans="2:5">
      <c r="B1116" s="283">
        <v>42129.645833333336</v>
      </c>
      <c r="C1116" s="284">
        <v>164.77</v>
      </c>
      <c r="D1116" s="98">
        <f t="shared" si="20"/>
        <v>6.3133599644917888</v>
      </c>
      <c r="E1116" s="98">
        <v>1.7601284584980448E-2</v>
      </c>
    </row>
    <row r="1117" spans="2:5">
      <c r="B1117" s="283">
        <v>40193.645833333336</v>
      </c>
      <c r="C1117" s="284">
        <v>132</v>
      </c>
      <c r="D1117" s="98">
        <f t="shared" si="20"/>
        <v>-0.19888329186138254</v>
      </c>
      <c r="E1117" s="98">
        <v>1.7576318223866849E-2</v>
      </c>
    </row>
    <row r="1118" spans="2:5">
      <c r="B1118" s="283">
        <v>45817.645833333336</v>
      </c>
      <c r="C1118" s="284">
        <v>2777.67</v>
      </c>
      <c r="D1118" s="98">
        <f t="shared" si="20"/>
        <v>20.042954545454545</v>
      </c>
      <c r="E1118" s="98">
        <v>1.7524900817999622E-2</v>
      </c>
    </row>
    <row r="1119" spans="2:5">
      <c r="B1119" s="283">
        <v>39598.645833333336</v>
      </c>
      <c r="C1119" s="284">
        <v>95.29</v>
      </c>
      <c r="D1119" s="98">
        <f t="shared" si="20"/>
        <v>-0.96569426893763477</v>
      </c>
      <c r="E1119" s="98">
        <v>1.7512012813667877E-2</v>
      </c>
    </row>
    <row r="1120" spans="2:5">
      <c r="B1120" s="283">
        <v>38931.645833333336</v>
      </c>
      <c r="C1120" s="284">
        <v>79.16</v>
      </c>
      <c r="D1120" s="98">
        <f t="shared" si="20"/>
        <v>-0.16927274635323752</v>
      </c>
      <c r="E1120" s="98">
        <v>1.7480719794344513E-2</v>
      </c>
    </row>
    <row r="1121" spans="2:5">
      <c r="B1121" s="283">
        <v>41194.645833333336</v>
      </c>
      <c r="C1121" s="284">
        <v>230</v>
      </c>
      <c r="D1121" s="98">
        <f t="shared" si="20"/>
        <v>1.9055078322385044</v>
      </c>
      <c r="E1121" s="98">
        <v>1.7474010174740151E-2</v>
      </c>
    </row>
    <row r="1122" spans="2:5">
      <c r="B1122" s="283">
        <v>41774.645833333336</v>
      </c>
      <c r="C1122" s="284">
        <v>217.92</v>
      </c>
      <c r="D1122" s="98">
        <f t="shared" si="20"/>
        <v>-5.2521739130434786E-2</v>
      </c>
      <c r="E1122" s="98">
        <v>1.7461947894294338E-2</v>
      </c>
    </row>
    <row r="1123" spans="2:5">
      <c r="B1123" s="283">
        <v>37749.645833333336</v>
      </c>
      <c r="C1123" s="284">
        <v>20.399999999999999</v>
      </c>
      <c r="D1123" s="98">
        <f t="shared" si="20"/>
        <v>-0.90638766519823788</v>
      </c>
      <c r="E1123" s="98">
        <v>1.7456359102244301E-2</v>
      </c>
    </row>
    <row r="1124" spans="2:5">
      <c r="B1124" s="283">
        <v>40066.645833333336</v>
      </c>
      <c r="C1124" s="284">
        <v>106.87</v>
      </c>
      <c r="D1124" s="98">
        <f t="shared" si="20"/>
        <v>4.2387254901960789</v>
      </c>
      <c r="E1124" s="98">
        <v>1.7421934501142378E-2</v>
      </c>
    </row>
    <row r="1125" spans="2:5">
      <c r="B1125" s="283">
        <v>43984.645833333336</v>
      </c>
      <c r="C1125" s="284">
        <v>338.87</v>
      </c>
      <c r="D1125" s="98">
        <f t="shared" si="20"/>
        <v>2.1708617947038458</v>
      </c>
      <c r="E1125" s="98">
        <v>1.7413756867925789E-2</v>
      </c>
    </row>
    <row r="1126" spans="2:5">
      <c r="B1126" s="283">
        <v>45832.645833333336</v>
      </c>
      <c r="C1126" s="284">
        <v>2706.5</v>
      </c>
      <c r="D1126" s="98">
        <f t="shared" si="20"/>
        <v>6.9868386106766609</v>
      </c>
      <c r="E1126" s="98">
        <v>1.735498979449912E-2</v>
      </c>
    </row>
    <row r="1127" spans="2:5">
      <c r="B1127" s="283">
        <v>39412.645833333336</v>
      </c>
      <c r="C1127" s="284">
        <v>94</v>
      </c>
      <c r="D1127" s="98">
        <f t="shared" si="20"/>
        <v>-0.96526879733973769</v>
      </c>
      <c r="E1127" s="98">
        <v>1.7316017316017174E-2</v>
      </c>
    </row>
    <row r="1128" spans="2:5">
      <c r="B1128" s="283">
        <v>37799.645833333336</v>
      </c>
      <c r="C1128" s="284">
        <v>23.54</v>
      </c>
      <c r="D1128" s="98">
        <f t="shared" si="20"/>
        <v>-0.74957446808510642</v>
      </c>
      <c r="E1128" s="98">
        <v>1.728608470181503E-2</v>
      </c>
    </row>
    <row r="1129" spans="2:5">
      <c r="B1129" s="283">
        <v>45281.645833333336</v>
      </c>
      <c r="C1129" s="284">
        <v>701.47</v>
      </c>
      <c r="D1129" s="98">
        <f t="shared" si="20"/>
        <v>28.799065420560751</v>
      </c>
      <c r="E1129" s="98">
        <v>1.7242379419356579E-2</v>
      </c>
    </row>
    <row r="1130" spans="2:5">
      <c r="B1130" s="283">
        <v>42919.645833333336</v>
      </c>
      <c r="C1130" s="284">
        <v>427.1</v>
      </c>
      <c r="D1130" s="98">
        <f t="shared" si="20"/>
        <v>-0.39113575776583465</v>
      </c>
      <c r="E1130" s="98">
        <v>1.7219615595303273E-2</v>
      </c>
    </row>
    <row r="1131" spans="2:5">
      <c r="B1131" s="283">
        <v>37614.645833333336</v>
      </c>
      <c r="C1131" s="284">
        <v>22.46</v>
      </c>
      <c r="D1131" s="98">
        <f t="shared" si="20"/>
        <v>-0.9474127838913603</v>
      </c>
      <c r="E1131" s="98">
        <v>1.7210144927536364E-2</v>
      </c>
    </row>
    <row r="1132" spans="2:5">
      <c r="B1132" s="283">
        <v>43201.645833333336</v>
      </c>
      <c r="C1132" s="284">
        <v>300.08</v>
      </c>
      <c r="D1132" s="98">
        <f t="shared" si="20"/>
        <v>12.360641139804095</v>
      </c>
      <c r="E1132" s="98">
        <v>1.7151379567486913E-2</v>
      </c>
    </row>
    <row r="1133" spans="2:5">
      <c r="B1133" s="283">
        <v>44637.645833333336</v>
      </c>
      <c r="C1133" s="284">
        <v>346.13</v>
      </c>
      <c r="D1133" s="98">
        <f t="shared" si="20"/>
        <v>0.15345907757931232</v>
      </c>
      <c r="E1133" s="98">
        <v>1.7131942403761258E-2</v>
      </c>
    </row>
    <row r="1134" spans="2:5">
      <c r="B1134" s="283">
        <v>44053.645833333336</v>
      </c>
      <c r="C1134" s="284">
        <v>320.27</v>
      </c>
      <c r="D1134" s="98">
        <f t="shared" si="20"/>
        <v>-7.4711813480484279E-2</v>
      </c>
      <c r="E1134" s="98">
        <v>1.7117632113821113E-2</v>
      </c>
    </row>
    <row r="1135" spans="2:5">
      <c r="B1135" s="283">
        <v>40147.645833333336</v>
      </c>
      <c r="C1135" s="284">
        <v>120.14</v>
      </c>
      <c r="D1135" s="98">
        <f t="shared" si="20"/>
        <v>-0.62487900833671595</v>
      </c>
      <c r="E1135" s="98">
        <v>1.7101252963088287E-2</v>
      </c>
    </row>
    <row r="1136" spans="2:5">
      <c r="B1136" s="283">
        <v>44433.645833333336</v>
      </c>
      <c r="C1136" s="284">
        <v>330.17</v>
      </c>
      <c r="D1136" s="98">
        <f t="shared" si="20"/>
        <v>1.7482104211752958</v>
      </c>
      <c r="E1136" s="98">
        <v>1.709691331402885E-2</v>
      </c>
    </row>
    <row r="1137" spans="2:5">
      <c r="B1137" s="283">
        <v>41960.645833333336</v>
      </c>
      <c r="C1137" s="284">
        <v>202.23</v>
      </c>
      <c r="D1137" s="98">
        <f t="shared" si="20"/>
        <v>-0.38749734985007733</v>
      </c>
      <c r="E1137" s="98">
        <v>1.7048883524441782E-2</v>
      </c>
    </row>
    <row r="1138" spans="2:5">
      <c r="B1138" s="283">
        <v>37895.645833333336</v>
      </c>
      <c r="C1138" s="284">
        <v>24.47</v>
      </c>
      <c r="D1138" s="98">
        <f t="shared" si="20"/>
        <v>-0.87899915937299111</v>
      </c>
      <c r="E1138" s="98">
        <v>1.7040731504571971E-2</v>
      </c>
    </row>
    <row r="1139" spans="2:5">
      <c r="B1139" s="283">
        <v>37972.645833333336</v>
      </c>
      <c r="C1139" s="284">
        <v>28.06</v>
      </c>
      <c r="D1139" s="98">
        <f t="shared" si="20"/>
        <v>0.14671025745811206</v>
      </c>
      <c r="E1139" s="98">
        <v>1.7035157665820977E-2</v>
      </c>
    </row>
    <row r="1140" spans="2:5">
      <c r="B1140" s="283">
        <v>37559.645833333336</v>
      </c>
      <c r="C1140" s="284">
        <v>23.33</v>
      </c>
      <c r="D1140" s="98">
        <f t="shared" si="20"/>
        <v>-0.16856735566642911</v>
      </c>
      <c r="E1140" s="98">
        <v>1.7000871839581322E-2</v>
      </c>
    </row>
    <row r="1141" spans="2:5">
      <c r="B1141" s="283">
        <v>42929.645833333336</v>
      </c>
      <c r="C1141" s="284">
        <v>424.93</v>
      </c>
      <c r="D1141" s="98">
        <f t="shared" si="20"/>
        <v>17.213887698242608</v>
      </c>
      <c r="E1141" s="98">
        <v>1.6992556781466162E-2</v>
      </c>
    </row>
    <row r="1142" spans="2:5">
      <c r="B1142" s="283">
        <v>42572.645833333336</v>
      </c>
      <c r="C1142" s="284">
        <v>406.38</v>
      </c>
      <c r="D1142" s="98">
        <f t="shared" si="20"/>
        <v>-4.3654248935118711E-2</v>
      </c>
      <c r="E1142" s="98">
        <v>1.6966966966966979E-2</v>
      </c>
    </row>
    <row r="1143" spans="2:5">
      <c r="B1143" s="283">
        <v>37713.645833333336</v>
      </c>
      <c r="C1143" s="284">
        <v>19.8</v>
      </c>
      <c r="D1143" s="98">
        <f t="shared" si="20"/>
        <v>-0.95127712978000889</v>
      </c>
      <c r="E1143" s="98">
        <v>1.6949152542373058E-2</v>
      </c>
    </row>
    <row r="1144" spans="2:5">
      <c r="B1144" s="283">
        <v>37379.645833333336</v>
      </c>
      <c r="C1144" s="284">
        <v>24</v>
      </c>
      <c r="D1144" s="98">
        <f t="shared" si="20"/>
        <v>0.21212121212121215</v>
      </c>
      <c r="E1144" s="98">
        <v>1.6949152542372836E-2</v>
      </c>
    </row>
    <row r="1145" spans="2:5">
      <c r="B1145" s="283">
        <v>44844.645833333336</v>
      </c>
      <c r="C1145" s="284">
        <v>444.17</v>
      </c>
      <c r="D1145" s="98">
        <f t="shared" si="20"/>
        <v>17.507083333333334</v>
      </c>
      <c r="E1145" s="98">
        <v>1.6919272860479007E-2</v>
      </c>
    </row>
    <row r="1146" spans="2:5">
      <c r="B1146" s="283">
        <v>42768.645833333336</v>
      </c>
      <c r="C1146" s="284">
        <v>347.43</v>
      </c>
      <c r="D1146" s="98">
        <f t="shared" si="20"/>
        <v>-0.21779949118580721</v>
      </c>
      <c r="E1146" s="98">
        <v>1.69178984340701E-2</v>
      </c>
    </row>
    <row r="1147" spans="2:5">
      <c r="B1147" s="283">
        <v>42548.645833333336</v>
      </c>
      <c r="C1147" s="284">
        <v>276.77999999999997</v>
      </c>
      <c r="D1147" s="98">
        <f t="shared" si="20"/>
        <v>-0.20335031517140156</v>
      </c>
      <c r="E1147" s="98">
        <v>1.6900580498199647E-2</v>
      </c>
    </row>
    <row r="1148" spans="2:5">
      <c r="B1148" s="283">
        <v>45805.645833333336</v>
      </c>
      <c r="C1148" s="284">
        <v>2779</v>
      </c>
      <c r="D1148" s="98">
        <f t="shared" si="20"/>
        <v>9.0404653515427427</v>
      </c>
      <c r="E1148" s="98">
        <v>1.6894574488716785E-2</v>
      </c>
    </row>
    <row r="1149" spans="2:5">
      <c r="B1149" s="283">
        <v>43831.645833333336</v>
      </c>
      <c r="C1149" s="284">
        <v>431.12</v>
      </c>
      <c r="D1149" s="98">
        <f t="shared" si="20"/>
        <v>-0.84486505937387546</v>
      </c>
      <c r="E1149" s="98">
        <v>1.6864400783074274E-2</v>
      </c>
    </row>
    <row r="1150" spans="2:5">
      <c r="B1150" s="283">
        <v>38929.645833333336</v>
      </c>
      <c r="C1150" s="284">
        <v>79.67</v>
      </c>
      <c r="D1150" s="98">
        <f t="shared" si="20"/>
        <v>-0.81520226387084804</v>
      </c>
      <c r="E1150" s="98">
        <v>1.6847479259731957E-2</v>
      </c>
    </row>
    <row r="1151" spans="2:5">
      <c r="B1151" s="283">
        <v>39176.645833333336</v>
      </c>
      <c r="C1151" s="284">
        <v>77.349999999999994</v>
      </c>
      <c r="D1151" s="98">
        <f t="shared" si="20"/>
        <v>-2.9120120497050372E-2</v>
      </c>
      <c r="E1151" s="98">
        <v>1.682660707243322E-2</v>
      </c>
    </row>
    <row r="1152" spans="2:5">
      <c r="B1152" s="283">
        <v>38981.645833333336</v>
      </c>
      <c r="C1152" s="284">
        <v>71.349999999999994</v>
      </c>
      <c r="D1152" s="98">
        <f t="shared" si="20"/>
        <v>-7.7569489334195274E-2</v>
      </c>
      <c r="E1152" s="98">
        <v>1.6816303263502919E-2</v>
      </c>
    </row>
    <row r="1153" spans="2:5">
      <c r="B1153" s="283">
        <v>41921.645833333336</v>
      </c>
      <c r="C1153" s="284">
        <v>192.31</v>
      </c>
      <c r="D1153" s="98">
        <f t="shared" si="20"/>
        <v>1.6953048353188511</v>
      </c>
      <c r="E1153" s="98">
        <v>1.6813831755935205E-2</v>
      </c>
    </row>
    <row r="1154" spans="2:5">
      <c r="B1154" s="283">
        <v>41967.645833333336</v>
      </c>
      <c r="C1154" s="284">
        <v>217.12</v>
      </c>
      <c r="D1154" s="98">
        <f t="shared" si="20"/>
        <v>0.1290104518745776</v>
      </c>
      <c r="E1154" s="98">
        <v>1.681262586053478E-2</v>
      </c>
    </row>
    <row r="1155" spans="2:5">
      <c r="B1155" s="283">
        <v>37903.645833333336</v>
      </c>
      <c r="C1155" s="284">
        <v>24.2</v>
      </c>
      <c r="D1155" s="98">
        <f t="shared" si="20"/>
        <v>-0.8885408990420044</v>
      </c>
      <c r="E1155" s="98">
        <v>1.6806722689075571E-2</v>
      </c>
    </row>
    <row r="1156" spans="2:5">
      <c r="B1156" s="283">
        <v>38377.645833333336</v>
      </c>
      <c r="C1156" s="284">
        <v>40</v>
      </c>
      <c r="D1156" s="98">
        <f t="shared" si="20"/>
        <v>0.65289256198347112</v>
      </c>
      <c r="E1156" s="98">
        <v>1.6776817488561191E-2</v>
      </c>
    </row>
    <row r="1157" spans="2:5">
      <c r="B1157" s="283">
        <v>43018.645833333336</v>
      </c>
      <c r="C1157" s="284">
        <v>348.03</v>
      </c>
      <c r="D1157" s="98">
        <f t="shared" si="20"/>
        <v>7.7007499999999993</v>
      </c>
      <c r="E1157" s="98">
        <v>1.673970201577557E-2</v>
      </c>
    </row>
    <row r="1158" spans="2:5">
      <c r="B1158" s="283">
        <v>45758.645833333336</v>
      </c>
      <c r="C1158" s="284">
        <v>2345.6999999999998</v>
      </c>
      <c r="D1158" s="98">
        <f t="shared" si="20"/>
        <v>5.7399362123954836</v>
      </c>
      <c r="E1158" s="98">
        <v>1.669570644683116E-2</v>
      </c>
    </row>
    <row r="1159" spans="2:5">
      <c r="B1159" s="283">
        <v>36893.645833333336</v>
      </c>
      <c r="C1159" s="284">
        <v>36.58</v>
      </c>
      <c r="D1159" s="98">
        <f t="shared" si="20"/>
        <v>-0.98440550795071835</v>
      </c>
      <c r="E1159" s="98">
        <v>1.6675931072818173E-2</v>
      </c>
    </row>
    <row r="1160" spans="2:5">
      <c r="B1160" s="283">
        <v>44691.645833333336</v>
      </c>
      <c r="C1160" s="284">
        <v>398.15</v>
      </c>
      <c r="D1160" s="98">
        <f t="shared" si="20"/>
        <v>9.88436303991252</v>
      </c>
      <c r="E1160" s="98">
        <v>1.6674327153873625E-2</v>
      </c>
    </row>
    <row r="1161" spans="2:5">
      <c r="B1161" s="283">
        <v>45320.645833333336</v>
      </c>
      <c r="C1161" s="284">
        <v>766.28</v>
      </c>
      <c r="D1161" s="98">
        <f t="shared" si="20"/>
        <v>0.92460128092427474</v>
      </c>
      <c r="E1161" s="98">
        <v>1.6664013161386215E-2</v>
      </c>
    </row>
    <row r="1162" spans="2:5">
      <c r="B1162" s="283">
        <v>40092.645833333336</v>
      </c>
      <c r="C1162" s="284">
        <v>119.58</v>
      </c>
      <c r="D1162" s="98">
        <f t="shared" ref="D1162:D1225" si="21">C1162/C1161-1</f>
        <v>-0.84394738215795795</v>
      </c>
      <c r="E1162" s="98">
        <v>1.6663832681516721E-2</v>
      </c>
    </row>
    <row r="1163" spans="2:5">
      <c r="B1163" s="283">
        <v>39962.645833333336</v>
      </c>
      <c r="C1163" s="284">
        <v>70.17</v>
      </c>
      <c r="D1163" s="98">
        <f t="shared" si="21"/>
        <v>-0.4131961866532865</v>
      </c>
      <c r="E1163" s="98">
        <v>1.6661837148652658E-2</v>
      </c>
    </row>
    <row r="1164" spans="2:5">
      <c r="B1164" s="283">
        <v>37011.645833333336</v>
      </c>
      <c r="C1164" s="284">
        <v>23.2</v>
      </c>
      <c r="D1164" s="98">
        <f t="shared" si="21"/>
        <v>-0.66937437651417986</v>
      </c>
      <c r="E1164" s="98">
        <v>1.6652059596844904E-2</v>
      </c>
    </row>
    <row r="1165" spans="2:5">
      <c r="B1165" s="283">
        <v>44915.645833333336</v>
      </c>
      <c r="C1165" s="284">
        <v>677.17</v>
      </c>
      <c r="D1165" s="98">
        <f t="shared" si="21"/>
        <v>28.188362068965517</v>
      </c>
      <c r="E1165" s="98">
        <v>1.6649651693490197E-2</v>
      </c>
    </row>
    <row r="1166" spans="2:5">
      <c r="B1166" s="283">
        <v>36759.645833333336</v>
      </c>
      <c r="C1166" s="284">
        <v>28.7</v>
      </c>
      <c r="D1166" s="98">
        <f t="shared" si="21"/>
        <v>-0.95761773262253203</v>
      </c>
      <c r="E1166" s="98">
        <v>1.6648955012398048E-2</v>
      </c>
    </row>
    <row r="1167" spans="2:5">
      <c r="B1167" s="283">
        <v>45856.645833333336</v>
      </c>
      <c r="C1167" s="284">
        <v>3118.5</v>
      </c>
      <c r="D1167" s="98">
        <f t="shared" si="21"/>
        <v>107.65853658536585</v>
      </c>
      <c r="E1167" s="98">
        <v>1.6625916870415702E-2</v>
      </c>
    </row>
    <row r="1168" spans="2:5">
      <c r="B1168" s="283">
        <v>36868.645833333336</v>
      </c>
      <c r="C1168" s="284">
        <v>28.14</v>
      </c>
      <c r="D1168" s="98">
        <f t="shared" si="21"/>
        <v>-0.99097643097643096</v>
      </c>
      <c r="E1168" s="98">
        <v>1.6618497109826658E-2</v>
      </c>
    </row>
    <row r="1169" spans="2:5">
      <c r="B1169" s="283">
        <v>43780.645833333336</v>
      </c>
      <c r="C1169" s="284">
        <v>388.37</v>
      </c>
      <c r="D1169" s="98">
        <f t="shared" si="21"/>
        <v>12.801350390902629</v>
      </c>
      <c r="E1169" s="98">
        <v>1.6595555322880484E-2</v>
      </c>
    </row>
    <row r="1170" spans="2:5">
      <c r="B1170" s="283">
        <v>39703.645833333336</v>
      </c>
      <c r="C1170" s="284">
        <v>99.97</v>
      </c>
      <c r="D1170" s="98">
        <f t="shared" si="21"/>
        <v>-0.74259082833380541</v>
      </c>
      <c r="E1170" s="98">
        <v>1.6575147447630556E-2</v>
      </c>
    </row>
    <row r="1171" spans="2:5">
      <c r="B1171" s="283">
        <v>42004.645833333336</v>
      </c>
      <c r="C1171" s="284">
        <v>199.33</v>
      </c>
      <c r="D1171" s="98">
        <f t="shared" si="21"/>
        <v>0.99389816945083531</v>
      </c>
      <c r="E1171" s="98">
        <v>1.6574867401060844E-2</v>
      </c>
    </row>
    <row r="1172" spans="2:5">
      <c r="B1172" s="283">
        <v>43675.645833333336</v>
      </c>
      <c r="C1172" s="284">
        <v>240.43</v>
      </c>
      <c r="D1172" s="98">
        <f t="shared" si="21"/>
        <v>0.20619073897556817</v>
      </c>
      <c r="E1172" s="98">
        <v>1.653137155420259E-2</v>
      </c>
    </row>
    <row r="1173" spans="2:5">
      <c r="B1173" s="283">
        <v>38351.645833333336</v>
      </c>
      <c r="C1173" s="284">
        <v>33.21</v>
      </c>
      <c r="D1173" s="98">
        <f t="shared" si="21"/>
        <v>-0.86187247847606374</v>
      </c>
      <c r="E1173" s="98">
        <v>1.6528925619834656E-2</v>
      </c>
    </row>
    <row r="1174" spans="2:5">
      <c r="B1174" s="283">
        <v>38748.645833333336</v>
      </c>
      <c r="C1174" s="284">
        <v>102.16</v>
      </c>
      <c r="D1174" s="98">
        <f t="shared" si="21"/>
        <v>2.07618187292984</v>
      </c>
      <c r="E1174" s="98">
        <v>1.6517412935323383E-2</v>
      </c>
    </row>
    <row r="1175" spans="2:5">
      <c r="B1175" s="283">
        <v>36734.645833333336</v>
      </c>
      <c r="C1175" s="284">
        <v>28.33</v>
      </c>
      <c r="D1175" s="98">
        <f t="shared" si="21"/>
        <v>-0.72268989819890361</v>
      </c>
      <c r="E1175" s="98">
        <v>1.6505202726946333E-2</v>
      </c>
    </row>
    <row r="1176" spans="2:5">
      <c r="B1176" s="283">
        <v>45450.645833333336</v>
      </c>
      <c r="C1176" s="284">
        <v>1280.77</v>
      </c>
      <c r="D1176" s="98">
        <f t="shared" si="21"/>
        <v>44.208965760677728</v>
      </c>
      <c r="E1176" s="98">
        <v>1.6484126984126934E-2</v>
      </c>
    </row>
    <row r="1177" spans="2:5">
      <c r="B1177" s="283">
        <v>36644.645833333336</v>
      </c>
      <c r="C1177" s="284">
        <v>24.67</v>
      </c>
      <c r="D1177" s="98">
        <f t="shared" si="21"/>
        <v>-0.98073814970681694</v>
      </c>
      <c r="E1177" s="98">
        <v>1.6481252575195837E-2</v>
      </c>
    </row>
    <row r="1178" spans="2:5">
      <c r="B1178" s="283">
        <v>39693.645833333336</v>
      </c>
      <c r="C1178" s="284">
        <v>99.95</v>
      </c>
      <c r="D1178" s="98">
        <f t="shared" si="21"/>
        <v>3.0514795297932711</v>
      </c>
      <c r="E1178" s="98">
        <v>1.6475134750330467E-2</v>
      </c>
    </row>
    <row r="1179" spans="2:5">
      <c r="B1179" s="283">
        <v>40225.645833333336</v>
      </c>
      <c r="C1179" s="284">
        <v>125.46</v>
      </c>
      <c r="D1179" s="98">
        <f t="shared" si="21"/>
        <v>0.2552276138069034</v>
      </c>
      <c r="E1179" s="98">
        <v>1.6446568905452486E-2</v>
      </c>
    </row>
    <row r="1180" spans="2:5">
      <c r="B1180" s="283">
        <v>42072.645833333336</v>
      </c>
      <c r="C1180" s="284">
        <v>157.62</v>
      </c>
      <c r="D1180" s="98">
        <f t="shared" si="21"/>
        <v>0.25633668101386897</v>
      </c>
      <c r="E1180" s="98">
        <v>1.6444186496421098E-2</v>
      </c>
    </row>
    <row r="1181" spans="2:5">
      <c r="B1181" s="283">
        <v>39710.645833333336</v>
      </c>
      <c r="C1181" s="284">
        <v>97.67</v>
      </c>
      <c r="D1181" s="98">
        <f t="shared" si="21"/>
        <v>-0.38034513386626068</v>
      </c>
      <c r="E1181" s="98">
        <v>1.6442918097616888E-2</v>
      </c>
    </row>
    <row r="1182" spans="2:5">
      <c r="B1182" s="283">
        <v>43977.645833333336</v>
      </c>
      <c r="C1182" s="284">
        <v>327.17</v>
      </c>
      <c r="D1182" s="98">
        <f t="shared" si="21"/>
        <v>2.3497491553189311</v>
      </c>
      <c r="E1182" s="98">
        <v>1.6434696160059659E-2</v>
      </c>
    </row>
    <row r="1183" spans="2:5">
      <c r="B1183" s="283">
        <v>44931.645833333336</v>
      </c>
      <c r="C1183" s="284">
        <v>651.75</v>
      </c>
      <c r="D1183" s="98">
        <f t="shared" si="21"/>
        <v>0.99208362624935043</v>
      </c>
      <c r="E1183" s="98">
        <v>1.6421820903901985E-2</v>
      </c>
    </row>
    <row r="1184" spans="2:5">
      <c r="B1184" s="283">
        <v>42230.645833333336</v>
      </c>
      <c r="C1184" s="284">
        <v>198.2</v>
      </c>
      <c r="D1184" s="98">
        <f t="shared" si="21"/>
        <v>-0.69589566551591875</v>
      </c>
      <c r="E1184" s="98">
        <v>1.6410256410256396E-2</v>
      </c>
    </row>
    <row r="1185" spans="2:5">
      <c r="B1185" s="283">
        <v>45495.645833333336</v>
      </c>
      <c r="C1185" s="284">
        <v>1425.82</v>
      </c>
      <c r="D1185" s="98">
        <f t="shared" si="21"/>
        <v>6.1938446014127146</v>
      </c>
      <c r="E1185" s="98">
        <v>1.6410037068719685E-2</v>
      </c>
    </row>
    <row r="1186" spans="2:5">
      <c r="B1186" s="283">
        <v>39195.645833333336</v>
      </c>
      <c r="C1186" s="284">
        <v>88.06</v>
      </c>
      <c r="D1186" s="98">
        <f t="shared" si="21"/>
        <v>-0.93823904840723227</v>
      </c>
      <c r="E1186" s="98">
        <v>1.6389658356417369E-2</v>
      </c>
    </row>
    <row r="1187" spans="2:5">
      <c r="B1187" s="283">
        <v>44390.645833333336</v>
      </c>
      <c r="C1187" s="284">
        <v>349.35</v>
      </c>
      <c r="D1187" s="98">
        <f t="shared" si="21"/>
        <v>2.9671814671814674</v>
      </c>
      <c r="E1187" s="98">
        <v>1.6379611311532649E-2</v>
      </c>
    </row>
    <row r="1188" spans="2:5">
      <c r="B1188" s="283">
        <v>42517.645833333336</v>
      </c>
      <c r="C1188" s="284">
        <v>296</v>
      </c>
      <c r="D1188" s="98">
        <f t="shared" si="21"/>
        <v>-0.15271217976241602</v>
      </c>
      <c r="E1188" s="98">
        <v>1.6378807128386352E-2</v>
      </c>
    </row>
    <row r="1189" spans="2:5">
      <c r="B1189" s="283">
        <v>38764.645833333336</v>
      </c>
      <c r="C1189" s="284">
        <v>98.22</v>
      </c>
      <c r="D1189" s="98">
        <f t="shared" si="21"/>
        <v>-0.66817567567567571</v>
      </c>
      <c r="E1189" s="98">
        <v>1.634933774834435E-2</v>
      </c>
    </row>
    <row r="1190" spans="2:5">
      <c r="B1190" s="283">
        <v>43775.645833333336</v>
      </c>
      <c r="C1190" s="284">
        <v>372.97</v>
      </c>
      <c r="D1190" s="98">
        <f t="shared" si="21"/>
        <v>2.7972917939319899</v>
      </c>
      <c r="E1190" s="98">
        <v>1.6322415390484624E-2</v>
      </c>
    </row>
    <row r="1191" spans="2:5">
      <c r="B1191" s="283">
        <v>44039.645833333336</v>
      </c>
      <c r="C1191" s="284">
        <v>307.87</v>
      </c>
      <c r="D1191" s="98">
        <f t="shared" si="21"/>
        <v>-0.17454486956055448</v>
      </c>
      <c r="E1191" s="98">
        <v>1.6307397748654751E-2</v>
      </c>
    </row>
    <row r="1192" spans="2:5">
      <c r="B1192" s="283">
        <v>45576.645833333336</v>
      </c>
      <c r="C1192" s="284">
        <v>2335.25</v>
      </c>
      <c r="D1192" s="98">
        <f t="shared" si="21"/>
        <v>6.5851820573618731</v>
      </c>
      <c r="E1192" s="98">
        <v>1.6240703589752492E-2</v>
      </c>
    </row>
    <row r="1193" spans="2:5">
      <c r="B1193" s="283">
        <v>36535.645833333336</v>
      </c>
      <c r="C1193" s="284">
        <v>41.33</v>
      </c>
      <c r="D1193" s="98">
        <f t="shared" si="21"/>
        <v>-0.98230168076223101</v>
      </c>
      <c r="E1193" s="98">
        <v>1.6228178018195205E-2</v>
      </c>
    </row>
    <row r="1194" spans="2:5">
      <c r="B1194" s="283">
        <v>37825.645833333336</v>
      </c>
      <c r="C1194" s="284">
        <v>24.43</v>
      </c>
      <c r="D1194" s="98">
        <f t="shared" si="21"/>
        <v>-0.4089039438664408</v>
      </c>
      <c r="E1194" s="98">
        <v>1.6222961730449237E-2</v>
      </c>
    </row>
    <row r="1195" spans="2:5">
      <c r="B1195" s="283">
        <v>43011.645833333336</v>
      </c>
      <c r="C1195" s="284">
        <v>341.52</v>
      </c>
      <c r="D1195" s="98">
        <f t="shared" si="21"/>
        <v>12.979533360622185</v>
      </c>
      <c r="E1195" s="98">
        <v>1.6216859582824927E-2</v>
      </c>
    </row>
    <row r="1196" spans="2:5">
      <c r="B1196" s="283">
        <v>43339.645833333336</v>
      </c>
      <c r="C1196" s="284">
        <v>285.39999999999998</v>
      </c>
      <c r="D1196" s="98">
        <f t="shared" si="21"/>
        <v>-0.16432419770438045</v>
      </c>
      <c r="E1196" s="98">
        <v>1.6200818942495809E-2</v>
      </c>
    </row>
    <row r="1197" spans="2:5">
      <c r="B1197" s="283">
        <v>40546.645833333336</v>
      </c>
      <c r="C1197" s="284">
        <v>140.53</v>
      </c>
      <c r="D1197" s="98">
        <f t="shared" si="21"/>
        <v>-0.50760336370007009</v>
      </c>
      <c r="E1197" s="98">
        <v>1.6197845108106179E-2</v>
      </c>
    </row>
    <row r="1198" spans="2:5">
      <c r="B1198" s="283">
        <v>38455.645833333336</v>
      </c>
      <c r="C1198" s="284">
        <v>54.75</v>
      </c>
      <c r="D1198" s="98">
        <f t="shared" si="21"/>
        <v>-0.61040347256813487</v>
      </c>
      <c r="E1198" s="98">
        <v>1.6146993318485459E-2</v>
      </c>
    </row>
    <row r="1199" spans="2:5">
      <c r="B1199" s="283">
        <v>40772.645833333336</v>
      </c>
      <c r="C1199" s="284">
        <v>221.17</v>
      </c>
      <c r="D1199" s="98">
        <f t="shared" si="21"/>
        <v>3.0396347031963469</v>
      </c>
      <c r="E1199" s="98">
        <v>1.6126068179729725E-2</v>
      </c>
    </row>
    <row r="1200" spans="2:5">
      <c r="B1200" s="283">
        <v>39023.645833333336</v>
      </c>
      <c r="C1200" s="284">
        <v>70.67</v>
      </c>
      <c r="D1200" s="98">
        <f t="shared" si="21"/>
        <v>-0.68047203508613285</v>
      </c>
      <c r="E1200" s="98">
        <v>1.6103522645578794E-2</v>
      </c>
    </row>
    <row r="1201" spans="2:5">
      <c r="B1201" s="283">
        <v>38989.645833333336</v>
      </c>
      <c r="C1201" s="284">
        <v>70.05</v>
      </c>
      <c r="D1201" s="98">
        <f t="shared" si="21"/>
        <v>-8.7731710768360616E-3</v>
      </c>
      <c r="E1201" s="98">
        <v>1.6100957354221013E-2</v>
      </c>
    </row>
    <row r="1202" spans="2:5">
      <c r="B1202" s="283">
        <v>39314.645833333336</v>
      </c>
      <c r="C1202" s="284">
        <v>86.46</v>
      </c>
      <c r="D1202" s="98">
        <f t="shared" si="21"/>
        <v>0.23426124197002141</v>
      </c>
      <c r="E1202" s="98">
        <v>1.6100599365377777E-2</v>
      </c>
    </row>
    <row r="1203" spans="2:5">
      <c r="B1203" s="283">
        <v>43895.645833333336</v>
      </c>
      <c r="C1203" s="284">
        <v>394.73</v>
      </c>
      <c r="D1203" s="98">
        <f t="shared" si="21"/>
        <v>3.565463798288226</v>
      </c>
      <c r="E1203" s="98">
        <v>1.6088344316309788E-2</v>
      </c>
    </row>
    <row r="1204" spans="2:5">
      <c r="B1204" s="283">
        <v>37089.645833333336</v>
      </c>
      <c r="C1204" s="284">
        <v>23.37</v>
      </c>
      <c r="D1204" s="98">
        <f t="shared" si="21"/>
        <v>-0.94079497377954546</v>
      </c>
      <c r="E1204" s="98">
        <v>1.6086956521739193E-2</v>
      </c>
    </row>
    <row r="1205" spans="2:5">
      <c r="B1205" s="283">
        <v>41765.645833333336</v>
      </c>
      <c r="C1205" s="284">
        <v>222.98</v>
      </c>
      <c r="D1205" s="98">
        <f t="shared" si="21"/>
        <v>8.5412922550278125</v>
      </c>
      <c r="E1205" s="98">
        <v>1.6085668717247703E-2</v>
      </c>
    </row>
    <row r="1206" spans="2:5">
      <c r="B1206" s="283">
        <v>44854.645833333336</v>
      </c>
      <c r="C1206" s="284">
        <v>467.72</v>
      </c>
      <c r="D1206" s="98">
        <f t="shared" si="21"/>
        <v>1.0975872275540408</v>
      </c>
      <c r="E1206" s="98">
        <v>1.6075773375043623E-2</v>
      </c>
    </row>
    <row r="1207" spans="2:5">
      <c r="B1207" s="283">
        <v>38051.645833333336</v>
      </c>
      <c r="C1207" s="284">
        <v>25.92</v>
      </c>
      <c r="D1207" s="98">
        <f t="shared" si="21"/>
        <v>-0.94458222868382791</v>
      </c>
      <c r="E1207" s="98">
        <v>1.6072128577028666E-2</v>
      </c>
    </row>
    <row r="1208" spans="2:5">
      <c r="B1208" s="283">
        <v>44412.645833333336</v>
      </c>
      <c r="C1208" s="284">
        <v>350.27</v>
      </c>
      <c r="D1208" s="98">
        <f t="shared" si="21"/>
        <v>12.513503086419751</v>
      </c>
      <c r="E1208" s="98">
        <v>1.6070547965074011E-2</v>
      </c>
    </row>
    <row r="1209" spans="2:5">
      <c r="B1209" s="283">
        <v>38741.645833333336</v>
      </c>
      <c r="C1209" s="284">
        <v>105</v>
      </c>
      <c r="D1209" s="98">
        <f t="shared" si="21"/>
        <v>-0.7002312501784338</v>
      </c>
      <c r="E1209" s="98">
        <v>1.6063479775498379E-2</v>
      </c>
    </row>
    <row r="1210" spans="2:5">
      <c r="B1210" s="283">
        <v>42881.645833333336</v>
      </c>
      <c r="C1210" s="284">
        <v>410.57</v>
      </c>
      <c r="D1210" s="98">
        <f t="shared" si="21"/>
        <v>2.910190476190476</v>
      </c>
      <c r="E1210" s="98">
        <v>1.6061176004751543E-2</v>
      </c>
    </row>
    <row r="1211" spans="2:5">
      <c r="B1211" s="283">
        <v>37158.645833333336</v>
      </c>
      <c r="C1211" s="284">
        <v>20.25</v>
      </c>
      <c r="D1211" s="98">
        <f t="shared" si="21"/>
        <v>-0.95067832525513307</v>
      </c>
      <c r="E1211" s="98">
        <v>1.6056196688409408E-2</v>
      </c>
    </row>
    <row r="1212" spans="2:5">
      <c r="B1212" s="283">
        <v>37389.645833333336</v>
      </c>
      <c r="C1212" s="284">
        <v>25.33</v>
      </c>
      <c r="D1212" s="98">
        <f t="shared" si="21"/>
        <v>0.25086419753086409</v>
      </c>
      <c r="E1212" s="98">
        <v>1.6044925792218168E-2</v>
      </c>
    </row>
    <row r="1213" spans="2:5">
      <c r="B1213" s="283">
        <v>45477.645833333336</v>
      </c>
      <c r="C1213" s="284">
        <v>1452.08</v>
      </c>
      <c r="D1213" s="98">
        <f t="shared" si="21"/>
        <v>56.326490327674698</v>
      </c>
      <c r="E1213" s="98">
        <v>1.6044501976699266E-2</v>
      </c>
    </row>
    <row r="1214" spans="2:5">
      <c r="B1214" s="283">
        <v>40260.645833333336</v>
      </c>
      <c r="C1214" s="284">
        <v>118.52</v>
      </c>
      <c r="D1214" s="98">
        <f t="shared" si="21"/>
        <v>-0.91837915266376502</v>
      </c>
      <c r="E1214" s="98">
        <v>1.6030861551650233E-2</v>
      </c>
    </row>
    <row r="1215" spans="2:5">
      <c r="B1215" s="283">
        <v>40406.645833333336</v>
      </c>
      <c r="C1215" s="284">
        <v>118.57</v>
      </c>
      <c r="D1215" s="98">
        <f t="shared" si="21"/>
        <v>4.2186972662849875E-4</v>
      </c>
      <c r="E1215" s="98">
        <v>1.6023993144815618E-2</v>
      </c>
    </row>
    <row r="1216" spans="2:5">
      <c r="B1216" s="283">
        <v>44362.645833333336</v>
      </c>
      <c r="C1216" s="284">
        <v>314.07</v>
      </c>
      <c r="D1216" s="98">
        <f t="shared" si="21"/>
        <v>1.6488150459644091</v>
      </c>
      <c r="E1216" s="98">
        <v>1.6013198757763858E-2</v>
      </c>
    </row>
    <row r="1217" spans="2:5">
      <c r="B1217" s="283">
        <v>45888.645833333336</v>
      </c>
      <c r="C1217" s="284">
        <v>3268.5</v>
      </c>
      <c r="D1217" s="98">
        <f t="shared" si="21"/>
        <v>9.406915655745534</v>
      </c>
      <c r="E1217" s="98">
        <v>1.6008703761268173E-2</v>
      </c>
    </row>
    <row r="1218" spans="2:5">
      <c r="B1218" s="283">
        <v>43462.645833333336</v>
      </c>
      <c r="C1218" s="284">
        <v>295.48</v>
      </c>
      <c r="D1218" s="98">
        <f t="shared" si="21"/>
        <v>-0.90959767477436126</v>
      </c>
      <c r="E1218" s="98">
        <v>1.5988721933775762E-2</v>
      </c>
    </row>
    <row r="1219" spans="2:5">
      <c r="B1219" s="283">
        <v>43291.645833333336</v>
      </c>
      <c r="C1219" s="284">
        <v>246.7</v>
      </c>
      <c r="D1219" s="98">
        <f t="shared" si="21"/>
        <v>-0.1650873155543523</v>
      </c>
      <c r="E1219" s="98">
        <v>1.5978914422205781E-2</v>
      </c>
    </row>
    <row r="1220" spans="2:5">
      <c r="B1220" s="283">
        <v>44069.645833333336</v>
      </c>
      <c r="C1220" s="284">
        <v>319.83</v>
      </c>
      <c r="D1220" s="98">
        <f t="shared" si="21"/>
        <v>0.29643291447101738</v>
      </c>
      <c r="E1220" s="98">
        <v>1.5978398983481412E-2</v>
      </c>
    </row>
    <row r="1221" spans="2:5">
      <c r="B1221" s="283">
        <v>38089.645833333336</v>
      </c>
      <c r="C1221" s="284">
        <v>25.47</v>
      </c>
      <c r="D1221" s="98">
        <f t="shared" si="21"/>
        <v>-0.92036394334490201</v>
      </c>
      <c r="E1221" s="98">
        <v>1.5955325089748618E-2</v>
      </c>
    </row>
    <row r="1222" spans="2:5">
      <c r="B1222" s="283">
        <v>37147.645833333336</v>
      </c>
      <c r="C1222" s="284">
        <v>20.39</v>
      </c>
      <c r="D1222" s="98">
        <f t="shared" si="21"/>
        <v>-0.199450333725952</v>
      </c>
      <c r="E1222" s="98">
        <v>1.5944195316392573E-2</v>
      </c>
    </row>
    <row r="1223" spans="2:5">
      <c r="B1223" s="283">
        <v>37774.645833333336</v>
      </c>
      <c r="C1223" s="284">
        <v>21.67</v>
      </c>
      <c r="D1223" s="98">
        <f t="shared" si="21"/>
        <v>6.2775870524767186E-2</v>
      </c>
      <c r="E1223" s="98">
        <v>1.5939990623535127E-2</v>
      </c>
    </row>
    <row r="1224" spans="2:5">
      <c r="B1224" s="283">
        <v>45405.645833333336</v>
      </c>
      <c r="C1224" s="284">
        <v>1040.5999999999999</v>
      </c>
      <c r="D1224" s="98">
        <f t="shared" si="21"/>
        <v>47.020304568527912</v>
      </c>
      <c r="E1224" s="98">
        <v>1.5933143281134043E-2</v>
      </c>
    </row>
    <row r="1225" spans="2:5">
      <c r="B1225" s="283">
        <v>41862.645833333336</v>
      </c>
      <c r="C1225" s="284">
        <v>190.68</v>
      </c>
      <c r="D1225" s="98">
        <f t="shared" si="21"/>
        <v>-0.81675956179127418</v>
      </c>
      <c r="E1225" s="98">
        <v>1.5930523735947721E-2</v>
      </c>
    </row>
    <row r="1226" spans="2:5">
      <c r="B1226" s="283">
        <v>43209.645833333336</v>
      </c>
      <c r="C1226" s="284">
        <v>296.85000000000002</v>
      </c>
      <c r="D1226" s="98">
        <f t="shared" ref="D1226:D1289" si="22">C1226/C1225-1</f>
        <v>0.55679672750157327</v>
      </c>
      <c r="E1226" s="98">
        <v>1.5913757700205533E-2</v>
      </c>
    </row>
    <row r="1227" spans="2:5">
      <c r="B1227" s="283">
        <v>39596.645833333336</v>
      </c>
      <c r="C1227" s="284">
        <v>93.21</v>
      </c>
      <c r="D1227" s="98">
        <f t="shared" si="22"/>
        <v>-0.68600303183425981</v>
      </c>
      <c r="E1227" s="98">
        <v>1.591280653950955E-2</v>
      </c>
    </row>
    <row r="1228" spans="2:5">
      <c r="B1228" s="283">
        <v>40073.645833333336</v>
      </c>
      <c r="C1228" s="284">
        <v>116.39</v>
      </c>
      <c r="D1228" s="98">
        <f t="shared" si="22"/>
        <v>0.24868576333011494</v>
      </c>
      <c r="E1228" s="98">
        <v>1.5885484856419829E-2</v>
      </c>
    </row>
    <row r="1229" spans="2:5">
      <c r="B1229" s="283">
        <v>40646.645833333336</v>
      </c>
      <c r="C1229" s="284">
        <v>127.99</v>
      </c>
      <c r="D1229" s="98">
        <f t="shared" si="22"/>
        <v>9.966491966663793E-2</v>
      </c>
      <c r="E1229" s="98">
        <v>1.5874275736169619E-2</v>
      </c>
    </row>
    <row r="1230" spans="2:5">
      <c r="B1230" s="283">
        <v>42961.645833333336</v>
      </c>
      <c r="C1230" s="284">
        <v>303.25</v>
      </c>
      <c r="D1230" s="98">
        <f t="shared" si="22"/>
        <v>1.3693257285725449</v>
      </c>
      <c r="E1230" s="98">
        <v>1.5844834516950401E-2</v>
      </c>
    </row>
    <row r="1231" spans="2:5">
      <c r="B1231" s="283">
        <v>40008.645833333336</v>
      </c>
      <c r="C1231" s="284">
        <v>86.6</v>
      </c>
      <c r="D1231" s="98">
        <f t="shared" si="22"/>
        <v>-0.71442704039571314</v>
      </c>
      <c r="E1231" s="98">
        <v>1.5835777126099737E-2</v>
      </c>
    </row>
    <row r="1232" spans="2:5">
      <c r="B1232" s="283">
        <v>41302.645833333336</v>
      </c>
      <c r="C1232" s="284">
        <v>223.98</v>
      </c>
      <c r="D1232" s="98">
        <f t="shared" si="22"/>
        <v>1.5863741339491919</v>
      </c>
      <c r="E1232" s="98">
        <v>1.5828382239557293E-2</v>
      </c>
    </row>
    <row r="1233" spans="2:5">
      <c r="B1233" s="283">
        <v>39210.645833333336</v>
      </c>
      <c r="C1233" s="284">
        <v>104.3</v>
      </c>
      <c r="D1233" s="98">
        <f t="shared" si="22"/>
        <v>-0.53433342262702022</v>
      </c>
      <c r="E1233" s="98">
        <v>1.577717179587057E-2</v>
      </c>
    </row>
    <row r="1234" spans="2:5">
      <c r="B1234" s="283">
        <v>45204.645833333336</v>
      </c>
      <c r="C1234" s="284">
        <v>712.08</v>
      </c>
      <c r="D1234" s="98">
        <f t="shared" si="22"/>
        <v>5.8272291466922344</v>
      </c>
      <c r="E1234" s="98">
        <v>1.5777010641636613E-2</v>
      </c>
    </row>
    <row r="1235" spans="2:5">
      <c r="B1235" s="283">
        <v>38380.645833333336</v>
      </c>
      <c r="C1235" s="284">
        <v>41.85</v>
      </c>
      <c r="D1235" s="98">
        <f t="shared" si="22"/>
        <v>-0.9412285136501517</v>
      </c>
      <c r="E1235" s="98">
        <v>1.5776699029126151E-2</v>
      </c>
    </row>
    <row r="1236" spans="2:5">
      <c r="B1236" s="283">
        <v>39493.645833333336</v>
      </c>
      <c r="C1236" s="284">
        <v>88.36</v>
      </c>
      <c r="D1236" s="98">
        <f t="shared" si="22"/>
        <v>1.1113500597371564</v>
      </c>
      <c r="E1236" s="98">
        <v>1.5748936659386148E-2</v>
      </c>
    </row>
    <row r="1237" spans="2:5">
      <c r="B1237" s="283">
        <v>37434.645833333336</v>
      </c>
      <c r="C1237" s="284">
        <v>25.8</v>
      </c>
      <c r="D1237" s="98">
        <f t="shared" si="22"/>
        <v>-0.70801267541874147</v>
      </c>
      <c r="E1237" s="98">
        <v>1.5748031496063186E-2</v>
      </c>
    </row>
    <row r="1238" spans="2:5">
      <c r="B1238" s="283">
        <v>39979.645833333336</v>
      </c>
      <c r="C1238" s="284">
        <v>81.99</v>
      </c>
      <c r="D1238" s="98">
        <f t="shared" si="22"/>
        <v>2.1779069767441857</v>
      </c>
      <c r="E1238" s="98">
        <v>1.5733399405351678E-2</v>
      </c>
    </row>
    <row r="1239" spans="2:5">
      <c r="B1239" s="283">
        <v>41009.645833333336</v>
      </c>
      <c r="C1239" s="284">
        <v>223.52</v>
      </c>
      <c r="D1239" s="98">
        <f t="shared" si="22"/>
        <v>1.7261861202585682</v>
      </c>
      <c r="E1239" s="98">
        <v>1.5722984640552662E-2</v>
      </c>
    </row>
    <row r="1240" spans="2:5">
      <c r="B1240" s="283">
        <v>38392.645833333336</v>
      </c>
      <c r="C1240" s="284">
        <v>40.06</v>
      </c>
      <c r="D1240" s="98">
        <f t="shared" si="22"/>
        <v>-0.82077666428060125</v>
      </c>
      <c r="E1240" s="98">
        <v>1.5720081135902841E-2</v>
      </c>
    </row>
    <row r="1241" spans="2:5">
      <c r="B1241" s="283">
        <v>38937.645833333336</v>
      </c>
      <c r="C1241" s="284">
        <v>79.8</v>
      </c>
      <c r="D1241" s="98">
        <f t="shared" si="22"/>
        <v>0.99201198202695928</v>
      </c>
      <c r="E1241" s="98">
        <v>1.5654830087819871E-2</v>
      </c>
    </row>
    <row r="1242" spans="2:5">
      <c r="B1242" s="283">
        <v>37530.645833333336</v>
      </c>
      <c r="C1242" s="284">
        <v>23.36</v>
      </c>
      <c r="D1242" s="98">
        <f t="shared" si="22"/>
        <v>-0.70726817042606516</v>
      </c>
      <c r="E1242" s="98">
        <v>1.5652173913043521E-2</v>
      </c>
    </row>
    <row r="1243" spans="2:5">
      <c r="B1243" s="283">
        <v>38491.645833333336</v>
      </c>
      <c r="C1243" s="284">
        <v>52</v>
      </c>
      <c r="D1243" s="98">
        <f t="shared" si="22"/>
        <v>1.2260273972602742</v>
      </c>
      <c r="E1243" s="98">
        <v>1.5625E-2</v>
      </c>
    </row>
    <row r="1244" spans="2:5">
      <c r="B1244" s="283">
        <v>42804.645833333336</v>
      </c>
      <c r="C1244" s="284">
        <v>340.4</v>
      </c>
      <c r="D1244" s="98">
        <f t="shared" si="22"/>
        <v>5.546153846153846</v>
      </c>
      <c r="E1244" s="98">
        <v>1.5604021839663362E-2</v>
      </c>
    </row>
    <row r="1245" spans="2:5">
      <c r="B1245" s="283">
        <v>38594.645833333336</v>
      </c>
      <c r="C1245" s="284">
        <v>56</v>
      </c>
      <c r="D1245" s="98">
        <f t="shared" si="22"/>
        <v>-0.83548766157461807</v>
      </c>
      <c r="E1245" s="98">
        <v>1.5596663039535663E-2</v>
      </c>
    </row>
    <row r="1246" spans="2:5">
      <c r="B1246" s="283">
        <v>38691.645833333336</v>
      </c>
      <c r="C1246" s="284">
        <v>107.59</v>
      </c>
      <c r="D1246" s="98">
        <f t="shared" si="22"/>
        <v>0.92125000000000012</v>
      </c>
      <c r="E1246" s="98">
        <v>1.5574853690768498E-2</v>
      </c>
    </row>
    <row r="1247" spans="2:5">
      <c r="B1247" s="283">
        <v>38111.645833333336</v>
      </c>
      <c r="C1247" s="284">
        <v>26.74</v>
      </c>
      <c r="D1247" s="98">
        <f t="shared" si="22"/>
        <v>-0.75146389069616137</v>
      </c>
      <c r="E1247" s="98">
        <v>1.5571591340675983E-2</v>
      </c>
    </row>
    <row r="1248" spans="2:5">
      <c r="B1248" s="283">
        <v>38534.645833333336</v>
      </c>
      <c r="C1248" s="284">
        <v>51.55</v>
      </c>
      <c r="D1248" s="98">
        <f t="shared" si="22"/>
        <v>0.9278234854151084</v>
      </c>
      <c r="E1248" s="98">
        <v>1.5563435776201784E-2</v>
      </c>
    </row>
    <row r="1249" spans="2:5">
      <c r="B1249" s="283">
        <v>36781.645833333336</v>
      </c>
      <c r="C1249" s="284">
        <v>27.42</v>
      </c>
      <c r="D1249" s="98">
        <f t="shared" si="22"/>
        <v>-0.4680892337536372</v>
      </c>
      <c r="E1249" s="98">
        <v>1.5555555555555545E-2</v>
      </c>
    </row>
    <row r="1250" spans="2:5">
      <c r="B1250" s="283">
        <v>42944.645833333336</v>
      </c>
      <c r="C1250" s="284">
        <v>387.73</v>
      </c>
      <c r="D1250" s="98">
        <f t="shared" si="22"/>
        <v>13.140408460977389</v>
      </c>
      <c r="E1250" s="98">
        <v>1.5531691985332552E-2</v>
      </c>
    </row>
    <row r="1251" spans="2:5">
      <c r="B1251" s="283">
        <v>43721.645833333336</v>
      </c>
      <c r="C1251" s="284">
        <v>340.42</v>
      </c>
      <c r="D1251" s="98">
        <f t="shared" si="22"/>
        <v>-0.12201789905346505</v>
      </c>
      <c r="E1251" s="98">
        <v>1.5512200942664478E-2</v>
      </c>
    </row>
    <row r="1252" spans="2:5">
      <c r="B1252" s="283">
        <v>45279.645833333336</v>
      </c>
      <c r="C1252" s="284">
        <v>700.83</v>
      </c>
      <c r="D1252" s="98">
        <f t="shared" si="22"/>
        <v>1.0587215792256623</v>
      </c>
      <c r="E1252" s="98">
        <v>1.5504325272050368E-2</v>
      </c>
    </row>
    <row r="1253" spans="2:5">
      <c r="B1253" s="283">
        <v>45050.645833333336</v>
      </c>
      <c r="C1253" s="284">
        <v>569.04999999999995</v>
      </c>
      <c r="D1253" s="98">
        <f t="shared" si="22"/>
        <v>-0.18803418803418814</v>
      </c>
      <c r="E1253" s="98">
        <v>1.5471644241407567E-2</v>
      </c>
    </row>
    <row r="1254" spans="2:5">
      <c r="B1254" s="283">
        <v>37109.645833333336</v>
      </c>
      <c r="C1254" s="284">
        <v>21.67</v>
      </c>
      <c r="D1254" s="98">
        <f t="shared" si="22"/>
        <v>-0.96191898778666196</v>
      </c>
      <c r="E1254" s="98">
        <v>1.5463917525773363E-2</v>
      </c>
    </row>
    <row r="1255" spans="2:5">
      <c r="B1255" s="283">
        <v>42758.645833333336</v>
      </c>
      <c r="C1255" s="284">
        <v>348.18</v>
      </c>
      <c r="D1255" s="98">
        <f t="shared" si="22"/>
        <v>15.067374250115368</v>
      </c>
      <c r="E1255" s="98">
        <v>1.5457302846476839E-2</v>
      </c>
    </row>
    <row r="1256" spans="2:5">
      <c r="B1256" s="283">
        <v>42661.645833333336</v>
      </c>
      <c r="C1256" s="284">
        <v>504.65</v>
      </c>
      <c r="D1256" s="98">
        <f t="shared" si="22"/>
        <v>0.44939399161353322</v>
      </c>
      <c r="E1256" s="98">
        <v>1.5433216628435664E-2</v>
      </c>
    </row>
    <row r="1257" spans="2:5">
      <c r="B1257" s="283">
        <v>44887.645833333336</v>
      </c>
      <c r="C1257" s="284">
        <v>610.6</v>
      </c>
      <c r="D1257" s="98">
        <f t="shared" si="22"/>
        <v>0.20994748835826815</v>
      </c>
      <c r="E1257" s="98">
        <v>1.5432714694339156E-2</v>
      </c>
    </row>
    <row r="1258" spans="2:5">
      <c r="B1258" s="283">
        <v>40000.645833333336</v>
      </c>
      <c r="C1258" s="284">
        <v>82.92</v>
      </c>
      <c r="D1258" s="98">
        <f t="shared" si="22"/>
        <v>-0.86419914837864398</v>
      </c>
      <c r="E1258" s="98">
        <v>1.5429831006612771E-2</v>
      </c>
    </row>
    <row r="1259" spans="2:5">
      <c r="B1259" s="283">
        <v>37445.645833333336</v>
      </c>
      <c r="C1259" s="284">
        <v>26.33</v>
      </c>
      <c r="D1259" s="98">
        <f t="shared" si="22"/>
        <v>-0.6824650265315968</v>
      </c>
      <c r="E1259" s="98">
        <v>1.5426147319706818E-2</v>
      </c>
    </row>
    <row r="1260" spans="2:5">
      <c r="B1260" s="283">
        <v>39450.645833333336</v>
      </c>
      <c r="C1260" s="284">
        <v>113.36</v>
      </c>
      <c r="D1260" s="98">
        <f t="shared" si="22"/>
        <v>3.3053551082415495</v>
      </c>
      <c r="E1260" s="98">
        <v>1.5406664278036608E-2</v>
      </c>
    </row>
    <row r="1261" spans="2:5">
      <c r="B1261" s="283">
        <v>39246.645833333336</v>
      </c>
      <c r="C1261" s="284">
        <v>97.6</v>
      </c>
      <c r="D1261" s="98">
        <f t="shared" si="22"/>
        <v>-0.13902611150317579</v>
      </c>
      <c r="E1261" s="98">
        <v>1.5397419891801878E-2</v>
      </c>
    </row>
    <row r="1262" spans="2:5">
      <c r="B1262" s="283">
        <v>45036.645833333336</v>
      </c>
      <c r="C1262" s="284">
        <v>577.83000000000004</v>
      </c>
      <c r="D1262" s="98">
        <f t="shared" si="22"/>
        <v>4.9203893442622961</v>
      </c>
      <c r="E1262" s="98">
        <v>1.5393536823237852E-2</v>
      </c>
    </row>
    <row r="1263" spans="2:5">
      <c r="B1263" s="283">
        <v>41338.645833333336</v>
      </c>
      <c r="C1263" s="284">
        <v>199.63</v>
      </c>
      <c r="D1263" s="98">
        <f t="shared" si="22"/>
        <v>-0.65451776474049472</v>
      </c>
      <c r="E1263" s="98">
        <v>1.5360358069274049E-2</v>
      </c>
    </row>
    <row r="1264" spans="2:5">
      <c r="B1264" s="283">
        <v>37015.645833333336</v>
      </c>
      <c r="C1264" s="284">
        <v>23.19</v>
      </c>
      <c r="D1264" s="98">
        <f t="shared" si="22"/>
        <v>-0.88383509492561241</v>
      </c>
      <c r="E1264" s="98">
        <v>1.5323992994746183E-2</v>
      </c>
    </row>
    <row r="1265" spans="2:5">
      <c r="B1265" s="283">
        <v>44922.645833333336</v>
      </c>
      <c r="C1265" s="284">
        <v>611.15</v>
      </c>
      <c r="D1265" s="98">
        <f t="shared" si="22"/>
        <v>25.354031910306166</v>
      </c>
      <c r="E1265" s="98">
        <v>1.5283661433673768E-2</v>
      </c>
    </row>
    <row r="1266" spans="2:5">
      <c r="B1266" s="283">
        <v>44690.645833333336</v>
      </c>
      <c r="C1266" s="284">
        <v>391.62</v>
      </c>
      <c r="D1266" s="98">
        <f t="shared" si="22"/>
        <v>-0.35920805039679293</v>
      </c>
      <c r="E1266" s="98">
        <v>1.5269748269514993E-2</v>
      </c>
    </row>
    <row r="1267" spans="2:5">
      <c r="B1267" s="283">
        <v>41585.645833333336</v>
      </c>
      <c r="C1267" s="284">
        <v>182.92</v>
      </c>
      <c r="D1267" s="98">
        <f t="shared" si="22"/>
        <v>-0.53291456003268478</v>
      </c>
      <c r="E1267" s="98">
        <v>1.5263362379974499E-2</v>
      </c>
    </row>
    <row r="1268" spans="2:5">
      <c r="B1268" s="283">
        <v>41270.645833333336</v>
      </c>
      <c r="C1268" s="284">
        <v>229.35</v>
      </c>
      <c r="D1268" s="98">
        <f t="shared" si="22"/>
        <v>0.25382680953422265</v>
      </c>
      <c r="E1268" s="98">
        <v>1.5227302908237705E-2</v>
      </c>
    </row>
    <row r="1269" spans="2:5">
      <c r="B1269" s="283">
        <v>40368.645833333336</v>
      </c>
      <c r="C1269" s="284">
        <v>123.39</v>
      </c>
      <c r="D1269" s="98">
        <f t="shared" si="22"/>
        <v>-0.46200130804447348</v>
      </c>
      <c r="E1269" s="98">
        <v>1.522132631232509E-2</v>
      </c>
    </row>
    <row r="1270" spans="2:5">
      <c r="B1270" s="283">
        <v>40514.645833333336</v>
      </c>
      <c r="C1270" s="284">
        <v>134.80000000000001</v>
      </c>
      <c r="D1270" s="98">
        <f t="shared" si="22"/>
        <v>9.247102682551267E-2</v>
      </c>
      <c r="E1270" s="98">
        <v>1.5213134508209158E-2</v>
      </c>
    </row>
    <row r="1271" spans="2:5">
      <c r="B1271" s="283">
        <v>41264.645833333336</v>
      </c>
      <c r="C1271" s="284">
        <v>229.66</v>
      </c>
      <c r="D1271" s="98">
        <f t="shared" si="22"/>
        <v>0.70370919881305616</v>
      </c>
      <c r="E1271" s="98">
        <v>1.5206436212536367E-2</v>
      </c>
    </row>
    <row r="1272" spans="2:5">
      <c r="B1272" s="283">
        <v>42291.645833333336</v>
      </c>
      <c r="C1272" s="284">
        <v>227.07</v>
      </c>
      <c r="D1272" s="98">
        <f t="shared" si="22"/>
        <v>-1.1277540712357426E-2</v>
      </c>
      <c r="E1272" s="98">
        <v>1.5200965708409786E-2</v>
      </c>
    </row>
    <row r="1273" spans="2:5">
      <c r="B1273" s="283">
        <v>42215.645833333336</v>
      </c>
      <c r="C1273" s="284">
        <v>188.03</v>
      </c>
      <c r="D1273" s="98">
        <f t="shared" si="22"/>
        <v>-0.171929360990003</v>
      </c>
      <c r="E1273" s="98">
        <v>1.5116341845273551E-2</v>
      </c>
    </row>
    <row r="1274" spans="2:5">
      <c r="B1274" s="283">
        <v>41723.645833333336</v>
      </c>
      <c r="C1274" s="284">
        <v>214.56</v>
      </c>
      <c r="D1274" s="98">
        <f t="shared" si="22"/>
        <v>0.14109450619581976</v>
      </c>
      <c r="E1274" s="98">
        <v>1.5092018734919721E-2</v>
      </c>
    </row>
    <row r="1275" spans="2:5">
      <c r="B1275" s="283">
        <v>43538.645833333336</v>
      </c>
      <c r="C1275" s="284">
        <v>360.08</v>
      </c>
      <c r="D1275" s="98">
        <f t="shared" si="22"/>
        <v>0.67822520507084261</v>
      </c>
      <c r="E1275" s="98">
        <v>1.5081893270938451E-2</v>
      </c>
    </row>
    <row r="1276" spans="2:5">
      <c r="B1276" s="283">
        <v>45594.645833333336</v>
      </c>
      <c r="C1276" s="284">
        <v>2120.33</v>
      </c>
      <c r="D1276" s="98">
        <f t="shared" si="22"/>
        <v>4.8884970006665185</v>
      </c>
      <c r="E1276" s="98">
        <v>1.5080212367689194E-2</v>
      </c>
    </row>
    <row r="1277" spans="2:5">
      <c r="B1277" s="283">
        <v>43930.645833333336</v>
      </c>
      <c r="C1277" s="284">
        <v>331.67</v>
      </c>
      <c r="D1277" s="98">
        <f t="shared" si="22"/>
        <v>-0.84357623577461993</v>
      </c>
      <c r="E1277" s="98">
        <v>1.5057383320581597E-2</v>
      </c>
    </row>
    <row r="1278" spans="2:5">
      <c r="B1278" s="283">
        <v>41117.645833333336</v>
      </c>
      <c r="C1278" s="284">
        <v>217.53</v>
      </c>
      <c r="D1278" s="98">
        <f t="shared" si="22"/>
        <v>-0.34413724485181052</v>
      </c>
      <c r="E1278" s="98">
        <v>1.5024963837431793E-2</v>
      </c>
    </row>
    <row r="1279" spans="2:5">
      <c r="B1279" s="283">
        <v>45476.645833333336</v>
      </c>
      <c r="C1279" s="284">
        <v>1429.15</v>
      </c>
      <c r="D1279" s="98">
        <f t="shared" si="22"/>
        <v>5.5698984048177262</v>
      </c>
      <c r="E1279" s="98">
        <v>1.5021306818181923E-2</v>
      </c>
    </row>
    <row r="1280" spans="2:5">
      <c r="B1280" s="283">
        <v>42811.645833333336</v>
      </c>
      <c r="C1280" s="284">
        <v>434.47</v>
      </c>
      <c r="D1280" s="98">
        <f t="shared" si="22"/>
        <v>-0.6959941223804359</v>
      </c>
      <c r="E1280" s="98">
        <v>1.4998247868239778E-2</v>
      </c>
    </row>
    <row r="1281" spans="2:5">
      <c r="B1281" s="283">
        <v>38657.645833333336</v>
      </c>
      <c r="C1281" s="284">
        <v>70.430000000000007</v>
      </c>
      <c r="D1281" s="98">
        <f t="shared" si="22"/>
        <v>-0.83789444610675079</v>
      </c>
      <c r="E1281" s="98">
        <v>1.4987750396310728E-2</v>
      </c>
    </row>
    <row r="1282" spans="2:5">
      <c r="B1282" s="283">
        <v>42709.645833333336</v>
      </c>
      <c r="C1282" s="284">
        <v>306.77999999999997</v>
      </c>
      <c r="D1282" s="98">
        <f t="shared" si="22"/>
        <v>3.3558142836859286</v>
      </c>
      <c r="E1282" s="98">
        <v>1.4987593052109061E-2</v>
      </c>
    </row>
    <row r="1283" spans="2:5">
      <c r="B1283" s="283">
        <v>44634.645833333336</v>
      </c>
      <c r="C1283" s="284">
        <v>346.78</v>
      </c>
      <c r="D1283" s="98">
        <f t="shared" si="22"/>
        <v>0.13038659625790472</v>
      </c>
      <c r="E1283" s="98">
        <v>1.4955951649252119E-2</v>
      </c>
    </row>
    <row r="1284" spans="2:5">
      <c r="B1284" s="283">
        <v>40445.645833333336</v>
      </c>
      <c r="C1284" s="284">
        <v>118.84</v>
      </c>
      <c r="D1284" s="98">
        <f t="shared" si="22"/>
        <v>-0.65730434281100414</v>
      </c>
      <c r="E1284" s="98">
        <v>1.4945768212486055E-2</v>
      </c>
    </row>
    <row r="1285" spans="2:5">
      <c r="B1285" s="283">
        <v>45167.645833333336</v>
      </c>
      <c r="C1285" s="284">
        <v>722.05</v>
      </c>
      <c r="D1285" s="98">
        <f t="shared" si="22"/>
        <v>5.0758162234937725</v>
      </c>
      <c r="E1285" s="98">
        <v>1.4941947091732022E-2</v>
      </c>
    </row>
    <row r="1286" spans="2:5">
      <c r="B1286" s="283">
        <v>41423.645833333336</v>
      </c>
      <c r="C1286" s="284">
        <v>221.57</v>
      </c>
      <c r="D1286" s="98">
        <f t="shared" si="22"/>
        <v>-0.69313759434942179</v>
      </c>
      <c r="E1286" s="98">
        <v>1.4886405276658188E-2</v>
      </c>
    </row>
    <row r="1287" spans="2:5">
      <c r="B1287" s="283">
        <v>45635.645833333336</v>
      </c>
      <c r="C1287" s="284">
        <v>1892.58</v>
      </c>
      <c r="D1287" s="98">
        <f t="shared" si="22"/>
        <v>7.5416798303019359</v>
      </c>
      <c r="E1287" s="98">
        <v>1.488615523214043E-2</v>
      </c>
    </row>
    <row r="1288" spans="2:5">
      <c r="B1288" s="283">
        <v>39547.645833333336</v>
      </c>
      <c r="C1288" s="284">
        <v>90.04</v>
      </c>
      <c r="D1288" s="98">
        <f t="shared" si="22"/>
        <v>-0.95242473237591008</v>
      </c>
      <c r="E1288" s="98">
        <v>1.4878268710550202E-2</v>
      </c>
    </row>
    <row r="1289" spans="2:5">
      <c r="B1289" s="283">
        <v>38464.645833333336</v>
      </c>
      <c r="C1289" s="284">
        <v>56.05</v>
      </c>
      <c r="D1289" s="98">
        <f t="shared" si="22"/>
        <v>-0.37749888938249676</v>
      </c>
      <c r="E1289" s="98">
        <v>1.4847003440159323E-2</v>
      </c>
    </row>
    <row r="1290" spans="2:5">
      <c r="B1290" s="283">
        <v>44173.645833333336</v>
      </c>
      <c r="C1290" s="284">
        <v>314.60000000000002</v>
      </c>
      <c r="D1290" s="98">
        <f t="shared" ref="D1290:D1353" si="23">C1290/C1289-1</f>
        <v>4.6128456735057988</v>
      </c>
      <c r="E1290" s="98">
        <v>1.4838709677419404E-2</v>
      </c>
    </row>
    <row r="1291" spans="2:5">
      <c r="B1291" s="283">
        <v>43972.645833333336</v>
      </c>
      <c r="C1291" s="284">
        <v>313.55</v>
      </c>
      <c r="D1291" s="98">
        <f t="shared" si="23"/>
        <v>-3.3375715193897371E-3</v>
      </c>
      <c r="E1291" s="98">
        <v>1.4823445641971578E-2</v>
      </c>
    </row>
    <row r="1292" spans="2:5">
      <c r="B1292" s="283">
        <v>45628.645833333336</v>
      </c>
      <c r="C1292" s="284">
        <v>1919.05</v>
      </c>
      <c r="D1292" s="98">
        <f t="shared" si="23"/>
        <v>5.1203954712167112</v>
      </c>
      <c r="E1292" s="98">
        <v>1.480658893207476E-2</v>
      </c>
    </row>
    <row r="1293" spans="2:5">
      <c r="B1293" s="283">
        <v>44330.645833333336</v>
      </c>
      <c r="C1293" s="284">
        <v>289.98</v>
      </c>
      <c r="D1293" s="98">
        <f t="shared" si="23"/>
        <v>-0.84889398400250116</v>
      </c>
      <c r="E1293" s="98">
        <v>1.4803149606299248E-2</v>
      </c>
    </row>
    <row r="1294" spans="2:5">
      <c r="B1294" s="283">
        <v>43290.645833333336</v>
      </c>
      <c r="C1294" s="284">
        <v>242.82</v>
      </c>
      <c r="D1294" s="98">
        <f t="shared" si="23"/>
        <v>-0.16263190564866548</v>
      </c>
      <c r="E1294" s="98">
        <v>1.4794383149448365E-2</v>
      </c>
    </row>
    <row r="1295" spans="2:5">
      <c r="B1295" s="283">
        <v>38574.645833333336</v>
      </c>
      <c r="C1295" s="284">
        <v>54.9</v>
      </c>
      <c r="D1295" s="98">
        <f t="shared" si="23"/>
        <v>-0.77390659747961454</v>
      </c>
      <c r="E1295" s="98">
        <v>1.4787430683918634E-2</v>
      </c>
    </row>
    <row r="1296" spans="2:5">
      <c r="B1296" s="283">
        <v>36907.645833333336</v>
      </c>
      <c r="C1296" s="284">
        <v>38.47</v>
      </c>
      <c r="D1296" s="98">
        <f t="shared" si="23"/>
        <v>-0.2992714025500911</v>
      </c>
      <c r="E1296" s="98">
        <v>1.4771828013716792E-2</v>
      </c>
    </row>
    <row r="1297" spans="2:5">
      <c r="B1297" s="283">
        <v>43403.645833333336</v>
      </c>
      <c r="C1297" s="284">
        <v>258.02999999999997</v>
      </c>
      <c r="D1297" s="98">
        <f t="shared" si="23"/>
        <v>5.7073043930335325</v>
      </c>
      <c r="E1297" s="98">
        <v>1.4747522416233894E-2</v>
      </c>
    </row>
    <row r="1298" spans="2:5">
      <c r="B1298" s="283">
        <v>43868.645833333336</v>
      </c>
      <c r="C1298" s="284">
        <v>425</v>
      </c>
      <c r="D1298" s="98">
        <f t="shared" si="23"/>
        <v>0.64709529899624085</v>
      </c>
      <c r="E1298" s="98">
        <v>1.4731513979418853E-2</v>
      </c>
    </row>
    <row r="1299" spans="2:5">
      <c r="B1299" s="283">
        <v>37819.645833333336</v>
      </c>
      <c r="C1299" s="284">
        <v>24.8</v>
      </c>
      <c r="D1299" s="98">
        <f t="shared" si="23"/>
        <v>-0.94164705882352939</v>
      </c>
      <c r="E1299" s="98">
        <v>1.4729950900163713E-2</v>
      </c>
    </row>
    <row r="1300" spans="2:5">
      <c r="B1300" s="283">
        <v>37708.645833333336</v>
      </c>
      <c r="C1300" s="284">
        <v>20.67</v>
      </c>
      <c r="D1300" s="98">
        <f t="shared" si="23"/>
        <v>-0.1665322580645161</v>
      </c>
      <c r="E1300" s="98">
        <v>1.4727540500736325E-2</v>
      </c>
    </row>
    <row r="1301" spans="2:5">
      <c r="B1301" s="283">
        <v>45428.645833333336</v>
      </c>
      <c r="C1301" s="284">
        <v>1199.17</v>
      </c>
      <c r="D1301" s="98">
        <f t="shared" si="23"/>
        <v>57.014997581035317</v>
      </c>
      <c r="E1301" s="98">
        <v>1.4715090795241137E-2</v>
      </c>
    </row>
    <row r="1302" spans="2:5">
      <c r="B1302" s="283">
        <v>39661.645833333336</v>
      </c>
      <c r="C1302" s="284">
        <v>95.19</v>
      </c>
      <c r="D1302" s="98">
        <f t="shared" si="23"/>
        <v>-0.92062009556609992</v>
      </c>
      <c r="E1302" s="98">
        <v>1.4710585225455652E-2</v>
      </c>
    </row>
    <row r="1303" spans="2:5">
      <c r="B1303" s="283">
        <v>38219.645833333336</v>
      </c>
      <c r="C1303" s="284">
        <v>26.22</v>
      </c>
      <c r="D1303" s="98">
        <f t="shared" si="23"/>
        <v>-0.72455089820359286</v>
      </c>
      <c r="E1303" s="98">
        <v>1.4705882352941124E-2</v>
      </c>
    </row>
    <row r="1304" spans="2:5">
      <c r="B1304" s="283">
        <v>40865.645833333336</v>
      </c>
      <c r="C1304" s="284">
        <v>203.07</v>
      </c>
      <c r="D1304" s="98">
        <f t="shared" si="23"/>
        <v>6.7448512585812361</v>
      </c>
      <c r="E1304" s="98">
        <v>1.4690451206715638E-2</v>
      </c>
    </row>
    <row r="1305" spans="2:5">
      <c r="B1305" s="283">
        <v>37602.645833333336</v>
      </c>
      <c r="C1305" s="284">
        <v>22.8</v>
      </c>
      <c r="D1305" s="98">
        <f t="shared" si="23"/>
        <v>-0.88772344511744716</v>
      </c>
      <c r="E1305" s="98">
        <v>1.468624833110832E-2</v>
      </c>
    </row>
    <row r="1306" spans="2:5">
      <c r="B1306" s="283">
        <v>44620.645833333336</v>
      </c>
      <c r="C1306" s="284">
        <v>341.13</v>
      </c>
      <c r="D1306" s="98">
        <f t="shared" si="23"/>
        <v>13.961842105263157</v>
      </c>
      <c r="E1306" s="98">
        <v>1.4663890541344538E-2</v>
      </c>
    </row>
    <row r="1307" spans="2:5">
      <c r="B1307" s="283">
        <v>44700.645833333336</v>
      </c>
      <c r="C1307" s="284">
        <v>392.62</v>
      </c>
      <c r="D1307" s="98">
        <f t="shared" si="23"/>
        <v>0.15093952452144355</v>
      </c>
      <c r="E1307" s="98">
        <v>1.460061503475707E-2</v>
      </c>
    </row>
    <row r="1308" spans="2:5">
      <c r="B1308" s="283">
        <v>36672.645833333336</v>
      </c>
      <c r="C1308" s="284">
        <v>23.67</v>
      </c>
      <c r="D1308" s="98">
        <f t="shared" si="23"/>
        <v>-0.9397126993021242</v>
      </c>
      <c r="E1308" s="98">
        <v>1.4573510501500353E-2</v>
      </c>
    </row>
    <row r="1309" spans="2:5">
      <c r="B1309" s="283">
        <v>41085.645833333336</v>
      </c>
      <c r="C1309" s="284">
        <v>232.62</v>
      </c>
      <c r="D1309" s="98">
        <f t="shared" si="23"/>
        <v>8.8276299112801002</v>
      </c>
      <c r="E1309" s="98">
        <v>1.4567341242149423E-2</v>
      </c>
    </row>
    <row r="1310" spans="2:5">
      <c r="B1310" s="283">
        <v>43776.645833333336</v>
      </c>
      <c r="C1310" s="284">
        <v>378.4</v>
      </c>
      <c r="D1310" s="98">
        <f t="shared" si="23"/>
        <v>0.62668730117788662</v>
      </c>
      <c r="E1310" s="98">
        <v>1.4558811700672747E-2</v>
      </c>
    </row>
    <row r="1311" spans="2:5">
      <c r="B1311" s="283">
        <v>37194.645833333336</v>
      </c>
      <c r="C1311" s="284">
        <v>23</v>
      </c>
      <c r="D1311" s="98">
        <f t="shared" si="23"/>
        <v>-0.93921775898520088</v>
      </c>
      <c r="E1311" s="98">
        <v>1.4556682840758617E-2</v>
      </c>
    </row>
    <row r="1312" spans="2:5">
      <c r="B1312" s="283">
        <v>40638.645833333336</v>
      </c>
      <c r="C1312" s="284">
        <v>129.65</v>
      </c>
      <c r="D1312" s="98">
        <f t="shared" si="23"/>
        <v>4.6369565217391306</v>
      </c>
      <c r="E1312" s="98">
        <v>1.4555129509351339E-2</v>
      </c>
    </row>
    <row r="1313" spans="2:5">
      <c r="B1313" s="283">
        <v>44028.645833333336</v>
      </c>
      <c r="C1313" s="284">
        <v>314.38</v>
      </c>
      <c r="D1313" s="98">
        <f t="shared" si="23"/>
        <v>1.4248360971847278</v>
      </c>
      <c r="E1313" s="98">
        <v>1.4554490592829206E-2</v>
      </c>
    </row>
    <row r="1314" spans="2:5">
      <c r="B1314" s="283">
        <v>41127.645833333336</v>
      </c>
      <c r="C1314" s="284">
        <v>212.08</v>
      </c>
      <c r="D1314" s="98">
        <f t="shared" si="23"/>
        <v>-0.32540237928621407</v>
      </c>
      <c r="E1314" s="98">
        <v>1.4494140157856883E-2</v>
      </c>
    </row>
    <row r="1315" spans="2:5">
      <c r="B1315" s="283">
        <v>39538.645833333336</v>
      </c>
      <c r="C1315" s="284">
        <v>86.1</v>
      </c>
      <c r="D1315" s="98">
        <f t="shared" si="23"/>
        <v>-0.59402112410411179</v>
      </c>
      <c r="E1315" s="98">
        <v>1.4492753623188248E-2</v>
      </c>
    </row>
    <row r="1316" spans="2:5">
      <c r="B1316" s="283">
        <v>39884.645833333336</v>
      </c>
      <c r="C1316" s="284">
        <v>43.4</v>
      </c>
      <c r="D1316" s="98">
        <f t="shared" si="23"/>
        <v>-0.49593495934959353</v>
      </c>
      <c r="E1316" s="98">
        <v>1.4492753623188248E-2</v>
      </c>
    </row>
    <row r="1317" spans="2:5">
      <c r="B1317" s="283">
        <v>39673.645833333336</v>
      </c>
      <c r="C1317" s="284">
        <v>100.16</v>
      </c>
      <c r="D1317" s="98">
        <f t="shared" si="23"/>
        <v>1.3078341013824883</v>
      </c>
      <c r="E1317" s="98">
        <v>1.4483946115668944E-2</v>
      </c>
    </row>
    <row r="1318" spans="2:5">
      <c r="B1318" s="283">
        <v>45677.645833333336</v>
      </c>
      <c r="C1318" s="284">
        <v>1482.42</v>
      </c>
      <c r="D1318" s="98">
        <f t="shared" si="23"/>
        <v>13.800519169329075</v>
      </c>
      <c r="E1318" s="98">
        <v>1.447371122379848E-2</v>
      </c>
    </row>
    <row r="1319" spans="2:5">
      <c r="B1319" s="283">
        <v>43497.645833333336</v>
      </c>
      <c r="C1319" s="284">
        <v>314.25</v>
      </c>
      <c r="D1319" s="98">
        <f t="shared" si="23"/>
        <v>-0.78801554215404546</v>
      </c>
      <c r="E1319" s="98">
        <v>1.4462343028698754E-2</v>
      </c>
    </row>
    <row r="1320" spans="2:5">
      <c r="B1320" s="283">
        <v>44855.645833333336</v>
      </c>
      <c r="C1320" s="284">
        <v>474.48</v>
      </c>
      <c r="D1320" s="98">
        <f t="shared" si="23"/>
        <v>0.50988066825775658</v>
      </c>
      <c r="E1320" s="98">
        <v>1.4453091593260803E-2</v>
      </c>
    </row>
    <row r="1321" spans="2:5">
      <c r="B1321" s="283">
        <v>40802.645833333336</v>
      </c>
      <c r="C1321" s="284">
        <v>235.31</v>
      </c>
      <c r="D1321" s="98">
        <f t="shared" si="23"/>
        <v>-0.50406761085820273</v>
      </c>
      <c r="E1321" s="98">
        <v>1.4442145197447909E-2</v>
      </c>
    </row>
    <row r="1322" spans="2:5">
      <c r="B1322" s="283">
        <v>41683.645833333336</v>
      </c>
      <c r="C1322" s="284">
        <v>211.03</v>
      </c>
      <c r="D1322" s="98">
        <f t="shared" si="23"/>
        <v>-0.10318303514512772</v>
      </c>
      <c r="E1322" s="98">
        <v>1.4420996971590716E-2</v>
      </c>
    </row>
    <row r="1323" spans="2:5">
      <c r="B1323" s="283">
        <v>37287.645833333336</v>
      </c>
      <c r="C1323" s="284">
        <v>25.33</v>
      </c>
      <c r="D1323" s="98">
        <f t="shared" si="23"/>
        <v>-0.87996967255840408</v>
      </c>
      <c r="E1323" s="98">
        <v>1.4417300760912966E-2</v>
      </c>
    </row>
    <row r="1324" spans="2:5">
      <c r="B1324" s="283">
        <v>37606.645833333336</v>
      </c>
      <c r="C1324" s="284">
        <v>22.53</v>
      </c>
      <c r="D1324" s="98">
        <f t="shared" si="23"/>
        <v>-0.1105408606395577</v>
      </c>
      <c r="E1324" s="98">
        <v>1.4407924358397217E-2</v>
      </c>
    </row>
    <row r="1325" spans="2:5">
      <c r="B1325" s="283">
        <v>45453.645833333336</v>
      </c>
      <c r="C1325" s="284">
        <v>1299.22</v>
      </c>
      <c r="D1325" s="98">
        <f t="shared" si="23"/>
        <v>56.666222814025744</v>
      </c>
      <c r="E1325" s="98">
        <v>1.4405396753515598E-2</v>
      </c>
    </row>
    <row r="1326" spans="2:5">
      <c r="B1326" s="283">
        <v>43195.645833333336</v>
      </c>
      <c r="C1326" s="284">
        <v>285.48</v>
      </c>
      <c r="D1326" s="98">
        <f t="shared" si="23"/>
        <v>-0.78026816089653794</v>
      </c>
      <c r="E1326" s="98">
        <v>1.4390789894467515E-2</v>
      </c>
    </row>
    <row r="1327" spans="2:5">
      <c r="B1327" s="283">
        <v>42795.645833333336</v>
      </c>
      <c r="C1327" s="284">
        <v>350.47</v>
      </c>
      <c r="D1327" s="98">
        <f t="shared" si="23"/>
        <v>0.22765167437298595</v>
      </c>
      <c r="E1327" s="98">
        <v>1.4384949348769993E-2</v>
      </c>
    </row>
    <row r="1328" spans="2:5">
      <c r="B1328" s="283">
        <v>41995.645833333336</v>
      </c>
      <c r="C1328" s="284">
        <v>196.77</v>
      </c>
      <c r="D1328" s="98">
        <f t="shared" si="23"/>
        <v>-0.43855394184951635</v>
      </c>
      <c r="E1328" s="98">
        <v>1.4382926074853142E-2</v>
      </c>
    </row>
    <row r="1329" spans="2:5">
      <c r="B1329" s="283">
        <v>39993.645833333336</v>
      </c>
      <c r="C1329" s="284">
        <v>79.75</v>
      </c>
      <c r="D1329" s="98">
        <f t="shared" si="23"/>
        <v>-0.59470447730853282</v>
      </c>
      <c r="E1329" s="98">
        <v>1.4372933095904372E-2</v>
      </c>
    </row>
    <row r="1330" spans="2:5">
      <c r="B1330" s="283">
        <v>40739.645833333336</v>
      </c>
      <c r="C1330" s="284">
        <v>196.59</v>
      </c>
      <c r="D1330" s="98">
        <f t="shared" si="23"/>
        <v>1.4650783699059562</v>
      </c>
      <c r="E1330" s="98">
        <v>1.4343945100872002E-2</v>
      </c>
    </row>
    <row r="1331" spans="2:5">
      <c r="B1331" s="283">
        <v>44209.645833333336</v>
      </c>
      <c r="C1331" s="284">
        <v>326.83</v>
      </c>
      <c r="D1331" s="98">
        <f t="shared" si="23"/>
        <v>0.66249554911236563</v>
      </c>
      <c r="E1331" s="98">
        <v>1.4275517487508882E-2</v>
      </c>
    </row>
    <row r="1332" spans="2:5">
      <c r="B1332" s="283">
        <v>40456.645833333336</v>
      </c>
      <c r="C1332" s="284">
        <v>117.29</v>
      </c>
      <c r="D1332" s="98">
        <f t="shared" si="23"/>
        <v>-0.64112841538414456</v>
      </c>
      <c r="E1332" s="98">
        <v>1.4268419232099649E-2</v>
      </c>
    </row>
    <row r="1333" spans="2:5">
      <c r="B1333" s="283">
        <v>38527.645833333336</v>
      </c>
      <c r="C1333" s="284">
        <v>53.33</v>
      </c>
      <c r="D1333" s="98">
        <f t="shared" si="23"/>
        <v>-0.54531503111944757</v>
      </c>
      <c r="E1333" s="98">
        <v>1.4263978699125213E-2</v>
      </c>
    </row>
    <row r="1334" spans="2:5">
      <c r="B1334" s="283">
        <v>39301.645833333336</v>
      </c>
      <c r="C1334" s="284">
        <v>83.28</v>
      </c>
      <c r="D1334" s="98">
        <f t="shared" si="23"/>
        <v>0.56159759984999069</v>
      </c>
      <c r="E1334" s="98">
        <v>1.4249177932042389E-2</v>
      </c>
    </row>
    <row r="1335" spans="2:5">
      <c r="B1335" s="283">
        <v>41709.645833333336</v>
      </c>
      <c r="C1335" s="284">
        <v>220.15</v>
      </c>
      <c r="D1335" s="98">
        <f t="shared" si="23"/>
        <v>1.6434918347742555</v>
      </c>
      <c r="E1335" s="98">
        <v>1.4235695199483978E-2</v>
      </c>
    </row>
    <row r="1336" spans="2:5">
      <c r="B1336" s="283">
        <v>42864.645833333336</v>
      </c>
      <c r="C1336" s="284">
        <v>398.62</v>
      </c>
      <c r="D1336" s="98">
        <f t="shared" si="23"/>
        <v>0.81067454008630468</v>
      </c>
      <c r="E1336" s="98">
        <v>1.4222832862631485E-2</v>
      </c>
    </row>
    <row r="1337" spans="2:5">
      <c r="B1337" s="283">
        <v>40449.645833333336</v>
      </c>
      <c r="C1337" s="284">
        <v>118.39</v>
      </c>
      <c r="D1337" s="98">
        <f t="shared" si="23"/>
        <v>-0.70300035121168025</v>
      </c>
      <c r="E1337" s="98">
        <v>1.4220851537736667E-2</v>
      </c>
    </row>
    <row r="1338" spans="2:5">
      <c r="B1338" s="283">
        <v>44727.645833333336</v>
      </c>
      <c r="C1338" s="284">
        <v>390.32</v>
      </c>
      <c r="D1338" s="98">
        <f t="shared" si="23"/>
        <v>2.2969000760199338</v>
      </c>
      <c r="E1338" s="98">
        <v>1.4213329868779878E-2</v>
      </c>
    </row>
    <row r="1339" spans="2:5">
      <c r="B1339" s="283">
        <v>44607.645833333336</v>
      </c>
      <c r="C1339" s="284">
        <v>356.88</v>
      </c>
      <c r="D1339" s="98">
        <f t="shared" si="23"/>
        <v>-8.5673293707727027E-2</v>
      </c>
      <c r="E1339" s="98">
        <v>1.4209389564624253E-2</v>
      </c>
    </row>
    <row r="1340" spans="2:5">
      <c r="B1340" s="283">
        <v>44356.645833333336</v>
      </c>
      <c r="C1340" s="284">
        <v>314.83</v>
      </c>
      <c r="D1340" s="98">
        <f t="shared" si="23"/>
        <v>-0.11782672046626319</v>
      </c>
      <c r="E1340" s="98">
        <v>1.4206558855743623E-2</v>
      </c>
    </row>
    <row r="1341" spans="2:5">
      <c r="B1341" s="283">
        <v>41705.645833333336</v>
      </c>
      <c r="C1341" s="284">
        <v>217.05</v>
      </c>
      <c r="D1341" s="98">
        <f t="shared" si="23"/>
        <v>-0.31058031318489332</v>
      </c>
      <c r="E1341" s="98">
        <v>1.4204943694219985E-2</v>
      </c>
    </row>
    <row r="1342" spans="2:5">
      <c r="B1342" s="283">
        <v>40970.645833333336</v>
      </c>
      <c r="C1342" s="284">
        <v>182.81</v>
      </c>
      <c r="D1342" s="98">
        <f t="shared" si="23"/>
        <v>-0.15775167012209168</v>
      </c>
      <c r="E1342" s="98">
        <v>1.4202496532593534E-2</v>
      </c>
    </row>
    <row r="1343" spans="2:5">
      <c r="B1343" s="283">
        <v>44928.645833333336</v>
      </c>
      <c r="C1343" s="284">
        <v>668.93</v>
      </c>
      <c r="D1343" s="98">
        <f t="shared" si="23"/>
        <v>2.6591543132213769</v>
      </c>
      <c r="E1343" s="98">
        <v>1.4191063874948728E-2</v>
      </c>
    </row>
    <row r="1344" spans="2:5">
      <c r="B1344" s="283">
        <v>38415.645833333336</v>
      </c>
      <c r="C1344" s="284">
        <v>38.67</v>
      </c>
      <c r="D1344" s="98">
        <f t="shared" si="23"/>
        <v>-0.94219126067002523</v>
      </c>
      <c r="E1344" s="98">
        <v>1.4162077104642012E-2</v>
      </c>
    </row>
    <row r="1345" spans="2:5">
      <c r="B1345" s="283">
        <v>45063.645833333336</v>
      </c>
      <c r="C1345" s="284">
        <v>578.02</v>
      </c>
      <c r="D1345" s="98">
        <f t="shared" si="23"/>
        <v>13.94750452547194</v>
      </c>
      <c r="E1345" s="98">
        <v>1.4159136766382918E-2</v>
      </c>
    </row>
    <row r="1346" spans="2:5">
      <c r="B1346" s="283">
        <v>37032.645833333336</v>
      </c>
      <c r="C1346" s="284">
        <v>23.67</v>
      </c>
      <c r="D1346" s="98">
        <f t="shared" si="23"/>
        <v>-0.95904985986644065</v>
      </c>
      <c r="E1346" s="98">
        <v>1.4138817480719768E-2</v>
      </c>
    </row>
    <row r="1347" spans="2:5">
      <c r="B1347" s="283">
        <v>44145.645833333336</v>
      </c>
      <c r="C1347" s="284">
        <v>298.52999999999997</v>
      </c>
      <c r="D1347" s="98">
        <f t="shared" si="23"/>
        <v>11.612167300380227</v>
      </c>
      <c r="E1347" s="98">
        <v>1.4131874851377457E-2</v>
      </c>
    </row>
    <row r="1348" spans="2:5">
      <c r="B1348" s="283">
        <v>41506.645833333336</v>
      </c>
      <c r="C1348" s="284">
        <v>180.3</v>
      </c>
      <c r="D1348" s="98">
        <f t="shared" si="23"/>
        <v>-0.39604059893478039</v>
      </c>
      <c r="E1348" s="98">
        <v>1.411777940266612E-2</v>
      </c>
    </row>
    <row r="1349" spans="2:5">
      <c r="B1349" s="283">
        <v>40955.645833333336</v>
      </c>
      <c r="C1349" s="284">
        <v>193.29</v>
      </c>
      <c r="D1349" s="98">
        <f t="shared" si="23"/>
        <v>7.2046589018302631E-2</v>
      </c>
      <c r="E1349" s="98">
        <v>1.4113326337880316E-2</v>
      </c>
    </row>
    <row r="1350" spans="2:5">
      <c r="B1350" s="283">
        <v>38222.645833333336</v>
      </c>
      <c r="C1350" s="284">
        <v>26.59</v>
      </c>
      <c r="D1350" s="98">
        <f t="shared" si="23"/>
        <v>-0.86243468363598741</v>
      </c>
      <c r="E1350" s="98">
        <v>1.4111365369946727E-2</v>
      </c>
    </row>
    <row r="1351" spans="2:5">
      <c r="B1351" s="283">
        <v>42767.645833333336</v>
      </c>
      <c r="C1351" s="284">
        <v>341.65</v>
      </c>
      <c r="D1351" s="98">
        <f t="shared" si="23"/>
        <v>11.848815344114328</v>
      </c>
      <c r="E1351" s="98">
        <v>1.4099139210448142E-2</v>
      </c>
    </row>
    <row r="1352" spans="2:5">
      <c r="B1352" s="283">
        <v>40983.645833333336</v>
      </c>
      <c r="C1352" s="284">
        <v>200.11</v>
      </c>
      <c r="D1352" s="98">
        <f t="shared" si="23"/>
        <v>-0.41428362359139459</v>
      </c>
      <c r="E1352" s="98">
        <v>1.4036687949731563E-2</v>
      </c>
    </row>
    <row r="1353" spans="2:5">
      <c r="B1353" s="283">
        <v>38013.645833333336</v>
      </c>
      <c r="C1353" s="284">
        <v>29.62</v>
      </c>
      <c r="D1353" s="98">
        <f t="shared" si="23"/>
        <v>-0.85198141022437657</v>
      </c>
      <c r="E1353" s="98">
        <v>1.4036288942143038E-2</v>
      </c>
    </row>
    <row r="1354" spans="2:5">
      <c r="B1354" s="283">
        <v>44064.645833333336</v>
      </c>
      <c r="C1354" s="284">
        <v>316.77999999999997</v>
      </c>
      <c r="D1354" s="98">
        <f t="shared" ref="D1354:D1417" si="24">C1354/C1353-1</f>
        <v>9.6948008102633345</v>
      </c>
      <c r="E1354" s="98">
        <v>1.4020486555697875E-2</v>
      </c>
    </row>
    <row r="1355" spans="2:5">
      <c r="B1355" s="283">
        <v>43333.645833333336</v>
      </c>
      <c r="C1355" s="284">
        <v>287.93</v>
      </c>
      <c r="D1355" s="98">
        <f t="shared" si="24"/>
        <v>-9.107266872908637E-2</v>
      </c>
      <c r="E1355" s="98">
        <v>1.4016552209896282E-2</v>
      </c>
    </row>
    <row r="1356" spans="2:5">
      <c r="B1356" s="283">
        <v>39199.645833333336</v>
      </c>
      <c r="C1356" s="284">
        <v>97.77</v>
      </c>
      <c r="D1356" s="98">
        <f t="shared" si="24"/>
        <v>-0.66043830097593159</v>
      </c>
      <c r="E1356" s="98">
        <v>1.4001244555071457E-2</v>
      </c>
    </row>
    <row r="1357" spans="2:5">
      <c r="B1357" s="283">
        <v>40085.645833333336</v>
      </c>
      <c r="C1357" s="284">
        <v>121.68</v>
      </c>
      <c r="D1357" s="98">
        <f t="shared" si="24"/>
        <v>0.24455354403191176</v>
      </c>
      <c r="E1357" s="98">
        <v>1.4000000000000012E-2</v>
      </c>
    </row>
    <row r="1358" spans="2:5">
      <c r="B1358" s="283">
        <v>39400.645833333336</v>
      </c>
      <c r="C1358" s="284">
        <v>91.31</v>
      </c>
      <c r="D1358" s="98">
        <f t="shared" si="24"/>
        <v>-0.24958908612754771</v>
      </c>
      <c r="E1358" s="98">
        <v>1.3992226540810782E-2</v>
      </c>
    </row>
    <row r="1359" spans="2:5">
      <c r="B1359" s="283">
        <v>45467.645833333336</v>
      </c>
      <c r="C1359" s="284">
        <v>1441.45</v>
      </c>
      <c r="D1359" s="98">
        <f t="shared" si="24"/>
        <v>14.786332274668711</v>
      </c>
      <c r="E1359" s="98">
        <v>1.3977405422135991E-2</v>
      </c>
    </row>
    <row r="1360" spans="2:5">
      <c r="B1360" s="283">
        <v>38244.645833333336</v>
      </c>
      <c r="C1360" s="284">
        <v>29.76</v>
      </c>
      <c r="D1360" s="98">
        <f t="shared" si="24"/>
        <v>-0.97935412258489718</v>
      </c>
      <c r="E1360" s="98">
        <v>1.3969335604770095E-2</v>
      </c>
    </row>
    <row r="1361" spans="2:5">
      <c r="B1361" s="283">
        <v>38307.645833333336</v>
      </c>
      <c r="C1361" s="284">
        <v>29.07</v>
      </c>
      <c r="D1361" s="98">
        <f t="shared" si="24"/>
        <v>-2.3185483870967749E-2</v>
      </c>
      <c r="E1361" s="98">
        <v>1.3951866062085649E-2</v>
      </c>
    </row>
    <row r="1362" spans="2:5">
      <c r="B1362" s="283">
        <v>39562.645833333336</v>
      </c>
      <c r="C1362" s="284">
        <v>95.44</v>
      </c>
      <c r="D1362" s="98">
        <f t="shared" si="24"/>
        <v>2.2831097351221188</v>
      </c>
      <c r="E1362" s="98">
        <v>1.3916923403803239E-2</v>
      </c>
    </row>
    <row r="1363" spans="2:5">
      <c r="B1363" s="283">
        <v>40382.645833333336</v>
      </c>
      <c r="C1363" s="284">
        <v>126.1</v>
      </c>
      <c r="D1363" s="98">
        <f t="shared" si="24"/>
        <v>0.32124895222129091</v>
      </c>
      <c r="E1363" s="98">
        <v>1.3910106938972433E-2</v>
      </c>
    </row>
    <row r="1364" spans="2:5">
      <c r="B1364" s="283">
        <v>40485.645833333336</v>
      </c>
      <c r="C1364" s="284">
        <v>124.14</v>
      </c>
      <c r="D1364" s="98">
        <f t="shared" si="24"/>
        <v>-1.5543219666930952E-2</v>
      </c>
      <c r="E1364" s="98">
        <v>1.3884351519111382E-2</v>
      </c>
    </row>
    <row r="1365" spans="2:5">
      <c r="B1365" s="283">
        <v>45300.645833333336</v>
      </c>
      <c r="C1365" s="284">
        <v>745.07</v>
      </c>
      <c r="D1365" s="98">
        <f t="shared" si="24"/>
        <v>5.0018527468986633</v>
      </c>
      <c r="E1365" s="98">
        <v>1.3866209449161948E-2</v>
      </c>
    </row>
    <row r="1366" spans="2:5">
      <c r="B1366" s="283">
        <v>44333.645833333336</v>
      </c>
      <c r="C1366" s="284">
        <v>294</v>
      </c>
      <c r="D1366" s="98">
        <f t="shared" si="24"/>
        <v>-0.60540620344397178</v>
      </c>
      <c r="E1366" s="98">
        <v>1.3863025036209287E-2</v>
      </c>
    </row>
    <row r="1367" spans="2:5">
      <c r="B1367" s="283">
        <v>38516.645833333336</v>
      </c>
      <c r="C1367" s="284">
        <v>52.73</v>
      </c>
      <c r="D1367" s="98">
        <f t="shared" si="24"/>
        <v>-0.82064625850340134</v>
      </c>
      <c r="E1367" s="98">
        <v>1.3843491636223781E-2</v>
      </c>
    </row>
    <row r="1368" spans="2:5">
      <c r="B1368" s="283">
        <v>45348.645833333336</v>
      </c>
      <c r="C1368" s="284">
        <v>928.87</v>
      </c>
      <c r="D1368" s="98">
        <f t="shared" si="24"/>
        <v>16.615588848852646</v>
      </c>
      <c r="E1368" s="98">
        <v>1.3828858327876059E-2</v>
      </c>
    </row>
    <row r="1369" spans="2:5">
      <c r="B1369" s="283">
        <v>40045.645833333336</v>
      </c>
      <c r="C1369" s="284">
        <v>107.96</v>
      </c>
      <c r="D1369" s="98">
        <f t="shared" si="24"/>
        <v>-0.88377275614456274</v>
      </c>
      <c r="E1369" s="98">
        <v>1.380411306225926E-2</v>
      </c>
    </row>
    <row r="1370" spans="2:5">
      <c r="B1370" s="283">
        <v>41148.645833333336</v>
      </c>
      <c r="C1370" s="284">
        <v>228.44</v>
      </c>
      <c r="D1370" s="98">
        <f t="shared" si="24"/>
        <v>1.1159688773619858</v>
      </c>
      <c r="E1370" s="98">
        <v>1.3801979319220559E-2</v>
      </c>
    </row>
    <row r="1371" spans="2:5">
      <c r="B1371" s="283">
        <v>42898.645833333336</v>
      </c>
      <c r="C1371" s="284">
        <v>415.47</v>
      </c>
      <c r="D1371" s="98">
        <f t="shared" si="24"/>
        <v>0.81872701803537051</v>
      </c>
      <c r="E1371" s="98">
        <v>1.3786540432385141E-2</v>
      </c>
    </row>
    <row r="1372" spans="2:5">
      <c r="B1372" s="283">
        <v>42227.645833333336</v>
      </c>
      <c r="C1372" s="284">
        <v>203.8</v>
      </c>
      <c r="D1372" s="98">
        <f t="shared" si="24"/>
        <v>-0.50947120129010526</v>
      </c>
      <c r="E1372" s="98">
        <v>1.3779037954534168E-2</v>
      </c>
    </row>
    <row r="1373" spans="2:5">
      <c r="B1373" s="283">
        <v>42613.645833333336</v>
      </c>
      <c r="C1373" s="284">
        <v>402.45</v>
      </c>
      <c r="D1373" s="98">
        <f t="shared" si="24"/>
        <v>0.97473012757605471</v>
      </c>
      <c r="E1373" s="98">
        <v>1.3779031689253873E-2</v>
      </c>
    </row>
    <row r="1374" spans="2:5">
      <c r="B1374" s="283">
        <v>44869.645833333336</v>
      </c>
      <c r="C1374" s="284">
        <v>539.77</v>
      </c>
      <c r="D1374" s="98">
        <f t="shared" si="24"/>
        <v>0.34121008820971555</v>
      </c>
      <c r="E1374" s="98">
        <v>1.3747769743637672E-2</v>
      </c>
    </row>
    <row r="1375" spans="2:5">
      <c r="B1375" s="283">
        <v>43837.645833333336</v>
      </c>
      <c r="C1375" s="284">
        <v>437.3</v>
      </c>
      <c r="D1375" s="98">
        <f t="shared" si="24"/>
        <v>-0.18984011708690729</v>
      </c>
      <c r="E1375" s="98">
        <v>1.3746899413496605E-2</v>
      </c>
    </row>
    <row r="1376" spans="2:5">
      <c r="B1376" s="283">
        <v>42886.645833333336</v>
      </c>
      <c r="C1376" s="284">
        <v>409.57</v>
      </c>
      <c r="D1376" s="98">
        <f t="shared" si="24"/>
        <v>-6.3411845415046963E-2</v>
      </c>
      <c r="E1376" s="98">
        <v>1.373694371565759E-2</v>
      </c>
    </row>
    <row r="1377" spans="2:5">
      <c r="B1377" s="283">
        <v>43686.645833333336</v>
      </c>
      <c r="C1377" s="284">
        <v>236.32</v>
      </c>
      <c r="D1377" s="98">
        <f t="shared" si="24"/>
        <v>-0.42300461459579564</v>
      </c>
      <c r="E1377" s="98">
        <v>1.3726835964310125E-2</v>
      </c>
    </row>
    <row r="1378" spans="2:5">
      <c r="B1378" s="283">
        <v>42692.645833333336</v>
      </c>
      <c r="C1378" s="284">
        <v>314.38</v>
      </c>
      <c r="D1378" s="98">
        <f t="shared" si="24"/>
        <v>0.33031482735274209</v>
      </c>
      <c r="E1378" s="98">
        <v>1.3703930609744397E-2</v>
      </c>
    </row>
    <row r="1379" spans="2:5">
      <c r="B1379" s="283">
        <v>39311.645833333336</v>
      </c>
      <c r="C1379" s="284">
        <v>85.09</v>
      </c>
      <c r="D1379" s="98">
        <f t="shared" si="24"/>
        <v>-0.72934028882244417</v>
      </c>
      <c r="E1379" s="98">
        <v>1.3700262091970616E-2</v>
      </c>
    </row>
    <row r="1380" spans="2:5">
      <c r="B1380" s="283">
        <v>45197.645833333336</v>
      </c>
      <c r="C1380" s="284">
        <v>704.97</v>
      </c>
      <c r="D1380" s="98">
        <f t="shared" si="24"/>
        <v>7.2849923610294987</v>
      </c>
      <c r="E1380" s="98">
        <v>1.3645252199919522E-2</v>
      </c>
    </row>
    <row r="1381" spans="2:5">
      <c r="B1381" s="283">
        <v>37449.645833333336</v>
      </c>
      <c r="C1381" s="284">
        <v>26.01</v>
      </c>
      <c r="D1381" s="98">
        <f t="shared" si="24"/>
        <v>-0.96310481297076467</v>
      </c>
      <c r="E1381" s="98">
        <v>1.3639906469212759E-2</v>
      </c>
    </row>
    <row r="1382" spans="2:5">
      <c r="B1382" s="283">
        <v>43332.645833333336</v>
      </c>
      <c r="C1382" s="284">
        <v>283.95</v>
      </c>
      <c r="D1382" s="98">
        <f t="shared" si="24"/>
        <v>9.9169550173010368</v>
      </c>
      <c r="E1382" s="98">
        <v>1.3636525898689911E-2</v>
      </c>
    </row>
    <row r="1383" spans="2:5">
      <c r="B1383" s="283">
        <v>39646.645833333336</v>
      </c>
      <c r="C1383" s="284">
        <v>89.2</v>
      </c>
      <c r="D1383" s="98">
        <f t="shared" si="24"/>
        <v>-0.68586018665257964</v>
      </c>
      <c r="E1383" s="98">
        <v>1.3636363636363669E-2</v>
      </c>
    </row>
    <row r="1384" spans="2:5">
      <c r="B1384" s="283">
        <v>41173.645833333336</v>
      </c>
      <c r="C1384" s="284">
        <v>212.82</v>
      </c>
      <c r="D1384" s="98">
        <f t="shared" si="24"/>
        <v>1.3858744394618832</v>
      </c>
      <c r="E1384" s="98">
        <v>1.3621642217565233E-2</v>
      </c>
    </row>
    <row r="1385" spans="2:5">
      <c r="B1385" s="283">
        <v>42394.645833333336</v>
      </c>
      <c r="C1385" s="284">
        <v>409.87</v>
      </c>
      <c r="D1385" s="98">
        <f t="shared" si="24"/>
        <v>0.92589982144535288</v>
      </c>
      <c r="E1385" s="98">
        <v>1.3601404654153271E-2</v>
      </c>
    </row>
    <row r="1386" spans="2:5">
      <c r="B1386" s="283">
        <v>44629.645833333336</v>
      </c>
      <c r="C1386" s="284">
        <v>335.35</v>
      </c>
      <c r="D1386" s="98">
        <f t="shared" si="24"/>
        <v>-0.18181374582184595</v>
      </c>
      <c r="E1386" s="98">
        <v>1.3601329907813264E-2</v>
      </c>
    </row>
    <row r="1387" spans="2:5">
      <c r="B1387" s="283">
        <v>42199.645833333336</v>
      </c>
      <c r="C1387" s="284">
        <v>181.43</v>
      </c>
      <c r="D1387" s="98">
        <f t="shared" si="24"/>
        <v>-0.45898315193081851</v>
      </c>
      <c r="E1387" s="98">
        <v>1.3575418994413502E-2</v>
      </c>
    </row>
    <row r="1388" spans="2:5">
      <c r="B1388" s="283">
        <v>41478.645833333336</v>
      </c>
      <c r="C1388" s="284">
        <v>177.11</v>
      </c>
      <c r="D1388" s="98">
        <f t="shared" si="24"/>
        <v>-2.381083613514845E-2</v>
      </c>
      <c r="E1388" s="98">
        <v>1.3563007897447577E-2</v>
      </c>
    </row>
    <row r="1389" spans="2:5">
      <c r="B1389" s="283">
        <v>41955.645833333336</v>
      </c>
      <c r="C1389" s="284">
        <v>201.04</v>
      </c>
      <c r="D1389" s="98">
        <f t="shared" si="24"/>
        <v>0.13511377110270439</v>
      </c>
      <c r="E1389" s="98">
        <v>1.3561885555835707E-2</v>
      </c>
    </row>
    <row r="1390" spans="2:5">
      <c r="B1390" s="283">
        <v>38672.645833333336</v>
      </c>
      <c r="C1390" s="284">
        <v>78.489999999999995</v>
      </c>
      <c r="D1390" s="98">
        <f t="shared" si="24"/>
        <v>-0.60958018304814965</v>
      </c>
      <c r="E1390" s="98">
        <v>1.3558884297520724E-2</v>
      </c>
    </row>
    <row r="1391" spans="2:5">
      <c r="B1391" s="283">
        <v>37841.645833333336</v>
      </c>
      <c r="C1391" s="284">
        <v>25.47</v>
      </c>
      <c r="D1391" s="98">
        <f t="shared" si="24"/>
        <v>-0.67550006370238247</v>
      </c>
      <c r="E1391" s="98">
        <v>1.3529645841623639E-2</v>
      </c>
    </row>
    <row r="1392" spans="2:5">
      <c r="B1392" s="283">
        <v>43280.645833333336</v>
      </c>
      <c r="C1392" s="284">
        <v>242.08</v>
      </c>
      <c r="D1392" s="98">
        <f t="shared" si="24"/>
        <v>8.5045151158225369</v>
      </c>
      <c r="E1392" s="98">
        <v>1.3523131672597888E-2</v>
      </c>
    </row>
    <row r="1393" spans="2:5">
      <c r="B1393" s="283">
        <v>43382.645833333336</v>
      </c>
      <c r="C1393" s="284">
        <v>227.1</v>
      </c>
      <c r="D1393" s="98">
        <f t="shared" si="24"/>
        <v>-6.1880370125578343E-2</v>
      </c>
      <c r="E1393" s="98">
        <v>1.3522559914312504E-2</v>
      </c>
    </row>
    <row r="1394" spans="2:5">
      <c r="B1394" s="283">
        <v>40197.645833333336</v>
      </c>
      <c r="C1394" s="284">
        <v>132.78</v>
      </c>
      <c r="D1394" s="98">
        <f t="shared" si="24"/>
        <v>-0.41532364597093785</v>
      </c>
      <c r="E1394" s="98">
        <v>1.3510419051980804E-2</v>
      </c>
    </row>
    <row r="1395" spans="2:5">
      <c r="B1395" s="283">
        <v>43765.809027777781</v>
      </c>
      <c r="C1395" s="284">
        <v>361.67</v>
      </c>
      <c r="D1395" s="98">
        <f t="shared" si="24"/>
        <v>1.7238288898930563</v>
      </c>
      <c r="E1395" s="98">
        <v>1.350707580215782E-2</v>
      </c>
    </row>
    <row r="1396" spans="2:5">
      <c r="B1396" s="283">
        <v>45883.645833333336</v>
      </c>
      <c r="C1396" s="284">
        <v>3394.17</v>
      </c>
      <c r="D1396" s="98">
        <f t="shared" si="24"/>
        <v>8.3847153482456385</v>
      </c>
      <c r="E1396" s="98">
        <v>1.3487608241266047E-2</v>
      </c>
    </row>
    <row r="1397" spans="2:5">
      <c r="B1397" s="283">
        <v>42738.645833333336</v>
      </c>
      <c r="C1397" s="284">
        <v>342.58</v>
      </c>
      <c r="D1397" s="98">
        <f t="shared" si="24"/>
        <v>-0.89906810796159298</v>
      </c>
      <c r="E1397" s="98">
        <v>1.3460343756471316E-2</v>
      </c>
    </row>
    <row r="1398" spans="2:5">
      <c r="B1398" s="283">
        <v>40661.645833333336</v>
      </c>
      <c r="C1398" s="284">
        <v>137.15</v>
      </c>
      <c r="D1398" s="98">
        <f t="shared" si="24"/>
        <v>-0.59965555490688305</v>
      </c>
      <c r="E1398" s="98">
        <v>1.3448607108549337E-2</v>
      </c>
    </row>
    <row r="1399" spans="2:5">
      <c r="B1399" s="283">
        <v>43348.645833333336</v>
      </c>
      <c r="C1399" s="284">
        <v>282.93</v>
      </c>
      <c r="D1399" s="98">
        <f t="shared" si="24"/>
        <v>1.0629238060517681</v>
      </c>
      <c r="E1399" s="98">
        <v>1.3432194283258037E-2</v>
      </c>
    </row>
    <row r="1400" spans="2:5">
      <c r="B1400" s="283">
        <v>38707.645833333336</v>
      </c>
      <c r="C1400" s="284">
        <v>94.32</v>
      </c>
      <c r="D1400" s="98">
        <f t="shared" si="24"/>
        <v>-0.66663132223518184</v>
      </c>
      <c r="E1400" s="98">
        <v>1.343075104759861E-2</v>
      </c>
    </row>
    <row r="1401" spans="2:5">
      <c r="B1401" s="283">
        <v>36798.645833333336</v>
      </c>
      <c r="C1401" s="284">
        <v>25.67</v>
      </c>
      <c r="D1401" s="98">
        <f t="shared" si="24"/>
        <v>-0.72784139100932999</v>
      </c>
      <c r="E1401" s="98">
        <v>1.3422818791946511E-2</v>
      </c>
    </row>
    <row r="1402" spans="2:5">
      <c r="B1402" s="283">
        <v>37404.645833333336</v>
      </c>
      <c r="C1402" s="284">
        <v>25.67</v>
      </c>
      <c r="D1402" s="98">
        <f t="shared" si="24"/>
        <v>0</v>
      </c>
      <c r="E1402" s="98">
        <v>1.3422818791946511E-2</v>
      </c>
    </row>
    <row r="1403" spans="2:5">
      <c r="B1403" s="283">
        <v>37418.645833333336</v>
      </c>
      <c r="C1403" s="284">
        <v>25.67</v>
      </c>
      <c r="D1403" s="98">
        <f t="shared" si="24"/>
        <v>0</v>
      </c>
      <c r="E1403" s="98">
        <v>1.3422818791946511E-2</v>
      </c>
    </row>
    <row r="1404" spans="2:5">
      <c r="B1404" s="283">
        <v>42111.645833333336</v>
      </c>
      <c r="C1404" s="284">
        <v>179.12</v>
      </c>
      <c r="D1404" s="98">
        <f t="shared" si="24"/>
        <v>5.9777950915465521</v>
      </c>
      <c r="E1404" s="98">
        <v>1.3408769448373326E-2</v>
      </c>
    </row>
    <row r="1405" spans="2:5">
      <c r="B1405" s="283">
        <v>43728.645833333336</v>
      </c>
      <c r="C1405" s="284">
        <v>325.72000000000003</v>
      </c>
      <c r="D1405" s="98">
        <f t="shared" si="24"/>
        <v>0.81844573470299253</v>
      </c>
      <c r="E1405" s="98">
        <v>1.3378134528031937E-2</v>
      </c>
    </row>
    <row r="1406" spans="2:5">
      <c r="B1406" s="283">
        <v>40165.645833333336</v>
      </c>
      <c r="C1406" s="284">
        <v>120.53</v>
      </c>
      <c r="D1406" s="98">
        <f t="shared" si="24"/>
        <v>-0.62995824634655539</v>
      </c>
      <c r="E1406" s="98">
        <v>1.3368084748612841E-2</v>
      </c>
    </row>
    <row r="1407" spans="2:5">
      <c r="B1407" s="283">
        <v>44287.645833333336</v>
      </c>
      <c r="C1407" s="284">
        <v>309.33</v>
      </c>
      <c r="D1407" s="98">
        <f t="shared" si="24"/>
        <v>1.5664150004148345</v>
      </c>
      <c r="E1407" s="98">
        <v>1.336609336609329E-2</v>
      </c>
    </row>
    <row r="1408" spans="2:5">
      <c r="B1408" s="283">
        <v>41409.645833333336</v>
      </c>
      <c r="C1408" s="284">
        <v>229.23</v>
      </c>
      <c r="D1408" s="98">
        <f t="shared" si="24"/>
        <v>-0.25894675589176608</v>
      </c>
      <c r="E1408" s="98">
        <v>1.3350426594757048E-2</v>
      </c>
    </row>
    <row r="1409" spans="2:5">
      <c r="B1409" s="283">
        <v>38107.645833333336</v>
      </c>
      <c r="C1409" s="284">
        <v>27.33</v>
      </c>
      <c r="D1409" s="98">
        <f t="shared" si="24"/>
        <v>-0.88077476770056273</v>
      </c>
      <c r="E1409" s="98">
        <v>1.3348164627363657E-2</v>
      </c>
    </row>
    <row r="1410" spans="2:5">
      <c r="B1410" s="283">
        <v>44368.645833333336</v>
      </c>
      <c r="C1410" s="284">
        <v>307.97000000000003</v>
      </c>
      <c r="D1410" s="98">
        <f t="shared" si="24"/>
        <v>10.268569337724115</v>
      </c>
      <c r="E1410" s="98">
        <v>1.3325875230323803E-2</v>
      </c>
    </row>
    <row r="1411" spans="2:5">
      <c r="B1411" s="283">
        <v>38232.645833333336</v>
      </c>
      <c r="C1411" s="284">
        <v>29.66</v>
      </c>
      <c r="D1411" s="98">
        <f t="shared" si="24"/>
        <v>-0.90369191804396531</v>
      </c>
      <c r="E1411" s="98">
        <v>1.3324222753672732E-2</v>
      </c>
    </row>
    <row r="1412" spans="2:5">
      <c r="B1412" s="283">
        <v>40268.645833333336</v>
      </c>
      <c r="C1412" s="284">
        <v>132.57</v>
      </c>
      <c r="D1412" s="98">
        <f t="shared" si="24"/>
        <v>3.4696561024949428</v>
      </c>
      <c r="E1412" s="98">
        <v>1.3299701903233041E-2</v>
      </c>
    </row>
    <row r="1413" spans="2:5">
      <c r="B1413" s="283">
        <v>37315.645833333336</v>
      </c>
      <c r="C1413" s="284">
        <v>25.18</v>
      </c>
      <c r="D1413" s="98">
        <f t="shared" si="24"/>
        <v>-0.81006260843328048</v>
      </c>
      <c r="E1413" s="98">
        <v>1.327967806841035E-2</v>
      </c>
    </row>
    <row r="1414" spans="2:5">
      <c r="B1414" s="283">
        <v>43479.645833333336</v>
      </c>
      <c r="C1414" s="284">
        <v>306.77</v>
      </c>
      <c r="D1414" s="98">
        <f t="shared" si="24"/>
        <v>11.183081810961079</v>
      </c>
      <c r="E1414" s="98">
        <v>1.3278282411230302E-2</v>
      </c>
    </row>
    <row r="1415" spans="2:5">
      <c r="B1415" s="283">
        <v>42466.645833333336</v>
      </c>
      <c r="C1415" s="284">
        <v>387.7</v>
      </c>
      <c r="D1415" s="98">
        <f t="shared" si="24"/>
        <v>0.26381328030772244</v>
      </c>
      <c r="E1415" s="98">
        <v>1.3276880455804774E-2</v>
      </c>
    </row>
    <row r="1416" spans="2:5">
      <c r="B1416" s="283">
        <v>42570.645833333336</v>
      </c>
      <c r="C1416" s="284">
        <v>388.68</v>
      </c>
      <c r="D1416" s="98">
        <f t="shared" si="24"/>
        <v>2.5277276244519697E-3</v>
      </c>
      <c r="E1416" s="98">
        <v>1.3242961418143961E-2</v>
      </c>
    </row>
    <row r="1417" spans="2:5">
      <c r="B1417" s="283">
        <v>45264.645833333336</v>
      </c>
      <c r="C1417" s="284">
        <v>700.6</v>
      </c>
      <c r="D1417" s="98">
        <f t="shared" si="24"/>
        <v>0.8025110630853145</v>
      </c>
      <c r="E1417" s="98">
        <v>1.3233060958854459E-2</v>
      </c>
    </row>
    <row r="1418" spans="2:5">
      <c r="B1418" s="283">
        <v>41887.645833333336</v>
      </c>
      <c r="C1418" s="284">
        <v>209.19</v>
      </c>
      <c r="D1418" s="98">
        <f t="shared" ref="D1418:D1481" si="25">C1418/C1417-1</f>
        <v>-0.70141307450756496</v>
      </c>
      <c r="E1418" s="98">
        <v>1.3222900319674435E-2</v>
      </c>
    </row>
    <row r="1419" spans="2:5">
      <c r="B1419" s="283">
        <v>37049.645833333336</v>
      </c>
      <c r="C1419" s="284">
        <v>23</v>
      </c>
      <c r="D1419" s="98">
        <f t="shared" si="25"/>
        <v>-0.8900521057411922</v>
      </c>
      <c r="E1419" s="98">
        <v>1.3215859030837107E-2</v>
      </c>
    </row>
    <row r="1420" spans="2:5">
      <c r="B1420" s="283">
        <v>39302.645833333336</v>
      </c>
      <c r="C1420" s="284">
        <v>84.38</v>
      </c>
      <c r="D1420" s="98">
        <f t="shared" si="25"/>
        <v>2.6686956521739127</v>
      </c>
      <c r="E1420" s="98">
        <v>1.3208453410182397E-2</v>
      </c>
    </row>
    <row r="1421" spans="2:5">
      <c r="B1421" s="283">
        <v>45294.645833333336</v>
      </c>
      <c r="C1421" s="284">
        <v>727.23</v>
      </c>
      <c r="D1421" s="98">
        <f t="shared" si="25"/>
        <v>7.6185114956150759</v>
      </c>
      <c r="E1421" s="98">
        <v>1.3207941483803554E-2</v>
      </c>
    </row>
    <row r="1422" spans="2:5">
      <c r="B1422" s="283">
        <v>37785.645833333336</v>
      </c>
      <c r="C1422" s="284">
        <v>22.28</v>
      </c>
      <c r="D1422" s="98">
        <f t="shared" si="25"/>
        <v>-0.96936320008800514</v>
      </c>
      <c r="E1422" s="98">
        <v>1.3187812642110108E-2</v>
      </c>
    </row>
    <row r="1423" spans="2:5">
      <c r="B1423" s="283">
        <v>45581.645833333336</v>
      </c>
      <c r="C1423" s="284">
        <v>2367.1</v>
      </c>
      <c r="D1423" s="98">
        <f t="shared" si="25"/>
        <v>105.24326750448832</v>
      </c>
      <c r="E1423" s="98">
        <v>1.3183238453965629E-2</v>
      </c>
    </row>
    <row r="1424" spans="2:5">
      <c r="B1424" s="283">
        <v>40973.645833333336</v>
      </c>
      <c r="C1424" s="284">
        <v>185.22</v>
      </c>
      <c r="D1424" s="98">
        <f t="shared" si="25"/>
        <v>-0.9217523552025686</v>
      </c>
      <c r="E1424" s="98">
        <v>1.3183086264427546E-2</v>
      </c>
    </row>
    <row r="1425" spans="2:5">
      <c r="B1425" s="283">
        <v>38819.645833333336</v>
      </c>
      <c r="C1425" s="284">
        <v>105.3</v>
      </c>
      <c r="D1425" s="98">
        <f t="shared" si="25"/>
        <v>-0.43148688046647232</v>
      </c>
      <c r="E1425" s="98">
        <v>1.3181949389011738E-2</v>
      </c>
    </row>
    <row r="1426" spans="2:5">
      <c r="B1426" s="283">
        <v>43220.645833333336</v>
      </c>
      <c r="C1426" s="284">
        <v>293.64999999999998</v>
      </c>
      <c r="D1426" s="98">
        <f t="shared" si="25"/>
        <v>1.7886989553656218</v>
      </c>
      <c r="E1426" s="98">
        <v>1.3180140082116987E-2</v>
      </c>
    </row>
    <row r="1427" spans="2:5">
      <c r="B1427" s="283">
        <v>37305.645833333336</v>
      </c>
      <c r="C1427" s="284">
        <v>24.6</v>
      </c>
      <c r="D1427" s="98">
        <f t="shared" si="25"/>
        <v>-0.91622680061297457</v>
      </c>
      <c r="E1427" s="98">
        <v>1.3179571663920919E-2</v>
      </c>
    </row>
    <row r="1428" spans="2:5">
      <c r="B1428" s="283">
        <v>42123.645833333336</v>
      </c>
      <c r="C1428" s="284">
        <v>165.38</v>
      </c>
      <c r="D1428" s="98">
        <f t="shared" si="25"/>
        <v>5.7227642276422754</v>
      </c>
      <c r="E1428" s="98">
        <v>1.3171598358145076E-2</v>
      </c>
    </row>
    <row r="1429" spans="2:5">
      <c r="B1429" s="283">
        <v>39273.645833333336</v>
      </c>
      <c r="C1429" s="284">
        <v>94.64</v>
      </c>
      <c r="D1429" s="98">
        <f t="shared" si="25"/>
        <v>-0.42774216954891764</v>
      </c>
      <c r="E1429" s="98">
        <v>1.3167755058344888E-2</v>
      </c>
    </row>
    <row r="1430" spans="2:5">
      <c r="B1430" s="283">
        <v>39560.645833333336</v>
      </c>
      <c r="C1430" s="284">
        <v>95.48</v>
      </c>
      <c r="D1430" s="98">
        <f t="shared" si="25"/>
        <v>8.8757396449703485E-3</v>
      </c>
      <c r="E1430" s="98">
        <v>1.3157894736842257E-2</v>
      </c>
    </row>
    <row r="1431" spans="2:5">
      <c r="B1431" s="283">
        <v>45775.645833333336</v>
      </c>
      <c r="C1431" s="284">
        <v>2708.67</v>
      </c>
      <c r="D1431" s="98">
        <f t="shared" si="25"/>
        <v>27.36897779639715</v>
      </c>
      <c r="E1431" s="98">
        <v>1.3155040209463342E-2</v>
      </c>
    </row>
    <row r="1432" spans="2:5">
      <c r="B1432" s="283">
        <v>43314.645833333336</v>
      </c>
      <c r="C1432" s="284">
        <v>275.07</v>
      </c>
      <c r="D1432" s="98">
        <f t="shared" si="25"/>
        <v>-0.89844831596318486</v>
      </c>
      <c r="E1432" s="98">
        <v>1.314917127071813E-2</v>
      </c>
    </row>
    <row r="1433" spans="2:5">
      <c r="B1433" s="283">
        <v>44204.645833333336</v>
      </c>
      <c r="C1433" s="284">
        <v>323.63</v>
      </c>
      <c r="D1433" s="98">
        <f t="shared" si="25"/>
        <v>0.17653688152106728</v>
      </c>
      <c r="E1433" s="98">
        <v>1.3148420624236934E-2</v>
      </c>
    </row>
    <row r="1434" spans="2:5">
      <c r="B1434" s="283">
        <v>40654.645833333336</v>
      </c>
      <c r="C1434" s="284">
        <v>128.4</v>
      </c>
      <c r="D1434" s="98">
        <f t="shared" si="25"/>
        <v>-0.60325062571455057</v>
      </c>
      <c r="E1434" s="98">
        <v>1.3097680290358404E-2</v>
      </c>
    </row>
    <row r="1435" spans="2:5">
      <c r="B1435" s="283">
        <v>39637.645833333336</v>
      </c>
      <c r="C1435" s="284">
        <v>85.87</v>
      </c>
      <c r="D1435" s="98">
        <f t="shared" si="25"/>
        <v>-0.33123052959501553</v>
      </c>
      <c r="E1435" s="98">
        <v>1.3095799905615824E-2</v>
      </c>
    </row>
    <row r="1436" spans="2:5">
      <c r="B1436" s="283">
        <v>36944.645833333336</v>
      </c>
      <c r="C1436" s="284">
        <v>31.74</v>
      </c>
      <c r="D1436" s="98">
        <f t="shared" si="25"/>
        <v>-0.63037149178991503</v>
      </c>
      <c r="E1436" s="98">
        <v>1.308649856367694E-2</v>
      </c>
    </row>
    <row r="1437" spans="2:5">
      <c r="B1437" s="283">
        <v>43980.645833333336</v>
      </c>
      <c r="C1437" s="284">
        <v>329.13</v>
      </c>
      <c r="D1437" s="98">
        <f t="shared" si="25"/>
        <v>9.3695652173913047</v>
      </c>
      <c r="E1437" s="98">
        <v>1.308175326274319E-2</v>
      </c>
    </row>
    <row r="1438" spans="2:5">
      <c r="B1438" s="283">
        <v>37636.645833333336</v>
      </c>
      <c r="C1438" s="284">
        <v>22.46</v>
      </c>
      <c r="D1438" s="98">
        <f t="shared" si="25"/>
        <v>-0.93175948713274392</v>
      </c>
      <c r="E1438" s="98">
        <v>1.3080739738385194E-2</v>
      </c>
    </row>
    <row r="1439" spans="2:5">
      <c r="B1439" s="283">
        <v>37307.645833333336</v>
      </c>
      <c r="C1439" s="284">
        <v>24.86</v>
      </c>
      <c r="D1439" s="98">
        <f t="shared" si="25"/>
        <v>0.10685663401602841</v>
      </c>
      <c r="E1439" s="98">
        <v>1.3039934800326058E-2</v>
      </c>
    </row>
    <row r="1440" spans="2:5">
      <c r="B1440" s="283">
        <v>42447.645833333336</v>
      </c>
      <c r="C1440" s="284">
        <v>396.35</v>
      </c>
      <c r="D1440" s="98">
        <f t="shared" si="25"/>
        <v>14.94328238133548</v>
      </c>
      <c r="E1440" s="98">
        <v>1.3035143769968061E-2</v>
      </c>
    </row>
    <row r="1441" spans="2:5">
      <c r="B1441" s="283">
        <v>41558.645833333336</v>
      </c>
      <c r="C1441" s="284">
        <v>179.6</v>
      </c>
      <c r="D1441" s="98">
        <f t="shared" si="25"/>
        <v>-0.54686514444304279</v>
      </c>
      <c r="E1441" s="98">
        <v>1.3029499689773738E-2</v>
      </c>
    </row>
    <row r="1442" spans="2:5">
      <c r="B1442" s="283">
        <v>43650.645833333336</v>
      </c>
      <c r="C1442" s="284">
        <v>277.62</v>
      </c>
      <c r="D1442" s="98">
        <f t="shared" si="25"/>
        <v>0.54576837416481072</v>
      </c>
      <c r="E1442" s="98">
        <v>1.3026819923371624E-2</v>
      </c>
    </row>
    <row r="1443" spans="2:5">
      <c r="B1443" s="283">
        <v>38414.645833333336</v>
      </c>
      <c r="C1443" s="284">
        <v>38.130000000000003</v>
      </c>
      <c r="D1443" s="98">
        <f t="shared" si="25"/>
        <v>-0.86265398746487998</v>
      </c>
      <c r="E1443" s="98">
        <v>1.3018065887353991E-2</v>
      </c>
    </row>
    <row r="1444" spans="2:5">
      <c r="B1444" s="283">
        <v>45086.645833333336</v>
      </c>
      <c r="C1444" s="284">
        <v>571.38</v>
      </c>
      <c r="D1444" s="98">
        <f t="shared" si="25"/>
        <v>13.985051140833988</v>
      </c>
      <c r="E1444" s="98">
        <v>1.2995301834943795E-2</v>
      </c>
    </row>
    <row r="1445" spans="2:5">
      <c r="B1445" s="283">
        <v>40049.645833333336</v>
      </c>
      <c r="C1445" s="284">
        <v>109.15</v>
      </c>
      <c r="D1445" s="98">
        <f t="shared" si="25"/>
        <v>-0.80897126255731733</v>
      </c>
      <c r="E1445" s="98">
        <v>1.2993039443155441E-2</v>
      </c>
    </row>
    <row r="1446" spans="2:5">
      <c r="B1446" s="283">
        <v>37693.645833333336</v>
      </c>
      <c r="C1446" s="284">
        <v>21.07</v>
      </c>
      <c r="D1446" s="98">
        <f t="shared" si="25"/>
        <v>-0.80696289509848829</v>
      </c>
      <c r="E1446" s="98">
        <v>1.2980769230769296E-2</v>
      </c>
    </row>
    <row r="1447" spans="2:5">
      <c r="B1447" s="283">
        <v>40631.645833333336</v>
      </c>
      <c r="C1447" s="284">
        <v>125.67</v>
      </c>
      <c r="D1447" s="98">
        <f t="shared" si="25"/>
        <v>4.964404366397722</v>
      </c>
      <c r="E1447" s="98">
        <v>1.2977591487989715E-2</v>
      </c>
    </row>
    <row r="1448" spans="2:5">
      <c r="B1448" s="283">
        <v>43340.645833333336</v>
      </c>
      <c r="C1448" s="284">
        <v>289.10000000000002</v>
      </c>
      <c r="D1448" s="98">
        <f t="shared" si="25"/>
        <v>1.3004694835680755</v>
      </c>
      <c r="E1448" s="98">
        <v>1.2964260686755491E-2</v>
      </c>
    </row>
    <row r="1449" spans="2:5">
      <c r="B1449" s="283">
        <v>43753.645833333336</v>
      </c>
      <c r="C1449" s="284">
        <v>338.65</v>
      </c>
      <c r="D1449" s="98">
        <f t="shared" si="25"/>
        <v>0.17139398132134187</v>
      </c>
      <c r="E1449" s="98">
        <v>1.2951663077291231E-2</v>
      </c>
    </row>
    <row r="1450" spans="2:5">
      <c r="B1450" s="283">
        <v>45272.645833333336</v>
      </c>
      <c r="C1450" s="284">
        <v>702.92</v>
      </c>
      <c r="D1450" s="98">
        <f t="shared" si="25"/>
        <v>1.0756533293961317</v>
      </c>
      <c r="E1450" s="98">
        <v>1.2926003314359669E-2</v>
      </c>
    </row>
    <row r="1451" spans="2:5">
      <c r="B1451" s="283">
        <v>38337.645833333336</v>
      </c>
      <c r="C1451" s="284">
        <v>32.130000000000003</v>
      </c>
      <c r="D1451" s="98">
        <f t="shared" si="25"/>
        <v>-0.95429067319182836</v>
      </c>
      <c r="E1451" s="98">
        <v>1.292559899117296E-2</v>
      </c>
    </row>
    <row r="1452" spans="2:5">
      <c r="B1452" s="283">
        <v>39482.645833333336</v>
      </c>
      <c r="C1452" s="284">
        <v>92.5</v>
      </c>
      <c r="D1452" s="98">
        <f t="shared" si="25"/>
        <v>1.8789293495175845</v>
      </c>
      <c r="E1452" s="98">
        <v>1.2921594393342062E-2</v>
      </c>
    </row>
    <row r="1453" spans="2:5">
      <c r="B1453" s="283">
        <v>38679.645833333336</v>
      </c>
      <c r="C1453" s="284">
        <v>76.849999999999994</v>
      </c>
      <c r="D1453" s="98">
        <f t="shared" si="25"/>
        <v>-0.16918918918918924</v>
      </c>
      <c r="E1453" s="98">
        <v>1.2916831422169262E-2</v>
      </c>
    </row>
    <row r="1454" spans="2:5">
      <c r="B1454" s="283">
        <v>36692.645833333336</v>
      </c>
      <c r="C1454" s="284">
        <v>26.67</v>
      </c>
      <c r="D1454" s="98">
        <f t="shared" si="25"/>
        <v>-0.65296031229668183</v>
      </c>
      <c r="E1454" s="98">
        <v>1.2913026965438723E-2</v>
      </c>
    </row>
    <row r="1455" spans="2:5">
      <c r="B1455" s="283">
        <v>40322.645833333336</v>
      </c>
      <c r="C1455" s="284">
        <v>123.27</v>
      </c>
      <c r="D1455" s="98">
        <f t="shared" si="25"/>
        <v>3.622047244094488</v>
      </c>
      <c r="E1455" s="98">
        <v>1.2900575184880747E-2</v>
      </c>
    </row>
    <row r="1456" spans="2:5">
      <c r="B1456" s="283">
        <v>38863.645833333336</v>
      </c>
      <c r="C1456" s="284">
        <v>86.37</v>
      </c>
      <c r="D1456" s="98">
        <f t="shared" si="25"/>
        <v>-0.29934290581650036</v>
      </c>
      <c r="E1456" s="98">
        <v>1.2900199366717491E-2</v>
      </c>
    </row>
    <row r="1457" spans="2:5">
      <c r="B1457" s="283">
        <v>37935.645833333336</v>
      </c>
      <c r="C1457" s="284">
        <v>25.13</v>
      </c>
      <c r="D1457" s="98">
        <f t="shared" si="25"/>
        <v>-0.70904249160588173</v>
      </c>
      <c r="E1457" s="98">
        <v>1.289802498992354E-2</v>
      </c>
    </row>
    <row r="1458" spans="2:5">
      <c r="B1458" s="283">
        <v>44631.645833333336</v>
      </c>
      <c r="C1458" s="284">
        <v>341.67</v>
      </c>
      <c r="D1458" s="98">
        <f t="shared" si="25"/>
        <v>12.596100278551534</v>
      </c>
      <c r="E1458" s="98">
        <v>1.2895766631092265E-2</v>
      </c>
    </row>
    <row r="1459" spans="2:5">
      <c r="B1459" s="283">
        <v>43552.645833333336</v>
      </c>
      <c r="C1459" s="284">
        <v>378.82</v>
      </c>
      <c r="D1459" s="98">
        <f t="shared" si="25"/>
        <v>0.10873064653027775</v>
      </c>
      <c r="E1459" s="98">
        <v>1.2887700534759405E-2</v>
      </c>
    </row>
    <row r="1460" spans="2:5">
      <c r="B1460" s="283">
        <v>38618.645833333336</v>
      </c>
      <c r="C1460" s="284">
        <v>66.87</v>
      </c>
      <c r="D1460" s="98">
        <f t="shared" si="25"/>
        <v>-0.82347816905126447</v>
      </c>
      <c r="E1460" s="98">
        <v>1.2874886398061225E-2</v>
      </c>
    </row>
    <row r="1461" spans="2:5">
      <c r="B1461" s="283">
        <v>36802.645833333336</v>
      </c>
      <c r="C1461" s="284">
        <v>26</v>
      </c>
      <c r="D1461" s="98">
        <f t="shared" si="25"/>
        <v>-0.6111858830566772</v>
      </c>
      <c r="E1461" s="98">
        <v>1.2855473315153798E-2</v>
      </c>
    </row>
    <row r="1462" spans="2:5">
      <c r="B1462" s="283">
        <v>37803.645833333336</v>
      </c>
      <c r="C1462" s="284">
        <v>24.48</v>
      </c>
      <c r="D1462" s="98">
        <f t="shared" si="25"/>
        <v>-5.8461538461538454E-2</v>
      </c>
      <c r="E1462" s="98">
        <v>1.2825817128671924E-2</v>
      </c>
    </row>
    <row r="1463" spans="2:5">
      <c r="B1463" s="283">
        <v>37789.645833333336</v>
      </c>
      <c r="C1463" s="284">
        <v>22.13</v>
      </c>
      <c r="D1463" s="98">
        <f t="shared" si="25"/>
        <v>-9.5996732026143894E-2</v>
      </c>
      <c r="E1463" s="98">
        <v>1.2814645308924399E-2</v>
      </c>
    </row>
    <row r="1464" spans="2:5">
      <c r="B1464" s="283">
        <v>41348.645833333336</v>
      </c>
      <c r="C1464" s="284">
        <v>201.64</v>
      </c>
      <c r="D1464" s="98">
        <f t="shared" si="25"/>
        <v>8.111613194758247</v>
      </c>
      <c r="E1464" s="98">
        <v>1.2808277663368228E-2</v>
      </c>
    </row>
    <row r="1465" spans="2:5">
      <c r="B1465" s="283">
        <v>39540.645833333336</v>
      </c>
      <c r="C1465" s="284">
        <v>87.78</v>
      </c>
      <c r="D1465" s="98">
        <f t="shared" si="25"/>
        <v>-0.56466970839119224</v>
      </c>
      <c r="E1465" s="98">
        <v>1.2807199723087637E-2</v>
      </c>
    </row>
    <row r="1466" spans="2:5">
      <c r="B1466" s="283">
        <v>41312.645833333336</v>
      </c>
      <c r="C1466" s="284">
        <v>216.2</v>
      </c>
      <c r="D1466" s="98">
        <f t="shared" si="25"/>
        <v>1.4629756208703575</v>
      </c>
      <c r="E1466" s="98">
        <v>1.2788682250433281E-2</v>
      </c>
    </row>
    <row r="1467" spans="2:5">
      <c r="B1467" s="283">
        <v>39611.645833333336</v>
      </c>
      <c r="C1467" s="284">
        <v>96.64</v>
      </c>
      <c r="D1467" s="98">
        <f t="shared" si="25"/>
        <v>-0.5530064754856614</v>
      </c>
      <c r="E1467" s="98">
        <v>1.2785579543072689E-2</v>
      </c>
    </row>
    <row r="1468" spans="2:5">
      <c r="B1468" s="283">
        <v>43637.645833333336</v>
      </c>
      <c r="C1468" s="284">
        <v>297.72000000000003</v>
      </c>
      <c r="D1468" s="98">
        <f t="shared" si="25"/>
        <v>2.0807119205298017</v>
      </c>
      <c r="E1468" s="98">
        <v>1.2756403714664799E-2</v>
      </c>
    </row>
    <row r="1469" spans="2:5">
      <c r="B1469" s="283">
        <v>44140.645833333336</v>
      </c>
      <c r="C1469" s="284">
        <v>291.77</v>
      </c>
      <c r="D1469" s="98">
        <f t="shared" si="25"/>
        <v>-1.9985221013032572E-2</v>
      </c>
      <c r="E1469" s="98">
        <v>1.2738632419298623E-2</v>
      </c>
    </row>
    <row r="1470" spans="2:5">
      <c r="B1470" s="283">
        <v>42487.645833333336</v>
      </c>
      <c r="C1470" s="284">
        <v>314.38</v>
      </c>
      <c r="D1470" s="98">
        <f t="shared" si="25"/>
        <v>7.749254549816631E-2</v>
      </c>
      <c r="E1470" s="98">
        <v>1.2724285668266555E-2</v>
      </c>
    </row>
    <row r="1471" spans="2:5">
      <c r="B1471" s="283">
        <v>41254.645833333336</v>
      </c>
      <c r="C1471" s="284">
        <v>230.08</v>
      </c>
      <c r="D1471" s="98">
        <f t="shared" si="25"/>
        <v>-0.26814682867866912</v>
      </c>
      <c r="E1471" s="98">
        <v>1.2720630309432712E-2</v>
      </c>
    </row>
    <row r="1472" spans="2:5">
      <c r="B1472" s="283">
        <v>44834.645833333336</v>
      </c>
      <c r="C1472" s="284">
        <v>382.63</v>
      </c>
      <c r="D1472" s="98">
        <f t="shared" si="25"/>
        <v>0.66303025034770502</v>
      </c>
      <c r="E1472" s="98">
        <v>1.2704126194320153E-2</v>
      </c>
    </row>
    <row r="1473" spans="2:5">
      <c r="B1473" s="283">
        <v>37155.645833333336</v>
      </c>
      <c r="C1473" s="284">
        <v>19.93</v>
      </c>
      <c r="D1473" s="98">
        <f t="shared" si="25"/>
        <v>-0.94791312756448787</v>
      </c>
      <c r="E1473" s="98">
        <v>1.2703252032520318E-2</v>
      </c>
    </row>
    <row r="1474" spans="2:5">
      <c r="B1474" s="283">
        <v>44615.645833333336</v>
      </c>
      <c r="C1474" s="284">
        <v>339</v>
      </c>
      <c r="D1474" s="98">
        <f t="shared" si="25"/>
        <v>16.009533366783742</v>
      </c>
      <c r="E1474" s="98">
        <v>1.2696041822255477E-2</v>
      </c>
    </row>
    <row r="1475" spans="2:5">
      <c r="B1475" s="283">
        <v>42339.645833333336</v>
      </c>
      <c r="C1475" s="284">
        <v>466.17</v>
      </c>
      <c r="D1475" s="98">
        <f t="shared" si="25"/>
        <v>0.37513274336283198</v>
      </c>
      <c r="E1475" s="98">
        <v>1.2686550952577536E-2</v>
      </c>
    </row>
    <row r="1476" spans="2:5">
      <c r="B1476" s="283">
        <v>37309.645833333336</v>
      </c>
      <c r="C1476" s="284">
        <v>24.78</v>
      </c>
      <c r="D1476" s="98">
        <f t="shared" si="25"/>
        <v>-0.94684342621790329</v>
      </c>
      <c r="E1476" s="98">
        <v>1.2668573763792601E-2</v>
      </c>
    </row>
    <row r="1477" spans="2:5">
      <c r="B1477" s="283">
        <v>41401.645833333336</v>
      </c>
      <c r="C1477" s="284">
        <v>161.59</v>
      </c>
      <c r="D1477" s="98">
        <f t="shared" si="25"/>
        <v>5.5209846650524614</v>
      </c>
      <c r="E1477" s="98">
        <v>1.2659021119258096E-2</v>
      </c>
    </row>
    <row r="1478" spans="2:5">
      <c r="B1478" s="283">
        <v>40595.645833333336</v>
      </c>
      <c r="C1478" s="284">
        <v>121.88</v>
      </c>
      <c r="D1478" s="98">
        <f t="shared" si="25"/>
        <v>-0.24574540503744047</v>
      </c>
      <c r="E1478" s="98">
        <v>1.2628780325689482E-2</v>
      </c>
    </row>
    <row r="1479" spans="2:5">
      <c r="B1479" s="283">
        <v>42031.645833333336</v>
      </c>
      <c r="C1479" s="284">
        <v>186.9</v>
      </c>
      <c r="D1479" s="98">
        <f t="shared" si="25"/>
        <v>0.53347554972103728</v>
      </c>
      <c r="E1479" s="98">
        <v>1.2623936717776507E-2</v>
      </c>
    </row>
    <row r="1480" spans="2:5">
      <c r="B1480" s="283">
        <v>37069.645833333336</v>
      </c>
      <c r="C1480" s="284">
        <v>20.86</v>
      </c>
      <c r="D1480" s="98">
        <f t="shared" si="25"/>
        <v>-0.88838951310861425</v>
      </c>
      <c r="E1480" s="98">
        <v>1.2621359223300876E-2</v>
      </c>
    </row>
    <row r="1481" spans="2:5">
      <c r="B1481" s="283">
        <v>43056.645833333336</v>
      </c>
      <c r="C1481" s="284">
        <v>347.43</v>
      </c>
      <c r="D1481" s="98">
        <f t="shared" si="25"/>
        <v>15.655321188878236</v>
      </c>
      <c r="E1481" s="98">
        <v>1.2620227338968171E-2</v>
      </c>
    </row>
    <row r="1482" spans="2:5">
      <c r="B1482" s="283">
        <v>41215.645833333336</v>
      </c>
      <c r="C1482" s="284">
        <v>224.13</v>
      </c>
      <c r="D1482" s="98">
        <f t="shared" ref="D1482:D1545" si="26">C1482/C1481-1</f>
        <v>-0.35489163284690439</v>
      </c>
      <c r="E1482" s="98">
        <v>1.2605042016806678E-2</v>
      </c>
    </row>
    <row r="1483" spans="2:5">
      <c r="B1483" s="283">
        <v>44781.645833333336</v>
      </c>
      <c r="C1483" s="284">
        <v>399.78</v>
      </c>
      <c r="D1483" s="98">
        <f t="shared" si="26"/>
        <v>0.7836969615847944</v>
      </c>
      <c r="E1483" s="98">
        <v>1.2562686793982092E-2</v>
      </c>
    </row>
    <row r="1484" spans="2:5">
      <c r="B1484" s="283">
        <v>38126.645833333336</v>
      </c>
      <c r="C1484" s="284">
        <v>24.99</v>
      </c>
      <c r="D1484" s="98">
        <f t="shared" si="26"/>
        <v>-0.93749061984091253</v>
      </c>
      <c r="E1484" s="98">
        <v>1.2560777957860481E-2</v>
      </c>
    </row>
    <row r="1485" spans="2:5">
      <c r="B1485" s="283">
        <v>42433.645833333336</v>
      </c>
      <c r="C1485" s="284">
        <v>388.6</v>
      </c>
      <c r="D1485" s="98">
        <f t="shared" si="26"/>
        <v>14.550220088035216</v>
      </c>
      <c r="E1485" s="98">
        <v>1.255927875345253E-2</v>
      </c>
    </row>
    <row r="1486" spans="2:5">
      <c r="B1486" s="283">
        <v>37075.645833333336</v>
      </c>
      <c r="C1486" s="284">
        <v>23.4</v>
      </c>
      <c r="D1486" s="98">
        <f t="shared" si="26"/>
        <v>-0.9397838394235718</v>
      </c>
      <c r="E1486" s="98">
        <v>1.2548680225010767E-2</v>
      </c>
    </row>
    <row r="1487" spans="2:5">
      <c r="B1487" s="283">
        <v>45664.645833333336</v>
      </c>
      <c r="C1487" s="284">
        <v>1659.03</v>
      </c>
      <c r="D1487" s="98">
        <f t="shared" si="26"/>
        <v>69.898717948717959</v>
      </c>
      <c r="E1487" s="98">
        <v>1.2542112201552547E-2</v>
      </c>
    </row>
    <row r="1488" spans="2:5">
      <c r="B1488" s="283">
        <v>38526.645833333336</v>
      </c>
      <c r="C1488" s="284">
        <v>52.58</v>
      </c>
      <c r="D1488" s="98">
        <f t="shared" si="26"/>
        <v>-0.9683067816736286</v>
      </c>
      <c r="E1488" s="98">
        <v>1.251684960523769E-2</v>
      </c>
    </row>
    <row r="1489" spans="2:5">
      <c r="B1489" s="283">
        <v>43077.645833333336</v>
      </c>
      <c r="C1489" s="284">
        <v>330.4</v>
      </c>
      <c r="D1489" s="98">
        <f t="shared" si="26"/>
        <v>5.2837580829212625</v>
      </c>
      <c r="E1489" s="98">
        <v>1.2503064476587333E-2</v>
      </c>
    </row>
    <row r="1490" spans="2:5">
      <c r="B1490" s="283">
        <v>37096.645833333336</v>
      </c>
      <c r="C1490" s="284">
        <v>22.68</v>
      </c>
      <c r="D1490" s="98">
        <f t="shared" si="26"/>
        <v>-0.93135593220338986</v>
      </c>
      <c r="E1490" s="98">
        <v>1.2499999999999956E-2</v>
      </c>
    </row>
    <row r="1491" spans="2:5">
      <c r="B1491" s="283">
        <v>39127.645833333336</v>
      </c>
      <c r="C1491" s="284">
        <v>86.7</v>
      </c>
      <c r="D1491" s="98">
        <f t="shared" si="26"/>
        <v>2.8227513227513228</v>
      </c>
      <c r="E1491" s="98">
        <v>1.2495620693682152E-2</v>
      </c>
    </row>
    <row r="1492" spans="2:5">
      <c r="B1492" s="283">
        <v>40730.645833333336</v>
      </c>
      <c r="C1492" s="284">
        <v>194.12</v>
      </c>
      <c r="D1492" s="98">
        <f t="shared" si="26"/>
        <v>1.2389850057670126</v>
      </c>
      <c r="E1492" s="98">
        <v>1.2465446200386143E-2</v>
      </c>
    </row>
    <row r="1493" spans="2:5">
      <c r="B1493" s="283">
        <v>41991.645833333336</v>
      </c>
      <c r="C1493" s="284">
        <v>192.67</v>
      </c>
      <c r="D1493" s="98">
        <f t="shared" si="26"/>
        <v>-7.4696064290130648E-3</v>
      </c>
      <c r="E1493" s="98">
        <v>1.245401996847062E-2</v>
      </c>
    </row>
    <row r="1494" spans="2:5">
      <c r="B1494" s="283">
        <v>39512.645833333336</v>
      </c>
      <c r="C1494" s="284">
        <v>82.93</v>
      </c>
      <c r="D1494" s="98">
        <f t="shared" si="26"/>
        <v>-0.5695749208491202</v>
      </c>
      <c r="E1494" s="98">
        <v>1.2452691979001562E-2</v>
      </c>
    </row>
    <row r="1495" spans="2:5">
      <c r="B1495" s="283">
        <v>43397.645833333336</v>
      </c>
      <c r="C1495" s="284">
        <v>238.38</v>
      </c>
      <c r="D1495" s="98">
        <f t="shared" si="26"/>
        <v>1.8744724466417457</v>
      </c>
      <c r="E1495" s="98">
        <v>1.2444255680611693E-2</v>
      </c>
    </row>
    <row r="1496" spans="2:5">
      <c r="B1496" s="283">
        <v>41668.645833333336</v>
      </c>
      <c r="C1496" s="284">
        <v>170.36</v>
      </c>
      <c r="D1496" s="98">
        <f t="shared" si="26"/>
        <v>-0.2853427300948066</v>
      </c>
      <c r="E1496" s="98">
        <v>1.2420514649075898E-2</v>
      </c>
    </row>
    <row r="1497" spans="2:5">
      <c r="B1497" s="283">
        <v>38223.645833333336</v>
      </c>
      <c r="C1497" s="284">
        <v>26.92</v>
      </c>
      <c r="D1497" s="98">
        <f t="shared" si="26"/>
        <v>-0.84198168584174693</v>
      </c>
      <c r="E1497" s="98">
        <v>1.2410680707032773E-2</v>
      </c>
    </row>
    <row r="1498" spans="2:5">
      <c r="B1498" s="283">
        <v>40633.645833333336</v>
      </c>
      <c r="C1498" s="284">
        <v>128.09</v>
      </c>
      <c r="D1498" s="98">
        <f t="shared" si="26"/>
        <v>3.7581723625557206</v>
      </c>
      <c r="E1498" s="98">
        <v>1.2409105279797661E-2</v>
      </c>
    </row>
    <row r="1499" spans="2:5">
      <c r="B1499" s="283">
        <v>39080.645833333336</v>
      </c>
      <c r="C1499" s="284">
        <v>89.1</v>
      </c>
      <c r="D1499" s="98">
        <f t="shared" si="26"/>
        <v>-0.30439534702162552</v>
      </c>
      <c r="E1499" s="98">
        <v>1.2384956254970936E-2</v>
      </c>
    </row>
    <row r="1500" spans="2:5">
      <c r="B1500" s="283">
        <v>37224.645833333336</v>
      </c>
      <c r="C1500" s="284">
        <v>27</v>
      </c>
      <c r="D1500" s="98">
        <f t="shared" si="26"/>
        <v>-0.69696969696969702</v>
      </c>
      <c r="E1500" s="98">
        <v>1.2373453318335059E-2</v>
      </c>
    </row>
    <row r="1501" spans="2:5">
      <c r="B1501" s="283">
        <v>37642.645833333336</v>
      </c>
      <c r="C1501" s="284">
        <v>22.91</v>
      </c>
      <c r="D1501" s="98">
        <f t="shared" si="26"/>
        <v>-0.15148148148148144</v>
      </c>
      <c r="E1501" s="98">
        <v>1.2372956252761913E-2</v>
      </c>
    </row>
    <row r="1502" spans="2:5">
      <c r="B1502" s="283">
        <v>42534.645833333336</v>
      </c>
      <c r="C1502" s="284">
        <v>293.05</v>
      </c>
      <c r="D1502" s="98">
        <f t="shared" si="26"/>
        <v>11.791357485814055</v>
      </c>
      <c r="E1502" s="98">
        <v>1.2367430130928891E-2</v>
      </c>
    </row>
    <row r="1503" spans="2:5">
      <c r="B1503" s="283">
        <v>41016.645833333336</v>
      </c>
      <c r="C1503" s="284">
        <v>252.34</v>
      </c>
      <c r="D1503" s="98">
        <f t="shared" si="26"/>
        <v>-0.13891827333219586</v>
      </c>
      <c r="E1503" s="98">
        <v>1.2315962610823572E-2</v>
      </c>
    </row>
    <row r="1504" spans="2:5">
      <c r="B1504" s="283">
        <v>43139.645833333336</v>
      </c>
      <c r="C1504" s="284">
        <v>286.39999999999998</v>
      </c>
      <c r="D1504" s="98">
        <f t="shared" si="26"/>
        <v>0.13497661884758649</v>
      </c>
      <c r="E1504" s="98">
        <v>1.2300296903718255E-2</v>
      </c>
    </row>
    <row r="1505" spans="2:5">
      <c r="B1505" s="283">
        <v>37182.645833333336</v>
      </c>
      <c r="C1505" s="284">
        <v>20.58</v>
      </c>
      <c r="D1505" s="98">
        <f t="shared" si="26"/>
        <v>-0.92814245810055862</v>
      </c>
      <c r="E1505" s="98">
        <v>1.2297097884899078E-2</v>
      </c>
    </row>
    <row r="1506" spans="2:5">
      <c r="B1506" s="283">
        <v>43374.645833333336</v>
      </c>
      <c r="C1506" s="284">
        <v>253.55</v>
      </c>
      <c r="D1506" s="98">
        <f t="shared" si="26"/>
        <v>11.320213799805638</v>
      </c>
      <c r="E1506" s="98">
        <v>1.2296881862099207E-2</v>
      </c>
    </row>
    <row r="1507" spans="2:5">
      <c r="B1507" s="283">
        <v>37113.645833333336</v>
      </c>
      <c r="C1507" s="284">
        <v>21.46</v>
      </c>
      <c r="D1507" s="98">
        <f t="shared" si="26"/>
        <v>-0.91536186156576616</v>
      </c>
      <c r="E1507" s="98">
        <v>1.2264150943396279E-2</v>
      </c>
    </row>
    <row r="1508" spans="2:5">
      <c r="B1508" s="283">
        <v>40043.645833333336</v>
      </c>
      <c r="C1508" s="284">
        <v>108.37</v>
      </c>
      <c r="D1508" s="98">
        <f t="shared" si="26"/>
        <v>4.0498602050326191</v>
      </c>
      <c r="E1508" s="98">
        <v>1.2236129273304641E-2</v>
      </c>
    </row>
    <row r="1509" spans="2:5">
      <c r="B1509" s="283">
        <v>43185.645833333336</v>
      </c>
      <c r="C1509" s="284">
        <v>269.58</v>
      </c>
      <c r="D1509" s="98">
        <f t="shared" si="26"/>
        <v>1.4875888160930146</v>
      </c>
      <c r="E1509" s="98">
        <v>1.2202906169038519E-2</v>
      </c>
    </row>
    <row r="1510" spans="2:5">
      <c r="B1510" s="283">
        <v>37498.645833333336</v>
      </c>
      <c r="C1510" s="284">
        <v>23.27</v>
      </c>
      <c r="D1510" s="98">
        <f t="shared" si="26"/>
        <v>-0.91368054009941391</v>
      </c>
      <c r="E1510" s="98">
        <v>1.2179208351457138E-2</v>
      </c>
    </row>
    <row r="1511" spans="2:5">
      <c r="B1511" s="283">
        <v>37844.645833333336</v>
      </c>
      <c r="C1511" s="284">
        <v>25.78</v>
      </c>
      <c r="D1511" s="98">
        <f t="shared" si="26"/>
        <v>0.10786420283626996</v>
      </c>
      <c r="E1511" s="98">
        <v>1.2171181782489215E-2</v>
      </c>
    </row>
    <row r="1512" spans="2:5">
      <c r="B1512" s="283">
        <v>41779.645833333336</v>
      </c>
      <c r="C1512" s="284">
        <v>208.74</v>
      </c>
      <c r="D1512" s="98">
        <f t="shared" si="26"/>
        <v>7.0969743987587268</v>
      </c>
      <c r="E1512" s="98">
        <v>1.2170877175968764E-2</v>
      </c>
    </row>
    <row r="1513" spans="2:5">
      <c r="B1513" s="283">
        <v>38803.645833333336</v>
      </c>
      <c r="C1513" s="284">
        <v>88.33</v>
      </c>
      <c r="D1513" s="98">
        <f t="shared" si="26"/>
        <v>-0.57684200440739675</v>
      </c>
      <c r="E1513" s="98">
        <v>1.214621290248652E-2</v>
      </c>
    </row>
    <row r="1514" spans="2:5">
      <c r="B1514" s="283">
        <v>40442.645833333336</v>
      </c>
      <c r="C1514" s="284">
        <v>117.51</v>
      </c>
      <c r="D1514" s="98">
        <f t="shared" si="26"/>
        <v>0.33035208875806643</v>
      </c>
      <c r="E1514" s="98">
        <v>1.2144702842377342E-2</v>
      </c>
    </row>
    <row r="1515" spans="2:5">
      <c r="B1515" s="283">
        <v>38147.645833333336</v>
      </c>
      <c r="C1515" s="284">
        <v>25.03</v>
      </c>
      <c r="D1515" s="98">
        <f t="shared" si="26"/>
        <v>-0.78699685133180153</v>
      </c>
      <c r="E1515" s="98">
        <v>1.2131014961585196E-2</v>
      </c>
    </row>
    <row r="1516" spans="2:5">
      <c r="B1516" s="283">
        <v>38484.645833333336</v>
      </c>
      <c r="C1516" s="284">
        <v>51.73</v>
      </c>
      <c r="D1516" s="98">
        <f t="shared" si="26"/>
        <v>1.0667199360767077</v>
      </c>
      <c r="E1516" s="98">
        <v>1.2130698493445502E-2</v>
      </c>
    </row>
    <row r="1517" spans="2:5">
      <c r="B1517" s="283">
        <v>38441.645833333336</v>
      </c>
      <c r="C1517" s="284">
        <v>48.51</v>
      </c>
      <c r="D1517" s="98">
        <f t="shared" si="26"/>
        <v>-6.224627875507438E-2</v>
      </c>
      <c r="E1517" s="98">
        <v>1.2100980596703392E-2</v>
      </c>
    </row>
    <row r="1518" spans="2:5">
      <c r="B1518" s="283">
        <v>43628.645833333336</v>
      </c>
      <c r="C1518" s="284">
        <v>302.02999999999997</v>
      </c>
      <c r="D1518" s="98">
        <f t="shared" si="26"/>
        <v>5.2261389404246543</v>
      </c>
      <c r="E1518" s="98">
        <v>1.2097044434018933E-2</v>
      </c>
    </row>
    <row r="1519" spans="2:5">
      <c r="B1519" s="283">
        <v>40367.645833333336</v>
      </c>
      <c r="C1519" s="284">
        <v>121.54</v>
      </c>
      <c r="D1519" s="98">
        <f t="shared" si="26"/>
        <v>-0.59758964341290599</v>
      </c>
      <c r="E1519" s="98">
        <v>1.2074277625114593E-2</v>
      </c>
    </row>
    <row r="1520" spans="2:5">
      <c r="B1520" s="283">
        <v>45667.645833333336</v>
      </c>
      <c r="C1520" s="284">
        <v>1592.55</v>
      </c>
      <c r="D1520" s="98">
        <f t="shared" si="26"/>
        <v>12.10309363172618</v>
      </c>
      <c r="E1520" s="98">
        <v>1.2061744949382724E-2</v>
      </c>
    </row>
    <row r="1521" spans="2:5">
      <c r="B1521" s="283">
        <v>44061.645833333336</v>
      </c>
      <c r="C1521" s="284">
        <v>317.27999999999997</v>
      </c>
      <c r="D1521" s="98">
        <f t="shared" si="26"/>
        <v>-0.80077234623716675</v>
      </c>
      <c r="E1521" s="98">
        <v>1.2057416267942545E-2</v>
      </c>
    </row>
    <row r="1522" spans="2:5">
      <c r="B1522" s="283">
        <v>37860.645833333336</v>
      </c>
      <c r="C1522" s="284">
        <v>27.71</v>
      </c>
      <c r="D1522" s="98">
        <f t="shared" si="26"/>
        <v>-0.91266389309127582</v>
      </c>
      <c r="E1522" s="98">
        <v>1.205259313367435E-2</v>
      </c>
    </row>
    <row r="1523" spans="2:5">
      <c r="B1523" s="283">
        <v>44097.645833333336</v>
      </c>
      <c r="C1523" s="284">
        <v>304.07</v>
      </c>
      <c r="D1523" s="98">
        <f t="shared" si="26"/>
        <v>9.9732948394081546</v>
      </c>
      <c r="E1523" s="98">
        <v>1.2048593776002647E-2</v>
      </c>
    </row>
    <row r="1524" spans="2:5">
      <c r="B1524" s="283">
        <v>40613.645833333336</v>
      </c>
      <c r="C1524" s="284">
        <v>126</v>
      </c>
      <c r="D1524" s="98">
        <f t="shared" si="26"/>
        <v>-0.58562173183806365</v>
      </c>
      <c r="E1524" s="98">
        <v>1.2048192771084265E-2</v>
      </c>
    </row>
    <row r="1525" spans="2:5">
      <c r="B1525" s="283">
        <v>44680.645833333336</v>
      </c>
      <c r="C1525" s="284">
        <v>405.03</v>
      </c>
      <c r="D1525" s="98">
        <f t="shared" si="26"/>
        <v>2.2145238095238091</v>
      </c>
      <c r="E1525" s="98">
        <v>1.2018389885562808E-2</v>
      </c>
    </row>
    <row r="1526" spans="2:5">
      <c r="B1526" s="283">
        <v>43245.645833333336</v>
      </c>
      <c r="C1526" s="284">
        <v>259.48</v>
      </c>
      <c r="D1526" s="98">
        <f t="shared" si="26"/>
        <v>-0.35935609707922866</v>
      </c>
      <c r="E1526" s="98">
        <v>1.2012480499220102E-2</v>
      </c>
    </row>
    <row r="1527" spans="2:5">
      <c r="B1527" s="283">
        <v>42996.645833333336</v>
      </c>
      <c r="C1527" s="284">
        <v>353.97</v>
      </c>
      <c r="D1527" s="98">
        <f t="shared" si="26"/>
        <v>0.36415137968244182</v>
      </c>
      <c r="E1527" s="98">
        <v>1.2007890899734308E-2</v>
      </c>
    </row>
    <row r="1528" spans="2:5">
      <c r="B1528" s="283">
        <v>37683.645833333336</v>
      </c>
      <c r="C1528" s="284">
        <v>21.97</v>
      </c>
      <c r="D1528" s="98">
        <f t="shared" si="26"/>
        <v>-0.93793259315761224</v>
      </c>
      <c r="E1528" s="98">
        <v>1.1976047904191489E-2</v>
      </c>
    </row>
    <row r="1529" spans="2:5">
      <c r="B1529" s="283">
        <v>42205.645833333336</v>
      </c>
      <c r="C1529" s="284">
        <v>192.73</v>
      </c>
      <c r="D1529" s="98">
        <f t="shared" si="26"/>
        <v>7.7724169321802457</v>
      </c>
      <c r="E1529" s="98">
        <v>1.1971646101339051E-2</v>
      </c>
    </row>
    <row r="1530" spans="2:5">
      <c r="B1530" s="283">
        <v>43983.645833333336</v>
      </c>
      <c r="C1530" s="284">
        <v>333.07</v>
      </c>
      <c r="D1530" s="98">
        <f t="shared" si="26"/>
        <v>0.72816894100555185</v>
      </c>
      <c r="E1530" s="98">
        <v>1.1970953726491151E-2</v>
      </c>
    </row>
    <row r="1531" spans="2:5">
      <c r="B1531" s="283">
        <v>38065.645833333336</v>
      </c>
      <c r="C1531" s="284">
        <v>24.57</v>
      </c>
      <c r="D1531" s="98">
        <f t="shared" si="26"/>
        <v>-0.92623172306121837</v>
      </c>
      <c r="E1531" s="98">
        <v>1.1943986820428298E-2</v>
      </c>
    </row>
    <row r="1532" spans="2:5">
      <c r="B1532" s="283">
        <v>44399.645833333336</v>
      </c>
      <c r="C1532" s="284">
        <v>346.43</v>
      </c>
      <c r="D1532" s="98">
        <f t="shared" si="26"/>
        <v>13.0997150997151</v>
      </c>
      <c r="E1532" s="98">
        <v>1.1917628158317539E-2</v>
      </c>
    </row>
    <row r="1533" spans="2:5">
      <c r="B1533" s="283">
        <v>42473.645833333336</v>
      </c>
      <c r="C1533" s="284">
        <v>407.62</v>
      </c>
      <c r="D1533" s="98">
        <f t="shared" si="26"/>
        <v>0.17663019946309499</v>
      </c>
      <c r="E1533" s="98">
        <v>1.1915992254605046E-2</v>
      </c>
    </row>
    <row r="1534" spans="2:5">
      <c r="B1534" s="283">
        <v>41323.645833333336</v>
      </c>
      <c r="C1534" s="284">
        <v>209.97</v>
      </c>
      <c r="D1534" s="98">
        <f t="shared" si="26"/>
        <v>-0.48488788577596786</v>
      </c>
      <c r="E1534" s="98">
        <v>1.190361445783128E-2</v>
      </c>
    </row>
    <row r="1535" spans="2:5">
      <c r="B1535" s="283">
        <v>40913.645833333336</v>
      </c>
      <c r="C1535" s="284">
        <v>166.71</v>
      </c>
      <c r="D1535" s="98">
        <f t="shared" si="26"/>
        <v>-0.20602943277611085</v>
      </c>
      <c r="E1535" s="98">
        <v>1.189681335356596E-2</v>
      </c>
    </row>
    <row r="1536" spans="2:5">
      <c r="B1536" s="283">
        <v>45580.645833333336</v>
      </c>
      <c r="C1536" s="284">
        <v>2336.3000000000002</v>
      </c>
      <c r="D1536" s="98">
        <f t="shared" si="26"/>
        <v>13.014156319356967</v>
      </c>
      <c r="E1536" s="98">
        <v>1.1845211026657365E-2</v>
      </c>
    </row>
    <row r="1537" spans="2:5">
      <c r="B1537" s="283">
        <v>45713.645833333336</v>
      </c>
      <c r="C1537" s="284">
        <v>1884.07</v>
      </c>
      <c r="D1537" s="98">
        <f t="shared" si="26"/>
        <v>-0.19356675084535391</v>
      </c>
      <c r="E1537" s="98">
        <v>1.1836543986939008E-2</v>
      </c>
    </row>
    <row r="1538" spans="2:5">
      <c r="B1538" s="283">
        <v>44159.645833333336</v>
      </c>
      <c r="C1538" s="284">
        <v>312.13</v>
      </c>
      <c r="D1538" s="98">
        <f t="shared" si="26"/>
        <v>-0.83433205772609298</v>
      </c>
      <c r="E1538" s="98">
        <v>1.1832209543568339E-2</v>
      </c>
    </row>
    <row r="1539" spans="2:5">
      <c r="B1539" s="283">
        <v>42747.645833333336</v>
      </c>
      <c r="C1539" s="284">
        <v>355.83</v>
      </c>
      <c r="D1539" s="98">
        <f t="shared" si="26"/>
        <v>0.14000576682792421</v>
      </c>
      <c r="E1539" s="98">
        <v>1.1829271760457116E-2</v>
      </c>
    </row>
    <row r="1540" spans="2:5">
      <c r="B1540" s="283">
        <v>43006.645833333336</v>
      </c>
      <c r="C1540" s="284">
        <v>334.58</v>
      </c>
      <c r="D1540" s="98">
        <f t="shared" si="26"/>
        <v>-5.9719528988561921E-2</v>
      </c>
      <c r="E1540" s="98">
        <v>1.1824477575830716E-2</v>
      </c>
    </row>
    <row r="1541" spans="2:5">
      <c r="B1541" s="283">
        <v>40274.645833333336</v>
      </c>
      <c r="C1541" s="284">
        <v>126.76</v>
      </c>
      <c r="D1541" s="98">
        <f t="shared" si="26"/>
        <v>-0.62113694781517115</v>
      </c>
      <c r="E1541" s="98">
        <v>1.1813537675606778E-2</v>
      </c>
    </row>
    <row r="1542" spans="2:5">
      <c r="B1542" s="283">
        <v>39902.645833333336</v>
      </c>
      <c r="C1542" s="284">
        <v>48.86</v>
      </c>
      <c r="D1542" s="98">
        <f t="shared" si="26"/>
        <v>-0.61454717576522566</v>
      </c>
      <c r="E1542" s="98">
        <v>1.1803686063367236E-2</v>
      </c>
    </row>
    <row r="1543" spans="2:5">
      <c r="B1543" s="283">
        <v>42885.645833333336</v>
      </c>
      <c r="C1543" s="284">
        <v>404.02</v>
      </c>
      <c r="D1543" s="98">
        <f t="shared" si="26"/>
        <v>7.2689316414244782</v>
      </c>
      <c r="E1543" s="98">
        <v>1.1770009015326099E-2</v>
      </c>
    </row>
    <row r="1544" spans="2:5">
      <c r="B1544" s="283">
        <v>39323.645833333336</v>
      </c>
      <c r="C1544" s="284">
        <v>84.34</v>
      </c>
      <c r="D1544" s="98">
        <f t="shared" si="26"/>
        <v>-0.79124795802188008</v>
      </c>
      <c r="E1544" s="98">
        <v>1.1756238003838737E-2</v>
      </c>
    </row>
    <row r="1545" spans="2:5">
      <c r="B1545" s="283">
        <v>43664.645833333336</v>
      </c>
      <c r="C1545" s="284">
        <v>260.77999999999997</v>
      </c>
      <c r="D1545" s="98">
        <f t="shared" si="26"/>
        <v>2.0920085368745549</v>
      </c>
      <c r="E1545" s="98">
        <v>1.1755577109602289E-2</v>
      </c>
    </row>
    <row r="1546" spans="2:5">
      <c r="B1546" s="283">
        <v>42612.645833333336</v>
      </c>
      <c r="C1546" s="284">
        <v>396.98</v>
      </c>
      <c r="D1546" s="98">
        <f t="shared" ref="D1546:D1609" si="27">C1546/C1545-1</f>
        <v>0.52227931589845866</v>
      </c>
      <c r="E1546" s="98">
        <v>1.174911435634729E-2</v>
      </c>
    </row>
    <row r="1547" spans="2:5">
      <c r="B1547" s="283">
        <v>38568.645833333336</v>
      </c>
      <c r="C1547" s="284">
        <v>51.69</v>
      </c>
      <c r="D1547" s="98">
        <f t="shared" si="27"/>
        <v>-0.86979192906443648</v>
      </c>
      <c r="E1547" s="98">
        <v>1.174398120963005E-2</v>
      </c>
    </row>
    <row r="1548" spans="2:5">
      <c r="B1548" s="283">
        <v>39444.645833333336</v>
      </c>
      <c r="C1548" s="284">
        <v>97.44</v>
      </c>
      <c r="D1548" s="98">
        <f t="shared" si="27"/>
        <v>0.88508415554265829</v>
      </c>
      <c r="E1548" s="98">
        <v>1.1732945696189434E-2</v>
      </c>
    </row>
    <row r="1549" spans="2:5">
      <c r="B1549" s="283">
        <v>40793.645833333336</v>
      </c>
      <c r="C1549" s="284">
        <v>239.63</v>
      </c>
      <c r="D1549" s="98">
        <f t="shared" si="27"/>
        <v>1.4592569786535305</v>
      </c>
      <c r="E1549" s="98">
        <v>1.1694671958118574E-2</v>
      </c>
    </row>
    <row r="1550" spans="2:5">
      <c r="B1550" s="283">
        <v>41284.645833333336</v>
      </c>
      <c r="C1550" s="284">
        <v>229.31</v>
      </c>
      <c r="D1550" s="98">
        <f t="shared" si="27"/>
        <v>-4.3066394024120491E-2</v>
      </c>
      <c r="E1550" s="98">
        <v>1.1691520338833472E-2</v>
      </c>
    </row>
    <row r="1551" spans="2:5">
      <c r="B1551" s="283">
        <v>45212.645833333336</v>
      </c>
      <c r="C1551" s="284">
        <v>737.65</v>
      </c>
      <c r="D1551" s="98">
        <f t="shared" si="27"/>
        <v>2.2168243862020844</v>
      </c>
      <c r="E1551" s="98">
        <v>1.1685159025139447E-2</v>
      </c>
    </row>
    <row r="1552" spans="2:5">
      <c r="B1552" s="283">
        <v>37792.645833333336</v>
      </c>
      <c r="C1552" s="284">
        <v>22.53</v>
      </c>
      <c r="D1552" s="98">
        <f t="shared" si="27"/>
        <v>-0.96945705958110218</v>
      </c>
      <c r="E1552" s="98">
        <v>1.1674898967220626E-2</v>
      </c>
    </row>
    <row r="1553" spans="2:5">
      <c r="B1553" s="283">
        <v>40717.645833333336</v>
      </c>
      <c r="C1553" s="284">
        <v>160.01</v>
      </c>
      <c r="D1553" s="98">
        <f t="shared" si="27"/>
        <v>6.1020861074123385</v>
      </c>
      <c r="E1553" s="98">
        <v>1.1633053044193042E-2</v>
      </c>
    </row>
    <row r="1554" spans="2:5">
      <c r="B1554" s="283">
        <v>44348.645833333336</v>
      </c>
      <c r="C1554" s="284">
        <v>302.63</v>
      </c>
      <c r="D1554" s="98">
        <f t="shared" si="27"/>
        <v>0.89131929254421616</v>
      </c>
      <c r="E1554" s="98">
        <v>1.163296005348502E-2</v>
      </c>
    </row>
    <row r="1555" spans="2:5">
      <c r="B1555" s="283">
        <v>44999.645833333336</v>
      </c>
      <c r="C1555" s="284">
        <v>623.4</v>
      </c>
      <c r="D1555" s="98">
        <f t="shared" si="27"/>
        <v>1.0599411823018206</v>
      </c>
      <c r="E1555" s="98">
        <v>1.160243407707906E-2</v>
      </c>
    </row>
    <row r="1556" spans="2:5">
      <c r="B1556" s="283">
        <v>37378.645833333336</v>
      </c>
      <c r="C1556" s="284">
        <v>23.6</v>
      </c>
      <c r="D1556" s="98">
        <f t="shared" si="27"/>
        <v>-0.96214308630093037</v>
      </c>
      <c r="E1556" s="98">
        <v>1.1573081868838431E-2</v>
      </c>
    </row>
    <row r="1557" spans="2:5">
      <c r="B1557" s="283">
        <v>43595.645833333336</v>
      </c>
      <c r="C1557" s="284">
        <v>343.93</v>
      </c>
      <c r="D1557" s="98">
        <f t="shared" si="27"/>
        <v>13.573305084745762</v>
      </c>
      <c r="E1557" s="98">
        <v>1.1558823529411733E-2</v>
      </c>
    </row>
    <row r="1558" spans="2:5">
      <c r="B1558" s="283">
        <v>36774.645833333336</v>
      </c>
      <c r="C1558" s="284">
        <v>25.4</v>
      </c>
      <c r="D1558" s="98">
        <f t="shared" si="27"/>
        <v>-0.92614776262611576</v>
      </c>
      <c r="E1558" s="98">
        <v>1.1549183592194368E-2</v>
      </c>
    </row>
    <row r="1559" spans="2:5">
      <c r="B1559" s="283">
        <v>44719.645833333336</v>
      </c>
      <c r="C1559" s="284">
        <v>404.7</v>
      </c>
      <c r="D1559" s="98">
        <f t="shared" si="27"/>
        <v>14.933070866141733</v>
      </c>
      <c r="E1559" s="98">
        <v>1.1547690461907623E-2</v>
      </c>
    </row>
    <row r="1560" spans="2:5">
      <c r="B1560" s="283">
        <v>37084.645833333336</v>
      </c>
      <c r="C1560" s="284">
        <v>23.66</v>
      </c>
      <c r="D1560" s="98">
        <f t="shared" si="27"/>
        <v>-0.94153694094390905</v>
      </c>
      <c r="E1560" s="98">
        <v>1.1543394613082514E-2</v>
      </c>
    </row>
    <row r="1561" spans="2:5">
      <c r="B1561" s="283">
        <v>42207.645833333336</v>
      </c>
      <c r="C1561" s="284">
        <v>187.57</v>
      </c>
      <c r="D1561" s="98">
        <f t="shared" si="27"/>
        <v>6.9277261200338121</v>
      </c>
      <c r="E1561" s="98">
        <v>1.1540743137572029E-2</v>
      </c>
    </row>
    <row r="1562" spans="2:5">
      <c r="B1562" s="283">
        <v>44384.645833333336</v>
      </c>
      <c r="C1562" s="284">
        <v>334.92</v>
      </c>
      <c r="D1562" s="98">
        <f t="shared" si="27"/>
        <v>0.7855733859359173</v>
      </c>
      <c r="E1562" s="98">
        <v>1.1537299909393006E-2</v>
      </c>
    </row>
    <row r="1563" spans="2:5">
      <c r="B1563" s="283">
        <v>39932.645833333336</v>
      </c>
      <c r="C1563" s="284">
        <v>62.41</v>
      </c>
      <c r="D1563" s="98">
        <f t="shared" si="27"/>
        <v>-0.81365699271467817</v>
      </c>
      <c r="E1563" s="98">
        <v>1.150729335494316E-2</v>
      </c>
    </row>
    <row r="1564" spans="2:5">
      <c r="B1564" s="283">
        <v>39645.645833333336</v>
      </c>
      <c r="C1564" s="284">
        <v>88</v>
      </c>
      <c r="D1564" s="98">
        <f t="shared" si="27"/>
        <v>0.41003044383912846</v>
      </c>
      <c r="E1564" s="98">
        <v>1.1494252873563315E-2</v>
      </c>
    </row>
    <row r="1565" spans="2:5">
      <c r="B1565" s="283">
        <v>37134.645833333336</v>
      </c>
      <c r="C1565" s="284">
        <v>21.17</v>
      </c>
      <c r="D1565" s="98">
        <f t="shared" si="27"/>
        <v>-0.75943181818181815</v>
      </c>
      <c r="E1565" s="98">
        <v>1.1466794075489783E-2</v>
      </c>
    </row>
    <row r="1566" spans="2:5">
      <c r="B1566" s="283">
        <v>38401.645833333336</v>
      </c>
      <c r="C1566" s="284">
        <v>37.090000000000003</v>
      </c>
      <c r="D1566" s="98">
        <f t="shared" si="27"/>
        <v>0.75200755786490325</v>
      </c>
      <c r="E1566" s="98">
        <v>1.14535042268884E-2</v>
      </c>
    </row>
    <row r="1567" spans="2:5">
      <c r="B1567" s="283">
        <v>41494.645833333336</v>
      </c>
      <c r="C1567" s="284">
        <v>178.76</v>
      </c>
      <c r="D1567" s="98">
        <f t="shared" si="27"/>
        <v>3.8196279320571573</v>
      </c>
      <c r="E1567" s="98">
        <v>1.1429218060427626E-2</v>
      </c>
    </row>
    <row r="1568" spans="2:5">
      <c r="B1568" s="283">
        <v>38924.645833333336</v>
      </c>
      <c r="C1568" s="284">
        <v>79.930000000000007</v>
      </c>
      <c r="D1568" s="98">
        <f t="shared" si="27"/>
        <v>-0.55286417543074506</v>
      </c>
      <c r="E1568" s="98">
        <v>1.1388080475768669E-2</v>
      </c>
    </row>
    <row r="1569" spans="2:5">
      <c r="B1569" s="283">
        <v>37609.645833333336</v>
      </c>
      <c r="C1569" s="284">
        <v>22.26</v>
      </c>
      <c r="D1569" s="98">
        <f t="shared" si="27"/>
        <v>-0.72150631802827481</v>
      </c>
      <c r="E1569" s="98">
        <v>1.1358473421172244E-2</v>
      </c>
    </row>
    <row r="1570" spans="2:5">
      <c r="B1570" s="283">
        <v>43216.645833333336</v>
      </c>
      <c r="C1570" s="284">
        <v>291.02999999999997</v>
      </c>
      <c r="D1570" s="98">
        <f t="shared" si="27"/>
        <v>12.074123989218327</v>
      </c>
      <c r="E1570" s="98">
        <v>1.1328491503631355E-2</v>
      </c>
    </row>
    <row r="1571" spans="2:5">
      <c r="B1571" s="283">
        <v>44118.645833333336</v>
      </c>
      <c r="C1571" s="284">
        <v>295.14999999999998</v>
      </c>
      <c r="D1571" s="98">
        <f t="shared" si="27"/>
        <v>1.4156616156409951E-2</v>
      </c>
      <c r="E1571" s="98">
        <v>1.1307178345040025E-2</v>
      </c>
    </row>
    <row r="1572" spans="2:5">
      <c r="B1572" s="283">
        <v>38365.645833333336</v>
      </c>
      <c r="C1572" s="284">
        <v>36.68</v>
      </c>
      <c r="D1572" s="98">
        <f t="shared" si="27"/>
        <v>-0.87572420802981532</v>
      </c>
      <c r="E1572" s="98">
        <v>1.1304108078301622E-2</v>
      </c>
    </row>
    <row r="1573" spans="2:5">
      <c r="B1573" s="283">
        <v>42223.645833333336</v>
      </c>
      <c r="C1573" s="284">
        <v>196.32</v>
      </c>
      <c r="D1573" s="98">
        <f t="shared" si="27"/>
        <v>4.3522355507088326</v>
      </c>
      <c r="E1573" s="98">
        <v>1.128110029361773E-2</v>
      </c>
    </row>
    <row r="1574" spans="2:5">
      <c r="B1574" s="283">
        <v>42201.645833333336</v>
      </c>
      <c r="C1574" s="284">
        <v>183.77</v>
      </c>
      <c r="D1574" s="98">
        <f t="shared" si="27"/>
        <v>-6.3926242868785565E-2</v>
      </c>
      <c r="E1574" s="98">
        <v>1.1281091789566489E-2</v>
      </c>
    </row>
    <row r="1575" spans="2:5">
      <c r="B1575" s="283">
        <v>40542.645833333336</v>
      </c>
      <c r="C1575" s="284">
        <v>134.5</v>
      </c>
      <c r="D1575" s="98">
        <f t="shared" si="27"/>
        <v>-0.26810687272133649</v>
      </c>
      <c r="E1575" s="98">
        <v>1.1278195488721776E-2</v>
      </c>
    </row>
    <row r="1576" spans="2:5">
      <c r="B1576" s="283">
        <v>45104.645833333336</v>
      </c>
      <c r="C1576" s="284">
        <v>547.98</v>
      </c>
      <c r="D1576" s="98">
        <f t="shared" si="27"/>
        <v>3.0742007434944236</v>
      </c>
      <c r="E1576" s="98">
        <v>1.1275767250447544E-2</v>
      </c>
    </row>
    <row r="1577" spans="2:5">
      <c r="B1577" s="283">
        <v>45271.645833333336</v>
      </c>
      <c r="C1577" s="284">
        <v>693.95</v>
      </c>
      <c r="D1577" s="98">
        <f t="shared" si="27"/>
        <v>0.26637833497572916</v>
      </c>
      <c r="E1577" s="98">
        <v>1.1264609017516358E-2</v>
      </c>
    </row>
    <row r="1578" spans="2:5">
      <c r="B1578" s="283">
        <v>42165.645833333336</v>
      </c>
      <c r="C1578" s="284">
        <v>158.91999999999999</v>
      </c>
      <c r="D1578" s="98">
        <f t="shared" si="27"/>
        <v>-0.77099214640824276</v>
      </c>
      <c r="E1578" s="98">
        <v>1.126312440343602E-2</v>
      </c>
    </row>
    <row r="1579" spans="2:5">
      <c r="B1579" s="283">
        <v>38610.645833333336</v>
      </c>
      <c r="C1579" s="284">
        <v>68.290000000000006</v>
      </c>
      <c r="D1579" s="98">
        <f t="shared" si="27"/>
        <v>-0.57028693682355902</v>
      </c>
      <c r="E1579" s="98">
        <v>1.1254257367096177E-2</v>
      </c>
    </row>
    <row r="1580" spans="2:5">
      <c r="B1580" s="283">
        <v>36696.645833333336</v>
      </c>
      <c r="C1580" s="284">
        <v>26.97</v>
      </c>
      <c r="D1580" s="98">
        <f t="shared" si="27"/>
        <v>-0.60506662761751362</v>
      </c>
      <c r="E1580" s="98">
        <v>1.1248593925759165E-2</v>
      </c>
    </row>
    <row r="1581" spans="2:5">
      <c r="B1581" s="283">
        <v>40729.645833333336</v>
      </c>
      <c r="C1581" s="284">
        <v>191.73</v>
      </c>
      <c r="D1581" s="98">
        <f t="shared" si="27"/>
        <v>6.1090100111234706</v>
      </c>
      <c r="E1581" s="98">
        <v>1.1234177215189822E-2</v>
      </c>
    </row>
    <row r="1582" spans="2:5">
      <c r="B1582" s="283">
        <v>37701.645833333336</v>
      </c>
      <c r="C1582" s="284">
        <v>20.73</v>
      </c>
      <c r="D1582" s="98">
        <f t="shared" si="27"/>
        <v>-0.89187920513221719</v>
      </c>
      <c r="E1582" s="98">
        <v>1.1219512195121961E-2</v>
      </c>
    </row>
    <row r="1583" spans="2:5">
      <c r="B1583" s="283">
        <v>41422.645833333336</v>
      </c>
      <c r="C1583" s="284">
        <v>218.32</v>
      </c>
      <c r="D1583" s="98">
        <f t="shared" si="27"/>
        <v>9.5315967197298601</v>
      </c>
      <c r="E1583" s="98">
        <v>1.1208893006021237E-2</v>
      </c>
    </row>
    <row r="1584" spans="2:5">
      <c r="B1584" s="283">
        <v>45639.645833333336</v>
      </c>
      <c r="C1584" s="284">
        <v>2017.15</v>
      </c>
      <c r="D1584" s="98">
        <f t="shared" si="27"/>
        <v>8.2394192011725913</v>
      </c>
      <c r="E1584" s="98">
        <v>1.1204130739923768E-2</v>
      </c>
    </row>
    <row r="1585" spans="2:5">
      <c r="B1585" s="283">
        <v>38947.645833333336</v>
      </c>
      <c r="C1585" s="284">
        <v>78.599999999999994</v>
      </c>
      <c r="D1585" s="98">
        <f t="shared" si="27"/>
        <v>-0.96103413231539547</v>
      </c>
      <c r="E1585" s="98">
        <v>1.1192589733693525E-2</v>
      </c>
    </row>
    <row r="1586" spans="2:5">
      <c r="B1586" s="283">
        <v>37979.645833333336</v>
      </c>
      <c r="C1586" s="284">
        <v>28.92</v>
      </c>
      <c r="D1586" s="98">
        <f t="shared" si="27"/>
        <v>-0.63206106870229006</v>
      </c>
      <c r="E1586" s="98">
        <v>1.118881118881121E-2</v>
      </c>
    </row>
    <row r="1587" spans="2:5">
      <c r="B1587" s="283">
        <v>44228.645833333336</v>
      </c>
      <c r="C1587" s="284">
        <v>309.35000000000002</v>
      </c>
      <c r="D1587" s="98">
        <f t="shared" si="27"/>
        <v>9.6967496542185341</v>
      </c>
      <c r="E1587" s="98">
        <v>1.1179027882195269E-2</v>
      </c>
    </row>
    <row r="1588" spans="2:5">
      <c r="B1588" s="283">
        <v>40248.645833333336</v>
      </c>
      <c r="C1588" s="284">
        <v>118.52</v>
      </c>
      <c r="D1588" s="98">
        <f t="shared" si="27"/>
        <v>-0.61687409083562317</v>
      </c>
      <c r="E1588" s="98">
        <v>1.1176520774677901E-2</v>
      </c>
    </row>
    <row r="1589" spans="2:5">
      <c r="B1589" s="283">
        <v>41439.645833333336</v>
      </c>
      <c r="C1589" s="284">
        <v>180.15</v>
      </c>
      <c r="D1589" s="98">
        <f t="shared" si="27"/>
        <v>0.51999662504218702</v>
      </c>
      <c r="E1589" s="98">
        <v>1.1169735069600506E-2</v>
      </c>
    </row>
    <row r="1590" spans="2:5">
      <c r="B1590" s="283">
        <v>44538.645833333336</v>
      </c>
      <c r="C1590" s="284">
        <v>417.32</v>
      </c>
      <c r="D1590" s="98">
        <f t="shared" si="27"/>
        <v>1.3165140160976962</v>
      </c>
      <c r="E1590" s="98">
        <v>1.1145570847063357E-2</v>
      </c>
    </row>
    <row r="1591" spans="2:5">
      <c r="B1591" s="283">
        <v>44783.645833333336</v>
      </c>
      <c r="C1591" s="284">
        <v>404.23</v>
      </c>
      <c r="D1591" s="98">
        <f t="shared" si="27"/>
        <v>-3.1366816831208566E-2</v>
      </c>
      <c r="E1591" s="98">
        <v>1.1131122117164605E-2</v>
      </c>
    </row>
    <row r="1592" spans="2:5">
      <c r="B1592" s="283">
        <v>40254.645833333336</v>
      </c>
      <c r="C1592" s="284">
        <v>114.54</v>
      </c>
      <c r="D1592" s="98">
        <f t="shared" si="27"/>
        <v>-0.71664646364693363</v>
      </c>
      <c r="E1592" s="98">
        <v>1.1122881355932313E-2</v>
      </c>
    </row>
    <row r="1593" spans="2:5">
      <c r="B1593" s="283">
        <v>40163.645833333336</v>
      </c>
      <c r="C1593" s="284">
        <v>118.19</v>
      </c>
      <c r="D1593" s="98">
        <f t="shared" si="27"/>
        <v>3.1866596822070825E-2</v>
      </c>
      <c r="E1593" s="98">
        <v>1.1121567285482081E-2</v>
      </c>
    </row>
    <row r="1594" spans="2:5">
      <c r="B1594" s="283">
        <v>39549.645833333336</v>
      </c>
      <c r="C1594" s="284">
        <v>91</v>
      </c>
      <c r="D1594" s="98">
        <f t="shared" si="27"/>
        <v>-0.23005330400203061</v>
      </c>
      <c r="E1594" s="98">
        <v>1.1111111111111072E-2</v>
      </c>
    </row>
    <row r="1595" spans="2:5">
      <c r="B1595" s="283">
        <v>45532.645833333336</v>
      </c>
      <c r="C1595" s="284">
        <v>1932.9</v>
      </c>
      <c r="D1595" s="98">
        <f t="shared" si="27"/>
        <v>20.240659340659342</v>
      </c>
      <c r="E1595" s="98">
        <v>1.1105473224981344E-2</v>
      </c>
    </row>
    <row r="1596" spans="2:5">
      <c r="B1596" s="283">
        <v>41330.645833333336</v>
      </c>
      <c r="C1596" s="284">
        <v>203.2</v>
      </c>
      <c r="D1596" s="98">
        <f t="shared" si="27"/>
        <v>-0.89487298877334576</v>
      </c>
      <c r="E1596" s="98">
        <v>1.1096183509976543E-2</v>
      </c>
    </row>
    <row r="1597" spans="2:5">
      <c r="B1597" s="283">
        <v>43145.645833333336</v>
      </c>
      <c r="C1597" s="284">
        <v>301.68</v>
      </c>
      <c r="D1597" s="98">
        <f t="shared" si="27"/>
        <v>0.48464566929133879</v>
      </c>
      <c r="E1597" s="98">
        <v>1.109360860676345E-2</v>
      </c>
    </row>
    <row r="1598" spans="2:5">
      <c r="B1598" s="283">
        <v>44560.645833333336</v>
      </c>
      <c r="C1598" s="284">
        <v>378.53</v>
      </c>
      <c r="D1598" s="98">
        <f t="shared" si="27"/>
        <v>0.25474012198355855</v>
      </c>
      <c r="E1598" s="98">
        <v>1.1084993856509406E-2</v>
      </c>
    </row>
    <row r="1599" spans="2:5">
      <c r="B1599" s="283">
        <v>37826.645833333336</v>
      </c>
      <c r="C1599" s="284">
        <v>24.7</v>
      </c>
      <c r="D1599" s="98">
        <f t="shared" si="27"/>
        <v>-0.93474757614984283</v>
      </c>
      <c r="E1599" s="98">
        <v>1.1051985264019626E-2</v>
      </c>
    </row>
    <row r="1600" spans="2:5">
      <c r="B1600" s="283">
        <v>41943.645833333336</v>
      </c>
      <c r="C1600" s="284">
        <v>198.6</v>
      </c>
      <c r="D1600" s="98">
        <f t="shared" si="27"/>
        <v>7.0404858299595148</v>
      </c>
      <c r="E1600" s="98">
        <v>1.1047192384055382E-2</v>
      </c>
    </row>
    <row r="1601" spans="2:5">
      <c r="B1601" s="283">
        <v>41271.645833333336</v>
      </c>
      <c r="C1601" s="284">
        <v>231.88</v>
      </c>
      <c r="D1601" s="98">
        <f t="shared" si="27"/>
        <v>0.16757301107754285</v>
      </c>
      <c r="E1601" s="98">
        <v>1.1031175059952103E-2</v>
      </c>
    </row>
    <row r="1602" spans="2:5">
      <c r="B1602" s="283">
        <v>45035.645833333336</v>
      </c>
      <c r="C1602" s="284">
        <v>569.07000000000005</v>
      </c>
      <c r="D1602" s="98">
        <f t="shared" si="27"/>
        <v>1.4541573227531486</v>
      </c>
      <c r="E1602" s="98">
        <v>1.1014976815250543E-2</v>
      </c>
    </row>
    <row r="1603" spans="2:5">
      <c r="B1603" s="283">
        <v>40053.645833333336</v>
      </c>
      <c r="C1603" s="284">
        <v>106.5</v>
      </c>
      <c r="D1603" s="98">
        <f t="shared" si="27"/>
        <v>-0.81285254889556646</v>
      </c>
      <c r="E1603" s="98">
        <v>1.1011961268274195E-2</v>
      </c>
    </row>
    <row r="1604" spans="2:5">
      <c r="B1604" s="283">
        <v>41053.645833333336</v>
      </c>
      <c r="C1604" s="284">
        <v>222.42</v>
      </c>
      <c r="D1604" s="98">
        <f t="shared" si="27"/>
        <v>1.0884507042253522</v>
      </c>
      <c r="E1604" s="98">
        <v>1.0999999999999899E-2</v>
      </c>
    </row>
    <row r="1605" spans="2:5">
      <c r="B1605" s="283">
        <v>43214.645833333336</v>
      </c>
      <c r="C1605" s="284">
        <v>300.64999999999998</v>
      </c>
      <c r="D1605" s="98">
        <f t="shared" si="27"/>
        <v>0.35172196744897044</v>
      </c>
      <c r="E1605" s="98">
        <v>1.0996032012912771E-2</v>
      </c>
    </row>
    <row r="1606" spans="2:5">
      <c r="B1606" s="283">
        <v>38183.645833333336</v>
      </c>
      <c r="C1606" s="284">
        <v>25.75</v>
      </c>
      <c r="D1606" s="98">
        <f t="shared" si="27"/>
        <v>-0.91435223682022282</v>
      </c>
      <c r="E1606" s="98">
        <v>1.0993325480957994E-2</v>
      </c>
    </row>
    <row r="1607" spans="2:5">
      <c r="B1607" s="283">
        <v>37816.645833333336</v>
      </c>
      <c r="C1607" s="284">
        <v>23.93</v>
      </c>
      <c r="D1607" s="98">
        <f t="shared" si="27"/>
        <v>-7.0679611650485419E-2</v>
      </c>
      <c r="E1607" s="98">
        <v>1.0984368398816891E-2</v>
      </c>
    </row>
    <row r="1608" spans="2:5">
      <c r="B1608" s="283">
        <v>40850.645833333336</v>
      </c>
      <c r="C1608" s="284">
        <v>229.99</v>
      </c>
      <c r="D1608" s="98">
        <f t="shared" si="27"/>
        <v>8.610948600083578</v>
      </c>
      <c r="E1608" s="98">
        <v>1.0945054945054933E-2</v>
      </c>
    </row>
    <row r="1609" spans="2:5">
      <c r="B1609" s="283">
        <v>44650.645833333336</v>
      </c>
      <c r="C1609" s="284">
        <v>341.07</v>
      </c>
      <c r="D1609" s="98">
        <f t="shared" si="27"/>
        <v>0.48297752076177214</v>
      </c>
      <c r="E1609" s="98">
        <v>1.093722212342163E-2</v>
      </c>
    </row>
    <row r="1610" spans="2:5">
      <c r="B1610" s="283">
        <v>40304.645833333336</v>
      </c>
      <c r="C1610" s="284">
        <v>124.67</v>
      </c>
      <c r="D1610" s="98">
        <f t="shared" ref="D1610:D1673" si="28">C1610/C1609-1</f>
        <v>-0.63447386167062481</v>
      </c>
      <c r="E1610" s="98">
        <v>1.0865158517797902E-2</v>
      </c>
    </row>
    <row r="1611" spans="2:5">
      <c r="B1611" s="283">
        <v>39423.645833333336</v>
      </c>
      <c r="C1611" s="284">
        <v>100.55</v>
      </c>
      <c r="D1611" s="98">
        <f t="shared" si="28"/>
        <v>-0.19347076281382858</v>
      </c>
      <c r="E1611" s="98">
        <v>1.0857544988438717E-2</v>
      </c>
    </row>
    <row r="1612" spans="2:5">
      <c r="B1612" s="283">
        <v>37880.645833333336</v>
      </c>
      <c r="C1612" s="284">
        <v>26.08</v>
      </c>
      <c r="D1612" s="98">
        <f t="shared" si="28"/>
        <v>-0.74062655395325705</v>
      </c>
      <c r="E1612" s="98">
        <v>1.0852713178294504E-2</v>
      </c>
    </row>
    <row r="1613" spans="2:5">
      <c r="B1613" s="283">
        <v>44383.645833333336</v>
      </c>
      <c r="C1613" s="284">
        <v>331.1</v>
      </c>
      <c r="D1613" s="98">
        <f t="shared" si="28"/>
        <v>11.695552147239265</v>
      </c>
      <c r="E1613" s="98">
        <v>1.08380399938941E-2</v>
      </c>
    </row>
    <row r="1614" spans="2:5">
      <c r="B1614" s="283">
        <v>41243.645833333336</v>
      </c>
      <c r="C1614" s="284">
        <v>212.87</v>
      </c>
      <c r="D1614" s="98">
        <f t="shared" si="28"/>
        <v>-0.35708245243128967</v>
      </c>
      <c r="E1614" s="98">
        <v>1.0826724915713015E-2</v>
      </c>
    </row>
    <row r="1615" spans="2:5">
      <c r="B1615" s="283">
        <v>41933.645833333336</v>
      </c>
      <c r="C1615" s="284">
        <v>186.79</v>
      </c>
      <c r="D1615" s="98">
        <f t="shared" si="28"/>
        <v>-0.12251608963216998</v>
      </c>
      <c r="E1615" s="98">
        <v>1.0823096487905248E-2</v>
      </c>
    </row>
    <row r="1616" spans="2:5">
      <c r="B1616" s="283">
        <v>43567.645833333336</v>
      </c>
      <c r="C1616" s="284">
        <v>384.23</v>
      </c>
      <c r="D1616" s="98">
        <f t="shared" si="28"/>
        <v>1.0570159002087909</v>
      </c>
      <c r="E1616" s="98">
        <v>1.0812375039461308E-2</v>
      </c>
    </row>
    <row r="1617" spans="2:5">
      <c r="B1617" s="283">
        <v>39233.645833333336</v>
      </c>
      <c r="C1617" s="284">
        <v>101.22</v>
      </c>
      <c r="D1617" s="98">
        <f t="shared" si="28"/>
        <v>-0.73656403716523955</v>
      </c>
      <c r="E1617" s="98">
        <v>1.0784901138406244E-2</v>
      </c>
    </row>
    <row r="1618" spans="2:5">
      <c r="B1618" s="283">
        <v>44281.645833333336</v>
      </c>
      <c r="C1618" s="284">
        <v>295.77999999999997</v>
      </c>
      <c r="D1618" s="98">
        <f t="shared" si="28"/>
        <v>1.9221497727721792</v>
      </c>
      <c r="E1618" s="98">
        <v>1.0764446570754815E-2</v>
      </c>
    </row>
    <row r="1619" spans="2:5">
      <c r="B1619" s="283">
        <v>38504.645833333336</v>
      </c>
      <c r="C1619" s="284">
        <v>55.48</v>
      </c>
      <c r="D1619" s="98">
        <f t="shared" si="28"/>
        <v>-0.81242815606193797</v>
      </c>
      <c r="E1619" s="98">
        <v>1.0748770267808183E-2</v>
      </c>
    </row>
    <row r="1620" spans="2:5">
      <c r="B1620" s="283">
        <v>42555.645833333336</v>
      </c>
      <c r="C1620" s="284">
        <v>291.10000000000002</v>
      </c>
      <c r="D1620" s="98">
        <f t="shared" si="28"/>
        <v>4.2469358327325173</v>
      </c>
      <c r="E1620" s="98">
        <v>1.0693701826262281E-2</v>
      </c>
    </row>
    <row r="1621" spans="2:5">
      <c r="B1621" s="283">
        <v>42153.645833333336</v>
      </c>
      <c r="C1621" s="284">
        <v>165.57</v>
      </c>
      <c r="D1621" s="98">
        <f t="shared" si="28"/>
        <v>-0.43122638268636215</v>
      </c>
      <c r="E1621" s="98">
        <v>1.0682456354535574E-2</v>
      </c>
    </row>
    <row r="1622" spans="2:5">
      <c r="B1622" s="283">
        <v>40900.645833333336</v>
      </c>
      <c r="C1622" s="284">
        <v>161.97</v>
      </c>
      <c r="D1622" s="98">
        <f t="shared" si="28"/>
        <v>-2.1743069396629844E-2</v>
      </c>
      <c r="E1622" s="98">
        <v>1.0670160988393906E-2</v>
      </c>
    </row>
    <row r="1623" spans="2:5">
      <c r="B1623" s="283">
        <v>39093.645833333336</v>
      </c>
      <c r="C1623" s="284">
        <v>89.99</v>
      </c>
      <c r="D1623" s="98">
        <f t="shared" si="28"/>
        <v>-0.44440328455886891</v>
      </c>
      <c r="E1623" s="98">
        <v>1.0669362084456235E-2</v>
      </c>
    </row>
    <row r="1624" spans="2:5">
      <c r="B1624" s="283">
        <v>38622.645833333336</v>
      </c>
      <c r="C1624" s="284">
        <v>69.16</v>
      </c>
      <c r="D1624" s="98">
        <f t="shared" si="28"/>
        <v>-0.23147016335148352</v>
      </c>
      <c r="E1624" s="98">
        <v>1.0667835744556431E-2</v>
      </c>
    </row>
    <row r="1625" spans="2:5">
      <c r="B1625" s="283">
        <v>39171.645833333336</v>
      </c>
      <c r="C1625" s="284">
        <v>76.900000000000006</v>
      </c>
      <c r="D1625" s="98">
        <f t="shared" si="28"/>
        <v>0.11191440138808573</v>
      </c>
      <c r="E1625" s="98">
        <v>1.0645288474175452E-2</v>
      </c>
    </row>
    <row r="1626" spans="2:5">
      <c r="B1626" s="283">
        <v>42727.645833333336</v>
      </c>
      <c r="C1626" s="284">
        <v>284.12</v>
      </c>
      <c r="D1626" s="98">
        <f t="shared" si="28"/>
        <v>2.6946684005201558</v>
      </c>
      <c r="E1626" s="98">
        <v>1.0635648988012614E-2</v>
      </c>
    </row>
    <row r="1627" spans="2:5">
      <c r="B1627" s="283">
        <v>38932.645833333336</v>
      </c>
      <c r="C1627" s="284">
        <v>80</v>
      </c>
      <c r="D1627" s="98">
        <f t="shared" si="28"/>
        <v>-0.71842883288751236</v>
      </c>
      <c r="E1627" s="98">
        <v>1.0611419909045017E-2</v>
      </c>
    </row>
    <row r="1628" spans="2:5">
      <c r="B1628" s="283">
        <v>39128.645833333336</v>
      </c>
      <c r="C1628" s="284">
        <v>87.62</v>
      </c>
      <c r="D1628" s="98">
        <f t="shared" si="28"/>
        <v>9.5250000000000057E-2</v>
      </c>
      <c r="E1628" s="98">
        <v>1.0611303344867373E-2</v>
      </c>
    </row>
    <row r="1629" spans="2:5">
      <c r="B1629" s="283">
        <v>41820.645833333336</v>
      </c>
      <c r="C1629" s="284">
        <v>188.77</v>
      </c>
      <c r="D1629" s="98">
        <f t="shared" si="28"/>
        <v>1.1544167998173931</v>
      </c>
      <c r="E1629" s="98">
        <v>1.0600139193747138E-2</v>
      </c>
    </row>
    <row r="1630" spans="2:5">
      <c r="B1630" s="283">
        <v>41298.645833333336</v>
      </c>
      <c r="C1630" s="284">
        <v>223.12</v>
      </c>
      <c r="D1630" s="98">
        <f t="shared" si="28"/>
        <v>0.18196747364517663</v>
      </c>
      <c r="E1630" s="98">
        <v>1.0598786121931436E-2</v>
      </c>
    </row>
    <row r="1631" spans="2:5">
      <c r="B1631" s="283">
        <v>43544.645833333336</v>
      </c>
      <c r="C1631" s="284">
        <v>380.65</v>
      </c>
      <c r="D1631" s="98">
        <f t="shared" si="28"/>
        <v>0.70603262818214407</v>
      </c>
      <c r="E1631" s="98">
        <v>1.0566278174529264E-2</v>
      </c>
    </row>
    <row r="1632" spans="2:5">
      <c r="B1632" s="283">
        <v>38197.645833333336</v>
      </c>
      <c r="C1632" s="284">
        <v>25.84</v>
      </c>
      <c r="D1632" s="98">
        <f t="shared" si="28"/>
        <v>-0.93211611716800213</v>
      </c>
      <c r="E1632" s="98">
        <v>1.0559249120062564E-2</v>
      </c>
    </row>
    <row r="1633" spans="2:5">
      <c r="B1633" s="283">
        <v>38035.645833333336</v>
      </c>
      <c r="C1633" s="284">
        <v>26.83</v>
      </c>
      <c r="D1633" s="98">
        <f t="shared" si="28"/>
        <v>3.83126934984519E-2</v>
      </c>
      <c r="E1633" s="98">
        <v>1.0546139359698614E-2</v>
      </c>
    </row>
    <row r="1634" spans="2:5">
      <c r="B1634" s="283">
        <v>43510.645833333336</v>
      </c>
      <c r="C1634" s="284">
        <v>292.38</v>
      </c>
      <c r="D1634" s="98">
        <f t="shared" si="28"/>
        <v>9.8975027953783083</v>
      </c>
      <c r="E1634" s="98">
        <v>1.0541596101337536E-2</v>
      </c>
    </row>
    <row r="1635" spans="2:5">
      <c r="B1635" s="283">
        <v>39162.645833333336</v>
      </c>
      <c r="C1635" s="284">
        <v>76.7</v>
      </c>
      <c r="D1635" s="98">
        <f t="shared" si="28"/>
        <v>-0.73767015527737878</v>
      </c>
      <c r="E1635" s="98">
        <v>1.0540184453227797E-2</v>
      </c>
    </row>
    <row r="1636" spans="2:5">
      <c r="B1636" s="283">
        <v>40114.645833333336</v>
      </c>
      <c r="C1636" s="284">
        <v>117.93</v>
      </c>
      <c r="D1636" s="98">
        <f t="shared" si="28"/>
        <v>0.53754889178617993</v>
      </c>
      <c r="E1636" s="98">
        <v>1.053984575835476E-2</v>
      </c>
    </row>
    <row r="1637" spans="2:5">
      <c r="B1637" s="283">
        <v>44525.645833333336</v>
      </c>
      <c r="C1637" s="284">
        <v>383.72</v>
      </c>
      <c r="D1637" s="98">
        <f t="shared" si="28"/>
        <v>2.2537946239294495</v>
      </c>
      <c r="E1637" s="98">
        <v>1.053407774149373E-2</v>
      </c>
    </row>
    <row r="1638" spans="2:5">
      <c r="B1638" s="283">
        <v>39269.645833333336</v>
      </c>
      <c r="C1638" s="284">
        <v>94.03</v>
      </c>
      <c r="D1638" s="98">
        <f t="shared" si="28"/>
        <v>-0.75495152715521741</v>
      </c>
      <c r="E1638" s="98">
        <v>1.0531972058033467E-2</v>
      </c>
    </row>
    <row r="1639" spans="2:5">
      <c r="B1639" s="283">
        <v>44531.645833333336</v>
      </c>
      <c r="C1639" s="284">
        <v>408.72</v>
      </c>
      <c r="D1639" s="98">
        <f t="shared" si="28"/>
        <v>3.346697862384346</v>
      </c>
      <c r="E1639" s="98">
        <v>1.0507577817885139E-2</v>
      </c>
    </row>
    <row r="1640" spans="2:5">
      <c r="B1640" s="283">
        <v>38831.645833333336</v>
      </c>
      <c r="C1640" s="284">
        <v>101.98</v>
      </c>
      <c r="D1640" s="98">
        <f t="shared" si="28"/>
        <v>-0.75048933255040129</v>
      </c>
      <c r="E1640" s="98">
        <v>1.0503369005152585E-2</v>
      </c>
    </row>
    <row r="1641" spans="2:5">
      <c r="B1641" s="283">
        <v>42528.645833333336</v>
      </c>
      <c r="C1641" s="284">
        <v>292.67</v>
      </c>
      <c r="D1641" s="98">
        <f t="shared" si="28"/>
        <v>1.8698764463620319</v>
      </c>
      <c r="E1641" s="98">
        <v>1.0496150260677517E-2</v>
      </c>
    </row>
    <row r="1642" spans="2:5">
      <c r="B1642" s="283">
        <v>41072.645833333336</v>
      </c>
      <c r="C1642" s="284">
        <v>206.03</v>
      </c>
      <c r="D1642" s="98">
        <f t="shared" si="28"/>
        <v>-0.29603307479413676</v>
      </c>
      <c r="E1642" s="98">
        <v>1.0495855608416482E-2</v>
      </c>
    </row>
    <row r="1643" spans="2:5">
      <c r="B1643" s="283">
        <v>41226.645833333336</v>
      </c>
      <c r="C1643" s="284">
        <v>216.67</v>
      </c>
      <c r="D1643" s="98">
        <f t="shared" si="28"/>
        <v>5.1642964616803289E-2</v>
      </c>
      <c r="E1643" s="98">
        <v>1.0493424120884276E-2</v>
      </c>
    </row>
    <row r="1644" spans="2:5">
      <c r="B1644" s="283">
        <v>44278.645833333336</v>
      </c>
      <c r="C1644" s="284">
        <v>298.64999999999998</v>
      </c>
      <c r="D1644" s="98">
        <f t="shared" si="28"/>
        <v>0.37836340979369543</v>
      </c>
      <c r="E1644" s="98">
        <v>1.0488918964641991E-2</v>
      </c>
    </row>
    <row r="1645" spans="2:5">
      <c r="B1645" s="283">
        <v>39470.645833333336</v>
      </c>
      <c r="C1645" s="284">
        <v>87.72</v>
      </c>
      <c r="D1645" s="98">
        <f t="shared" si="28"/>
        <v>-0.70627825213460571</v>
      </c>
      <c r="E1645" s="98">
        <v>1.0482663287639582E-2</v>
      </c>
    </row>
    <row r="1646" spans="2:5">
      <c r="B1646" s="283">
        <v>37260.645833333336</v>
      </c>
      <c r="C1646" s="284">
        <v>27</v>
      </c>
      <c r="D1646" s="98">
        <f t="shared" si="28"/>
        <v>-0.69220246238030092</v>
      </c>
      <c r="E1646" s="98">
        <v>1.0479041916167775E-2</v>
      </c>
    </row>
    <row r="1647" spans="2:5">
      <c r="B1647" s="283">
        <v>43620.645833333336</v>
      </c>
      <c r="C1647" s="284">
        <v>307.5</v>
      </c>
      <c r="D1647" s="98">
        <f t="shared" si="28"/>
        <v>10.388888888888889</v>
      </c>
      <c r="E1647" s="98">
        <v>1.0449526813880228E-2</v>
      </c>
    </row>
    <row r="1648" spans="2:5">
      <c r="B1648" s="283">
        <v>45216.645833333336</v>
      </c>
      <c r="C1648" s="284">
        <v>735.87</v>
      </c>
      <c r="D1648" s="98">
        <f t="shared" si="28"/>
        <v>1.3930731707317072</v>
      </c>
      <c r="E1648" s="98">
        <v>1.0435690060005332E-2</v>
      </c>
    </row>
    <row r="1649" spans="2:5">
      <c r="B1649" s="283">
        <v>43537.645833333336</v>
      </c>
      <c r="C1649" s="284">
        <v>354.73</v>
      </c>
      <c r="D1649" s="98">
        <f t="shared" si="28"/>
        <v>-0.51794474567518711</v>
      </c>
      <c r="E1649" s="98">
        <v>1.042527131341342E-2</v>
      </c>
    </row>
    <row r="1650" spans="2:5">
      <c r="B1650" s="283">
        <v>44508.645833333336</v>
      </c>
      <c r="C1650" s="284">
        <v>424.1</v>
      </c>
      <c r="D1650" s="98">
        <f t="shared" si="28"/>
        <v>0.19555718433738334</v>
      </c>
      <c r="E1650" s="98">
        <v>1.0411454982965251E-2</v>
      </c>
    </row>
    <row r="1651" spans="2:5">
      <c r="B1651" s="283">
        <v>39475.645833333336</v>
      </c>
      <c r="C1651" s="284">
        <v>92.3</v>
      </c>
      <c r="D1651" s="98">
        <f t="shared" si="28"/>
        <v>-0.7823626503183212</v>
      </c>
      <c r="E1651" s="98">
        <v>1.0399562123700079E-2</v>
      </c>
    </row>
    <row r="1652" spans="2:5">
      <c r="B1652" s="283">
        <v>41941.645833333336</v>
      </c>
      <c r="C1652" s="284">
        <v>189.86</v>
      </c>
      <c r="D1652" s="98">
        <f t="shared" si="28"/>
        <v>1.0569880823401951</v>
      </c>
      <c r="E1652" s="98">
        <v>1.037730828588157E-2</v>
      </c>
    </row>
    <row r="1653" spans="2:5">
      <c r="B1653" s="283">
        <v>38294.645833333336</v>
      </c>
      <c r="C1653" s="284">
        <v>29.29</v>
      </c>
      <c r="D1653" s="98">
        <f t="shared" si="28"/>
        <v>-0.84572843147582433</v>
      </c>
      <c r="E1653" s="98">
        <v>1.0348395998620141E-2</v>
      </c>
    </row>
    <row r="1654" spans="2:5">
      <c r="B1654" s="283">
        <v>42842.645833333336</v>
      </c>
      <c r="C1654" s="284">
        <v>374.35</v>
      </c>
      <c r="D1654" s="98">
        <f t="shared" si="28"/>
        <v>11.780812564015024</v>
      </c>
      <c r="E1654" s="98">
        <v>1.0336823923135174E-2</v>
      </c>
    </row>
    <row r="1655" spans="2:5">
      <c r="B1655" s="283">
        <v>42423.645833333336</v>
      </c>
      <c r="C1655" s="284">
        <v>378.7</v>
      </c>
      <c r="D1655" s="98">
        <f t="shared" si="28"/>
        <v>1.1620141578736476E-2</v>
      </c>
      <c r="E1655" s="98">
        <v>1.032468052183666E-2</v>
      </c>
    </row>
    <row r="1656" spans="2:5">
      <c r="B1656" s="283">
        <v>45302.645833333336</v>
      </c>
      <c r="C1656" s="284">
        <v>739.68</v>
      </c>
      <c r="D1656" s="98">
        <f t="shared" si="28"/>
        <v>0.95320834433588586</v>
      </c>
      <c r="E1656" s="98">
        <v>1.0312376217338493E-2</v>
      </c>
    </row>
    <row r="1657" spans="2:5">
      <c r="B1657" s="283">
        <v>43399.645833333336</v>
      </c>
      <c r="C1657" s="284">
        <v>242.07</v>
      </c>
      <c r="D1657" s="98">
        <f t="shared" si="28"/>
        <v>-0.67273685918234905</v>
      </c>
      <c r="E1657" s="98">
        <v>1.0308848080133659E-2</v>
      </c>
    </row>
    <row r="1658" spans="2:5">
      <c r="B1658" s="283">
        <v>39034.645833333336</v>
      </c>
      <c r="C1658" s="284">
        <v>72.53</v>
      </c>
      <c r="D1658" s="98">
        <f t="shared" si="28"/>
        <v>-0.70037592431941165</v>
      </c>
      <c r="E1658" s="98">
        <v>1.0307842317871518E-2</v>
      </c>
    </row>
    <row r="1659" spans="2:5">
      <c r="B1659" s="283">
        <v>43293.645833333336</v>
      </c>
      <c r="C1659" s="284">
        <v>245.1</v>
      </c>
      <c r="D1659" s="98">
        <f t="shared" si="28"/>
        <v>2.3792913277264578</v>
      </c>
      <c r="E1659" s="98">
        <v>1.0305028854080689E-2</v>
      </c>
    </row>
    <row r="1660" spans="2:5">
      <c r="B1660" s="283">
        <v>38021.645833333336</v>
      </c>
      <c r="C1660" s="284">
        <v>26.51</v>
      </c>
      <c r="D1660" s="98">
        <f t="shared" si="28"/>
        <v>-0.89184006527947779</v>
      </c>
      <c r="E1660" s="98">
        <v>1.0289634146341653E-2</v>
      </c>
    </row>
    <row r="1661" spans="2:5">
      <c r="B1661" s="283">
        <v>38945.645833333336</v>
      </c>
      <c r="C1661" s="284">
        <v>77.59</v>
      </c>
      <c r="D1661" s="98">
        <f t="shared" si="28"/>
        <v>1.9268200678989058</v>
      </c>
      <c r="E1661" s="98">
        <v>1.0286458333333526E-2</v>
      </c>
    </row>
    <row r="1662" spans="2:5">
      <c r="B1662" s="283">
        <v>44229.645833333336</v>
      </c>
      <c r="C1662" s="284">
        <v>312.52999999999997</v>
      </c>
      <c r="D1662" s="98">
        <f t="shared" si="28"/>
        <v>3.0279675215878328</v>
      </c>
      <c r="E1662" s="98">
        <v>1.0279618555034675E-2</v>
      </c>
    </row>
    <row r="1663" spans="2:5">
      <c r="B1663" s="283">
        <v>41614.645833333336</v>
      </c>
      <c r="C1663" s="284">
        <v>190.05</v>
      </c>
      <c r="D1663" s="98">
        <f t="shared" si="28"/>
        <v>-0.39189837775573533</v>
      </c>
      <c r="E1663" s="98">
        <v>1.0259408887943966E-2</v>
      </c>
    </row>
    <row r="1664" spans="2:5">
      <c r="B1664" s="283">
        <v>38078.645833333336</v>
      </c>
      <c r="C1664" s="284">
        <v>24.65</v>
      </c>
      <c r="D1664" s="98">
        <f t="shared" si="28"/>
        <v>-0.87029729018679292</v>
      </c>
      <c r="E1664" s="98">
        <v>1.0245901639344357E-2</v>
      </c>
    </row>
    <row r="1665" spans="2:5">
      <c r="B1665" s="283">
        <v>43447.645833333336</v>
      </c>
      <c r="C1665" s="284">
        <v>305.97000000000003</v>
      </c>
      <c r="D1665" s="98">
        <f t="shared" si="28"/>
        <v>11.412576064908723</v>
      </c>
      <c r="E1665" s="98">
        <v>1.0235414534288667E-2</v>
      </c>
    </row>
    <row r="1666" spans="2:5">
      <c r="B1666" s="283">
        <v>40457.645833333336</v>
      </c>
      <c r="C1666" s="284">
        <v>118.49</v>
      </c>
      <c r="D1666" s="98">
        <f t="shared" si="28"/>
        <v>-0.61273981109259079</v>
      </c>
      <c r="E1666" s="98">
        <v>1.0231051240514821E-2</v>
      </c>
    </row>
    <row r="1667" spans="2:5">
      <c r="B1667" s="283">
        <v>37221.645833333336</v>
      </c>
      <c r="C1667" s="284">
        <v>26.67</v>
      </c>
      <c r="D1667" s="98">
        <f t="shared" si="28"/>
        <v>-0.77491771457506964</v>
      </c>
      <c r="E1667" s="98">
        <v>1.0227272727272751E-2</v>
      </c>
    </row>
    <row r="1668" spans="2:5">
      <c r="B1668" s="283">
        <v>42983.645833333336</v>
      </c>
      <c r="C1668" s="284">
        <v>349.97</v>
      </c>
      <c r="D1668" s="98">
        <f t="shared" si="28"/>
        <v>12.122234720659918</v>
      </c>
      <c r="E1668" s="98">
        <v>1.0218514562826631E-2</v>
      </c>
    </row>
    <row r="1669" spans="2:5">
      <c r="B1669" s="283">
        <v>39147.645833333336</v>
      </c>
      <c r="C1669" s="284">
        <v>78.17</v>
      </c>
      <c r="D1669" s="98">
        <f t="shared" si="28"/>
        <v>-0.77663799754264651</v>
      </c>
      <c r="E1669" s="98">
        <v>1.0209356422848259E-2</v>
      </c>
    </row>
    <row r="1670" spans="2:5">
      <c r="B1670" s="283">
        <v>40233.645833333336</v>
      </c>
      <c r="C1670" s="284">
        <v>120.81</v>
      </c>
      <c r="D1670" s="98">
        <f t="shared" si="28"/>
        <v>0.54547780478444419</v>
      </c>
      <c r="E1670" s="98">
        <v>1.0201521866376684E-2</v>
      </c>
    </row>
    <row r="1671" spans="2:5">
      <c r="B1671" s="283">
        <v>44238.645833333336</v>
      </c>
      <c r="C1671" s="284">
        <v>308.88</v>
      </c>
      <c r="D1671" s="98">
        <f t="shared" si="28"/>
        <v>1.5567419915569904</v>
      </c>
      <c r="E1671" s="98">
        <v>1.0171043594858986E-2</v>
      </c>
    </row>
    <row r="1672" spans="2:5">
      <c r="B1672" s="283">
        <v>37463.645833333336</v>
      </c>
      <c r="C1672" s="284">
        <v>24.92</v>
      </c>
      <c r="D1672" s="98">
        <f t="shared" si="28"/>
        <v>-0.91932141932141931</v>
      </c>
      <c r="E1672" s="98">
        <v>1.0133765707336817E-2</v>
      </c>
    </row>
    <row r="1673" spans="2:5">
      <c r="B1673" s="283">
        <v>38191.645833333336</v>
      </c>
      <c r="C1673" s="284">
        <v>25.95</v>
      </c>
      <c r="D1673" s="98">
        <f t="shared" si="28"/>
        <v>4.13322632423756E-2</v>
      </c>
      <c r="E1673" s="98">
        <v>1.0120669521214376E-2</v>
      </c>
    </row>
    <row r="1674" spans="2:5">
      <c r="B1674" s="283">
        <v>37910.645833333336</v>
      </c>
      <c r="C1674" s="284">
        <v>24.98</v>
      </c>
      <c r="D1674" s="98">
        <f t="shared" ref="D1674:D1737" si="29">C1674/C1673-1</f>
        <v>-3.737957610789977E-2</v>
      </c>
      <c r="E1674" s="98">
        <v>1.0109179134654367E-2</v>
      </c>
    </row>
    <row r="1675" spans="2:5">
      <c r="B1675" s="283">
        <v>38842.645833333336</v>
      </c>
      <c r="C1675" s="284">
        <v>103.94</v>
      </c>
      <c r="D1675" s="98">
        <f t="shared" si="29"/>
        <v>3.1609287429943951</v>
      </c>
      <c r="E1675" s="98">
        <v>1.0106899902818212E-2</v>
      </c>
    </row>
    <row r="1676" spans="2:5">
      <c r="B1676" s="283">
        <v>41421.645833333336</v>
      </c>
      <c r="C1676" s="284">
        <v>215.9</v>
      </c>
      <c r="D1676" s="98">
        <f t="shared" si="29"/>
        <v>1.0771598999422745</v>
      </c>
      <c r="E1676" s="98">
        <v>1.0105735940862726E-2</v>
      </c>
    </row>
    <row r="1677" spans="2:5">
      <c r="B1677" s="283">
        <v>37160.645833333336</v>
      </c>
      <c r="C1677" s="284">
        <v>20</v>
      </c>
      <c r="D1677" s="98">
        <f t="shared" si="29"/>
        <v>-0.90736452061139417</v>
      </c>
      <c r="E1677" s="98">
        <v>1.0101010101010166E-2</v>
      </c>
    </row>
    <row r="1678" spans="2:5">
      <c r="B1678" s="283">
        <v>37251.645833333336</v>
      </c>
      <c r="C1678" s="284">
        <v>27</v>
      </c>
      <c r="D1678" s="98">
        <f t="shared" si="29"/>
        <v>0.35000000000000009</v>
      </c>
      <c r="E1678" s="98">
        <v>1.0101010101010166E-2</v>
      </c>
    </row>
    <row r="1679" spans="2:5">
      <c r="B1679" s="283">
        <v>37943.645833333336</v>
      </c>
      <c r="C1679" s="284">
        <v>25.01</v>
      </c>
      <c r="D1679" s="98">
        <f t="shared" si="29"/>
        <v>-7.3703703703703605E-2</v>
      </c>
      <c r="E1679" s="98">
        <v>1.0096930533117998E-2</v>
      </c>
    </row>
    <row r="1680" spans="2:5">
      <c r="B1680" s="283">
        <v>43990.645833333336</v>
      </c>
      <c r="C1680" s="284">
        <v>336.63</v>
      </c>
      <c r="D1680" s="98">
        <f t="shared" si="29"/>
        <v>12.45981607357057</v>
      </c>
      <c r="E1680" s="98">
        <v>1.00819155639571E-2</v>
      </c>
    </row>
    <row r="1681" spans="2:5">
      <c r="B1681" s="283">
        <v>41590.645833333336</v>
      </c>
      <c r="C1681" s="284">
        <v>174.46</v>
      </c>
      <c r="D1681" s="98">
        <f t="shared" si="29"/>
        <v>-0.48174553664260455</v>
      </c>
      <c r="E1681" s="98">
        <v>1.0074108383510971E-2</v>
      </c>
    </row>
    <row r="1682" spans="2:5">
      <c r="B1682" s="283">
        <v>38498.645833333336</v>
      </c>
      <c r="C1682" s="284">
        <v>52.26</v>
      </c>
      <c r="D1682" s="98">
        <f t="shared" si="29"/>
        <v>-0.70044709388971693</v>
      </c>
      <c r="E1682" s="98">
        <v>1.0050251256281229E-2</v>
      </c>
    </row>
    <row r="1683" spans="2:5">
      <c r="B1683" s="283">
        <v>36937.645833333336</v>
      </c>
      <c r="C1683" s="284">
        <v>34.22</v>
      </c>
      <c r="D1683" s="98">
        <f t="shared" si="29"/>
        <v>-0.34519709146574817</v>
      </c>
      <c r="E1683" s="98">
        <v>1.0035419126328105E-2</v>
      </c>
    </row>
    <row r="1684" spans="2:5">
      <c r="B1684" s="283">
        <v>41003.645833333336</v>
      </c>
      <c r="C1684" s="284">
        <v>220.6</v>
      </c>
      <c r="D1684" s="98">
        <f t="shared" si="29"/>
        <v>5.4465225014611338</v>
      </c>
      <c r="E1684" s="98">
        <v>1.0027013415136565E-2</v>
      </c>
    </row>
    <row r="1685" spans="2:5">
      <c r="B1685" s="283">
        <v>38194.645833333336</v>
      </c>
      <c r="C1685" s="284">
        <v>26.21</v>
      </c>
      <c r="D1685" s="98">
        <f t="shared" si="29"/>
        <v>-0.88118766999093379</v>
      </c>
      <c r="E1685" s="98">
        <v>1.0019267822735989E-2</v>
      </c>
    </row>
    <row r="1686" spans="2:5">
      <c r="B1686" s="283">
        <v>41771.645833333336</v>
      </c>
      <c r="C1686" s="284">
        <v>219.14</v>
      </c>
      <c r="D1686" s="98">
        <f t="shared" si="29"/>
        <v>7.3609309423884</v>
      </c>
      <c r="E1686" s="98">
        <v>1.000138267963302E-2</v>
      </c>
    </row>
    <row r="1687" spans="2:5">
      <c r="B1687" s="283">
        <v>45412.645833333336</v>
      </c>
      <c r="C1687" s="284">
        <v>1114.97</v>
      </c>
      <c r="D1687" s="98">
        <f t="shared" si="29"/>
        <v>4.0879346536460712</v>
      </c>
      <c r="E1687" s="98">
        <v>1.000063409817642E-2</v>
      </c>
    </row>
    <row r="1688" spans="2:5">
      <c r="B1688" s="283">
        <v>43262.645833333336</v>
      </c>
      <c r="C1688" s="284">
        <v>249.55</v>
      </c>
      <c r="D1688" s="98">
        <f t="shared" si="29"/>
        <v>-0.77618231880678401</v>
      </c>
      <c r="E1688" s="98">
        <v>9.9967621822891761E-3</v>
      </c>
    </row>
    <row r="1689" spans="2:5">
      <c r="B1689" s="283">
        <v>41134.645833333336</v>
      </c>
      <c r="C1689" s="284">
        <v>213.26</v>
      </c>
      <c r="D1689" s="98">
        <f t="shared" si="29"/>
        <v>-0.1454217591664998</v>
      </c>
      <c r="E1689" s="98">
        <v>9.9928960454651605E-3</v>
      </c>
    </row>
    <row r="1690" spans="2:5">
      <c r="B1690" s="283">
        <v>44902.645833333336</v>
      </c>
      <c r="C1690" s="284">
        <v>596.54999999999995</v>
      </c>
      <c r="D1690" s="98">
        <f t="shared" si="29"/>
        <v>1.797289693332083</v>
      </c>
      <c r="E1690" s="98">
        <v>9.9889951748073358E-3</v>
      </c>
    </row>
    <row r="1691" spans="2:5">
      <c r="B1691" s="283">
        <v>38411.645833333336</v>
      </c>
      <c r="C1691" s="284">
        <v>37.42</v>
      </c>
      <c r="D1691" s="98">
        <f t="shared" si="29"/>
        <v>-0.93727265107702618</v>
      </c>
      <c r="E1691" s="98">
        <v>9.9865047233469451E-3</v>
      </c>
    </row>
    <row r="1692" spans="2:5">
      <c r="B1692" s="283">
        <v>42684.645833333336</v>
      </c>
      <c r="C1692" s="284">
        <v>429.85</v>
      </c>
      <c r="D1692" s="98">
        <f t="shared" si="29"/>
        <v>10.48717263495457</v>
      </c>
      <c r="E1692" s="98">
        <v>9.9859022556390009E-3</v>
      </c>
    </row>
    <row r="1693" spans="2:5">
      <c r="B1693" s="283">
        <v>38995.645833333336</v>
      </c>
      <c r="C1693" s="284">
        <v>70.099999999999994</v>
      </c>
      <c r="D1693" s="98">
        <f t="shared" si="29"/>
        <v>-0.83691985576363848</v>
      </c>
      <c r="E1693" s="98">
        <v>9.9409307016280479E-3</v>
      </c>
    </row>
    <row r="1694" spans="2:5">
      <c r="B1694" s="283">
        <v>38919.645833333336</v>
      </c>
      <c r="C1694" s="284">
        <v>79.31</v>
      </c>
      <c r="D1694" s="98">
        <f t="shared" si="29"/>
        <v>0.13138373751783172</v>
      </c>
      <c r="E1694" s="98">
        <v>9.9325098688398672E-3</v>
      </c>
    </row>
    <row r="1695" spans="2:5">
      <c r="B1695" s="283">
        <v>41900.645833333336</v>
      </c>
      <c r="C1695" s="284">
        <v>186.12</v>
      </c>
      <c r="D1695" s="98">
        <f t="shared" si="29"/>
        <v>1.3467406380027738</v>
      </c>
      <c r="E1695" s="98">
        <v>9.9300016278691672E-3</v>
      </c>
    </row>
    <row r="1696" spans="2:5">
      <c r="B1696" s="283">
        <v>45146.645833333336</v>
      </c>
      <c r="C1696" s="284">
        <v>691.3</v>
      </c>
      <c r="D1696" s="98">
        <f t="shared" si="29"/>
        <v>2.7142703632065333</v>
      </c>
      <c r="E1696" s="98">
        <v>9.9047507742651142E-3</v>
      </c>
    </row>
    <row r="1697" spans="2:5">
      <c r="B1697" s="283">
        <v>43783.645833333336</v>
      </c>
      <c r="C1697" s="284">
        <v>420.67</v>
      </c>
      <c r="D1697" s="98">
        <f t="shared" si="29"/>
        <v>-0.39147982062780262</v>
      </c>
      <c r="E1697" s="98">
        <v>9.890769415436429E-3</v>
      </c>
    </row>
    <row r="1698" spans="2:5">
      <c r="B1698" s="283">
        <v>42874.645833333336</v>
      </c>
      <c r="C1698" s="284">
        <v>417.67</v>
      </c>
      <c r="D1698" s="98">
        <f t="shared" si="29"/>
        <v>-7.1314807331162022E-3</v>
      </c>
      <c r="E1698" s="98">
        <v>9.8892596353790108E-3</v>
      </c>
    </row>
    <row r="1699" spans="2:5">
      <c r="B1699" s="283">
        <v>39259.645833333336</v>
      </c>
      <c r="C1699" s="284">
        <v>95</v>
      </c>
      <c r="D1699" s="98">
        <f t="shared" si="29"/>
        <v>-0.77254770512605653</v>
      </c>
      <c r="E1699" s="98">
        <v>9.8862549165514846E-3</v>
      </c>
    </row>
    <row r="1700" spans="2:5">
      <c r="B1700" s="283">
        <v>36951.645833333336</v>
      </c>
      <c r="C1700" s="284">
        <v>26.6</v>
      </c>
      <c r="D1700" s="98">
        <f t="shared" si="29"/>
        <v>-0.72</v>
      </c>
      <c r="E1700" s="98">
        <v>9.8709187547456612E-3</v>
      </c>
    </row>
    <row r="1701" spans="2:5">
      <c r="B1701" s="283">
        <v>45121.645833333336</v>
      </c>
      <c r="C1701" s="284">
        <v>549.91999999999996</v>
      </c>
      <c r="D1701" s="98">
        <f t="shared" si="29"/>
        <v>19.673684210526314</v>
      </c>
      <c r="E1701" s="98">
        <v>9.8613534110734147E-3</v>
      </c>
    </row>
    <row r="1702" spans="2:5">
      <c r="B1702" s="283">
        <v>39352.645833333336</v>
      </c>
      <c r="C1702" s="284">
        <v>99.42</v>
      </c>
      <c r="D1702" s="98">
        <f t="shared" si="29"/>
        <v>-0.81921006691882448</v>
      </c>
      <c r="E1702" s="98">
        <v>9.852717115286902E-3</v>
      </c>
    </row>
    <row r="1703" spans="2:5">
      <c r="B1703" s="283">
        <v>38968.645833333336</v>
      </c>
      <c r="C1703" s="284">
        <v>73.87</v>
      </c>
      <c r="D1703" s="98">
        <f t="shared" si="29"/>
        <v>-0.2569905451619392</v>
      </c>
      <c r="E1703" s="98">
        <v>9.8427887901570976E-3</v>
      </c>
    </row>
    <row r="1704" spans="2:5">
      <c r="B1704" s="283">
        <v>39895.645833333336</v>
      </c>
      <c r="C1704" s="284">
        <v>43.13</v>
      </c>
      <c r="D1704" s="98">
        <f t="shared" si="29"/>
        <v>-0.41613645593610393</v>
      </c>
      <c r="E1704" s="98">
        <v>9.8337625848747834E-3</v>
      </c>
    </row>
    <row r="1705" spans="2:5">
      <c r="B1705" s="283">
        <v>41761.645833333336</v>
      </c>
      <c r="C1705" s="284">
        <v>220.8</v>
      </c>
      <c r="D1705" s="98">
        <f t="shared" si="29"/>
        <v>4.1194064456294921</v>
      </c>
      <c r="E1705" s="98">
        <v>9.8330665447061705E-3</v>
      </c>
    </row>
    <row r="1706" spans="2:5">
      <c r="B1706" s="283">
        <v>40548.645833333336</v>
      </c>
      <c r="C1706" s="284">
        <v>144.97</v>
      </c>
      <c r="D1706" s="98">
        <f t="shared" si="29"/>
        <v>-0.34343297101449277</v>
      </c>
      <c r="E1706" s="98">
        <v>9.8216773474504304E-3</v>
      </c>
    </row>
    <row r="1707" spans="2:5">
      <c r="B1707" s="283">
        <v>44001.645833333336</v>
      </c>
      <c r="C1707" s="284">
        <v>321.77</v>
      </c>
      <c r="D1707" s="98">
        <f t="shared" si="29"/>
        <v>1.2195626681382352</v>
      </c>
      <c r="E1707" s="98">
        <v>9.7913070767299271E-3</v>
      </c>
    </row>
    <row r="1708" spans="2:5">
      <c r="B1708" s="283">
        <v>41541.645833333336</v>
      </c>
      <c r="C1708" s="284">
        <v>175.65</v>
      </c>
      <c r="D1708" s="98">
        <f t="shared" si="29"/>
        <v>-0.45411318643751741</v>
      </c>
      <c r="E1708" s="98">
        <v>9.7729232538086297E-3</v>
      </c>
    </row>
    <row r="1709" spans="2:5">
      <c r="B1709" s="283">
        <v>39043.645833333336</v>
      </c>
      <c r="C1709" s="284">
        <v>70.27</v>
      </c>
      <c r="D1709" s="98">
        <f t="shared" si="29"/>
        <v>-0.59994306860233415</v>
      </c>
      <c r="E1709" s="98">
        <v>9.771518896393161E-3</v>
      </c>
    </row>
    <row r="1710" spans="2:5">
      <c r="B1710" s="283">
        <v>41442.645833333336</v>
      </c>
      <c r="C1710" s="284">
        <v>181.91</v>
      </c>
      <c r="D1710" s="98">
        <f t="shared" si="29"/>
        <v>1.5887291874199518</v>
      </c>
      <c r="E1710" s="98">
        <v>9.7696364140993364E-3</v>
      </c>
    </row>
    <row r="1711" spans="2:5">
      <c r="B1711" s="283">
        <v>44153.645833333336</v>
      </c>
      <c r="C1711" s="284">
        <v>294.60000000000002</v>
      </c>
      <c r="D1711" s="98">
        <f t="shared" si="29"/>
        <v>0.61948216150843849</v>
      </c>
      <c r="E1711" s="98">
        <v>9.7686375321337504E-3</v>
      </c>
    </row>
    <row r="1712" spans="2:5">
      <c r="B1712" s="283">
        <v>39688.645833333336</v>
      </c>
      <c r="C1712" s="284">
        <v>99.29</v>
      </c>
      <c r="D1712" s="98">
        <f t="shared" si="29"/>
        <v>-0.66296673455532928</v>
      </c>
      <c r="E1712" s="98">
        <v>9.7630428150108362E-3</v>
      </c>
    </row>
    <row r="1713" spans="2:5">
      <c r="B1713" s="283">
        <v>37650.645833333336</v>
      </c>
      <c r="C1713" s="284">
        <v>21.73</v>
      </c>
      <c r="D1713" s="98">
        <f t="shared" si="29"/>
        <v>-0.7811461375767953</v>
      </c>
      <c r="E1713" s="98">
        <v>9.75836431226762E-3</v>
      </c>
    </row>
    <row r="1714" spans="2:5">
      <c r="B1714" s="283">
        <v>43808.645833333336</v>
      </c>
      <c r="C1714" s="284">
        <v>440.05</v>
      </c>
      <c r="D1714" s="98">
        <f t="shared" si="29"/>
        <v>19.250805338242063</v>
      </c>
      <c r="E1714" s="98">
        <v>9.7521798990363173E-3</v>
      </c>
    </row>
    <row r="1715" spans="2:5">
      <c r="B1715" s="283">
        <v>38209.645833333336</v>
      </c>
      <c r="C1715" s="284">
        <v>25.92</v>
      </c>
      <c r="D1715" s="98">
        <f t="shared" si="29"/>
        <v>-0.94109760254516528</v>
      </c>
      <c r="E1715" s="98">
        <v>9.7389949357227223E-3</v>
      </c>
    </row>
    <row r="1716" spans="2:5">
      <c r="B1716" s="283">
        <v>45182.645833333336</v>
      </c>
      <c r="C1716" s="284">
        <v>690.82</v>
      </c>
      <c r="D1716" s="98">
        <f t="shared" si="29"/>
        <v>25.652006172839506</v>
      </c>
      <c r="E1716" s="98">
        <v>9.7198064808454721E-3</v>
      </c>
    </row>
    <row r="1717" spans="2:5">
      <c r="B1717" s="283">
        <v>38828.645833333336</v>
      </c>
      <c r="C1717" s="284">
        <v>100.92</v>
      </c>
      <c r="D1717" s="98">
        <f t="shared" si="29"/>
        <v>-0.85391274137980955</v>
      </c>
      <c r="E1717" s="98">
        <v>9.7048524262131064E-3</v>
      </c>
    </row>
    <row r="1718" spans="2:5">
      <c r="B1718" s="283">
        <v>43153.645833333336</v>
      </c>
      <c r="C1718" s="284">
        <v>289.3</v>
      </c>
      <c r="D1718" s="98">
        <f t="shared" si="29"/>
        <v>1.8666270313119302</v>
      </c>
      <c r="E1718" s="98">
        <v>9.7026385592628994E-3</v>
      </c>
    </row>
    <row r="1719" spans="2:5">
      <c r="B1719" s="283">
        <v>38167.645833333336</v>
      </c>
      <c r="C1719" s="284">
        <v>25.07</v>
      </c>
      <c r="D1719" s="98">
        <f t="shared" si="29"/>
        <v>-0.9133425509851365</v>
      </c>
      <c r="E1719" s="98">
        <v>9.6657269432138815E-3</v>
      </c>
    </row>
    <row r="1720" spans="2:5">
      <c r="B1720" s="283">
        <v>40527.645833333336</v>
      </c>
      <c r="C1720" s="284">
        <v>134.77000000000001</v>
      </c>
      <c r="D1720" s="98">
        <f t="shared" si="29"/>
        <v>4.375747905863582</v>
      </c>
      <c r="E1720" s="98">
        <v>9.6643691938869125E-3</v>
      </c>
    </row>
    <row r="1721" spans="2:5">
      <c r="B1721" s="283">
        <v>38215.645833333336</v>
      </c>
      <c r="C1721" s="284">
        <v>26.13</v>
      </c>
      <c r="D1721" s="98">
        <f t="shared" si="29"/>
        <v>-0.8061141203531943</v>
      </c>
      <c r="E1721" s="98">
        <v>9.659969088098963E-3</v>
      </c>
    </row>
    <row r="1722" spans="2:5">
      <c r="B1722" s="283">
        <v>42697.645833333336</v>
      </c>
      <c r="C1722" s="284">
        <v>316.98</v>
      </c>
      <c r="D1722" s="98">
        <f t="shared" si="29"/>
        <v>11.130884041331804</v>
      </c>
      <c r="E1722" s="98">
        <v>9.6512183468706603E-3</v>
      </c>
    </row>
    <row r="1723" spans="2:5">
      <c r="B1723" s="283">
        <v>40436.645833333336</v>
      </c>
      <c r="C1723" s="284">
        <v>117.33</v>
      </c>
      <c r="D1723" s="98">
        <f t="shared" si="29"/>
        <v>-0.62985046375165621</v>
      </c>
      <c r="E1723" s="98">
        <v>9.6377248085364187E-3</v>
      </c>
    </row>
    <row r="1724" spans="2:5">
      <c r="B1724" s="283">
        <v>38492.645833333336</v>
      </c>
      <c r="C1724" s="284">
        <v>52.5</v>
      </c>
      <c r="D1724" s="98">
        <f t="shared" si="29"/>
        <v>-0.55254410636665807</v>
      </c>
      <c r="E1724" s="98">
        <v>9.6153846153845812E-3</v>
      </c>
    </row>
    <row r="1725" spans="2:5">
      <c r="B1725" s="283">
        <v>38132.645833333336</v>
      </c>
      <c r="C1725" s="284">
        <v>25.23</v>
      </c>
      <c r="D1725" s="98">
        <f t="shared" si="29"/>
        <v>-0.51942857142857135</v>
      </c>
      <c r="E1725" s="98">
        <v>9.6038415366146435E-3</v>
      </c>
    </row>
    <row r="1726" spans="2:5">
      <c r="B1726" s="283">
        <v>43777.645833333336</v>
      </c>
      <c r="C1726" s="284">
        <v>382.03</v>
      </c>
      <c r="D1726" s="98">
        <f t="shared" si="29"/>
        <v>14.141894569956399</v>
      </c>
      <c r="E1726" s="98">
        <v>9.5930232558139039E-3</v>
      </c>
    </row>
    <row r="1727" spans="2:5">
      <c r="B1727" s="283">
        <v>42774.645833333336</v>
      </c>
      <c r="C1727" s="284">
        <v>357.97</v>
      </c>
      <c r="D1727" s="98">
        <f t="shared" si="29"/>
        <v>-6.297934717168796E-2</v>
      </c>
      <c r="E1727" s="98">
        <v>9.5890797303777031E-3</v>
      </c>
    </row>
    <row r="1728" spans="2:5">
      <c r="B1728" s="283">
        <v>37470.645833333336</v>
      </c>
      <c r="C1728" s="284">
        <v>24.23</v>
      </c>
      <c r="D1728" s="98">
        <f t="shared" si="29"/>
        <v>-0.93231276363941107</v>
      </c>
      <c r="E1728" s="98">
        <v>9.5833333333332771E-3</v>
      </c>
    </row>
    <row r="1729" spans="2:5">
      <c r="B1729" s="283">
        <v>36984.645833333336</v>
      </c>
      <c r="C1729" s="284">
        <v>24.24</v>
      </c>
      <c r="D1729" s="98">
        <f t="shared" si="29"/>
        <v>4.1271151465127609E-4</v>
      </c>
      <c r="E1729" s="98">
        <v>9.5793419408578551E-3</v>
      </c>
    </row>
    <row r="1730" spans="2:5">
      <c r="B1730" s="283">
        <v>41450.645833333336</v>
      </c>
      <c r="C1730" s="284">
        <v>197.81</v>
      </c>
      <c r="D1730" s="98">
        <f t="shared" si="29"/>
        <v>7.1604785478547868</v>
      </c>
      <c r="E1730" s="98">
        <v>9.5437378789424709E-3</v>
      </c>
    </row>
    <row r="1731" spans="2:5">
      <c r="B1731" s="283">
        <v>40413.645833333336</v>
      </c>
      <c r="C1731" s="284">
        <v>119.57</v>
      </c>
      <c r="D1731" s="98">
        <f t="shared" si="29"/>
        <v>-0.39553106516354086</v>
      </c>
      <c r="E1731" s="98">
        <v>9.5406957109085422E-3</v>
      </c>
    </row>
    <row r="1732" spans="2:5">
      <c r="B1732" s="283">
        <v>45265.645833333336</v>
      </c>
      <c r="C1732" s="284">
        <v>707.28</v>
      </c>
      <c r="D1732" s="98">
        <f t="shared" si="29"/>
        <v>4.9151961194279501</v>
      </c>
      <c r="E1732" s="98">
        <v>9.5346845560946303E-3</v>
      </c>
    </row>
    <row r="1733" spans="2:5">
      <c r="B1733" s="283">
        <v>43430.645833333336</v>
      </c>
      <c r="C1733" s="284">
        <v>284.82</v>
      </c>
      <c r="D1733" s="98">
        <f t="shared" si="29"/>
        <v>-0.5973023413640991</v>
      </c>
      <c r="E1733" s="98">
        <v>9.5346117038244138E-3</v>
      </c>
    </row>
    <row r="1734" spans="2:5">
      <c r="B1734" s="283">
        <v>40515.645833333336</v>
      </c>
      <c r="C1734" s="284">
        <v>136.08000000000001</v>
      </c>
      <c r="D1734" s="98">
        <f t="shared" si="29"/>
        <v>-0.52222456288182006</v>
      </c>
      <c r="E1734" s="98">
        <v>9.4955489614243493E-3</v>
      </c>
    </row>
    <row r="1735" spans="2:5">
      <c r="B1735" s="283">
        <v>44285.645833333336</v>
      </c>
      <c r="C1735" s="284">
        <v>298.58</v>
      </c>
      <c r="D1735" s="98">
        <f t="shared" si="29"/>
        <v>1.1941504997060548</v>
      </c>
      <c r="E1735" s="98">
        <v>9.4664953681791175E-3</v>
      </c>
    </row>
    <row r="1736" spans="2:5">
      <c r="B1736" s="283">
        <v>37267.645833333336</v>
      </c>
      <c r="C1736" s="284">
        <v>27.73</v>
      </c>
      <c r="D1736" s="98">
        <f t="shared" si="29"/>
        <v>-0.90712706812244626</v>
      </c>
      <c r="E1736" s="98">
        <v>9.4648707681106448E-3</v>
      </c>
    </row>
    <row r="1737" spans="2:5">
      <c r="B1737" s="283">
        <v>41481.645833333336</v>
      </c>
      <c r="C1737" s="284">
        <v>174.97</v>
      </c>
      <c r="D1737" s="98">
        <f t="shared" si="29"/>
        <v>5.3097728092318786</v>
      </c>
      <c r="E1737" s="98">
        <v>9.4617204177003256E-3</v>
      </c>
    </row>
    <row r="1738" spans="2:5">
      <c r="B1738" s="283">
        <v>42327.645833333336</v>
      </c>
      <c r="C1738" s="284">
        <v>399.52</v>
      </c>
      <c r="D1738" s="98">
        <f t="shared" ref="D1738:D1801" si="30">C1738/C1737-1</f>
        <v>1.2833628622049496</v>
      </c>
      <c r="E1738" s="98">
        <v>9.4496942745969648E-3</v>
      </c>
    </row>
    <row r="1739" spans="2:5">
      <c r="B1739" s="283">
        <v>44865.645833333336</v>
      </c>
      <c r="C1739" s="284">
        <v>494.83</v>
      </c>
      <c r="D1739" s="98">
        <f t="shared" si="30"/>
        <v>0.23856127352823386</v>
      </c>
      <c r="E1739" s="98">
        <v>9.4451244390045819E-3</v>
      </c>
    </row>
    <row r="1740" spans="2:5">
      <c r="B1740" s="283">
        <v>43228.645833333336</v>
      </c>
      <c r="C1740" s="284">
        <v>288.57</v>
      </c>
      <c r="D1740" s="98">
        <f t="shared" si="30"/>
        <v>-0.41683002243194633</v>
      </c>
      <c r="E1740" s="98">
        <v>9.4448525553572082E-3</v>
      </c>
    </row>
    <row r="1741" spans="2:5">
      <c r="B1741" s="283">
        <v>36762.645833333336</v>
      </c>
      <c r="C1741" s="284">
        <v>28.87</v>
      </c>
      <c r="D1741" s="98">
        <f t="shared" si="30"/>
        <v>-0.89995495027203098</v>
      </c>
      <c r="E1741" s="98">
        <v>9.4405594405593263E-3</v>
      </c>
    </row>
    <row r="1742" spans="2:5">
      <c r="B1742" s="283">
        <v>37098.645833333336</v>
      </c>
      <c r="C1742" s="284">
        <v>21.4</v>
      </c>
      <c r="D1742" s="98">
        <f t="shared" si="30"/>
        <v>-0.25874610322133706</v>
      </c>
      <c r="E1742" s="98">
        <v>9.4339622641508303E-3</v>
      </c>
    </row>
    <row r="1743" spans="2:5">
      <c r="B1743" s="283">
        <v>40137.645833333336</v>
      </c>
      <c r="C1743" s="284">
        <v>118.8</v>
      </c>
      <c r="D1743" s="98">
        <f t="shared" si="30"/>
        <v>4.5514018691588785</v>
      </c>
      <c r="E1743" s="98">
        <v>9.4315574815191372E-3</v>
      </c>
    </row>
    <row r="1744" spans="2:5">
      <c r="B1744" s="283">
        <v>36909.645833333336</v>
      </c>
      <c r="C1744" s="284">
        <v>38.619999999999997</v>
      </c>
      <c r="D1744" s="98">
        <f t="shared" si="30"/>
        <v>-0.67491582491582491</v>
      </c>
      <c r="E1744" s="98">
        <v>9.4093047569263621E-3</v>
      </c>
    </row>
    <row r="1745" spans="2:5">
      <c r="B1745" s="283">
        <v>45443.645833333336</v>
      </c>
      <c r="C1745" s="284">
        <v>1294.03</v>
      </c>
      <c r="D1745" s="98">
        <f t="shared" si="30"/>
        <v>32.506732263076131</v>
      </c>
      <c r="E1745" s="98">
        <v>9.4073964289336232E-3</v>
      </c>
    </row>
    <row r="1746" spans="2:5">
      <c r="B1746" s="283">
        <v>39499.645833333336</v>
      </c>
      <c r="C1746" s="284">
        <v>87.01</v>
      </c>
      <c r="D1746" s="98">
        <f t="shared" si="30"/>
        <v>-0.93276044604839148</v>
      </c>
      <c r="E1746" s="98">
        <v>9.3967517401392087E-3</v>
      </c>
    </row>
    <row r="1747" spans="2:5">
      <c r="B1747" s="283">
        <v>37890.645833333336</v>
      </c>
      <c r="C1747" s="284">
        <v>23.64</v>
      </c>
      <c r="D1747" s="98">
        <f t="shared" si="30"/>
        <v>-0.72830709113894954</v>
      </c>
      <c r="E1747" s="98">
        <v>9.3936806148591234E-3</v>
      </c>
    </row>
    <row r="1748" spans="2:5">
      <c r="B1748" s="283">
        <v>37754.645833333336</v>
      </c>
      <c r="C1748" s="284">
        <v>20.52</v>
      </c>
      <c r="D1748" s="98">
        <f t="shared" si="30"/>
        <v>-0.13197969543147214</v>
      </c>
      <c r="E1748" s="98">
        <v>9.3457943925234765E-3</v>
      </c>
    </row>
    <row r="1749" spans="2:5">
      <c r="B1749" s="283">
        <v>41081.645833333336</v>
      </c>
      <c r="C1749" s="284">
        <v>223.86</v>
      </c>
      <c r="D1749" s="98">
        <f t="shared" si="30"/>
        <v>9.9093567251461998</v>
      </c>
      <c r="E1749" s="98">
        <v>9.3331529825511073E-3</v>
      </c>
    </row>
    <row r="1750" spans="2:5">
      <c r="B1750" s="283">
        <v>41971.645833333336</v>
      </c>
      <c r="C1750" s="284">
        <v>205.48</v>
      </c>
      <c r="D1750" s="98">
        <f t="shared" si="30"/>
        <v>-8.2104886982935832E-2</v>
      </c>
      <c r="E1750" s="98">
        <v>9.3329403674229372E-3</v>
      </c>
    </row>
    <row r="1751" spans="2:5">
      <c r="B1751" s="283">
        <v>43242.645833333336</v>
      </c>
      <c r="C1751" s="284">
        <v>263.05</v>
      </c>
      <c r="D1751" s="98">
        <f t="shared" si="30"/>
        <v>0.28017325287132588</v>
      </c>
      <c r="E1751" s="98">
        <v>9.3239198833550141E-3</v>
      </c>
    </row>
    <row r="1752" spans="2:5">
      <c r="B1752" s="283">
        <v>41145.645833333336</v>
      </c>
      <c r="C1752" s="284">
        <v>225.33</v>
      </c>
      <c r="D1752" s="98">
        <f t="shared" si="30"/>
        <v>-0.14339479186466453</v>
      </c>
      <c r="E1752" s="98">
        <v>9.3169092945128984E-3</v>
      </c>
    </row>
    <row r="1753" spans="2:5">
      <c r="B1753" s="283">
        <v>42151.645833333336</v>
      </c>
      <c r="C1753" s="284">
        <v>164.97</v>
      </c>
      <c r="D1753" s="98">
        <f t="shared" si="30"/>
        <v>-0.26787378511516446</v>
      </c>
      <c r="E1753" s="98">
        <v>9.2994799632915015E-3</v>
      </c>
    </row>
    <row r="1754" spans="2:5">
      <c r="B1754" s="283">
        <v>40512.645833333336</v>
      </c>
      <c r="C1754" s="284">
        <v>130.26</v>
      </c>
      <c r="D1754" s="98">
        <f t="shared" si="30"/>
        <v>-0.21040189125295516</v>
      </c>
      <c r="E1754" s="98">
        <v>9.2980009298000432E-3</v>
      </c>
    </row>
    <row r="1755" spans="2:5">
      <c r="B1755" s="283">
        <v>39632.645833333336</v>
      </c>
      <c r="C1755" s="284">
        <v>81.540000000000006</v>
      </c>
      <c r="D1755" s="98">
        <f t="shared" si="30"/>
        <v>-0.3740211883924458</v>
      </c>
      <c r="E1755" s="98">
        <v>9.2833271444485721E-3</v>
      </c>
    </row>
    <row r="1756" spans="2:5">
      <c r="B1756" s="283">
        <v>45131.645833333336</v>
      </c>
      <c r="C1756" s="284">
        <v>549.28</v>
      </c>
      <c r="D1756" s="98">
        <f t="shared" si="30"/>
        <v>5.7363257297032124</v>
      </c>
      <c r="E1756" s="98">
        <v>9.2791650588903707E-3</v>
      </c>
    </row>
    <row r="1757" spans="2:5">
      <c r="B1757" s="283">
        <v>45624.645833333336</v>
      </c>
      <c r="C1757" s="284">
        <v>1958.23</v>
      </c>
      <c r="D1757" s="98">
        <f t="shared" si="30"/>
        <v>2.5650852024468396</v>
      </c>
      <c r="E1757" s="98">
        <v>9.2668470557917271E-3</v>
      </c>
    </row>
    <row r="1758" spans="2:5">
      <c r="B1758" s="283">
        <v>45749.645833333336</v>
      </c>
      <c r="C1758" s="284">
        <v>2391.17</v>
      </c>
      <c r="D1758" s="98">
        <f t="shared" si="30"/>
        <v>0.22108741056974934</v>
      </c>
      <c r="E1758" s="98">
        <v>9.2646525016673031E-3</v>
      </c>
    </row>
    <row r="1759" spans="2:5">
      <c r="B1759" s="283">
        <v>43978.645833333336</v>
      </c>
      <c r="C1759" s="284">
        <v>330.2</v>
      </c>
      <c r="D1759" s="98">
        <f t="shared" si="30"/>
        <v>-0.86190860541074032</v>
      </c>
      <c r="E1759" s="98">
        <v>9.2612403337712923E-3</v>
      </c>
    </row>
    <row r="1760" spans="2:5">
      <c r="B1760" s="283">
        <v>41394.645833333336</v>
      </c>
      <c r="C1760" s="284">
        <v>161.6</v>
      </c>
      <c r="D1760" s="98">
        <f t="shared" si="30"/>
        <v>-0.51059963658388852</v>
      </c>
      <c r="E1760" s="98">
        <v>9.243067699225449E-3</v>
      </c>
    </row>
    <row r="1761" spans="2:5">
      <c r="B1761" s="283">
        <v>43524.645833333336</v>
      </c>
      <c r="C1761" s="284">
        <v>295.2</v>
      </c>
      <c r="D1761" s="98">
        <f t="shared" si="30"/>
        <v>0.8267326732673268</v>
      </c>
      <c r="E1761" s="98">
        <v>9.2307692307691536E-3</v>
      </c>
    </row>
    <row r="1762" spans="2:5">
      <c r="B1762" s="283">
        <v>40975.645833333336</v>
      </c>
      <c r="C1762" s="284">
        <v>182.74</v>
      </c>
      <c r="D1762" s="98">
        <f t="shared" si="30"/>
        <v>-0.38096205962059615</v>
      </c>
      <c r="E1762" s="98">
        <v>9.2229524493290249E-3</v>
      </c>
    </row>
    <row r="1763" spans="2:5">
      <c r="B1763" s="283">
        <v>38559.645833333336</v>
      </c>
      <c r="C1763" s="284">
        <v>51.54</v>
      </c>
      <c r="D1763" s="98">
        <f t="shared" si="30"/>
        <v>-0.71795994308854105</v>
      </c>
      <c r="E1763" s="98">
        <v>9.203054630898766E-3</v>
      </c>
    </row>
    <row r="1764" spans="2:5">
      <c r="B1764" s="283">
        <v>40669.645833333336</v>
      </c>
      <c r="C1764" s="284">
        <v>136</v>
      </c>
      <c r="D1764" s="98">
        <f t="shared" si="30"/>
        <v>1.6387272021730697</v>
      </c>
      <c r="E1764" s="98">
        <v>9.2015434847136923E-3</v>
      </c>
    </row>
    <row r="1765" spans="2:5">
      <c r="B1765" s="283">
        <v>42354.645833333336</v>
      </c>
      <c r="C1765" s="284">
        <v>466.57</v>
      </c>
      <c r="D1765" s="98">
        <f t="shared" si="30"/>
        <v>2.4306617647058824</v>
      </c>
      <c r="E1765" s="98">
        <v>9.192766914691175E-3</v>
      </c>
    </row>
    <row r="1766" spans="2:5">
      <c r="B1766" s="283">
        <v>42734.645833333336</v>
      </c>
      <c r="C1766" s="284">
        <v>340.63</v>
      </c>
      <c r="D1766" s="98">
        <f t="shared" si="30"/>
        <v>-0.26992734209229052</v>
      </c>
      <c r="E1766" s="98">
        <v>9.1843687968478083E-3</v>
      </c>
    </row>
    <row r="1767" spans="2:5">
      <c r="B1767" s="283">
        <v>44210.645833333336</v>
      </c>
      <c r="C1767" s="284">
        <v>329.83</v>
      </c>
      <c r="D1767" s="98">
        <f t="shared" si="30"/>
        <v>-3.1705956609811237E-2</v>
      </c>
      <c r="E1767" s="98">
        <v>9.1790839274239477E-3</v>
      </c>
    </row>
    <row r="1768" spans="2:5">
      <c r="B1768" s="283">
        <v>37853.645833333336</v>
      </c>
      <c r="C1768" s="284">
        <v>28.59</v>
      </c>
      <c r="D1768" s="98">
        <f t="shared" si="30"/>
        <v>-0.91331898250613952</v>
      </c>
      <c r="E1768" s="98">
        <v>9.1775503000353087E-3</v>
      </c>
    </row>
    <row r="1769" spans="2:5">
      <c r="B1769" s="283">
        <v>42003.645833333336</v>
      </c>
      <c r="C1769" s="284">
        <v>196.08</v>
      </c>
      <c r="D1769" s="98">
        <f t="shared" si="30"/>
        <v>5.8583420776495281</v>
      </c>
      <c r="E1769" s="98">
        <v>9.1610910962429681E-3</v>
      </c>
    </row>
    <row r="1770" spans="2:5">
      <c r="B1770" s="283">
        <v>38342.645833333336</v>
      </c>
      <c r="C1770" s="284">
        <v>31.96</v>
      </c>
      <c r="D1770" s="98">
        <f t="shared" si="30"/>
        <v>-0.83700530395756834</v>
      </c>
      <c r="E1770" s="98">
        <v>9.1569308493841817E-3</v>
      </c>
    </row>
    <row r="1771" spans="2:5">
      <c r="B1771" s="283">
        <v>45054.645833333336</v>
      </c>
      <c r="C1771" s="284">
        <v>565.63</v>
      </c>
      <c r="D1771" s="98">
        <f t="shared" si="30"/>
        <v>16.698060075093867</v>
      </c>
      <c r="E1771" s="98">
        <v>9.1525423728813227E-3</v>
      </c>
    </row>
    <row r="1772" spans="2:5">
      <c r="B1772" s="283">
        <v>38023.645833333336</v>
      </c>
      <c r="C1772" s="284">
        <v>26.53</v>
      </c>
      <c r="D1772" s="98">
        <f t="shared" si="30"/>
        <v>-0.95309654721284232</v>
      </c>
      <c r="E1772" s="98">
        <v>9.128946367440216E-3</v>
      </c>
    </row>
    <row r="1773" spans="2:5">
      <c r="B1773" s="283">
        <v>38537.645833333336</v>
      </c>
      <c r="C1773" s="284">
        <v>52.02</v>
      </c>
      <c r="D1773" s="98">
        <f t="shared" si="30"/>
        <v>0.96079909536373909</v>
      </c>
      <c r="E1773" s="98">
        <v>9.1173617846751487E-3</v>
      </c>
    </row>
    <row r="1774" spans="2:5">
      <c r="B1774" s="283">
        <v>42965.645833333336</v>
      </c>
      <c r="C1774" s="284">
        <v>362.22</v>
      </c>
      <c r="D1774" s="98">
        <f t="shared" si="30"/>
        <v>5.9630911188004614</v>
      </c>
      <c r="E1774" s="98">
        <v>9.1099038863351467E-3</v>
      </c>
    </row>
    <row r="1775" spans="2:5">
      <c r="B1775" s="283">
        <v>37922.645833333336</v>
      </c>
      <c r="C1775" s="284">
        <v>24.38</v>
      </c>
      <c r="D1775" s="98">
        <f t="shared" si="30"/>
        <v>-0.93269283860637187</v>
      </c>
      <c r="E1775" s="98">
        <v>9.1059602649006255E-3</v>
      </c>
    </row>
    <row r="1776" spans="2:5">
      <c r="B1776" s="283">
        <v>37872.645833333336</v>
      </c>
      <c r="C1776" s="284">
        <v>26.63</v>
      </c>
      <c r="D1776" s="98">
        <f t="shared" si="30"/>
        <v>9.2288761279737397E-2</v>
      </c>
      <c r="E1776" s="98">
        <v>9.0943539219401348E-3</v>
      </c>
    </row>
    <row r="1777" spans="2:5">
      <c r="B1777" s="283">
        <v>41089.645833333336</v>
      </c>
      <c r="C1777" s="284">
        <v>235.27</v>
      </c>
      <c r="D1777" s="98">
        <f t="shared" si="30"/>
        <v>7.8347728126173504</v>
      </c>
      <c r="E1777" s="98">
        <v>9.0495796877680945E-3</v>
      </c>
    </row>
    <row r="1778" spans="2:5">
      <c r="B1778" s="283">
        <v>41750.645833333336</v>
      </c>
      <c r="C1778" s="284">
        <v>219.67</v>
      </c>
      <c r="D1778" s="98">
        <f t="shared" si="30"/>
        <v>-6.6306796446635841E-2</v>
      </c>
      <c r="E1778" s="98">
        <v>9.0491502067064911E-3</v>
      </c>
    </row>
    <row r="1779" spans="2:5">
      <c r="B1779" s="283">
        <v>45497.645833333336</v>
      </c>
      <c r="C1779" s="284">
        <v>1392.73</v>
      </c>
      <c r="D1779" s="98">
        <f t="shared" si="30"/>
        <v>5.3401010606819321</v>
      </c>
      <c r="E1779" s="98">
        <v>9.0418402463321446E-3</v>
      </c>
    </row>
    <row r="1780" spans="2:5">
      <c r="B1780" s="283">
        <v>39429.645833333336</v>
      </c>
      <c r="C1780" s="284">
        <v>99.33</v>
      </c>
      <c r="D1780" s="98">
        <f t="shared" si="30"/>
        <v>-0.92867964357772148</v>
      </c>
      <c r="E1780" s="98">
        <v>9.0410402275498125E-3</v>
      </c>
    </row>
    <row r="1781" spans="2:5">
      <c r="B1781" s="283">
        <v>39517.645833333336</v>
      </c>
      <c r="C1781" s="284">
        <v>79.3</v>
      </c>
      <c r="D1781" s="98">
        <f t="shared" si="30"/>
        <v>-0.20165106211617845</v>
      </c>
      <c r="E1781" s="98">
        <v>9.0342282733171242E-3</v>
      </c>
    </row>
    <row r="1782" spans="2:5">
      <c r="B1782" s="283">
        <v>43839.645833333336</v>
      </c>
      <c r="C1782" s="284">
        <v>441.98</v>
      </c>
      <c r="D1782" s="98">
        <f t="shared" si="30"/>
        <v>4.5735182849936953</v>
      </c>
      <c r="E1782" s="98">
        <v>9.0176471931147084E-3</v>
      </c>
    </row>
    <row r="1783" spans="2:5">
      <c r="B1783" s="283">
        <v>42753.645833333336</v>
      </c>
      <c r="C1783" s="284">
        <v>352.6</v>
      </c>
      <c r="D1783" s="98">
        <f t="shared" si="30"/>
        <v>-0.20222634508348791</v>
      </c>
      <c r="E1783" s="98">
        <v>9.0141651166120162E-3</v>
      </c>
    </row>
    <row r="1784" spans="2:5">
      <c r="B1784" s="283">
        <v>39805.645833333336</v>
      </c>
      <c r="C1784" s="284">
        <v>53.76</v>
      </c>
      <c r="D1784" s="98">
        <f t="shared" si="30"/>
        <v>-0.84753261486103237</v>
      </c>
      <c r="E1784" s="98">
        <v>9.009009009008917E-3</v>
      </c>
    </row>
    <row r="1785" spans="2:5">
      <c r="B1785" s="283">
        <v>40898.645833333336</v>
      </c>
      <c r="C1785" s="284">
        <v>161.34</v>
      </c>
      <c r="D1785" s="98">
        <f t="shared" si="30"/>
        <v>2.0011160714285716</v>
      </c>
      <c r="E1785" s="98">
        <v>9.0056285178237161E-3</v>
      </c>
    </row>
    <row r="1786" spans="2:5">
      <c r="B1786" s="283">
        <v>38481.645833333336</v>
      </c>
      <c r="C1786" s="284">
        <v>52.67</v>
      </c>
      <c r="D1786" s="98">
        <f t="shared" si="30"/>
        <v>-0.67354654766331967</v>
      </c>
      <c r="E1786" s="98">
        <v>9.0038314176243972E-3</v>
      </c>
    </row>
    <row r="1787" spans="2:5">
      <c r="B1787" s="283">
        <v>43236.645833333336</v>
      </c>
      <c r="C1787" s="284">
        <v>272.5</v>
      </c>
      <c r="D1787" s="98">
        <f t="shared" si="30"/>
        <v>4.1737231820770839</v>
      </c>
      <c r="E1787" s="98">
        <v>8.9976672714482397E-3</v>
      </c>
    </row>
    <row r="1788" spans="2:5">
      <c r="B1788" s="283">
        <v>43154.645833333336</v>
      </c>
      <c r="C1788" s="284">
        <v>291.89999999999998</v>
      </c>
      <c r="D1788" s="98">
        <f t="shared" si="30"/>
        <v>7.1192660550458697E-2</v>
      </c>
      <c r="E1788" s="98">
        <v>8.9872105081230114E-3</v>
      </c>
    </row>
    <row r="1789" spans="2:5">
      <c r="B1789" s="283">
        <v>45776.645833333336</v>
      </c>
      <c r="C1789" s="284">
        <v>2733</v>
      </c>
      <c r="D1789" s="98">
        <f t="shared" si="30"/>
        <v>8.3627954779033917</v>
      </c>
      <c r="E1789" s="98">
        <v>8.9822680503715002E-3</v>
      </c>
    </row>
    <row r="1790" spans="2:5">
      <c r="B1790" s="283">
        <v>40338.645833333336</v>
      </c>
      <c r="C1790" s="284">
        <v>122.63</v>
      </c>
      <c r="D1790" s="98">
        <f t="shared" si="30"/>
        <v>-0.95512989388949876</v>
      </c>
      <c r="E1790" s="98">
        <v>8.9682409083429171E-3</v>
      </c>
    </row>
    <row r="1791" spans="2:5">
      <c r="B1791" s="283">
        <v>42759.645833333336</v>
      </c>
      <c r="C1791" s="284">
        <v>351.3</v>
      </c>
      <c r="D1791" s="98">
        <f t="shared" si="30"/>
        <v>1.864714996330425</v>
      </c>
      <c r="E1791" s="98">
        <v>8.9608823022575557E-3</v>
      </c>
    </row>
    <row r="1792" spans="2:5">
      <c r="B1792" s="283">
        <v>38604.645833333336</v>
      </c>
      <c r="C1792" s="284">
        <v>66.47</v>
      </c>
      <c r="D1792" s="98">
        <f t="shared" si="30"/>
        <v>-0.81078849985767154</v>
      </c>
      <c r="E1792" s="98">
        <v>8.9556769884640008E-3</v>
      </c>
    </row>
    <row r="1793" spans="2:5">
      <c r="B1793" s="283">
        <v>45315.645833333336</v>
      </c>
      <c r="C1793" s="284">
        <v>736.55</v>
      </c>
      <c r="D1793" s="98">
        <f t="shared" si="30"/>
        <v>10.08093876936964</v>
      </c>
      <c r="E1793" s="98">
        <v>8.9449604120435122E-3</v>
      </c>
    </row>
    <row r="1794" spans="2:5">
      <c r="B1794" s="283">
        <v>44588.645833333336</v>
      </c>
      <c r="C1794" s="284">
        <v>364.7</v>
      </c>
      <c r="D1794" s="98">
        <f t="shared" si="30"/>
        <v>-0.50485370986355305</v>
      </c>
      <c r="E1794" s="98">
        <v>8.9357346391123471E-3</v>
      </c>
    </row>
    <row r="1795" spans="2:5">
      <c r="B1795" s="283">
        <v>43286.645833333336</v>
      </c>
      <c r="C1795" s="284">
        <v>239.55</v>
      </c>
      <c r="D1795" s="98">
        <f t="shared" si="30"/>
        <v>-0.34315876062517137</v>
      </c>
      <c r="E1795" s="98">
        <v>8.9289474792570989E-3</v>
      </c>
    </row>
    <row r="1796" spans="2:5">
      <c r="B1796" s="283">
        <v>38952.645833333336</v>
      </c>
      <c r="C1796" s="284">
        <v>78.13</v>
      </c>
      <c r="D1796" s="98">
        <f t="shared" si="30"/>
        <v>-0.67384679607597575</v>
      </c>
      <c r="E1796" s="98">
        <v>8.9101239669420185E-3</v>
      </c>
    </row>
    <row r="1797" spans="2:5">
      <c r="B1797" s="283">
        <v>37637.645833333336</v>
      </c>
      <c r="C1797" s="284">
        <v>22.66</v>
      </c>
      <c r="D1797" s="98">
        <f t="shared" si="30"/>
        <v>-0.7099705618840394</v>
      </c>
      <c r="E1797" s="98">
        <v>8.904719501335645E-3</v>
      </c>
    </row>
    <row r="1798" spans="2:5">
      <c r="B1798" s="283">
        <v>44628.645833333336</v>
      </c>
      <c r="C1798" s="284">
        <v>330.85</v>
      </c>
      <c r="D1798" s="98">
        <f t="shared" si="30"/>
        <v>13.600617828773169</v>
      </c>
      <c r="E1798" s="98">
        <v>8.9043393407131077E-3</v>
      </c>
    </row>
    <row r="1799" spans="2:5">
      <c r="B1799" s="283">
        <v>40490.645833333336</v>
      </c>
      <c r="C1799" s="284">
        <v>133.71</v>
      </c>
      <c r="D1799" s="98">
        <f t="shared" si="30"/>
        <v>-0.59585915067251016</v>
      </c>
      <c r="E1799" s="98">
        <v>8.9036444578587393E-3</v>
      </c>
    </row>
    <row r="1800" spans="2:5">
      <c r="B1800" s="283">
        <v>39115.645833333336</v>
      </c>
      <c r="C1800" s="284">
        <v>94.5</v>
      </c>
      <c r="D1800" s="98">
        <f t="shared" si="30"/>
        <v>-0.2932465784159749</v>
      </c>
      <c r="E1800" s="98">
        <v>8.8608946300843261E-3</v>
      </c>
    </row>
    <row r="1801" spans="2:5">
      <c r="B1801" s="283">
        <v>42195.645833333336</v>
      </c>
      <c r="C1801" s="284">
        <v>174.4</v>
      </c>
      <c r="D1801" s="98">
        <f t="shared" si="30"/>
        <v>0.84550264550264553</v>
      </c>
      <c r="E1801" s="98">
        <v>8.8505813617170137E-3</v>
      </c>
    </row>
    <row r="1802" spans="2:5">
      <c r="B1802" s="283">
        <v>40637.645833333336</v>
      </c>
      <c r="C1802" s="284">
        <v>127.79</v>
      </c>
      <c r="D1802" s="98">
        <f t="shared" ref="D1802:D1865" si="31">C1802/C1801-1</f>
        <v>-0.26725917431192658</v>
      </c>
      <c r="E1802" s="98">
        <v>8.841872582300514E-3</v>
      </c>
    </row>
    <row r="1803" spans="2:5">
      <c r="B1803" s="283">
        <v>43315.645833333336</v>
      </c>
      <c r="C1803" s="284">
        <v>277.5</v>
      </c>
      <c r="D1803" s="98">
        <f t="shared" si="31"/>
        <v>1.1715314187338604</v>
      </c>
      <c r="E1803" s="98">
        <v>8.8341149525574814E-3</v>
      </c>
    </row>
    <row r="1804" spans="2:5">
      <c r="B1804" s="283">
        <v>39289.645833333336</v>
      </c>
      <c r="C1804" s="284">
        <v>89.21</v>
      </c>
      <c r="D1804" s="98">
        <f t="shared" si="31"/>
        <v>-0.67852252252252254</v>
      </c>
      <c r="E1804" s="98">
        <v>8.8205360171886849E-3</v>
      </c>
    </row>
    <row r="1805" spans="2:5">
      <c r="B1805" s="283">
        <v>39045.645833333336</v>
      </c>
      <c r="C1805" s="284">
        <v>69.849999999999994</v>
      </c>
      <c r="D1805" s="98">
        <f t="shared" si="31"/>
        <v>-0.21701602959309496</v>
      </c>
      <c r="E1805" s="98">
        <v>8.8099364529172774E-3</v>
      </c>
    </row>
    <row r="1806" spans="2:5">
      <c r="B1806" s="283">
        <v>45740.645833333336</v>
      </c>
      <c r="C1806" s="284">
        <v>2104.6799999999998</v>
      </c>
      <c r="D1806" s="98">
        <f t="shared" si="31"/>
        <v>29.131424481030781</v>
      </c>
      <c r="E1806" s="98">
        <v>8.8098547668118421E-3</v>
      </c>
    </row>
    <row r="1807" spans="2:5">
      <c r="B1807" s="283">
        <v>44756.645833333336</v>
      </c>
      <c r="C1807" s="284">
        <v>357.4</v>
      </c>
      <c r="D1807" s="98">
        <f t="shared" si="31"/>
        <v>-0.83018796206549217</v>
      </c>
      <c r="E1807" s="98">
        <v>8.8065936547363499E-3</v>
      </c>
    </row>
    <row r="1808" spans="2:5">
      <c r="B1808" s="283">
        <v>41236.645833333336</v>
      </c>
      <c r="C1808" s="284">
        <v>215.65</v>
      </c>
      <c r="D1808" s="98">
        <f t="shared" si="31"/>
        <v>-0.39661443760492443</v>
      </c>
      <c r="E1808" s="98">
        <v>8.7944987603498781E-3</v>
      </c>
    </row>
    <row r="1809" spans="2:5">
      <c r="B1809" s="283">
        <v>39324.645833333336</v>
      </c>
      <c r="C1809" s="284">
        <v>85.08</v>
      </c>
      <c r="D1809" s="98">
        <f t="shared" si="31"/>
        <v>-0.6054718293531185</v>
      </c>
      <c r="E1809" s="98">
        <v>8.7740099596869126E-3</v>
      </c>
    </row>
    <row r="1810" spans="2:5">
      <c r="B1810" s="283">
        <v>37047.645833333336</v>
      </c>
      <c r="C1810" s="284">
        <v>23</v>
      </c>
      <c r="D1810" s="98">
        <f t="shared" si="31"/>
        <v>-0.72966619652092146</v>
      </c>
      <c r="E1810" s="98">
        <v>8.7719298245614308E-3</v>
      </c>
    </row>
    <row r="1811" spans="2:5">
      <c r="B1811" s="283">
        <v>41453.645833333336</v>
      </c>
      <c r="C1811" s="284">
        <v>193.49</v>
      </c>
      <c r="D1811" s="98">
        <f t="shared" si="31"/>
        <v>7.4126086956521746</v>
      </c>
      <c r="E1811" s="98">
        <v>8.7586674313122614E-3</v>
      </c>
    </row>
    <row r="1812" spans="2:5">
      <c r="B1812" s="283">
        <v>43901.645833333336</v>
      </c>
      <c r="C1812" s="284">
        <v>382.67</v>
      </c>
      <c r="D1812" s="98">
        <f t="shared" si="31"/>
        <v>0.97772494702568613</v>
      </c>
      <c r="E1812" s="98">
        <v>8.7518123105312373E-3</v>
      </c>
    </row>
    <row r="1813" spans="2:5">
      <c r="B1813" s="283">
        <v>40330.645833333336</v>
      </c>
      <c r="C1813" s="284">
        <v>123.4</v>
      </c>
      <c r="D1813" s="98">
        <f t="shared" si="31"/>
        <v>-0.67752894138552799</v>
      </c>
      <c r="E1813" s="98">
        <v>8.7468323387558389E-3</v>
      </c>
    </row>
    <row r="1814" spans="2:5">
      <c r="B1814" s="283">
        <v>38903.645833333336</v>
      </c>
      <c r="C1814" s="284">
        <v>87.66</v>
      </c>
      <c r="D1814" s="98">
        <f t="shared" si="31"/>
        <v>-0.28962722852512157</v>
      </c>
      <c r="E1814" s="98">
        <v>8.7456846950517697E-3</v>
      </c>
    </row>
    <row r="1815" spans="2:5">
      <c r="B1815" s="283">
        <v>41814.645833333336</v>
      </c>
      <c r="C1815" s="284">
        <v>191.94</v>
      </c>
      <c r="D1815" s="98">
        <f t="shared" si="31"/>
        <v>1.1895961670088981</v>
      </c>
      <c r="E1815" s="98">
        <v>8.723985705276327E-3</v>
      </c>
    </row>
    <row r="1816" spans="2:5">
      <c r="B1816" s="283">
        <v>42520.645833333336</v>
      </c>
      <c r="C1816" s="284">
        <v>298.58</v>
      </c>
      <c r="D1816" s="98">
        <f t="shared" si="31"/>
        <v>0.55559028863186399</v>
      </c>
      <c r="E1816" s="98">
        <v>8.7162162162162105E-3</v>
      </c>
    </row>
    <row r="1817" spans="2:5">
      <c r="B1817" s="283">
        <v>42186.645833333336</v>
      </c>
      <c r="C1817" s="284">
        <v>153.93</v>
      </c>
      <c r="D1817" s="98">
        <f t="shared" si="31"/>
        <v>-0.48445977627436532</v>
      </c>
      <c r="E1817" s="98">
        <v>8.7155963302754103E-3</v>
      </c>
    </row>
    <row r="1818" spans="2:5">
      <c r="B1818" s="283">
        <v>43025.833333333336</v>
      </c>
      <c r="C1818" s="284">
        <v>341.58</v>
      </c>
      <c r="D1818" s="98">
        <f t="shared" si="31"/>
        <v>1.2190606119664782</v>
      </c>
      <c r="E1818" s="98">
        <v>8.7115731033871047E-3</v>
      </c>
    </row>
    <row r="1819" spans="2:5">
      <c r="B1819" s="283">
        <v>40903.645833333336</v>
      </c>
      <c r="C1819" s="284">
        <v>163.38</v>
      </c>
      <c r="D1819" s="98">
        <f t="shared" si="31"/>
        <v>-0.52169330757070087</v>
      </c>
      <c r="E1819" s="98">
        <v>8.7053157992220687E-3</v>
      </c>
    </row>
    <row r="1820" spans="2:5">
      <c r="B1820" s="283">
        <v>38267.645833333336</v>
      </c>
      <c r="C1820" s="284">
        <v>28.97</v>
      </c>
      <c r="D1820" s="98">
        <f t="shared" si="31"/>
        <v>-0.8226833149712327</v>
      </c>
      <c r="E1820" s="98">
        <v>8.7047353760445478E-3</v>
      </c>
    </row>
    <row r="1821" spans="2:5">
      <c r="B1821" s="283">
        <v>43448.645833333336</v>
      </c>
      <c r="C1821" s="284">
        <v>308.63</v>
      </c>
      <c r="D1821" s="98">
        <f t="shared" si="31"/>
        <v>9.6534345875043144</v>
      </c>
      <c r="E1821" s="98">
        <v>8.6936627773963604E-3</v>
      </c>
    </row>
    <row r="1822" spans="2:5">
      <c r="B1822" s="283">
        <v>43321.645833333336</v>
      </c>
      <c r="C1822" s="284">
        <v>280.18</v>
      </c>
      <c r="D1822" s="98">
        <f t="shared" si="31"/>
        <v>-9.2181576645173791E-2</v>
      </c>
      <c r="E1822" s="98">
        <v>8.6762429348021808E-3</v>
      </c>
    </row>
    <row r="1823" spans="2:5">
      <c r="B1823" s="283">
        <v>40784.645833333336</v>
      </c>
      <c r="C1823" s="284">
        <v>210.48</v>
      </c>
      <c r="D1823" s="98">
        <f t="shared" si="31"/>
        <v>-0.24876864872581916</v>
      </c>
      <c r="E1823" s="98">
        <v>8.6739828437245592E-3</v>
      </c>
    </row>
    <row r="1824" spans="2:5">
      <c r="B1824" s="283">
        <v>44124.645833333336</v>
      </c>
      <c r="C1824" s="284">
        <v>285.82</v>
      </c>
      <c r="D1824" s="98">
        <f t="shared" si="31"/>
        <v>0.35794374762447734</v>
      </c>
      <c r="E1824" s="98">
        <v>8.6459399371845436E-3</v>
      </c>
    </row>
    <row r="1825" spans="2:5">
      <c r="B1825" s="283">
        <v>37735.645833333336</v>
      </c>
      <c r="C1825" s="284">
        <v>19.84</v>
      </c>
      <c r="D1825" s="98">
        <f t="shared" si="31"/>
        <v>-0.93058568329718006</v>
      </c>
      <c r="E1825" s="98">
        <v>8.6426029486526001E-3</v>
      </c>
    </row>
    <row r="1826" spans="2:5">
      <c r="B1826" s="283">
        <v>38880.645833333336</v>
      </c>
      <c r="C1826" s="284">
        <v>81.72</v>
      </c>
      <c r="D1826" s="98">
        <f t="shared" si="31"/>
        <v>3.118951612903226</v>
      </c>
      <c r="E1826" s="98">
        <v>8.6398420143174448E-3</v>
      </c>
    </row>
    <row r="1827" spans="2:5">
      <c r="B1827" s="283">
        <v>37372.645833333336</v>
      </c>
      <c r="C1827" s="284">
        <v>23.37</v>
      </c>
      <c r="D1827" s="98">
        <f t="shared" si="31"/>
        <v>-0.71402349486049932</v>
      </c>
      <c r="E1827" s="98">
        <v>8.6318515321535116E-3</v>
      </c>
    </row>
    <row r="1828" spans="2:5">
      <c r="B1828" s="283">
        <v>43250.645833333336</v>
      </c>
      <c r="C1828" s="284">
        <v>254.9</v>
      </c>
      <c r="D1828" s="98">
        <f t="shared" si="31"/>
        <v>9.9071459135643991</v>
      </c>
      <c r="E1828" s="98">
        <v>8.6261475150364308E-3</v>
      </c>
    </row>
    <row r="1829" spans="2:5">
      <c r="B1829" s="283">
        <v>43076.645833333336</v>
      </c>
      <c r="C1829" s="284">
        <v>326.32</v>
      </c>
      <c r="D1829" s="98">
        <f t="shared" si="31"/>
        <v>0.28018830914083948</v>
      </c>
      <c r="E1829" s="98">
        <v>8.6236206843259833E-3</v>
      </c>
    </row>
    <row r="1830" spans="2:5">
      <c r="B1830" s="283">
        <v>45531.645833333336</v>
      </c>
      <c r="C1830" s="284">
        <v>1911.67</v>
      </c>
      <c r="D1830" s="98">
        <f t="shared" si="31"/>
        <v>4.8582679578328021</v>
      </c>
      <c r="E1830" s="98">
        <v>8.5945826166784478E-3</v>
      </c>
    </row>
    <row r="1831" spans="2:5">
      <c r="B1831" s="283">
        <v>36853.645833333336</v>
      </c>
      <c r="C1831" s="284">
        <v>27.04</v>
      </c>
      <c r="D1831" s="98">
        <f t="shared" si="31"/>
        <v>-0.98585529929328808</v>
      </c>
      <c r="E1831" s="98">
        <v>8.578888474449764E-3</v>
      </c>
    </row>
    <row r="1832" spans="2:5">
      <c r="B1832" s="283">
        <v>42233.645833333336</v>
      </c>
      <c r="C1832" s="284">
        <v>199.9</v>
      </c>
      <c r="D1832" s="98">
        <f t="shared" si="31"/>
        <v>6.3927514792899416</v>
      </c>
      <c r="E1832" s="98">
        <v>8.5771947527750747E-3</v>
      </c>
    </row>
    <row r="1833" spans="2:5">
      <c r="B1833" s="283">
        <v>41738.645833333336</v>
      </c>
      <c r="C1833" s="284">
        <v>219.98</v>
      </c>
      <c r="D1833" s="98">
        <f t="shared" si="31"/>
        <v>0.1004502251125563</v>
      </c>
      <c r="E1833" s="98">
        <v>8.5736554949336075E-3</v>
      </c>
    </row>
    <row r="1834" spans="2:5">
      <c r="B1834" s="283">
        <v>42527.645833333336</v>
      </c>
      <c r="C1834" s="284">
        <v>289.63</v>
      </c>
      <c r="D1834" s="98">
        <f t="shared" si="31"/>
        <v>0.31661969269933632</v>
      </c>
      <c r="E1834" s="98">
        <v>8.5663544242084999E-3</v>
      </c>
    </row>
    <row r="1835" spans="2:5">
      <c r="B1835" s="283">
        <v>44739.645833333336</v>
      </c>
      <c r="C1835" s="284">
        <v>350.98</v>
      </c>
      <c r="D1835" s="98">
        <f t="shared" si="31"/>
        <v>0.21182197976728934</v>
      </c>
      <c r="E1835" s="98">
        <v>8.56321839080465E-3</v>
      </c>
    </row>
    <row r="1836" spans="2:5">
      <c r="B1836" s="283">
        <v>40777.645833333336</v>
      </c>
      <c r="C1836" s="284">
        <v>217.93</v>
      </c>
      <c r="D1836" s="98">
        <f t="shared" si="31"/>
        <v>-0.37908142914126164</v>
      </c>
      <c r="E1836" s="98">
        <v>8.5616438356164171E-3</v>
      </c>
    </row>
    <row r="1837" spans="2:5">
      <c r="B1837" s="283">
        <v>44743.645833333336</v>
      </c>
      <c r="C1837" s="284">
        <v>356.07</v>
      </c>
      <c r="D1837" s="98">
        <f t="shared" si="31"/>
        <v>0.63387326205662364</v>
      </c>
      <c r="E1837" s="98">
        <v>8.554029174337785E-3</v>
      </c>
    </row>
    <row r="1838" spans="2:5">
      <c r="B1838" s="283">
        <v>41477.645833333336</v>
      </c>
      <c r="C1838" s="284">
        <v>174.74</v>
      </c>
      <c r="D1838" s="98">
        <f t="shared" si="31"/>
        <v>-0.50925379841042484</v>
      </c>
      <c r="E1838" s="98">
        <v>8.5420754934781851E-3</v>
      </c>
    </row>
    <row r="1839" spans="2:5">
      <c r="B1839" s="283">
        <v>38418.645833333336</v>
      </c>
      <c r="C1839" s="284">
        <v>39</v>
      </c>
      <c r="D1839" s="98">
        <f t="shared" si="31"/>
        <v>-0.77681126244706422</v>
      </c>
      <c r="E1839" s="98">
        <v>8.5337470907680402E-3</v>
      </c>
    </row>
    <row r="1840" spans="2:5">
      <c r="B1840" s="283">
        <v>42362.645833333336</v>
      </c>
      <c r="C1840" s="284">
        <v>422.02</v>
      </c>
      <c r="D1840" s="98">
        <f t="shared" si="31"/>
        <v>9.8210256410256402</v>
      </c>
      <c r="E1840" s="98">
        <v>8.5314852431592758E-3</v>
      </c>
    </row>
    <row r="1841" spans="2:5">
      <c r="B1841" s="283">
        <v>42935.645833333336</v>
      </c>
      <c r="C1841" s="284">
        <v>388.97</v>
      </c>
      <c r="D1841" s="98">
        <f t="shared" si="31"/>
        <v>-7.8313823989384246E-2</v>
      </c>
      <c r="E1841" s="98">
        <v>8.5303878863307592E-3</v>
      </c>
    </row>
    <row r="1842" spans="2:5">
      <c r="B1842" s="283">
        <v>41821.645833333336</v>
      </c>
      <c r="C1842" s="284">
        <v>190.38</v>
      </c>
      <c r="D1842" s="98">
        <f t="shared" si="31"/>
        <v>-0.51055351312440544</v>
      </c>
      <c r="E1842" s="98">
        <v>8.528897600254215E-3</v>
      </c>
    </row>
    <row r="1843" spans="2:5">
      <c r="B1843" s="283">
        <v>45623.645833333336</v>
      </c>
      <c r="C1843" s="284">
        <v>1940.25</v>
      </c>
      <c r="D1843" s="98">
        <f t="shared" si="31"/>
        <v>9.1914591868893787</v>
      </c>
      <c r="E1843" s="98">
        <v>8.514088789783214E-3</v>
      </c>
    </row>
    <row r="1844" spans="2:5">
      <c r="B1844" s="283">
        <v>40788.645833333336</v>
      </c>
      <c r="C1844" s="284">
        <v>216.96</v>
      </c>
      <c r="D1844" s="98">
        <f t="shared" si="31"/>
        <v>-0.88817935833011208</v>
      </c>
      <c r="E1844" s="98">
        <v>8.5064844512621196E-3</v>
      </c>
    </row>
    <row r="1845" spans="2:5">
      <c r="B1845" s="283">
        <v>39182.645833333336</v>
      </c>
      <c r="C1845" s="284">
        <v>78.33</v>
      </c>
      <c r="D1845" s="98">
        <f t="shared" si="31"/>
        <v>-0.63896570796460184</v>
      </c>
      <c r="E1845" s="98">
        <v>8.4974893781382121E-3</v>
      </c>
    </row>
    <row r="1846" spans="2:5">
      <c r="B1846" s="283">
        <v>44337.645833333336</v>
      </c>
      <c r="C1846" s="284">
        <v>300.35000000000002</v>
      </c>
      <c r="D1846" s="98">
        <f t="shared" si="31"/>
        <v>2.8344184858930173</v>
      </c>
      <c r="E1846" s="98">
        <v>8.4950641326977383E-3</v>
      </c>
    </row>
    <row r="1847" spans="2:5">
      <c r="B1847" s="283">
        <v>40711.645833333336</v>
      </c>
      <c r="C1847" s="284">
        <v>153.35</v>
      </c>
      <c r="D1847" s="98">
        <f t="shared" si="31"/>
        <v>-0.48942899950058272</v>
      </c>
      <c r="E1847" s="98">
        <v>8.483493357885008E-3</v>
      </c>
    </row>
    <row r="1848" spans="2:5">
      <c r="B1848" s="283">
        <v>41177.645833333336</v>
      </c>
      <c r="C1848" s="284">
        <v>213.46</v>
      </c>
      <c r="D1848" s="98">
        <f t="shared" si="31"/>
        <v>0.39197913270296714</v>
      </c>
      <c r="E1848" s="98">
        <v>8.4565597392167735E-3</v>
      </c>
    </row>
    <row r="1849" spans="2:5">
      <c r="B1849" s="283">
        <v>38371.645833333336</v>
      </c>
      <c r="C1849" s="284">
        <v>37</v>
      </c>
      <c r="D1849" s="98">
        <f t="shared" si="31"/>
        <v>-0.82666541740841382</v>
      </c>
      <c r="E1849" s="98">
        <v>8.4491687108203539E-3</v>
      </c>
    </row>
    <row r="1850" spans="2:5">
      <c r="B1850" s="283">
        <v>44749.645833333336</v>
      </c>
      <c r="C1850" s="284">
        <v>361.2</v>
      </c>
      <c r="D1850" s="98">
        <f t="shared" si="31"/>
        <v>8.762162162162161</v>
      </c>
      <c r="E1850" s="98">
        <v>8.431514880786084E-3</v>
      </c>
    </row>
    <row r="1851" spans="2:5">
      <c r="B1851" s="283">
        <v>40872.645833333336</v>
      </c>
      <c r="C1851" s="284">
        <v>195.09</v>
      </c>
      <c r="D1851" s="98">
        <f t="shared" si="31"/>
        <v>-0.45988372093023255</v>
      </c>
      <c r="E1851" s="98">
        <v>8.4255143182052628E-3</v>
      </c>
    </row>
    <row r="1852" spans="2:5">
      <c r="B1852" s="283">
        <v>38736.645833333336</v>
      </c>
      <c r="C1852" s="284">
        <v>104.2</v>
      </c>
      <c r="D1852" s="98">
        <f t="shared" si="31"/>
        <v>-0.46588753908452507</v>
      </c>
      <c r="E1852" s="98">
        <v>8.4196264395626219E-3</v>
      </c>
    </row>
    <row r="1853" spans="2:5">
      <c r="B1853" s="283">
        <v>38644.645833333336</v>
      </c>
      <c r="C1853" s="284">
        <v>69.540000000000006</v>
      </c>
      <c r="D1853" s="98">
        <f t="shared" si="31"/>
        <v>-0.33262955854126675</v>
      </c>
      <c r="E1853" s="98">
        <v>8.4106728538284603E-3</v>
      </c>
    </row>
    <row r="1854" spans="2:5">
      <c r="B1854" s="283">
        <v>42940.645833333336</v>
      </c>
      <c r="C1854" s="284">
        <v>390.32</v>
      </c>
      <c r="D1854" s="98">
        <f t="shared" si="31"/>
        <v>4.6128846706931252</v>
      </c>
      <c r="E1854" s="98">
        <v>8.3964140853076685E-3</v>
      </c>
    </row>
    <row r="1855" spans="2:5">
      <c r="B1855" s="283">
        <v>41222.645833333336</v>
      </c>
      <c r="C1855" s="284">
        <v>218.06</v>
      </c>
      <c r="D1855" s="98">
        <f t="shared" si="31"/>
        <v>-0.44133019061283052</v>
      </c>
      <c r="E1855" s="98">
        <v>8.3699421965317544E-3</v>
      </c>
    </row>
    <row r="1856" spans="2:5">
      <c r="B1856" s="283">
        <v>37700.645833333336</v>
      </c>
      <c r="C1856" s="284">
        <v>20.5</v>
      </c>
      <c r="D1856" s="98">
        <f t="shared" si="31"/>
        <v>-0.90598917729065398</v>
      </c>
      <c r="E1856" s="98">
        <v>8.3620265617314615E-3</v>
      </c>
    </row>
    <row r="1857" spans="2:5">
      <c r="B1857" s="283">
        <v>39575.645833333336</v>
      </c>
      <c r="C1857" s="284">
        <v>94.11</v>
      </c>
      <c r="D1857" s="98">
        <f t="shared" si="31"/>
        <v>3.5907317073170733</v>
      </c>
      <c r="E1857" s="98">
        <v>8.3574413371905187E-3</v>
      </c>
    </row>
    <row r="1858" spans="2:5">
      <c r="B1858" s="283">
        <v>41459.645833333336</v>
      </c>
      <c r="C1858" s="284">
        <v>187.69</v>
      </c>
      <c r="D1858" s="98">
        <f t="shared" si="31"/>
        <v>0.99436829242375935</v>
      </c>
      <c r="E1858" s="98">
        <v>8.3270656495111339E-3</v>
      </c>
    </row>
    <row r="1859" spans="2:5">
      <c r="B1859" s="283">
        <v>38344.645833333336</v>
      </c>
      <c r="C1859" s="284">
        <v>33.92</v>
      </c>
      <c r="D1859" s="98">
        <f t="shared" si="31"/>
        <v>-0.81927646651393249</v>
      </c>
      <c r="E1859" s="98">
        <v>8.3234244946492897E-3</v>
      </c>
    </row>
    <row r="1860" spans="2:5">
      <c r="B1860" s="283">
        <v>42221.645833333336</v>
      </c>
      <c r="C1860" s="284">
        <v>193.87</v>
      </c>
      <c r="D1860" s="98">
        <f t="shared" si="31"/>
        <v>4.7155070754716979</v>
      </c>
      <c r="E1860" s="98">
        <v>8.3216310396836413E-3</v>
      </c>
    </row>
    <row r="1861" spans="2:5">
      <c r="B1861" s="283">
        <v>44762.645833333336</v>
      </c>
      <c r="C1861" s="284">
        <v>369.68</v>
      </c>
      <c r="D1861" s="98">
        <f t="shared" si="31"/>
        <v>0.90684479290246034</v>
      </c>
      <c r="E1861" s="98">
        <v>8.3190137195539027E-3</v>
      </c>
    </row>
    <row r="1862" spans="2:5">
      <c r="B1862" s="283">
        <v>38567.645833333336</v>
      </c>
      <c r="C1862" s="284">
        <v>51.09</v>
      </c>
      <c r="D1862" s="98">
        <f t="shared" si="31"/>
        <v>-0.86179939407054751</v>
      </c>
      <c r="E1862" s="98">
        <v>8.2889283599762997E-3</v>
      </c>
    </row>
    <row r="1863" spans="2:5">
      <c r="B1863" s="283">
        <v>40961.645833333336</v>
      </c>
      <c r="C1863" s="284">
        <v>192.25</v>
      </c>
      <c r="D1863" s="98">
        <f t="shared" si="31"/>
        <v>2.7629673125856331</v>
      </c>
      <c r="E1863" s="98">
        <v>8.2865684166362197E-3</v>
      </c>
    </row>
    <row r="1864" spans="2:5">
      <c r="B1864" s="283">
        <v>44378.645833333336</v>
      </c>
      <c r="C1864" s="284">
        <v>329.88</v>
      </c>
      <c r="D1864" s="98">
        <f t="shared" si="31"/>
        <v>0.71589076723016909</v>
      </c>
      <c r="E1864" s="98">
        <v>8.2831555460463058E-3</v>
      </c>
    </row>
    <row r="1865" spans="2:5">
      <c r="B1865" s="283">
        <v>40007.645833333336</v>
      </c>
      <c r="C1865" s="284">
        <v>85.25</v>
      </c>
      <c r="D1865" s="98">
        <f t="shared" si="31"/>
        <v>-0.74157269310052132</v>
      </c>
      <c r="E1865" s="98">
        <v>8.2791247782376676E-3</v>
      </c>
    </row>
    <row r="1866" spans="2:5">
      <c r="B1866" s="283">
        <v>42667.645833333336</v>
      </c>
      <c r="C1866" s="284">
        <v>499.85</v>
      </c>
      <c r="D1866" s="98">
        <f t="shared" ref="D1866:D1929" si="32">C1866/C1865-1</f>
        <v>4.8633431085043988</v>
      </c>
      <c r="E1866" s="98">
        <v>8.2702975289965508E-3</v>
      </c>
    </row>
    <row r="1867" spans="2:5">
      <c r="B1867" s="283">
        <v>37721.645833333336</v>
      </c>
      <c r="C1867" s="284">
        <v>19.54</v>
      </c>
      <c r="D1867" s="98">
        <f t="shared" si="32"/>
        <v>-0.96090827248174449</v>
      </c>
      <c r="E1867" s="98">
        <v>8.2559339525283271E-3</v>
      </c>
    </row>
    <row r="1868" spans="2:5">
      <c r="B1868" s="283">
        <v>38926.645833333336</v>
      </c>
      <c r="C1868" s="284">
        <v>78.349999999999994</v>
      </c>
      <c r="D1868" s="98">
        <f t="shared" si="32"/>
        <v>3.0097236438075745</v>
      </c>
      <c r="E1868" s="98">
        <v>8.2357482949426686E-3</v>
      </c>
    </row>
    <row r="1869" spans="2:5">
      <c r="B1869" s="283">
        <v>44565.645833333336</v>
      </c>
      <c r="C1869" s="284">
        <v>380.33</v>
      </c>
      <c r="D1869" s="98">
        <f t="shared" si="32"/>
        <v>3.8542437779195922</v>
      </c>
      <c r="E1869" s="98">
        <v>8.2177981602735706E-3</v>
      </c>
    </row>
    <row r="1870" spans="2:5">
      <c r="B1870" s="283">
        <v>40619.645833333336</v>
      </c>
      <c r="C1870" s="284">
        <v>125.23</v>
      </c>
      <c r="D1870" s="98">
        <f t="shared" si="32"/>
        <v>-0.67073331054610463</v>
      </c>
      <c r="E1870" s="98">
        <v>8.2118992029627247E-3</v>
      </c>
    </row>
    <row r="1871" spans="2:5">
      <c r="B1871" s="283">
        <v>45007.645833333336</v>
      </c>
      <c r="C1871" s="284">
        <v>625.87</v>
      </c>
      <c r="D1871" s="98">
        <f t="shared" si="32"/>
        <v>3.9977641140301845</v>
      </c>
      <c r="E1871" s="98">
        <v>8.1993620928508815E-3</v>
      </c>
    </row>
    <row r="1872" spans="2:5">
      <c r="B1872" s="283">
        <v>44847.645833333336</v>
      </c>
      <c r="C1872" s="284">
        <v>434.68</v>
      </c>
      <c r="D1872" s="98">
        <f t="shared" si="32"/>
        <v>-0.3054787735472223</v>
      </c>
      <c r="E1872" s="98">
        <v>8.1874057752522322E-3</v>
      </c>
    </row>
    <row r="1873" spans="2:5">
      <c r="B1873" s="283">
        <v>40826.645833333336</v>
      </c>
      <c r="C1873" s="284">
        <v>229.08</v>
      </c>
      <c r="D1873" s="98">
        <f t="shared" si="32"/>
        <v>-0.47299162602374156</v>
      </c>
      <c r="E1873" s="98">
        <v>8.1858991285979066E-3</v>
      </c>
    </row>
    <row r="1874" spans="2:5">
      <c r="B1874" s="283">
        <v>38875.645833333336</v>
      </c>
      <c r="C1874" s="284">
        <v>81.33</v>
      </c>
      <c r="D1874" s="98">
        <f t="shared" si="32"/>
        <v>-0.64497118910424311</v>
      </c>
      <c r="E1874" s="98">
        <v>8.1814801041277807E-3</v>
      </c>
    </row>
    <row r="1875" spans="2:5">
      <c r="B1875" s="283">
        <v>39223.645833333336</v>
      </c>
      <c r="C1875" s="284">
        <v>101.5</v>
      </c>
      <c r="D1875" s="98">
        <f t="shared" si="32"/>
        <v>0.24800196729374147</v>
      </c>
      <c r="E1875" s="98">
        <v>8.1446166070717751E-3</v>
      </c>
    </row>
    <row r="1876" spans="2:5">
      <c r="B1876" s="283">
        <v>40128.645833333336</v>
      </c>
      <c r="C1876" s="284">
        <v>117.62</v>
      </c>
      <c r="D1876" s="98">
        <f t="shared" si="32"/>
        <v>0.15881773399014776</v>
      </c>
      <c r="E1876" s="98">
        <v>8.142624496442874E-3</v>
      </c>
    </row>
    <row r="1877" spans="2:5">
      <c r="B1877" s="283">
        <v>43663.645833333336</v>
      </c>
      <c r="C1877" s="284">
        <v>257.75</v>
      </c>
      <c r="D1877" s="98">
        <f t="shared" si="32"/>
        <v>1.1913790171739498</v>
      </c>
      <c r="E1877" s="98">
        <v>8.1354871514061067E-3</v>
      </c>
    </row>
    <row r="1878" spans="2:5">
      <c r="B1878" s="283">
        <v>43684.645833333336</v>
      </c>
      <c r="C1878" s="284">
        <v>231.97</v>
      </c>
      <c r="D1878" s="98">
        <f t="shared" si="32"/>
        <v>-0.10001939864209508</v>
      </c>
      <c r="E1878" s="98">
        <v>8.1269013472402563E-3</v>
      </c>
    </row>
    <row r="1879" spans="2:5">
      <c r="B1879" s="283">
        <v>42440.645833333336</v>
      </c>
      <c r="C1879" s="284">
        <v>402.67</v>
      </c>
      <c r="D1879" s="98">
        <f t="shared" si="32"/>
        <v>0.73587101780402642</v>
      </c>
      <c r="E1879" s="98">
        <v>8.1115589715343717E-3</v>
      </c>
    </row>
    <row r="1880" spans="2:5">
      <c r="B1880" s="283">
        <v>39798.645833333336</v>
      </c>
      <c r="C1880" s="284">
        <v>54.74</v>
      </c>
      <c r="D1880" s="98">
        <f t="shared" si="32"/>
        <v>-0.86405741674323888</v>
      </c>
      <c r="E1880" s="98">
        <v>8.1031307550645248E-3</v>
      </c>
    </row>
    <row r="1881" spans="2:5">
      <c r="B1881" s="283">
        <v>38153.645833333336</v>
      </c>
      <c r="C1881" s="284">
        <v>24.9</v>
      </c>
      <c r="D1881" s="98">
        <f t="shared" si="32"/>
        <v>-0.5451223967848009</v>
      </c>
      <c r="E1881" s="98">
        <v>8.0971659919029104E-3</v>
      </c>
    </row>
    <row r="1882" spans="2:5">
      <c r="B1882" s="283">
        <v>40694.645833333336</v>
      </c>
      <c r="C1882" s="284">
        <v>140.69</v>
      </c>
      <c r="D1882" s="98">
        <f t="shared" si="32"/>
        <v>4.6502008032128517</v>
      </c>
      <c r="E1882" s="98">
        <v>8.0968758956720954E-3</v>
      </c>
    </row>
    <row r="1883" spans="2:5">
      <c r="B1883" s="283">
        <v>39106.645833333336</v>
      </c>
      <c r="C1883" s="284">
        <v>90.95</v>
      </c>
      <c r="D1883" s="98">
        <f t="shared" si="32"/>
        <v>-0.35354325111948248</v>
      </c>
      <c r="E1883" s="98">
        <v>8.0913322988251934E-3</v>
      </c>
    </row>
    <row r="1884" spans="2:5">
      <c r="B1884" s="283">
        <v>37736.645833333336</v>
      </c>
      <c r="C1884" s="284">
        <v>20</v>
      </c>
      <c r="D1884" s="98">
        <f t="shared" si="32"/>
        <v>-0.78009895547003849</v>
      </c>
      <c r="E1884" s="98">
        <v>8.0645161290322509E-3</v>
      </c>
    </row>
    <row r="1885" spans="2:5">
      <c r="B1885" s="283">
        <v>38737.645833333336</v>
      </c>
      <c r="C1885" s="284">
        <v>105.04</v>
      </c>
      <c r="D1885" s="98">
        <f t="shared" si="32"/>
        <v>4.2520000000000007</v>
      </c>
      <c r="E1885" s="98">
        <v>8.0614203454894007E-3</v>
      </c>
    </row>
    <row r="1886" spans="2:5">
      <c r="B1886" s="283">
        <v>43196.645833333336</v>
      </c>
      <c r="C1886" s="284">
        <v>287.77999999999997</v>
      </c>
      <c r="D1886" s="98">
        <f t="shared" si="32"/>
        <v>1.7397182025894895</v>
      </c>
      <c r="E1886" s="98">
        <v>8.0566064172620244E-3</v>
      </c>
    </row>
    <row r="1887" spans="2:5">
      <c r="B1887" s="283">
        <v>40695.645833333336</v>
      </c>
      <c r="C1887" s="284">
        <v>141.82</v>
      </c>
      <c r="D1887" s="98">
        <f t="shared" si="32"/>
        <v>-0.50719299464868994</v>
      </c>
      <c r="E1887" s="98">
        <v>8.0318430592081214E-3</v>
      </c>
    </row>
    <row r="1888" spans="2:5">
      <c r="B1888" s="283">
        <v>41281.645833333336</v>
      </c>
      <c r="C1888" s="284">
        <v>228.42</v>
      </c>
      <c r="D1888" s="98">
        <f t="shared" si="32"/>
        <v>0.61063319701029473</v>
      </c>
      <c r="E1888" s="98">
        <v>8.031774051191487E-3</v>
      </c>
    </row>
    <row r="1889" spans="2:5">
      <c r="B1889" s="283">
        <v>45029.645833333336</v>
      </c>
      <c r="C1889" s="284">
        <v>596.41999999999996</v>
      </c>
      <c r="D1889" s="98">
        <f t="shared" si="32"/>
        <v>1.6110673321075213</v>
      </c>
      <c r="E1889" s="98">
        <v>8.0281237852182219E-3</v>
      </c>
    </row>
    <row r="1890" spans="2:5">
      <c r="B1890" s="283">
        <v>43080.645833333336</v>
      </c>
      <c r="C1890" s="284">
        <v>333.05</v>
      </c>
      <c r="D1890" s="98">
        <f t="shared" si="32"/>
        <v>-0.44158478924248012</v>
      </c>
      <c r="E1890" s="98">
        <v>8.0205811138016614E-3</v>
      </c>
    </row>
    <row r="1891" spans="2:5">
      <c r="B1891" s="283">
        <v>42576.645833333336</v>
      </c>
      <c r="C1891" s="284">
        <v>421.27</v>
      </c>
      <c r="D1891" s="98">
        <f t="shared" si="32"/>
        <v>0.26488515237952259</v>
      </c>
      <c r="E1891" s="98">
        <v>8.0158882082694838E-3</v>
      </c>
    </row>
    <row r="1892" spans="2:5">
      <c r="B1892" s="283">
        <v>40332.645833333336</v>
      </c>
      <c r="C1892" s="284">
        <v>124.9</v>
      </c>
      <c r="D1892" s="98">
        <f t="shared" si="32"/>
        <v>-0.70351556009210237</v>
      </c>
      <c r="E1892" s="98">
        <v>7.9896699217174572E-3</v>
      </c>
    </row>
    <row r="1893" spans="2:5">
      <c r="B1893" s="283">
        <v>44466.645833333336</v>
      </c>
      <c r="C1893" s="284">
        <v>350.73</v>
      </c>
      <c r="D1893" s="98">
        <f t="shared" si="32"/>
        <v>1.8080864691753402</v>
      </c>
      <c r="E1893" s="98">
        <v>7.9896536858745648E-3</v>
      </c>
    </row>
    <row r="1894" spans="2:5">
      <c r="B1894" s="283">
        <v>39022.645833333336</v>
      </c>
      <c r="C1894" s="284">
        <v>69.55</v>
      </c>
      <c r="D1894" s="98">
        <f t="shared" si="32"/>
        <v>-0.80169931286174556</v>
      </c>
      <c r="E1894" s="98">
        <v>7.9710144927536142E-3</v>
      </c>
    </row>
    <row r="1895" spans="2:5">
      <c r="B1895" s="283">
        <v>42047.645833333336</v>
      </c>
      <c r="C1895" s="284">
        <v>167.05</v>
      </c>
      <c r="D1895" s="98">
        <f t="shared" si="32"/>
        <v>1.4018691588785051</v>
      </c>
      <c r="E1895" s="98">
        <v>7.9647619622278398E-3</v>
      </c>
    </row>
    <row r="1896" spans="2:5">
      <c r="B1896" s="283">
        <v>37936.645833333336</v>
      </c>
      <c r="C1896" s="284">
        <v>25.33</v>
      </c>
      <c r="D1896" s="98">
        <f t="shared" si="32"/>
        <v>-0.84836875187069738</v>
      </c>
      <c r="E1896" s="98">
        <v>7.9586152009549771E-3</v>
      </c>
    </row>
    <row r="1897" spans="2:5">
      <c r="B1897" s="283">
        <v>40651.645833333336</v>
      </c>
      <c r="C1897" s="284">
        <v>126.68</v>
      </c>
      <c r="D1897" s="98">
        <f t="shared" si="32"/>
        <v>4.0011843663639954</v>
      </c>
      <c r="E1897" s="98">
        <v>7.9567154678548135E-3</v>
      </c>
    </row>
    <row r="1898" spans="2:5">
      <c r="B1898" s="283">
        <v>42243.645833333336</v>
      </c>
      <c r="C1898" s="284">
        <v>190.17</v>
      </c>
      <c r="D1898" s="98">
        <f t="shared" si="32"/>
        <v>0.50118408588569596</v>
      </c>
      <c r="E1898" s="98">
        <v>7.9503895690888893E-3</v>
      </c>
    </row>
    <row r="1899" spans="2:5">
      <c r="B1899" s="283">
        <v>42249.645833333336</v>
      </c>
      <c r="C1899" s="284">
        <v>185.33</v>
      </c>
      <c r="D1899" s="98">
        <f t="shared" si="32"/>
        <v>-2.5450912341589027E-2</v>
      </c>
      <c r="E1899" s="98">
        <v>7.9403926687333648E-3</v>
      </c>
    </row>
    <row r="1900" spans="2:5">
      <c r="B1900" s="283">
        <v>38555.645833333336</v>
      </c>
      <c r="C1900" s="284">
        <v>50.84</v>
      </c>
      <c r="D1900" s="98">
        <f t="shared" si="32"/>
        <v>-0.7256785193978309</v>
      </c>
      <c r="E1900" s="98">
        <v>7.93021411578132E-3</v>
      </c>
    </row>
    <row r="1901" spans="2:5">
      <c r="B1901" s="283">
        <v>45349.645833333336</v>
      </c>
      <c r="C1901" s="284">
        <v>936.22</v>
      </c>
      <c r="D1901" s="98">
        <f t="shared" si="32"/>
        <v>17.415027537372147</v>
      </c>
      <c r="E1901" s="98">
        <v>7.9128403328776464E-3</v>
      </c>
    </row>
    <row r="1902" spans="2:5">
      <c r="B1902" s="283">
        <v>36823.645833333336</v>
      </c>
      <c r="C1902" s="284">
        <v>25.53</v>
      </c>
      <c r="D1902" s="98">
        <f t="shared" si="32"/>
        <v>-0.97273076840913464</v>
      </c>
      <c r="E1902" s="98">
        <v>7.8957757599684708E-3</v>
      </c>
    </row>
    <row r="1903" spans="2:5">
      <c r="B1903" s="283">
        <v>44369.645833333336</v>
      </c>
      <c r="C1903" s="284">
        <v>310.39999999999998</v>
      </c>
      <c r="D1903" s="98">
        <f t="shared" si="32"/>
        <v>11.158245201723462</v>
      </c>
      <c r="E1903" s="98">
        <v>7.8903789330126983E-3</v>
      </c>
    </row>
    <row r="1904" spans="2:5">
      <c r="B1904" s="283">
        <v>39281.645833333336</v>
      </c>
      <c r="C1904" s="284">
        <v>92.08</v>
      </c>
      <c r="D1904" s="98">
        <f t="shared" si="32"/>
        <v>-0.70335051546391747</v>
      </c>
      <c r="E1904" s="98">
        <v>7.8809106830122211E-3</v>
      </c>
    </row>
    <row r="1905" spans="2:5">
      <c r="B1905" s="283">
        <v>38090.645833333336</v>
      </c>
      <c r="C1905" s="284">
        <v>25.67</v>
      </c>
      <c r="D1905" s="98">
        <f t="shared" si="32"/>
        <v>-0.72122067767158993</v>
      </c>
      <c r="E1905" s="98">
        <v>7.8523753435415511E-3</v>
      </c>
    </row>
    <row r="1906" spans="2:5">
      <c r="B1906" s="283">
        <v>40154.645833333336</v>
      </c>
      <c r="C1906" s="284">
        <v>119.42</v>
      </c>
      <c r="D1906" s="98">
        <f t="shared" si="32"/>
        <v>3.6521231008959871</v>
      </c>
      <c r="E1906" s="98">
        <v>7.8487636087434254E-3</v>
      </c>
    </row>
    <row r="1907" spans="2:5">
      <c r="B1907" s="283">
        <v>37327.645833333336</v>
      </c>
      <c r="C1907" s="284">
        <v>24.41</v>
      </c>
      <c r="D1907" s="98">
        <f t="shared" si="32"/>
        <v>-0.7955953776586836</v>
      </c>
      <c r="E1907" s="98">
        <v>7.84475639966975E-3</v>
      </c>
    </row>
    <row r="1908" spans="2:5">
      <c r="B1908" s="283">
        <v>41970.645833333336</v>
      </c>
      <c r="C1908" s="284">
        <v>203.58</v>
      </c>
      <c r="D1908" s="98">
        <f t="shared" si="32"/>
        <v>7.3400245800901267</v>
      </c>
      <c r="E1908" s="98">
        <v>7.8217821782178287E-3</v>
      </c>
    </row>
    <row r="1909" spans="2:5">
      <c r="B1909" s="283">
        <v>43013.645833333336</v>
      </c>
      <c r="C1909" s="284">
        <v>341.52</v>
      </c>
      <c r="D1909" s="98">
        <f t="shared" si="32"/>
        <v>0.67757147067491874</v>
      </c>
      <c r="E1909" s="98">
        <v>7.8201080060198436E-3</v>
      </c>
    </row>
    <row r="1910" spans="2:5">
      <c r="B1910" s="283">
        <v>42053.645833333336</v>
      </c>
      <c r="C1910" s="284">
        <v>167.82</v>
      </c>
      <c r="D1910" s="98">
        <f t="shared" si="32"/>
        <v>-0.50860857343640198</v>
      </c>
      <c r="E1910" s="98">
        <v>7.8068700456399576E-3</v>
      </c>
    </row>
    <row r="1911" spans="2:5">
      <c r="B1911" s="283">
        <v>38226.645833333336</v>
      </c>
      <c r="C1911" s="284">
        <v>27.12</v>
      </c>
      <c r="D1911" s="98">
        <f t="shared" si="32"/>
        <v>-0.83839828387558102</v>
      </c>
      <c r="E1911" s="98">
        <v>7.8037904124861335E-3</v>
      </c>
    </row>
    <row r="1912" spans="2:5">
      <c r="B1912" s="283">
        <v>41332.645833333336</v>
      </c>
      <c r="C1912" s="284">
        <v>201.99</v>
      </c>
      <c r="D1912" s="98">
        <f t="shared" si="32"/>
        <v>6.4480088495575218</v>
      </c>
      <c r="E1912" s="98">
        <v>7.783265978146936E-3</v>
      </c>
    </row>
    <row r="1913" spans="2:5">
      <c r="B1913" s="283">
        <v>39968.645833333336</v>
      </c>
      <c r="C1913" s="284">
        <v>71.23</v>
      </c>
      <c r="D1913" s="98">
        <f t="shared" si="32"/>
        <v>-0.6473587801376306</v>
      </c>
      <c r="E1913" s="98">
        <v>7.7815506508205345E-3</v>
      </c>
    </row>
    <row r="1914" spans="2:5">
      <c r="B1914" s="283">
        <v>40771.645833333336</v>
      </c>
      <c r="C1914" s="284">
        <v>217.66</v>
      </c>
      <c r="D1914" s="98">
        <f t="shared" si="32"/>
        <v>2.0557349431419345</v>
      </c>
      <c r="E1914" s="98">
        <v>7.7784980090749301E-3</v>
      </c>
    </row>
    <row r="1915" spans="2:5">
      <c r="B1915" s="283">
        <v>43091.645833333336</v>
      </c>
      <c r="C1915" s="284">
        <v>331.68</v>
      </c>
      <c r="D1915" s="98">
        <f t="shared" si="32"/>
        <v>0.52384452816319027</v>
      </c>
      <c r="E1915" s="98">
        <v>7.7783179387458379E-3</v>
      </c>
    </row>
    <row r="1916" spans="2:5">
      <c r="B1916" s="283">
        <v>41192.645833333336</v>
      </c>
      <c r="C1916" s="284">
        <v>224.68</v>
      </c>
      <c r="D1916" s="98">
        <f t="shared" si="32"/>
        <v>-0.32260009647853349</v>
      </c>
      <c r="E1916" s="98">
        <v>7.7595873514242353E-3</v>
      </c>
    </row>
    <row r="1917" spans="2:5">
      <c r="B1917" s="283">
        <v>44796.645833333336</v>
      </c>
      <c r="C1917" s="284">
        <v>375.77</v>
      </c>
      <c r="D1917" s="98">
        <f t="shared" si="32"/>
        <v>0.67246750934662614</v>
      </c>
      <c r="E1917" s="98">
        <v>7.7504827290280076E-3</v>
      </c>
    </row>
    <row r="1918" spans="2:5">
      <c r="B1918" s="283">
        <v>45230.645833333336</v>
      </c>
      <c r="C1918" s="284">
        <v>754.67</v>
      </c>
      <c r="D1918" s="98">
        <f t="shared" si="32"/>
        <v>1.0083295632966975</v>
      </c>
      <c r="E1918" s="98">
        <v>7.7450024703886733E-3</v>
      </c>
    </row>
    <row r="1919" spans="2:5">
      <c r="B1919" s="283">
        <v>39647.645833333336</v>
      </c>
      <c r="C1919" s="284">
        <v>89.89</v>
      </c>
      <c r="D1919" s="98">
        <f t="shared" si="32"/>
        <v>-0.88088833529887234</v>
      </c>
      <c r="E1919" s="98">
        <v>7.7354260089685933E-3</v>
      </c>
    </row>
    <row r="1920" spans="2:5">
      <c r="B1920" s="283">
        <v>45057.645833333336</v>
      </c>
      <c r="C1920" s="284">
        <v>573.4</v>
      </c>
      <c r="D1920" s="98">
        <f t="shared" si="32"/>
        <v>5.3789075536767159</v>
      </c>
      <c r="E1920" s="98">
        <v>7.7328646748682228E-3</v>
      </c>
    </row>
    <row r="1921" spans="2:5">
      <c r="B1921" s="283">
        <v>36921.645833333336</v>
      </c>
      <c r="C1921" s="284">
        <v>39.1</v>
      </c>
      <c r="D1921" s="98">
        <f t="shared" si="32"/>
        <v>-0.93181025462155564</v>
      </c>
      <c r="E1921" s="98">
        <v>7.7319587628867925E-3</v>
      </c>
    </row>
    <row r="1922" spans="2:5">
      <c r="B1922" s="283">
        <v>43704.645833333336</v>
      </c>
      <c r="C1922" s="284">
        <v>335.2</v>
      </c>
      <c r="D1922" s="98">
        <f t="shared" si="32"/>
        <v>7.5728900255754468</v>
      </c>
      <c r="E1922" s="98">
        <v>7.7263024982714423E-3</v>
      </c>
    </row>
    <row r="1923" spans="2:5">
      <c r="B1923" s="283">
        <v>45736.645833333336</v>
      </c>
      <c r="C1923" s="284">
        <v>2045.2</v>
      </c>
      <c r="D1923" s="98">
        <f t="shared" si="32"/>
        <v>5.1014319809069217</v>
      </c>
      <c r="E1923" s="98">
        <v>7.7259647601404247E-3</v>
      </c>
    </row>
    <row r="1924" spans="2:5">
      <c r="B1924" s="283">
        <v>44708.645833333336</v>
      </c>
      <c r="C1924" s="284">
        <v>408.4</v>
      </c>
      <c r="D1924" s="98">
        <f t="shared" si="32"/>
        <v>-0.80031292783101904</v>
      </c>
      <c r="E1924" s="98">
        <v>7.7232462309078098E-3</v>
      </c>
    </row>
    <row r="1925" spans="2:5">
      <c r="B1925" s="283">
        <v>38113.645833333336</v>
      </c>
      <c r="C1925" s="284">
        <v>27.63</v>
      </c>
      <c r="D1925" s="98">
        <f t="shared" si="32"/>
        <v>-0.93234573947110677</v>
      </c>
      <c r="E1925" s="98">
        <v>7.6586433260392717E-3</v>
      </c>
    </row>
    <row r="1926" spans="2:5">
      <c r="B1926" s="283">
        <v>38083.645833333336</v>
      </c>
      <c r="C1926" s="284">
        <v>25</v>
      </c>
      <c r="D1926" s="98">
        <f t="shared" si="32"/>
        <v>-9.5186391603329645E-2</v>
      </c>
      <c r="E1926" s="98">
        <v>7.6582023377671504E-3</v>
      </c>
    </row>
    <row r="1927" spans="2:5">
      <c r="B1927" s="283">
        <v>43823.645833333336</v>
      </c>
      <c r="C1927" s="284">
        <v>434.38</v>
      </c>
      <c r="D1927" s="98">
        <f t="shared" si="32"/>
        <v>16.3752</v>
      </c>
      <c r="E1927" s="98">
        <v>7.6551916117657548E-3</v>
      </c>
    </row>
    <row r="1928" spans="2:5">
      <c r="B1928" s="283">
        <v>42870.645833333336</v>
      </c>
      <c r="C1928" s="284">
        <v>422.03</v>
      </c>
      <c r="D1928" s="98">
        <f t="shared" si="32"/>
        <v>-2.8431327409180973E-2</v>
      </c>
      <c r="E1928" s="98">
        <v>7.6403313993744781E-3</v>
      </c>
    </row>
    <row r="1929" spans="2:5">
      <c r="B1929" s="283">
        <v>38541.645833333336</v>
      </c>
      <c r="C1929" s="284">
        <v>51.46</v>
      </c>
      <c r="D1929" s="98">
        <f t="shared" si="32"/>
        <v>-0.87806554036442908</v>
      </c>
      <c r="E1929" s="98">
        <v>7.6365772469160209E-3</v>
      </c>
    </row>
    <row r="1930" spans="2:5">
      <c r="B1930" s="283">
        <v>41939.645833333336</v>
      </c>
      <c r="C1930" s="284">
        <v>188.96</v>
      </c>
      <c r="D1930" s="98">
        <f t="shared" ref="D1930:D1993" si="33">C1930/C1929-1</f>
        <v>2.6719782355227362</v>
      </c>
      <c r="E1930" s="98">
        <v>7.6254465952114714E-3</v>
      </c>
    </row>
    <row r="1931" spans="2:5">
      <c r="B1931" s="283">
        <v>39184.645833333336</v>
      </c>
      <c r="C1931" s="284">
        <v>79.34</v>
      </c>
      <c r="D1931" s="98">
        <f t="shared" si="33"/>
        <v>-0.58012277730736661</v>
      </c>
      <c r="E1931" s="98">
        <v>7.620015240030531E-3</v>
      </c>
    </row>
    <row r="1932" spans="2:5">
      <c r="B1932" s="283">
        <v>40336.645833333336</v>
      </c>
      <c r="C1932" s="284">
        <v>123.26</v>
      </c>
      <c r="D1932" s="98">
        <f t="shared" si="33"/>
        <v>0.55356692714897915</v>
      </c>
      <c r="E1932" s="98">
        <v>7.6023869860215587E-3</v>
      </c>
    </row>
    <row r="1933" spans="2:5">
      <c r="B1933" s="283">
        <v>37588.645833333336</v>
      </c>
      <c r="C1933" s="284">
        <v>22.57</v>
      </c>
      <c r="D1933" s="98">
        <f t="shared" si="33"/>
        <v>-0.8168911244523771</v>
      </c>
      <c r="E1933" s="98">
        <v>7.5892857142858539E-3</v>
      </c>
    </row>
    <row r="1934" spans="2:5">
      <c r="B1934" s="283">
        <v>42482.645833333336</v>
      </c>
      <c r="C1934" s="284">
        <v>387.9</v>
      </c>
      <c r="D1934" s="98">
        <f t="shared" si="33"/>
        <v>16.186530793088171</v>
      </c>
      <c r="E1934" s="98">
        <v>7.5848096004986765E-3</v>
      </c>
    </row>
    <row r="1935" spans="2:5">
      <c r="B1935" s="283">
        <v>43641.645833333336</v>
      </c>
      <c r="C1935" s="284">
        <v>291.17</v>
      </c>
      <c r="D1935" s="98">
        <f t="shared" si="33"/>
        <v>-0.24936839391595766</v>
      </c>
      <c r="E1935" s="98">
        <v>7.5783791265831013E-3</v>
      </c>
    </row>
    <row r="1936" spans="2:5">
      <c r="B1936" s="283">
        <v>44141.645833333336</v>
      </c>
      <c r="C1936" s="284">
        <v>293.98</v>
      </c>
      <c r="D1936" s="98">
        <f t="shared" si="33"/>
        <v>9.6507195109385435E-3</v>
      </c>
      <c r="E1936" s="98">
        <v>7.5744593344073685E-3</v>
      </c>
    </row>
    <row r="1937" spans="2:5">
      <c r="B1937" s="283">
        <v>37733.645833333336</v>
      </c>
      <c r="C1937" s="284">
        <v>20</v>
      </c>
      <c r="D1937" s="98">
        <f t="shared" si="33"/>
        <v>-0.93196816109939451</v>
      </c>
      <c r="E1937" s="98">
        <v>7.5566750629723067E-3</v>
      </c>
    </row>
    <row r="1938" spans="2:5">
      <c r="B1938" s="283">
        <v>42398.645833333336</v>
      </c>
      <c r="C1938" s="284">
        <v>407.52</v>
      </c>
      <c r="D1938" s="98">
        <f t="shared" si="33"/>
        <v>19.375999999999998</v>
      </c>
      <c r="E1938" s="98">
        <v>7.5407323163645401E-3</v>
      </c>
    </row>
    <row r="1939" spans="2:5">
      <c r="B1939" s="283">
        <v>38314.645833333336</v>
      </c>
      <c r="C1939" s="284">
        <v>29.4</v>
      </c>
      <c r="D1939" s="98">
        <f t="shared" si="33"/>
        <v>-0.92785630153121323</v>
      </c>
      <c r="E1939" s="98">
        <v>7.5394105551747082E-3</v>
      </c>
    </row>
    <row r="1940" spans="2:5">
      <c r="B1940" s="283">
        <v>44404.645833333336</v>
      </c>
      <c r="C1940" s="284">
        <v>356.97</v>
      </c>
      <c r="D1940" s="98">
        <f t="shared" si="33"/>
        <v>11.141836734693879</v>
      </c>
      <c r="E1940" s="98">
        <v>7.535986452159138E-3</v>
      </c>
    </row>
    <row r="1941" spans="2:5">
      <c r="B1941" s="283">
        <v>44104.645833333336</v>
      </c>
      <c r="C1941" s="284">
        <v>307.75</v>
      </c>
      <c r="D1941" s="98">
        <f t="shared" si="33"/>
        <v>-0.13788273524385808</v>
      </c>
      <c r="E1941" s="98">
        <v>7.5298739564577666E-3</v>
      </c>
    </row>
    <row r="1942" spans="2:5">
      <c r="B1942" s="283">
        <v>38446.645833333336</v>
      </c>
      <c r="C1942" s="284">
        <v>52.39</v>
      </c>
      <c r="D1942" s="98">
        <f t="shared" si="33"/>
        <v>-0.82976441917140531</v>
      </c>
      <c r="E1942" s="98">
        <v>7.5000000000000622E-3</v>
      </c>
    </row>
    <row r="1943" spans="2:5">
      <c r="B1943" s="283">
        <v>44391.645833333336</v>
      </c>
      <c r="C1943" s="284">
        <v>351.97</v>
      </c>
      <c r="D1943" s="98">
        <f t="shared" si="33"/>
        <v>5.7182668448177134</v>
      </c>
      <c r="E1943" s="98">
        <v>7.4996421926434298E-3</v>
      </c>
    </row>
    <row r="1944" spans="2:5">
      <c r="B1944" s="283">
        <v>40606.645833333336</v>
      </c>
      <c r="C1944" s="284">
        <v>130.37</v>
      </c>
      <c r="D1944" s="98">
        <f t="shared" si="33"/>
        <v>-0.62959911356081488</v>
      </c>
      <c r="E1944" s="98">
        <v>7.4961360123646514E-3</v>
      </c>
    </row>
    <row r="1945" spans="2:5">
      <c r="B1945" s="283">
        <v>42055.645833333336</v>
      </c>
      <c r="C1945" s="284">
        <v>166.77</v>
      </c>
      <c r="D1945" s="98">
        <f t="shared" si="33"/>
        <v>0.2792053386515303</v>
      </c>
      <c r="E1945" s="98">
        <v>7.4910892285386943E-3</v>
      </c>
    </row>
    <row r="1946" spans="2:5">
      <c r="B1946" s="283">
        <v>38208.645833333336</v>
      </c>
      <c r="C1946" s="284">
        <v>25.67</v>
      </c>
      <c r="D1946" s="98">
        <f t="shared" si="33"/>
        <v>-0.84607543323139656</v>
      </c>
      <c r="E1946" s="98">
        <v>7.4568288854004461E-3</v>
      </c>
    </row>
    <row r="1947" spans="2:5">
      <c r="B1947" s="283">
        <v>39331.645833333336</v>
      </c>
      <c r="C1947" s="284">
        <v>89.33</v>
      </c>
      <c r="D1947" s="98">
        <f t="shared" si="33"/>
        <v>2.479937670432411</v>
      </c>
      <c r="E1947" s="98">
        <v>7.4433291981503835E-3</v>
      </c>
    </row>
    <row r="1948" spans="2:5">
      <c r="B1948" s="283">
        <v>39079.645833333336</v>
      </c>
      <c r="C1948" s="284">
        <v>88.01</v>
      </c>
      <c r="D1948" s="98">
        <f t="shared" si="33"/>
        <v>-1.4776670771297407E-2</v>
      </c>
      <c r="E1948" s="98">
        <v>7.4404761904762751E-3</v>
      </c>
    </row>
    <row r="1949" spans="2:5">
      <c r="B1949" s="283">
        <v>40882.645833333336</v>
      </c>
      <c r="C1949" s="284">
        <v>196.54</v>
      </c>
      <c r="D1949" s="98">
        <f t="shared" si="33"/>
        <v>1.2331553232587202</v>
      </c>
      <c r="E1949" s="98">
        <v>7.4324670664820403E-3</v>
      </c>
    </row>
    <row r="1950" spans="2:5">
      <c r="B1950" s="283">
        <v>41523.645833333336</v>
      </c>
      <c r="C1950" s="284">
        <v>183.02</v>
      </c>
      <c r="D1950" s="98">
        <f t="shared" si="33"/>
        <v>-6.8790068179505393E-2</v>
      </c>
      <c r="E1950" s="98">
        <v>7.4310563108934691E-3</v>
      </c>
    </row>
    <row r="1951" spans="2:5">
      <c r="B1951" s="283">
        <v>44791.645833333336</v>
      </c>
      <c r="C1951" s="284">
        <v>394.05</v>
      </c>
      <c r="D1951" s="98">
        <f t="shared" si="33"/>
        <v>1.1530433832368048</v>
      </c>
      <c r="E1951" s="98">
        <v>7.4140355362393162E-3</v>
      </c>
    </row>
    <row r="1952" spans="2:5">
      <c r="B1952" s="283">
        <v>40059.645833333336</v>
      </c>
      <c r="C1952" s="284">
        <v>106.11</v>
      </c>
      <c r="D1952" s="98">
        <f t="shared" si="33"/>
        <v>-0.73071945184621234</v>
      </c>
      <c r="E1952" s="98">
        <v>7.4052976360010625E-3</v>
      </c>
    </row>
    <row r="1953" spans="2:5">
      <c r="B1953" s="283">
        <v>40410.645833333336</v>
      </c>
      <c r="C1953" s="284">
        <v>118.44</v>
      </c>
      <c r="D1953" s="98">
        <f t="shared" si="33"/>
        <v>0.11620016963528412</v>
      </c>
      <c r="E1953" s="98">
        <v>7.3998468997193978E-3</v>
      </c>
    </row>
    <row r="1954" spans="2:5">
      <c r="B1954" s="283">
        <v>44161.645833333336</v>
      </c>
      <c r="C1954" s="284">
        <v>304.52999999999997</v>
      </c>
      <c r="D1954" s="98">
        <f t="shared" si="33"/>
        <v>1.5711752786220869</v>
      </c>
      <c r="E1954" s="98">
        <v>7.3767780350644241E-3</v>
      </c>
    </row>
    <row r="1955" spans="2:5">
      <c r="B1955" s="283">
        <v>42803.645833333336</v>
      </c>
      <c r="C1955" s="284">
        <v>335.17</v>
      </c>
      <c r="D1955" s="98">
        <f t="shared" si="33"/>
        <v>0.10061406101205161</v>
      </c>
      <c r="E1955" s="98">
        <v>7.3635489300312162E-3</v>
      </c>
    </row>
    <row r="1956" spans="2:5">
      <c r="B1956" s="283">
        <v>41015.645833333336</v>
      </c>
      <c r="C1956" s="284">
        <v>249.27</v>
      </c>
      <c r="D1956" s="98">
        <f t="shared" si="33"/>
        <v>-0.25628785392487397</v>
      </c>
      <c r="E1956" s="98">
        <v>7.3550212164075202E-3</v>
      </c>
    </row>
    <row r="1957" spans="2:5">
      <c r="B1957" s="283">
        <v>45289.645833333336</v>
      </c>
      <c r="C1957" s="284">
        <v>702.95</v>
      </c>
      <c r="D1957" s="98">
        <f t="shared" si="33"/>
        <v>1.820034500742167</v>
      </c>
      <c r="E1957" s="98">
        <v>7.3514659940958627E-3</v>
      </c>
    </row>
    <row r="1958" spans="2:5">
      <c r="B1958" s="283">
        <v>37657.645833333336</v>
      </c>
      <c r="C1958" s="284">
        <v>21.93</v>
      </c>
      <c r="D1958" s="98">
        <f t="shared" si="33"/>
        <v>-0.96880290205562269</v>
      </c>
      <c r="E1958" s="98">
        <v>7.3495636196601044E-3</v>
      </c>
    </row>
    <row r="1959" spans="2:5">
      <c r="B1959" s="283">
        <v>38210.645833333336</v>
      </c>
      <c r="C1959" s="284">
        <v>26.11</v>
      </c>
      <c r="D1959" s="98">
        <f t="shared" si="33"/>
        <v>0.19060647514819884</v>
      </c>
      <c r="E1959" s="98">
        <v>7.3302469135800852E-3</v>
      </c>
    </row>
    <row r="1960" spans="2:5">
      <c r="B1960" s="283">
        <v>37547.645833333336</v>
      </c>
      <c r="C1960" s="284">
        <v>24.79</v>
      </c>
      <c r="D1960" s="98">
        <f t="shared" si="33"/>
        <v>-5.0555342780543855E-2</v>
      </c>
      <c r="E1960" s="98">
        <v>7.3140999593661604E-3</v>
      </c>
    </row>
    <row r="1961" spans="2:5">
      <c r="B1961" s="283">
        <v>45056.645833333336</v>
      </c>
      <c r="C1961" s="284">
        <v>569</v>
      </c>
      <c r="D1961" s="98">
        <f t="shared" si="33"/>
        <v>21.952803549818476</v>
      </c>
      <c r="E1961" s="98">
        <v>7.3114167861632051E-3</v>
      </c>
    </row>
    <row r="1962" spans="2:5">
      <c r="B1962" s="283">
        <v>41158.645833333336</v>
      </c>
      <c r="C1962" s="284">
        <v>211.31</v>
      </c>
      <c r="D1962" s="98">
        <f t="shared" si="33"/>
        <v>-0.62862917398945517</v>
      </c>
      <c r="E1962" s="98">
        <v>7.2933549432738776E-3</v>
      </c>
    </row>
    <row r="1963" spans="2:5">
      <c r="B1963" s="283">
        <v>41660.645833333336</v>
      </c>
      <c r="C1963" s="284">
        <v>171.96</v>
      </c>
      <c r="D1963" s="98">
        <f t="shared" si="33"/>
        <v>-0.18621929866073539</v>
      </c>
      <c r="E1963" s="98">
        <v>7.2633552014995661E-3</v>
      </c>
    </row>
    <row r="1964" spans="2:5">
      <c r="B1964" s="283">
        <v>37712.645833333336</v>
      </c>
      <c r="C1964" s="284">
        <v>19.47</v>
      </c>
      <c r="D1964" s="98">
        <f t="shared" si="33"/>
        <v>-0.88677599441730637</v>
      </c>
      <c r="E1964" s="98">
        <v>7.2426280393171893E-3</v>
      </c>
    </row>
    <row r="1965" spans="2:5">
      <c r="B1965" s="283">
        <v>42676.645833333336</v>
      </c>
      <c r="C1965" s="284">
        <v>475.38</v>
      </c>
      <c r="D1965" s="98">
        <f t="shared" si="33"/>
        <v>23.416024653312789</v>
      </c>
      <c r="E1965" s="98">
        <v>7.2250354895437852E-3</v>
      </c>
    </row>
    <row r="1966" spans="2:5">
      <c r="B1966" s="283">
        <v>41080.645833333336</v>
      </c>
      <c r="C1966" s="284">
        <v>221.79</v>
      </c>
      <c r="D1966" s="98">
        <f t="shared" si="33"/>
        <v>-0.53344692666919102</v>
      </c>
      <c r="E1966" s="98">
        <v>7.2207084468665084E-3</v>
      </c>
    </row>
    <row r="1967" spans="2:5">
      <c r="B1967" s="283">
        <v>44454.645833333336</v>
      </c>
      <c r="C1967" s="284">
        <v>334.82</v>
      </c>
      <c r="D1967" s="98">
        <f t="shared" si="33"/>
        <v>0.50962622300374227</v>
      </c>
      <c r="E1967" s="98">
        <v>7.2197822032367132E-3</v>
      </c>
    </row>
    <row r="1968" spans="2:5">
      <c r="B1968" s="283">
        <v>44537.645833333336</v>
      </c>
      <c r="C1968" s="284">
        <v>412.72</v>
      </c>
      <c r="D1968" s="98">
        <f t="shared" si="33"/>
        <v>0.2326623260259244</v>
      </c>
      <c r="E1968" s="98">
        <v>7.1745814827470777E-3</v>
      </c>
    </row>
    <row r="1969" spans="2:5">
      <c r="B1969" s="283">
        <v>38988.645833333336</v>
      </c>
      <c r="C1969" s="284">
        <v>68.94</v>
      </c>
      <c r="D1969" s="98">
        <f t="shared" si="33"/>
        <v>-0.83296181430509786</v>
      </c>
      <c r="E1969" s="98">
        <v>7.1585098612125808E-3</v>
      </c>
    </row>
    <row r="1970" spans="2:5">
      <c r="B1970" s="283">
        <v>37320.645833333336</v>
      </c>
      <c r="C1970" s="284">
        <v>25.35</v>
      </c>
      <c r="D1970" s="98">
        <f t="shared" si="33"/>
        <v>-0.63228894691035675</v>
      </c>
      <c r="E1970" s="98">
        <v>7.151370679380209E-3</v>
      </c>
    </row>
    <row r="1971" spans="2:5">
      <c r="B1971" s="283">
        <v>39140.645833333336</v>
      </c>
      <c r="C1971" s="284">
        <v>83.27</v>
      </c>
      <c r="D1971" s="98">
        <f t="shared" si="33"/>
        <v>2.2848126232741612</v>
      </c>
      <c r="E1971" s="98">
        <v>7.1359458151909472E-3</v>
      </c>
    </row>
    <row r="1972" spans="2:5">
      <c r="B1972" s="283">
        <v>39505.645833333336</v>
      </c>
      <c r="C1972" s="284">
        <v>86.19</v>
      </c>
      <c r="D1972" s="98">
        <f t="shared" si="33"/>
        <v>3.5066650654497433E-2</v>
      </c>
      <c r="E1972" s="98">
        <v>7.1278336059827918E-3</v>
      </c>
    </row>
    <row r="1973" spans="2:5">
      <c r="B1973" s="283">
        <v>40676.645833333336</v>
      </c>
      <c r="C1973" s="284">
        <v>131.41999999999999</v>
      </c>
      <c r="D1973" s="98">
        <f t="shared" si="33"/>
        <v>0.52477085508759713</v>
      </c>
      <c r="E1973" s="98">
        <v>7.1269829105677918E-3</v>
      </c>
    </row>
    <row r="1974" spans="2:5">
      <c r="B1974" s="283">
        <v>42927.645833333336</v>
      </c>
      <c r="C1974" s="284">
        <v>418.68</v>
      </c>
      <c r="D1974" s="98">
        <f t="shared" si="33"/>
        <v>2.1858164662912802</v>
      </c>
      <c r="E1974" s="98">
        <v>7.1201770422399946E-3</v>
      </c>
    </row>
    <row r="1975" spans="2:5">
      <c r="B1975" s="283">
        <v>43388.645833333336</v>
      </c>
      <c r="C1975" s="284">
        <v>245.2</v>
      </c>
      <c r="D1975" s="98">
        <f t="shared" si="33"/>
        <v>-0.41434986146938002</v>
      </c>
      <c r="E1975" s="98">
        <v>7.1055982256540418E-3</v>
      </c>
    </row>
    <row r="1976" spans="2:5">
      <c r="B1976" s="283">
        <v>43473.645833333336</v>
      </c>
      <c r="C1976" s="284">
        <v>301.89999999999998</v>
      </c>
      <c r="D1976" s="98">
        <f t="shared" si="33"/>
        <v>0.23123980424143542</v>
      </c>
      <c r="E1976" s="98">
        <v>7.1054475097573899E-3</v>
      </c>
    </row>
    <row r="1977" spans="2:5">
      <c r="B1977" s="283">
        <v>40240.645833333336</v>
      </c>
      <c r="C1977" s="284">
        <v>120.48</v>
      </c>
      <c r="D1977" s="98">
        <f t="shared" si="33"/>
        <v>-0.60092745942365022</v>
      </c>
      <c r="E1977" s="98">
        <v>7.1052411602441357E-3</v>
      </c>
    </row>
    <row r="1978" spans="2:5">
      <c r="B1978" s="283">
        <v>38708.645833333336</v>
      </c>
      <c r="C1978" s="284">
        <v>94.99</v>
      </c>
      <c r="D1978" s="98">
        <f t="shared" si="33"/>
        <v>-0.21157038512616211</v>
      </c>
      <c r="E1978" s="98">
        <v>7.1034775233249636E-3</v>
      </c>
    </row>
    <row r="1979" spans="2:5">
      <c r="B1979" s="283">
        <v>39042.645833333336</v>
      </c>
      <c r="C1979" s="284">
        <v>69.59</v>
      </c>
      <c r="D1979" s="98">
        <f t="shared" si="33"/>
        <v>-0.26739656805979573</v>
      </c>
      <c r="E1979" s="98">
        <v>7.0911722141824285E-3</v>
      </c>
    </row>
    <row r="1980" spans="2:5">
      <c r="B1980" s="283">
        <v>39608.645833333336</v>
      </c>
      <c r="C1980" s="284">
        <v>95.4</v>
      </c>
      <c r="D1980" s="98">
        <f t="shared" si="33"/>
        <v>0.37088662164104047</v>
      </c>
      <c r="E1980" s="98">
        <v>7.0727330307189806E-3</v>
      </c>
    </row>
    <row r="1981" spans="2:5">
      <c r="B1981" s="283">
        <v>39209.645833333336</v>
      </c>
      <c r="C1981" s="284">
        <v>102.68</v>
      </c>
      <c r="D1981" s="98">
        <f t="shared" si="33"/>
        <v>7.631027253668754E-2</v>
      </c>
      <c r="E1981" s="98">
        <v>7.0615927814829949E-3</v>
      </c>
    </row>
    <row r="1982" spans="2:5">
      <c r="B1982" s="283">
        <v>45028.645833333336</v>
      </c>
      <c r="C1982" s="284">
        <v>591.66999999999996</v>
      </c>
      <c r="D1982" s="98">
        <f t="shared" si="33"/>
        <v>4.7622711336190093</v>
      </c>
      <c r="E1982" s="98">
        <v>7.0464486919816771E-3</v>
      </c>
    </row>
    <row r="1983" spans="2:5">
      <c r="B1983" s="283">
        <v>37515.645833333336</v>
      </c>
      <c r="C1983" s="284">
        <v>24.3</v>
      </c>
      <c r="D1983" s="98">
        <f t="shared" si="33"/>
        <v>-0.95892980884614731</v>
      </c>
      <c r="E1983" s="98">
        <v>7.0451719850808114E-3</v>
      </c>
    </row>
    <row r="1984" spans="2:5">
      <c r="B1984" s="283">
        <v>44896.645833333336</v>
      </c>
      <c r="C1984" s="284">
        <v>605.88</v>
      </c>
      <c r="D1984" s="98">
        <f t="shared" si="33"/>
        <v>23.933333333333334</v>
      </c>
      <c r="E1984" s="98">
        <v>7.0306656694092418E-3</v>
      </c>
    </row>
    <row r="1985" spans="2:5">
      <c r="B1985" s="283">
        <v>40532.645833333336</v>
      </c>
      <c r="C1985" s="284">
        <v>133.43</v>
      </c>
      <c r="D1985" s="98">
        <f t="shared" si="33"/>
        <v>-0.77977487291212777</v>
      </c>
      <c r="E1985" s="98">
        <v>7.018867924528438E-3</v>
      </c>
    </row>
    <row r="1986" spans="2:5">
      <c r="B1986" s="283">
        <v>42332.645833333336</v>
      </c>
      <c r="C1986" s="284">
        <v>457</v>
      </c>
      <c r="D1986" s="98">
        <f t="shared" si="33"/>
        <v>2.4250168627744881</v>
      </c>
      <c r="E1986" s="98">
        <v>7.0071834648097742E-3</v>
      </c>
    </row>
    <row r="1987" spans="2:5">
      <c r="B1987" s="283">
        <v>36676.645833333336</v>
      </c>
      <c r="C1987" s="284">
        <v>24.46</v>
      </c>
      <c r="D1987" s="98">
        <f t="shared" si="33"/>
        <v>-0.94647702407002188</v>
      </c>
      <c r="E1987" s="98">
        <v>6.9987649238369976E-3</v>
      </c>
    </row>
    <row r="1988" spans="2:5">
      <c r="B1988" s="283">
        <v>44747.645833333336</v>
      </c>
      <c r="C1988" s="284">
        <v>357.05</v>
      </c>
      <c r="D1988" s="98">
        <f t="shared" si="33"/>
        <v>13.597301717089126</v>
      </c>
      <c r="E1988" s="98">
        <v>6.9943875680402723E-3</v>
      </c>
    </row>
    <row r="1989" spans="2:5">
      <c r="B1989" s="283">
        <v>45162.645833333336</v>
      </c>
      <c r="C1989" s="284">
        <v>730.55</v>
      </c>
      <c r="D1989" s="98">
        <f t="shared" si="33"/>
        <v>1.0460719787144654</v>
      </c>
      <c r="E1989" s="98">
        <v>6.988476594806059E-3</v>
      </c>
    </row>
    <row r="1990" spans="2:5">
      <c r="B1990" s="283">
        <v>39938.645833333336</v>
      </c>
      <c r="C1990" s="284">
        <v>62.09</v>
      </c>
      <c r="D1990" s="98">
        <f t="shared" si="33"/>
        <v>-0.9150092396139895</v>
      </c>
      <c r="E1990" s="98">
        <v>6.9737268893934612E-3</v>
      </c>
    </row>
    <row r="1991" spans="2:5">
      <c r="B1991" s="283">
        <v>42261.645833333336</v>
      </c>
      <c r="C1991" s="284">
        <v>187.75</v>
      </c>
      <c r="D1991" s="98">
        <f t="shared" si="33"/>
        <v>2.0238363665646641</v>
      </c>
      <c r="E1991" s="98">
        <v>6.9723786537947419E-3</v>
      </c>
    </row>
    <row r="1992" spans="2:5">
      <c r="B1992" s="283">
        <v>37169.645833333336</v>
      </c>
      <c r="C1992" s="284">
        <v>18.8</v>
      </c>
      <c r="D1992" s="98">
        <f t="shared" si="33"/>
        <v>-0.899866844207723</v>
      </c>
      <c r="E1992" s="98">
        <v>6.9630423138724584E-3</v>
      </c>
    </row>
    <row r="1993" spans="2:5">
      <c r="B1993" s="283">
        <v>39217.645833333336</v>
      </c>
      <c r="C1993" s="284">
        <v>101.31</v>
      </c>
      <c r="D1993" s="98">
        <f t="shared" si="33"/>
        <v>4.3888297872340427</v>
      </c>
      <c r="E1993" s="98">
        <v>6.9575588907664354E-3</v>
      </c>
    </row>
    <row r="1994" spans="2:5">
      <c r="B1994" s="283">
        <v>37040.645833333336</v>
      </c>
      <c r="C1994" s="284">
        <v>23.16</v>
      </c>
      <c r="D1994" s="98">
        <f t="shared" ref="D1994:D2057" si="34">C1994/C1993-1</f>
        <v>-0.77139472904945217</v>
      </c>
      <c r="E1994" s="98">
        <v>6.9565217391305278E-3</v>
      </c>
    </row>
    <row r="1995" spans="2:5">
      <c r="B1995" s="283">
        <v>37865.645833333336</v>
      </c>
      <c r="C1995" s="284">
        <v>27.51</v>
      </c>
      <c r="D1995" s="98">
        <f t="shared" si="34"/>
        <v>0.18782383419689119</v>
      </c>
      <c r="E1995" s="98">
        <v>6.9546120058565641E-3</v>
      </c>
    </row>
    <row r="1996" spans="2:5">
      <c r="B1996" s="283">
        <v>43790.645833333336</v>
      </c>
      <c r="C1996" s="284">
        <v>384.75</v>
      </c>
      <c r="D1996" s="98">
        <f t="shared" si="34"/>
        <v>12.985823336968375</v>
      </c>
      <c r="E1996" s="98">
        <v>6.9353572363255456E-3</v>
      </c>
    </row>
    <row r="1997" spans="2:5">
      <c r="B1997" s="283">
        <v>40010.645833333336</v>
      </c>
      <c r="C1997" s="284">
        <v>88.79</v>
      </c>
      <c r="D1997" s="98">
        <f t="shared" si="34"/>
        <v>-0.76922677063027933</v>
      </c>
      <c r="E1997" s="98">
        <v>6.9176684055340942E-3</v>
      </c>
    </row>
    <row r="1998" spans="2:5">
      <c r="B1998" s="283">
        <v>38177.645833333336</v>
      </c>
      <c r="C1998" s="284">
        <v>24.86</v>
      </c>
      <c r="D1998" s="98">
        <f t="shared" si="34"/>
        <v>-0.72001351503547695</v>
      </c>
      <c r="E1998" s="98">
        <v>6.8853786958282814E-3</v>
      </c>
    </row>
    <row r="1999" spans="2:5">
      <c r="B1999" s="283">
        <v>38565.645833333336</v>
      </c>
      <c r="C1999" s="284">
        <v>51.24</v>
      </c>
      <c r="D1999" s="98">
        <f t="shared" si="34"/>
        <v>1.0611423974255834</v>
      </c>
      <c r="E1999" s="98">
        <v>6.8775790921595803E-3</v>
      </c>
    </row>
    <row r="2000" spans="2:5">
      <c r="B2000" s="283">
        <v>37214.645833333336</v>
      </c>
      <c r="C2000" s="284">
        <v>26.38</v>
      </c>
      <c r="D2000" s="98">
        <f t="shared" si="34"/>
        <v>-0.48516783762685411</v>
      </c>
      <c r="E2000" s="98">
        <v>6.8702290076336769E-3</v>
      </c>
    </row>
    <row r="2001" spans="2:5">
      <c r="B2001" s="283">
        <v>39240.645833333336</v>
      </c>
      <c r="C2001" s="284">
        <v>99.67</v>
      </c>
      <c r="D2001" s="98">
        <f t="shared" si="34"/>
        <v>2.778241091736164</v>
      </c>
      <c r="E2001" s="98">
        <v>6.8693807455300071E-3</v>
      </c>
    </row>
    <row r="2002" spans="2:5">
      <c r="B2002" s="283">
        <v>44753.645833333336</v>
      </c>
      <c r="C2002" s="284">
        <v>359.15</v>
      </c>
      <c r="D2002" s="98">
        <f t="shared" si="34"/>
        <v>2.6033911909300689</v>
      </c>
      <c r="E2002" s="98">
        <v>6.8685169610316343E-3</v>
      </c>
    </row>
    <row r="2003" spans="2:5">
      <c r="B2003" s="283">
        <v>39308.645833333336</v>
      </c>
      <c r="C2003" s="284">
        <v>85.29</v>
      </c>
      <c r="D2003" s="98">
        <f t="shared" si="34"/>
        <v>-0.76252262285952943</v>
      </c>
      <c r="E2003" s="98">
        <v>6.8468893873216974E-3</v>
      </c>
    </row>
    <row r="2004" spans="2:5">
      <c r="B2004" s="283">
        <v>41992.645833333336</v>
      </c>
      <c r="C2004" s="284">
        <v>193.98</v>
      </c>
      <c r="D2004" s="98">
        <f t="shared" si="34"/>
        <v>1.2743580724586701</v>
      </c>
      <c r="E2004" s="98">
        <v>6.7991903254269737E-3</v>
      </c>
    </row>
    <row r="2005" spans="2:5">
      <c r="B2005" s="283">
        <v>38408.645833333336</v>
      </c>
      <c r="C2005" s="284">
        <v>37.049999999999997</v>
      </c>
      <c r="D2005" s="98">
        <f t="shared" si="34"/>
        <v>-0.80900092793071454</v>
      </c>
      <c r="E2005" s="98">
        <v>6.7934782608696231E-3</v>
      </c>
    </row>
    <row r="2006" spans="2:5">
      <c r="B2006" s="283">
        <v>39708.645833333336</v>
      </c>
      <c r="C2006" s="284">
        <v>97.85</v>
      </c>
      <c r="D2006" s="98">
        <f t="shared" si="34"/>
        <v>1.641025641025641</v>
      </c>
      <c r="E2006" s="98">
        <v>6.7908221010390957E-3</v>
      </c>
    </row>
    <row r="2007" spans="2:5">
      <c r="B2007" s="283">
        <v>44867.645833333336</v>
      </c>
      <c r="C2007" s="284">
        <v>533.78</v>
      </c>
      <c r="D2007" s="98">
        <f t="shared" si="34"/>
        <v>4.4550843127235566</v>
      </c>
      <c r="E2007" s="98">
        <v>6.7901467426156881E-3</v>
      </c>
    </row>
    <row r="2008" spans="2:5">
      <c r="B2008" s="283">
        <v>39092.645833333336</v>
      </c>
      <c r="C2008" s="284">
        <v>89.04</v>
      </c>
      <c r="D2008" s="98">
        <f t="shared" si="34"/>
        <v>-0.83318970362321554</v>
      </c>
      <c r="E2008" s="98">
        <v>6.7842605156038793E-3</v>
      </c>
    </row>
    <row r="2009" spans="2:5">
      <c r="B2009" s="283">
        <v>45540.645833333336</v>
      </c>
      <c r="C2009" s="284">
        <v>2137.35</v>
      </c>
      <c r="D2009" s="98">
        <f t="shared" si="34"/>
        <v>23.004380053908353</v>
      </c>
      <c r="E2009" s="98">
        <v>6.7830142019360551E-3</v>
      </c>
    </row>
    <row r="2010" spans="2:5">
      <c r="B2010" s="283">
        <v>45890.645833333336</v>
      </c>
      <c r="C2010" s="284">
        <v>3713</v>
      </c>
      <c r="D2010" s="98">
        <f t="shared" si="34"/>
        <v>0.73719793201862127</v>
      </c>
      <c r="E2010" s="98">
        <v>6.778741865509863E-3</v>
      </c>
    </row>
    <row r="2011" spans="2:5">
      <c r="B2011" s="283">
        <v>40632.645833333336</v>
      </c>
      <c r="C2011" s="284">
        <v>126.52</v>
      </c>
      <c r="D2011" s="98">
        <f t="shared" si="34"/>
        <v>-0.96592512792889851</v>
      </c>
      <c r="E2011" s="98">
        <v>6.7637463197263159E-3</v>
      </c>
    </row>
    <row r="2012" spans="2:5">
      <c r="B2012" s="283">
        <v>39686.645833333336</v>
      </c>
      <c r="C2012" s="284">
        <v>98.33</v>
      </c>
      <c r="D2012" s="98">
        <f t="shared" si="34"/>
        <v>-0.2228106228264306</v>
      </c>
      <c r="E2012" s="98">
        <v>6.7574485512440496E-3</v>
      </c>
    </row>
    <row r="2013" spans="2:5">
      <c r="B2013" s="283">
        <v>45721.645833333336</v>
      </c>
      <c r="C2013" s="284">
        <v>1720.2</v>
      </c>
      <c r="D2013" s="98">
        <f t="shared" si="34"/>
        <v>16.49415234414726</v>
      </c>
      <c r="E2013" s="98">
        <v>6.7479384550557242E-3</v>
      </c>
    </row>
    <row r="2014" spans="2:5">
      <c r="B2014" s="283">
        <v>42977.645833333336</v>
      </c>
      <c r="C2014" s="284">
        <v>346.32</v>
      </c>
      <c r="D2014" s="98">
        <f t="shared" si="34"/>
        <v>-0.79867457272410181</v>
      </c>
      <c r="E2014" s="98">
        <v>6.7441860465116132E-3</v>
      </c>
    </row>
    <row r="2015" spans="2:5">
      <c r="B2015" s="283">
        <v>42704.645833333336</v>
      </c>
      <c r="C2015" s="284">
        <v>309.64999999999998</v>
      </c>
      <c r="D2015" s="98">
        <f t="shared" si="34"/>
        <v>-0.10588473088473094</v>
      </c>
      <c r="E2015" s="98">
        <v>6.7299564340983498E-3</v>
      </c>
    </row>
    <row r="2016" spans="2:5">
      <c r="B2016" s="283">
        <v>43472.645833333336</v>
      </c>
      <c r="C2016" s="284">
        <v>299.77</v>
      </c>
      <c r="D2016" s="98">
        <f t="shared" si="34"/>
        <v>-3.1906991764895865E-2</v>
      </c>
      <c r="E2016" s="98">
        <v>6.7165933438559922E-3</v>
      </c>
    </row>
    <row r="2017" spans="2:5">
      <c r="B2017" s="283">
        <v>38632.645833333336</v>
      </c>
      <c r="C2017" s="284">
        <v>67.45</v>
      </c>
      <c r="D2017" s="98">
        <f t="shared" si="34"/>
        <v>-0.77499416219101303</v>
      </c>
      <c r="E2017" s="98">
        <v>6.7164179104477473E-3</v>
      </c>
    </row>
    <row r="2018" spans="2:5">
      <c r="B2018" s="283">
        <v>40620.645833333336</v>
      </c>
      <c r="C2018" s="284">
        <v>126.07</v>
      </c>
      <c r="D2018" s="98">
        <f t="shared" si="34"/>
        <v>0.86908821349147503</v>
      </c>
      <c r="E2018" s="98">
        <v>6.7076579094464961E-3</v>
      </c>
    </row>
    <row r="2019" spans="2:5">
      <c r="B2019" s="283">
        <v>43500.645833333336</v>
      </c>
      <c r="C2019" s="284">
        <v>316.35000000000002</v>
      </c>
      <c r="D2019" s="98">
        <f t="shared" si="34"/>
        <v>1.509320218925994</v>
      </c>
      <c r="E2019" s="98">
        <v>6.6825775656325082E-3</v>
      </c>
    </row>
    <row r="2020" spans="2:5">
      <c r="B2020" s="283">
        <v>38412.645833333336</v>
      </c>
      <c r="C2020" s="284">
        <v>37.67</v>
      </c>
      <c r="D2020" s="98">
        <f t="shared" si="34"/>
        <v>-0.88092302829144931</v>
      </c>
      <c r="E2020" s="98">
        <v>6.6809192944949913E-3</v>
      </c>
    </row>
    <row r="2021" spans="2:5">
      <c r="B2021" s="283">
        <v>43468.645833333336</v>
      </c>
      <c r="C2021" s="284">
        <v>291.27999999999997</v>
      </c>
      <c r="D2021" s="98">
        <f t="shared" si="34"/>
        <v>6.732413060791079</v>
      </c>
      <c r="E2021" s="98">
        <v>6.6701226887850851E-3</v>
      </c>
    </row>
    <row r="2022" spans="2:5">
      <c r="B2022" s="283">
        <v>37228.645833333336</v>
      </c>
      <c r="C2022" s="284">
        <v>27.18</v>
      </c>
      <c r="D2022" s="98">
        <f t="shared" si="34"/>
        <v>-0.90668772315297996</v>
      </c>
      <c r="E2022" s="98">
        <v>6.6666666666665986E-3</v>
      </c>
    </row>
    <row r="2023" spans="2:5">
      <c r="B2023" s="283">
        <v>37678.645833333336</v>
      </c>
      <c r="C2023" s="284">
        <v>21.14</v>
      </c>
      <c r="D2023" s="98">
        <f t="shared" si="34"/>
        <v>-0.22222222222222221</v>
      </c>
      <c r="E2023" s="98">
        <v>6.6666666666665986E-3</v>
      </c>
    </row>
    <row r="2024" spans="2:5">
      <c r="B2024" s="283">
        <v>40557.645833333336</v>
      </c>
      <c r="C2024" s="284">
        <v>135.93</v>
      </c>
      <c r="D2024" s="98">
        <f t="shared" si="34"/>
        <v>5.4299905392620627</v>
      </c>
      <c r="E2024" s="98">
        <v>6.665185514330263E-3</v>
      </c>
    </row>
    <row r="2025" spans="2:5">
      <c r="B2025" s="283">
        <v>39617.645833333336</v>
      </c>
      <c r="C2025" s="284">
        <v>95.33</v>
      </c>
      <c r="D2025" s="98">
        <f t="shared" si="34"/>
        <v>-0.29868314573677635</v>
      </c>
      <c r="E2025" s="98">
        <v>6.652587117212283E-3</v>
      </c>
    </row>
    <row r="2026" spans="2:5">
      <c r="B2026" s="283">
        <v>40948.645833333336</v>
      </c>
      <c r="C2026" s="284">
        <v>193.84</v>
      </c>
      <c r="D2026" s="98">
        <f t="shared" si="34"/>
        <v>1.0333578097136265</v>
      </c>
      <c r="E2026" s="98">
        <v>6.6472787702533953E-3</v>
      </c>
    </row>
    <row r="2027" spans="2:5">
      <c r="B2027" s="283">
        <v>39539.645833333336</v>
      </c>
      <c r="C2027" s="284">
        <v>86.67</v>
      </c>
      <c r="D2027" s="98">
        <f t="shared" si="34"/>
        <v>-0.55287866281469256</v>
      </c>
      <c r="E2027" s="98">
        <v>6.6202090592335505E-3</v>
      </c>
    </row>
    <row r="2028" spans="2:5">
      <c r="B2028" s="283">
        <v>44504.802083333336</v>
      </c>
      <c r="C2028" s="284">
        <v>419.73</v>
      </c>
      <c r="D2028" s="98">
        <f t="shared" si="34"/>
        <v>3.8428521979923849</v>
      </c>
      <c r="E2028" s="98">
        <v>6.6191812360600899E-3</v>
      </c>
    </row>
    <row r="2029" spans="2:5">
      <c r="B2029" s="283">
        <v>41094.645833333336</v>
      </c>
      <c r="C2029" s="284">
        <v>234.22</v>
      </c>
      <c r="D2029" s="98">
        <f t="shared" si="34"/>
        <v>-0.44197460272079669</v>
      </c>
      <c r="E2029" s="98">
        <v>6.6185318892899581E-3</v>
      </c>
    </row>
    <row r="2030" spans="2:5">
      <c r="B2030" s="283">
        <v>44382.645833333336</v>
      </c>
      <c r="C2030" s="284">
        <v>327.55</v>
      </c>
      <c r="D2030" s="98">
        <f t="shared" si="34"/>
        <v>0.39847152250021356</v>
      </c>
      <c r="E2030" s="98">
        <v>6.6072526121696562E-3</v>
      </c>
    </row>
    <row r="2031" spans="2:5">
      <c r="B2031" s="283">
        <v>40641.645833333336</v>
      </c>
      <c r="C2031" s="284">
        <v>128</v>
      </c>
      <c r="D2031" s="98">
        <f t="shared" si="34"/>
        <v>-0.60921996641734089</v>
      </c>
      <c r="E2031" s="98">
        <v>6.6058508965083362E-3</v>
      </c>
    </row>
    <row r="2032" spans="2:5">
      <c r="B2032" s="283">
        <v>45897.645833333336</v>
      </c>
      <c r="C2032" s="284">
        <v>3531.33</v>
      </c>
      <c r="D2032" s="98">
        <f t="shared" si="34"/>
        <v>26.588515624999999</v>
      </c>
      <c r="E2032" s="98">
        <v>6.6017325272149652E-3</v>
      </c>
    </row>
    <row r="2033" spans="2:5">
      <c r="B2033" s="283">
        <v>38523.645833333336</v>
      </c>
      <c r="C2033" s="284">
        <v>51.89</v>
      </c>
      <c r="D2033" s="98">
        <f t="shared" si="34"/>
        <v>-0.98530581962036967</v>
      </c>
      <c r="E2033" s="98">
        <v>6.5955383123181832E-3</v>
      </c>
    </row>
    <row r="2034" spans="2:5">
      <c r="B2034" s="283">
        <v>41870.645833333336</v>
      </c>
      <c r="C2034" s="284">
        <v>187.79</v>
      </c>
      <c r="D2034" s="98">
        <f t="shared" si="34"/>
        <v>2.6190017344382346</v>
      </c>
      <c r="E2034" s="98">
        <v>6.5930531732418807E-3</v>
      </c>
    </row>
    <row r="2035" spans="2:5">
      <c r="B2035" s="283">
        <v>38296.645833333336</v>
      </c>
      <c r="C2035" s="284">
        <v>29.04</v>
      </c>
      <c r="D2035" s="98">
        <f t="shared" si="34"/>
        <v>-0.84535917780499492</v>
      </c>
      <c r="E2035" s="98">
        <v>6.58578856152503E-3</v>
      </c>
    </row>
    <row r="2036" spans="2:5">
      <c r="B2036" s="283">
        <v>37105.645833333336</v>
      </c>
      <c r="C2036" s="284">
        <v>21.4</v>
      </c>
      <c r="D2036" s="98">
        <f t="shared" si="34"/>
        <v>-0.26308539944903586</v>
      </c>
      <c r="E2036" s="98">
        <v>6.5851364063969076E-3</v>
      </c>
    </row>
    <row r="2037" spans="2:5">
      <c r="B2037" s="283">
        <v>40479.645833333336</v>
      </c>
      <c r="C2037" s="284">
        <v>114.71</v>
      </c>
      <c r="D2037" s="98">
        <f t="shared" si="34"/>
        <v>4.3602803738317757</v>
      </c>
      <c r="E2037" s="98">
        <v>6.5812565812566337E-3</v>
      </c>
    </row>
    <row r="2038" spans="2:5">
      <c r="B2038" s="283">
        <v>40627.645833333336</v>
      </c>
      <c r="C2038" s="284">
        <v>125.42</v>
      </c>
      <c r="D2038" s="98">
        <f t="shared" si="34"/>
        <v>9.3365879173568311E-2</v>
      </c>
      <c r="E2038" s="98">
        <v>6.5810593900481607E-3</v>
      </c>
    </row>
    <row r="2039" spans="2:5">
      <c r="B2039" s="283">
        <v>42241.645833333336</v>
      </c>
      <c r="C2039" s="284">
        <v>188.43</v>
      </c>
      <c r="D2039" s="98">
        <f t="shared" si="34"/>
        <v>0.50239196300430566</v>
      </c>
      <c r="E2039" s="98">
        <v>6.5705128205129082E-3</v>
      </c>
    </row>
    <row r="2040" spans="2:5">
      <c r="B2040" s="283">
        <v>44309.645833333336</v>
      </c>
      <c r="C2040" s="284">
        <v>288.25</v>
      </c>
      <c r="D2040" s="98">
        <f t="shared" si="34"/>
        <v>0.52974579419413037</v>
      </c>
      <c r="E2040" s="98">
        <v>6.5649334776687329E-3</v>
      </c>
    </row>
    <row r="2041" spans="2:5">
      <c r="B2041" s="283">
        <v>39066.645833333336</v>
      </c>
      <c r="C2041" s="284">
        <v>90.48</v>
      </c>
      <c r="D2041" s="98">
        <f t="shared" si="34"/>
        <v>-0.68610581092801382</v>
      </c>
      <c r="E2041" s="98">
        <v>6.5635777060852885E-3</v>
      </c>
    </row>
    <row r="2042" spans="2:5">
      <c r="B2042" s="283">
        <v>45111.645833333336</v>
      </c>
      <c r="C2042" s="284">
        <v>568.98</v>
      </c>
      <c r="D2042" s="98">
        <f t="shared" si="34"/>
        <v>5.2884615384615383</v>
      </c>
      <c r="E2042" s="98">
        <v>6.5632352681019857E-3</v>
      </c>
    </row>
    <row r="2043" spans="2:5">
      <c r="B2043" s="283">
        <v>40091.645833333336</v>
      </c>
      <c r="C2043" s="284">
        <v>117.62</v>
      </c>
      <c r="D2043" s="98">
        <f t="shared" si="34"/>
        <v>-0.79327920137790431</v>
      </c>
      <c r="E2043" s="98">
        <v>6.5035084716755787E-3</v>
      </c>
    </row>
    <row r="2044" spans="2:5">
      <c r="B2044" s="283">
        <v>40156.645833333336</v>
      </c>
      <c r="C2044" s="284">
        <v>119.42</v>
      </c>
      <c r="D2044" s="98">
        <f t="shared" si="34"/>
        <v>1.5303519809556132E-2</v>
      </c>
      <c r="E2044" s="98">
        <v>6.4896755162242581E-3</v>
      </c>
    </row>
    <row r="2045" spans="2:5">
      <c r="B2045" s="283">
        <v>37837.645833333336</v>
      </c>
      <c r="C2045" s="284">
        <v>24.83</v>
      </c>
      <c r="D2045" s="98">
        <f t="shared" si="34"/>
        <v>-0.79207837883101662</v>
      </c>
      <c r="E2045" s="98">
        <v>6.4856100526955451E-3</v>
      </c>
    </row>
    <row r="2046" spans="2:5">
      <c r="B2046" s="283">
        <v>38166.645833333336</v>
      </c>
      <c r="C2046" s="284">
        <v>24.83</v>
      </c>
      <c r="D2046" s="98">
        <f t="shared" si="34"/>
        <v>0</v>
      </c>
      <c r="E2046" s="98">
        <v>6.4856100526955451E-3</v>
      </c>
    </row>
    <row r="2047" spans="2:5">
      <c r="B2047" s="283">
        <v>37950.645833333336</v>
      </c>
      <c r="C2047" s="284">
        <v>24.87</v>
      </c>
      <c r="D2047" s="98">
        <f t="shared" si="34"/>
        <v>1.610954490535832E-3</v>
      </c>
      <c r="E2047" s="98">
        <v>6.4751112909753328E-3</v>
      </c>
    </row>
    <row r="2048" spans="2:5">
      <c r="B2048" s="283">
        <v>44480.645833333336</v>
      </c>
      <c r="C2048" s="284">
        <v>422.92</v>
      </c>
      <c r="D2048" s="98">
        <f t="shared" si="34"/>
        <v>16.005227181342985</v>
      </c>
      <c r="E2048" s="98">
        <v>6.4252058445575244E-3</v>
      </c>
    </row>
    <row r="2049" spans="2:5">
      <c r="B2049" s="283">
        <v>43271.645833333336</v>
      </c>
      <c r="C2049" s="284">
        <v>243.15</v>
      </c>
      <c r="D2049" s="98">
        <f t="shared" si="34"/>
        <v>-0.42506857088811123</v>
      </c>
      <c r="E2049" s="98">
        <v>6.4155629139073245E-3</v>
      </c>
    </row>
    <row r="2050" spans="2:5">
      <c r="B2050" s="283">
        <v>38544.645833333336</v>
      </c>
      <c r="C2050" s="284">
        <v>51.79</v>
      </c>
      <c r="D2050" s="98">
        <f t="shared" si="34"/>
        <v>-0.78700390705325929</v>
      </c>
      <c r="E2050" s="98">
        <v>6.4127477652544673E-3</v>
      </c>
    </row>
    <row r="2051" spans="2:5">
      <c r="B2051" s="283">
        <v>42103.645833333336</v>
      </c>
      <c r="C2051" s="284">
        <v>153.88</v>
      </c>
      <c r="D2051" s="98">
        <f t="shared" si="34"/>
        <v>1.9712299671751303</v>
      </c>
      <c r="E2051" s="98">
        <v>6.409417920209215E-3</v>
      </c>
    </row>
    <row r="2052" spans="2:5">
      <c r="B2052" s="283">
        <v>43794.645833333336</v>
      </c>
      <c r="C2052" s="284">
        <v>386.28</v>
      </c>
      <c r="D2052" s="98">
        <f t="shared" si="34"/>
        <v>1.5102677410969587</v>
      </c>
      <c r="E2052" s="98">
        <v>6.4092543379707934E-3</v>
      </c>
    </row>
    <row r="2053" spans="2:5">
      <c r="B2053" s="283">
        <v>39609.645833333336</v>
      </c>
      <c r="C2053" s="284">
        <v>96.01</v>
      </c>
      <c r="D2053" s="98">
        <f t="shared" si="34"/>
        <v>-0.75144972558765666</v>
      </c>
      <c r="E2053" s="98">
        <v>6.3941299790355455E-3</v>
      </c>
    </row>
    <row r="2054" spans="2:5">
      <c r="B2054" s="283">
        <v>45183.645833333336</v>
      </c>
      <c r="C2054" s="284">
        <v>695.23</v>
      </c>
      <c r="D2054" s="98">
        <f t="shared" si="34"/>
        <v>6.2412248724091235</v>
      </c>
      <c r="E2054" s="98">
        <v>6.3837179004659905E-3</v>
      </c>
    </row>
    <row r="2055" spans="2:5">
      <c r="B2055" s="283">
        <v>41143.645833333336</v>
      </c>
      <c r="C2055" s="284">
        <v>218.16</v>
      </c>
      <c r="D2055" s="98">
        <f t="shared" si="34"/>
        <v>-0.68620456539562447</v>
      </c>
      <c r="E2055" s="98">
        <v>6.3659009133683053E-3</v>
      </c>
    </row>
    <row r="2056" spans="2:5">
      <c r="B2056" s="283">
        <v>40164.645833333336</v>
      </c>
      <c r="C2056" s="284">
        <v>118.94</v>
      </c>
      <c r="D2056" s="98">
        <f t="shared" si="34"/>
        <v>-0.4548038137147048</v>
      </c>
      <c r="E2056" s="98">
        <v>6.3457145274556925E-3</v>
      </c>
    </row>
    <row r="2057" spans="2:5">
      <c r="B2057" s="283">
        <v>39955.645833333336</v>
      </c>
      <c r="C2057" s="284">
        <v>74.599999999999994</v>
      </c>
      <c r="D2057" s="98">
        <f t="shared" si="34"/>
        <v>-0.37279300487640832</v>
      </c>
      <c r="E2057" s="98">
        <v>6.3402131390799532E-3</v>
      </c>
    </row>
    <row r="2058" spans="2:5">
      <c r="B2058" s="283">
        <v>42779.645833333336</v>
      </c>
      <c r="C2058" s="284">
        <v>352.37</v>
      </c>
      <c r="D2058" s="98">
        <f t="shared" ref="D2058:D2121" si="35">C2058/C2057-1</f>
        <v>3.7234584450402153</v>
      </c>
      <c r="E2058" s="98">
        <v>6.3401399400258018E-3</v>
      </c>
    </row>
    <row r="2059" spans="2:5">
      <c r="B2059" s="283">
        <v>43210.645833333336</v>
      </c>
      <c r="C2059" s="284">
        <v>298.73</v>
      </c>
      <c r="D2059" s="98">
        <f t="shared" si="35"/>
        <v>-0.15222635298124132</v>
      </c>
      <c r="E2059" s="98">
        <v>6.3331648980966548E-3</v>
      </c>
    </row>
    <row r="2060" spans="2:5">
      <c r="B2060" s="283">
        <v>44467.645833333336</v>
      </c>
      <c r="C2060" s="284">
        <v>352.95</v>
      </c>
      <c r="D2060" s="98">
        <f t="shared" si="35"/>
        <v>0.18150169048973974</v>
      </c>
      <c r="E2060" s="98">
        <v>6.3296552903941983E-3</v>
      </c>
    </row>
    <row r="2061" spans="2:5">
      <c r="B2061" s="283">
        <v>40560.645833333336</v>
      </c>
      <c r="C2061" s="284">
        <v>136.79</v>
      </c>
      <c r="D2061" s="98">
        <f t="shared" si="35"/>
        <v>-0.61243802238277378</v>
      </c>
      <c r="E2061" s="98">
        <v>6.3267858456557136E-3</v>
      </c>
    </row>
    <row r="2062" spans="2:5">
      <c r="B2062" s="283">
        <v>37791.645833333336</v>
      </c>
      <c r="C2062" s="284">
        <v>22.27</v>
      </c>
      <c r="D2062" s="98">
        <f t="shared" si="35"/>
        <v>-0.83719570144016375</v>
      </c>
      <c r="E2062" s="98">
        <v>6.3262539539088447E-3</v>
      </c>
    </row>
    <row r="2063" spans="2:5">
      <c r="B2063" s="283">
        <v>39409.645833333336</v>
      </c>
      <c r="C2063" s="284">
        <v>92.4</v>
      </c>
      <c r="D2063" s="98">
        <f t="shared" si="35"/>
        <v>3.1490794791198926</v>
      </c>
      <c r="E2063" s="98">
        <v>6.3167065998694927E-3</v>
      </c>
    </row>
    <row r="2064" spans="2:5">
      <c r="B2064" s="283">
        <v>39260.645833333336</v>
      </c>
      <c r="C2064" s="284">
        <v>95.6</v>
      </c>
      <c r="D2064" s="98">
        <f t="shared" si="35"/>
        <v>3.463203463203457E-2</v>
      </c>
      <c r="E2064" s="98">
        <v>6.3157894736840525E-3</v>
      </c>
    </row>
    <row r="2065" spans="2:5">
      <c r="B2065" s="283">
        <v>38204.645833333336</v>
      </c>
      <c r="C2065" s="284">
        <v>25.63</v>
      </c>
      <c r="D2065" s="98">
        <f t="shared" si="35"/>
        <v>-0.73190376569037663</v>
      </c>
      <c r="E2065" s="98">
        <v>6.2819002748331076E-3</v>
      </c>
    </row>
    <row r="2066" spans="2:5">
      <c r="B2066" s="283">
        <v>40102.645833333336</v>
      </c>
      <c r="C2066" s="284">
        <v>121.75</v>
      </c>
      <c r="D2066" s="98">
        <f t="shared" si="35"/>
        <v>3.7502926258291067</v>
      </c>
      <c r="E2066" s="98">
        <v>6.2815108686669063E-3</v>
      </c>
    </row>
    <row r="2067" spans="2:5">
      <c r="B2067" s="283">
        <v>37824.645833333336</v>
      </c>
      <c r="C2067" s="284">
        <v>24.04</v>
      </c>
      <c r="D2067" s="98">
        <f t="shared" si="35"/>
        <v>-0.8025462012320328</v>
      </c>
      <c r="E2067" s="98">
        <v>6.2787777312682813E-3</v>
      </c>
    </row>
    <row r="2068" spans="2:5">
      <c r="B2068" s="283">
        <v>38293.645833333336</v>
      </c>
      <c r="C2068" s="284">
        <v>28.99</v>
      </c>
      <c r="D2068" s="98">
        <f t="shared" si="35"/>
        <v>0.20590682196339438</v>
      </c>
      <c r="E2068" s="98">
        <v>6.2478306143700646E-3</v>
      </c>
    </row>
    <row r="2069" spans="2:5">
      <c r="B2069" s="283">
        <v>39353.645833333336</v>
      </c>
      <c r="C2069" s="284">
        <v>100.04</v>
      </c>
      <c r="D2069" s="98">
        <f t="shared" si="35"/>
        <v>2.4508451190065546</v>
      </c>
      <c r="E2069" s="98">
        <v>6.2361697847514996E-3</v>
      </c>
    </row>
    <row r="2070" spans="2:5">
      <c r="B2070" s="283">
        <v>38218.645833333336</v>
      </c>
      <c r="C2070" s="284">
        <v>25.84</v>
      </c>
      <c r="D2070" s="98">
        <f t="shared" si="35"/>
        <v>-0.74170331867253103</v>
      </c>
      <c r="E2070" s="98">
        <v>6.230529595015577E-3</v>
      </c>
    </row>
    <row r="2071" spans="2:5">
      <c r="B2071" s="283">
        <v>44250.645833333336</v>
      </c>
      <c r="C2071" s="284">
        <v>303.8</v>
      </c>
      <c r="D2071" s="98">
        <f t="shared" si="35"/>
        <v>10.756965944272446</v>
      </c>
      <c r="E2071" s="98">
        <v>6.226815050344392E-3</v>
      </c>
    </row>
    <row r="2072" spans="2:5">
      <c r="B2072" s="283">
        <v>43244.645833333336</v>
      </c>
      <c r="C2072" s="284">
        <v>256.39999999999998</v>
      </c>
      <c r="D2072" s="98">
        <f t="shared" si="35"/>
        <v>-0.15602369980250175</v>
      </c>
      <c r="E2072" s="98">
        <v>6.2004552232948207E-3</v>
      </c>
    </row>
    <row r="2073" spans="2:5">
      <c r="B2073" s="283">
        <v>41075.645833333336</v>
      </c>
      <c r="C2073" s="284">
        <v>222.42</v>
      </c>
      <c r="D2073" s="98">
        <f t="shared" si="35"/>
        <v>-0.13252730109204369</v>
      </c>
      <c r="E2073" s="98">
        <v>6.1976928296765266E-3</v>
      </c>
    </row>
    <row r="2074" spans="2:5">
      <c r="B2074" s="283">
        <v>45286.645833333336</v>
      </c>
      <c r="C2074" s="284">
        <v>703.68</v>
      </c>
      <c r="D2074" s="98">
        <f t="shared" si="35"/>
        <v>2.1637442676018344</v>
      </c>
      <c r="E2074" s="98">
        <v>6.1914635018229802E-3</v>
      </c>
    </row>
    <row r="2075" spans="2:5">
      <c r="B2075" s="283">
        <v>38985.645833333336</v>
      </c>
      <c r="C2075" s="284">
        <v>70</v>
      </c>
      <c r="D2075" s="98">
        <f t="shared" si="35"/>
        <v>-0.90052296498408368</v>
      </c>
      <c r="E2075" s="98">
        <v>6.180825068276663E-3</v>
      </c>
    </row>
    <row r="2076" spans="2:5">
      <c r="B2076" s="283">
        <v>39841.645833333336</v>
      </c>
      <c r="C2076" s="284">
        <v>50.47</v>
      </c>
      <c r="D2076" s="98">
        <f t="shared" si="35"/>
        <v>-0.27900000000000003</v>
      </c>
      <c r="E2076" s="98">
        <v>6.180223285486397E-3</v>
      </c>
    </row>
    <row r="2077" spans="2:5">
      <c r="B2077" s="283">
        <v>42172.645833333336</v>
      </c>
      <c r="C2077" s="284">
        <v>155.32</v>
      </c>
      <c r="D2077" s="98">
        <f t="shared" si="35"/>
        <v>2.0774717654051913</v>
      </c>
      <c r="E2077" s="98">
        <v>6.1540454751569662E-3</v>
      </c>
    </row>
    <row r="2078" spans="2:5">
      <c r="B2078" s="283">
        <v>36803.645833333336</v>
      </c>
      <c r="C2078" s="284">
        <v>26.16</v>
      </c>
      <c r="D2078" s="98">
        <f t="shared" si="35"/>
        <v>-0.83157352562451714</v>
      </c>
      <c r="E2078" s="98">
        <v>6.1538461538461764E-3</v>
      </c>
    </row>
    <row r="2079" spans="2:5">
      <c r="B2079" s="283">
        <v>40799.645833333336</v>
      </c>
      <c r="C2079" s="284">
        <v>232.48</v>
      </c>
      <c r="D2079" s="98">
        <f t="shared" si="35"/>
        <v>7.8868501529051986</v>
      </c>
      <c r="E2079" s="98">
        <v>6.1020469987449477E-3</v>
      </c>
    </row>
    <row r="2080" spans="2:5">
      <c r="B2080" s="283">
        <v>45176.645833333336</v>
      </c>
      <c r="C2080" s="284">
        <v>704.5</v>
      </c>
      <c r="D2080" s="98">
        <f t="shared" si="35"/>
        <v>2.0303682037164488</v>
      </c>
      <c r="E2080" s="98">
        <v>6.0979963726204289E-3</v>
      </c>
    </row>
    <row r="2081" spans="2:5">
      <c r="B2081" s="283">
        <v>41193.645833333336</v>
      </c>
      <c r="C2081" s="284">
        <v>226.05</v>
      </c>
      <c r="D2081" s="98">
        <f t="shared" si="35"/>
        <v>-0.67913413768630226</v>
      </c>
      <c r="E2081" s="98">
        <v>6.0975609756097615E-3</v>
      </c>
    </row>
    <row r="2082" spans="2:5">
      <c r="B2082" s="283">
        <v>41744.645833333336</v>
      </c>
      <c r="C2082" s="284">
        <v>216.24</v>
      </c>
      <c r="D2082" s="98">
        <f t="shared" si="35"/>
        <v>-4.339747843397479E-2</v>
      </c>
      <c r="E2082" s="98">
        <v>6.0950076769181738E-3</v>
      </c>
    </row>
    <row r="2083" spans="2:5">
      <c r="B2083" s="283">
        <v>44340.645833333336</v>
      </c>
      <c r="C2083" s="284">
        <v>302.18</v>
      </c>
      <c r="D2083" s="98">
        <f t="shared" si="35"/>
        <v>0.39742878283388827</v>
      </c>
      <c r="E2083" s="98">
        <v>6.0928916264357813E-3</v>
      </c>
    </row>
    <row r="2084" spans="2:5">
      <c r="B2084" s="283">
        <v>44098.645833333336</v>
      </c>
      <c r="C2084" s="284">
        <v>305.92</v>
      </c>
      <c r="D2084" s="98">
        <f t="shared" si="35"/>
        <v>1.237672910185994E-2</v>
      </c>
      <c r="E2084" s="98">
        <v>6.0841253658698857E-3</v>
      </c>
    </row>
    <row r="2085" spans="2:5">
      <c r="B2085" s="283">
        <v>38082.645833333336</v>
      </c>
      <c r="C2085" s="284">
        <v>24.81</v>
      </c>
      <c r="D2085" s="98">
        <f t="shared" si="35"/>
        <v>-0.91890036610878667</v>
      </c>
      <c r="E2085" s="98">
        <v>6.0827250608272987E-3</v>
      </c>
    </row>
    <row r="2086" spans="2:5">
      <c r="B2086" s="283">
        <v>38966.645833333336</v>
      </c>
      <c r="C2086" s="284">
        <v>74.489999999999995</v>
      </c>
      <c r="D2086" s="98">
        <f t="shared" si="35"/>
        <v>2.0024183796856105</v>
      </c>
      <c r="E2086" s="98">
        <v>6.0777957860613796E-3</v>
      </c>
    </row>
    <row r="2087" spans="2:5">
      <c r="B2087" s="283">
        <v>44091.645833333336</v>
      </c>
      <c r="C2087" s="284">
        <v>315.52999999999997</v>
      </c>
      <c r="D2087" s="98">
        <f t="shared" si="35"/>
        <v>3.2358705866559268</v>
      </c>
      <c r="E2087" s="98">
        <v>6.0580939323406913E-3</v>
      </c>
    </row>
    <row r="2088" spans="2:5">
      <c r="B2088" s="283">
        <v>40340.645833333336</v>
      </c>
      <c r="C2088" s="284">
        <v>122.91</v>
      </c>
      <c r="D2088" s="98">
        <f t="shared" si="35"/>
        <v>-0.61046493201914243</v>
      </c>
      <c r="E2088" s="98">
        <v>6.0571335024963702E-3</v>
      </c>
    </row>
    <row r="2089" spans="2:5">
      <c r="B2089" s="283">
        <v>38898.645833333336</v>
      </c>
      <c r="C2089" s="284">
        <v>89.71</v>
      </c>
      <c r="D2089" s="98">
        <f t="shared" si="35"/>
        <v>-0.27011634529330408</v>
      </c>
      <c r="E2089" s="98">
        <v>6.0558483794996842E-3</v>
      </c>
    </row>
    <row r="2090" spans="2:5">
      <c r="B2090" s="283">
        <v>40352.645833333336</v>
      </c>
      <c r="C2090" s="284">
        <v>123.01</v>
      </c>
      <c r="D2090" s="98">
        <f t="shared" si="35"/>
        <v>0.37119607624568074</v>
      </c>
      <c r="E2090" s="98">
        <v>6.0521796025190255E-3</v>
      </c>
    </row>
    <row r="2091" spans="2:5">
      <c r="B2091" s="283">
        <v>39227.645833333336</v>
      </c>
      <c r="C2091" s="284">
        <v>99.74</v>
      </c>
      <c r="D2091" s="98">
        <f t="shared" si="35"/>
        <v>-0.18917161206405986</v>
      </c>
      <c r="E2091" s="98">
        <v>6.0520476094412246E-3</v>
      </c>
    </row>
    <row r="2092" spans="2:5">
      <c r="B2092" s="283">
        <v>45110.645833333336</v>
      </c>
      <c r="C2092" s="284">
        <v>565.27</v>
      </c>
      <c r="D2092" s="98">
        <f t="shared" si="35"/>
        <v>4.6674353318628432</v>
      </c>
      <c r="E2092" s="98">
        <v>6.051221812874763E-3</v>
      </c>
    </row>
    <row r="2093" spans="2:5">
      <c r="B2093" s="283">
        <v>38131.645833333336</v>
      </c>
      <c r="C2093" s="284">
        <v>24.99</v>
      </c>
      <c r="D2093" s="98">
        <f t="shared" si="35"/>
        <v>-0.95579103791108677</v>
      </c>
      <c r="E2093" s="98">
        <v>6.0386473429951959E-3</v>
      </c>
    </row>
    <row r="2094" spans="2:5">
      <c r="B2094" s="283">
        <v>36530.645833333336</v>
      </c>
      <c r="C2094" s="284">
        <v>40</v>
      </c>
      <c r="D2094" s="98">
        <f t="shared" si="35"/>
        <v>0.60064025610244109</v>
      </c>
      <c r="E2094" s="98">
        <v>6.0362173038230882E-3</v>
      </c>
    </row>
    <row r="2095" spans="2:5">
      <c r="B2095" s="283">
        <v>42593.645833333336</v>
      </c>
      <c r="C2095" s="284">
        <v>416.87</v>
      </c>
      <c r="D2095" s="98">
        <f t="shared" si="35"/>
        <v>9.4217499999999994</v>
      </c>
      <c r="E2095" s="98">
        <v>6.0332553032313996E-3</v>
      </c>
    </row>
    <row r="2096" spans="2:5">
      <c r="B2096" s="283">
        <v>41334.645833333336</v>
      </c>
      <c r="C2096" s="284">
        <v>202.26</v>
      </c>
      <c r="D2096" s="98">
        <f t="shared" si="35"/>
        <v>-0.51481277136757264</v>
      </c>
      <c r="E2096" s="98">
        <v>6.0184033822430205E-3</v>
      </c>
    </row>
    <row r="2097" spans="2:5">
      <c r="B2097" s="283">
        <v>39738.645833333336</v>
      </c>
      <c r="C2097" s="284">
        <v>70.36</v>
      </c>
      <c r="D2097" s="98">
        <f t="shared" si="35"/>
        <v>-0.65213092059725097</v>
      </c>
      <c r="E2097" s="98">
        <v>6.0051472690878516E-3</v>
      </c>
    </row>
    <row r="2098" spans="2:5">
      <c r="B2098" s="283">
        <v>42600.645833333336</v>
      </c>
      <c r="C2098" s="284">
        <v>397.67</v>
      </c>
      <c r="D2098" s="98">
        <f t="shared" si="35"/>
        <v>4.6519329164297902</v>
      </c>
      <c r="E2098" s="98">
        <v>5.9954464963318799E-3</v>
      </c>
    </row>
    <row r="2099" spans="2:5">
      <c r="B2099" s="283">
        <v>39007.645833333336</v>
      </c>
      <c r="C2099" s="284">
        <v>73.91</v>
      </c>
      <c r="D2099" s="98">
        <f t="shared" si="35"/>
        <v>-0.81414237935977063</v>
      </c>
      <c r="E2099" s="98">
        <v>5.9888389818973931E-3</v>
      </c>
    </row>
    <row r="2100" spans="2:5">
      <c r="B2100" s="283">
        <v>41670.645833333336</v>
      </c>
      <c r="C2100" s="284">
        <v>169.66</v>
      </c>
      <c r="D2100" s="98">
        <f t="shared" si="35"/>
        <v>1.2954945203626034</v>
      </c>
      <c r="E2100" s="98">
        <v>5.9887340646307408E-3</v>
      </c>
    </row>
    <row r="2101" spans="2:5">
      <c r="B2101" s="283">
        <v>41954.645833333336</v>
      </c>
      <c r="C2101" s="284">
        <v>198.35</v>
      </c>
      <c r="D2101" s="98">
        <f t="shared" si="35"/>
        <v>0.16910291170576452</v>
      </c>
      <c r="E2101" s="98">
        <v>5.9846832682457496E-3</v>
      </c>
    </row>
    <row r="2102" spans="2:5">
      <c r="B2102" s="283">
        <v>42024.645833333336</v>
      </c>
      <c r="C2102" s="284">
        <v>186.63</v>
      </c>
      <c r="D2102" s="98">
        <f t="shared" si="35"/>
        <v>-5.9087471641038558E-2</v>
      </c>
      <c r="E2102" s="98">
        <v>5.9831824062095418E-3</v>
      </c>
    </row>
    <row r="2103" spans="2:5">
      <c r="B2103" s="283">
        <v>40928.645833333336</v>
      </c>
      <c r="C2103" s="284">
        <v>198.41</v>
      </c>
      <c r="D2103" s="98">
        <f t="shared" si="35"/>
        <v>6.3119541338477303E-2</v>
      </c>
      <c r="E2103" s="98">
        <v>5.9828626476703395E-3</v>
      </c>
    </row>
    <row r="2104" spans="2:5">
      <c r="B2104" s="283">
        <v>44350.645833333336</v>
      </c>
      <c r="C2104" s="284">
        <v>304.43</v>
      </c>
      <c r="D2104" s="98">
        <f t="shared" si="35"/>
        <v>0.53434806713371308</v>
      </c>
      <c r="E2104" s="98">
        <v>5.9810984072434792E-3</v>
      </c>
    </row>
    <row r="2105" spans="2:5">
      <c r="B2105" s="283">
        <v>40168.645833333336</v>
      </c>
      <c r="C2105" s="284">
        <v>121.25</v>
      </c>
      <c r="D2105" s="98">
        <f t="shared" si="35"/>
        <v>-0.60171467989357152</v>
      </c>
      <c r="E2105" s="98">
        <v>5.9736165270056762E-3</v>
      </c>
    </row>
    <row r="2106" spans="2:5">
      <c r="B2106" s="283">
        <v>43515.645833333336</v>
      </c>
      <c r="C2106" s="284">
        <v>292.25</v>
      </c>
      <c r="D2106" s="98">
        <f t="shared" si="35"/>
        <v>1.4103092783505153</v>
      </c>
      <c r="E2106" s="98">
        <v>5.9548395979622804E-3</v>
      </c>
    </row>
    <row r="2107" spans="2:5">
      <c r="B2107" s="283">
        <v>45154.645833333336</v>
      </c>
      <c r="C2107" s="284">
        <v>680.42</v>
      </c>
      <c r="D2107" s="98">
        <f t="shared" si="35"/>
        <v>1.3282121471343027</v>
      </c>
      <c r="E2107" s="98">
        <v>5.9432288586633852E-3</v>
      </c>
    </row>
    <row r="2108" spans="2:5">
      <c r="B2108" s="283">
        <v>39570.645833333336</v>
      </c>
      <c r="C2108" s="284">
        <v>94.89</v>
      </c>
      <c r="D2108" s="98">
        <f t="shared" si="35"/>
        <v>-0.86054201816525089</v>
      </c>
      <c r="E2108" s="98">
        <v>5.9366055337644053E-3</v>
      </c>
    </row>
    <row r="2109" spans="2:5">
      <c r="B2109" s="283">
        <v>44274.645833333336</v>
      </c>
      <c r="C2109" s="284">
        <v>296.02</v>
      </c>
      <c r="D2109" s="98">
        <f t="shared" si="35"/>
        <v>2.1196121825271366</v>
      </c>
      <c r="E2109" s="98">
        <v>5.9127361696345027E-3</v>
      </c>
    </row>
    <row r="2110" spans="2:5">
      <c r="B2110" s="283">
        <v>39365.645833333336</v>
      </c>
      <c r="C2110" s="284">
        <v>95.84</v>
      </c>
      <c r="D2110" s="98">
        <f t="shared" si="35"/>
        <v>-0.67623809202080931</v>
      </c>
      <c r="E2110" s="98">
        <v>5.8774139378674484E-3</v>
      </c>
    </row>
    <row r="2111" spans="2:5">
      <c r="B2111" s="283">
        <v>44630.645833333336</v>
      </c>
      <c r="C2111" s="284">
        <v>337.32</v>
      </c>
      <c r="D2111" s="98">
        <f t="shared" si="35"/>
        <v>2.5196160267111849</v>
      </c>
      <c r="E2111" s="98">
        <v>5.8744595199045069E-3</v>
      </c>
    </row>
    <row r="2112" spans="2:5">
      <c r="B2112" s="283">
        <v>45068.645833333336</v>
      </c>
      <c r="C2112" s="284">
        <v>582.23</v>
      </c>
      <c r="D2112" s="98">
        <f t="shared" si="35"/>
        <v>0.726046484050753</v>
      </c>
      <c r="E2112" s="98">
        <v>5.8739180761189225E-3</v>
      </c>
    </row>
    <row r="2113" spans="2:5">
      <c r="B2113" s="283">
        <v>38588.645833333336</v>
      </c>
      <c r="C2113" s="284">
        <v>54.82</v>
      </c>
      <c r="D2113" s="98">
        <f t="shared" si="35"/>
        <v>-0.90584476924926571</v>
      </c>
      <c r="E2113" s="98">
        <v>5.8715596330274344E-3</v>
      </c>
    </row>
    <row r="2114" spans="2:5">
      <c r="B2114" s="283">
        <v>38313.645833333336</v>
      </c>
      <c r="C2114" s="284">
        <v>29.18</v>
      </c>
      <c r="D2114" s="98">
        <f t="shared" si="35"/>
        <v>-0.46771251368113831</v>
      </c>
      <c r="E2114" s="98">
        <v>5.8600482592208181E-3</v>
      </c>
    </row>
    <row r="2115" spans="2:5">
      <c r="B2115" s="283">
        <v>45127.645833333336</v>
      </c>
      <c r="C2115" s="284">
        <v>547.82000000000005</v>
      </c>
      <c r="D2115" s="98">
        <f t="shared" si="35"/>
        <v>17.77381768334476</v>
      </c>
      <c r="E2115" s="98">
        <v>5.8571874483595021E-3</v>
      </c>
    </row>
    <row r="2116" spans="2:5">
      <c r="B2116" s="283">
        <v>39808.645833333336</v>
      </c>
      <c r="C2116" s="284">
        <v>53.33</v>
      </c>
      <c r="D2116" s="98">
        <f t="shared" si="35"/>
        <v>-0.90265050564053884</v>
      </c>
      <c r="E2116" s="98">
        <v>5.8468502451904936E-3</v>
      </c>
    </row>
    <row r="2117" spans="2:5">
      <c r="B2117" s="283">
        <v>41128.645833333336</v>
      </c>
      <c r="C2117" s="284">
        <v>213.32</v>
      </c>
      <c r="D2117" s="98">
        <f t="shared" si="35"/>
        <v>3</v>
      </c>
      <c r="E2117" s="98">
        <v>5.8468502451904936E-3</v>
      </c>
    </row>
    <row r="2118" spans="2:5">
      <c r="B2118" s="283">
        <v>44357.645833333336</v>
      </c>
      <c r="C2118" s="284">
        <v>316.67</v>
      </c>
      <c r="D2118" s="98">
        <f t="shared" si="35"/>
        <v>0.48448340521282596</v>
      </c>
      <c r="E2118" s="98">
        <v>5.8444239748436377E-3</v>
      </c>
    </row>
    <row r="2119" spans="2:5">
      <c r="B2119" s="283">
        <v>38212.645833333336</v>
      </c>
      <c r="C2119" s="284">
        <v>25.88</v>
      </c>
      <c r="D2119" s="98">
        <f t="shared" si="35"/>
        <v>-0.91827454447847923</v>
      </c>
      <c r="E2119" s="98">
        <v>5.8297706956860207E-3</v>
      </c>
    </row>
    <row r="2120" spans="2:5">
      <c r="B2120" s="283">
        <v>40710.645833333336</v>
      </c>
      <c r="C2120" s="284">
        <v>152.06</v>
      </c>
      <c r="D2120" s="98">
        <f t="shared" si="35"/>
        <v>4.8755795981452863</v>
      </c>
      <c r="E2120" s="98">
        <v>5.8208757772191255E-3</v>
      </c>
    </row>
    <row r="2121" spans="2:5">
      <c r="B2121" s="283">
        <v>44168.645833333336</v>
      </c>
      <c r="C2121" s="284">
        <v>302.42</v>
      </c>
      <c r="D2121" s="98">
        <f t="shared" si="35"/>
        <v>0.98882020255162439</v>
      </c>
      <c r="E2121" s="98">
        <v>5.8203345860909916E-3</v>
      </c>
    </row>
    <row r="2122" spans="2:5">
      <c r="B2122" s="283">
        <v>41555.645833333336</v>
      </c>
      <c r="C2122" s="284">
        <v>172.82</v>
      </c>
      <c r="D2122" s="98">
        <f t="shared" ref="D2122:D2185" si="36">C2122/C2121-1</f>
        <v>-0.42854308577475042</v>
      </c>
      <c r="E2122" s="98">
        <v>5.8200442323361745E-3</v>
      </c>
    </row>
    <row r="2123" spans="2:5">
      <c r="B2123" s="283">
        <v>36529.645833333336</v>
      </c>
      <c r="C2123" s="284">
        <v>39.76</v>
      </c>
      <c r="D2123" s="98">
        <f t="shared" si="36"/>
        <v>-0.769934035412568</v>
      </c>
      <c r="E2123" s="98">
        <v>5.8183657981278891E-3</v>
      </c>
    </row>
    <row r="2124" spans="2:5">
      <c r="B2124" s="283">
        <v>44386.645833333336</v>
      </c>
      <c r="C2124" s="284">
        <v>337.55</v>
      </c>
      <c r="D2124" s="98">
        <f t="shared" si="36"/>
        <v>7.4896881287726362</v>
      </c>
      <c r="E2124" s="98">
        <v>5.8104886769962949E-3</v>
      </c>
    </row>
    <row r="2125" spans="2:5">
      <c r="B2125" s="283">
        <v>37692.645833333336</v>
      </c>
      <c r="C2125" s="284">
        <v>20.8</v>
      </c>
      <c r="D2125" s="98">
        <f t="shared" si="36"/>
        <v>-0.93837949933343212</v>
      </c>
      <c r="E2125" s="98">
        <v>5.8027079303675233E-3</v>
      </c>
    </row>
    <row r="2126" spans="2:5">
      <c r="B2126" s="283">
        <v>38485.645833333336</v>
      </c>
      <c r="C2126" s="284">
        <v>52.03</v>
      </c>
      <c r="D2126" s="98">
        <f t="shared" si="36"/>
        <v>1.5014423076923076</v>
      </c>
      <c r="E2126" s="98">
        <v>5.7993427411560106E-3</v>
      </c>
    </row>
    <row r="2127" spans="2:5">
      <c r="B2127" s="283">
        <v>37924.645833333336</v>
      </c>
      <c r="C2127" s="284">
        <v>24.33</v>
      </c>
      <c r="D2127" s="98">
        <f t="shared" si="36"/>
        <v>-0.53238516240630407</v>
      </c>
      <c r="E2127" s="98">
        <v>5.7875155022735214E-3</v>
      </c>
    </row>
    <row r="2128" spans="2:5">
      <c r="B2128" s="283">
        <v>40430.645833333336</v>
      </c>
      <c r="C2128" s="284">
        <v>118.35</v>
      </c>
      <c r="D2128" s="98">
        <f t="shared" si="36"/>
        <v>3.8643649815043162</v>
      </c>
      <c r="E2128" s="98">
        <v>5.7788731197416787E-3</v>
      </c>
    </row>
    <row r="2129" spans="2:5">
      <c r="B2129" s="283">
        <v>40123.645833333336</v>
      </c>
      <c r="C2129" s="284">
        <v>117.01</v>
      </c>
      <c r="D2129" s="98">
        <f t="shared" si="36"/>
        <v>-1.1322348964934448E-2</v>
      </c>
      <c r="E2129" s="98">
        <v>5.7589822932784251E-3</v>
      </c>
    </row>
    <row r="2130" spans="2:5">
      <c r="B2130" s="283">
        <v>45069.645833333336</v>
      </c>
      <c r="C2130" s="284">
        <v>585.58000000000004</v>
      </c>
      <c r="D2130" s="98">
        <f t="shared" si="36"/>
        <v>4.0045295273908215</v>
      </c>
      <c r="E2130" s="98">
        <v>5.7537399309550707E-3</v>
      </c>
    </row>
    <row r="2131" spans="2:5">
      <c r="B2131" s="283">
        <v>40192.645833333336</v>
      </c>
      <c r="C2131" s="284">
        <v>129.72</v>
      </c>
      <c r="D2131" s="98">
        <f t="shared" si="36"/>
        <v>-0.77847604084838962</v>
      </c>
      <c r="E2131" s="98">
        <v>5.7373236160644936E-3</v>
      </c>
    </row>
    <row r="2132" spans="2:5">
      <c r="B2132" s="283">
        <v>37805.645833333336</v>
      </c>
      <c r="C2132" s="284">
        <v>24.58</v>
      </c>
      <c r="D2132" s="98">
        <f t="shared" si="36"/>
        <v>-0.8105149552883133</v>
      </c>
      <c r="E2132" s="98">
        <v>5.72831423895237E-3</v>
      </c>
    </row>
    <row r="2133" spans="2:5">
      <c r="B2133" s="283">
        <v>41950.645833333336</v>
      </c>
      <c r="C2133" s="284">
        <v>206.19</v>
      </c>
      <c r="D2133" s="98">
        <f t="shared" si="36"/>
        <v>7.3885272579332799</v>
      </c>
      <c r="E2133" s="98">
        <v>5.7067603160667613E-3</v>
      </c>
    </row>
    <row r="2134" spans="2:5">
      <c r="B2134" s="283">
        <v>43265.645833333336</v>
      </c>
      <c r="C2134" s="284">
        <v>247.18</v>
      </c>
      <c r="D2134" s="98">
        <f t="shared" si="36"/>
        <v>0.19879722585964399</v>
      </c>
      <c r="E2134" s="98">
        <v>5.6961510293758177E-3</v>
      </c>
    </row>
    <row r="2135" spans="2:5">
      <c r="B2135" s="283">
        <v>40911.645833333336</v>
      </c>
      <c r="C2135" s="284">
        <v>166.29</v>
      </c>
      <c r="D2135" s="98">
        <f t="shared" si="36"/>
        <v>-0.32725139574399231</v>
      </c>
      <c r="E2135" s="98">
        <v>5.6849107952827715E-3</v>
      </c>
    </row>
    <row r="2136" spans="2:5">
      <c r="B2136" s="283">
        <v>37529.645833333336</v>
      </c>
      <c r="C2136" s="284">
        <v>23</v>
      </c>
      <c r="D2136" s="98">
        <f t="shared" si="36"/>
        <v>-0.86168741355463352</v>
      </c>
      <c r="E2136" s="98">
        <v>5.6843025797987945E-3</v>
      </c>
    </row>
    <row r="2137" spans="2:5">
      <c r="B2137" s="283">
        <v>39170.645833333336</v>
      </c>
      <c r="C2137" s="284">
        <v>76.09</v>
      </c>
      <c r="D2137" s="98">
        <f t="shared" si="36"/>
        <v>2.3082608695652174</v>
      </c>
      <c r="E2137" s="98">
        <v>5.6833201163097868E-3</v>
      </c>
    </row>
    <row r="2138" spans="2:5">
      <c r="B2138" s="283">
        <v>44335.645833333336</v>
      </c>
      <c r="C2138" s="284">
        <v>304.57</v>
      </c>
      <c r="D2138" s="98">
        <f t="shared" si="36"/>
        <v>3.0027598896044152</v>
      </c>
      <c r="E2138" s="98">
        <v>5.679379230642212E-3</v>
      </c>
    </row>
    <row r="2139" spans="2:5">
      <c r="B2139" s="283">
        <v>44294.645833333336</v>
      </c>
      <c r="C2139" s="284">
        <v>303.63</v>
      </c>
      <c r="D2139" s="98">
        <f t="shared" si="36"/>
        <v>-3.0863184161276092E-3</v>
      </c>
      <c r="E2139" s="98">
        <v>5.6637519872813069E-3</v>
      </c>
    </row>
    <row r="2140" spans="2:5">
      <c r="B2140" s="283">
        <v>44580.645833333336</v>
      </c>
      <c r="C2140" s="284">
        <v>382.05</v>
      </c>
      <c r="D2140" s="98">
        <f t="shared" si="36"/>
        <v>0.25827487402430593</v>
      </c>
      <c r="E2140" s="98">
        <v>5.6593840484338021E-3</v>
      </c>
    </row>
    <row r="2141" spans="2:5">
      <c r="B2141" s="283">
        <v>45191.645833333336</v>
      </c>
      <c r="C2141" s="284">
        <v>684.48</v>
      </c>
      <c r="D2141" s="98">
        <f t="shared" si="36"/>
        <v>0.79159795838241065</v>
      </c>
      <c r="E2141" s="98">
        <v>5.6565241026695912E-3</v>
      </c>
    </row>
    <row r="2142" spans="2:5">
      <c r="B2142" s="283">
        <v>41198.645833333336</v>
      </c>
      <c r="C2142" s="284">
        <v>228.01</v>
      </c>
      <c r="D2142" s="98">
        <f t="shared" si="36"/>
        <v>-0.66688581112669476</v>
      </c>
      <c r="E2142" s="98">
        <v>5.645481409606079E-3</v>
      </c>
    </row>
    <row r="2143" spans="2:5">
      <c r="B2143" s="283">
        <v>39590.645833333336</v>
      </c>
      <c r="C2143" s="284">
        <v>94.46</v>
      </c>
      <c r="D2143" s="98">
        <f t="shared" si="36"/>
        <v>-0.585719924564712</v>
      </c>
      <c r="E2143" s="98">
        <v>5.6424997338442306E-3</v>
      </c>
    </row>
    <row r="2144" spans="2:5">
      <c r="B2144" s="283">
        <v>37873.645833333336</v>
      </c>
      <c r="C2144" s="284">
        <v>26.78</v>
      </c>
      <c r="D2144" s="98">
        <f t="shared" si="36"/>
        <v>-0.71649375396993431</v>
      </c>
      <c r="E2144" s="98">
        <v>5.6327450244086918E-3</v>
      </c>
    </row>
    <row r="2145" spans="2:5">
      <c r="B2145" s="283">
        <v>42143.645833333336</v>
      </c>
      <c r="C2145" s="284">
        <v>169.93</v>
      </c>
      <c r="D2145" s="98">
        <f t="shared" si="36"/>
        <v>5.345407020164302</v>
      </c>
      <c r="E2145" s="98">
        <v>5.6219670966979329E-3</v>
      </c>
    </row>
    <row r="2146" spans="2:5">
      <c r="B2146" s="283">
        <v>38586.645833333336</v>
      </c>
      <c r="C2146" s="284">
        <v>55.5</v>
      </c>
      <c r="D2146" s="98">
        <f t="shared" si="36"/>
        <v>-0.67339492732301531</v>
      </c>
      <c r="E2146" s="98">
        <v>5.6169595941293338E-3</v>
      </c>
    </row>
    <row r="2147" spans="2:5">
      <c r="B2147" s="283">
        <v>39016.645833333336</v>
      </c>
      <c r="C2147" s="284">
        <v>71.62</v>
      </c>
      <c r="D2147" s="98">
        <f t="shared" si="36"/>
        <v>0.29045045045045059</v>
      </c>
      <c r="E2147" s="98">
        <v>5.6163998876721521E-3</v>
      </c>
    </row>
    <row r="2148" spans="2:5">
      <c r="B2148" s="283">
        <v>40129.645833333336</v>
      </c>
      <c r="C2148" s="284">
        <v>118.28</v>
      </c>
      <c r="D2148" s="98">
        <f t="shared" si="36"/>
        <v>0.65149399609047753</v>
      </c>
      <c r="E2148" s="98">
        <v>5.6112905968372928E-3</v>
      </c>
    </row>
    <row r="2149" spans="2:5">
      <c r="B2149" s="283">
        <v>41061.645833333336</v>
      </c>
      <c r="C2149" s="284">
        <v>211.91</v>
      </c>
      <c r="D2149" s="98">
        <f t="shared" si="36"/>
        <v>0.7915962123774094</v>
      </c>
      <c r="E2149" s="98">
        <v>5.5995824040242503E-3</v>
      </c>
    </row>
    <row r="2150" spans="2:5">
      <c r="B2150" s="283">
        <v>42192.645833333336</v>
      </c>
      <c r="C2150" s="284">
        <v>172.48</v>
      </c>
      <c r="D2150" s="98">
        <f t="shared" si="36"/>
        <v>-0.18606955783115475</v>
      </c>
      <c r="E2150" s="98">
        <v>5.5970149253730117E-3</v>
      </c>
    </row>
    <row r="2151" spans="2:5">
      <c r="B2151" s="283">
        <v>42271.645833333336</v>
      </c>
      <c r="C2151" s="284">
        <v>214.02</v>
      </c>
      <c r="D2151" s="98">
        <f t="shared" si="36"/>
        <v>0.24083951762523204</v>
      </c>
      <c r="E2151" s="98">
        <v>5.5913170135788448E-3</v>
      </c>
    </row>
    <row r="2152" spans="2:5">
      <c r="B2152" s="283">
        <v>37083.645833333336</v>
      </c>
      <c r="C2152" s="284">
        <v>23.39</v>
      </c>
      <c r="D2152" s="98">
        <f t="shared" si="36"/>
        <v>-0.89071114849079525</v>
      </c>
      <c r="E2152" s="98">
        <v>5.5889939810833678E-3</v>
      </c>
    </row>
    <row r="2153" spans="2:5">
      <c r="B2153" s="283">
        <v>39212.645833333336</v>
      </c>
      <c r="C2153" s="284">
        <v>100.99</v>
      </c>
      <c r="D2153" s="98">
        <f t="shared" si="36"/>
        <v>3.3176571184266779</v>
      </c>
      <c r="E2153" s="98">
        <v>5.5760231006669603E-3</v>
      </c>
    </row>
    <row r="2154" spans="2:5">
      <c r="B2154" s="283">
        <v>45398.645833333336</v>
      </c>
      <c r="C2154" s="284">
        <v>1001.53</v>
      </c>
      <c r="D2154" s="98">
        <f t="shared" si="36"/>
        <v>8.9171205069808899</v>
      </c>
      <c r="E2154" s="98">
        <v>5.5724010522300027E-3</v>
      </c>
    </row>
    <row r="2155" spans="2:5">
      <c r="B2155" s="283">
        <v>44553.645833333336</v>
      </c>
      <c r="C2155" s="284">
        <v>383.27</v>
      </c>
      <c r="D2155" s="98">
        <f t="shared" si="36"/>
        <v>-0.61731550727387097</v>
      </c>
      <c r="E2155" s="98">
        <v>5.5621146530238086E-3</v>
      </c>
    </row>
    <row r="2156" spans="2:5">
      <c r="B2156" s="283">
        <v>43846.645833333336</v>
      </c>
      <c r="C2156" s="284">
        <v>466.6</v>
      </c>
      <c r="D2156" s="98">
        <f t="shared" si="36"/>
        <v>0.21741853001800315</v>
      </c>
      <c r="E2156" s="98">
        <v>5.5601051678808577E-3</v>
      </c>
    </row>
    <row r="2157" spans="2:5">
      <c r="B2157" s="283">
        <v>45378.645833333336</v>
      </c>
      <c r="C2157" s="284">
        <v>1026.9000000000001</v>
      </c>
      <c r="D2157" s="98">
        <f t="shared" si="36"/>
        <v>1.2008144020574369</v>
      </c>
      <c r="E2157" s="98">
        <v>5.5521283158543877E-3</v>
      </c>
    </row>
    <row r="2158" spans="2:5">
      <c r="B2158" s="283">
        <v>44757.645833333336</v>
      </c>
      <c r="C2158" s="284">
        <v>359.38</v>
      </c>
      <c r="D2158" s="98">
        <f t="shared" si="36"/>
        <v>-0.65003408316291755</v>
      </c>
      <c r="E2158" s="98">
        <v>5.5400111919419182E-3</v>
      </c>
    </row>
    <row r="2159" spans="2:5">
      <c r="B2159" s="283">
        <v>39254.645833333336</v>
      </c>
      <c r="C2159" s="284">
        <v>98.08</v>
      </c>
      <c r="D2159" s="98">
        <f t="shared" si="36"/>
        <v>-0.72708553620123539</v>
      </c>
      <c r="E2159" s="98">
        <v>5.5361902809103469E-3</v>
      </c>
    </row>
    <row r="2160" spans="2:5">
      <c r="B2160" s="283">
        <v>40364.645833333336</v>
      </c>
      <c r="C2160" s="284">
        <v>120</v>
      </c>
      <c r="D2160" s="98">
        <f t="shared" si="36"/>
        <v>0.22349102773246332</v>
      </c>
      <c r="E2160" s="98">
        <v>5.5304172951231578E-3</v>
      </c>
    </row>
    <row r="2161" spans="2:5">
      <c r="B2161" s="283">
        <v>38182.645833333336</v>
      </c>
      <c r="C2161" s="284">
        <v>25.47</v>
      </c>
      <c r="D2161" s="98">
        <f t="shared" si="36"/>
        <v>-0.78774999999999995</v>
      </c>
      <c r="E2161" s="98">
        <v>5.5270430319778185E-3</v>
      </c>
    </row>
    <row r="2162" spans="2:5">
      <c r="B2162" s="283">
        <v>40029.645833333336</v>
      </c>
      <c r="C2162" s="284">
        <v>118.33</v>
      </c>
      <c r="D2162" s="98">
        <f t="shared" si="36"/>
        <v>3.6458578720062818</v>
      </c>
      <c r="E2162" s="98">
        <v>5.5234534330386165E-3</v>
      </c>
    </row>
    <row r="2163" spans="2:5">
      <c r="B2163" s="283">
        <v>41628.645833333336</v>
      </c>
      <c r="C2163" s="284">
        <v>169.56</v>
      </c>
      <c r="D2163" s="98">
        <f t="shared" si="36"/>
        <v>0.43294177300769032</v>
      </c>
      <c r="E2163" s="98">
        <v>5.5150329122932717E-3</v>
      </c>
    </row>
    <row r="2164" spans="2:5">
      <c r="B2164" s="283">
        <v>38308.645833333336</v>
      </c>
      <c r="C2164" s="284">
        <v>29.23</v>
      </c>
      <c r="D2164" s="98">
        <f t="shared" si="36"/>
        <v>-0.82761264449162542</v>
      </c>
      <c r="E2164" s="98">
        <v>5.5039559683522921E-3</v>
      </c>
    </row>
    <row r="2165" spans="2:5">
      <c r="B2165" s="283">
        <v>44824.645833333336</v>
      </c>
      <c r="C2165" s="284">
        <v>376.38</v>
      </c>
      <c r="D2165" s="98">
        <f t="shared" si="36"/>
        <v>11.876496749914471</v>
      </c>
      <c r="E2165" s="98">
        <v>5.5033126736481197E-3</v>
      </c>
    </row>
    <row r="2166" spans="2:5">
      <c r="B2166" s="283">
        <v>40574.645833333336</v>
      </c>
      <c r="C2166" s="284">
        <v>131.6</v>
      </c>
      <c r="D2166" s="98">
        <f t="shared" si="36"/>
        <v>-0.65035336627876084</v>
      </c>
      <c r="E2166" s="98">
        <v>5.5012224938875143E-3</v>
      </c>
    </row>
    <row r="2167" spans="2:5">
      <c r="B2167" s="283">
        <v>39107.645833333336</v>
      </c>
      <c r="C2167" s="284">
        <v>91.45</v>
      </c>
      <c r="D2167" s="98">
        <f t="shared" si="36"/>
        <v>-0.30509118541033431</v>
      </c>
      <c r="E2167" s="98">
        <v>5.4975261132490516E-3</v>
      </c>
    </row>
    <row r="2168" spans="2:5">
      <c r="B2168" s="283">
        <v>37033.645833333336</v>
      </c>
      <c r="C2168" s="284">
        <v>23.8</v>
      </c>
      <c r="D2168" s="98">
        <f t="shared" si="36"/>
        <v>-0.73974849644614538</v>
      </c>
      <c r="E2168" s="98">
        <v>5.4921841994084453E-3</v>
      </c>
    </row>
    <row r="2169" spans="2:5">
      <c r="B2169" s="283">
        <v>40190.645833333336</v>
      </c>
      <c r="C2169" s="284">
        <v>130.11000000000001</v>
      </c>
      <c r="D2169" s="98">
        <f t="shared" si="36"/>
        <v>4.4668067226890757</v>
      </c>
      <c r="E2169" s="98">
        <v>5.48686244204033E-3</v>
      </c>
    </row>
    <row r="2170" spans="2:5">
      <c r="B2170" s="283">
        <v>37994.645833333336</v>
      </c>
      <c r="C2170" s="284">
        <v>29.35</v>
      </c>
      <c r="D2170" s="98">
        <f t="shared" si="36"/>
        <v>-0.77442164322496354</v>
      </c>
      <c r="E2170" s="98">
        <v>5.4813292223363508E-3</v>
      </c>
    </row>
    <row r="2171" spans="2:5">
      <c r="B2171" s="283">
        <v>42699.645833333336</v>
      </c>
      <c r="C2171" s="284">
        <v>316.02</v>
      </c>
      <c r="D2171" s="98">
        <f t="shared" si="36"/>
        <v>9.7672913117546845</v>
      </c>
      <c r="E2171" s="98">
        <v>5.4724785237034723E-3</v>
      </c>
    </row>
    <row r="2172" spans="2:5">
      <c r="B2172" s="283">
        <v>40879.645833333336</v>
      </c>
      <c r="C2172" s="284">
        <v>195.09</v>
      </c>
      <c r="D2172" s="98">
        <f t="shared" si="36"/>
        <v>-0.38266565407252706</v>
      </c>
      <c r="E2172" s="98">
        <v>5.4630727207132246E-3</v>
      </c>
    </row>
    <row r="2173" spans="2:5">
      <c r="B2173" s="283">
        <v>43741.645833333336</v>
      </c>
      <c r="C2173" s="284">
        <v>319.85000000000002</v>
      </c>
      <c r="D2173" s="98">
        <f t="shared" si="36"/>
        <v>0.63949971807883554</v>
      </c>
      <c r="E2173" s="98">
        <v>5.4381994216019525E-3</v>
      </c>
    </row>
    <row r="2174" spans="2:5">
      <c r="B2174" s="283">
        <v>40326.645833333336</v>
      </c>
      <c r="C2174" s="284">
        <v>124</v>
      </c>
      <c r="D2174" s="98">
        <f t="shared" si="36"/>
        <v>-0.61231827419102713</v>
      </c>
      <c r="E2174" s="98">
        <v>5.4325792588989508E-3</v>
      </c>
    </row>
    <row r="2175" spans="2:5">
      <c r="B2175" s="283">
        <v>43389.645833333336</v>
      </c>
      <c r="C2175" s="284">
        <v>246.53</v>
      </c>
      <c r="D2175" s="98">
        <f t="shared" si="36"/>
        <v>0.98814516129032248</v>
      </c>
      <c r="E2175" s="98">
        <v>5.4241435562807361E-3</v>
      </c>
    </row>
    <row r="2176" spans="2:5">
      <c r="B2176" s="283">
        <v>37593.645833333336</v>
      </c>
      <c r="C2176" s="284">
        <v>22.25</v>
      </c>
      <c r="D2176" s="98">
        <f t="shared" si="36"/>
        <v>-0.90974729241877261</v>
      </c>
      <c r="E2176" s="98">
        <v>5.4225033890646923E-3</v>
      </c>
    </row>
    <row r="2177" spans="2:5">
      <c r="B2177" s="283">
        <v>41571.645833333336</v>
      </c>
      <c r="C2177" s="284">
        <v>180.1</v>
      </c>
      <c r="D2177" s="98">
        <f t="shared" si="36"/>
        <v>7.0943820224719101</v>
      </c>
      <c r="E2177" s="98">
        <v>5.4150616870429769E-3</v>
      </c>
    </row>
    <row r="2178" spans="2:5">
      <c r="B2178" s="283">
        <v>40842.645833333336</v>
      </c>
      <c r="C2178" s="284">
        <v>237.92</v>
      </c>
      <c r="D2178" s="98">
        <f t="shared" si="36"/>
        <v>0.32104386451971134</v>
      </c>
      <c r="E2178" s="98">
        <v>5.4090601757945667E-3</v>
      </c>
    </row>
    <row r="2179" spans="2:5">
      <c r="B2179" s="283">
        <v>37468.645833333336</v>
      </c>
      <c r="C2179" s="284">
        <v>24.2</v>
      </c>
      <c r="D2179" s="98">
        <f t="shared" si="36"/>
        <v>-0.89828513786146602</v>
      </c>
      <c r="E2179" s="98">
        <v>5.4009140008308698E-3</v>
      </c>
    </row>
    <row r="2180" spans="2:5">
      <c r="B2180" s="283">
        <v>41578.645833333336</v>
      </c>
      <c r="C2180" s="284">
        <v>175.05</v>
      </c>
      <c r="D2180" s="98">
        <f t="shared" si="36"/>
        <v>6.2334710743801658</v>
      </c>
      <c r="E2180" s="98">
        <v>5.3988857618747499E-3</v>
      </c>
    </row>
    <row r="2181" spans="2:5">
      <c r="B2181" s="283">
        <v>39197.645833333336</v>
      </c>
      <c r="C2181" s="284">
        <v>87.65</v>
      </c>
      <c r="D2181" s="98">
        <f t="shared" si="36"/>
        <v>-0.49928591830905455</v>
      </c>
      <c r="E2181" s="98">
        <v>5.3911447579719773E-3</v>
      </c>
    </row>
    <row r="2182" spans="2:5">
      <c r="B2182" s="283">
        <v>37477.645833333336</v>
      </c>
      <c r="C2182" s="284">
        <v>24.27</v>
      </c>
      <c r="D2182" s="98">
        <f t="shared" si="36"/>
        <v>-0.72310325156873934</v>
      </c>
      <c r="E2182" s="98">
        <v>5.3852526926263522E-3</v>
      </c>
    </row>
    <row r="2183" spans="2:5">
      <c r="B2183" s="283">
        <v>45238.645833333336</v>
      </c>
      <c r="C2183" s="284">
        <v>700.38</v>
      </c>
      <c r="D2183" s="98">
        <f t="shared" si="36"/>
        <v>27.857849196538936</v>
      </c>
      <c r="E2183" s="98">
        <v>5.3830584384824132E-3</v>
      </c>
    </row>
    <row r="2184" spans="2:5">
      <c r="B2184" s="283">
        <v>40060.645833333336</v>
      </c>
      <c r="C2184" s="284">
        <v>106.68</v>
      </c>
      <c r="D2184" s="98">
        <f t="shared" si="36"/>
        <v>-0.84768268654159173</v>
      </c>
      <c r="E2184" s="98">
        <v>5.3717839977382997E-3</v>
      </c>
    </row>
    <row r="2185" spans="2:5">
      <c r="B2185" s="283">
        <v>44049.645833333336</v>
      </c>
      <c r="C2185" s="284">
        <v>306.5</v>
      </c>
      <c r="D2185" s="98">
        <f t="shared" si="36"/>
        <v>1.8730783652043494</v>
      </c>
      <c r="E2185" s="98">
        <v>5.346541148686379E-3</v>
      </c>
    </row>
    <row r="2186" spans="2:5">
      <c r="B2186" s="283">
        <v>40058.645833333336</v>
      </c>
      <c r="C2186" s="284">
        <v>105.33</v>
      </c>
      <c r="D2186" s="98">
        <f t="shared" ref="D2186:D2249" si="37">C2186/C2185-1</f>
        <v>-0.65634584013050579</v>
      </c>
      <c r="E2186" s="98">
        <v>5.3450415195188672E-3</v>
      </c>
    </row>
    <row r="2187" spans="2:5">
      <c r="B2187" s="283">
        <v>42865.645833333336</v>
      </c>
      <c r="C2187" s="284">
        <v>400.75</v>
      </c>
      <c r="D2187" s="98">
        <f t="shared" si="37"/>
        <v>2.8047090097787906</v>
      </c>
      <c r="E2187" s="98">
        <v>5.3434348502332529E-3</v>
      </c>
    </row>
    <row r="2188" spans="2:5">
      <c r="B2188" s="283">
        <v>38348.645833333336</v>
      </c>
      <c r="C2188" s="284">
        <v>33.869999999999997</v>
      </c>
      <c r="D2188" s="98">
        <f t="shared" si="37"/>
        <v>-0.91548346849656892</v>
      </c>
      <c r="E2188" s="98">
        <v>5.3428317008015203E-3</v>
      </c>
    </row>
    <row r="2189" spans="2:5">
      <c r="B2189" s="283">
        <v>39678.645833333336</v>
      </c>
      <c r="C2189" s="284">
        <v>100</v>
      </c>
      <c r="D2189" s="98">
        <f t="shared" si="37"/>
        <v>1.9524653085326249</v>
      </c>
      <c r="E2189" s="98">
        <v>5.3282396702523105E-3</v>
      </c>
    </row>
    <row r="2190" spans="2:5">
      <c r="B2190" s="283">
        <v>43067.645833333336</v>
      </c>
      <c r="C2190" s="284">
        <v>337.92</v>
      </c>
      <c r="D2190" s="98">
        <f t="shared" si="37"/>
        <v>2.3792</v>
      </c>
      <c r="E2190" s="98">
        <v>5.325320560497504E-3</v>
      </c>
    </row>
    <row r="2191" spans="2:5">
      <c r="B2191" s="283">
        <v>43691.645833333336</v>
      </c>
      <c r="C2191" s="284">
        <v>285.08</v>
      </c>
      <c r="D2191" s="98">
        <f t="shared" si="37"/>
        <v>-0.15636837121212133</v>
      </c>
      <c r="E2191" s="98">
        <v>5.3249638537220534E-3</v>
      </c>
    </row>
    <row r="2192" spans="2:5">
      <c r="B2192" s="283">
        <v>42899.645833333336</v>
      </c>
      <c r="C2192" s="284">
        <v>417.68</v>
      </c>
      <c r="D2192" s="98">
        <f t="shared" si="37"/>
        <v>0.46513259435947818</v>
      </c>
      <c r="E2192" s="98">
        <v>5.3192769634389236E-3</v>
      </c>
    </row>
    <row r="2193" spans="2:5">
      <c r="B2193" s="283">
        <v>42536.645833333336</v>
      </c>
      <c r="C2193" s="284">
        <v>291.97000000000003</v>
      </c>
      <c r="D2193" s="98">
        <f t="shared" si="37"/>
        <v>-0.30097203600842748</v>
      </c>
      <c r="E2193" s="98">
        <v>5.302482525910035E-3</v>
      </c>
    </row>
    <row r="2194" spans="2:5">
      <c r="B2194" s="283">
        <v>38394.645833333336</v>
      </c>
      <c r="C2194" s="284">
        <v>39.950000000000003</v>
      </c>
      <c r="D2194" s="98">
        <f t="shared" si="37"/>
        <v>-0.86317087371990275</v>
      </c>
      <c r="E2194" s="98">
        <v>5.2843482637141559E-3</v>
      </c>
    </row>
    <row r="2195" spans="2:5">
      <c r="B2195" s="283">
        <v>38993.645833333336</v>
      </c>
      <c r="C2195" s="284">
        <v>70.42</v>
      </c>
      <c r="D2195" s="98">
        <f t="shared" si="37"/>
        <v>0.76270337922402986</v>
      </c>
      <c r="E2195" s="98">
        <v>5.2819414703784151E-3</v>
      </c>
    </row>
    <row r="2196" spans="2:5">
      <c r="B2196" s="283">
        <v>37428.645833333336</v>
      </c>
      <c r="C2196" s="284">
        <v>24.8</v>
      </c>
      <c r="D2196" s="98">
        <f t="shared" si="37"/>
        <v>-0.64782732178358415</v>
      </c>
      <c r="E2196" s="98">
        <v>5.2695581678150472E-3</v>
      </c>
    </row>
    <row r="2197" spans="2:5">
      <c r="B2197" s="283">
        <v>41710.645833333336</v>
      </c>
      <c r="C2197" s="284">
        <v>221.31</v>
      </c>
      <c r="D2197" s="98">
        <f t="shared" si="37"/>
        <v>7.9237903225806452</v>
      </c>
      <c r="E2197" s="98">
        <v>5.26913468089929E-3</v>
      </c>
    </row>
    <row r="2198" spans="2:5">
      <c r="B2198" s="283">
        <v>38630.645833333336</v>
      </c>
      <c r="C2198" s="284">
        <v>67.17</v>
      </c>
      <c r="D2198" s="98">
        <f t="shared" si="37"/>
        <v>-0.69648908770502915</v>
      </c>
      <c r="E2198" s="98">
        <v>5.2379527087700328E-3</v>
      </c>
    </row>
    <row r="2199" spans="2:5">
      <c r="B2199" s="283">
        <v>41768.645833333336</v>
      </c>
      <c r="C2199" s="284">
        <v>216.97</v>
      </c>
      <c r="D2199" s="98">
        <f t="shared" si="37"/>
        <v>2.2301622748250707</v>
      </c>
      <c r="E2199" s="98">
        <v>5.2353595255745233E-3</v>
      </c>
    </row>
    <row r="2200" spans="2:5">
      <c r="B2200" s="283">
        <v>39183.645833333336</v>
      </c>
      <c r="C2200" s="284">
        <v>78.739999999999995</v>
      </c>
      <c r="D2200" s="98">
        <f t="shared" si="37"/>
        <v>-0.63709268562474075</v>
      </c>
      <c r="E2200" s="98">
        <v>5.2342652878845097E-3</v>
      </c>
    </row>
    <row r="2201" spans="2:5">
      <c r="B2201" s="283">
        <v>42150.645833333336</v>
      </c>
      <c r="C2201" s="284">
        <v>163.44999999999999</v>
      </c>
      <c r="D2201" s="98">
        <f t="shared" si="37"/>
        <v>1.0758191516383033</v>
      </c>
      <c r="E2201" s="98">
        <v>5.2275522755227399E-3</v>
      </c>
    </row>
    <row r="2202" spans="2:5">
      <c r="B2202" s="283">
        <v>42017.645833333336</v>
      </c>
      <c r="C2202" s="284">
        <v>191.02</v>
      </c>
      <c r="D2202" s="98">
        <f t="shared" si="37"/>
        <v>0.16867543591312351</v>
      </c>
      <c r="E2202" s="98">
        <v>5.2097037309899452E-3</v>
      </c>
    </row>
    <row r="2203" spans="2:5">
      <c r="B2203" s="283">
        <v>41339.645833333336</v>
      </c>
      <c r="C2203" s="284">
        <v>200.67</v>
      </c>
      <c r="D2203" s="98">
        <f t="shared" si="37"/>
        <v>5.0518270338184346E-2</v>
      </c>
      <c r="E2203" s="98">
        <v>5.2096378299855139E-3</v>
      </c>
    </row>
    <row r="2204" spans="2:5">
      <c r="B2204" s="283">
        <v>43207.645833333336</v>
      </c>
      <c r="C2204" s="284">
        <v>291.63</v>
      </c>
      <c r="D2204" s="98">
        <f t="shared" si="37"/>
        <v>0.45328150695171177</v>
      </c>
      <c r="E2204" s="98">
        <v>5.2047428650212613E-3</v>
      </c>
    </row>
    <row r="2205" spans="2:5">
      <c r="B2205" s="283">
        <v>40016.645833333336</v>
      </c>
      <c r="C2205" s="284">
        <v>90.79</v>
      </c>
      <c r="D2205" s="98">
        <f t="shared" si="37"/>
        <v>-0.68868086273702978</v>
      </c>
      <c r="E2205" s="98">
        <v>5.2037201062888894E-3</v>
      </c>
    </row>
    <row r="2206" spans="2:5">
      <c r="B2206" s="283">
        <v>38797.645833333336</v>
      </c>
      <c r="C2206" s="284">
        <v>87.23</v>
      </c>
      <c r="D2206" s="98">
        <f t="shared" si="37"/>
        <v>-3.9211366890626764E-2</v>
      </c>
      <c r="E2206" s="98">
        <v>5.1855266190365956E-3</v>
      </c>
    </row>
    <row r="2207" spans="2:5">
      <c r="B2207" s="283">
        <v>37671.645833333336</v>
      </c>
      <c r="C2207" s="284">
        <v>21.33</v>
      </c>
      <c r="D2207" s="98">
        <f t="shared" si="37"/>
        <v>-0.75547403416255876</v>
      </c>
      <c r="E2207" s="98">
        <v>5.1837888784165287E-3</v>
      </c>
    </row>
    <row r="2208" spans="2:5">
      <c r="B2208" s="283">
        <v>42905.645833333336</v>
      </c>
      <c r="C2208" s="284">
        <v>413.35</v>
      </c>
      <c r="D2208" s="98">
        <f t="shared" si="37"/>
        <v>18.378809188935772</v>
      </c>
      <c r="E2208" s="98">
        <v>5.1797091581149424E-3</v>
      </c>
    </row>
    <row r="2209" spans="2:5">
      <c r="B2209" s="283">
        <v>37987.645833333336</v>
      </c>
      <c r="C2209" s="284">
        <v>29.13</v>
      </c>
      <c r="D2209" s="98">
        <f t="shared" si="37"/>
        <v>-0.92952703520019353</v>
      </c>
      <c r="E2209" s="98">
        <v>5.1759834368529933E-3</v>
      </c>
    </row>
    <row r="2210" spans="2:5">
      <c r="B2210" s="283">
        <v>42313.645833333336</v>
      </c>
      <c r="C2210" s="284">
        <v>317.23</v>
      </c>
      <c r="D2210" s="98">
        <f t="shared" si="37"/>
        <v>9.8901476141434959</v>
      </c>
      <c r="E2210" s="98">
        <v>5.1647655259823289E-3</v>
      </c>
    </row>
    <row r="2211" spans="2:5">
      <c r="B2211" s="283">
        <v>40374.645833333336</v>
      </c>
      <c r="C2211" s="284">
        <v>126.6</v>
      </c>
      <c r="D2211" s="98">
        <f t="shared" si="37"/>
        <v>-0.60092046779938846</v>
      </c>
      <c r="E2211" s="98">
        <v>5.1607780865421393E-3</v>
      </c>
    </row>
    <row r="2212" spans="2:5">
      <c r="B2212" s="283">
        <v>44959.645833333336</v>
      </c>
      <c r="C2212" s="284">
        <v>609.79999999999995</v>
      </c>
      <c r="D2212" s="98">
        <f t="shared" si="37"/>
        <v>3.8167456556082149</v>
      </c>
      <c r="E2212" s="98">
        <v>5.1427441155138531E-3</v>
      </c>
    </row>
    <row r="2213" spans="2:5">
      <c r="B2213" s="283">
        <v>40996.645833333336</v>
      </c>
      <c r="C2213" s="284">
        <v>207.55</v>
      </c>
      <c r="D2213" s="98">
        <f t="shared" si="37"/>
        <v>-0.65964250573958672</v>
      </c>
      <c r="E2213" s="98">
        <v>5.1334205046249526E-3</v>
      </c>
    </row>
    <row r="2214" spans="2:5">
      <c r="B2214" s="283">
        <v>45720.645833333336</v>
      </c>
      <c r="C2214" s="284">
        <v>1708.67</v>
      </c>
      <c r="D2214" s="98">
        <f t="shared" si="37"/>
        <v>7.2325704649482052</v>
      </c>
      <c r="E2214" s="98">
        <v>5.1295626341951728E-3</v>
      </c>
    </row>
    <row r="2215" spans="2:5">
      <c r="B2215" s="283">
        <v>38628.645833333336</v>
      </c>
      <c r="C2215" s="284">
        <v>66.67</v>
      </c>
      <c r="D2215" s="98">
        <f t="shared" si="37"/>
        <v>-0.96098134806603963</v>
      </c>
      <c r="E2215" s="98">
        <v>5.1258857229006249E-3</v>
      </c>
    </row>
    <row r="2216" spans="2:5">
      <c r="B2216" s="283">
        <v>43398.645833333336</v>
      </c>
      <c r="C2216" s="284">
        <v>239.6</v>
      </c>
      <c r="D2216" s="98">
        <f t="shared" si="37"/>
        <v>2.5938203089845504</v>
      </c>
      <c r="E2216" s="98">
        <v>5.1178790166961363E-3</v>
      </c>
    </row>
    <row r="2217" spans="2:5">
      <c r="B2217" s="283">
        <v>39442.645833333336</v>
      </c>
      <c r="C2217" s="284">
        <v>96.43</v>
      </c>
      <c r="D2217" s="98">
        <f t="shared" si="37"/>
        <v>-0.59753756260434054</v>
      </c>
      <c r="E2217" s="98">
        <v>5.1073587658954089E-3</v>
      </c>
    </row>
    <row r="2218" spans="2:5">
      <c r="B2218" s="283">
        <v>45800.645833333336</v>
      </c>
      <c r="C2218" s="284">
        <v>2789</v>
      </c>
      <c r="D2218" s="98">
        <f t="shared" si="37"/>
        <v>27.922534480970651</v>
      </c>
      <c r="E2218" s="98">
        <v>5.1066191442359354E-3</v>
      </c>
    </row>
    <row r="2219" spans="2:5">
      <c r="B2219" s="283">
        <v>39583.645833333336</v>
      </c>
      <c r="C2219" s="284">
        <v>93.23</v>
      </c>
      <c r="D2219" s="98">
        <f t="shared" si="37"/>
        <v>-0.96657224811760489</v>
      </c>
      <c r="E2219" s="98">
        <v>5.0668391548081004E-3</v>
      </c>
    </row>
    <row r="2220" spans="2:5">
      <c r="B2220" s="283">
        <v>44693.645833333336</v>
      </c>
      <c r="C2220" s="284">
        <v>378</v>
      </c>
      <c r="D2220" s="98">
        <f t="shared" si="37"/>
        <v>3.0544888984232541</v>
      </c>
      <c r="E2220" s="98">
        <v>5.0518479127890092E-3</v>
      </c>
    </row>
    <row r="2221" spans="2:5">
      <c r="B2221" s="283">
        <v>41919.645833333336</v>
      </c>
      <c r="C2221" s="284">
        <v>191.13</v>
      </c>
      <c r="D2221" s="98">
        <f t="shared" si="37"/>
        <v>-0.49436507936507934</v>
      </c>
      <c r="E2221" s="98">
        <v>5.04811484461265E-3</v>
      </c>
    </row>
    <row r="2222" spans="2:5">
      <c r="B2222" s="283">
        <v>38786.645833333336</v>
      </c>
      <c r="C2222" s="284">
        <v>91.96</v>
      </c>
      <c r="D2222" s="98">
        <f t="shared" si="37"/>
        <v>-0.51886150787422181</v>
      </c>
      <c r="E2222" s="98">
        <v>5.027322404371537E-3</v>
      </c>
    </row>
    <row r="2223" spans="2:5">
      <c r="B2223" s="283">
        <v>45688.645833333336</v>
      </c>
      <c r="C2223" s="284">
        <v>1505.8</v>
      </c>
      <c r="D2223" s="98">
        <f t="shared" si="37"/>
        <v>15.37451065680731</v>
      </c>
      <c r="E2223" s="98">
        <v>5.025796418536066E-3</v>
      </c>
    </row>
    <row r="2224" spans="2:5">
      <c r="B2224" s="283">
        <v>38420.645833333336</v>
      </c>
      <c r="C2224" s="284">
        <v>42.04</v>
      </c>
      <c r="D2224" s="98">
        <f t="shared" si="37"/>
        <v>-0.97208128569531149</v>
      </c>
      <c r="E2224" s="98">
        <v>5.020320344250484E-3</v>
      </c>
    </row>
    <row r="2225" spans="2:5">
      <c r="B2225" s="283">
        <v>37582.645833333336</v>
      </c>
      <c r="C2225" s="284">
        <v>22.03</v>
      </c>
      <c r="D2225" s="98">
        <f t="shared" si="37"/>
        <v>-0.47597526165556614</v>
      </c>
      <c r="E2225" s="98">
        <v>5.0182481751823715E-3</v>
      </c>
    </row>
    <row r="2226" spans="2:5">
      <c r="B2226" s="283">
        <v>42446.645833333336</v>
      </c>
      <c r="C2226" s="284">
        <v>391.25</v>
      </c>
      <c r="D2226" s="98">
        <f t="shared" si="37"/>
        <v>16.759872900590103</v>
      </c>
      <c r="E2226" s="98">
        <v>5.0089904957615339E-3</v>
      </c>
    </row>
    <row r="2227" spans="2:5">
      <c r="B2227" s="283">
        <v>41103.645833333336</v>
      </c>
      <c r="C2227" s="284">
        <v>230.91</v>
      </c>
      <c r="D2227" s="98">
        <f t="shared" si="37"/>
        <v>-0.40981469648562296</v>
      </c>
      <c r="E2227" s="98">
        <v>5.0052228412256206E-3</v>
      </c>
    </row>
    <row r="2228" spans="2:5">
      <c r="B2228" s="283">
        <v>39001.645833333336</v>
      </c>
      <c r="C2228" s="284">
        <v>74.3</v>
      </c>
      <c r="D2228" s="98">
        <f t="shared" si="37"/>
        <v>-0.67822961326923914</v>
      </c>
      <c r="E2228" s="98">
        <v>5.0047342080346002E-3</v>
      </c>
    </row>
    <row r="2229" spans="2:5">
      <c r="B2229" s="283">
        <v>40564.645833333336</v>
      </c>
      <c r="C2229" s="284">
        <v>132.94999999999999</v>
      </c>
      <c r="D2229" s="98">
        <f t="shared" si="37"/>
        <v>0.7893674293405113</v>
      </c>
      <c r="E2229" s="98">
        <v>4.9890392319902332E-3</v>
      </c>
    </row>
    <row r="2230" spans="2:5">
      <c r="B2230" s="283">
        <v>37918.645833333336</v>
      </c>
      <c r="C2230" s="284">
        <v>24.25</v>
      </c>
      <c r="D2230" s="98">
        <f t="shared" si="37"/>
        <v>-0.81760060172997362</v>
      </c>
      <c r="E2230" s="98">
        <v>4.9730625777042459E-3</v>
      </c>
    </row>
    <row r="2231" spans="2:5">
      <c r="B2231" s="283">
        <v>42237.645833333336</v>
      </c>
      <c r="C2231" s="284">
        <v>198.48</v>
      </c>
      <c r="D2231" s="98">
        <f t="shared" si="37"/>
        <v>7.1847422680412372</v>
      </c>
      <c r="E2231" s="98">
        <v>4.9620253164557315E-3</v>
      </c>
    </row>
    <row r="2232" spans="2:5">
      <c r="B2232" s="283">
        <v>41719.645833333336</v>
      </c>
      <c r="C2232" s="284">
        <v>206.6</v>
      </c>
      <c r="D2232" s="98">
        <f t="shared" si="37"/>
        <v>4.0910923014913392E-2</v>
      </c>
      <c r="E2232" s="98">
        <v>4.9615721373672539E-3</v>
      </c>
    </row>
    <row r="2233" spans="2:5">
      <c r="B2233" s="283">
        <v>43685.645833333336</v>
      </c>
      <c r="C2233" s="284">
        <v>233.12</v>
      </c>
      <c r="D2233" s="98">
        <f t="shared" si="37"/>
        <v>0.12836398838334961</v>
      </c>
      <c r="E2233" s="98">
        <v>4.9575376126222981E-3</v>
      </c>
    </row>
    <row r="2234" spans="2:5">
      <c r="B2234" s="283">
        <v>41057.645833333336</v>
      </c>
      <c r="C2234" s="284">
        <v>221</v>
      </c>
      <c r="D2234" s="98">
        <f t="shared" si="37"/>
        <v>-5.199039121482496E-2</v>
      </c>
      <c r="E2234" s="98">
        <v>4.9565731435587956E-3</v>
      </c>
    </row>
    <row r="2235" spans="2:5">
      <c r="B2235" s="283">
        <v>44564.645833333336</v>
      </c>
      <c r="C2235" s="284">
        <v>377.23</v>
      </c>
      <c r="D2235" s="98">
        <f t="shared" si="37"/>
        <v>0.70692307692307699</v>
      </c>
      <c r="E2235" s="98">
        <v>4.955110957189035E-3</v>
      </c>
    </row>
    <row r="2236" spans="2:5">
      <c r="B2236" s="283">
        <v>37349.645833333336</v>
      </c>
      <c r="C2236" s="284">
        <v>24.34</v>
      </c>
      <c r="D2236" s="98">
        <f t="shared" si="37"/>
        <v>-0.93547702992869075</v>
      </c>
      <c r="E2236" s="98">
        <v>4.9545829892652105E-3</v>
      </c>
    </row>
    <row r="2237" spans="2:5">
      <c r="B2237" s="283">
        <v>45013.645833333336</v>
      </c>
      <c r="C2237" s="284">
        <v>599.13</v>
      </c>
      <c r="D2237" s="98">
        <f t="shared" si="37"/>
        <v>23.615036976170913</v>
      </c>
      <c r="E2237" s="98">
        <v>4.9481700157671948E-3</v>
      </c>
    </row>
    <row r="2238" spans="2:5">
      <c r="B2238" s="283">
        <v>44452.645833333336</v>
      </c>
      <c r="C2238" s="284">
        <v>325.88</v>
      </c>
      <c r="D2238" s="98">
        <f t="shared" si="37"/>
        <v>-0.4560779797372857</v>
      </c>
      <c r="E2238" s="98">
        <v>4.9340076477120132E-3</v>
      </c>
    </row>
    <row r="2239" spans="2:5">
      <c r="B2239" s="283">
        <v>37830.645833333336</v>
      </c>
      <c r="C2239" s="284">
        <v>24.47</v>
      </c>
      <c r="D2239" s="98">
        <f t="shared" si="37"/>
        <v>-0.9249110101877992</v>
      </c>
      <c r="E2239" s="98">
        <v>4.9281314168376777E-3</v>
      </c>
    </row>
    <row r="2240" spans="2:5">
      <c r="B2240" s="283">
        <v>44594.645833333336</v>
      </c>
      <c r="C2240" s="284">
        <v>381.7</v>
      </c>
      <c r="D2240" s="98">
        <f t="shared" si="37"/>
        <v>14.59869227625664</v>
      </c>
      <c r="E2240" s="98">
        <v>4.9232551404576608E-3</v>
      </c>
    </row>
    <row r="2241" spans="2:5">
      <c r="B2241" s="283">
        <v>44950.645833333336</v>
      </c>
      <c r="C2241" s="284">
        <v>641.58000000000004</v>
      </c>
      <c r="D2241" s="98">
        <f t="shared" si="37"/>
        <v>0.68084883416295527</v>
      </c>
      <c r="E2241" s="98">
        <v>4.9024982379199944E-3</v>
      </c>
    </row>
    <row r="2242" spans="2:5">
      <c r="B2242" s="283">
        <v>39414.645833333336</v>
      </c>
      <c r="C2242" s="284">
        <v>102.67</v>
      </c>
      <c r="D2242" s="98">
        <f t="shared" si="37"/>
        <v>-0.83997319118426383</v>
      </c>
      <c r="E2242" s="98">
        <v>4.8938044435744565E-3</v>
      </c>
    </row>
    <row r="2243" spans="2:5">
      <c r="B2243" s="283">
        <v>39945.645833333336</v>
      </c>
      <c r="C2243" s="284">
        <v>61.77</v>
      </c>
      <c r="D2243" s="98">
        <f t="shared" si="37"/>
        <v>-0.39836368949060097</v>
      </c>
      <c r="E2243" s="98">
        <v>4.8804294777942125E-3</v>
      </c>
    </row>
    <row r="2244" spans="2:5">
      <c r="B2244" s="283">
        <v>40525.645833333336</v>
      </c>
      <c r="C2244" s="284">
        <v>129.83000000000001</v>
      </c>
      <c r="D2244" s="98">
        <f t="shared" si="37"/>
        <v>1.1018293670066375</v>
      </c>
      <c r="E2244" s="98">
        <v>4.8761609907121972E-3</v>
      </c>
    </row>
    <row r="2245" spans="2:5">
      <c r="B2245" s="283">
        <v>36705.645833333336</v>
      </c>
      <c r="C2245" s="284">
        <v>26.8</v>
      </c>
      <c r="D2245" s="98">
        <f t="shared" si="37"/>
        <v>-0.79357621505045062</v>
      </c>
      <c r="E2245" s="98">
        <v>4.8743907011623566E-3</v>
      </c>
    </row>
    <row r="2246" spans="2:5">
      <c r="B2246" s="283">
        <v>37638.645833333336</v>
      </c>
      <c r="C2246" s="284">
        <v>22.77</v>
      </c>
      <c r="D2246" s="98">
        <f t="shared" si="37"/>
        <v>-0.15037313432835819</v>
      </c>
      <c r="E2246" s="98">
        <v>4.8543689320388328E-3</v>
      </c>
    </row>
    <row r="2247" spans="2:5">
      <c r="B2247" s="283">
        <v>40185.645833333336</v>
      </c>
      <c r="C2247" s="284">
        <v>130.87</v>
      </c>
      <c r="D2247" s="98">
        <f t="shared" si="37"/>
        <v>4.7474747474747474</v>
      </c>
      <c r="E2247" s="98">
        <v>4.8372235872236047E-3</v>
      </c>
    </row>
    <row r="2248" spans="2:5">
      <c r="B2248" s="283">
        <v>40492.645833333336</v>
      </c>
      <c r="C2248" s="284">
        <v>133.18</v>
      </c>
      <c r="D2248" s="98">
        <f t="shared" si="37"/>
        <v>1.7651104149155605E-2</v>
      </c>
      <c r="E2248" s="98">
        <v>4.8287309491474861E-3</v>
      </c>
    </row>
    <row r="2249" spans="2:5">
      <c r="B2249" s="283">
        <v>40101.645833333336</v>
      </c>
      <c r="C2249" s="284">
        <v>120.99</v>
      </c>
      <c r="D2249" s="98">
        <f t="shared" si="37"/>
        <v>-9.1530259798768721E-2</v>
      </c>
      <c r="E2249" s="98">
        <v>4.8168756747777319E-3</v>
      </c>
    </row>
    <row r="2250" spans="2:5">
      <c r="B2250" s="283">
        <v>38581.645833333336</v>
      </c>
      <c r="C2250" s="284">
        <v>54.33</v>
      </c>
      <c r="D2250" s="98">
        <f t="shared" ref="D2250:D2313" si="38">C2250/C2249-1</f>
        <v>-0.55095462434911968</v>
      </c>
      <c r="E2250" s="98">
        <v>4.8085814684668549E-3</v>
      </c>
    </row>
    <row r="2251" spans="2:5">
      <c r="B2251" s="283">
        <v>45161.645833333336</v>
      </c>
      <c r="C2251" s="284">
        <v>725.48</v>
      </c>
      <c r="D2251" s="98">
        <f t="shared" si="38"/>
        <v>12.353211853487945</v>
      </c>
      <c r="E2251" s="98">
        <v>4.7921110218553942E-3</v>
      </c>
    </row>
    <row r="2252" spans="2:5">
      <c r="B2252" s="283">
        <v>41662.645833333336</v>
      </c>
      <c r="C2252" s="284">
        <v>172.7</v>
      </c>
      <c r="D2252" s="98">
        <f t="shared" si="38"/>
        <v>-0.76195070849644375</v>
      </c>
      <c r="E2252" s="98">
        <v>4.7707703048638361E-3</v>
      </c>
    </row>
    <row r="2253" spans="2:5">
      <c r="B2253" s="283">
        <v>41096.645833333336</v>
      </c>
      <c r="C2253" s="284">
        <v>234.53</v>
      </c>
      <c r="D2253" s="98">
        <f t="shared" si="38"/>
        <v>0.35801968731905043</v>
      </c>
      <c r="E2253" s="98">
        <v>4.755376574415271E-3</v>
      </c>
    </row>
    <row r="2254" spans="2:5">
      <c r="B2254" s="283">
        <v>41079.645833333336</v>
      </c>
      <c r="C2254" s="284">
        <v>220.2</v>
      </c>
      <c r="D2254" s="98">
        <f t="shared" si="38"/>
        <v>-6.1100925254764848E-2</v>
      </c>
      <c r="E2254" s="98">
        <v>4.7453914947983566E-3</v>
      </c>
    </row>
    <row r="2255" spans="2:5">
      <c r="B2255" s="283">
        <v>42993.645833333336</v>
      </c>
      <c r="C2255" s="284">
        <v>349.77</v>
      </c>
      <c r="D2255" s="98">
        <f t="shared" si="38"/>
        <v>0.58841961852861036</v>
      </c>
      <c r="E2255" s="98">
        <v>4.7397449155464066E-3</v>
      </c>
    </row>
    <row r="2256" spans="2:5">
      <c r="B2256" s="283">
        <v>40220.645833333336</v>
      </c>
      <c r="C2256" s="284">
        <v>125.12</v>
      </c>
      <c r="D2256" s="98">
        <f t="shared" si="38"/>
        <v>-0.64227921205363514</v>
      </c>
      <c r="E2256" s="98">
        <v>4.7378141813216867E-3</v>
      </c>
    </row>
    <row r="2257" spans="2:5">
      <c r="B2257" s="283">
        <v>45569.645833333336</v>
      </c>
      <c r="C2257" s="284">
        <v>2209.13</v>
      </c>
      <c r="D2257" s="98">
        <f t="shared" si="38"/>
        <v>16.656090153452684</v>
      </c>
      <c r="E2257" s="98">
        <v>4.7300032291368588E-3</v>
      </c>
    </row>
    <row r="2258" spans="2:5">
      <c r="B2258" s="283">
        <v>43486.645833333336</v>
      </c>
      <c r="C2258" s="284">
        <v>318.77</v>
      </c>
      <c r="D2258" s="98">
        <f t="shared" si="38"/>
        <v>-0.85570337644230987</v>
      </c>
      <c r="E2258" s="98">
        <v>4.7278343366847775E-3</v>
      </c>
    </row>
    <row r="2259" spans="2:5">
      <c r="B2259" s="283">
        <v>39597.645833333336</v>
      </c>
      <c r="C2259" s="284">
        <v>93.65</v>
      </c>
      <c r="D2259" s="98">
        <f t="shared" si="38"/>
        <v>-0.70621451203061758</v>
      </c>
      <c r="E2259" s="98">
        <v>4.7205235489755637E-3</v>
      </c>
    </row>
    <row r="2260" spans="2:5">
      <c r="B2260" s="283">
        <v>43627.645833333336</v>
      </c>
      <c r="C2260" s="284">
        <v>298.42</v>
      </c>
      <c r="D2260" s="98">
        <f t="shared" si="38"/>
        <v>2.1865456486919381</v>
      </c>
      <c r="E2260" s="98">
        <v>4.7134873072520733E-3</v>
      </c>
    </row>
    <row r="2261" spans="2:5">
      <c r="B2261" s="283">
        <v>41654.645833333336</v>
      </c>
      <c r="C2261" s="284">
        <v>172.7</v>
      </c>
      <c r="D2261" s="98">
        <f t="shared" si="38"/>
        <v>-0.4212854366329335</v>
      </c>
      <c r="E2261" s="98">
        <v>4.7123160160567057E-3</v>
      </c>
    </row>
    <row r="2262" spans="2:5">
      <c r="B2262" s="283">
        <v>38058.645833333336</v>
      </c>
      <c r="C2262" s="284">
        <v>25.63</v>
      </c>
      <c r="D2262" s="98">
        <f t="shared" si="38"/>
        <v>-0.85159235668789812</v>
      </c>
      <c r="E2262" s="98">
        <v>4.7040376323008726E-3</v>
      </c>
    </row>
    <row r="2263" spans="2:5">
      <c r="B2263" s="283">
        <v>41135.645833333336</v>
      </c>
      <c r="C2263" s="284">
        <v>214.26</v>
      </c>
      <c r="D2263" s="98">
        <f t="shared" si="38"/>
        <v>7.359734685914944</v>
      </c>
      <c r="E2263" s="98">
        <v>4.6891118822094402E-3</v>
      </c>
    </row>
    <row r="2264" spans="2:5">
      <c r="B2264" s="283">
        <v>41086.645833333336</v>
      </c>
      <c r="C2264" s="284">
        <v>233.71</v>
      </c>
      <c r="D2264" s="98">
        <f t="shared" si="38"/>
        <v>9.0777559973863609E-2</v>
      </c>
      <c r="E2264" s="98">
        <v>4.6857535895452607E-3</v>
      </c>
    </row>
    <row r="2265" spans="2:5">
      <c r="B2265" s="283">
        <v>38765.645833333336</v>
      </c>
      <c r="C2265" s="284">
        <v>98.68</v>
      </c>
      <c r="D2265" s="98">
        <f t="shared" si="38"/>
        <v>-0.57776731847161011</v>
      </c>
      <c r="E2265" s="98">
        <v>4.6833638770109598E-3</v>
      </c>
    </row>
    <row r="2266" spans="2:5">
      <c r="B2266" s="283">
        <v>45685.645833333336</v>
      </c>
      <c r="C2266" s="284">
        <v>1455.38</v>
      </c>
      <c r="D2266" s="98">
        <f t="shared" si="38"/>
        <v>13.7484799351439</v>
      </c>
      <c r="E2266" s="98">
        <v>4.6803810575730687E-3</v>
      </c>
    </row>
    <row r="2267" spans="2:5">
      <c r="B2267" s="283">
        <v>42187.645833333336</v>
      </c>
      <c r="C2267" s="284">
        <v>154.65</v>
      </c>
      <c r="D2267" s="98">
        <f t="shared" si="38"/>
        <v>-0.89373909219585268</v>
      </c>
      <c r="E2267" s="98">
        <v>4.6774507893199146E-3</v>
      </c>
    </row>
    <row r="2268" spans="2:5">
      <c r="B2268" s="283">
        <v>38670.645833333336</v>
      </c>
      <c r="C2268" s="284">
        <v>77.44</v>
      </c>
      <c r="D2268" s="98">
        <f t="shared" si="38"/>
        <v>-0.49925638538635631</v>
      </c>
      <c r="E2268" s="98">
        <v>4.6704722366373019E-3</v>
      </c>
    </row>
    <row r="2269" spans="2:5">
      <c r="B2269" s="283">
        <v>39342.645833333336</v>
      </c>
      <c r="C2269" s="284">
        <v>99.22</v>
      </c>
      <c r="D2269" s="98">
        <f t="shared" si="38"/>
        <v>0.28125</v>
      </c>
      <c r="E2269" s="98">
        <v>4.6577561765897002E-3</v>
      </c>
    </row>
    <row r="2270" spans="2:5">
      <c r="B2270" s="283">
        <v>43749.645833333336</v>
      </c>
      <c r="C2270" s="284">
        <v>326.52999999999997</v>
      </c>
      <c r="D2270" s="98">
        <f t="shared" si="38"/>
        <v>2.2909695625881876</v>
      </c>
      <c r="E2270" s="98">
        <v>4.6458679465879449E-3</v>
      </c>
    </row>
    <row r="2271" spans="2:5">
      <c r="B2271" s="283">
        <v>45177.645833333336</v>
      </c>
      <c r="C2271" s="284">
        <v>707.77</v>
      </c>
      <c r="D2271" s="98">
        <f t="shared" si="38"/>
        <v>1.1675496891556674</v>
      </c>
      <c r="E2271" s="98">
        <v>4.6415897799858552E-3</v>
      </c>
    </row>
    <row r="2272" spans="2:5">
      <c r="B2272" s="283">
        <v>44694.645833333336</v>
      </c>
      <c r="C2272" s="284">
        <v>379.75</v>
      </c>
      <c r="D2272" s="98">
        <f t="shared" si="38"/>
        <v>-0.46345564236969639</v>
      </c>
      <c r="E2272" s="98">
        <v>4.6296296296295392E-3</v>
      </c>
    </row>
    <row r="2273" spans="2:5">
      <c r="B2273" s="283">
        <v>45404.645833333336</v>
      </c>
      <c r="C2273" s="284">
        <v>1024.28</v>
      </c>
      <c r="D2273" s="98">
        <f t="shared" si="38"/>
        <v>1.6972481895984197</v>
      </c>
      <c r="E2273" s="98">
        <v>4.619594534950977E-3</v>
      </c>
    </row>
    <row r="2274" spans="2:5">
      <c r="B2274" s="283">
        <v>44102.645833333336</v>
      </c>
      <c r="C2274" s="284">
        <v>307.38</v>
      </c>
      <c r="D2274" s="98">
        <f t="shared" si="38"/>
        <v>-0.69990627562775809</v>
      </c>
      <c r="E2274" s="98">
        <v>4.6082949308754451E-3</v>
      </c>
    </row>
    <row r="2275" spans="2:5">
      <c r="B2275" s="283">
        <v>43811.645833333336</v>
      </c>
      <c r="C2275" s="284">
        <v>414.98</v>
      </c>
      <c r="D2275" s="98">
        <f t="shared" si="38"/>
        <v>0.35005530613572788</v>
      </c>
      <c r="E2275" s="98">
        <v>4.5995932991189648E-3</v>
      </c>
    </row>
    <row r="2276" spans="2:5">
      <c r="B2276" s="283">
        <v>42102.645833333336</v>
      </c>
      <c r="C2276" s="284">
        <v>152.9</v>
      </c>
      <c r="D2276" s="98">
        <f t="shared" si="38"/>
        <v>-0.63154850836184884</v>
      </c>
      <c r="E2276" s="98">
        <v>4.5992115637321085E-3</v>
      </c>
    </row>
    <row r="2277" spans="2:5">
      <c r="B2277" s="283">
        <v>44460.645833333336</v>
      </c>
      <c r="C2277" s="284">
        <v>348.22</v>
      </c>
      <c r="D2277" s="98">
        <f t="shared" si="38"/>
        <v>1.2774362328319162</v>
      </c>
      <c r="E2277" s="98">
        <v>4.5870236274991871E-3</v>
      </c>
    </row>
    <row r="2278" spans="2:5">
      <c r="B2278" s="283">
        <v>40143.645833333336</v>
      </c>
      <c r="C2278" s="284">
        <v>118.27</v>
      </c>
      <c r="D2278" s="98">
        <f t="shared" si="38"/>
        <v>-0.6603583941186606</v>
      </c>
      <c r="E2278" s="98">
        <v>4.5867663297374239E-3</v>
      </c>
    </row>
    <row r="2279" spans="2:5">
      <c r="B2279" s="283">
        <v>40844.645833333336</v>
      </c>
      <c r="C2279" s="284">
        <v>239.01</v>
      </c>
      <c r="D2279" s="98">
        <f t="shared" si="38"/>
        <v>1.020884417011922</v>
      </c>
      <c r="E2279" s="98">
        <v>4.5813718897107503E-3</v>
      </c>
    </row>
    <row r="2280" spans="2:5">
      <c r="B2280" s="283">
        <v>44848.645833333336</v>
      </c>
      <c r="C2280" s="284">
        <v>436.67</v>
      </c>
      <c r="D2280" s="98">
        <f t="shared" si="38"/>
        <v>0.82699468641479457</v>
      </c>
      <c r="E2280" s="98">
        <v>4.578080426980824E-3</v>
      </c>
    </row>
    <row r="2281" spans="2:5">
      <c r="B2281" s="283">
        <v>38457.645833333336</v>
      </c>
      <c r="C2281" s="284">
        <v>55</v>
      </c>
      <c r="D2281" s="98">
        <f t="shared" si="38"/>
        <v>-0.87404676300180917</v>
      </c>
      <c r="E2281" s="98">
        <v>4.5662100456620447E-3</v>
      </c>
    </row>
    <row r="2282" spans="2:5">
      <c r="B2282" s="283">
        <v>41885.645833333336</v>
      </c>
      <c r="C2282" s="284">
        <v>187.37</v>
      </c>
      <c r="D2282" s="98">
        <f t="shared" si="38"/>
        <v>2.4067272727272728</v>
      </c>
      <c r="E2282" s="98">
        <v>4.5571520480376382E-3</v>
      </c>
    </row>
    <row r="2283" spans="2:5">
      <c r="B2283" s="283">
        <v>38546.645833333336</v>
      </c>
      <c r="C2283" s="284">
        <v>50.83</v>
      </c>
      <c r="D2283" s="98">
        <f t="shared" si="38"/>
        <v>-0.72871857821422847</v>
      </c>
      <c r="E2283" s="98">
        <v>4.5454545454544082E-3</v>
      </c>
    </row>
    <row r="2284" spans="2:5">
      <c r="B2284" s="283">
        <v>37832.645833333336</v>
      </c>
      <c r="C2284" s="284">
        <v>24.33</v>
      </c>
      <c r="D2284" s="98">
        <f t="shared" si="38"/>
        <v>-0.5213456620106236</v>
      </c>
      <c r="E2284" s="98">
        <v>4.5417010734929431E-3</v>
      </c>
    </row>
    <row r="2285" spans="2:5">
      <c r="B2285" s="283">
        <v>44400.645833333336</v>
      </c>
      <c r="C2285" s="284">
        <v>348</v>
      </c>
      <c r="D2285" s="98">
        <f t="shared" si="38"/>
        <v>13.303329223181258</v>
      </c>
      <c r="E2285" s="98">
        <v>4.5319400744738836E-3</v>
      </c>
    </row>
    <row r="2286" spans="2:5">
      <c r="B2286" s="283">
        <v>38558.645833333336</v>
      </c>
      <c r="C2286" s="284">
        <v>51.07</v>
      </c>
      <c r="D2286" s="98">
        <f t="shared" si="38"/>
        <v>-0.85324712643678158</v>
      </c>
      <c r="E2286" s="98">
        <v>4.5239968528716368E-3</v>
      </c>
    </row>
    <row r="2287" spans="2:5">
      <c r="B2287" s="283">
        <v>41345.645833333336</v>
      </c>
      <c r="C2287" s="284">
        <v>199.91</v>
      </c>
      <c r="D2287" s="98">
        <f t="shared" si="38"/>
        <v>2.914431172899941</v>
      </c>
      <c r="E2287" s="98">
        <v>4.5223858097582781E-3</v>
      </c>
    </row>
    <row r="2288" spans="2:5">
      <c r="B2288" s="283">
        <v>39241.645833333336</v>
      </c>
      <c r="C2288" s="284">
        <v>100.12</v>
      </c>
      <c r="D2288" s="98">
        <f t="shared" si="38"/>
        <v>-0.49917462858286221</v>
      </c>
      <c r="E2288" s="98">
        <v>4.5148991672518957E-3</v>
      </c>
    </row>
    <row r="2289" spans="2:5">
      <c r="B2289" s="283">
        <v>37207.645833333336</v>
      </c>
      <c r="C2289" s="284">
        <v>26.81</v>
      </c>
      <c r="D2289" s="98">
        <f t="shared" si="38"/>
        <v>-0.73222133439872161</v>
      </c>
      <c r="E2289" s="98">
        <v>4.4960659423003424E-3</v>
      </c>
    </row>
    <row r="2290" spans="2:5">
      <c r="B2290" s="283">
        <v>37363.645833333336</v>
      </c>
      <c r="C2290" s="284">
        <v>24.58</v>
      </c>
      <c r="D2290" s="98">
        <f t="shared" si="38"/>
        <v>-8.317791868705704E-2</v>
      </c>
      <c r="E2290" s="98">
        <v>4.495300367797217E-3</v>
      </c>
    </row>
    <row r="2291" spans="2:5">
      <c r="B2291" s="283">
        <v>40949.645833333336</v>
      </c>
      <c r="C2291" s="284">
        <v>194.71</v>
      </c>
      <c r="D2291" s="98">
        <f t="shared" si="38"/>
        <v>6.9214808787632229</v>
      </c>
      <c r="E2291" s="98">
        <v>4.4882377218324887E-3</v>
      </c>
    </row>
    <row r="2292" spans="2:5">
      <c r="B2292" s="283">
        <v>43748.645833333336</v>
      </c>
      <c r="C2292" s="284">
        <v>325.02</v>
      </c>
      <c r="D2292" s="98">
        <f t="shared" si="38"/>
        <v>0.6692517076678135</v>
      </c>
      <c r="E2292" s="98">
        <v>4.4812559878850688E-3</v>
      </c>
    </row>
    <row r="2293" spans="2:5">
      <c r="B2293" s="283">
        <v>39100.645833333336</v>
      </c>
      <c r="C2293" s="284">
        <v>92.12</v>
      </c>
      <c r="D2293" s="98">
        <f t="shared" si="38"/>
        <v>-0.71657128792074332</v>
      </c>
      <c r="E2293" s="98">
        <v>4.4706138916150717E-3</v>
      </c>
    </row>
    <row r="2294" spans="2:5">
      <c r="B2294" s="283">
        <v>42711.645833333336</v>
      </c>
      <c r="C2294" s="284">
        <v>305.68</v>
      </c>
      <c r="D2294" s="98">
        <f t="shared" si="38"/>
        <v>2.318280503690838</v>
      </c>
      <c r="E2294" s="98">
        <v>4.4689800210304664E-3</v>
      </c>
    </row>
    <row r="2295" spans="2:5">
      <c r="B2295" s="283">
        <v>41521.645833333336</v>
      </c>
      <c r="C2295" s="284">
        <v>184.89</v>
      </c>
      <c r="D2295" s="98">
        <f t="shared" si="38"/>
        <v>-0.39515179272441781</v>
      </c>
      <c r="E2295" s="98">
        <v>4.4548269680013686E-3</v>
      </c>
    </row>
    <row r="2296" spans="2:5">
      <c r="B2296" s="283">
        <v>43007.645833333336</v>
      </c>
      <c r="C2296" s="284">
        <v>336.07</v>
      </c>
      <c r="D2296" s="98">
        <f t="shared" si="38"/>
        <v>0.81767537454702799</v>
      </c>
      <c r="E2296" s="98">
        <v>4.4533444916015075E-3</v>
      </c>
    </row>
    <row r="2297" spans="2:5">
      <c r="B2297" s="283">
        <v>39503.645833333336</v>
      </c>
      <c r="C2297" s="284">
        <v>85.76</v>
      </c>
      <c r="D2297" s="98">
        <f t="shared" si="38"/>
        <v>-0.74481506828934441</v>
      </c>
      <c r="E2297" s="98">
        <v>4.4506910283439449E-3</v>
      </c>
    </row>
    <row r="2298" spans="2:5">
      <c r="B2298" s="283">
        <v>45763.645833333336</v>
      </c>
      <c r="C2298" s="284">
        <v>2448.17</v>
      </c>
      <c r="D2298" s="98">
        <f t="shared" si="38"/>
        <v>27.546758395522389</v>
      </c>
      <c r="E2298" s="98">
        <v>4.4474896710744449E-3</v>
      </c>
    </row>
    <row r="2299" spans="2:5">
      <c r="B2299" s="283">
        <v>38230.645833333336</v>
      </c>
      <c r="C2299" s="284">
        <v>27.18</v>
      </c>
      <c r="D2299" s="98">
        <f t="shared" si="38"/>
        <v>-0.98889782980757057</v>
      </c>
      <c r="E2299" s="98">
        <v>4.4345898004434225E-3</v>
      </c>
    </row>
    <row r="2300" spans="2:5">
      <c r="B2300" s="283">
        <v>38783.645833333336</v>
      </c>
      <c r="C2300" s="284">
        <v>93.22</v>
      </c>
      <c r="D2300" s="98">
        <f t="shared" si="38"/>
        <v>2.429727740986019</v>
      </c>
      <c r="E2300" s="98">
        <v>4.4176274108393976E-3</v>
      </c>
    </row>
    <row r="2301" spans="2:5">
      <c r="B2301" s="283">
        <v>38847.645833333336</v>
      </c>
      <c r="C2301" s="284">
        <v>102.35</v>
      </c>
      <c r="D2301" s="98">
        <f t="shared" si="38"/>
        <v>9.7940356146749563E-2</v>
      </c>
      <c r="E2301" s="98">
        <v>4.4160942100097689E-3</v>
      </c>
    </row>
    <row r="2302" spans="2:5">
      <c r="B2302" s="283">
        <v>43119.645833333336</v>
      </c>
      <c r="C2302" s="284">
        <v>329.93</v>
      </c>
      <c r="D2302" s="98">
        <f t="shared" si="38"/>
        <v>2.2235466536394726</v>
      </c>
      <c r="E2302" s="98">
        <v>4.4142717973696399E-3</v>
      </c>
    </row>
    <row r="2303" spans="2:5">
      <c r="B2303" s="283">
        <v>40184.645833333336</v>
      </c>
      <c r="C2303" s="284">
        <v>130.24</v>
      </c>
      <c r="D2303" s="98">
        <f t="shared" si="38"/>
        <v>-0.60524959839966053</v>
      </c>
      <c r="E2303" s="98">
        <v>4.3957738875608499E-3</v>
      </c>
    </row>
    <row r="2304" spans="2:5">
      <c r="B2304" s="283">
        <v>45044.645833333336</v>
      </c>
      <c r="C2304" s="284">
        <v>590.1</v>
      </c>
      <c r="D2304" s="98">
        <f t="shared" si="38"/>
        <v>3.5308660933660931</v>
      </c>
      <c r="E2304" s="98">
        <v>4.3913398692811967E-3</v>
      </c>
    </row>
    <row r="2305" spans="2:5">
      <c r="B2305" s="283">
        <v>39799.645833333336</v>
      </c>
      <c r="C2305" s="284">
        <v>54.98</v>
      </c>
      <c r="D2305" s="98">
        <f t="shared" si="38"/>
        <v>-0.90682935095746486</v>
      </c>
      <c r="E2305" s="98">
        <v>4.3843624406283421E-3</v>
      </c>
    </row>
    <row r="2306" spans="2:5">
      <c r="B2306" s="283">
        <v>42723.645833333336</v>
      </c>
      <c r="C2306" s="284">
        <v>295.57</v>
      </c>
      <c r="D2306" s="98">
        <f t="shared" si="38"/>
        <v>4.3759548926882506</v>
      </c>
      <c r="E2306" s="98">
        <v>4.3835802636944532E-3</v>
      </c>
    </row>
    <row r="2307" spans="2:5">
      <c r="B2307" s="283">
        <v>41598.645833333336</v>
      </c>
      <c r="C2307" s="284">
        <v>172.02</v>
      </c>
      <c r="D2307" s="98">
        <f t="shared" si="38"/>
        <v>-0.41800588693033791</v>
      </c>
      <c r="E2307" s="98">
        <v>4.3790506218250869E-3</v>
      </c>
    </row>
    <row r="2308" spans="2:5">
      <c r="B2308" s="283">
        <v>41303.645833333336</v>
      </c>
      <c r="C2308" s="284">
        <v>224.96</v>
      </c>
      <c r="D2308" s="98">
        <f t="shared" si="38"/>
        <v>0.30775491221950935</v>
      </c>
      <c r="E2308" s="98">
        <v>4.3753906598804626E-3</v>
      </c>
    </row>
    <row r="2309" spans="2:5">
      <c r="B2309" s="283">
        <v>41046.645833333336</v>
      </c>
      <c r="C2309" s="284">
        <v>230.45</v>
      </c>
      <c r="D2309" s="98">
        <f t="shared" si="38"/>
        <v>2.4404338549075311E-2</v>
      </c>
      <c r="E2309" s="98">
        <v>4.3582479843102817E-3</v>
      </c>
    </row>
    <row r="2310" spans="2:5">
      <c r="B2310" s="283">
        <v>44438.645833333336</v>
      </c>
      <c r="C2310" s="284">
        <v>330.35</v>
      </c>
      <c r="D2310" s="98">
        <f t="shared" si="38"/>
        <v>0.4334996745497941</v>
      </c>
      <c r="E2310" s="98">
        <v>4.3475617171349068E-3</v>
      </c>
    </row>
    <row r="2311" spans="2:5">
      <c r="B2311" s="283">
        <v>41249.645833333336</v>
      </c>
      <c r="C2311" s="284">
        <v>210.94</v>
      </c>
      <c r="D2311" s="98">
        <f t="shared" si="38"/>
        <v>-0.3614651127591948</v>
      </c>
      <c r="E2311" s="98">
        <v>4.3327143741369589E-3</v>
      </c>
    </row>
    <row r="2312" spans="2:5">
      <c r="B2312" s="283">
        <v>37861.645833333336</v>
      </c>
      <c r="C2312" s="284">
        <v>27.83</v>
      </c>
      <c r="D2312" s="98">
        <f t="shared" si="38"/>
        <v>-0.8680667488385323</v>
      </c>
      <c r="E2312" s="98">
        <v>4.330566582461115E-3</v>
      </c>
    </row>
    <row r="2313" spans="2:5">
      <c r="B2313" s="283">
        <v>41393.645833333336</v>
      </c>
      <c r="C2313" s="284">
        <v>160.12</v>
      </c>
      <c r="D2313" s="98">
        <f t="shared" si="38"/>
        <v>4.7535034135824654</v>
      </c>
      <c r="E2313" s="98">
        <v>4.32791820861822E-3</v>
      </c>
    </row>
    <row r="2314" spans="2:5">
      <c r="B2314" s="283">
        <v>39420.645833333336</v>
      </c>
      <c r="C2314" s="284">
        <v>98.06</v>
      </c>
      <c r="D2314" s="98">
        <f t="shared" ref="D2314:D2377" si="39">C2314/C2313-1</f>
        <v>-0.38758431176617536</v>
      </c>
      <c r="E2314" s="98">
        <v>4.3015157722245956E-3</v>
      </c>
    </row>
    <row r="2315" spans="2:5">
      <c r="B2315" s="283">
        <v>43826.645833333336</v>
      </c>
      <c r="C2315" s="284">
        <v>432.17</v>
      </c>
      <c r="D2315" s="98">
        <f t="shared" si="39"/>
        <v>3.4071996736691821</v>
      </c>
      <c r="E2315" s="98">
        <v>4.2991262316416368E-3</v>
      </c>
    </row>
    <row r="2316" spans="2:5">
      <c r="B2316" s="283">
        <v>43938.645833333336</v>
      </c>
      <c r="C2316" s="284">
        <v>334.93</v>
      </c>
      <c r="D2316" s="98">
        <f t="shared" si="39"/>
        <v>-0.22500404933243867</v>
      </c>
      <c r="E2316" s="98">
        <v>4.2878560719641357E-3</v>
      </c>
    </row>
    <row r="2317" spans="2:5">
      <c r="B2317" s="283">
        <v>37532.645833333336</v>
      </c>
      <c r="C2317" s="284">
        <v>23.46</v>
      </c>
      <c r="D2317" s="98">
        <f t="shared" si="39"/>
        <v>-0.92995551309228797</v>
      </c>
      <c r="E2317" s="98">
        <v>4.2808219178083196E-3</v>
      </c>
    </row>
    <row r="2318" spans="2:5">
      <c r="B2318" s="283">
        <v>37375.645833333336</v>
      </c>
      <c r="C2318" s="284">
        <v>23.47</v>
      </c>
      <c r="D2318" s="98">
        <f t="shared" si="39"/>
        <v>4.2625745950553018E-4</v>
      </c>
      <c r="E2318" s="98">
        <v>4.2789901583224488E-3</v>
      </c>
    </row>
    <row r="2319" spans="2:5">
      <c r="B2319" s="283">
        <v>43936.645833333336</v>
      </c>
      <c r="C2319" s="284">
        <v>332.48</v>
      </c>
      <c r="D2319" s="98">
        <f t="shared" si="39"/>
        <v>13.166169578184919</v>
      </c>
      <c r="E2319" s="98">
        <v>4.2589180535839155E-3</v>
      </c>
    </row>
    <row r="2320" spans="2:5">
      <c r="B2320" s="283">
        <v>43819.645833333336</v>
      </c>
      <c r="C2320" s="284">
        <v>436.52</v>
      </c>
      <c r="D2320" s="98">
        <f t="shared" si="39"/>
        <v>0.31292107795957635</v>
      </c>
      <c r="E2320" s="98">
        <v>4.2561023305034418E-3</v>
      </c>
    </row>
    <row r="2321" spans="2:5">
      <c r="B2321" s="283">
        <v>40464.645833333336</v>
      </c>
      <c r="C2321" s="284">
        <v>115.93</v>
      </c>
      <c r="D2321" s="98">
        <f t="shared" si="39"/>
        <v>-0.73442224869421791</v>
      </c>
      <c r="E2321" s="98">
        <v>4.2446292446294276E-3</v>
      </c>
    </row>
    <row r="2322" spans="2:5">
      <c r="B2322" s="283">
        <v>41220.645833333336</v>
      </c>
      <c r="C2322" s="284">
        <v>215.81</v>
      </c>
      <c r="D2322" s="98">
        <f t="shared" si="39"/>
        <v>0.86155438626757519</v>
      </c>
      <c r="E2322" s="98">
        <v>4.2345276872963744E-3</v>
      </c>
    </row>
    <row r="2323" spans="2:5">
      <c r="B2323" s="283">
        <v>38041.645833333336</v>
      </c>
      <c r="C2323" s="284">
        <v>26.11</v>
      </c>
      <c r="D2323" s="98">
        <f t="shared" si="39"/>
        <v>-0.87901394745377881</v>
      </c>
      <c r="E2323" s="98">
        <v>4.2307692307692601E-3</v>
      </c>
    </row>
    <row r="2324" spans="2:5">
      <c r="B2324" s="283">
        <v>40141.645833333336</v>
      </c>
      <c r="C2324" s="284">
        <v>119</v>
      </c>
      <c r="D2324" s="98">
        <f t="shared" si="39"/>
        <v>3.5576407506702417</v>
      </c>
      <c r="E2324" s="98">
        <v>4.2194092827003704E-3</v>
      </c>
    </row>
    <row r="2325" spans="2:5">
      <c r="B2325" s="283">
        <v>39696.645833333336</v>
      </c>
      <c r="C2325" s="284">
        <v>100.44</v>
      </c>
      <c r="D2325" s="98">
        <f t="shared" si="39"/>
        <v>-0.15596638655462192</v>
      </c>
      <c r="E2325" s="98">
        <v>4.1991601679665091E-3</v>
      </c>
    </row>
    <row r="2326" spans="2:5">
      <c r="B2326" s="283">
        <v>43312.645833333336</v>
      </c>
      <c r="C2326" s="284">
        <v>265.73</v>
      </c>
      <c r="D2326" s="98">
        <f t="shared" si="39"/>
        <v>1.6456590999601755</v>
      </c>
      <c r="E2326" s="98">
        <v>4.1946942785882069E-3</v>
      </c>
    </row>
    <row r="2327" spans="2:5">
      <c r="B2327" s="283">
        <v>44636.645833333336</v>
      </c>
      <c r="C2327" s="284">
        <v>340.3</v>
      </c>
      <c r="D2327" s="98">
        <f t="shared" si="39"/>
        <v>0.28062318895119098</v>
      </c>
      <c r="E2327" s="98">
        <v>4.1902738432484377E-3</v>
      </c>
    </row>
    <row r="2328" spans="2:5">
      <c r="B2328" s="283">
        <v>45848.645833333336</v>
      </c>
      <c r="C2328" s="284">
        <v>2845.67</v>
      </c>
      <c r="D2328" s="98">
        <f t="shared" si="39"/>
        <v>7.3622392007052593</v>
      </c>
      <c r="E2328" s="98">
        <v>4.1780911346129823E-3</v>
      </c>
    </row>
    <row r="2329" spans="2:5">
      <c r="B2329" s="283">
        <v>42193.645833333336</v>
      </c>
      <c r="C2329" s="284">
        <v>173.2</v>
      </c>
      <c r="D2329" s="98">
        <f t="shared" si="39"/>
        <v>-0.93913559899777554</v>
      </c>
      <c r="E2329" s="98">
        <v>4.1743970315399892E-3</v>
      </c>
    </row>
    <row r="2330" spans="2:5">
      <c r="B2330" s="283">
        <v>44445.645833333336</v>
      </c>
      <c r="C2330" s="284">
        <v>327.68</v>
      </c>
      <c r="D2330" s="98">
        <f t="shared" si="39"/>
        <v>0.89191685912240204</v>
      </c>
      <c r="E2330" s="98">
        <v>4.1676881588625925E-3</v>
      </c>
    </row>
    <row r="2331" spans="2:5">
      <c r="B2331" s="283">
        <v>45097.645833333336</v>
      </c>
      <c r="C2331" s="284">
        <v>574</v>
      </c>
      <c r="D2331" s="98">
        <f t="shared" si="39"/>
        <v>0.751708984375</v>
      </c>
      <c r="E2331" s="98">
        <v>4.1636051922606665E-3</v>
      </c>
    </row>
    <row r="2332" spans="2:5">
      <c r="B2332" s="283">
        <v>37917.645833333336</v>
      </c>
      <c r="C2332" s="284">
        <v>24.13</v>
      </c>
      <c r="D2332" s="98">
        <f t="shared" si="39"/>
        <v>-0.95796167247386754</v>
      </c>
      <c r="E2332" s="98">
        <v>4.1614648356220751E-3</v>
      </c>
    </row>
    <row r="2333" spans="2:5">
      <c r="B2333" s="283">
        <v>37407.645833333336</v>
      </c>
      <c r="C2333" s="284">
        <v>26.6</v>
      </c>
      <c r="D2333" s="98">
        <f t="shared" si="39"/>
        <v>0.10236220472440949</v>
      </c>
      <c r="E2333" s="98">
        <v>4.1525103812760644E-3</v>
      </c>
    </row>
    <row r="2334" spans="2:5">
      <c r="B2334" s="283">
        <v>37768.645833333336</v>
      </c>
      <c r="C2334" s="284">
        <v>21.77</v>
      </c>
      <c r="D2334" s="98">
        <f t="shared" si="39"/>
        <v>-0.18157894736842106</v>
      </c>
      <c r="E2334" s="98">
        <v>4.1512915129151562E-3</v>
      </c>
    </row>
    <row r="2335" spans="2:5">
      <c r="B2335" s="283">
        <v>41789.645833333336</v>
      </c>
      <c r="C2335" s="284">
        <v>206.17</v>
      </c>
      <c r="D2335" s="98">
        <f t="shared" si="39"/>
        <v>8.4703720716582449</v>
      </c>
      <c r="E2335" s="98">
        <v>4.1398792129359041E-3</v>
      </c>
    </row>
    <row r="2336" spans="2:5">
      <c r="B2336" s="283">
        <v>39378.645833333336</v>
      </c>
      <c r="C2336" s="284">
        <v>84.99</v>
      </c>
      <c r="D2336" s="98">
        <f t="shared" si="39"/>
        <v>-0.58776737643692101</v>
      </c>
      <c r="E2336" s="98">
        <v>4.1351606805293262E-3</v>
      </c>
    </row>
    <row r="2337" spans="2:5">
      <c r="B2337" s="283">
        <v>40331.645833333336</v>
      </c>
      <c r="C2337" s="284">
        <v>123.91</v>
      </c>
      <c r="D2337" s="98">
        <f t="shared" si="39"/>
        <v>0.45793622779150489</v>
      </c>
      <c r="E2337" s="98">
        <v>4.1329011345219158E-3</v>
      </c>
    </row>
    <row r="2338" spans="2:5">
      <c r="B2338" s="283">
        <v>40471.645833333336</v>
      </c>
      <c r="C2338" s="284">
        <v>114.53</v>
      </c>
      <c r="D2338" s="98">
        <f t="shared" si="39"/>
        <v>-7.5700104914857569E-2</v>
      </c>
      <c r="E2338" s="98">
        <v>4.1206382605645242E-3</v>
      </c>
    </row>
    <row r="2339" spans="2:5">
      <c r="B2339" s="283">
        <v>41850.645833333336</v>
      </c>
      <c r="C2339" s="284">
        <v>178.6</v>
      </c>
      <c r="D2339" s="98">
        <f t="shared" si="39"/>
        <v>0.55941674670392039</v>
      </c>
      <c r="E2339" s="98">
        <v>4.1041209872378914E-3</v>
      </c>
    </row>
    <row r="2340" spans="2:5">
      <c r="B2340" s="283">
        <v>39471.645833333336</v>
      </c>
      <c r="C2340" s="284">
        <v>88.08</v>
      </c>
      <c r="D2340" s="98">
        <f t="shared" si="39"/>
        <v>-0.50683090705487122</v>
      </c>
      <c r="E2340" s="98">
        <v>4.1039671682625567E-3</v>
      </c>
    </row>
    <row r="2341" spans="2:5">
      <c r="B2341" s="283">
        <v>37897.645833333336</v>
      </c>
      <c r="C2341" s="284">
        <v>24.57</v>
      </c>
      <c r="D2341" s="98">
        <f t="shared" si="39"/>
        <v>-0.72104904632152589</v>
      </c>
      <c r="E2341" s="98">
        <v>4.086636697997692E-3</v>
      </c>
    </row>
    <row r="2342" spans="2:5">
      <c r="B2342" s="283">
        <v>41792.645833333336</v>
      </c>
      <c r="C2342" s="284">
        <v>207.01</v>
      </c>
      <c r="D2342" s="98">
        <f t="shared" si="39"/>
        <v>7.425315425315425</v>
      </c>
      <c r="E2342" s="98">
        <v>4.0743076102245368E-3</v>
      </c>
    </row>
    <row r="2343" spans="2:5">
      <c r="B2343" s="283">
        <v>38939.645833333336</v>
      </c>
      <c r="C2343" s="284">
        <v>78.989999999999995</v>
      </c>
      <c r="D2343" s="98">
        <f t="shared" si="39"/>
        <v>-0.61842423071349217</v>
      </c>
      <c r="E2343" s="98">
        <v>4.0676242532096119E-3</v>
      </c>
    </row>
    <row r="2344" spans="2:5">
      <c r="B2344" s="283">
        <v>41913.645833333336</v>
      </c>
      <c r="C2344" s="284">
        <v>190.17</v>
      </c>
      <c r="D2344" s="98">
        <f t="shared" si="39"/>
        <v>1.4075199392328144</v>
      </c>
      <c r="E2344" s="98">
        <v>4.0654699049629262E-3</v>
      </c>
    </row>
    <row r="2345" spans="2:5">
      <c r="B2345" s="283">
        <v>39946.645833333336</v>
      </c>
      <c r="C2345" s="284">
        <v>62.02</v>
      </c>
      <c r="D2345" s="98">
        <f t="shared" si="39"/>
        <v>-0.67387074722616602</v>
      </c>
      <c r="E2345" s="98">
        <v>4.0472721385786947E-3</v>
      </c>
    </row>
    <row r="2346" spans="2:5">
      <c r="B2346" s="283">
        <v>41260.645833333336</v>
      </c>
      <c r="C2346" s="284">
        <v>228.38</v>
      </c>
      <c r="D2346" s="98">
        <f t="shared" si="39"/>
        <v>2.6823605288616572</v>
      </c>
      <c r="E2346" s="98">
        <v>4.0446671942317991E-3</v>
      </c>
    </row>
    <row r="2347" spans="2:5">
      <c r="B2347" s="283">
        <v>44552.645833333336</v>
      </c>
      <c r="C2347" s="284">
        <v>381.15</v>
      </c>
      <c r="D2347" s="98">
        <f t="shared" si="39"/>
        <v>0.66892897801909101</v>
      </c>
      <c r="E2347" s="98">
        <v>4.030346135609264E-3</v>
      </c>
    </row>
    <row r="2348" spans="2:5">
      <c r="B2348" s="283">
        <v>39077.645833333336</v>
      </c>
      <c r="C2348" s="284">
        <v>87.47</v>
      </c>
      <c r="D2348" s="98">
        <f t="shared" si="39"/>
        <v>-0.77051029778302504</v>
      </c>
      <c r="E2348" s="98">
        <v>4.0174471992653338E-3</v>
      </c>
    </row>
    <row r="2349" spans="2:5">
      <c r="B2349" s="283">
        <v>43371.645833333336</v>
      </c>
      <c r="C2349" s="284">
        <v>250.47</v>
      </c>
      <c r="D2349" s="98">
        <f t="shared" si="39"/>
        <v>1.8634960557905567</v>
      </c>
      <c r="E2349" s="98">
        <v>4.0084980157935046E-3</v>
      </c>
    </row>
    <row r="2350" spans="2:5">
      <c r="B2350" s="283">
        <v>45245.645833333336</v>
      </c>
      <c r="C2350" s="284">
        <v>698.25</v>
      </c>
      <c r="D2350" s="98">
        <f t="shared" si="39"/>
        <v>1.7877590130554557</v>
      </c>
      <c r="E2350" s="98">
        <v>3.9972967920973712E-3</v>
      </c>
    </row>
    <row r="2351" spans="2:5">
      <c r="B2351" s="283">
        <v>43734.645833333336</v>
      </c>
      <c r="C2351" s="284">
        <v>327.18</v>
      </c>
      <c r="D2351" s="98">
        <f t="shared" si="39"/>
        <v>-0.53142857142857136</v>
      </c>
      <c r="E2351" s="98">
        <v>3.989198477967415E-3</v>
      </c>
    </row>
    <row r="2352" spans="2:5">
      <c r="B2352" s="283">
        <v>45505.645833333336</v>
      </c>
      <c r="C2352" s="284">
        <v>1415.1</v>
      </c>
      <c r="D2352" s="98">
        <f t="shared" si="39"/>
        <v>3.3251421236016867</v>
      </c>
      <c r="E2352" s="98">
        <v>3.9872860913243713E-3</v>
      </c>
    </row>
    <row r="2353" spans="2:5">
      <c r="B2353" s="283">
        <v>36726.645833333336</v>
      </c>
      <c r="C2353" s="284">
        <v>30.33</v>
      </c>
      <c r="D2353" s="98">
        <f t="shared" si="39"/>
        <v>-0.97856688573245709</v>
      </c>
      <c r="E2353" s="98">
        <v>3.9721946375370631E-3</v>
      </c>
    </row>
    <row r="2354" spans="2:5">
      <c r="B2354" s="283">
        <v>40476.645833333336</v>
      </c>
      <c r="C2354" s="284">
        <v>113.79</v>
      </c>
      <c r="D2354" s="98">
        <f t="shared" si="39"/>
        <v>2.7517309594460935</v>
      </c>
      <c r="E2354" s="98">
        <v>3.9703546850184956E-3</v>
      </c>
    </row>
    <row r="2355" spans="2:5">
      <c r="B2355" s="283">
        <v>37270.645833333336</v>
      </c>
      <c r="C2355" s="284">
        <v>27.84</v>
      </c>
      <c r="D2355" s="98">
        <f t="shared" si="39"/>
        <v>-0.75533878196678095</v>
      </c>
      <c r="E2355" s="98">
        <v>3.9668229354490325E-3</v>
      </c>
    </row>
    <row r="2356" spans="2:5">
      <c r="B2356" s="283">
        <v>37930.645833333336</v>
      </c>
      <c r="C2356" s="284">
        <v>25.31</v>
      </c>
      <c r="D2356" s="98">
        <f t="shared" si="39"/>
        <v>-9.0876436781609282E-2</v>
      </c>
      <c r="E2356" s="98">
        <v>3.9666798889328447E-3</v>
      </c>
    </row>
    <row r="2357" spans="2:5">
      <c r="B2357" s="283">
        <v>42138.645833333336</v>
      </c>
      <c r="C2357" s="284">
        <v>165.55</v>
      </c>
      <c r="D2357" s="98">
        <f t="shared" si="39"/>
        <v>5.5408929276965635</v>
      </c>
      <c r="E2357" s="98">
        <v>3.9417828987264869E-3</v>
      </c>
    </row>
    <row r="2358" spans="2:5">
      <c r="B2358" s="283">
        <v>44623.645833333336</v>
      </c>
      <c r="C2358" s="284">
        <v>338.88</v>
      </c>
      <c r="D2358" s="98">
        <f t="shared" si="39"/>
        <v>1.0469948655995167</v>
      </c>
      <c r="E2358" s="98">
        <v>3.9401570137755915E-3</v>
      </c>
    </row>
    <row r="2359" spans="2:5">
      <c r="B2359" s="283">
        <v>39206.645833333336</v>
      </c>
      <c r="C2359" s="284">
        <v>101.96</v>
      </c>
      <c r="D2359" s="98">
        <f t="shared" si="39"/>
        <v>-0.69912653446647788</v>
      </c>
      <c r="E2359" s="98">
        <v>3.938558487593502E-3</v>
      </c>
    </row>
    <row r="2360" spans="2:5">
      <c r="B2360" s="283">
        <v>41745.645833333336</v>
      </c>
      <c r="C2360" s="284">
        <v>217.09</v>
      </c>
      <c r="D2360" s="98">
        <f t="shared" si="39"/>
        <v>1.1291683012946256</v>
      </c>
      <c r="E2360" s="98">
        <v>3.9308176100629755E-3</v>
      </c>
    </row>
    <row r="2361" spans="2:5">
      <c r="B2361" s="283">
        <v>44089.645833333336</v>
      </c>
      <c r="C2361" s="284">
        <v>314.63</v>
      </c>
      <c r="D2361" s="98">
        <f t="shared" si="39"/>
        <v>0.44930673914044861</v>
      </c>
      <c r="E2361" s="98">
        <v>3.9246968730057841E-3</v>
      </c>
    </row>
    <row r="2362" spans="2:5">
      <c r="B2362" s="283">
        <v>44944.645833333336</v>
      </c>
      <c r="C2362" s="284">
        <v>645.6</v>
      </c>
      <c r="D2362" s="98">
        <f t="shared" si="39"/>
        <v>1.0519340177351175</v>
      </c>
      <c r="E2362" s="98">
        <v>3.9186415376002426E-3</v>
      </c>
    </row>
    <row r="2363" spans="2:5">
      <c r="B2363" s="283">
        <v>39087.645833333336</v>
      </c>
      <c r="C2363" s="284">
        <v>89.75</v>
      </c>
      <c r="D2363" s="98">
        <f t="shared" si="39"/>
        <v>-0.86098203221809166</v>
      </c>
      <c r="E2363" s="98">
        <v>3.9149888143175104E-3</v>
      </c>
    </row>
    <row r="2364" spans="2:5">
      <c r="B2364" s="283">
        <v>43014.645833333336</v>
      </c>
      <c r="C2364" s="284">
        <v>342.85</v>
      </c>
      <c r="D2364" s="98">
        <f t="shared" si="39"/>
        <v>2.820055710306407</v>
      </c>
      <c r="E2364" s="98">
        <v>3.8943546498009241E-3</v>
      </c>
    </row>
    <row r="2365" spans="2:5">
      <c r="B2365" s="283">
        <v>43369.645833333336</v>
      </c>
      <c r="C2365" s="284">
        <v>253.35</v>
      </c>
      <c r="D2365" s="98">
        <f t="shared" si="39"/>
        <v>-0.26104710514802398</v>
      </c>
      <c r="E2365" s="98">
        <v>3.8831873836033814E-3</v>
      </c>
    </row>
    <row r="2366" spans="2:5">
      <c r="B2366" s="283">
        <v>38904.645833333336</v>
      </c>
      <c r="C2366" s="284">
        <v>88</v>
      </c>
      <c r="D2366" s="98">
        <f t="shared" si="39"/>
        <v>-0.65265443062956385</v>
      </c>
      <c r="E2366" s="98">
        <v>3.8786219484372442E-3</v>
      </c>
    </row>
    <row r="2367" spans="2:5">
      <c r="B2367" s="283">
        <v>43042.645833333336</v>
      </c>
      <c r="C2367" s="284">
        <v>341.7</v>
      </c>
      <c r="D2367" s="98">
        <f t="shared" si="39"/>
        <v>2.8829545454545453</v>
      </c>
      <c r="E2367" s="98">
        <v>3.8780186849991516E-3</v>
      </c>
    </row>
    <row r="2368" spans="2:5">
      <c r="B2368" s="283">
        <v>39072.645833333336</v>
      </c>
      <c r="C2368" s="284">
        <v>88.47</v>
      </c>
      <c r="D2368" s="98">
        <f t="shared" si="39"/>
        <v>-0.74108867427568037</v>
      </c>
      <c r="E2368" s="98">
        <v>3.8579371383185013E-3</v>
      </c>
    </row>
    <row r="2369" spans="2:5">
      <c r="B2369" s="283">
        <v>38044.645833333336</v>
      </c>
      <c r="C2369" s="284">
        <v>26.05</v>
      </c>
      <c r="D2369" s="98">
        <f t="shared" si="39"/>
        <v>-0.70554990392223349</v>
      </c>
      <c r="E2369" s="98">
        <v>3.8535645472062008E-3</v>
      </c>
    </row>
    <row r="2370" spans="2:5">
      <c r="B2370" s="283">
        <v>38845.645833333336</v>
      </c>
      <c r="C2370" s="284">
        <v>104.34</v>
      </c>
      <c r="D2370" s="98">
        <f t="shared" si="39"/>
        <v>3.0053742802303267</v>
      </c>
      <c r="E2370" s="98">
        <v>3.8483740619588147E-3</v>
      </c>
    </row>
    <row r="2371" spans="2:5">
      <c r="B2371" s="283">
        <v>44256.645833333336</v>
      </c>
      <c r="C2371" s="284">
        <v>300.77</v>
      </c>
      <c r="D2371" s="98">
        <f t="shared" si="39"/>
        <v>1.8825953613187654</v>
      </c>
      <c r="E2371" s="98">
        <v>3.8381950470596227E-3</v>
      </c>
    </row>
    <row r="2372" spans="2:5">
      <c r="B2372" s="283">
        <v>41926.645833333336</v>
      </c>
      <c r="C2372" s="284">
        <v>188.75</v>
      </c>
      <c r="D2372" s="98">
        <f t="shared" si="39"/>
        <v>-0.37244406024537013</v>
      </c>
      <c r="E2372" s="98">
        <v>3.8291761952879977E-3</v>
      </c>
    </row>
    <row r="2373" spans="2:5">
      <c r="B2373" s="283">
        <v>39997.645833333336</v>
      </c>
      <c r="C2373" s="284">
        <v>81.66</v>
      </c>
      <c r="D2373" s="98">
        <f t="shared" si="39"/>
        <v>-0.56736423841059602</v>
      </c>
      <c r="E2373" s="98">
        <v>3.8106945298095329E-3</v>
      </c>
    </row>
    <row r="2374" spans="2:5">
      <c r="B2374" s="283">
        <v>37278.645833333336</v>
      </c>
      <c r="C2374" s="284">
        <v>26.37</v>
      </c>
      <c r="D2374" s="98">
        <f t="shared" si="39"/>
        <v>-0.67707567964731807</v>
      </c>
      <c r="E2374" s="98">
        <v>3.806623524933439E-3</v>
      </c>
    </row>
    <row r="2375" spans="2:5">
      <c r="B2375" s="283">
        <v>41257.645833333336</v>
      </c>
      <c r="C2375" s="284">
        <v>227.46</v>
      </c>
      <c r="D2375" s="98">
        <f t="shared" si="39"/>
        <v>7.6257110352673489</v>
      </c>
      <c r="E2375" s="98">
        <v>3.7952338923212814E-3</v>
      </c>
    </row>
    <row r="2376" spans="2:5">
      <c r="B2376" s="283">
        <v>45336.645833333336</v>
      </c>
      <c r="C2376" s="284">
        <v>833.48</v>
      </c>
      <c r="D2376" s="98">
        <f t="shared" si="39"/>
        <v>2.6642926228787478</v>
      </c>
      <c r="E2376" s="98">
        <v>3.7936723953126972E-3</v>
      </c>
    </row>
    <row r="2377" spans="2:5">
      <c r="B2377" s="283">
        <v>39307.645833333336</v>
      </c>
      <c r="C2377" s="284">
        <v>84.71</v>
      </c>
      <c r="D2377" s="98">
        <f t="shared" si="39"/>
        <v>-0.89836588760378178</v>
      </c>
      <c r="E2377" s="98">
        <v>3.791918473752709E-3</v>
      </c>
    </row>
    <row r="2378" spans="2:5">
      <c r="B2378" s="283">
        <v>40477.645833333336</v>
      </c>
      <c r="C2378" s="284">
        <v>114.22</v>
      </c>
      <c r="D2378" s="98">
        <f t="shared" ref="D2378:D2441" si="40">C2378/C2377-1</f>
        <v>0.34836501003423459</v>
      </c>
      <c r="E2378" s="98">
        <v>3.7788909394498305E-3</v>
      </c>
    </row>
    <row r="2379" spans="2:5">
      <c r="B2379" s="283">
        <v>44273.645833333336</v>
      </c>
      <c r="C2379" s="284">
        <v>294.27999999999997</v>
      </c>
      <c r="D2379" s="98">
        <f t="shared" si="40"/>
        <v>1.5764314480826473</v>
      </c>
      <c r="E2379" s="98">
        <v>3.7519612524727908E-3</v>
      </c>
    </row>
    <row r="2380" spans="2:5">
      <c r="B2380" s="283">
        <v>40980.645833333336</v>
      </c>
      <c r="C2380" s="284">
        <v>187.38</v>
      </c>
      <c r="D2380" s="98">
        <f t="shared" si="40"/>
        <v>-0.36325948076661674</v>
      </c>
      <c r="E2380" s="98">
        <v>3.7497321619883728E-3</v>
      </c>
    </row>
    <row r="2381" spans="2:5">
      <c r="B2381" s="283">
        <v>41983.645833333336</v>
      </c>
      <c r="C2381" s="284">
        <v>201.33</v>
      </c>
      <c r="D2381" s="98">
        <f t="shared" si="40"/>
        <v>7.4447646493756015E-2</v>
      </c>
      <c r="E2381" s="98">
        <v>3.7391564463056248E-3</v>
      </c>
    </row>
    <row r="2382" spans="2:5">
      <c r="B2382" s="283">
        <v>37928.645833333336</v>
      </c>
      <c r="C2382" s="284">
        <v>24.34</v>
      </c>
      <c r="D2382" s="98">
        <f t="shared" si="40"/>
        <v>-0.8791039586748125</v>
      </c>
      <c r="E2382" s="98">
        <v>3.711340206185465E-3</v>
      </c>
    </row>
    <row r="2383" spans="2:5">
      <c r="B2383" s="283">
        <v>42366.645833333336</v>
      </c>
      <c r="C2383" s="284">
        <v>423.58</v>
      </c>
      <c r="D2383" s="98">
        <f t="shared" si="40"/>
        <v>16.402629416598192</v>
      </c>
      <c r="E2383" s="98">
        <v>3.6965072745367422E-3</v>
      </c>
    </row>
    <row r="2384" spans="2:5">
      <c r="B2384" s="283">
        <v>41810.645833333336</v>
      </c>
      <c r="C2384" s="284">
        <v>193.59</v>
      </c>
      <c r="D2384" s="98">
        <f t="shared" si="40"/>
        <v>-0.5429670900420227</v>
      </c>
      <c r="E2384" s="98">
        <v>3.6810452094566681E-3</v>
      </c>
    </row>
    <row r="2385" spans="2:5">
      <c r="B2385" s="283">
        <v>39009.645833333336</v>
      </c>
      <c r="C2385" s="284">
        <v>73.650000000000006</v>
      </c>
      <c r="D2385" s="98">
        <f t="shared" si="40"/>
        <v>-0.61955679528901286</v>
      </c>
      <c r="E2385" s="98">
        <v>3.6794766966476988E-3</v>
      </c>
    </row>
    <row r="2386" spans="2:5">
      <c r="B2386" s="283">
        <v>39835.645833333336</v>
      </c>
      <c r="C2386" s="284">
        <v>51.85</v>
      </c>
      <c r="D2386" s="98">
        <f t="shared" si="40"/>
        <v>-0.29599456890699261</v>
      </c>
      <c r="E2386" s="98">
        <v>3.6778939217965156E-3</v>
      </c>
    </row>
    <row r="2387" spans="2:5">
      <c r="B2387" s="283">
        <v>45125.645833333336</v>
      </c>
      <c r="C2387" s="284">
        <v>547.32000000000005</v>
      </c>
      <c r="D2387" s="98">
        <f t="shared" si="40"/>
        <v>9.5558341369334627</v>
      </c>
      <c r="E2387" s="98">
        <v>3.6675713342624316E-3</v>
      </c>
    </row>
    <row r="2388" spans="2:5">
      <c r="B2388" s="283">
        <v>37364.645833333336</v>
      </c>
      <c r="C2388" s="284">
        <v>24.67</v>
      </c>
      <c r="D2388" s="98">
        <f t="shared" si="40"/>
        <v>-0.95492582036103191</v>
      </c>
      <c r="E2388" s="98">
        <v>3.6615134255493231E-3</v>
      </c>
    </row>
    <row r="2389" spans="2:5">
      <c r="B2389" s="283">
        <v>38719.645833333336</v>
      </c>
      <c r="C2389" s="284">
        <v>93.67</v>
      </c>
      <c r="D2389" s="98">
        <f t="shared" si="40"/>
        <v>2.7969193352249695</v>
      </c>
      <c r="E2389" s="98">
        <v>3.6429872495447047E-3</v>
      </c>
    </row>
    <row r="2390" spans="2:5">
      <c r="B2390" s="283">
        <v>44803.645833333336</v>
      </c>
      <c r="C2390" s="284">
        <v>370.12</v>
      </c>
      <c r="D2390" s="98">
        <f t="shared" si="40"/>
        <v>2.95131845841785</v>
      </c>
      <c r="E2390" s="98">
        <v>3.6336026899508322E-3</v>
      </c>
    </row>
    <row r="2391" spans="2:5">
      <c r="B2391" s="283">
        <v>42346.645833333336</v>
      </c>
      <c r="C2391" s="284">
        <v>498.48</v>
      </c>
      <c r="D2391" s="98">
        <f t="shared" si="40"/>
        <v>0.34680644115422021</v>
      </c>
      <c r="E2391" s="98">
        <v>3.6240637835225353E-3</v>
      </c>
    </row>
    <row r="2392" spans="2:5">
      <c r="B2392" s="283">
        <v>41208.645833333336</v>
      </c>
      <c r="C2392" s="284">
        <v>227.51</v>
      </c>
      <c r="D2392" s="98">
        <f t="shared" si="40"/>
        <v>-0.54359252126464463</v>
      </c>
      <c r="E2392" s="98">
        <v>3.617274692311101E-3</v>
      </c>
    </row>
    <row r="2393" spans="2:5">
      <c r="B2393" s="283">
        <v>43817.645833333336</v>
      </c>
      <c r="C2393" s="284">
        <v>420.28</v>
      </c>
      <c r="D2393" s="98">
        <f t="shared" si="40"/>
        <v>0.84730341523449515</v>
      </c>
      <c r="E2393" s="98">
        <v>3.6057979320389677E-3</v>
      </c>
    </row>
    <row r="2394" spans="2:5">
      <c r="B2394" s="283">
        <v>40093.645833333336</v>
      </c>
      <c r="C2394" s="284">
        <v>120.01</v>
      </c>
      <c r="D2394" s="98">
        <f t="shared" si="40"/>
        <v>-0.71445226991529454</v>
      </c>
      <c r="E2394" s="98">
        <v>3.5959190500083338E-3</v>
      </c>
    </row>
    <row r="2395" spans="2:5">
      <c r="B2395" s="283">
        <v>44342.645833333336</v>
      </c>
      <c r="C2395" s="284">
        <v>301.75</v>
      </c>
      <c r="D2395" s="98">
        <f t="shared" si="40"/>
        <v>1.5143738021831514</v>
      </c>
      <c r="E2395" s="98">
        <v>3.591977915987643E-3</v>
      </c>
    </row>
    <row r="2396" spans="2:5">
      <c r="B2396" s="283">
        <v>38868.645833333336</v>
      </c>
      <c r="C2396" s="284">
        <v>92.37</v>
      </c>
      <c r="D2396" s="98">
        <f t="shared" si="40"/>
        <v>-0.69388566694283349</v>
      </c>
      <c r="E2396" s="98">
        <v>3.5853976531943221E-3</v>
      </c>
    </row>
    <row r="2397" spans="2:5">
      <c r="B2397" s="283">
        <v>44657.645833333336</v>
      </c>
      <c r="C2397" s="284">
        <v>361.37</v>
      </c>
      <c r="D2397" s="98">
        <f t="shared" si="40"/>
        <v>2.9122009310382158</v>
      </c>
      <c r="E2397" s="98">
        <v>3.5825372139524081E-3</v>
      </c>
    </row>
    <row r="2398" spans="2:5">
      <c r="B2398" s="283">
        <v>41274.645833333336</v>
      </c>
      <c r="C2398" s="284">
        <v>232.71</v>
      </c>
      <c r="D2398" s="98">
        <f t="shared" si="40"/>
        <v>-0.35603398179151557</v>
      </c>
      <c r="E2398" s="98">
        <v>3.579437640158778E-3</v>
      </c>
    </row>
    <row r="2399" spans="2:5">
      <c r="B2399" s="283">
        <v>43132.645833333336</v>
      </c>
      <c r="C2399" s="284">
        <v>308.67</v>
      </c>
      <c r="D2399" s="98">
        <f t="shared" si="40"/>
        <v>0.32641485110223023</v>
      </c>
      <c r="E2399" s="98">
        <v>3.5764216275970817E-3</v>
      </c>
    </row>
    <row r="2400" spans="2:5">
      <c r="B2400" s="283">
        <v>44497.645833333336</v>
      </c>
      <c r="C2400" s="284">
        <v>456.62</v>
      </c>
      <c r="D2400" s="98">
        <f t="shared" si="40"/>
        <v>0.47931447824537532</v>
      </c>
      <c r="E2400" s="98">
        <v>3.56043956043961E-3</v>
      </c>
    </row>
    <row r="2401" spans="2:5">
      <c r="B2401" s="283">
        <v>41234.645833333336</v>
      </c>
      <c r="C2401" s="284">
        <v>208.59</v>
      </c>
      <c r="D2401" s="98">
        <f t="shared" si="40"/>
        <v>-0.54318689501116901</v>
      </c>
      <c r="E2401" s="98">
        <v>3.5602598027424381E-3</v>
      </c>
    </row>
    <row r="2402" spans="2:5">
      <c r="B2402" s="283">
        <v>39757.645833333336</v>
      </c>
      <c r="C2402" s="284">
        <v>73.34</v>
      </c>
      <c r="D2402" s="98">
        <f t="shared" si="40"/>
        <v>-0.64840116975885709</v>
      </c>
      <c r="E2402" s="98">
        <v>3.5577449370554071E-3</v>
      </c>
    </row>
    <row r="2403" spans="2:5">
      <c r="B2403" s="283">
        <v>44327.645833333336</v>
      </c>
      <c r="C2403" s="284">
        <v>288.12</v>
      </c>
      <c r="D2403" s="98">
        <f t="shared" si="40"/>
        <v>2.9285519498227432</v>
      </c>
      <c r="E2403" s="98">
        <v>3.552769070010342E-3</v>
      </c>
    </row>
    <row r="2404" spans="2:5">
      <c r="B2404" s="283">
        <v>38407.645833333336</v>
      </c>
      <c r="C2404" s="284">
        <v>36.799999999999997</v>
      </c>
      <c r="D2404" s="98">
        <f t="shared" si="40"/>
        <v>-0.87227544078856034</v>
      </c>
      <c r="E2404" s="98">
        <v>3.5451322607034097E-3</v>
      </c>
    </row>
    <row r="2405" spans="2:5">
      <c r="B2405" s="283">
        <v>37020.645833333336</v>
      </c>
      <c r="C2405" s="284">
        <v>22.68</v>
      </c>
      <c r="D2405" s="98">
        <f t="shared" si="40"/>
        <v>-0.38369565217391299</v>
      </c>
      <c r="E2405" s="98">
        <v>3.5398230088494742E-3</v>
      </c>
    </row>
    <row r="2406" spans="2:5">
      <c r="B2406" s="283">
        <v>45547.645833333336</v>
      </c>
      <c r="C2406" s="284">
        <v>2212.6999999999998</v>
      </c>
      <c r="D2406" s="98">
        <f t="shared" si="40"/>
        <v>96.561728395061721</v>
      </c>
      <c r="E2406" s="98">
        <v>3.5375754002446858E-3</v>
      </c>
    </row>
    <row r="2407" spans="2:5">
      <c r="B2407" s="283">
        <v>40933.645833333336</v>
      </c>
      <c r="C2407" s="284">
        <v>193.32</v>
      </c>
      <c r="D2407" s="98">
        <f t="shared" si="40"/>
        <v>-0.91263162651963659</v>
      </c>
      <c r="E2407" s="98">
        <v>3.5299003322259992E-3</v>
      </c>
    </row>
    <row r="2408" spans="2:5">
      <c r="B2408" s="283">
        <v>40549.645833333336</v>
      </c>
      <c r="C2408" s="284">
        <v>145.47999999999999</v>
      </c>
      <c r="D2408" s="98">
        <f t="shared" si="40"/>
        <v>-0.24746534243740947</v>
      </c>
      <c r="E2408" s="98">
        <v>3.5179692350140179E-3</v>
      </c>
    </row>
    <row r="2409" spans="2:5">
      <c r="B2409" s="283">
        <v>41499.645833333336</v>
      </c>
      <c r="C2409" s="284">
        <v>179.96</v>
      </c>
      <c r="D2409" s="98">
        <f t="shared" si="40"/>
        <v>0.23700852350838608</v>
      </c>
      <c r="E2409" s="98">
        <v>3.5130764512352197E-3</v>
      </c>
    </row>
    <row r="2410" spans="2:5">
      <c r="B2410" s="283">
        <v>44082.645833333336</v>
      </c>
      <c r="C2410" s="284">
        <v>308.88</v>
      </c>
      <c r="D2410" s="98">
        <f t="shared" si="40"/>
        <v>0.71638141809290934</v>
      </c>
      <c r="E2410" s="98">
        <v>3.5087719298245723E-3</v>
      </c>
    </row>
    <row r="2411" spans="2:5">
      <c r="B2411" s="283">
        <v>38259.645833333336</v>
      </c>
      <c r="C2411" s="284">
        <v>28.77</v>
      </c>
      <c r="D2411" s="98">
        <f t="shared" si="40"/>
        <v>-0.90685703185703181</v>
      </c>
      <c r="E2411" s="98">
        <v>3.4879665155214123E-3</v>
      </c>
    </row>
    <row r="2412" spans="2:5">
      <c r="B2412" s="283">
        <v>41809.645833333336</v>
      </c>
      <c r="C2412" s="284">
        <v>192.88</v>
      </c>
      <c r="D2412" s="98">
        <f t="shared" si="40"/>
        <v>5.7042057698992004</v>
      </c>
      <c r="E2412" s="98">
        <v>3.4857707715518771E-3</v>
      </c>
    </row>
    <row r="2413" spans="2:5">
      <c r="B2413" s="283">
        <v>42025.645833333336</v>
      </c>
      <c r="C2413" s="284">
        <v>187.28</v>
      </c>
      <c r="D2413" s="98">
        <f t="shared" si="40"/>
        <v>-2.9033596018249619E-2</v>
      </c>
      <c r="E2413" s="98">
        <v>3.4828269838718118E-3</v>
      </c>
    </row>
    <row r="2414" spans="2:5">
      <c r="B2414" s="283">
        <v>39426.645833333336</v>
      </c>
      <c r="C2414" s="284">
        <v>100.9</v>
      </c>
      <c r="D2414" s="98">
        <f t="shared" si="40"/>
        <v>-0.46123451516445957</v>
      </c>
      <c r="E2414" s="98">
        <v>3.4808552958727201E-3</v>
      </c>
    </row>
    <row r="2415" spans="2:5">
      <c r="B2415" s="283">
        <v>38625.645833333336</v>
      </c>
      <c r="C2415" s="284">
        <v>66.33</v>
      </c>
      <c r="D2415" s="98">
        <f t="shared" si="40"/>
        <v>-0.34261645193260659</v>
      </c>
      <c r="E2415" s="98">
        <v>3.4795763993948903E-3</v>
      </c>
    </row>
    <row r="2416" spans="2:5">
      <c r="B2416" s="283">
        <v>43284.645833333336</v>
      </c>
      <c r="C2416" s="284">
        <v>239.68</v>
      </c>
      <c r="D2416" s="98">
        <f t="shared" si="40"/>
        <v>2.6134479119553746</v>
      </c>
      <c r="E2416" s="98">
        <v>3.4749842997698899E-3</v>
      </c>
    </row>
    <row r="2417" spans="2:5">
      <c r="B2417" s="283">
        <v>40500.645833333336</v>
      </c>
      <c r="C2417" s="284">
        <v>132.88999999999999</v>
      </c>
      <c r="D2417" s="98">
        <f t="shared" si="40"/>
        <v>-0.44555240320427247</v>
      </c>
      <c r="E2417" s="98">
        <v>3.4735331873441133E-3</v>
      </c>
    </row>
    <row r="2418" spans="2:5">
      <c r="B2418" s="283">
        <v>40169.645833333336</v>
      </c>
      <c r="C2418" s="284">
        <v>121.67</v>
      </c>
      <c r="D2418" s="98">
        <f t="shared" si="40"/>
        <v>-8.4430732184513357E-2</v>
      </c>
      <c r="E2418" s="98">
        <v>3.4639175257731303E-3</v>
      </c>
    </row>
    <row r="2419" spans="2:5">
      <c r="B2419" s="283">
        <v>38448.645833333336</v>
      </c>
      <c r="C2419" s="284">
        <v>52.25</v>
      </c>
      <c r="D2419" s="98">
        <f t="shared" si="40"/>
        <v>-0.57055971069285771</v>
      </c>
      <c r="E2419" s="98">
        <v>3.4568849625504772E-3</v>
      </c>
    </row>
    <row r="2420" spans="2:5">
      <c r="B2420" s="283">
        <v>41793.645833333336</v>
      </c>
      <c r="C2420" s="284">
        <v>207.72</v>
      </c>
      <c r="D2420" s="98">
        <f t="shared" si="40"/>
        <v>2.9755023923444974</v>
      </c>
      <c r="E2420" s="98">
        <v>3.4297860006762271E-3</v>
      </c>
    </row>
    <row r="2421" spans="2:5">
      <c r="B2421" s="283">
        <v>41515.645833333336</v>
      </c>
      <c r="C2421" s="284">
        <v>175.73</v>
      </c>
      <c r="D2421" s="98">
        <f t="shared" si="40"/>
        <v>-0.15400539187367612</v>
      </c>
      <c r="E2421" s="98">
        <v>3.4260263804031243E-3</v>
      </c>
    </row>
    <row r="2422" spans="2:5">
      <c r="B2422" s="283">
        <v>43089.645833333336</v>
      </c>
      <c r="C2422" s="284">
        <v>328.45</v>
      </c>
      <c r="D2422" s="98">
        <f t="shared" si="40"/>
        <v>0.86906049052523771</v>
      </c>
      <c r="E2422" s="98">
        <v>3.4216234381205801E-3</v>
      </c>
    </row>
    <row r="2423" spans="2:5">
      <c r="B2423" s="283">
        <v>36972.645833333336</v>
      </c>
      <c r="C2423" s="284">
        <v>26.47</v>
      </c>
      <c r="D2423" s="98">
        <f t="shared" si="40"/>
        <v>-0.91940934693256204</v>
      </c>
      <c r="E2423" s="98">
        <v>3.4116755117512554E-3</v>
      </c>
    </row>
    <row r="2424" spans="2:5">
      <c r="B2424" s="283">
        <v>42789.645833333336</v>
      </c>
      <c r="C2424" s="284">
        <v>345.25</v>
      </c>
      <c r="D2424" s="98">
        <f t="shared" si="40"/>
        <v>12.043067623724973</v>
      </c>
      <c r="E2424" s="98">
        <v>3.4003720065101106E-3</v>
      </c>
    </row>
    <row r="2425" spans="2:5">
      <c r="B2425" s="283">
        <v>43038.645833333336</v>
      </c>
      <c r="C2425" s="284">
        <v>336.77</v>
      </c>
      <c r="D2425" s="98">
        <f t="shared" si="40"/>
        <v>-2.4561911658218749E-2</v>
      </c>
      <c r="E2425" s="98">
        <v>3.396597443613425E-3</v>
      </c>
    </row>
    <row r="2426" spans="2:5">
      <c r="B2426" s="283">
        <v>43602.645833333336</v>
      </c>
      <c r="C2426" s="284">
        <v>339.97</v>
      </c>
      <c r="D2426" s="98">
        <f t="shared" si="40"/>
        <v>9.5020340291596117E-3</v>
      </c>
      <c r="E2426" s="98">
        <v>3.3941325777699927E-3</v>
      </c>
    </row>
    <row r="2427" spans="2:5">
      <c r="B2427" s="283">
        <v>42107.645833333336</v>
      </c>
      <c r="C2427" s="284">
        <v>159.66999999999999</v>
      </c>
      <c r="D2427" s="98">
        <f t="shared" si="40"/>
        <v>-0.53034091243345016</v>
      </c>
      <c r="E2427" s="98">
        <v>3.393451894677213E-3</v>
      </c>
    </row>
    <row r="2428" spans="2:5">
      <c r="B2428" s="283">
        <v>41172.645833333336</v>
      </c>
      <c r="C2428" s="284">
        <v>209.96</v>
      </c>
      <c r="D2428" s="98">
        <f t="shared" si="40"/>
        <v>0.3149621093505357</v>
      </c>
      <c r="E2428" s="98">
        <v>3.3930704898448294E-3</v>
      </c>
    </row>
    <row r="2429" spans="2:5">
      <c r="B2429" s="283">
        <v>45243.645833333336</v>
      </c>
      <c r="C2429" s="284">
        <v>695.47</v>
      </c>
      <c r="D2429" s="98">
        <f t="shared" si="40"/>
        <v>2.312392836730806</v>
      </c>
      <c r="E2429" s="98">
        <v>3.3904662973223143E-3</v>
      </c>
    </row>
    <row r="2430" spans="2:5">
      <c r="B2430" s="283">
        <v>43495.645833333336</v>
      </c>
      <c r="C2430" s="284">
        <v>312.10000000000002</v>
      </c>
      <c r="D2430" s="98">
        <f t="shared" si="40"/>
        <v>-0.55123873064258699</v>
      </c>
      <c r="E2430" s="98">
        <v>3.3756630766759166E-3</v>
      </c>
    </row>
    <row r="2431" spans="2:5">
      <c r="B2431" s="283">
        <v>39702.645833333336</v>
      </c>
      <c r="C2431" s="284">
        <v>98.34</v>
      </c>
      <c r="D2431" s="98">
        <f t="shared" si="40"/>
        <v>-0.68490868311438646</v>
      </c>
      <c r="E2431" s="98">
        <v>3.3670033670032407E-3</v>
      </c>
    </row>
    <row r="2432" spans="2:5">
      <c r="B2432" s="283">
        <v>39177.645833333336</v>
      </c>
      <c r="C2432" s="284">
        <v>77.61</v>
      </c>
      <c r="D2432" s="98">
        <f t="shared" si="40"/>
        <v>-0.2107992678462477</v>
      </c>
      <c r="E2432" s="98">
        <v>3.3613445378151141E-3</v>
      </c>
    </row>
    <row r="2433" spans="2:5">
      <c r="B2433" s="283">
        <v>38547.645833333336</v>
      </c>
      <c r="C2433" s="284">
        <v>51</v>
      </c>
      <c r="D2433" s="98">
        <f t="shared" si="40"/>
        <v>-0.34286818708929256</v>
      </c>
      <c r="E2433" s="98">
        <v>3.3444816053511683E-3</v>
      </c>
    </row>
    <row r="2434" spans="2:5">
      <c r="B2434" s="283">
        <v>45841.645833333336</v>
      </c>
      <c r="C2434" s="284">
        <v>2958.17</v>
      </c>
      <c r="D2434" s="98">
        <f t="shared" si="40"/>
        <v>57.003333333333337</v>
      </c>
      <c r="E2434" s="98">
        <v>3.337482574881534E-3</v>
      </c>
    </row>
    <row r="2435" spans="2:5">
      <c r="B2435" s="283">
        <v>43140.645833333336</v>
      </c>
      <c r="C2435" s="284">
        <v>287.35000000000002</v>
      </c>
      <c r="D2435" s="98">
        <f t="shared" si="40"/>
        <v>-0.90286224253508085</v>
      </c>
      <c r="E2435" s="98">
        <v>3.3170391061454474E-3</v>
      </c>
    </row>
    <row r="2436" spans="2:5">
      <c r="B2436" s="283">
        <v>37112.645833333336</v>
      </c>
      <c r="C2436" s="284">
        <v>21.2</v>
      </c>
      <c r="D2436" s="98">
        <f t="shared" si="40"/>
        <v>-0.9262223768922917</v>
      </c>
      <c r="E2436" s="98">
        <v>3.3128253667771279E-3</v>
      </c>
    </row>
    <row r="2437" spans="2:5">
      <c r="B2437" s="283">
        <v>40947.645833333336</v>
      </c>
      <c r="C2437" s="284">
        <v>192.56</v>
      </c>
      <c r="D2437" s="98">
        <f t="shared" si="40"/>
        <v>8.0830188679245278</v>
      </c>
      <c r="E2437" s="98">
        <v>3.282446725368704E-3</v>
      </c>
    </row>
    <row r="2438" spans="2:5">
      <c r="B2438" s="283">
        <v>45516.645833333336</v>
      </c>
      <c r="C2438" s="284">
        <v>1481.52</v>
      </c>
      <c r="D2438" s="98">
        <f t="shared" si="40"/>
        <v>6.6938097216452013</v>
      </c>
      <c r="E2438" s="98">
        <v>3.27762277541499E-3</v>
      </c>
    </row>
    <row r="2439" spans="2:5">
      <c r="B2439" s="283">
        <v>39532.645833333336</v>
      </c>
      <c r="C2439" s="284">
        <v>82.71</v>
      </c>
      <c r="D2439" s="98">
        <f t="shared" si="40"/>
        <v>-0.94417220152276038</v>
      </c>
      <c r="E2439" s="98">
        <v>3.2751091703056012E-3</v>
      </c>
    </row>
    <row r="2440" spans="2:5">
      <c r="B2440" s="283">
        <v>44392.645833333336</v>
      </c>
      <c r="C2440" s="284">
        <v>353.12</v>
      </c>
      <c r="D2440" s="98">
        <f t="shared" si="40"/>
        <v>3.2693749244347723</v>
      </c>
      <c r="E2440" s="98">
        <v>3.2673239196521209E-3</v>
      </c>
    </row>
    <row r="2441" spans="2:5">
      <c r="B2441" s="283">
        <v>38387.645833333336</v>
      </c>
      <c r="C2441" s="284">
        <v>39.950000000000003</v>
      </c>
      <c r="D2441" s="98">
        <f t="shared" si="40"/>
        <v>-0.88686565473493428</v>
      </c>
      <c r="E2441" s="98">
        <v>3.2646911099949438E-3</v>
      </c>
    </row>
    <row r="2442" spans="2:5">
      <c r="B2442" s="283">
        <v>44558.645833333336</v>
      </c>
      <c r="C2442" s="284">
        <v>376.02</v>
      </c>
      <c r="D2442" s="98">
        <f t="shared" ref="D2442:D2505" si="41">C2442/C2441-1</f>
        <v>8.4122653316645799</v>
      </c>
      <c r="E2442" s="98">
        <v>3.2550693703308209E-3</v>
      </c>
    </row>
    <row r="2443" spans="2:5">
      <c r="B2443" s="283">
        <v>45561.645833333336</v>
      </c>
      <c r="C2443" s="284">
        <v>2378.98</v>
      </c>
      <c r="D2443" s="98">
        <f t="shared" si="41"/>
        <v>5.3267379394713048</v>
      </c>
      <c r="E2443" s="98">
        <v>3.2471913903038274E-3</v>
      </c>
    </row>
    <row r="2444" spans="2:5">
      <c r="B2444" s="283">
        <v>44670.645833333336</v>
      </c>
      <c r="C2444" s="284">
        <v>430.22</v>
      </c>
      <c r="D2444" s="98">
        <f t="shared" si="41"/>
        <v>-0.81915779031349567</v>
      </c>
      <c r="E2444" s="98">
        <v>3.241377702119852E-3</v>
      </c>
    </row>
    <row r="2445" spans="2:5">
      <c r="B2445" s="283">
        <v>40611.645833333336</v>
      </c>
      <c r="C2445" s="284">
        <v>130</v>
      </c>
      <c r="D2445" s="98">
        <f t="shared" si="41"/>
        <v>-0.69782901771186834</v>
      </c>
      <c r="E2445" s="98">
        <v>3.2412409322424285E-3</v>
      </c>
    </row>
    <row r="2446" spans="2:5">
      <c r="B2446" s="283">
        <v>37855.645833333336</v>
      </c>
      <c r="C2446" s="284">
        <v>27.93</v>
      </c>
      <c r="D2446" s="98">
        <f t="shared" si="41"/>
        <v>-0.78515384615384609</v>
      </c>
      <c r="E2446" s="98">
        <v>3.2327586206897241E-3</v>
      </c>
    </row>
    <row r="2447" spans="2:5">
      <c r="B2447" s="283">
        <v>41946.645833333336</v>
      </c>
      <c r="C2447" s="284">
        <v>199.24</v>
      </c>
      <c r="D2447" s="98">
        <f t="shared" si="41"/>
        <v>6.1335481561045473</v>
      </c>
      <c r="E2447" s="98">
        <v>3.2225579053375419E-3</v>
      </c>
    </row>
    <row r="2448" spans="2:5">
      <c r="B2448" s="283">
        <v>39700.645833333336</v>
      </c>
      <c r="C2448" s="284">
        <v>99.99</v>
      </c>
      <c r="D2448" s="98">
        <f t="shared" si="41"/>
        <v>-0.49814294318409957</v>
      </c>
      <c r="E2448" s="98">
        <v>3.2105949633791653E-3</v>
      </c>
    </row>
    <row r="2449" spans="2:5">
      <c r="B2449" s="283">
        <v>43735.645833333336</v>
      </c>
      <c r="C2449" s="284">
        <v>328.23</v>
      </c>
      <c r="D2449" s="98">
        <f t="shared" si="41"/>
        <v>2.2826282628262828</v>
      </c>
      <c r="E2449" s="98">
        <v>3.2092426187420031E-3</v>
      </c>
    </row>
    <row r="2450" spans="2:5">
      <c r="B2450" s="283">
        <v>45681.645833333336</v>
      </c>
      <c r="C2450" s="284">
        <v>1448.78</v>
      </c>
      <c r="D2450" s="98">
        <f t="shared" si="41"/>
        <v>3.4139170703470123</v>
      </c>
      <c r="E2450" s="98">
        <v>3.2060381539313898E-3</v>
      </c>
    </row>
    <row r="2451" spans="2:5">
      <c r="B2451" s="283">
        <v>41565.645833333336</v>
      </c>
      <c r="C2451" s="284">
        <v>178.49</v>
      </c>
      <c r="D2451" s="98">
        <f t="shared" si="41"/>
        <v>-0.87679979016827947</v>
      </c>
      <c r="E2451" s="98">
        <v>3.2036870503597825E-3</v>
      </c>
    </row>
    <row r="2452" spans="2:5">
      <c r="B2452" s="283">
        <v>40991.645833333336</v>
      </c>
      <c r="C2452" s="284">
        <v>207.04</v>
      </c>
      <c r="D2452" s="98">
        <f t="shared" si="41"/>
        <v>0.15995293853997405</v>
      </c>
      <c r="E2452" s="98">
        <v>3.197984300804313E-3</v>
      </c>
    </row>
    <row r="2453" spans="2:5">
      <c r="B2453" s="283">
        <v>44257.645833333336</v>
      </c>
      <c r="C2453" s="284">
        <v>301.73</v>
      </c>
      <c r="D2453" s="98">
        <f t="shared" si="41"/>
        <v>0.45735123647604348</v>
      </c>
      <c r="E2453" s="98">
        <v>3.1918076935866235E-3</v>
      </c>
    </row>
    <row r="2454" spans="2:5">
      <c r="B2454" s="283">
        <v>45253.645833333336</v>
      </c>
      <c r="C2454" s="284">
        <v>688.52</v>
      </c>
      <c r="D2454" s="98">
        <f t="shared" si="41"/>
        <v>1.2819076657939217</v>
      </c>
      <c r="E2454" s="98">
        <v>3.1908848513104715E-3</v>
      </c>
    </row>
    <row r="2455" spans="2:5">
      <c r="B2455" s="283">
        <v>41498.645833333336</v>
      </c>
      <c r="C2455" s="284">
        <v>179.33</v>
      </c>
      <c r="D2455" s="98">
        <f t="shared" si="41"/>
        <v>-0.73954278742810664</v>
      </c>
      <c r="E2455" s="98">
        <v>3.1886328037593614E-3</v>
      </c>
    </row>
    <row r="2456" spans="2:5">
      <c r="B2456" s="283">
        <v>43440.645833333336</v>
      </c>
      <c r="C2456" s="284">
        <v>299.18</v>
      </c>
      <c r="D2456" s="98">
        <f t="shared" si="41"/>
        <v>0.66832097250878264</v>
      </c>
      <c r="E2456" s="98">
        <v>3.185460885893443E-3</v>
      </c>
    </row>
    <row r="2457" spans="2:5">
      <c r="B2457" s="283">
        <v>41528.645833333336</v>
      </c>
      <c r="C2457" s="284">
        <v>180.01</v>
      </c>
      <c r="D2457" s="98">
        <f t="shared" si="41"/>
        <v>-0.39832208035296479</v>
      </c>
      <c r="E2457" s="98">
        <v>3.176549264378048E-3</v>
      </c>
    </row>
    <row r="2458" spans="2:5">
      <c r="B2458" s="283">
        <v>42773.645833333336</v>
      </c>
      <c r="C2458" s="284">
        <v>354.57</v>
      </c>
      <c r="D2458" s="98">
        <f t="shared" si="41"/>
        <v>0.96972390422754295</v>
      </c>
      <c r="E2458" s="98">
        <v>3.168765030414411E-3</v>
      </c>
    </row>
    <row r="2459" spans="2:5">
      <c r="B2459" s="283">
        <v>44748.645833333336</v>
      </c>
      <c r="C2459" s="284">
        <v>358.18</v>
      </c>
      <c r="D2459" s="98">
        <f t="shared" si="41"/>
        <v>1.0181346419606996E-2</v>
      </c>
      <c r="E2459" s="98">
        <v>3.1648228539420398E-3</v>
      </c>
    </row>
    <row r="2460" spans="2:5">
      <c r="B2460" s="283">
        <v>45469.645833333336</v>
      </c>
      <c r="C2460" s="284">
        <v>1475.85</v>
      </c>
      <c r="D2460" s="98">
        <f t="shared" si="41"/>
        <v>3.1204143168239433</v>
      </c>
      <c r="E2460" s="98">
        <v>3.1470480281670099E-3</v>
      </c>
    </row>
    <row r="2461" spans="2:5">
      <c r="B2461" s="283">
        <v>42465.645833333336</v>
      </c>
      <c r="C2461" s="284">
        <v>382.62</v>
      </c>
      <c r="D2461" s="98">
        <f t="shared" si="41"/>
        <v>-0.74074601077345259</v>
      </c>
      <c r="E2461" s="98">
        <v>3.1461381154631596E-3</v>
      </c>
    </row>
    <row r="2462" spans="2:5">
      <c r="B2462" s="283">
        <v>45383.645833333336</v>
      </c>
      <c r="C2462" s="284">
        <v>1032.95</v>
      </c>
      <c r="D2462" s="98">
        <f t="shared" si="41"/>
        <v>1.6996759186660393</v>
      </c>
      <c r="E2462" s="98">
        <v>3.1270332999913109E-3</v>
      </c>
    </row>
    <row r="2463" spans="2:5">
      <c r="B2463" s="283">
        <v>37022.645833333336</v>
      </c>
      <c r="C2463" s="284">
        <v>22.47</v>
      </c>
      <c r="D2463" s="98">
        <f t="shared" si="41"/>
        <v>-0.9782467689626797</v>
      </c>
      <c r="E2463" s="98">
        <v>3.1250000000000444E-3</v>
      </c>
    </row>
    <row r="2464" spans="2:5">
      <c r="B2464" s="283">
        <v>37575.645833333336</v>
      </c>
      <c r="C2464" s="284">
        <v>22.6</v>
      </c>
      <c r="D2464" s="98">
        <f t="shared" si="41"/>
        <v>5.7854917668003214E-3</v>
      </c>
      <c r="E2464" s="98">
        <v>3.1069684864624136E-3</v>
      </c>
    </row>
    <row r="2465" spans="2:5">
      <c r="B2465" s="283">
        <v>41934.645833333336</v>
      </c>
      <c r="C2465" s="284">
        <v>187.37</v>
      </c>
      <c r="D2465" s="98">
        <f t="shared" si="41"/>
        <v>7.2907079646017703</v>
      </c>
      <c r="E2465" s="98">
        <v>3.1050912789765128E-3</v>
      </c>
    </row>
    <row r="2466" spans="2:5">
      <c r="B2466" s="283">
        <v>42888.645833333336</v>
      </c>
      <c r="C2466" s="284">
        <v>420.17</v>
      </c>
      <c r="D2466" s="98">
        <f t="shared" si="41"/>
        <v>1.2424614399316858</v>
      </c>
      <c r="E2466" s="98">
        <v>3.0796409472879649E-3</v>
      </c>
    </row>
    <row r="2467" spans="2:5">
      <c r="B2467" s="283">
        <v>43937.645833333336</v>
      </c>
      <c r="C2467" s="284">
        <v>333.5</v>
      </c>
      <c r="D2467" s="98">
        <f t="shared" si="41"/>
        <v>-0.20627365114120477</v>
      </c>
      <c r="E2467" s="98">
        <v>3.0678537054860122E-3</v>
      </c>
    </row>
    <row r="2468" spans="2:5">
      <c r="B2468" s="283">
        <v>43648.645833333336</v>
      </c>
      <c r="C2468" s="284">
        <v>274.77</v>
      </c>
      <c r="D2468" s="98">
        <f t="shared" si="41"/>
        <v>-0.17610194902548726</v>
      </c>
      <c r="E2468" s="98">
        <v>3.0664768371480022E-3</v>
      </c>
    </row>
    <row r="2469" spans="2:5">
      <c r="B2469" s="283">
        <v>39265.645833333336</v>
      </c>
      <c r="C2469" s="284">
        <v>95.6</v>
      </c>
      <c r="D2469" s="98">
        <f t="shared" si="41"/>
        <v>-0.65207264257378905</v>
      </c>
      <c r="E2469" s="98">
        <v>3.0427027594166489E-3</v>
      </c>
    </row>
    <row r="2470" spans="2:5">
      <c r="B2470" s="283">
        <v>45406.645833333336</v>
      </c>
      <c r="C2470" s="284">
        <v>1043.73</v>
      </c>
      <c r="D2470" s="98">
        <f t="shared" si="41"/>
        <v>9.9176778242677841</v>
      </c>
      <c r="E2470" s="98">
        <v>3.0078800691910601E-3</v>
      </c>
    </row>
    <row r="2471" spans="2:5">
      <c r="B2471" s="283">
        <v>40228.645833333336</v>
      </c>
      <c r="C2471" s="284">
        <v>120.36</v>
      </c>
      <c r="D2471" s="98">
        <f t="shared" si="41"/>
        <v>-0.88468282026960998</v>
      </c>
      <c r="E2471" s="98">
        <v>2.9999999999998916E-3</v>
      </c>
    </row>
    <row r="2472" spans="2:5">
      <c r="B2472" s="283">
        <v>40967.645833333336</v>
      </c>
      <c r="C2472" s="284">
        <v>187.49</v>
      </c>
      <c r="D2472" s="98">
        <f t="shared" si="41"/>
        <v>0.55774343635759394</v>
      </c>
      <c r="E2472" s="98">
        <v>2.9957738190766747E-3</v>
      </c>
    </row>
    <row r="2473" spans="2:5">
      <c r="B2473" s="283">
        <v>43635.645833333336</v>
      </c>
      <c r="C2473" s="284">
        <v>286.17</v>
      </c>
      <c r="D2473" s="98">
        <f t="shared" si="41"/>
        <v>0.52632140380820314</v>
      </c>
      <c r="E2473" s="98">
        <v>2.9791111734194242E-3</v>
      </c>
    </row>
    <row r="2474" spans="2:5">
      <c r="B2474" s="283">
        <v>41130.645833333336</v>
      </c>
      <c r="C2474" s="284">
        <v>212.63</v>
      </c>
      <c r="D2474" s="98">
        <f t="shared" si="41"/>
        <v>-0.25698011671384147</v>
      </c>
      <c r="E2474" s="98">
        <v>2.9716981132075215E-3</v>
      </c>
    </row>
    <row r="2475" spans="2:5">
      <c r="B2475" s="283">
        <v>44974.645833333336</v>
      </c>
      <c r="C2475" s="284">
        <v>585.77</v>
      </c>
      <c r="D2475" s="98">
        <f t="shared" si="41"/>
        <v>1.7548793679160983</v>
      </c>
      <c r="E2475" s="98">
        <v>2.9449533430356833E-3</v>
      </c>
    </row>
    <row r="2476" spans="2:5">
      <c r="B2476" s="283">
        <v>41648.645833333336</v>
      </c>
      <c r="C2476" s="284">
        <v>173.84</v>
      </c>
      <c r="D2476" s="98">
        <f t="shared" si="41"/>
        <v>-0.70322822950987596</v>
      </c>
      <c r="E2476" s="98">
        <v>2.9423642762360647E-3</v>
      </c>
    </row>
    <row r="2477" spans="2:5">
      <c r="B2477" s="283">
        <v>36787.645833333336</v>
      </c>
      <c r="C2477" s="284">
        <v>27.27</v>
      </c>
      <c r="D2477" s="98">
        <f t="shared" si="41"/>
        <v>-0.84313161527841696</v>
      </c>
      <c r="E2477" s="98">
        <v>2.9422581831555217E-3</v>
      </c>
    </row>
    <row r="2478" spans="2:5">
      <c r="B2478" s="283">
        <v>39555.645833333336</v>
      </c>
      <c r="C2478" s="284">
        <v>92.13</v>
      </c>
      <c r="D2478" s="98">
        <f t="shared" si="41"/>
        <v>2.3784378437843783</v>
      </c>
      <c r="E2478" s="98">
        <v>2.9392553886349315E-3</v>
      </c>
    </row>
    <row r="2479" spans="2:5">
      <c r="B2479" s="283">
        <v>37817.645833333336</v>
      </c>
      <c r="C2479" s="284">
        <v>24</v>
      </c>
      <c r="D2479" s="98">
        <f t="shared" si="41"/>
        <v>-0.73949853467925752</v>
      </c>
      <c r="E2479" s="98">
        <v>2.9251984956122357E-3</v>
      </c>
    </row>
    <row r="2480" spans="2:5">
      <c r="B2480" s="283">
        <v>38461.645833333336</v>
      </c>
      <c r="C2480" s="284">
        <v>55.02</v>
      </c>
      <c r="D2480" s="98">
        <f t="shared" si="41"/>
        <v>1.2925</v>
      </c>
      <c r="E2480" s="98">
        <v>2.916514764855993E-3</v>
      </c>
    </row>
    <row r="2481" spans="2:5">
      <c r="B2481" s="283">
        <v>41087.645833333336</v>
      </c>
      <c r="C2481" s="284">
        <v>234.39</v>
      </c>
      <c r="D2481" s="98">
        <f t="shared" si="41"/>
        <v>3.2600872410032711</v>
      </c>
      <c r="E2481" s="98">
        <v>2.9095888066406062E-3</v>
      </c>
    </row>
    <row r="2482" spans="2:5">
      <c r="B2482" s="283">
        <v>42914.645833333336</v>
      </c>
      <c r="C2482" s="284">
        <v>407.65</v>
      </c>
      <c r="D2482" s="98">
        <f t="shared" si="41"/>
        <v>0.73919535816374426</v>
      </c>
      <c r="E2482" s="98">
        <v>2.9030432750263291E-3</v>
      </c>
    </row>
    <row r="2483" spans="2:5">
      <c r="B2483" s="283">
        <v>42164.645833333336</v>
      </c>
      <c r="C2483" s="284">
        <v>157.15</v>
      </c>
      <c r="D2483" s="98">
        <f t="shared" si="41"/>
        <v>-0.61449773089660242</v>
      </c>
      <c r="E2483" s="98">
        <v>2.8717294192726062E-3</v>
      </c>
    </row>
    <row r="2484" spans="2:5">
      <c r="B2484" s="283">
        <v>44215.645833333336</v>
      </c>
      <c r="C2484" s="284">
        <v>321.89999999999998</v>
      </c>
      <c r="D2484" s="98">
        <f t="shared" si="41"/>
        <v>1.0483614381164492</v>
      </c>
      <c r="E2484" s="98">
        <v>2.8662221945290334E-3</v>
      </c>
    </row>
    <row r="2485" spans="2:5">
      <c r="B2485" s="283">
        <v>44546.645833333336</v>
      </c>
      <c r="C2485" s="284">
        <v>403.48</v>
      </c>
      <c r="D2485" s="98">
        <f t="shared" si="41"/>
        <v>0.25343274308791575</v>
      </c>
      <c r="E2485" s="98">
        <v>2.8583501106058673E-3</v>
      </c>
    </row>
    <row r="2486" spans="2:5">
      <c r="B2486" s="283">
        <v>40567.645833333336</v>
      </c>
      <c r="C2486" s="284">
        <v>133.33000000000001</v>
      </c>
      <c r="D2486" s="98">
        <f t="shared" si="41"/>
        <v>-0.66954991573312184</v>
      </c>
      <c r="E2486" s="98">
        <v>2.8582173749531758E-3</v>
      </c>
    </row>
    <row r="2487" spans="2:5">
      <c r="B2487" s="283">
        <v>44413.645833333336</v>
      </c>
      <c r="C2487" s="284">
        <v>351.27</v>
      </c>
      <c r="D2487" s="98">
        <f t="shared" si="41"/>
        <v>1.634590864771619</v>
      </c>
      <c r="E2487" s="98">
        <v>2.8549404744910856E-3</v>
      </c>
    </row>
    <row r="2488" spans="2:5">
      <c r="B2488" s="283">
        <v>40801.645833333336</v>
      </c>
      <c r="C2488" s="284">
        <v>231.96</v>
      </c>
      <c r="D2488" s="98">
        <f t="shared" si="41"/>
        <v>-0.33965325817747027</v>
      </c>
      <c r="E2488" s="98">
        <v>2.8534370946822207E-3</v>
      </c>
    </row>
    <row r="2489" spans="2:5">
      <c r="B2489" s="283">
        <v>42258.645833333336</v>
      </c>
      <c r="C2489" s="284">
        <v>186.45</v>
      </c>
      <c r="D2489" s="98">
        <f t="shared" si="41"/>
        <v>-0.19619762027935861</v>
      </c>
      <c r="E2489" s="98">
        <v>2.85068846815828E-3</v>
      </c>
    </row>
    <row r="2490" spans="2:5">
      <c r="B2490" s="283">
        <v>42256.645833333336</v>
      </c>
      <c r="C2490" s="284">
        <v>187.03</v>
      </c>
      <c r="D2490" s="98">
        <f t="shared" si="41"/>
        <v>3.1107535532315378E-3</v>
      </c>
      <c r="E2490" s="98">
        <v>2.8418230563003188E-3</v>
      </c>
    </row>
    <row r="2491" spans="2:5">
      <c r="B2491" s="283">
        <v>43206.645833333336</v>
      </c>
      <c r="C2491" s="284">
        <v>290.12</v>
      </c>
      <c r="D2491" s="98">
        <f t="shared" si="41"/>
        <v>0.55119499545527462</v>
      </c>
      <c r="E2491" s="98">
        <v>2.8344279294849617E-3</v>
      </c>
    </row>
    <row r="2492" spans="2:5">
      <c r="B2492" s="283">
        <v>40098.645833333336</v>
      </c>
      <c r="C2492" s="284">
        <v>120.34</v>
      </c>
      <c r="D2492" s="98">
        <f t="shared" si="41"/>
        <v>-0.58520612160485319</v>
      </c>
      <c r="E2492" s="98">
        <v>2.8333333333334654E-3</v>
      </c>
    </row>
    <row r="2493" spans="2:5">
      <c r="B2493" s="283">
        <v>37686.645833333336</v>
      </c>
      <c r="C2493" s="284">
        <v>21.33</v>
      </c>
      <c r="D2493" s="98">
        <f t="shared" si="41"/>
        <v>-0.82275220209406685</v>
      </c>
      <c r="E2493" s="98">
        <v>2.8208744710860323E-3</v>
      </c>
    </row>
    <row r="2494" spans="2:5">
      <c r="B2494" s="283">
        <v>42089.645833333336</v>
      </c>
      <c r="C2494" s="284">
        <v>145.78</v>
      </c>
      <c r="D2494" s="98">
        <f t="shared" si="41"/>
        <v>5.8345053914674176</v>
      </c>
      <c r="E2494" s="98">
        <v>2.8203893513103484E-3</v>
      </c>
    </row>
    <row r="2495" spans="2:5">
      <c r="B2495" s="283">
        <v>37384.645833333336</v>
      </c>
      <c r="C2495" s="284">
        <v>24.94</v>
      </c>
      <c r="D2495" s="98">
        <f t="shared" si="41"/>
        <v>-0.82892029084922481</v>
      </c>
      <c r="E2495" s="98">
        <v>2.8146361077603377E-3</v>
      </c>
    </row>
    <row r="2496" spans="2:5">
      <c r="B2496" s="283">
        <v>41746.645833333336</v>
      </c>
      <c r="C2496" s="284">
        <v>217.7</v>
      </c>
      <c r="D2496" s="98">
        <f t="shared" si="41"/>
        <v>7.7289494787489961</v>
      </c>
      <c r="E2496" s="98">
        <v>2.8098945137959852E-3</v>
      </c>
    </row>
    <row r="2497" spans="2:5">
      <c r="B2497" s="283">
        <v>44608.645833333336</v>
      </c>
      <c r="C2497" s="284">
        <v>357.88</v>
      </c>
      <c r="D2497" s="98">
        <f t="shared" si="41"/>
        <v>0.64391364262746897</v>
      </c>
      <c r="E2497" s="98">
        <v>2.8020623178659498E-3</v>
      </c>
    </row>
    <row r="2498" spans="2:5">
      <c r="B2498" s="283">
        <v>44084.645833333336</v>
      </c>
      <c r="C2498" s="284">
        <v>304.42</v>
      </c>
      <c r="D2498" s="98">
        <f t="shared" si="41"/>
        <v>-0.14937968033977866</v>
      </c>
      <c r="E2498" s="98">
        <v>2.8000131765326675E-3</v>
      </c>
    </row>
    <row r="2499" spans="2:5">
      <c r="B2499" s="283">
        <v>36612.645833333336</v>
      </c>
      <c r="C2499" s="284">
        <v>25.07</v>
      </c>
      <c r="D2499" s="98">
        <f t="shared" si="41"/>
        <v>-0.91764667236055453</v>
      </c>
      <c r="E2499" s="98">
        <v>2.7999999999999137E-3</v>
      </c>
    </row>
    <row r="2500" spans="2:5">
      <c r="B2500" s="283">
        <v>42832.645833333336</v>
      </c>
      <c r="C2500" s="284">
        <v>380.78</v>
      </c>
      <c r="D2500" s="98">
        <f t="shared" si="41"/>
        <v>14.188671719186278</v>
      </c>
      <c r="E2500" s="98">
        <v>2.7915306014956176E-3</v>
      </c>
    </row>
    <row r="2501" spans="2:5">
      <c r="B2501" s="283">
        <v>43055.645833333336</v>
      </c>
      <c r="C2501" s="284">
        <v>343.1</v>
      </c>
      <c r="D2501" s="98">
        <f t="shared" si="41"/>
        <v>-9.8954777036608932E-2</v>
      </c>
      <c r="E2501" s="98">
        <v>2.7765599883093905E-3</v>
      </c>
    </row>
    <row r="2502" spans="2:5">
      <c r="B2502" s="283">
        <v>40497.645833333336</v>
      </c>
      <c r="C2502" s="284">
        <v>133.63</v>
      </c>
      <c r="D2502" s="98">
        <f t="shared" si="41"/>
        <v>-0.61052171378606823</v>
      </c>
      <c r="E2502" s="98">
        <v>2.7765270898993943E-3</v>
      </c>
    </row>
    <row r="2503" spans="2:5">
      <c r="B2503" s="283">
        <v>39161.645833333336</v>
      </c>
      <c r="C2503" s="284">
        <v>75.900000000000006</v>
      </c>
      <c r="D2503" s="98">
        <f t="shared" si="41"/>
        <v>-0.43201376936316693</v>
      </c>
      <c r="E2503" s="98">
        <v>2.7744748315499113E-3</v>
      </c>
    </row>
    <row r="2504" spans="2:5">
      <c r="B2504" s="283">
        <v>37953.645833333336</v>
      </c>
      <c r="C2504" s="284">
        <v>25.38</v>
      </c>
      <c r="D2504" s="98">
        <f t="shared" si="41"/>
        <v>-0.66561264822134392</v>
      </c>
      <c r="E2504" s="98">
        <v>2.7657052548399896E-3</v>
      </c>
    </row>
    <row r="2505" spans="2:5">
      <c r="B2505" s="283">
        <v>37433.645833333336</v>
      </c>
      <c r="C2505" s="284">
        <v>25.4</v>
      </c>
      <c r="D2505" s="98">
        <f t="shared" si="41"/>
        <v>7.8802206461769941E-4</v>
      </c>
      <c r="E2505" s="98">
        <v>2.7635215159889093E-3</v>
      </c>
    </row>
    <row r="2506" spans="2:5">
      <c r="B2506" s="283">
        <v>45379.645833333336</v>
      </c>
      <c r="C2506" s="284">
        <v>1029.73</v>
      </c>
      <c r="D2506" s="98">
        <f t="shared" ref="D2506:D2569" si="42">C2506/C2505-1</f>
        <v>39.540551181102366</v>
      </c>
      <c r="E2506" s="98">
        <v>2.7558671730449902E-3</v>
      </c>
    </row>
    <row r="2507" spans="2:5">
      <c r="B2507" s="283">
        <v>39682.645833333336</v>
      </c>
      <c r="C2507" s="284">
        <v>98.32</v>
      </c>
      <c r="D2507" s="98">
        <f t="shared" si="42"/>
        <v>-0.90451866023132277</v>
      </c>
      <c r="E2507" s="98">
        <v>2.7536970933197402E-3</v>
      </c>
    </row>
    <row r="2508" spans="2:5">
      <c r="B2508" s="283">
        <v>38958.645833333336</v>
      </c>
      <c r="C2508" s="284">
        <v>76.55</v>
      </c>
      <c r="D2508" s="98">
        <f t="shared" si="42"/>
        <v>-0.22141985353946292</v>
      </c>
      <c r="E2508" s="98">
        <v>2.7508514540213191E-3</v>
      </c>
    </row>
    <row r="2509" spans="2:5">
      <c r="B2509" s="283">
        <v>42080.645833333336</v>
      </c>
      <c r="C2509" s="284">
        <v>157.22999999999999</v>
      </c>
      <c r="D2509" s="98">
        <f t="shared" si="42"/>
        <v>1.0539516655780536</v>
      </c>
      <c r="E2509" s="98">
        <v>2.7423469387752863E-3</v>
      </c>
    </row>
    <row r="2510" spans="2:5">
      <c r="B2510" s="283">
        <v>42006.645833333336</v>
      </c>
      <c r="C2510" s="284">
        <v>197.52</v>
      </c>
      <c r="D2510" s="98">
        <f t="shared" si="42"/>
        <v>0.25624880747948886</v>
      </c>
      <c r="E2510" s="98">
        <v>2.741395065489094E-3</v>
      </c>
    </row>
    <row r="2511" spans="2:5">
      <c r="B2511" s="283">
        <v>40107.645833333336</v>
      </c>
      <c r="C2511" s="284">
        <v>120.73</v>
      </c>
      <c r="D2511" s="98">
        <f t="shared" si="42"/>
        <v>-0.38877075739165656</v>
      </c>
      <c r="E2511" s="98">
        <v>2.7408637873753694E-3</v>
      </c>
    </row>
    <row r="2512" spans="2:5">
      <c r="B2512" s="283">
        <v>39153.645833333336</v>
      </c>
      <c r="C2512" s="284">
        <v>73.569999999999993</v>
      </c>
      <c r="D2512" s="98">
        <f t="shared" si="42"/>
        <v>-0.3906237057897789</v>
      </c>
      <c r="E2512" s="98">
        <v>2.7259097723864034E-3</v>
      </c>
    </row>
    <row r="2513" spans="2:5">
      <c r="B2513" s="283">
        <v>39303.645833333336</v>
      </c>
      <c r="C2513" s="284">
        <v>84.61</v>
      </c>
      <c r="D2513" s="98">
        <f t="shared" si="42"/>
        <v>0.15006116623623766</v>
      </c>
      <c r="E2513" s="98">
        <v>2.7257643991467351E-3</v>
      </c>
    </row>
    <row r="2514" spans="2:5">
      <c r="B2514" s="283">
        <v>44293.645833333336</v>
      </c>
      <c r="C2514" s="284">
        <v>301.92</v>
      </c>
      <c r="D2514" s="98">
        <f t="shared" si="42"/>
        <v>2.5683725327975417</v>
      </c>
      <c r="E2514" s="98">
        <v>2.7233477250083737E-3</v>
      </c>
    </row>
    <row r="2515" spans="2:5">
      <c r="B2515" s="283">
        <v>42937.645833333336</v>
      </c>
      <c r="C2515" s="284">
        <v>387.07</v>
      </c>
      <c r="D2515" s="98">
        <f t="shared" si="42"/>
        <v>0.28202835188129294</v>
      </c>
      <c r="E2515" s="98">
        <v>2.7200663178073015E-3</v>
      </c>
    </row>
    <row r="2516" spans="2:5">
      <c r="B2516" s="283">
        <v>43556.645833333336</v>
      </c>
      <c r="C2516" s="284">
        <v>387.42</v>
      </c>
      <c r="D2516" s="98">
        <f t="shared" si="42"/>
        <v>9.0422920918697969E-4</v>
      </c>
      <c r="E2516" s="98">
        <v>2.7176022983150805E-3</v>
      </c>
    </row>
    <row r="2517" spans="2:5">
      <c r="B2517" s="283">
        <v>37210.645833333336</v>
      </c>
      <c r="C2517" s="284">
        <v>26.2</v>
      </c>
      <c r="D2517" s="98">
        <f t="shared" si="42"/>
        <v>-0.93237313509885911</v>
      </c>
      <c r="E2517" s="98">
        <v>2.6789131266742316E-3</v>
      </c>
    </row>
    <row r="2518" spans="2:5">
      <c r="B2518" s="283">
        <v>44208.645833333336</v>
      </c>
      <c r="C2518" s="284">
        <v>322.23</v>
      </c>
      <c r="D2518" s="98">
        <f t="shared" si="42"/>
        <v>11.298854961832062</v>
      </c>
      <c r="E2518" s="98">
        <v>2.6760431900925141E-3</v>
      </c>
    </row>
    <row r="2519" spans="2:5">
      <c r="B2519" s="283">
        <v>39658.645833333336</v>
      </c>
      <c r="C2519" s="284">
        <v>86.36</v>
      </c>
      <c r="D2519" s="98">
        <f t="shared" si="42"/>
        <v>-0.73199267603885421</v>
      </c>
      <c r="E2519" s="98">
        <v>2.670381980726777E-3</v>
      </c>
    </row>
    <row r="2520" spans="2:5">
      <c r="B2520" s="283">
        <v>44034.645833333336</v>
      </c>
      <c r="C2520" s="284">
        <v>310.75</v>
      </c>
      <c r="D2520" s="98">
        <f t="shared" si="42"/>
        <v>2.5983094025011582</v>
      </c>
      <c r="E2520" s="98">
        <v>2.6457587197108445E-3</v>
      </c>
    </row>
    <row r="2521" spans="2:5">
      <c r="B2521" s="283">
        <v>40402.645833333336</v>
      </c>
      <c r="C2521" s="284">
        <v>117.56</v>
      </c>
      <c r="D2521" s="98">
        <f t="shared" si="42"/>
        <v>-0.62168946098149636</v>
      </c>
      <c r="E2521" s="98">
        <v>2.6439232409380953E-3</v>
      </c>
    </row>
    <row r="2522" spans="2:5">
      <c r="B2522" s="283">
        <v>43489.645833333336</v>
      </c>
      <c r="C2522" s="284">
        <v>319.42</v>
      </c>
      <c r="D2522" s="98">
        <f t="shared" si="42"/>
        <v>1.7170806396733584</v>
      </c>
      <c r="E2522" s="98">
        <v>2.6367003578380288E-3</v>
      </c>
    </row>
    <row r="2523" spans="2:5">
      <c r="B2523" s="283">
        <v>41347.645833333336</v>
      </c>
      <c r="C2523" s="284">
        <v>199.09</v>
      </c>
      <c r="D2523" s="98">
        <f t="shared" si="42"/>
        <v>-0.37671404420512178</v>
      </c>
      <c r="E2523" s="98">
        <v>2.6187238757113818E-3</v>
      </c>
    </row>
    <row r="2524" spans="2:5">
      <c r="B2524" s="283">
        <v>38106.645833333336</v>
      </c>
      <c r="C2524" s="284">
        <v>26.97</v>
      </c>
      <c r="D2524" s="98">
        <f t="shared" si="42"/>
        <v>-0.86453362800743383</v>
      </c>
      <c r="E2524" s="98">
        <v>2.6022304832713505E-3</v>
      </c>
    </row>
    <row r="2525" spans="2:5">
      <c r="B2525" s="283">
        <v>42817.645833333336</v>
      </c>
      <c r="C2525" s="284">
        <v>393.7</v>
      </c>
      <c r="D2525" s="98">
        <f t="shared" si="42"/>
        <v>13.597701149425287</v>
      </c>
      <c r="E2525" s="98">
        <v>2.597534888458819E-3</v>
      </c>
    </row>
    <row r="2526" spans="2:5">
      <c r="B2526" s="283">
        <v>41467.645833333336</v>
      </c>
      <c r="C2526" s="284">
        <v>182.59</v>
      </c>
      <c r="D2526" s="98">
        <f t="shared" si="42"/>
        <v>-0.53622047244094484</v>
      </c>
      <c r="E2526" s="98">
        <v>2.5807160114210692E-3</v>
      </c>
    </row>
    <row r="2527" spans="2:5">
      <c r="B2527" s="283">
        <v>38551.645833333336</v>
      </c>
      <c r="C2527" s="284">
        <v>50.67</v>
      </c>
      <c r="D2527" s="98">
        <f t="shared" si="42"/>
        <v>-0.72249301714223124</v>
      </c>
      <c r="E2527" s="98">
        <v>2.5722200237436876E-3</v>
      </c>
    </row>
    <row r="2528" spans="2:5">
      <c r="B2528" s="283">
        <v>37036.645833333336</v>
      </c>
      <c r="C2528" s="284">
        <v>23.4</v>
      </c>
      <c r="D2528" s="98">
        <f t="shared" si="42"/>
        <v>-0.53818827708703387</v>
      </c>
      <c r="E2528" s="98">
        <v>2.5706940874035134E-3</v>
      </c>
    </row>
    <row r="2529" spans="2:5">
      <c r="B2529" s="283">
        <v>40203.645833333336</v>
      </c>
      <c r="C2529" s="284">
        <v>132.66</v>
      </c>
      <c r="D2529" s="98">
        <f t="shared" si="42"/>
        <v>4.6692307692307695</v>
      </c>
      <c r="E2529" s="98">
        <v>2.569528415961253E-3</v>
      </c>
    </row>
    <row r="2530" spans="2:5">
      <c r="B2530" s="283">
        <v>43035.645833333336</v>
      </c>
      <c r="C2530" s="284">
        <v>335.63</v>
      </c>
      <c r="D2530" s="98">
        <f t="shared" si="42"/>
        <v>1.5300015076134481</v>
      </c>
      <c r="E2530" s="98">
        <v>2.5689279206619897E-3</v>
      </c>
    </row>
    <row r="2531" spans="2:5">
      <c r="B2531" s="283">
        <v>41696.645833333336</v>
      </c>
      <c r="C2531" s="284">
        <v>227.33</v>
      </c>
      <c r="D2531" s="98">
        <f t="shared" si="42"/>
        <v>-0.3226767571432827</v>
      </c>
      <c r="E2531" s="98">
        <v>2.5578831312018657E-3</v>
      </c>
    </row>
    <row r="2532" spans="2:5">
      <c r="B2532" s="283">
        <v>39576.645833333336</v>
      </c>
      <c r="C2532" s="284">
        <v>94.35</v>
      </c>
      <c r="D2532" s="98">
        <f t="shared" si="42"/>
        <v>-0.58496458892359127</v>
      </c>
      <c r="E2532" s="98">
        <v>2.5502072043352975E-3</v>
      </c>
    </row>
    <row r="2533" spans="2:5">
      <c r="B2533" s="283">
        <v>38376.645833333336</v>
      </c>
      <c r="C2533" s="284">
        <v>39.340000000000003</v>
      </c>
      <c r="D2533" s="98">
        <f t="shared" si="42"/>
        <v>-0.58304186539480651</v>
      </c>
      <c r="E2533" s="98">
        <v>2.5484199796126372E-3</v>
      </c>
    </row>
    <row r="2534" spans="2:5">
      <c r="B2534" s="283">
        <v>41856.645833333336</v>
      </c>
      <c r="C2534" s="284">
        <v>193.03</v>
      </c>
      <c r="D2534" s="98">
        <f t="shared" si="42"/>
        <v>3.9067107269954242</v>
      </c>
      <c r="E2534" s="98">
        <v>2.544925729718539E-3</v>
      </c>
    </row>
    <row r="2535" spans="2:5">
      <c r="B2535" s="283">
        <v>44230.645833333336</v>
      </c>
      <c r="C2535" s="284">
        <v>313.32</v>
      </c>
      <c r="D2535" s="98">
        <f t="shared" si="42"/>
        <v>0.62316738330829402</v>
      </c>
      <c r="E2535" s="98">
        <v>2.527757335295977E-3</v>
      </c>
    </row>
    <row r="2536" spans="2:5">
      <c r="B2536" s="283">
        <v>40686.645833333336</v>
      </c>
      <c r="C2536" s="284">
        <v>128</v>
      </c>
      <c r="D2536" s="98">
        <f t="shared" si="42"/>
        <v>-0.5914719775309587</v>
      </c>
      <c r="E2536" s="98">
        <v>2.5062656641603454E-3</v>
      </c>
    </row>
    <row r="2537" spans="2:5">
      <c r="B2537" s="283">
        <v>38331.645833333336</v>
      </c>
      <c r="C2537" s="284">
        <v>32.159999999999997</v>
      </c>
      <c r="D2537" s="98">
        <f t="shared" si="42"/>
        <v>-0.74875000000000003</v>
      </c>
      <c r="E2537" s="98">
        <v>2.4937655860348684E-3</v>
      </c>
    </row>
    <row r="2538" spans="2:5">
      <c r="B2538" s="283">
        <v>40444.645833333336</v>
      </c>
      <c r="C2538" s="284">
        <v>117.09</v>
      </c>
      <c r="D2538" s="98">
        <f t="shared" si="42"/>
        <v>2.6408582089552244</v>
      </c>
      <c r="E2538" s="98">
        <v>2.4828767123288298E-3</v>
      </c>
    </row>
    <row r="2539" spans="2:5">
      <c r="B2539" s="283">
        <v>37756.645833333336</v>
      </c>
      <c r="C2539" s="284">
        <v>20.32</v>
      </c>
      <c r="D2539" s="98">
        <f t="shared" si="42"/>
        <v>-0.82645827995558974</v>
      </c>
      <c r="E2539" s="98">
        <v>2.4666995559941007E-3</v>
      </c>
    </row>
    <row r="2540" spans="2:5">
      <c r="B2540" s="283">
        <v>38758.645833333336</v>
      </c>
      <c r="C2540" s="284">
        <v>97.63</v>
      </c>
      <c r="D2540" s="98">
        <f t="shared" si="42"/>
        <v>3.8046259842519685</v>
      </c>
      <c r="E2540" s="98">
        <v>2.464318718554237E-3</v>
      </c>
    </row>
    <row r="2541" spans="2:5">
      <c r="B2541" s="283">
        <v>42248.645833333336</v>
      </c>
      <c r="C2541" s="284">
        <v>183.87</v>
      </c>
      <c r="D2541" s="98">
        <f t="shared" si="42"/>
        <v>0.88333504045887556</v>
      </c>
      <c r="E2541" s="98">
        <v>2.4533856722277481E-3</v>
      </c>
    </row>
    <row r="2542" spans="2:5">
      <c r="B2542" s="283">
        <v>41883.645833333336</v>
      </c>
      <c r="C2542" s="284">
        <v>180.19</v>
      </c>
      <c r="D2542" s="98">
        <f t="shared" si="42"/>
        <v>-2.0014140425300475E-2</v>
      </c>
      <c r="E2542" s="98">
        <v>2.4478442280946311E-3</v>
      </c>
    </row>
    <row r="2543" spans="2:5">
      <c r="B2543" s="283">
        <v>44092.645833333336</v>
      </c>
      <c r="C2543" s="284">
        <v>316.3</v>
      </c>
      <c r="D2543" s="98">
        <f t="shared" si="42"/>
        <v>0.75536933237138593</v>
      </c>
      <c r="E2543" s="98">
        <v>2.4403384781161996E-3</v>
      </c>
    </row>
    <row r="2544" spans="2:5">
      <c r="B2544" s="283">
        <v>38146.645833333336</v>
      </c>
      <c r="C2544" s="284">
        <v>24.73</v>
      </c>
      <c r="D2544" s="98">
        <f t="shared" si="42"/>
        <v>-0.92181473284856152</v>
      </c>
      <c r="E2544" s="98">
        <v>2.4321037697607739E-3</v>
      </c>
    </row>
    <row r="2545" spans="2:5">
      <c r="B2545" s="283">
        <v>38650.645833333336</v>
      </c>
      <c r="C2545" s="284">
        <v>70.17</v>
      </c>
      <c r="D2545" s="98">
        <f t="shared" si="42"/>
        <v>1.8374443995147596</v>
      </c>
      <c r="E2545" s="98">
        <v>2.4285714285714466E-3</v>
      </c>
    </row>
    <row r="2546" spans="2:5">
      <c r="B2546" s="283">
        <v>40199.645833333336</v>
      </c>
      <c r="C2546" s="284">
        <v>133.22999999999999</v>
      </c>
      <c r="D2546" s="98">
        <f t="shared" si="42"/>
        <v>0.89867464728516433</v>
      </c>
      <c r="E2546" s="98">
        <v>2.4076442705589507E-3</v>
      </c>
    </row>
    <row r="2547" spans="2:5">
      <c r="B2547" s="283">
        <v>43104.645833333336</v>
      </c>
      <c r="C2547" s="284">
        <v>329.57</v>
      </c>
      <c r="D2547" s="98">
        <f t="shared" si="42"/>
        <v>1.4736921113863244</v>
      </c>
      <c r="E2547" s="98">
        <v>2.4028225561165684E-3</v>
      </c>
    </row>
    <row r="2548" spans="2:5">
      <c r="B2548" s="283">
        <v>38085.645833333336</v>
      </c>
      <c r="C2548" s="284">
        <v>25.07</v>
      </c>
      <c r="D2548" s="98">
        <f t="shared" si="42"/>
        <v>-0.92393118305671029</v>
      </c>
      <c r="E2548" s="98">
        <v>2.399040383846307E-3</v>
      </c>
    </row>
    <row r="2549" spans="2:5">
      <c r="B2549" s="283">
        <v>42093.645833333336</v>
      </c>
      <c r="C2549" s="284">
        <v>142.12</v>
      </c>
      <c r="D2549" s="98">
        <f t="shared" si="42"/>
        <v>4.6689270043877142</v>
      </c>
      <c r="E2549" s="98">
        <v>2.3980815347721673E-3</v>
      </c>
    </row>
    <row r="2550" spans="2:5">
      <c r="B2550" s="283">
        <v>43679.645833333336</v>
      </c>
      <c r="C2550" s="284">
        <v>230.97</v>
      </c>
      <c r="D2550" s="98">
        <f t="shared" si="42"/>
        <v>0.62517590768364761</v>
      </c>
      <c r="E2550" s="98">
        <v>2.3869455776408532E-3</v>
      </c>
    </row>
    <row r="2551" spans="2:5">
      <c r="B2551" s="283">
        <v>43487.645833333336</v>
      </c>
      <c r="C2551" s="284">
        <v>319.52999999999997</v>
      </c>
      <c r="D2551" s="98">
        <f t="shared" si="42"/>
        <v>0.38342641901545638</v>
      </c>
      <c r="E2551" s="98">
        <v>2.3841641308779415E-3</v>
      </c>
    </row>
    <row r="2552" spans="2:5">
      <c r="B2552" s="283">
        <v>45812.645833333336</v>
      </c>
      <c r="C2552" s="284">
        <v>2805.17</v>
      </c>
      <c r="D2552" s="98">
        <f t="shared" si="42"/>
        <v>7.779050480393078</v>
      </c>
      <c r="E2552" s="98">
        <v>2.3834196891192594E-3</v>
      </c>
    </row>
    <row r="2553" spans="2:5">
      <c r="B2553" s="283">
        <v>42110.645833333336</v>
      </c>
      <c r="C2553" s="284">
        <v>176.75</v>
      </c>
      <c r="D2553" s="98">
        <f t="shared" si="42"/>
        <v>-0.93699134098824666</v>
      </c>
      <c r="E2553" s="98">
        <v>2.3818975784040131E-3</v>
      </c>
    </row>
    <row r="2554" spans="2:5">
      <c r="B2554" s="283">
        <v>41073.645833333336</v>
      </c>
      <c r="C2554" s="284">
        <v>206.52</v>
      </c>
      <c r="D2554" s="98">
        <f t="shared" si="42"/>
        <v>0.16842998585572855</v>
      </c>
      <c r="E2554" s="98">
        <v>2.378294423142302E-3</v>
      </c>
    </row>
    <row r="2555" spans="2:5">
      <c r="B2555" s="283">
        <v>38552.645833333336</v>
      </c>
      <c r="C2555" s="284">
        <v>50.79</v>
      </c>
      <c r="D2555" s="98">
        <f t="shared" si="42"/>
        <v>-0.75406740267286465</v>
      </c>
      <c r="E2555" s="98">
        <v>2.3682652457075459E-3</v>
      </c>
    </row>
    <row r="2556" spans="2:5">
      <c r="B2556" s="283">
        <v>44265.645833333336</v>
      </c>
      <c r="C2556" s="284">
        <v>301.13</v>
      </c>
      <c r="D2556" s="98">
        <f t="shared" si="42"/>
        <v>4.9289230163417992</v>
      </c>
      <c r="E2556" s="98">
        <v>2.3633579655149006E-3</v>
      </c>
    </row>
    <row r="2557" spans="2:5">
      <c r="B2557" s="283">
        <v>40458.645833333336</v>
      </c>
      <c r="C2557" s="284">
        <v>118.77</v>
      </c>
      <c r="D2557" s="98">
        <f t="shared" si="42"/>
        <v>-0.60558562746986344</v>
      </c>
      <c r="E2557" s="98">
        <v>2.3630686133850887E-3</v>
      </c>
    </row>
    <row r="2558" spans="2:5">
      <c r="B2558" s="283">
        <v>43329.645833333336</v>
      </c>
      <c r="C2558" s="284">
        <v>280.13</v>
      </c>
      <c r="D2558" s="98">
        <f t="shared" si="42"/>
        <v>1.3585922370969099</v>
      </c>
      <c r="E2558" s="98">
        <v>2.36161305327931E-3</v>
      </c>
    </row>
    <row r="2559" spans="2:5">
      <c r="B2559" s="283">
        <v>39976.645833333336</v>
      </c>
      <c r="C2559" s="284">
        <v>80.72</v>
      </c>
      <c r="D2559" s="98">
        <f t="shared" si="42"/>
        <v>-0.71184807053867849</v>
      </c>
      <c r="E2559" s="98">
        <v>2.3593691791878868E-3</v>
      </c>
    </row>
    <row r="2560" spans="2:5">
      <c r="B2560" s="283">
        <v>39623.645833333336</v>
      </c>
      <c r="C2560" s="284">
        <v>93.56</v>
      </c>
      <c r="D2560" s="98">
        <f t="shared" si="42"/>
        <v>0.15906838453914762</v>
      </c>
      <c r="E2560" s="98">
        <v>2.3569745018212629E-3</v>
      </c>
    </row>
    <row r="2561" spans="2:5">
      <c r="B2561" s="283">
        <v>42506.645833333336</v>
      </c>
      <c r="C2561" s="284">
        <v>277.22000000000003</v>
      </c>
      <c r="D2561" s="98">
        <f t="shared" si="42"/>
        <v>1.9630183839247546</v>
      </c>
      <c r="E2561" s="98">
        <v>2.350218751129951E-3</v>
      </c>
    </row>
    <row r="2562" spans="2:5">
      <c r="B2562" s="283">
        <v>42991.645833333336</v>
      </c>
      <c r="C2562" s="284">
        <v>349.75</v>
      </c>
      <c r="D2562" s="98">
        <f t="shared" si="42"/>
        <v>0.26163335978645108</v>
      </c>
      <c r="E2562" s="98">
        <v>2.3500415556128029E-3</v>
      </c>
    </row>
    <row r="2563" spans="2:5">
      <c r="B2563" s="283">
        <v>44435.645833333336</v>
      </c>
      <c r="C2563" s="284">
        <v>328.92</v>
      </c>
      <c r="D2563" s="98">
        <f t="shared" si="42"/>
        <v>-5.9556826304503208E-2</v>
      </c>
      <c r="E2563" s="98">
        <v>2.3464878866372718E-3</v>
      </c>
    </row>
    <row r="2564" spans="2:5">
      <c r="B2564" s="283">
        <v>43101.645833333336</v>
      </c>
      <c r="C2564" s="284">
        <v>329.77</v>
      </c>
      <c r="D2564" s="98">
        <f t="shared" si="42"/>
        <v>2.5842150066883729E-3</v>
      </c>
      <c r="E2564" s="98">
        <v>2.3404255319148248E-3</v>
      </c>
    </row>
    <row r="2565" spans="2:5">
      <c r="B2565" s="283">
        <v>38055.645833333336</v>
      </c>
      <c r="C2565" s="284">
        <v>25.73</v>
      </c>
      <c r="D2565" s="98">
        <f t="shared" si="42"/>
        <v>-0.92197592261273009</v>
      </c>
      <c r="E2565" s="98">
        <v>2.3373587845734178E-3</v>
      </c>
    </row>
    <row r="2566" spans="2:5">
      <c r="B2566" s="283">
        <v>38092.645833333336</v>
      </c>
      <c r="C2566" s="284">
        <v>25.73</v>
      </c>
      <c r="D2566" s="98">
        <f t="shared" si="42"/>
        <v>0</v>
      </c>
      <c r="E2566" s="98">
        <v>2.3373587845734178E-3</v>
      </c>
    </row>
    <row r="2567" spans="2:5">
      <c r="B2567" s="283">
        <v>40037.645833333336</v>
      </c>
      <c r="C2567" s="284">
        <v>108.19</v>
      </c>
      <c r="D2567" s="98">
        <f t="shared" si="42"/>
        <v>3.2048192771084336</v>
      </c>
      <c r="E2567" s="98">
        <v>2.3161015378914129E-3</v>
      </c>
    </row>
    <row r="2568" spans="2:5">
      <c r="B2568" s="283">
        <v>44417.645833333336</v>
      </c>
      <c r="C2568" s="284">
        <v>346.45</v>
      </c>
      <c r="D2568" s="98">
        <f t="shared" si="42"/>
        <v>2.202236805619743</v>
      </c>
      <c r="E2568" s="98">
        <v>2.3144799652827786E-3</v>
      </c>
    </row>
    <row r="2569" spans="2:5">
      <c r="B2569" s="283">
        <v>37071.645833333336</v>
      </c>
      <c r="C2569" s="284">
        <v>21.67</v>
      </c>
      <c r="D2569" s="98">
        <f t="shared" si="42"/>
        <v>-0.93745129167268004</v>
      </c>
      <c r="E2569" s="98">
        <v>2.3126734505087843E-3</v>
      </c>
    </row>
    <row r="2570" spans="2:5">
      <c r="B2570" s="283">
        <v>44981.645833333336</v>
      </c>
      <c r="C2570" s="284">
        <v>576.73</v>
      </c>
      <c r="D2570" s="98">
        <f t="shared" ref="D2570:D2633" si="43">C2570/C2569-1</f>
        <v>25.614213197969541</v>
      </c>
      <c r="E2570" s="98">
        <v>2.3114355231144135E-3</v>
      </c>
    </row>
    <row r="2571" spans="2:5">
      <c r="B2571" s="283">
        <v>40452.645833333336</v>
      </c>
      <c r="C2571" s="284">
        <v>117.29</v>
      </c>
      <c r="D2571" s="98">
        <f t="shared" si="43"/>
        <v>-0.79662927192967248</v>
      </c>
      <c r="E2571" s="98">
        <v>2.3072978977953795E-3</v>
      </c>
    </row>
    <row r="2572" spans="2:5">
      <c r="B2572" s="283">
        <v>37209.645833333336</v>
      </c>
      <c r="C2572" s="284">
        <v>26.13</v>
      </c>
      <c r="D2572" s="98">
        <f t="shared" si="43"/>
        <v>-0.77721885923778666</v>
      </c>
      <c r="E2572" s="98">
        <v>2.3014959723819395E-3</v>
      </c>
    </row>
    <row r="2573" spans="2:5">
      <c r="B2573" s="283">
        <v>44224.645833333336</v>
      </c>
      <c r="C2573" s="284">
        <v>306.60000000000002</v>
      </c>
      <c r="D2573" s="98">
        <f t="shared" si="43"/>
        <v>10.733639494833525</v>
      </c>
      <c r="E2573" s="98">
        <v>2.2883295194509046E-3</v>
      </c>
    </row>
    <row r="2574" spans="2:5">
      <c r="B2574" s="283">
        <v>39038.645833333336</v>
      </c>
      <c r="C2574" s="284">
        <v>70.239999999999995</v>
      </c>
      <c r="D2574" s="98">
        <f t="shared" si="43"/>
        <v>-0.7709067188519243</v>
      </c>
      <c r="E2574" s="98">
        <v>2.2831050228309113E-3</v>
      </c>
    </row>
    <row r="2575" spans="2:5">
      <c r="B2575" s="283">
        <v>40130.645833333336</v>
      </c>
      <c r="C2575" s="284">
        <v>118.55</v>
      </c>
      <c r="D2575" s="98">
        <f t="shared" si="43"/>
        <v>0.68778473804100226</v>
      </c>
      <c r="E2575" s="98">
        <v>2.282718971930997E-3</v>
      </c>
    </row>
    <row r="2576" spans="2:5">
      <c r="B2576" s="283">
        <v>42391.645833333336</v>
      </c>
      <c r="C2576" s="284">
        <v>404.37</v>
      </c>
      <c r="D2576" s="98">
        <f t="shared" si="43"/>
        <v>2.4109658371994942</v>
      </c>
      <c r="E2576" s="98">
        <v>2.2803321353328521E-3</v>
      </c>
    </row>
    <row r="2577" spans="2:5">
      <c r="B2577" s="283">
        <v>40760.645833333336</v>
      </c>
      <c r="C2577" s="284">
        <v>211.16</v>
      </c>
      <c r="D2577" s="98">
        <f t="shared" si="43"/>
        <v>-0.47780498058708609</v>
      </c>
      <c r="E2577" s="98">
        <v>2.2783368141257032E-3</v>
      </c>
    </row>
    <row r="2578" spans="2:5">
      <c r="B2578" s="283">
        <v>38629.645833333336</v>
      </c>
      <c r="C2578" s="284">
        <v>66.819999999999993</v>
      </c>
      <c r="D2578" s="98">
        <f t="shared" si="43"/>
        <v>-0.68355749194923288</v>
      </c>
      <c r="E2578" s="98">
        <v>2.2498875056244927E-3</v>
      </c>
    </row>
    <row r="2579" spans="2:5">
      <c r="B2579" s="283">
        <v>44502.645833333336</v>
      </c>
      <c r="C2579" s="284">
        <v>424.05</v>
      </c>
      <c r="D2579" s="98">
        <f t="shared" si="43"/>
        <v>5.3461538461538467</v>
      </c>
      <c r="E2579" s="98">
        <v>2.2453320727959802E-3</v>
      </c>
    </row>
    <row r="2580" spans="2:5">
      <c r="B2580" s="283">
        <v>41201.645833333336</v>
      </c>
      <c r="C2580" s="284">
        <v>227.83</v>
      </c>
      <c r="D2580" s="98">
        <f t="shared" si="43"/>
        <v>-0.46272845183351019</v>
      </c>
      <c r="E2580" s="98">
        <v>2.2435333450643302E-3</v>
      </c>
    </row>
    <row r="2581" spans="2:5">
      <c r="B2581" s="283">
        <v>40435.645833333336</v>
      </c>
      <c r="C2581" s="284">
        <v>116.21</v>
      </c>
      <c r="D2581" s="98">
        <f t="shared" si="43"/>
        <v>-0.48992669973225655</v>
      </c>
      <c r="E2581" s="98">
        <v>2.242345838723514E-3</v>
      </c>
    </row>
    <row r="2582" spans="2:5">
      <c r="B2582" s="283">
        <v>37256.645833333336</v>
      </c>
      <c r="C2582" s="284">
        <v>26.93</v>
      </c>
      <c r="D2582" s="98">
        <f t="shared" si="43"/>
        <v>-0.76826434902331986</v>
      </c>
      <c r="E2582" s="98">
        <v>2.2329735764792247E-3</v>
      </c>
    </row>
    <row r="2583" spans="2:5">
      <c r="B2583" s="283">
        <v>45259.645833333336</v>
      </c>
      <c r="C2583" s="284">
        <v>674.15</v>
      </c>
      <c r="D2583" s="98">
        <f t="shared" si="43"/>
        <v>24.033419977720015</v>
      </c>
      <c r="E2583" s="98">
        <v>2.2299858767560465E-3</v>
      </c>
    </row>
    <row r="2584" spans="2:5">
      <c r="B2584" s="283">
        <v>42073.645833333336</v>
      </c>
      <c r="C2584" s="284">
        <v>157.97</v>
      </c>
      <c r="D2584" s="98">
        <f t="shared" si="43"/>
        <v>-0.76567529481569385</v>
      </c>
      <c r="E2584" s="98">
        <v>2.2205303895443951E-3</v>
      </c>
    </row>
    <row r="2585" spans="2:5">
      <c r="B2585" s="283">
        <v>41873.645833333336</v>
      </c>
      <c r="C2585" s="284">
        <v>185.32</v>
      </c>
      <c r="D2585" s="98">
        <f t="shared" si="43"/>
        <v>0.17313413939355571</v>
      </c>
      <c r="E2585" s="98">
        <v>2.2172949002217113E-3</v>
      </c>
    </row>
    <row r="2586" spans="2:5">
      <c r="B2586" s="283">
        <v>40588.645833333336</v>
      </c>
      <c r="C2586" s="284">
        <v>122.17</v>
      </c>
      <c r="D2586" s="98">
        <f t="shared" si="43"/>
        <v>-0.34076192531836824</v>
      </c>
      <c r="E2586" s="98">
        <v>2.2149302707137331E-3</v>
      </c>
    </row>
    <row r="2587" spans="2:5">
      <c r="B2587" s="283">
        <v>44134.645833333336</v>
      </c>
      <c r="C2587" s="284">
        <v>298.98</v>
      </c>
      <c r="D2587" s="98">
        <f t="shared" si="43"/>
        <v>1.4472456413194732</v>
      </c>
      <c r="E2587" s="98">
        <v>2.2123893805310324E-3</v>
      </c>
    </row>
    <row r="2588" spans="2:5">
      <c r="B2588" s="283">
        <v>36784.645833333336</v>
      </c>
      <c r="C2588" s="284">
        <v>27.19</v>
      </c>
      <c r="D2588" s="98">
        <f t="shared" si="43"/>
        <v>-0.90905746203759452</v>
      </c>
      <c r="E2588" s="98">
        <v>2.2115739034280768E-3</v>
      </c>
    </row>
    <row r="2589" spans="2:5">
      <c r="B2589" s="283">
        <v>45811.645833333336</v>
      </c>
      <c r="C2589" s="284">
        <v>2798.5</v>
      </c>
      <c r="D2589" s="98">
        <f t="shared" si="43"/>
        <v>101.92386906951084</v>
      </c>
      <c r="E2589" s="98">
        <v>2.2096242206328665E-3</v>
      </c>
    </row>
    <row r="2590" spans="2:5">
      <c r="B2590" s="283">
        <v>45622.645833333336</v>
      </c>
      <c r="C2590" s="284">
        <v>1923.87</v>
      </c>
      <c r="D2590" s="98">
        <f t="shared" si="43"/>
        <v>-0.3125352867607647</v>
      </c>
      <c r="E2590" s="98">
        <v>2.2087589795949381E-3</v>
      </c>
    </row>
    <row r="2591" spans="2:5">
      <c r="B2591" s="283">
        <v>37960.645833333336</v>
      </c>
      <c r="C2591" s="284">
        <v>27.23</v>
      </c>
      <c r="D2591" s="98">
        <f t="shared" si="43"/>
        <v>-0.98584623701185636</v>
      </c>
      <c r="E2591" s="98">
        <v>2.2083179977916423E-3</v>
      </c>
    </row>
    <row r="2592" spans="2:5">
      <c r="B2592" s="283">
        <v>39665.645833333336</v>
      </c>
      <c r="C2592" s="284">
        <v>95.44</v>
      </c>
      <c r="D2592" s="98">
        <f t="shared" si="43"/>
        <v>2.5049577671685639</v>
      </c>
      <c r="E2592" s="98">
        <v>2.2051874409323435E-3</v>
      </c>
    </row>
    <row r="2593" spans="2:5">
      <c r="B2593" s="283">
        <v>44125.645833333336</v>
      </c>
      <c r="C2593" s="284">
        <v>286.45</v>
      </c>
      <c r="D2593" s="98">
        <f t="shared" si="43"/>
        <v>2.0013621123218774</v>
      </c>
      <c r="E2593" s="98">
        <v>2.2041844517528553E-3</v>
      </c>
    </row>
    <row r="2594" spans="2:5">
      <c r="B2594" s="283">
        <v>45040.645833333336</v>
      </c>
      <c r="C2594" s="284">
        <v>566.16999999999996</v>
      </c>
      <c r="D2594" s="98">
        <f t="shared" si="43"/>
        <v>0.97650549834176981</v>
      </c>
      <c r="E2594" s="98">
        <v>2.1949622077070963E-3</v>
      </c>
    </row>
    <row r="2595" spans="2:5">
      <c r="B2595" s="283">
        <v>44060.645833333336</v>
      </c>
      <c r="C2595" s="284">
        <v>313.5</v>
      </c>
      <c r="D2595" s="98">
        <f t="shared" si="43"/>
        <v>-0.44627938605012629</v>
      </c>
      <c r="E2595" s="98">
        <v>2.173774055367339E-3</v>
      </c>
    </row>
    <row r="2596" spans="2:5">
      <c r="B2596" s="283">
        <v>44181.645833333336</v>
      </c>
      <c r="C2596" s="284">
        <v>332.97</v>
      </c>
      <c r="D2596" s="98">
        <f t="shared" si="43"/>
        <v>6.2105263157894885E-2</v>
      </c>
      <c r="E2596" s="98">
        <v>2.1670428893905136E-3</v>
      </c>
    </row>
    <row r="2597" spans="2:5">
      <c r="B2597" s="283">
        <v>39156.645833333336</v>
      </c>
      <c r="C2597" s="284">
        <v>74.23</v>
      </c>
      <c r="D2597" s="98">
        <f t="shared" si="43"/>
        <v>-0.77706700303330634</v>
      </c>
      <c r="E2597" s="98">
        <v>2.16011880653455E-3</v>
      </c>
    </row>
    <row r="2598" spans="2:5">
      <c r="B2598" s="283">
        <v>44768.645833333336</v>
      </c>
      <c r="C2598" s="284">
        <v>371.65</v>
      </c>
      <c r="D2598" s="98">
        <f t="shared" si="43"/>
        <v>4.0067358210965915</v>
      </c>
      <c r="E2598" s="98">
        <v>2.1572064176889061E-3</v>
      </c>
    </row>
    <row r="2599" spans="2:5">
      <c r="B2599" s="283">
        <v>39293.645833333336</v>
      </c>
      <c r="C2599" s="284">
        <v>88.37</v>
      </c>
      <c r="D2599" s="98">
        <f t="shared" si="43"/>
        <v>-0.76222252118929101</v>
      </c>
      <c r="E2599" s="98">
        <v>2.1546836017236615E-3</v>
      </c>
    </row>
    <row r="2600" spans="2:5">
      <c r="B2600" s="283">
        <v>43032.645833333336</v>
      </c>
      <c r="C2600" s="284">
        <v>336.32</v>
      </c>
      <c r="D2600" s="98">
        <f t="shared" si="43"/>
        <v>2.8058164535475836</v>
      </c>
      <c r="E2600" s="98">
        <v>2.1454112038139517E-3</v>
      </c>
    </row>
    <row r="2601" spans="2:5">
      <c r="B2601" s="283">
        <v>41471.645833333336</v>
      </c>
      <c r="C2601" s="284">
        <v>182.55</v>
      </c>
      <c r="D2601" s="98">
        <f t="shared" si="43"/>
        <v>-0.4572133682207421</v>
      </c>
      <c r="E2601" s="98">
        <v>2.1409749670620037E-3</v>
      </c>
    </row>
    <row r="2602" spans="2:5">
      <c r="B2602" s="283">
        <v>38467.645833333336</v>
      </c>
      <c r="C2602" s="284">
        <v>56.17</v>
      </c>
      <c r="D2602" s="98">
        <f t="shared" si="43"/>
        <v>-0.69230347849904139</v>
      </c>
      <c r="E2602" s="98">
        <v>2.1409455842997804E-3</v>
      </c>
    </row>
    <row r="2603" spans="2:5">
      <c r="B2603" s="283">
        <v>43539.645833333336</v>
      </c>
      <c r="C2603" s="284">
        <v>360.85</v>
      </c>
      <c r="D2603" s="98">
        <f t="shared" si="43"/>
        <v>5.4242478191205272</v>
      </c>
      <c r="E2603" s="98">
        <v>2.1384136858477731E-3</v>
      </c>
    </row>
    <row r="2604" spans="2:5">
      <c r="B2604" s="283">
        <v>42601.645833333336</v>
      </c>
      <c r="C2604" s="284">
        <v>398.52</v>
      </c>
      <c r="D2604" s="98">
        <f t="shared" si="43"/>
        <v>0.10439240681723705</v>
      </c>
      <c r="E2604" s="98">
        <v>2.1374506500364543E-3</v>
      </c>
    </row>
    <row r="2605" spans="2:5">
      <c r="B2605" s="283">
        <v>42901.645833333336</v>
      </c>
      <c r="C2605" s="284">
        <v>415.45</v>
      </c>
      <c r="D2605" s="98">
        <f t="shared" si="43"/>
        <v>4.248218408110005E-2</v>
      </c>
      <c r="E2605" s="98">
        <v>2.1226813324648486E-3</v>
      </c>
    </row>
    <row r="2606" spans="2:5">
      <c r="B2606" s="283">
        <v>38524.645833333336</v>
      </c>
      <c r="C2606" s="284">
        <v>52</v>
      </c>
      <c r="D2606" s="98">
        <f t="shared" si="43"/>
        <v>-0.87483451678902391</v>
      </c>
      <c r="E2606" s="98">
        <v>2.1198689535555371E-3</v>
      </c>
    </row>
    <row r="2607" spans="2:5">
      <c r="B2607" s="283">
        <v>39451.645833333336</v>
      </c>
      <c r="C2607" s="284">
        <v>113.6</v>
      </c>
      <c r="D2607" s="98">
        <f t="shared" si="43"/>
        <v>1.1846153846153844</v>
      </c>
      <c r="E2607" s="98">
        <v>2.1171489061397875E-3</v>
      </c>
    </row>
    <row r="2608" spans="2:5">
      <c r="B2608" s="283">
        <v>42744.645833333336</v>
      </c>
      <c r="C2608" s="284">
        <v>345.4</v>
      </c>
      <c r="D2608" s="98">
        <f t="shared" si="43"/>
        <v>2.040492957746479</v>
      </c>
      <c r="E2608" s="98">
        <v>2.0888940466519124E-3</v>
      </c>
    </row>
    <row r="2609" spans="2:5">
      <c r="B2609" s="283">
        <v>38301.645833333336</v>
      </c>
      <c r="C2609" s="284">
        <v>28.79</v>
      </c>
      <c r="D2609" s="98">
        <f t="shared" si="43"/>
        <v>-0.91664736537348002</v>
      </c>
      <c r="E2609" s="98">
        <v>2.0884093282282912E-3</v>
      </c>
    </row>
    <row r="2610" spans="2:5">
      <c r="B2610" s="283">
        <v>40380.645833333336</v>
      </c>
      <c r="C2610" s="284">
        <v>125.21</v>
      </c>
      <c r="D2610" s="98">
        <f t="shared" si="43"/>
        <v>3.3490795415074679</v>
      </c>
      <c r="E2610" s="98">
        <v>2.0808323329331024E-3</v>
      </c>
    </row>
    <row r="2611" spans="2:5">
      <c r="B2611" s="283">
        <v>44014.645833333336</v>
      </c>
      <c r="C2611" s="284">
        <v>327.9</v>
      </c>
      <c r="D2611" s="98">
        <f t="shared" si="43"/>
        <v>1.6188004153022919</v>
      </c>
      <c r="E2611" s="98">
        <v>2.0781125848052806E-3</v>
      </c>
    </row>
    <row r="2612" spans="2:5">
      <c r="B2612" s="283">
        <v>43550.645833333336</v>
      </c>
      <c r="C2612" s="284">
        <v>373.27</v>
      </c>
      <c r="D2612" s="98">
        <f t="shared" si="43"/>
        <v>0.13836535529124738</v>
      </c>
      <c r="E2612" s="98">
        <v>2.0671140939596544E-3</v>
      </c>
    </row>
    <row r="2613" spans="2:5">
      <c r="B2613" s="283">
        <v>43581.645833333336</v>
      </c>
      <c r="C2613" s="284">
        <v>375.17</v>
      </c>
      <c r="D2613" s="98">
        <f t="shared" si="43"/>
        <v>5.0901492217430011E-3</v>
      </c>
      <c r="E2613" s="98">
        <v>2.0566239316239798E-3</v>
      </c>
    </row>
    <row r="2614" spans="2:5">
      <c r="B2614" s="283">
        <v>41374.645833333336</v>
      </c>
      <c r="C2614" s="284">
        <v>176.11</v>
      </c>
      <c r="D2614" s="98">
        <f t="shared" si="43"/>
        <v>-0.53058613428579049</v>
      </c>
      <c r="E2614" s="98">
        <v>2.0483641536273023E-3</v>
      </c>
    </row>
    <row r="2615" spans="2:5">
      <c r="B2615" s="283">
        <v>43090.645833333336</v>
      </c>
      <c r="C2615" s="284">
        <v>329.12</v>
      </c>
      <c r="D2615" s="98">
        <f t="shared" si="43"/>
        <v>0.86883198001249218</v>
      </c>
      <c r="E2615" s="98">
        <v>2.039884305069295E-3</v>
      </c>
    </row>
    <row r="2616" spans="2:5">
      <c r="B2616" s="283">
        <v>41221.645833333336</v>
      </c>
      <c r="C2616" s="284">
        <v>216.25</v>
      </c>
      <c r="D2616" s="98">
        <f t="shared" si="43"/>
        <v>-0.342944822557122</v>
      </c>
      <c r="E2616" s="98">
        <v>2.0388304527130252E-3</v>
      </c>
    </row>
    <row r="2617" spans="2:5">
      <c r="B2617" s="283">
        <v>41313.645833333336</v>
      </c>
      <c r="C2617" s="284">
        <v>216.64</v>
      </c>
      <c r="D2617" s="98">
        <f t="shared" si="43"/>
        <v>1.803468208092518E-3</v>
      </c>
      <c r="E2617" s="98">
        <v>2.0351526364477124E-3</v>
      </c>
    </row>
    <row r="2618" spans="2:5">
      <c r="B2618" s="283">
        <v>44385.645833333336</v>
      </c>
      <c r="C2618" s="284">
        <v>335.6</v>
      </c>
      <c r="D2618" s="98">
        <f t="shared" si="43"/>
        <v>0.54911373707533251</v>
      </c>
      <c r="E2618" s="98">
        <v>2.030335602531963E-3</v>
      </c>
    </row>
    <row r="2619" spans="2:5">
      <c r="B2619" s="283">
        <v>44603.645833333336</v>
      </c>
      <c r="C2619" s="284">
        <v>359.8</v>
      </c>
      <c r="D2619" s="98">
        <f t="shared" si="43"/>
        <v>7.2109654350417163E-2</v>
      </c>
      <c r="E2619" s="98">
        <v>2.0051242063050534E-3</v>
      </c>
    </row>
    <row r="2620" spans="2:5">
      <c r="B2620" s="283">
        <v>43298.645833333336</v>
      </c>
      <c r="C2620" s="284">
        <v>234.9</v>
      </c>
      <c r="D2620" s="98">
        <f t="shared" si="43"/>
        <v>-0.34713729849916619</v>
      </c>
      <c r="E2620" s="98">
        <v>2.0048628588491546E-3</v>
      </c>
    </row>
    <row r="2621" spans="2:5">
      <c r="B2621" s="283">
        <v>44252.645833333336</v>
      </c>
      <c r="C2621" s="284">
        <v>302.77</v>
      </c>
      <c r="D2621" s="98">
        <f t="shared" si="43"/>
        <v>0.28893146019582794</v>
      </c>
      <c r="E2621" s="98">
        <v>1.9856372240789621E-3</v>
      </c>
    </row>
    <row r="2622" spans="2:5">
      <c r="B2622" s="283">
        <v>40938.645833333336</v>
      </c>
      <c r="C2622" s="284">
        <v>192.39</v>
      </c>
      <c r="D2622" s="98">
        <f t="shared" si="43"/>
        <v>-0.36456716319318294</v>
      </c>
      <c r="E2622" s="98">
        <v>1.9790635904379794E-3</v>
      </c>
    </row>
    <row r="2623" spans="2:5">
      <c r="B2623" s="283">
        <v>43096.645833333336</v>
      </c>
      <c r="C2623" s="284">
        <v>331.05</v>
      </c>
      <c r="D2623" s="98">
        <f t="shared" si="43"/>
        <v>0.72072353032901937</v>
      </c>
      <c r="E2623" s="98">
        <v>1.9673123486683153E-3</v>
      </c>
    </row>
    <row r="2624" spans="2:5">
      <c r="B2624" s="283">
        <v>38693.645833333336</v>
      </c>
      <c r="C2624" s="284">
        <v>106.97</v>
      </c>
      <c r="D2624" s="98">
        <f t="shared" si="43"/>
        <v>-0.67687660474248612</v>
      </c>
      <c r="E2624" s="98">
        <v>1.9670288497564137E-3</v>
      </c>
    </row>
    <row r="2625" spans="2:5">
      <c r="B2625" s="283">
        <v>44167.645833333336</v>
      </c>
      <c r="C2625" s="284">
        <v>300.67</v>
      </c>
      <c r="D2625" s="98">
        <f t="shared" si="43"/>
        <v>1.8107880714218942</v>
      </c>
      <c r="E2625" s="98">
        <v>1.96614236203696E-3</v>
      </c>
    </row>
    <row r="2626" spans="2:5">
      <c r="B2626" s="283">
        <v>41626.645833333336</v>
      </c>
      <c r="C2626" s="284">
        <v>168.55</v>
      </c>
      <c r="D2626" s="98">
        <f t="shared" si="43"/>
        <v>-0.43941863172248641</v>
      </c>
      <c r="E2626" s="98">
        <v>1.9617167994294693E-3</v>
      </c>
    </row>
    <row r="2627" spans="2:5">
      <c r="B2627" s="283">
        <v>43551.645833333336</v>
      </c>
      <c r="C2627" s="284">
        <v>374</v>
      </c>
      <c r="D2627" s="98">
        <f t="shared" si="43"/>
        <v>1.2189261346781368</v>
      </c>
      <c r="E2627" s="98">
        <v>1.9556889115117659E-3</v>
      </c>
    </row>
    <row r="2628" spans="2:5">
      <c r="B2628" s="283">
        <v>43208.645833333336</v>
      </c>
      <c r="C2628" s="284">
        <v>292.2</v>
      </c>
      <c r="D2628" s="98">
        <f t="shared" si="43"/>
        <v>-0.21871657754010698</v>
      </c>
      <c r="E2628" s="98">
        <v>1.9545314268079039E-3</v>
      </c>
    </row>
    <row r="2629" spans="2:5">
      <c r="B2629" s="283">
        <v>40393.645833333336</v>
      </c>
      <c r="C2629" s="284">
        <v>123.5</v>
      </c>
      <c r="D2629" s="98">
        <f t="shared" si="43"/>
        <v>-0.57734428473648181</v>
      </c>
      <c r="E2629" s="98">
        <v>1.9471036832710009E-3</v>
      </c>
    </row>
    <row r="2630" spans="2:5">
      <c r="B2630" s="283">
        <v>44271.645833333336</v>
      </c>
      <c r="C2630" s="284">
        <v>298.55</v>
      </c>
      <c r="D2630" s="98">
        <f t="shared" si="43"/>
        <v>1.4174089068825912</v>
      </c>
      <c r="E2630" s="98">
        <v>1.9465046816793397E-3</v>
      </c>
    </row>
    <row r="2631" spans="2:5">
      <c r="B2631" s="283">
        <v>44175.645833333336</v>
      </c>
      <c r="C2631" s="284">
        <v>339.73</v>
      </c>
      <c r="D2631" s="98">
        <f t="shared" si="43"/>
        <v>0.13793334449840899</v>
      </c>
      <c r="E2631" s="98">
        <v>1.9465007225647479E-3</v>
      </c>
    </row>
    <row r="2632" spans="2:5">
      <c r="B2632" s="283">
        <v>37442.645833333336</v>
      </c>
      <c r="C2632" s="284">
        <v>25.93</v>
      </c>
      <c r="D2632" s="98">
        <f t="shared" si="43"/>
        <v>-0.92367468283637011</v>
      </c>
      <c r="E2632" s="98">
        <v>1.9319938176198814E-3</v>
      </c>
    </row>
    <row r="2633" spans="2:5">
      <c r="B2633" s="283">
        <v>42002.645833333336</v>
      </c>
      <c r="C2633" s="284">
        <v>194.3</v>
      </c>
      <c r="D2633" s="98">
        <f t="shared" si="43"/>
        <v>6.493251060547629</v>
      </c>
      <c r="E2633" s="98">
        <v>1.9079049141443871E-3</v>
      </c>
    </row>
    <row r="2634" spans="2:5">
      <c r="B2634" s="283">
        <v>42016.645833333336</v>
      </c>
      <c r="C2634" s="284">
        <v>190.03</v>
      </c>
      <c r="D2634" s="98">
        <f t="shared" ref="D2634:D2697" si="44">C2634/C2633-1</f>
        <v>-2.1976325270200769E-2</v>
      </c>
      <c r="E2634" s="98">
        <v>1.8980334264775411E-3</v>
      </c>
    </row>
    <row r="2635" spans="2:5">
      <c r="B2635" s="283">
        <v>45499.645833333336</v>
      </c>
      <c r="C2635" s="284">
        <v>1434.18</v>
      </c>
      <c r="D2635" s="98">
        <f t="shared" si="44"/>
        <v>6.5471241382939542</v>
      </c>
      <c r="E2635" s="98">
        <v>1.8861597786905548E-3</v>
      </c>
    </row>
    <row r="2636" spans="2:5">
      <c r="B2636" s="283">
        <v>37259.645833333336</v>
      </c>
      <c r="C2636" s="284">
        <v>26.72</v>
      </c>
      <c r="D2636" s="98">
        <f t="shared" si="44"/>
        <v>-0.9813691447377596</v>
      </c>
      <c r="E2636" s="98">
        <v>1.8747656542930091E-3</v>
      </c>
    </row>
    <row r="2637" spans="2:5">
      <c r="B2637" s="283">
        <v>42146.645833333336</v>
      </c>
      <c r="C2637" s="284">
        <v>166.93</v>
      </c>
      <c r="D2637" s="98">
        <f t="shared" si="44"/>
        <v>5.2473802395209583</v>
      </c>
      <c r="E2637" s="98">
        <v>1.8605209458648631E-3</v>
      </c>
    </row>
    <row r="2638" spans="2:5">
      <c r="B2638" s="283">
        <v>38224.645833333336</v>
      </c>
      <c r="C2638" s="284">
        <v>26.97</v>
      </c>
      <c r="D2638" s="98">
        <f t="shared" si="44"/>
        <v>-0.83843527226981374</v>
      </c>
      <c r="E2638" s="98">
        <v>1.857355126300142E-3</v>
      </c>
    </row>
    <row r="2639" spans="2:5">
      <c r="B2639" s="283">
        <v>39104.645833333336</v>
      </c>
      <c r="C2639" s="284">
        <v>91.96</v>
      </c>
      <c r="D2639" s="98">
        <f t="shared" si="44"/>
        <v>2.4097144975899147</v>
      </c>
      <c r="E2639" s="98">
        <v>1.8520536006099153E-3</v>
      </c>
    </row>
    <row r="2640" spans="2:5">
      <c r="B2640" s="283">
        <v>44279.645833333336</v>
      </c>
      <c r="C2640" s="284">
        <v>299.2</v>
      </c>
      <c r="D2640" s="98">
        <f t="shared" si="44"/>
        <v>2.2535885167464116</v>
      </c>
      <c r="E2640" s="98">
        <v>1.8416206261511192E-3</v>
      </c>
    </row>
    <row r="2641" spans="2:5">
      <c r="B2641" s="283">
        <v>44396.645833333336</v>
      </c>
      <c r="C2641" s="284">
        <v>348.27</v>
      </c>
      <c r="D2641" s="98">
        <f t="shared" si="44"/>
        <v>0.16400401069518722</v>
      </c>
      <c r="E2641" s="98">
        <v>1.8410378851076992E-3</v>
      </c>
    </row>
    <row r="2642" spans="2:5">
      <c r="B2642" s="283">
        <v>37229.645833333336</v>
      </c>
      <c r="C2642" s="284">
        <v>27.23</v>
      </c>
      <c r="D2642" s="98">
        <f t="shared" si="44"/>
        <v>-0.92181353547534961</v>
      </c>
      <c r="E2642" s="98">
        <v>1.8395879323032105E-3</v>
      </c>
    </row>
    <row r="2643" spans="2:5">
      <c r="B2643" s="283">
        <v>41879.645833333336</v>
      </c>
      <c r="C2643" s="284">
        <v>179.75</v>
      </c>
      <c r="D2643" s="98">
        <f t="shared" si="44"/>
        <v>5.6011751744399554</v>
      </c>
      <c r="E2643" s="98">
        <v>1.8392598372534152E-3</v>
      </c>
    </row>
    <row r="2644" spans="2:5">
      <c r="B2644" s="283">
        <v>42695.645833333336</v>
      </c>
      <c r="C2644" s="284">
        <v>314.95</v>
      </c>
      <c r="D2644" s="98">
        <f t="shared" si="44"/>
        <v>0.75215577190542415</v>
      </c>
      <c r="E2644" s="98">
        <v>1.813092435905661E-3</v>
      </c>
    </row>
    <row r="2645" spans="2:5">
      <c r="B2645" s="283">
        <v>38946.645833333336</v>
      </c>
      <c r="C2645" s="284">
        <v>77.73</v>
      </c>
      <c r="D2645" s="98">
        <f t="shared" si="44"/>
        <v>-0.75319892046356562</v>
      </c>
      <c r="E2645" s="98">
        <v>1.8043562314731254E-3</v>
      </c>
    </row>
    <row r="2646" spans="2:5">
      <c r="B2646" s="283">
        <v>43417.645833333336</v>
      </c>
      <c r="C2646" s="284">
        <v>278.77999999999997</v>
      </c>
      <c r="D2646" s="98">
        <f t="shared" si="44"/>
        <v>2.5865174321368833</v>
      </c>
      <c r="E2646" s="98">
        <v>1.7967514733361334E-3</v>
      </c>
    </row>
    <row r="2647" spans="2:5">
      <c r="B2647" s="283">
        <v>40246.645833333336</v>
      </c>
      <c r="C2647" s="284">
        <v>117.24</v>
      </c>
      <c r="D2647" s="98">
        <f t="shared" si="44"/>
        <v>-0.57945333237678454</v>
      </c>
      <c r="E2647" s="98">
        <v>1.7944116893102713E-3</v>
      </c>
    </row>
    <row r="2648" spans="2:5">
      <c r="B2648" s="283">
        <v>40343.645833333336</v>
      </c>
      <c r="C2648" s="284">
        <v>123.13</v>
      </c>
      <c r="D2648" s="98">
        <f t="shared" si="44"/>
        <v>5.0238826339133347E-2</v>
      </c>
      <c r="E2648" s="98">
        <v>1.7899275892929722E-3</v>
      </c>
    </row>
    <row r="2649" spans="2:5">
      <c r="B2649" s="283">
        <v>41823.645833333336</v>
      </c>
      <c r="C2649" s="284">
        <v>196.86</v>
      </c>
      <c r="D2649" s="98">
        <f t="shared" si="44"/>
        <v>0.59879801835458468</v>
      </c>
      <c r="E2649" s="98">
        <v>1.7810798432651431E-3</v>
      </c>
    </row>
    <row r="2650" spans="2:5">
      <c r="B2650" s="283">
        <v>44320.645833333336</v>
      </c>
      <c r="C2650" s="284">
        <v>287.68</v>
      </c>
      <c r="D2650" s="98">
        <f t="shared" si="44"/>
        <v>0.46134308645738087</v>
      </c>
      <c r="E2650" s="98">
        <v>1.7759515269699655E-3</v>
      </c>
    </row>
    <row r="2651" spans="2:5">
      <c r="B2651" s="283">
        <v>39205.645833333336</v>
      </c>
      <c r="C2651" s="284">
        <v>101.56</v>
      </c>
      <c r="D2651" s="98">
        <f t="shared" si="44"/>
        <v>-0.64696885428253614</v>
      </c>
      <c r="E2651" s="98">
        <v>1.7754981258630842E-3</v>
      </c>
    </row>
    <row r="2652" spans="2:5">
      <c r="B2652" s="283">
        <v>38562.645833333336</v>
      </c>
      <c r="C2652" s="284">
        <v>50.89</v>
      </c>
      <c r="D2652" s="98">
        <f t="shared" si="44"/>
        <v>-0.49891689641591175</v>
      </c>
      <c r="E2652" s="98">
        <v>1.7716535433072167E-3</v>
      </c>
    </row>
    <row r="2653" spans="2:5">
      <c r="B2653" s="283">
        <v>40414.645833333336</v>
      </c>
      <c r="C2653" s="284">
        <v>119.78</v>
      </c>
      <c r="D2653" s="98">
        <f t="shared" si="44"/>
        <v>1.3537040675967775</v>
      </c>
      <c r="E2653" s="98">
        <v>1.756293384628238E-3</v>
      </c>
    </row>
    <row r="2654" spans="2:5">
      <c r="B2654" s="283">
        <v>40576.645833333336</v>
      </c>
      <c r="C2654" s="284">
        <v>126</v>
      </c>
      <c r="D2654" s="98">
        <f t="shared" si="44"/>
        <v>5.1928535648689156E-2</v>
      </c>
      <c r="E2654" s="98">
        <v>1.7490857051996045E-3</v>
      </c>
    </row>
    <row r="2655" spans="2:5">
      <c r="B2655" s="283">
        <v>38266.645833333336</v>
      </c>
      <c r="C2655" s="284">
        <v>28.72</v>
      </c>
      <c r="D2655" s="98">
        <f t="shared" si="44"/>
        <v>-0.77206349206349212</v>
      </c>
      <c r="E2655" s="98">
        <v>1.7439832577605952E-3</v>
      </c>
    </row>
    <row r="2656" spans="2:5">
      <c r="B2656" s="283">
        <v>38300.645833333336</v>
      </c>
      <c r="C2656" s="284">
        <v>28.73</v>
      </c>
      <c r="D2656" s="98">
        <f t="shared" si="44"/>
        <v>3.4818941504188849E-4</v>
      </c>
      <c r="E2656" s="98">
        <v>1.7433751743376469E-3</v>
      </c>
    </row>
    <row r="2657" spans="2:5">
      <c r="B2657" s="283">
        <v>43559.645833333336</v>
      </c>
      <c r="C2657" s="284">
        <v>375.8</v>
      </c>
      <c r="D2657" s="98">
        <f t="shared" si="44"/>
        <v>12.080403759136791</v>
      </c>
      <c r="E2657" s="98">
        <v>1.7326402772226412E-3</v>
      </c>
    </row>
    <row r="2658" spans="2:5">
      <c r="B2658" s="283">
        <v>37796.645833333336</v>
      </c>
      <c r="C2658" s="284">
        <v>23.32</v>
      </c>
      <c r="D2658" s="98">
        <f t="shared" si="44"/>
        <v>-0.93794571580627994</v>
      </c>
      <c r="E2658" s="98">
        <v>1.7182130584192379E-3</v>
      </c>
    </row>
    <row r="2659" spans="2:5">
      <c r="B2659" s="283">
        <v>40438.645833333336</v>
      </c>
      <c r="C2659" s="284">
        <v>116.87</v>
      </c>
      <c r="D2659" s="98">
        <f t="shared" si="44"/>
        <v>4.0115780445969129</v>
      </c>
      <c r="E2659" s="98">
        <v>1.7142367360933886E-3</v>
      </c>
    </row>
    <row r="2660" spans="2:5">
      <c r="B2660" s="283">
        <v>42942.645833333336</v>
      </c>
      <c r="C2660" s="284">
        <v>387.58</v>
      </c>
      <c r="D2660" s="98">
        <f t="shared" si="44"/>
        <v>2.316334388636947</v>
      </c>
      <c r="E2660" s="98">
        <v>1.7057789723973205E-3</v>
      </c>
    </row>
    <row r="2661" spans="2:5">
      <c r="B2661" s="283">
        <v>45352.645833333336</v>
      </c>
      <c r="C2661" s="284">
        <v>987.5</v>
      </c>
      <c r="D2661" s="98">
        <f t="shared" si="44"/>
        <v>1.547861086743382</v>
      </c>
      <c r="E2661" s="98">
        <v>1.7041650605587044E-3</v>
      </c>
    </row>
    <row r="2662" spans="2:5">
      <c r="B2662" s="283">
        <v>40715.645833333336</v>
      </c>
      <c r="C2662" s="284">
        <v>159.97999999999999</v>
      </c>
      <c r="D2662" s="98">
        <f t="shared" si="44"/>
        <v>-0.83799493670886083</v>
      </c>
      <c r="E2662" s="98">
        <v>1.6905641475173372E-3</v>
      </c>
    </row>
    <row r="2663" spans="2:5">
      <c r="B2663" s="283">
        <v>44945.645833333336</v>
      </c>
      <c r="C2663" s="284">
        <v>646.67999999999995</v>
      </c>
      <c r="D2663" s="98">
        <f t="shared" si="44"/>
        <v>3.0422552819102391</v>
      </c>
      <c r="E2663" s="98">
        <v>1.6728624535313763E-3</v>
      </c>
    </row>
    <row r="2664" spans="2:5">
      <c r="B2664" s="283">
        <v>43838.645833333336</v>
      </c>
      <c r="C2664" s="284">
        <v>438.03</v>
      </c>
      <c r="D2664" s="98">
        <f t="shared" si="44"/>
        <v>-0.32264798663945071</v>
      </c>
      <c r="E2664" s="98">
        <v>1.6693345529383841E-3</v>
      </c>
    </row>
    <row r="2665" spans="2:5">
      <c r="B2665" s="283">
        <v>41782.645833333336</v>
      </c>
      <c r="C2665" s="284">
        <v>229.79</v>
      </c>
      <c r="D2665" s="98">
        <f t="shared" si="44"/>
        <v>-0.4754012282263772</v>
      </c>
      <c r="E2665" s="98">
        <v>1.6564229981255174E-3</v>
      </c>
    </row>
    <row r="2666" spans="2:5">
      <c r="B2666" s="283">
        <v>41387.645833333336</v>
      </c>
      <c r="C2666" s="284">
        <v>163.30000000000001</v>
      </c>
      <c r="D2666" s="98">
        <f t="shared" si="44"/>
        <v>-0.28935114669916007</v>
      </c>
      <c r="E2666" s="98">
        <v>1.6561369073178067E-3</v>
      </c>
    </row>
    <row r="2667" spans="2:5">
      <c r="B2667" s="283">
        <v>43970.645833333336</v>
      </c>
      <c r="C2667" s="284">
        <v>310.08</v>
      </c>
      <c r="D2667" s="98">
        <f t="shared" si="44"/>
        <v>0.89883649724433545</v>
      </c>
      <c r="E2667" s="98">
        <v>1.6474464579900872E-3</v>
      </c>
    </row>
    <row r="2668" spans="2:5">
      <c r="B2668" s="283">
        <v>43084.645833333336</v>
      </c>
      <c r="C2668" s="284">
        <v>333.22</v>
      </c>
      <c r="D2668" s="98">
        <f t="shared" si="44"/>
        <v>7.4625902992776272E-2</v>
      </c>
      <c r="E2668" s="98">
        <v>1.6231814356137964E-3</v>
      </c>
    </row>
    <row r="2669" spans="2:5">
      <c r="B2669" s="283">
        <v>43179.645833333336</v>
      </c>
      <c r="C2669" s="284">
        <v>277.95</v>
      </c>
      <c r="D2669" s="98">
        <f t="shared" si="44"/>
        <v>-0.16586639457415531</v>
      </c>
      <c r="E2669" s="98">
        <v>1.6216216216216051E-3</v>
      </c>
    </row>
    <row r="2670" spans="2:5">
      <c r="B2670" s="283">
        <v>43180.645833333336</v>
      </c>
      <c r="C2670" s="284">
        <v>278.39999999999998</v>
      </c>
      <c r="D2670" s="98">
        <f t="shared" si="44"/>
        <v>1.6189962223420729E-3</v>
      </c>
      <c r="E2670" s="98">
        <v>1.6189962223420729E-3</v>
      </c>
    </row>
    <row r="2671" spans="2:5">
      <c r="B2671" s="283">
        <v>42633.645833333336</v>
      </c>
      <c r="C2671" s="284">
        <v>439.68</v>
      </c>
      <c r="D2671" s="98">
        <f t="shared" si="44"/>
        <v>0.57931034482758625</v>
      </c>
      <c r="E2671" s="98">
        <v>1.6174226029113115E-3</v>
      </c>
    </row>
    <row r="2672" spans="2:5">
      <c r="B2672" s="283">
        <v>42200.645833333336</v>
      </c>
      <c r="C2672" s="284">
        <v>181.72</v>
      </c>
      <c r="D2672" s="98">
        <f t="shared" si="44"/>
        <v>-0.58669941775836976</v>
      </c>
      <c r="E2672" s="98">
        <v>1.5984126109243046E-3</v>
      </c>
    </row>
    <row r="2673" spans="2:5">
      <c r="B2673" s="283">
        <v>41829.645833333336</v>
      </c>
      <c r="C2673" s="284">
        <v>182.32</v>
      </c>
      <c r="D2673" s="98">
        <f t="shared" si="44"/>
        <v>3.3017829627999262E-3</v>
      </c>
      <c r="E2673" s="98">
        <v>1.5931439872547415E-3</v>
      </c>
    </row>
    <row r="2674" spans="2:5">
      <c r="B2674" s="283">
        <v>42793.645833333336</v>
      </c>
      <c r="C2674" s="284">
        <v>345.8</v>
      </c>
      <c r="D2674" s="98">
        <f t="shared" si="44"/>
        <v>0.89666520403685834</v>
      </c>
      <c r="E2674" s="98">
        <v>1.5930485155684071E-3</v>
      </c>
    </row>
    <row r="2675" spans="2:5">
      <c r="B2675" s="283">
        <v>41557.645833333336</v>
      </c>
      <c r="C2675" s="284">
        <v>177.29</v>
      </c>
      <c r="D2675" s="98">
        <f t="shared" si="44"/>
        <v>-0.4873048004626952</v>
      </c>
      <c r="E2675" s="98">
        <v>1.5818315349416245E-3</v>
      </c>
    </row>
    <row r="2676" spans="2:5">
      <c r="B2676" s="283">
        <v>40296.645833333336</v>
      </c>
      <c r="C2676" s="284">
        <v>126.87</v>
      </c>
      <c r="D2676" s="98">
        <f t="shared" si="44"/>
        <v>-0.2843928027525523</v>
      </c>
      <c r="E2676" s="98">
        <v>1.5789058182680282E-3</v>
      </c>
    </row>
    <row r="2677" spans="2:5">
      <c r="B2677" s="283">
        <v>41157.645833333336</v>
      </c>
      <c r="C2677" s="284">
        <v>209.78</v>
      </c>
      <c r="D2677" s="98">
        <f t="shared" si="44"/>
        <v>0.65350358634823036</v>
      </c>
      <c r="E2677" s="98">
        <v>1.575555025065789E-3</v>
      </c>
    </row>
    <row r="2678" spans="2:5">
      <c r="B2678" s="283">
        <v>40234.645833333336</v>
      </c>
      <c r="C2678" s="284">
        <v>121</v>
      </c>
      <c r="D2678" s="98">
        <f t="shared" si="44"/>
        <v>-0.42320526265611591</v>
      </c>
      <c r="E2678" s="98">
        <v>1.5727174902739893E-3</v>
      </c>
    </row>
    <row r="2679" spans="2:5">
      <c r="B2679" s="283">
        <v>43851.645833333336</v>
      </c>
      <c r="C2679" s="284">
        <v>472.37</v>
      </c>
      <c r="D2679" s="98">
        <f t="shared" si="44"/>
        <v>2.9038842975206611</v>
      </c>
      <c r="E2679" s="98">
        <v>1.5690265674364046E-3</v>
      </c>
    </row>
    <row r="2680" spans="2:5">
      <c r="B2680" s="283">
        <v>38959.645833333336</v>
      </c>
      <c r="C2680" s="284">
        <v>76.67</v>
      </c>
      <c r="D2680" s="98">
        <f t="shared" si="44"/>
        <v>-0.83769079323411733</v>
      </c>
      <c r="E2680" s="98">
        <v>1.5676028739386449E-3</v>
      </c>
    </row>
    <row r="2681" spans="2:5">
      <c r="B2681" s="283">
        <v>44321.645833333336</v>
      </c>
      <c r="C2681" s="284">
        <v>288.13</v>
      </c>
      <c r="D2681" s="98">
        <f t="shared" si="44"/>
        <v>2.7580539976522758</v>
      </c>
      <c r="E2681" s="98">
        <v>1.5642380422691282E-3</v>
      </c>
    </row>
    <row r="2682" spans="2:5">
      <c r="B2682" s="283">
        <v>41163.645833333336</v>
      </c>
      <c r="C2682" s="284">
        <v>211.41</v>
      </c>
      <c r="D2682" s="98">
        <f t="shared" si="44"/>
        <v>-0.26626869815708187</v>
      </c>
      <c r="E2682" s="98">
        <v>1.5633882888004269E-3</v>
      </c>
    </row>
    <row r="2683" spans="2:5">
      <c r="B2683" s="283">
        <v>39716.645833333336</v>
      </c>
      <c r="C2683" s="284">
        <v>96.8</v>
      </c>
      <c r="D2683" s="98">
        <f t="shared" si="44"/>
        <v>-0.54212194314365458</v>
      </c>
      <c r="E2683" s="98">
        <v>1.5519917227106994E-3</v>
      </c>
    </row>
    <row r="2684" spans="2:5">
      <c r="B2684" s="283">
        <v>40875.645833333336</v>
      </c>
      <c r="C2684" s="284">
        <v>195.39</v>
      </c>
      <c r="D2684" s="98">
        <f t="shared" si="44"/>
        <v>1.0184917355371899</v>
      </c>
      <c r="E2684" s="98">
        <v>1.537751806858223E-3</v>
      </c>
    </row>
    <row r="2685" spans="2:5">
      <c r="B2685" s="283">
        <v>36922.645833333336</v>
      </c>
      <c r="C2685" s="284">
        <v>39.159999999999997</v>
      </c>
      <c r="D2685" s="98">
        <f t="shared" si="44"/>
        <v>-0.79958032652643429</v>
      </c>
      <c r="E2685" s="98">
        <v>1.534526854219731E-3</v>
      </c>
    </row>
    <row r="2686" spans="2:5">
      <c r="B2686" s="283">
        <v>43840.645833333336</v>
      </c>
      <c r="C2686" s="284">
        <v>442.65</v>
      </c>
      <c r="D2686" s="98">
        <f t="shared" si="44"/>
        <v>10.303626149131768</v>
      </c>
      <c r="E2686" s="98">
        <v>1.5159056970903695E-3</v>
      </c>
    </row>
    <row r="2687" spans="2:5">
      <c r="B2687" s="283">
        <v>37175.645833333336</v>
      </c>
      <c r="C2687" s="284">
        <v>20.03</v>
      </c>
      <c r="D2687" s="98">
        <f t="shared" si="44"/>
        <v>-0.95474980232689488</v>
      </c>
      <c r="E2687" s="98">
        <v>1.5000000000000568E-3</v>
      </c>
    </row>
    <row r="2688" spans="2:5">
      <c r="B2688" s="283">
        <v>37176.645833333336</v>
      </c>
      <c r="C2688" s="284">
        <v>20.059999999999999</v>
      </c>
      <c r="D2688" s="98">
        <f t="shared" si="44"/>
        <v>1.4977533699449541E-3</v>
      </c>
      <c r="E2688" s="98">
        <v>1.4977533699449541E-3</v>
      </c>
    </row>
    <row r="2689" spans="2:5">
      <c r="B2689" s="283">
        <v>37706.645833333336</v>
      </c>
      <c r="C2689" s="284">
        <v>20.36</v>
      </c>
      <c r="D2689" s="98">
        <f t="shared" si="44"/>
        <v>1.4955134596211339E-2</v>
      </c>
      <c r="E2689" s="98">
        <v>1.4756517461880225E-3</v>
      </c>
    </row>
    <row r="2690" spans="2:5">
      <c r="B2690" s="283">
        <v>40351.645833333336</v>
      </c>
      <c r="C2690" s="284">
        <v>122.27</v>
      </c>
      <c r="D2690" s="98">
        <f t="shared" si="44"/>
        <v>5.0054027504911591</v>
      </c>
      <c r="E2690" s="98">
        <v>1.4743222213120522E-3</v>
      </c>
    </row>
    <row r="2691" spans="2:5">
      <c r="B2691" s="283">
        <v>42012.645833333336</v>
      </c>
      <c r="C2691" s="284">
        <v>190.68</v>
      </c>
      <c r="D2691" s="98">
        <f t="shared" si="44"/>
        <v>0.55949946838962972</v>
      </c>
      <c r="E2691" s="98">
        <v>1.4705882352941124E-3</v>
      </c>
    </row>
    <row r="2692" spans="2:5">
      <c r="B2692" s="283">
        <v>38702.645833333336</v>
      </c>
      <c r="C2692" s="284">
        <v>95.66</v>
      </c>
      <c r="D2692" s="98">
        <f t="shared" si="44"/>
        <v>-0.49832179567862389</v>
      </c>
      <c r="E2692" s="98">
        <v>1.4656616415409385E-3</v>
      </c>
    </row>
    <row r="2693" spans="2:5">
      <c r="B2693" s="283">
        <v>41690.645833333336</v>
      </c>
      <c r="C2693" s="284">
        <v>233.67</v>
      </c>
      <c r="D2693" s="98">
        <f t="shared" si="44"/>
        <v>1.442713777963621</v>
      </c>
      <c r="E2693" s="98">
        <v>1.4571636737665816E-3</v>
      </c>
    </row>
    <row r="2694" spans="2:5">
      <c r="B2694" s="283">
        <v>40939.645833333336</v>
      </c>
      <c r="C2694" s="284">
        <v>192.67</v>
      </c>
      <c r="D2694" s="98">
        <f t="shared" si="44"/>
        <v>-0.17546112038344674</v>
      </c>
      <c r="E2694" s="98">
        <v>1.4553770986018844E-3</v>
      </c>
    </row>
    <row r="2695" spans="2:5">
      <c r="B2695" s="283">
        <v>39090.645833333336</v>
      </c>
      <c r="C2695" s="284">
        <v>89.88</v>
      </c>
      <c r="D2695" s="98">
        <f t="shared" si="44"/>
        <v>-0.53350288057300044</v>
      </c>
      <c r="E2695" s="98">
        <v>1.4484679665738298E-3</v>
      </c>
    </row>
    <row r="2696" spans="2:5">
      <c r="B2696" s="283">
        <v>41584.645833333336</v>
      </c>
      <c r="C2696" s="284">
        <v>180.17</v>
      </c>
      <c r="D2696" s="98">
        <f t="shared" si="44"/>
        <v>1.0045616377392079</v>
      </c>
      <c r="E2696" s="98">
        <v>1.4451670279582718E-3</v>
      </c>
    </row>
    <row r="2697" spans="2:5">
      <c r="B2697" s="283">
        <v>42712.645833333336</v>
      </c>
      <c r="C2697" s="284">
        <v>306.12</v>
      </c>
      <c r="D2697" s="98">
        <f t="shared" si="44"/>
        <v>0.69906199700283089</v>
      </c>
      <c r="E2697" s="98">
        <v>1.4394137660298512E-3</v>
      </c>
    </row>
    <row r="2698" spans="2:5">
      <c r="B2698" s="283">
        <v>43867.645833333336</v>
      </c>
      <c r="C2698" s="284">
        <v>418.83</v>
      </c>
      <c r="D2698" s="98">
        <f t="shared" ref="D2698:D2761" si="45">C2698/C2697-1</f>
        <v>0.36818894551156411</v>
      </c>
      <c r="E2698" s="98">
        <v>1.4346173158308329E-3</v>
      </c>
    </row>
    <row r="2699" spans="2:5">
      <c r="B2699" s="283">
        <v>37673.645833333336</v>
      </c>
      <c r="C2699" s="284">
        <v>21.03</v>
      </c>
      <c r="D2699" s="98">
        <f t="shared" si="45"/>
        <v>-0.94978869708473601</v>
      </c>
      <c r="E2699" s="98">
        <v>1.4285714285715567E-3</v>
      </c>
    </row>
    <row r="2700" spans="2:5">
      <c r="B2700" s="283">
        <v>41786.645833333336</v>
      </c>
      <c r="C2700" s="284">
        <v>225.51</v>
      </c>
      <c r="D2700" s="98">
        <f t="shared" si="45"/>
        <v>9.7232524964336644</v>
      </c>
      <c r="E2700" s="98">
        <v>1.4210222478794332E-3</v>
      </c>
    </row>
    <row r="2701" spans="2:5">
      <c r="B2701" s="283">
        <v>37669.645833333336</v>
      </c>
      <c r="C2701" s="284">
        <v>21.27</v>
      </c>
      <c r="D2701" s="98">
        <f t="shared" si="45"/>
        <v>-0.90568045762937344</v>
      </c>
      <c r="E2701" s="98">
        <v>1.4124293785311437E-3</v>
      </c>
    </row>
    <row r="2702" spans="2:5">
      <c r="B2702" s="283">
        <v>44047.645833333336</v>
      </c>
      <c r="C2702" s="284">
        <v>305.48</v>
      </c>
      <c r="D2702" s="98">
        <f t="shared" si="45"/>
        <v>13.362012223789376</v>
      </c>
      <c r="E2702" s="98">
        <v>1.4096049827896362E-3</v>
      </c>
    </row>
    <row r="2703" spans="2:5">
      <c r="B2703" s="283">
        <v>38950.645833333336</v>
      </c>
      <c r="C2703" s="284">
        <v>78.709999999999994</v>
      </c>
      <c r="D2703" s="98">
        <f t="shared" si="45"/>
        <v>-0.74233992405394789</v>
      </c>
      <c r="E2703" s="98">
        <v>1.3994910941474981E-3</v>
      </c>
    </row>
    <row r="2704" spans="2:5">
      <c r="B2704" s="283">
        <v>41540.645833333336</v>
      </c>
      <c r="C2704" s="284">
        <v>173.95</v>
      </c>
      <c r="D2704" s="98">
        <f t="shared" si="45"/>
        <v>1.2100114343793673</v>
      </c>
      <c r="E2704" s="98">
        <v>1.3816130332162668E-3</v>
      </c>
    </row>
    <row r="2705" spans="2:5">
      <c r="B2705" s="283">
        <v>37055.645833333336</v>
      </c>
      <c r="C2705" s="284">
        <v>21.79</v>
      </c>
      <c r="D2705" s="98">
        <f t="shared" si="45"/>
        <v>-0.87473411899971254</v>
      </c>
      <c r="E2705" s="98">
        <v>1.3786764705880916E-3</v>
      </c>
    </row>
    <row r="2706" spans="2:5">
      <c r="B2706" s="283">
        <v>41981.645833333336</v>
      </c>
      <c r="C2706" s="284">
        <v>204.43</v>
      </c>
      <c r="D2706" s="98">
        <f t="shared" si="45"/>
        <v>8.3818265259293252</v>
      </c>
      <c r="E2706" s="98">
        <v>1.3715405339211895E-3</v>
      </c>
    </row>
    <row r="2707" spans="2:5">
      <c r="B2707" s="283">
        <v>42824.645833333336</v>
      </c>
      <c r="C2707" s="284">
        <v>380.95</v>
      </c>
      <c r="D2707" s="98">
        <f t="shared" si="45"/>
        <v>0.86347404979699638</v>
      </c>
      <c r="E2707" s="98">
        <v>1.3668743264201311E-3</v>
      </c>
    </row>
    <row r="2708" spans="2:5">
      <c r="B2708" s="283">
        <v>42951.645833333336</v>
      </c>
      <c r="C2708" s="284">
        <v>352.58</v>
      </c>
      <c r="D2708" s="98">
        <f t="shared" si="45"/>
        <v>-7.447171544822162E-2</v>
      </c>
      <c r="E2708" s="98">
        <v>1.3632490769666106E-3</v>
      </c>
    </row>
    <row r="2709" spans="2:5">
      <c r="B2709" s="283">
        <v>41067.645833333336</v>
      </c>
      <c r="C2709" s="284">
        <v>206.13</v>
      </c>
      <c r="D2709" s="98">
        <f t="shared" si="45"/>
        <v>-0.41536672528220542</v>
      </c>
      <c r="E2709" s="98">
        <v>1.3602137478747611E-3</v>
      </c>
    </row>
    <row r="2710" spans="2:5">
      <c r="B2710" s="283">
        <v>37634.645833333336</v>
      </c>
      <c r="C2710" s="284">
        <v>22.16</v>
      </c>
      <c r="D2710" s="98">
        <f t="shared" si="45"/>
        <v>-0.89249502740988695</v>
      </c>
      <c r="E2710" s="98">
        <v>1.3556258472662286E-3</v>
      </c>
    </row>
    <row r="2711" spans="2:5">
      <c r="B2711" s="283">
        <v>43987.645833333336</v>
      </c>
      <c r="C2711" s="284">
        <v>333.27</v>
      </c>
      <c r="D2711" s="98">
        <f t="shared" si="45"/>
        <v>14.039259927797833</v>
      </c>
      <c r="E2711" s="98">
        <v>1.3520822065982152E-3</v>
      </c>
    </row>
    <row r="2712" spans="2:5">
      <c r="B2712" s="283">
        <v>44235.645833333336</v>
      </c>
      <c r="C2712" s="284">
        <v>312.27</v>
      </c>
      <c r="D2712" s="98">
        <f t="shared" si="45"/>
        <v>-6.3011972274732209E-2</v>
      </c>
      <c r="E2712" s="98">
        <v>1.3468013468012074E-3</v>
      </c>
    </row>
    <row r="2713" spans="2:5">
      <c r="B2713" s="283">
        <v>38476.645833333336</v>
      </c>
      <c r="C2713" s="284">
        <v>52.13</v>
      </c>
      <c r="D2713" s="98">
        <f t="shared" si="45"/>
        <v>-0.83306113299388351</v>
      </c>
      <c r="E2713" s="98">
        <v>1.344602381867066E-3</v>
      </c>
    </row>
    <row r="2714" spans="2:5">
      <c r="B2714" s="283">
        <v>38477.645833333336</v>
      </c>
      <c r="C2714" s="284">
        <v>52.2</v>
      </c>
      <c r="D2714" s="98">
        <f t="shared" si="45"/>
        <v>1.3427968540187241E-3</v>
      </c>
      <c r="E2714" s="98">
        <v>1.3427968540187241E-3</v>
      </c>
    </row>
    <row r="2715" spans="2:5">
      <c r="B2715" s="283">
        <v>42222.645833333336</v>
      </c>
      <c r="C2715" s="284">
        <v>194.13</v>
      </c>
      <c r="D2715" s="98">
        <f t="shared" si="45"/>
        <v>2.7189655172413789</v>
      </c>
      <c r="E2715" s="98">
        <v>1.3411048640841194E-3</v>
      </c>
    </row>
    <row r="2716" spans="2:5">
      <c r="B2716" s="283">
        <v>37601.645833333336</v>
      </c>
      <c r="C2716" s="284">
        <v>22.47</v>
      </c>
      <c r="D2716" s="98">
        <f t="shared" si="45"/>
        <v>-0.88425282027507346</v>
      </c>
      <c r="E2716" s="98">
        <v>1.3368983957218195E-3</v>
      </c>
    </row>
    <row r="2717" spans="2:5">
      <c r="B2717" s="283">
        <v>44144.645833333336</v>
      </c>
      <c r="C2717" s="284">
        <v>294.37</v>
      </c>
      <c r="D2717" s="98">
        <f t="shared" si="45"/>
        <v>12.100578549176682</v>
      </c>
      <c r="E2717" s="98">
        <v>1.3266208585618333E-3</v>
      </c>
    </row>
    <row r="2718" spans="2:5">
      <c r="B2718" s="283">
        <v>40014.645833333336</v>
      </c>
      <c r="C2718" s="284">
        <v>91.7</v>
      </c>
      <c r="D2718" s="98">
        <f t="shared" si="45"/>
        <v>-0.68848727791554842</v>
      </c>
      <c r="E2718" s="98">
        <v>1.3103297663246138E-3</v>
      </c>
    </row>
    <row r="2719" spans="2:5">
      <c r="B2719" s="283">
        <v>41603.645833333336</v>
      </c>
      <c r="C2719" s="284">
        <v>168.82</v>
      </c>
      <c r="D2719" s="98">
        <f t="shared" si="45"/>
        <v>0.84100327153762255</v>
      </c>
      <c r="E2719" s="98">
        <v>1.3048635824437493E-3</v>
      </c>
    </row>
    <row r="2720" spans="2:5">
      <c r="B2720" s="283">
        <v>42235.645833333336</v>
      </c>
      <c r="C2720" s="284">
        <v>199.78</v>
      </c>
      <c r="D2720" s="98">
        <f t="shared" si="45"/>
        <v>0.18339059353157205</v>
      </c>
      <c r="E2720" s="98">
        <v>1.3031275060144676E-3</v>
      </c>
    </row>
    <row r="2721" spans="2:5">
      <c r="B2721" s="283">
        <v>39346.645833333336</v>
      </c>
      <c r="C2721" s="284">
        <v>100.07</v>
      </c>
      <c r="D2721" s="98">
        <f t="shared" si="45"/>
        <v>-0.49909900890980086</v>
      </c>
      <c r="E2721" s="98">
        <v>1.3007804682809709E-3</v>
      </c>
    </row>
    <row r="2722" spans="2:5">
      <c r="B2722" s="283">
        <v>38580.645833333336</v>
      </c>
      <c r="C2722" s="284">
        <v>54.07</v>
      </c>
      <c r="D2722" s="98">
        <f t="shared" si="45"/>
        <v>-0.45967822524233037</v>
      </c>
      <c r="E2722" s="98">
        <v>1.2962962962963509E-3</v>
      </c>
    </row>
    <row r="2723" spans="2:5">
      <c r="B2723" s="283">
        <v>43875.645833333336</v>
      </c>
      <c r="C2723" s="284">
        <v>457.87</v>
      </c>
      <c r="D2723" s="98">
        <f t="shared" si="45"/>
        <v>7.4680969114111342</v>
      </c>
      <c r="E2723" s="98">
        <v>1.2902379286214849E-3</v>
      </c>
    </row>
    <row r="2724" spans="2:5">
      <c r="B2724" s="283">
        <v>44566.645833333336</v>
      </c>
      <c r="C2724" s="284">
        <v>380.82</v>
      </c>
      <c r="D2724" s="98">
        <f t="shared" si="45"/>
        <v>-0.16827920588813416</v>
      </c>
      <c r="E2724" s="98">
        <v>1.2883548497357733E-3</v>
      </c>
    </row>
    <row r="2725" spans="2:5">
      <c r="B2725" s="283">
        <v>38638.645833333336</v>
      </c>
      <c r="C2725" s="284">
        <v>70.02</v>
      </c>
      <c r="D2725" s="98">
        <f t="shared" si="45"/>
        <v>-0.81613360642823385</v>
      </c>
      <c r="E2725" s="98">
        <v>1.2870012870012104E-3</v>
      </c>
    </row>
    <row r="2726" spans="2:5">
      <c r="B2726" s="283">
        <v>42026.645833333336</v>
      </c>
      <c r="C2726" s="284">
        <v>187.52</v>
      </c>
      <c r="D2726" s="98">
        <f t="shared" si="45"/>
        <v>1.6780919737217941</v>
      </c>
      <c r="E2726" s="98">
        <v>1.28150363092705E-3</v>
      </c>
    </row>
    <row r="2727" spans="2:5">
      <c r="B2727" s="283">
        <v>43061.645833333336</v>
      </c>
      <c r="C2727" s="284">
        <v>344.07</v>
      </c>
      <c r="D2727" s="98">
        <f t="shared" si="45"/>
        <v>0.83484428327645044</v>
      </c>
      <c r="E2727" s="98">
        <v>1.2804469924045936E-3</v>
      </c>
    </row>
    <row r="2728" spans="2:5">
      <c r="B2728" s="283">
        <v>40535.645833333336</v>
      </c>
      <c r="C2728" s="284">
        <v>133.33000000000001</v>
      </c>
      <c r="D2728" s="98">
        <f t="shared" si="45"/>
        <v>-0.61249164414218038</v>
      </c>
      <c r="E2728" s="98">
        <v>1.2766596575548572E-3</v>
      </c>
    </row>
    <row r="2729" spans="2:5">
      <c r="B2729" s="283">
        <v>41064.645833333336</v>
      </c>
      <c r="C2729" s="284">
        <v>212.18</v>
      </c>
      <c r="D2729" s="98">
        <f t="shared" si="45"/>
        <v>0.59138978474461856</v>
      </c>
      <c r="E2729" s="98">
        <v>1.2741258081261364E-3</v>
      </c>
    </row>
    <row r="2730" spans="2:5">
      <c r="B2730" s="283">
        <v>42242.645833333336</v>
      </c>
      <c r="C2730" s="284">
        <v>188.67</v>
      </c>
      <c r="D2730" s="98">
        <f t="shared" si="45"/>
        <v>-0.11080214911867292</v>
      </c>
      <c r="E2730" s="98">
        <v>1.2736825346282288E-3</v>
      </c>
    </row>
    <row r="2731" spans="2:5">
      <c r="B2731" s="283">
        <v>40302.645833333336</v>
      </c>
      <c r="C2731" s="284">
        <v>126.16</v>
      </c>
      <c r="D2731" s="98">
        <f t="shared" si="45"/>
        <v>-0.33131923464249746</v>
      </c>
      <c r="E2731" s="98">
        <v>1.2698412698413097E-3</v>
      </c>
    </row>
    <row r="2732" spans="2:5">
      <c r="B2732" s="283">
        <v>42922.645833333336</v>
      </c>
      <c r="C2732" s="284">
        <v>418.43</v>
      </c>
      <c r="D2732" s="98">
        <f t="shared" si="45"/>
        <v>2.3166613823715916</v>
      </c>
      <c r="E2732" s="98">
        <v>1.2682459918642586E-3</v>
      </c>
    </row>
    <row r="2733" spans="2:5">
      <c r="B2733" s="283">
        <v>42075.645833333336</v>
      </c>
      <c r="C2733" s="284">
        <v>158.35</v>
      </c>
      <c r="D2733" s="98">
        <f t="shared" si="45"/>
        <v>-0.62156155151399273</v>
      </c>
      <c r="E2733" s="98">
        <v>1.2646221941194913E-3</v>
      </c>
    </row>
    <row r="2734" spans="2:5">
      <c r="B2734" s="283">
        <v>37491.645833333336</v>
      </c>
      <c r="C2734" s="284">
        <v>24.39</v>
      </c>
      <c r="D2734" s="98">
        <f t="shared" si="45"/>
        <v>-0.84597410798863271</v>
      </c>
      <c r="E2734" s="98">
        <v>1.2315270935960854E-3</v>
      </c>
    </row>
    <row r="2735" spans="2:5">
      <c r="B2735" s="283">
        <v>41999.645833333336</v>
      </c>
      <c r="C2735" s="284">
        <v>193.93</v>
      </c>
      <c r="D2735" s="98">
        <f t="shared" si="45"/>
        <v>6.9512095120951214</v>
      </c>
      <c r="E2735" s="98">
        <v>1.1874032008261093E-3</v>
      </c>
    </row>
    <row r="2736" spans="2:5">
      <c r="B2736" s="283">
        <v>37420.645833333336</v>
      </c>
      <c r="C2736" s="284">
        <v>25.36</v>
      </c>
      <c r="D2736" s="98">
        <f t="shared" si="45"/>
        <v>-0.86923116588459748</v>
      </c>
      <c r="E2736" s="98">
        <v>1.1843663639952151E-3</v>
      </c>
    </row>
    <row r="2737" spans="2:5">
      <c r="B2737" s="283">
        <v>40408.645833333336</v>
      </c>
      <c r="C2737" s="284">
        <v>118.47</v>
      </c>
      <c r="D2737" s="98">
        <f t="shared" si="45"/>
        <v>3.6715299684542586</v>
      </c>
      <c r="E2737" s="98">
        <v>1.1831319192090461E-3</v>
      </c>
    </row>
    <row r="2738" spans="2:5">
      <c r="B2738" s="283">
        <v>37956.645833333336</v>
      </c>
      <c r="C2738" s="284">
        <v>25.41</v>
      </c>
      <c r="D2738" s="98">
        <f t="shared" si="45"/>
        <v>-0.78551532033426186</v>
      </c>
      <c r="E2738" s="98">
        <v>1.1820330969267712E-3</v>
      </c>
    </row>
    <row r="2739" spans="2:5">
      <c r="B2739" s="283">
        <v>40365.645833333336</v>
      </c>
      <c r="C2739" s="284">
        <v>120.14</v>
      </c>
      <c r="D2739" s="98">
        <f t="shared" si="45"/>
        <v>3.7280598189689096</v>
      </c>
      <c r="E2739" s="98">
        <v>1.1666666666667602E-3</v>
      </c>
    </row>
    <row r="2740" spans="2:5">
      <c r="B2740" s="283">
        <v>43761.645833333336</v>
      </c>
      <c r="C2740" s="284">
        <v>360.65</v>
      </c>
      <c r="D2740" s="98">
        <f t="shared" si="45"/>
        <v>2.0019144331613115</v>
      </c>
      <c r="E2740" s="98">
        <v>1.165921772200873E-3</v>
      </c>
    </row>
    <row r="2741" spans="2:5">
      <c r="B2741" s="283">
        <v>39602.645833333336</v>
      </c>
      <c r="C2741" s="284">
        <v>95.11</v>
      </c>
      <c r="D2741" s="98">
        <f t="shared" si="45"/>
        <v>-0.73628171357271599</v>
      </c>
      <c r="E2741" s="98">
        <v>1.1578947368420245E-3</v>
      </c>
    </row>
    <row r="2742" spans="2:5">
      <c r="B2742" s="283">
        <v>38043.645833333336</v>
      </c>
      <c r="C2742" s="284">
        <v>25.95</v>
      </c>
      <c r="D2742" s="98">
        <f t="shared" si="45"/>
        <v>-0.72715802754705083</v>
      </c>
      <c r="E2742" s="98">
        <v>1.1574074074072183E-3</v>
      </c>
    </row>
    <row r="2743" spans="2:5">
      <c r="B2743" s="283">
        <v>44897.645833333336</v>
      </c>
      <c r="C2743" s="284">
        <v>606.58000000000004</v>
      </c>
      <c r="D2743" s="98">
        <f t="shared" si="45"/>
        <v>22.374951830443162</v>
      </c>
      <c r="E2743" s="98">
        <v>1.1553442925993362E-3</v>
      </c>
    </row>
    <row r="2744" spans="2:5">
      <c r="B2744" s="283">
        <v>40597.645833333336</v>
      </c>
      <c r="C2744" s="284">
        <v>121.33</v>
      </c>
      <c r="D2744" s="98">
        <f t="shared" si="45"/>
        <v>-0.79997691977974883</v>
      </c>
      <c r="E2744" s="98">
        <v>1.1552108259758054E-3</v>
      </c>
    </row>
    <row r="2745" spans="2:5">
      <c r="B2745" s="283">
        <v>42074.645833333336</v>
      </c>
      <c r="C2745" s="284">
        <v>158.15</v>
      </c>
      <c r="D2745" s="98">
        <f t="shared" si="45"/>
        <v>0.30346987554603144</v>
      </c>
      <c r="E2745" s="98">
        <v>1.1394568588973808E-3</v>
      </c>
    </row>
    <row r="2746" spans="2:5">
      <c r="B2746" s="283">
        <v>38037.645833333336</v>
      </c>
      <c r="C2746" s="284">
        <v>26.4</v>
      </c>
      <c r="D2746" s="98">
        <f t="shared" si="45"/>
        <v>-0.83306987037622515</v>
      </c>
      <c r="E2746" s="98">
        <v>1.1376564277587597E-3</v>
      </c>
    </row>
    <row r="2747" spans="2:5">
      <c r="B2747" s="283">
        <v>39248.645833333336</v>
      </c>
      <c r="C2747" s="284">
        <v>97.25</v>
      </c>
      <c r="D2747" s="98">
        <f t="shared" si="45"/>
        <v>2.6837121212121215</v>
      </c>
      <c r="E2747" s="98">
        <v>1.1323862466543488E-3</v>
      </c>
    </row>
    <row r="2748" spans="2:5">
      <c r="B2748" s="283">
        <v>40466.645833333336</v>
      </c>
      <c r="C2748" s="284">
        <v>115.06</v>
      </c>
      <c r="D2748" s="98">
        <f t="shared" si="45"/>
        <v>0.18313624678663243</v>
      </c>
      <c r="E2748" s="98">
        <v>1.1311232924389181E-3</v>
      </c>
    </row>
    <row r="2749" spans="2:5">
      <c r="B2749" s="283">
        <v>37875.645833333336</v>
      </c>
      <c r="C2749" s="284">
        <v>26.67</v>
      </c>
      <c r="D2749" s="98">
        <f t="shared" si="45"/>
        <v>-0.76820789153485136</v>
      </c>
      <c r="E2749" s="98">
        <v>1.1261261261261701E-3</v>
      </c>
    </row>
    <row r="2750" spans="2:5">
      <c r="B2750" s="283">
        <v>42038.645833333336</v>
      </c>
      <c r="C2750" s="284">
        <v>196.7</v>
      </c>
      <c r="D2750" s="98">
        <f t="shared" si="45"/>
        <v>6.3753280839895003</v>
      </c>
      <c r="E2750" s="98">
        <v>1.1197068403909771E-3</v>
      </c>
    </row>
    <row r="2751" spans="2:5">
      <c r="B2751" s="283">
        <v>39679.645833333336</v>
      </c>
      <c r="C2751" s="284">
        <v>100.11</v>
      </c>
      <c r="D2751" s="98">
        <f t="shared" si="45"/>
        <v>-0.49105236400610064</v>
      </c>
      <c r="E2751" s="98">
        <v>1.1000000000001009E-3</v>
      </c>
    </row>
    <row r="2752" spans="2:5">
      <c r="B2752" s="283">
        <v>44221.645833333336</v>
      </c>
      <c r="C2752" s="284">
        <v>307.60000000000002</v>
      </c>
      <c r="D2752" s="98">
        <f t="shared" si="45"/>
        <v>2.0726201178703429</v>
      </c>
      <c r="E2752" s="98">
        <v>1.0739740293554956E-3</v>
      </c>
    </row>
    <row r="2753" spans="2:5">
      <c r="B2753" s="283">
        <v>43474.645833333336</v>
      </c>
      <c r="C2753" s="284">
        <v>302.22000000000003</v>
      </c>
      <c r="D2753" s="98">
        <f t="shared" si="45"/>
        <v>-1.7490247074122167E-2</v>
      </c>
      <c r="E2753" s="98">
        <v>1.0599536270290422E-3</v>
      </c>
    </row>
    <row r="2754" spans="2:5">
      <c r="B2754" s="283">
        <v>41842.645833333336</v>
      </c>
      <c r="C2754" s="284">
        <v>180.16</v>
      </c>
      <c r="D2754" s="98">
        <f t="shared" si="45"/>
        <v>-0.40387796969095369</v>
      </c>
      <c r="E2754" s="98">
        <v>1.0557315108072896E-3</v>
      </c>
    </row>
    <row r="2755" spans="2:5">
      <c r="B2755" s="283">
        <v>43227.645833333336</v>
      </c>
      <c r="C2755" s="284">
        <v>285.87</v>
      </c>
      <c r="D2755" s="98">
        <f t="shared" si="45"/>
        <v>0.58675621669627009</v>
      </c>
      <c r="E2755" s="98">
        <v>1.0505305179115965E-3</v>
      </c>
    </row>
    <row r="2756" spans="2:5">
      <c r="B2756" s="283">
        <v>38261.645833333336</v>
      </c>
      <c r="C2756" s="284">
        <v>28.7</v>
      </c>
      <c r="D2756" s="98">
        <f t="shared" si="45"/>
        <v>-0.89960471543009057</v>
      </c>
      <c r="E2756" s="98">
        <v>1.0463899546564459E-3</v>
      </c>
    </row>
    <row r="2757" spans="2:5">
      <c r="B2757" s="283">
        <v>39261.645833333336</v>
      </c>
      <c r="C2757" s="284">
        <v>95.7</v>
      </c>
      <c r="D2757" s="98">
        <f t="shared" si="45"/>
        <v>2.3344947735191641</v>
      </c>
      <c r="E2757" s="98">
        <v>1.0460251046024993E-3</v>
      </c>
    </row>
    <row r="2758" spans="2:5">
      <c r="B2758" s="283">
        <v>39988.645833333336</v>
      </c>
      <c r="C2758" s="284">
        <v>76.75</v>
      </c>
      <c r="D2758" s="98">
        <f t="shared" si="45"/>
        <v>-0.19801462904911182</v>
      </c>
      <c r="E2758" s="98">
        <v>1.0434328942219295E-3</v>
      </c>
    </row>
    <row r="2759" spans="2:5">
      <c r="B2759" s="283">
        <v>45260.645833333336</v>
      </c>
      <c r="C2759" s="284">
        <v>674.85</v>
      </c>
      <c r="D2759" s="98">
        <f t="shared" si="45"/>
        <v>7.7928338762214988</v>
      </c>
      <c r="E2759" s="98">
        <v>1.0383445820663084E-3</v>
      </c>
    </row>
    <row r="2760" spans="2:5">
      <c r="B2760" s="283">
        <v>38237.645833333336</v>
      </c>
      <c r="C2760" s="284">
        <v>29.36</v>
      </c>
      <c r="D2760" s="98">
        <f t="shared" si="45"/>
        <v>-0.9564940357116396</v>
      </c>
      <c r="E2760" s="98">
        <v>1.022843504943749E-3</v>
      </c>
    </row>
    <row r="2761" spans="2:5">
      <c r="B2761" s="283">
        <v>40570.645833333336</v>
      </c>
      <c r="C2761" s="284">
        <v>132.01</v>
      </c>
      <c r="D2761" s="98">
        <f t="shared" si="45"/>
        <v>3.4962534059945503</v>
      </c>
      <c r="E2761" s="98">
        <v>9.8574461631772969E-4</v>
      </c>
    </row>
    <row r="2762" spans="2:5">
      <c r="B2762" s="283">
        <v>44237.645833333336</v>
      </c>
      <c r="C2762" s="284">
        <v>305.77</v>
      </c>
      <c r="D2762" s="98">
        <f t="shared" ref="D2762:D2825" si="46">C2762/C2761-1</f>
        <v>1.3162639194000456</v>
      </c>
      <c r="E2762" s="98">
        <v>9.8209316790498491E-4</v>
      </c>
    </row>
    <row r="2763" spans="2:5">
      <c r="B2763" s="283">
        <v>40198.645833333336</v>
      </c>
      <c r="C2763" s="284">
        <v>132.91</v>
      </c>
      <c r="D2763" s="98">
        <f t="shared" si="46"/>
        <v>-0.56532687968080575</v>
      </c>
      <c r="E2763" s="98">
        <v>9.7906311191442441E-4</v>
      </c>
    </row>
    <row r="2764" spans="2:5">
      <c r="B2764" s="283">
        <v>40539.645833333336</v>
      </c>
      <c r="C2764" s="284">
        <v>133.33000000000001</v>
      </c>
      <c r="D2764" s="98">
        <f t="shared" si="46"/>
        <v>3.1600331051089281E-3</v>
      </c>
      <c r="E2764" s="98">
        <v>9.7597597597620656E-4</v>
      </c>
    </row>
    <row r="2765" spans="2:5">
      <c r="B2765" s="283">
        <v>41278.645833333336</v>
      </c>
      <c r="C2765" s="284">
        <v>226.6</v>
      </c>
      <c r="D2765" s="98">
        <f t="shared" si="46"/>
        <v>0.6995424885622139</v>
      </c>
      <c r="E2765" s="98">
        <v>9.7181729834794339E-4</v>
      </c>
    </row>
    <row r="2766" spans="2:5">
      <c r="B2766" s="283">
        <v>39139.645833333336</v>
      </c>
      <c r="C2766" s="284">
        <v>82.68</v>
      </c>
      <c r="D2766" s="98">
        <f t="shared" si="46"/>
        <v>-0.63512797881729921</v>
      </c>
      <c r="E2766" s="98">
        <v>9.6852300242145084E-4</v>
      </c>
    </row>
    <row r="2767" spans="2:5">
      <c r="B2767" s="283">
        <v>42255.645833333336</v>
      </c>
      <c r="C2767" s="284">
        <v>186.5</v>
      </c>
      <c r="D2767" s="98">
        <f t="shared" si="46"/>
        <v>1.2556845670053214</v>
      </c>
      <c r="E2767" s="98">
        <v>9.6607986260210943E-4</v>
      </c>
    </row>
    <row r="2768" spans="2:5">
      <c r="B2768" s="283">
        <v>39580.645833333336</v>
      </c>
      <c r="C2768" s="284">
        <v>93.47</v>
      </c>
      <c r="D2768" s="98">
        <f t="shared" si="46"/>
        <v>-0.49882037533512069</v>
      </c>
      <c r="E2768" s="98">
        <v>9.6380381237959334E-4</v>
      </c>
    </row>
    <row r="2769" spans="2:5">
      <c r="B2769" s="283">
        <v>44258.645833333336</v>
      </c>
      <c r="C2769" s="284">
        <v>302.02</v>
      </c>
      <c r="D2769" s="98">
        <f t="shared" si="46"/>
        <v>2.2311971755643523</v>
      </c>
      <c r="E2769" s="98">
        <v>9.6112418387295229E-4</v>
      </c>
    </row>
    <row r="2770" spans="2:5">
      <c r="B2770" s="283">
        <v>40963.645833333336</v>
      </c>
      <c r="C2770" s="284">
        <v>188.21</v>
      </c>
      <c r="D2770" s="98">
        <f t="shared" si="46"/>
        <v>-0.37682934904973175</v>
      </c>
      <c r="E2770" s="98">
        <v>9.5729404882205493E-4</v>
      </c>
    </row>
    <row r="2771" spans="2:5">
      <c r="B2771" s="283">
        <v>39336.645833333336</v>
      </c>
      <c r="C2771" s="284">
        <v>94.17</v>
      </c>
      <c r="D2771" s="98">
        <f t="shared" si="46"/>
        <v>-0.49965464109239677</v>
      </c>
      <c r="E2771" s="98">
        <v>9.5663265306122902E-4</v>
      </c>
    </row>
    <row r="2772" spans="2:5">
      <c r="B2772" s="283">
        <v>42748.645833333336</v>
      </c>
      <c r="C2772" s="284">
        <v>356.17</v>
      </c>
      <c r="D2772" s="98">
        <f t="shared" si="46"/>
        <v>2.7822023999150471</v>
      </c>
      <c r="E2772" s="98">
        <v>9.5551246381697652E-4</v>
      </c>
    </row>
    <row r="2773" spans="2:5">
      <c r="B2773" s="283">
        <v>39149.645833333336</v>
      </c>
      <c r="C2773" s="284">
        <v>73.62</v>
      </c>
      <c r="D2773" s="98">
        <f t="shared" si="46"/>
        <v>-0.79330095179268323</v>
      </c>
      <c r="E2773" s="98">
        <v>9.5173351461608213E-4</v>
      </c>
    </row>
    <row r="2774" spans="2:5">
      <c r="B2774" s="283">
        <v>37676.645833333336</v>
      </c>
      <c r="C2774" s="284">
        <v>21.05</v>
      </c>
      <c r="D2774" s="98">
        <f t="shared" si="46"/>
        <v>-0.71407226297201842</v>
      </c>
      <c r="E2774" s="98">
        <v>9.510223490252212E-4</v>
      </c>
    </row>
    <row r="2775" spans="2:5">
      <c r="B2775" s="283">
        <v>39604.645833333336</v>
      </c>
      <c r="C2775" s="284">
        <v>95.09</v>
      </c>
      <c r="D2775" s="98">
        <f t="shared" si="46"/>
        <v>3.5173396674584323</v>
      </c>
      <c r="E2775" s="98">
        <v>9.4736842105258567E-4</v>
      </c>
    </row>
    <row r="2776" spans="2:5">
      <c r="B2776" s="283">
        <v>39134.645833333336</v>
      </c>
      <c r="C2776" s="284">
        <v>85.13</v>
      </c>
      <c r="D2776" s="98">
        <f t="shared" si="46"/>
        <v>-0.10474287517089087</v>
      </c>
      <c r="E2776" s="98">
        <v>9.4062316284526659E-4</v>
      </c>
    </row>
    <row r="2777" spans="2:5">
      <c r="B2777" s="283">
        <v>42461.645833333336</v>
      </c>
      <c r="C2777" s="284">
        <v>396.52</v>
      </c>
      <c r="D2777" s="98">
        <f t="shared" si="46"/>
        <v>3.6578174556560556</v>
      </c>
      <c r="E2777" s="98">
        <v>9.3398965038504755E-4</v>
      </c>
    </row>
    <row r="2778" spans="2:5">
      <c r="B2778" s="283">
        <v>44025.645833333336</v>
      </c>
      <c r="C2778" s="284">
        <v>322.07</v>
      </c>
      <c r="D2778" s="98">
        <f t="shared" si="46"/>
        <v>-0.18775849894078478</v>
      </c>
      <c r="E2778" s="98">
        <v>9.3234297790356635E-4</v>
      </c>
    </row>
    <row r="2779" spans="2:5">
      <c r="B2779" s="283">
        <v>45175.645833333336</v>
      </c>
      <c r="C2779" s="284">
        <v>700.23</v>
      </c>
      <c r="D2779" s="98">
        <f t="shared" si="46"/>
        <v>1.174154686869314</v>
      </c>
      <c r="E2779" s="98">
        <v>9.2912890591501096E-4</v>
      </c>
    </row>
    <row r="2780" spans="2:5">
      <c r="B2780" s="283">
        <v>39507.645833333336</v>
      </c>
      <c r="C2780" s="284">
        <v>86.29</v>
      </c>
      <c r="D2780" s="98">
        <f t="shared" si="46"/>
        <v>-0.87676906159404766</v>
      </c>
      <c r="E2780" s="98">
        <v>9.2796659320271146E-4</v>
      </c>
    </row>
    <row r="2781" spans="2:5">
      <c r="B2781" s="283">
        <v>43052.645833333336</v>
      </c>
      <c r="C2781" s="284">
        <v>348.6</v>
      </c>
      <c r="D2781" s="98">
        <f t="shared" si="46"/>
        <v>3.0398655695909147</v>
      </c>
      <c r="E2781" s="98">
        <v>9.1880096474117323E-4</v>
      </c>
    </row>
    <row r="2782" spans="2:5">
      <c r="B2782" s="283">
        <v>39891.645833333336</v>
      </c>
      <c r="C2782" s="284">
        <v>43.61</v>
      </c>
      <c r="D2782" s="98">
        <f t="shared" si="46"/>
        <v>-0.87489959839357434</v>
      </c>
      <c r="E2782" s="98">
        <v>9.1806288730778007E-4</v>
      </c>
    </row>
    <row r="2783" spans="2:5">
      <c r="B2783" s="283">
        <v>40081.645833333336</v>
      </c>
      <c r="C2783" s="284">
        <v>120</v>
      </c>
      <c r="D2783" s="98">
        <f t="shared" si="46"/>
        <v>1.751662462737904</v>
      </c>
      <c r="E2783" s="98">
        <v>9.1750771540577425E-4</v>
      </c>
    </row>
    <row r="2784" spans="2:5">
      <c r="B2784" s="283">
        <v>41368.645833333336</v>
      </c>
      <c r="C2784" s="284">
        <v>175.09</v>
      </c>
      <c r="D2784" s="98">
        <f t="shared" si="46"/>
        <v>0.45908333333333329</v>
      </c>
      <c r="E2784" s="98">
        <v>9.1465157491565918E-4</v>
      </c>
    </row>
    <row r="2785" spans="2:5">
      <c r="B2785" s="283">
        <v>44244.645833333336</v>
      </c>
      <c r="C2785" s="284">
        <v>307.93</v>
      </c>
      <c r="D2785" s="98">
        <f t="shared" si="46"/>
        <v>0.75869552801416407</v>
      </c>
      <c r="E2785" s="98">
        <v>9.1012514220722984E-4</v>
      </c>
    </row>
    <row r="2786" spans="2:5">
      <c r="B2786" s="283">
        <v>41456.645833333336</v>
      </c>
      <c r="C2786" s="284">
        <v>193.66</v>
      </c>
      <c r="D2786" s="98">
        <f t="shared" si="46"/>
        <v>-0.37109083233202356</v>
      </c>
      <c r="E2786" s="98">
        <v>8.7859837717707556E-4</v>
      </c>
    </row>
    <row r="2787" spans="2:5">
      <c r="B2787" s="283">
        <v>43224.645833333336</v>
      </c>
      <c r="C2787" s="284">
        <v>285.57</v>
      </c>
      <c r="D2787" s="98">
        <f t="shared" si="46"/>
        <v>0.47459465041825877</v>
      </c>
      <c r="E2787" s="98">
        <v>8.7620916865271958E-4</v>
      </c>
    </row>
    <row r="2788" spans="2:5">
      <c r="B2788" s="283">
        <v>43060.645833333336</v>
      </c>
      <c r="C2788" s="284">
        <v>343.63</v>
      </c>
      <c r="D2788" s="98">
        <f t="shared" si="46"/>
        <v>0.20331267289981447</v>
      </c>
      <c r="E2788" s="98">
        <v>8.7379489121253151E-4</v>
      </c>
    </row>
    <row r="2789" spans="2:5">
      <c r="B2789" s="283">
        <v>41935.645833333336</v>
      </c>
      <c r="C2789" s="284">
        <v>187.53</v>
      </c>
      <c r="D2789" s="98">
        <f t="shared" si="46"/>
        <v>-0.45426767162354853</v>
      </c>
      <c r="E2789" s="98">
        <v>8.5392538826911668E-4</v>
      </c>
    </row>
    <row r="2790" spans="2:5">
      <c r="B2790" s="283">
        <v>39525.645833333336</v>
      </c>
      <c r="C2790" s="284">
        <v>82.67</v>
      </c>
      <c r="D2790" s="98">
        <f t="shared" si="46"/>
        <v>-0.55916386711459498</v>
      </c>
      <c r="E2790" s="98">
        <v>8.4745762711868622E-4</v>
      </c>
    </row>
    <row r="2791" spans="2:5">
      <c r="B2791" s="283">
        <v>36987.645833333336</v>
      </c>
      <c r="C2791" s="284">
        <v>24.15</v>
      </c>
      <c r="D2791" s="98">
        <f t="shared" si="46"/>
        <v>-0.70787468247248098</v>
      </c>
      <c r="E2791" s="98">
        <v>8.2884376295067064E-4</v>
      </c>
    </row>
    <row r="2792" spans="2:5">
      <c r="B2792" s="283">
        <v>38357.645833333336</v>
      </c>
      <c r="C2792" s="284">
        <v>36.729999999999997</v>
      </c>
      <c r="D2792" s="98">
        <f t="shared" si="46"/>
        <v>0.52091097308488599</v>
      </c>
      <c r="E2792" s="98">
        <v>8.1743869209782716E-4</v>
      </c>
    </row>
    <row r="2793" spans="2:5">
      <c r="B2793" s="283">
        <v>43613.645833333336</v>
      </c>
      <c r="C2793" s="284">
        <v>343.48</v>
      </c>
      <c r="D2793" s="98">
        <f t="shared" si="46"/>
        <v>8.3514838007078698</v>
      </c>
      <c r="E2793" s="98">
        <v>8.158508158508937E-4</v>
      </c>
    </row>
    <row r="2794" spans="2:5">
      <c r="B2794" s="283">
        <v>40353.645833333336</v>
      </c>
      <c r="C2794" s="284">
        <v>123.11</v>
      </c>
      <c r="D2794" s="98">
        <f t="shared" si="46"/>
        <v>-0.64158029579597065</v>
      </c>
      <c r="E2794" s="98">
        <v>8.1294203723270009E-4</v>
      </c>
    </row>
    <row r="2795" spans="2:5">
      <c r="B2795" s="283">
        <v>40309.645833333336</v>
      </c>
      <c r="C2795" s="284">
        <v>123.33</v>
      </c>
      <c r="D2795" s="98">
        <f t="shared" si="46"/>
        <v>1.7870197384453057E-3</v>
      </c>
      <c r="E2795" s="98">
        <v>8.1149070843133941E-4</v>
      </c>
    </row>
    <row r="2796" spans="2:5">
      <c r="B2796" s="283">
        <v>40323.645833333336</v>
      </c>
      <c r="C2796" s="284">
        <v>123.37</v>
      </c>
      <c r="D2796" s="98">
        <f t="shared" si="46"/>
        <v>3.2433309008350619E-4</v>
      </c>
      <c r="E2796" s="98">
        <v>8.1122738703665043E-4</v>
      </c>
    </row>
    <row r="2797" spans="2:5">
      <c r="B2797" s="283">
        <v>38176.645833333336</v>
      </c>
      <c r="C2797" s="284">
        <v>24.69</v>
      </c>
      <c r="D2797" s="98">
        <f t="shared" si="46"/>
        <v>-0.79987030882710541</v>
      </c>
      <c r="E2797" s="98">
        <v>8.1070125658699865E-4</v>
      </c>
    </row>
    <row r="2798" spans="2:5">
      <c r="B2798" s="283">
        <v>38152.645833333336</v>
      </c>
      <c r="C2798" s="284">
        <v>24.7</v>
      </c>
      <c r="D2798" s="98">
        <f t="shared" si="46"/>
        <v>4.0502227622507547E-4</v>
      </c>
      <c r="E2798" s="98">
        <v>8.103727714747766E-4</v>
      </c>
    </row>
    <row r="2799" spans="2:5">
      <c r="B2799" s="283">
        <v>42019.645833333336</v>
      </c>
      <c r="C2799" s="284">
        <v>187.27</v>
      </c>
      <c r="D2799" s="98">
        <f t="shared" si="46"/>
        <v>6.5817813765182196</v>
      </c>
      <c r="E2799" s="98">
        <v>8.0162462590860351E-4</v>
      </c>
    </row>
    <row r="2800" spans="2:5">
      <c r="B2800" s="283">
        <v>43965.645833333336</v>
      </c>
      <c r="C2800" s="284">
        <v>314.22000000000003</v>
      </c>
      <c r="D2800" s="98">
        <f t="shared" si="46"/>
        <v>0.67789822181876436</v>
      </c>
      <c r="E2800" s="98">
        <v>7.9625441921193918E-4</v>
      </c>
    </row>
    <row r="2801" spans="2:5">
      <c r="B2801" s="283">
        <v>37288.645833333336</v>
      </c>
      <c r="C2801" s="284">
        <v>25.35</v>
      </c>
      <c r="D2801" s="98">
        <f t="shared" si="46"/>
        <v>-0.91932404048119154</v>
      </c>
      <c r="E2801" s="98">
        <v>7.895775759969581E-4</v>
      </c>
    </row>
    <row r="2802" spans="2:5">
      <c r="B2802" s="283">
        <v>42139.645833333336</v>
      </c>
      <c r="C2802" s="284">
        <v>165.68</v>
      </c>
      <c r="D2802" s="98">
        <f t="shared" si="46"/>
        <v>5.5357001972386586</v>
      </c>
      <c r="E2802" s="98">
        <v>7.8526125037758909E-4</v>
      </c>
    </row>
    <row r="2803" spans="2:5">
      <c r="B2803" s="283">
        <v>43460.645833333336</v>
      </c>
      <c r="C2803" s="284">
        <v>281.35000000000002</v>
      </c>
      <c r="D2803" s="98">
        <f t="shared" si="46"/>
        <v>0.69815306615161754</v>
      </c>
      <c r="E2803" s="98">
        <v>7.8255611283051252E-4</v>
      </c>
    </row>
    <row r="2804" spans="2:5">
      <c r="B2804" s="283">
        <v>42045.645833333336</v>
      </c>
      <c r="C2804" s="284">
        <v>166.5</v>
      </c>
      <c r="D2804" s="98">
        <f t="shared" si="46"/>
        <v>-0.40821041407499559</v>
      </c>
      <c r="E2804" s="98">
        <v>7.8139087575879174E-4</v>
      </c>
    </row>
    <row r="2805" spans="2:5">
      <c r="B2805" s="283">
        <v>38190.645833333336</v>
      </c>
      <c r="C2805" s="284">
        <v>25.69</v>
      </c>
      <c r="D2805" s="98">
        <f t="shared" si="46"/>
        <v>-0.84570570570570569</v>
      </c>
      <c r="E2805" s="98">
        <v>7.7911959485787996E-4</v>
      </c>
    </row>
    <row r="2806" spans="2:5">
      <c r="B2806" s="283">
        <v>45090.645833333336</v>
      </c>
      <c r="C2806" s="284">
        <v>567.82000000000005</v>
      </c>
      <c r="D2806" s="98">
        <f t="shared" si="46"/>
        <v>21.102763721292334</v>
      </c>
      <c r="E2806" s="98">
        <v>7.7549437766588625E-4</v>
      </c>
    </row>
    <row r="2807" spans="2:5">
      <c r="B2807" s="283">
        <v>39181.645833333336</v>
      </c>
      <c r="C2807" s="284">
        <v>77.67</v>
      </c>
      <c r="D2807" s="98">
        <f t="shared" si="46"/>
        <v>-0.86321369448064522</v>
      </c>
      <c r="E2807" s="98">
        <v>7.7309625048327391E-4</v>
      </c>
    </row>
    <row r="2808" spans="2:5">
      <c r="B2808" s="283">
        <v>38027.645833333336</v>
      </c>
      <c r="C2808" s="284">
        <v>26.06</v>
      </c>
      <c r="D2808" s="98">
        <f t="shared" si="46"/>
        <v>-0.6644779194026007</v>
      </c>
      <c r="E2808" s="98">
        <v>7.680491551458335E-4</v>
      </c>
    </row>
    <row r="2809" spans="2:5">
      <c r="B2809" s="283">
        <v>42079.645833333336</v>
      </c>
      <c r="C2809" s="284">
        <v>156.80000000000001</v>
      </c>
      <c r="D2809" s="98">
        <f t="shared" si="46"/>
        <v>5.0168841135840374</v>
      </c>
      <c r="E2809" s="98">
        <v>7.6589226448819936E-4</v>
      </c>
    </row>
    <row r="2810" spans="2:5">
      <c r="B2810" s="283">
        <v>40429.645833333336</v>
      </c>
      <c r="C2810" s="284">
        <v>117.67</v>
      </c>
      <c r="D2810" s="98">
        <f t="shared" si="46"/>
        <v>-0.24955357142857149</v>
      </c>
      <c r="E2810" s="98">
        <v>7.6543629869019192E-4</v>
      </c>
    </row>
    <row r="2811" spans="2:5">
      <c r="B2811" s="283">
        <v>40151.645833333336</v>
      </c>
      <c r="C2811" s="284">
        <v>118.49</v>
      </c>
      <c r="D2811" s="98">
        <f t="shared" si="46"/>
        <v>6.9686411149825211E-3</v>
      </c>
      <c r="E2811" s="98">
        <v>7.601351351349539E-4</v>
      </c>
    </row>
    <row r="2812" spans="2:5">
      <c r="B2812" s="283">
        <v>37215.645833333336</v>
      </c>
      <c r="C2812" s="284">
        <v>26.4</v>
      </c>
      <c r="D2812" s="98">
        <f t="shared" si="46"/>
        <v>-0.77719638788083389</v>
      </c>
      <c r="E2812" s="98">
        <v>7.5815011372259988E-4</v>
      </c>
    </row>
    <row r="2813" spans="2:5">
      <c r="B2813" s="283">
        <v>40533.645833333336</v>
      </c>
      <c r="C2813" s="284">
        <v>133.53</v>
      </c>
      <c r="D2813" s="98">
        <f t="shared" si="46"/>
        <v>4.057954545454546</v>
      </c>
      <c r="E2813" s="98">
        <v>7.4945664393299971E-4</v>
      </c>
    </row>
    <row r="2814" spans="2:5">
      <c r="B2814" s="283">
        <v>43719.645833333336</v>
      </c>
      <c r="C2814" s="284">
        <v>338.08</v>
      </c>
      <c r="D2814" s="98">
        <f t="shared" si="46"/>
        <v>1.531865498389875</v>
      </c>
      <c r="E2814" s="98">
        <v>7.4001716839822151E-4</v>
      </c>
    </row>
    <row r="2815" spans="2:5">
      <c r="B2815" s="283">
        <v>45455.645833333336</v>
      </c>
      <c r="C2815" s="284">
        <v>1292.97</v>
      </c>
      <c r="D2815" s="98">
        <f t="shared" si="46"/>
        <v>2.8244498343587319</v>
      </c>
      <c r="E2815" s="98">
        <v>7.3528273556133783E-4</v>
      </c>
    </row>
    <row r="2816" spans="2:5">
      <c r="B2816" s="283">
        <v>45093.645833333336</v>
      </c>
      <c r="C2816" s="284">
        <v>582.12</v>
      </c>
      <c r="D2816" s="98">
        <f t="shared" si="46"/>
        <v>-0.54978073737209687</v>
      </c>
      <c r="E2816" s="98">
        <v>7.2202166064982976E-4</v>
      </c>
    </row>
    <row r="2817" spans="2:5">
      <c r="B2817" s="283">
        <v>45064.645833333336</v>
      </c>
      <c r="C2817" s="284">
        <v>578.42999999999995</v>
      </c>
      <c r="D2817" s="98">
        <f t="shared" si="46"/>
        <v>-6.3388991960421359E-3</v>
      </c>
      <c r="E2817" s="98">
        <v>7.0931801667750705E-4</v>
      </c>
    </row>
    <row r="2818" spans="2:5">
      <c r="B2818" s="283">
        <v>39036.645833333336</v>
      </c>
      <c r="C2818" s="284">
        <v>70.98</v>
      </c>
      <c r="D2818" s="98">
        <f t="shared" si="46"/>
        <v>-0.87728852237954458</v>
      </c>
      <c r="E2818" s="98">
        <v>7.0492034400104764E-4</v>
      </c>
    </row>
    <row r="2819" spans="2:5">
      <c r="B2819" s="283">
        <v>40256.645833333336</v>
      </c>
      <c r="C2819" s="284">
        <v>113.74</v>
      </c>
      <c r="D2819" s="98">
        <f t="shared" si="46"/>
        <v>0.60242321780783303</v>
      </c>
      <c r="E2819" s="98">
        <v>7.0385359845159812E-4</v>
      </c>
    </row>
    <row r="2820" spans="2:5">
      <c r="B2820" s="283">
        <v>41318.645833333336</v>
      </c>
      <c r="C2820" s="284">
        <v>213.65</v>
      </c>
      <c r="D2820" s="98">
        <f t="shared" si="46"/>
        <v>0.87840689291366281</v>
      </c>
      <c r="E2820" s="98">
        <v>7.0257611241220097E-4</v>
      </c>
    </row>
    <row r="2821" spans="2:5">
      <c r="B2821" s="283">
        <v>39695.645833333336</v>
      </c>
      <c r="C2821" s="284">
        <v>100.02</v>
      </c>
      <c r="D2821" s="98">
        <f t="shared" si="46"/>
        <v>-0.53185115843669561</v>
      </c>
      <c r="E2821" s="98">
        <v>7.0035017508751629E-4</v>
      </c>
    </row>
    <row r="2822" spans="2:5">
      <c r="B2822" s="283">
        <v>38274.645833333336</v>
      </c>
      <c r="C2822" s="284">
        <v>28.69</v>
      </c>
      <c r="D2822" s="98">
        <f t="shared" si="46"/>
        <v>-0.71315736852629474</v>
      </c>
      <c r="E2822" s="98">
        <v>6.9759330310437129E-4</v>
      </c>
    </row>
    <row r="2823" spans="2:5">
      <c r="B2823" s="283">
        <v>38279.645833333336</v>
      </c>
      <c r="C2823" s="284">
        <v>28.69</v>
      </c>
      <c r="D2823" s="98">
        <f t="shared" si="46"/>
        <v>0</v>
      </c>
      <c r="E2823" s="98">
        <v>6.9759330310437129E-4</v>
      </c>
    </row>
    <row r="2824" spans="2:5">
      <c r="B2824" s="283">
        <v>45065.645833333336</v>
      </c>
      <c r="C2824" s="284">
        <v>578.83000000000004</v>
      </c>
      <c r="D2824" s="98">
        <f t="shared" si="46"/>
        <v>19.175322411990241</v>
      </c>
      <c r="E2824" s="98">
        <v>6.9152706464059577E-4</v>
      </c>
    </row>
    <row r="2825" spans="2:5">
      <c r="B2825" s="283">
        <v>44182.645833333336</v>
      </c>
      <c r="C2825" s="284">
        <v>333.2</v>
      </c>
      <c r="D2825" s="98">
        <f t="shared" si="46"/>
        <v>-0.42435602854033139</v>
      </c>
      <c r="E2825" s="98">
        <v>6.9075292068343508E-4</v>
      </c>
    </row>
    <row r="2826" spans="2:5">
      <c r="B2826" s="283">
        <v>43465.645833333336</v>
      </c>
      <c r="C2826" s="284">
        <v>295.68</v>
      </c>
      <c r="D2826" s="98">
        <f t="shared" ref="D2826:D2889" si="47">C2826/C2825-1</f>
        <v>-0.11260504201680666</v>
      </c>
      <c r="E2826" s="98">
        <v>6.7686476242045934E-4</v>
      </c>
    </row>
    <row r="2827" spans="2:5">
      <c r="B2827" s="283">
        <v>45601.645833333336</v>
      </c>
      <c r="C2827" s="284">
        <v>2281.2800000000002</v>
      </c>
      <c r="D2827" s="98">
        <f t="shared" si="47"/>
        <v>6.7153679653679657</v>
      </c>
      <c r="E2827" s="98">
        <v>6.7112621998033362E-4</v>
      </c>
    </row>
    <row r="2828" spans="2:5">
      <c r="B2828" s="283">
        <v>40360.645833333336</v>
      </c>
      <c r="C2828" s="284">
        <v>120.01</v>
      </c>
      <c r="D2828" s="98">
        <f t="shared" si="47"/>
        <v>-0.94739356852293444</v>
      </c>
      <c r="E2828" s="98">
        <v>6.6705578253989373E-4</v>
      </c>
    </row>
    <row r="2829" spans="2:5">
      <c r="B2829" s="283">
        <v>42171.645833333336</v>
      </c>
      <c r="C2829" s="284">
        <v>154.37</v>
      </c>
      <c r="D2829" s="98">
        <f t="shared" si="47"/>
        <v>0.28630947421048236</v>
      </c>
      <c r="E2829" s="98">
        <v>6.4821416996174719E-4</v>
      </c>
    </row>
    <row r="2830" spans="2:5">
      <c r="B2830" s="283">
        <v>45173.645833333336</v>
      </c>
      <c r="C2830" s="284">
        <v>711.23</v>
      </c>
      <c r="D2830" s="98">
        <f t="shared" si="47"/>
        <v>3.6073071192589232</v>
      </c>
      <c r="E2830" s="98">
        <v>6.3310729058230208E-4</v>
      </c>
    </row>
    <row r="2831" spans="2:5">
      <c r="B2831" s="283">
        <v>44315.645833333336</v>
      </c>
      <c r="C2831" s="284">
        <v>288.2</v>
      </c>
      <c r="D2831" s="98">
        <f t="shared" si="47"/>
        <v>-0.5947864966325942</v>
      </c>
      <c r="E2831" s="98">
        <v>6.249566002360929E-4</v>
      </c>
    </row>
    <row r="2832" spans="2:5">
      <c r="B2832" s="283">
        <v>38334.645833333336</v>
      </c>
      <c r="C2832" s="284">
        <v>32.18</v>
      </c>
      <c r="D2832" s="98">
        <f t="shared" si="47"/>
        <v>-0.8883414295628036</v>
      </c>
      <c r="E2832" s="98">
        <v>6.2189054726369264E-4</v>
      </c>
    </row>
    <row r="2833" spans="2:5">
      <c r="B2833" s="283">
        <v>45062.645833333336</v>
      </c>
      <c r="C2833" s="284">
        <v>569.95000000000005</v>
      </c>
      <c r="D2833" s="98">
        <f t="shared" si="47"/>
        <v>16.71131137352393</v>
      </c>
      <c r="E2833" s="98">
        <v>6.1446629213479653E-4</v>
      </c>
    </row>
    <row r="2834" spans="2:5">
      <c r="B2834" s="283">
        <v>42647.645833333336</v>
      </c>
      <c r="C2834" s="284">
        <v>440.23</v>
      </c>
      <c r="D2834" s="98">
        <f t="shared" si="47"/>
        <v>-0.22759891218527939</v>
      </c>
      <c r="E2834" s="98">
        <v>5.9094938291237575E-4</v>
      </c>
    </row>
    <row r="2835" spans="2:5">
      <c r="B2835" s="283">
        <v>44571.645833333336</v>
      </c>
      <c r="C2835" s="284">
        <v>374.02</v>
      </c>
      <c r="D2835" s="98">
        <f t="shared" si="47"/>
        <v>-0.15039865524839291</v>
      </c>
      <c r="E2835" s="98">
        <v>5.8855002675217705E-4</v>
      </c>
    </row>
    <row r="2836" spans="2:5">
      <c r="B2836" s="283">
        <v>40100.645833333336</v>
      </c>
      <c r="C2836" s="284">
        <v>120.41</v>
      </c>
      <c r="D2836" s="98">
        <f t="shared" si="47"/>
        <v>-0.67806534409924601</v>
      </c>
      <c r="E2836" s="98">
        <v>5.8168522519519428E-4</v>
      </c>
    </row>
    <row r="2837" spans="2:5">
      <c r="B2837" s="283">
        <v>38642.645833333336</v>
      </c>
      <c r="C2837" s="284">
        <v>70.040000000000006</v>
      </c>
      <c r="D2837" s="98">
        <f t="shared" si="47"/>
        <v>-0.41832073748027565</v>
      </c>
      <c r="E2837" s="98">
        <v>5.714285714286671E-4</v>
      </c>
    </row>
    <row r="2838" spans="2:5">
      <c r="B2838" s="283">
        <v>41149.645833333336</v>
      </c>
      <c r="C2838" s="284">
        <v>228.57</v>
      </c>
      <c r="D2838" s="98">
        <f t="shared" si="47"/>
        <v>2.2634209023415188</v>
      </c>
      <c r="E2838" s="98">
        <v>5.6907721940113731E-4</v>
      </c>
    </row>
    <row r="2839" spans="2:5">
      <c r="B2839" s="283">
        <v>41162.645833333336</v>
      </c>
      <c r="C2839" s="284">
        <v>211.08</v>
      </c>
      <c r="D2839" s="98">
        <f t="shared" si="47"/>
        <v>-7.6519228245176429E-2</v>
      </c>
      <c r="E2839" s="98">
        <v>5.6882821387937987E-4</v>
      </c>
    </row>
    <row r="2840" spans="2:5">
      <c r="B2840" s="283">
        <v>44893.645833333336</v>
      </c>
      <c r="C2840" s="284">
        <v>580.67999999999995</v>
      </c>
      <c r="D2840" s="98">
        <f t="shared" si="47"/>
        <v>1.7509948834565088</v>
      </c>
      <c r="E2840" s="98">
        <v>5.6862238304455914E-4</v>
      </c>
    </row>
    <row r="2841" spans="2:5">
      <c r="B2841" s="283">
        <v>40780.645833333336</v>
      </c>
      <c r="C2841" s="284">
        <v>215.41</v>
      </c>
      <c r="D2841" s="98">
        <f t="shared" si="47"/>
        <v>-0.62903836880898256</v>
      </c>
      <c r="E2841" s="98">
        <v>5.5738770960100936E-4</v>
      </c>
    </row>
    <row r="2842" spans="2:5">
      <c r="B2842" s="283">
        <v>40653.645833333336</v>
      </c>
      <c r="C2842" s="284">
        <v>126.74</v>
      </c>
      <c r="D2842" s="98">
        <f t="shared" si="47"/>
        <v>-0.41163362889373756</v>
      </c>
      <c r="E2842" s="98">
        <v>5.5261703639364335E-4</v>
      </c>
    </row>
    <row r="2843" spans="2:5">
      <c r="B2843" s="283">
        <v>36900.645833333336</v>
      </c>
      <c r="C2843" s="284">
        <v>37.369999999999997</v>
      </c>
      <c r="D2843" s="98">
        <f t="shared" si="47"/>
        <v>-0.70514439008994789</v>
      </c>
      <c r="E2843" s="98">
        <v>5.3547523427033283E-4</v>
      </c>
    </row>
    <row r="2844" spans="2:5">
      <c r="B2844" s="283">
        <v>44043.645833333336</v>
      </c>
      <c r="C2844" s="284">
        <v>305.52999999999997</v>
      </c>
      <c r="D2844" s="98">
        <f t="shared" si="47"/>
        <v>7.175809472839175</v>
      </c>
      <c r="E2844" s="98">
        <v>5.2395454694287302E-4</v>
      </c>
    </row>
    <row r="2845" spans="2:5">
      <c r="B2845" s="283">
        <v>36903.645833333336</v>
      </c>
      <c r="C2845" s="284">
        <v>38.24</v>
      </c>
      <c r="D2845" s="98">
        <f t="shared" si="47"/>
        <v>-0.87484044120053672</v>
      </c>
      <c r="E2845" s="98">
        <v>5.2328623757214032E-4</v>
      </c>
    </row>
    <row r="2846" spans="2:5">
      <c r="B2846" s="283">
        <v>44718.645833333336</v>
      </c>
      <c r="C2846" s="284">
        <v>400.08</v>
      </c>
      <c r="D2846" s="98">
        <f t="shared" si="47"/>
        <v>9.4623430962343082</v>
      </c>
      <c r="E2846" s="98">
        <v>5.0015004501346993E-4</v>
      </c>
    </row>
    <row r="2847" spans="2:5">
      <c r="B2847" s="283">
        <v>37707.645833333336</v>
      </c>
      <c r="C2847" s="284">
        <v>20.37</v>
      </c>
      <c r="D2847" s="98">
        <f t="shared" si="47"/>
        <v>-0.94908518296340727</v>
      </c>
      <c r="E2847" s="98">
        <v>4.9115913556008195E-4</v>
      </c>
    </row>
    <row r="2848" spans="2:5">
      <c r="B2848" s="283">
        <v>37138.645833333336</v>
      </c>
      <c r="C2848" s="284">
        <v>20.67</v>
      </c>
      <c r="D2848" s="98">
        <f t="shared" si="47"/>
        <v>1.4727540500736325E-2</v>
      </c>
      <c r="E2848" s="98">
        <v>4.8402710551798123E-4</v>
      </c>
    </row>
    <row r="2849" spans="2:5">
      <c r="B2849" s="283">
        <v>41199.645833333336</v>
      </c>
      <c r="C2849" s="284">
        <v>228.12</v>
      </c>
      <c r="D2849" s="98">
        <f t="shared" si="47"/>
        <v>10.036284470246734</v>
      </c>
      <c r="E2849" s="98">
        <v>4.8243498092204185E-4</v>
      </c>
    </row>
    <row r="2850" spans="2:5">
      <c r="B2850" s="283">
        <v>43682.645833333336</v>
      </c>
      <c r="C2850" s="284">
        <v>231.08</v>
      </c>
      <c r="D2850" s="98">
        <f t="shared" si="47"/>
        <v>1.2975626863054535E-2</v>
      </c>
      <c r="E2850" s="98">
        <v>4.7625232714221255E-4</v>
      </c>
    </row>
    <row r="2851" spans="2:5">
      <c r="B2851" s="283">
        <v>38742.645833333336</v>
      </c>
      <c r="C2851" s="284">
        <v>105.05</v>
      </c>
      <c r="D2851" s="98">
        <f t="shared" si="47"/>
        <v>-0.54539553401419427</v>
      </c>
      <c r="E2851" s="98">
        <v>4.7619047619051891E-4</v>
      </c>
    </row>
    <row r="2852" spans="2:5">
      <c r="B2852" s="283">
        <v>37132.645833333336</v>
      </c>
      <c r="C2852" s="284">
        <v>21.02</v>
      </c>
      <c r="D2852" s="98">
        <f t="shared" si="47"/>
        <v>-0.79990480723465018</v>
      </c>
      <c r="E2852" s="98">
        <v>4.7596382674908178E-4</v>
      </c>
    </row>
    <row r="2853" spans="2:5">
      <c r="B2853" s="283">
        <v>41627.645833333336</v>
      </c>
      <c r="C2853" s="284">
        <v>168.63</v>
      </c>
      <c r="D2853" s="98">
        <f t="shared" si="47"/>
        <v>7.0223596574690763</v>
      </c>
      <c r="E2853" s="98">
        <v>4.7463660634816662E-4</v>
      </c>
    </row>
    <row r="2854" spans="2:5">
      <c r="B2854" s="283">
        <v>41185.645833333336</v>
      </c>
      <c r="C2854" s="284">
        <v>232.78</v>
      </c>
      <c r="D2854" s="98">
        <f t="shared" si="47"/>
        <v>0.3804186680899011</v>
      </c>
      <c r="E2854" s="98">
        <v>4.7277259638112135E-4</v>
      </c>
    </row>
    <row r="2855" spans="2:5">
      <c r="B2855" s="283">
        <v>37127.645833333336</v>
      </c>
      <c r="C2855" s="284">
        <v>21.38</v>
      </c>
      <c r="D2855" s="98">
        <f t="shared" si="47"/>
        <v>-0.90815362144514133</v>
      </c>
      <c r="E2855" s="98">
        <v>4.6794571829655851E-4</v>
      </c>
    </row>
    <row r="2856" spans="2:5">
      <c r="B2856" s="283">
        <v>43405.645833333336</v>
      </c>
      <c r="C2856" s="284">
        <v>257.52</v>
      </c>
      <c r="D2856" s="98">
        <f t="shared" si="47"/>
        <v>11.04490177736202</v>
      </c>
      <c r="E2856" s="98">
        <v>4.662004662003838E-4</v>
      </c>
    </row>
    <row r="2857" spans="2:5">
      <c r="B2857" s="283">
        <v>40189.645833333336</v>
      </c>
      <c r="C2857" s="284">
        <v>129.4</v>
      </c>
      <c r="D2857" s="98">
        <f t="shared" si="47"/>
        <v>-0.49751475613544571</v>
      </c>
      <c r="E2857" s="98">
        <v>4.6389361373133653E-4</v>
      </c>
    </row>
    <row r="2858" spans="2:5">
      <c r="B2858" s="283">
        <v>42895.645833333336</v>
      </c>
      <c r="C2858" s="284">
        <v>409.82</v>
      </c>
      <c r="D2858" s="98">
        <f t="shared" si="47"/>
        <v>2.1670788253477586</v>
      </c>
      <c r="E2858" s="98">
        <v>4.6383321534060329E-4</v>
      </c>
    </row>
    <row r="2859" spans="2:5">
      <c r="B2859" s="283">
        <v>37635.645833333336</v>
      </c>
      <c r="C2859" s="284">
        <v>22.17</v>
      </c>
      <c r="D2859" s="98">
        <f t="shared" si="47"/>
        <v>-0.9459030794007125</v>
      </c>
      <c r="E2859" s="98">
        <v>4.512635379061436E-4</v>
      </c>
    </row>
    <row r="2860" spans="2:5">
      <c r="B2860" s="283">
        <v>37616.645833333336</v>
      </c>
      <c r="C2860" s="284">
        <v>22.47</v>
      </c>
      <c r="D2860" s="98">
        <f t="shared" si="47"/>
        <v>1.3531799729363803E-2</v>
      </c>
      <c r="E2860" s="98">
        <v>4.4523597506662682E-4</v>
      </c>
    </row>
    <row r="2861" spans="2:5">
      <c r="B2861" s="283">
        <v>38714.645833333336</v>
      </c>
      <c r="C2861" s="284">
        <v>93.37</v>
      </c>
      <c r="D2861" s="98">
        <f t="shared" si="47"/>
        <v>3.1553182020471748</v>
      </c>
      <c r="E2861" s="98">
        <v>4.2858673524071023E-4</v>
      </c>
    </row>
    <row r="2862" spans="2:5">
      <c r="B2862" s="283">
        <v>39275.645833333336</v>
      </c>
      <c r="C2862" s="284">
        <v>94.11</v>
      </c>
      <c r="D2862" s="98">
        <f t="shared" si="47"/>
        <v>7.9254578558423106E-3</v>
      </c>
      <c r="E2862" s="98">
        <v>4.2521526522798503E-4</v>
      </c>
    </row>
    <row r="2863" spans="2:5">
      <c r="B2863" s="283">
        <v>37042.645833333336</v>
      </c>
      <c r="C2863" s="284">
        <v>23.68</v>
      </c>
      <c r="D2863" s="98">
        <f t="shared" si="47"/>
        <v>-0.74837955583891191</v>
      </c>
      <c r="E2863" s="98">
        <v>4.2247570764675224E-4</v>
      </c>
    </row>
    <row r="2864" spans="2:5">
      <c r="B2864" s="283">
        <v>43763.791666666664</v>
      </c>
      <c r="C2864" s="284">
        <v>356.85</v>
      </c>
      <c r="D2864" s="98">
        <f t="shared" si="47"/>
        <v>14.069679054054054</v>
      </c>
      <c r="E2864" s="98">
        <v>4.20521446593769E-4</v>
      </c>
    </row>
    <row r="2865" spans="2:5">
      <c r="B2865" s="283">
        <v>39664.645833333336</v>
      </c>
      <c r="C2865" s="284">
        <v>95.23</v>
      </c>
      <c r="D2865" s="98">
        <f t="shared" si="47"/>
        <v>-0.73313717248143484</v>
      </c>
      <c r="E2865" s="98">
        <v>4.2021220716459418E-4</v>
      </c>
    </row>
    <row r="2866" spans="2:5">
      <c r="B2866" s="283">
        <v>37887.645833333336</v>
      </c>
      <c r="C2866" s="284">
        <v>24.19</v>
      </c>
      <c r="D2866" s="98">
        <f t="shared" si="47"/>
        <v>-0.74598340858973011</v>
      </c>
      <c r="E2866" s="98">
        <v>4.1356492969413239E-4</v>
      </c>
    </row>
    <row r="2867" spans="2:5">
      <c r="B2867" s="283">
        <v>42551.645833333336</v>
      </c>
      <c r="C2867" s="284">
        <v>290.37</v>
      </c>
      <c r="D2867" s="98">
        <f t="shared" si="47"/>
        <v>11.003720545680032</v>
      </c>
      <c r="E2867" s="98">
        <v>4.1343669250637483E-4</v>
      </c>
    </row>
    <row r="2868" spans="2:5">
      <c r="B2868" s="283">
        <v>38079.645833333336</v>
      </c>
      <c r="C2868" s="284">
        <v>24.66</v>
      </c>
      <c r="D2868" s="98">
        <f t="shared" si="47"/>
        <v>-0.91507387126769291</v>
      </c>
      <c r="E2868" s="98">
        <v>4.0567951318459805E-4</v>
      </c>
    </row>
    <row r="2869" spans="2:5">
      <c r="B2869" s="283">
        <v>38125.645833333336</v>
      </c>
      <c r="C2869" s="284">
        <v>24.68</v>
      </c>
      <c r="D2869" s="98">
        <f t="shared" si="47"/>
        <v>8.110300081103361E-4</v>
      </c>
      <c r="E2869" s="98">
        <v>4.0535062829349933E-4</v>
      </c>
    </row>
    <row r="2870" spans="2:5">
      <c r="B2870" s="283">
        <v>38155.645833333336</v>
      </c>
      <c r="C2870" s="284">
        <v>24.69</v>
      </c>
      <c r="D2870" s="98">
        <f t="shared" si="47"/>
        <v>4.0518638573749932E-4</v>
      </c>
      <c r="E2870" s="98">
        <v>4.0518638573749932E-4</v>
      </c>
    </row>
    <row r="2871" spans="2:5">
      <c r="B2871" s="283">
        <v>40869.645833333336</v>
      </c>
      <c r="C2871" s="284">
        <v>199.88</v>
      </c>
      <c r="D2871" s="98">
        <f t="shared" si="47"/>
        <v>7.0955852571891445</v>
      </c>
      <c r="E2871" s="98">
        <v>4.0040040040034697E-4</v>
      </c>
    </row>
    <row r="2872" spans="2:5">
      <c r="B2872" s="283">
        <v>38084.645833333336</v>
      </c>
      <c r="C2872" s="284">
        <v>25.01</v>
      </c>
      <c r="D2872" s="98">
        <f t="shared" si="47"/>
        <v>-0.87487492495497299</v>
      </c>
      <c r="E2872" s="98">
        <v>3.9999999999995595E-4</v>
      </c>
    </row>
    <row r="2873" spans="2:5">
      <c r="B2873" s="283">
        <v>37222.645833333336</v>
      </c>
      <c r="C2873" s="284">
        <v>26.68</v>
      </c>
      <c r="D2873" s="98">
        <f t="shared" si="47"/>
        <v>6.6773290683726394E-2</v>
      </c>
      <c r="E2873" s="98">
        <v>3.7495313085855742E-4</v>
      </c>
    </row>
    <row r="2874" spans="2:5">
      <c r="B2874" s="283">
        <v>43543.645833333336</v>
      </c>
      <c r="C2874" s="284">
        <v>376.67</v>
      </c>
      <c r="D2874" s="98">
        <f t="shared" si="47"/>
        <v>13.118065967016493</v>
      </c>
      <c r="E2874" s="98">
        <v>3.7181632273664E-4</v>
      </c>
    </row>
    <row r="2875" spans="2:5">
      <c r="B2875" s="283">
        <v>42907.645833333336</v>
      </c>
      <c r="C2875" s="284">
        <v>412.38</v>
      </c>
      <c r="D2875" s="98">
        <f t="shared" si="47"/>
        <v>9.4804470756895798E-2</v>
      </c>
      <c r="E2875" s="98">
        <v>3.6387453605990494E-4</v>
      </c>
    </row>
    <row r="2876" spans="2:5">
      <c r="B2876" s="283">
        <v>45674.645833333336</v>
      </c>
      <c r="C2876" s="284">
        <v>1461.27</v>
      </c>
      <c r="D2876" s="98">
        <f t="shared" si="47"/>
        <v>2.5435035646733595</v>
      </c>
      <c r="E2876" s="98">
        <v>3.5598151634430586E-4</v>
      </c>
    </row>
    <row r="2877" spans="2:5">
      <c r="B2877" s="283">
        <v>43657.645833333336</v>
      </c>
      <c r="C2877" s="284">
        <v>257.57</v>
      </c>
      <c r="D2877" s="98">
        <f t="shared" si="47"/>
        <v>-0.82373551773457332</v>
      </c>
      <c r="E2877" s="98">
        <v>3.4954171197743023E-4</v>
      </c>
    </row>
    <row r="2878" spans="2:5">
      <c r="B2878" s="283">
        <v>44313.645833333336</v>
      </c>
      <c r="C2878" s="284">
        <v>288.23</v>
      </c>
      <c r="D2878" s="98">
        <f t="shared" si="47"/>
        <v>0.11903560197227958</v>
      </c>
      <c r="E2878" s="98">
        <v>3.4706556068453409E-4</v>
      </c>
    </row>
    <row r="2879" spans="2:5">
      <c r="B2879" s="283">
        <v>39192.645833333336</v>
      </c>
      <c r="C2879" s="284">
        <v>86.64</v>
      </c>
      <c r="D2879" s="98">
        <f t="shared" si="47"/>
        <v>-0.69940672379696767</v>
      </c>
      <c r="E2879" s="98">
        <v>3.4638032559741738E-4</v>
      </c>
    </row>
    <row r="2880" spans="2:5">
      <c r="B2880" s="283">
        <v>39818.645833333336</v>
      </c>
      <c r="C2880" s="284">
        <v>58.01</v>
      </c>
      <c r="D2880" s="98">
        <f t="shared" si="47"/>
        <v>-0.33044783010156975</v>
      </c>
      <c r="E2880" s="98">
        <v>3.4488704949131588E-4</v>
      </c>
    </row>
    <row r="2881" spans="2:5">
      <c r="B2881" s="283">
        <v>38310.645833333336</v>
      </c>
      <c r="C2881" s="284">
        <v>29.01</v>
      </c>
      <c r="D2881" s="98">
        <f t="shared" si="47"/>
        <v>-0.49991380796414409</v>
      </c>
      <c r="E2881" s="98">
        <v>3.4482758620701937E-4</v>
      </c>
    </row>
    <row r="2882" spans="2:5">
      <c r="B2882" s="283">
        <v>40371.645833333336</v>
      </c>
      <c r="C2882" s="284">
        <v>123.43</v>
      </c>
      <c r="D2882" s="98">
        <f t="shared" si="47"/>
        <v>3.254739744915546</v>
      </c>
      <c r="E2882" s="98">
        <v>3.2417537888007608E-4</v>
      </c>
    </row>
    <row r="2883" spans="2:5">
      <c r="B2883" s="283">
        <v>39616.645833333336</v>
      </c>
      <c r="C2883" s="284">
        <v>94.7</v>
      </c>
      <c r="D2883" s="98">
        <f t="shared" si="47"/>
        <v>-0.23276350968160098</v>
      </c>
      <c r="E2883" s="98">
        <v>3.1689025034320473E-4</v>
      </c>
    </row>
    <row r="2884" spans="2:5">
      <c r="B2884" s="283">
        <v>40682.645833333336</v>
      </c>
      <c r="C2884" s="284">
        <v>128.4</v>
      </c>
      <c r="D2884" s="98">
        <f t="shared" si="47"/>
        <v>0.35586061246040135</v>
      </c>
      <c r="E2884" s="98">
        <v>3.1162355874103653E-4</v>
      </c>
    </row>
    <row r="2885" spans="2:5">
      <c r="B2885" s="283">
        <v>41304.645833333336</v>
      </c>
      <c r="C2885" s="284">
        <v>225.03</v>
      </c>
      <c r="D2885" s="98">
        <f t="shared" si="47"/>
        <v>0.75257009345794379</v>
      </c>
      <c r="E2885" s="98">
        <v>3.1116642958739504E-4</v>
      </c>
    </row>
    <row r="2886" spans="2:5">
      <c r="B2886" s="283">
        <v>43103.645833333336</v>
      </c>
      <c r="C2886" s="284">
        <v>328.78</v>
      </c>
      <c r="D2886" s="98">
        <f t="shared" si="47"/>
        <v>0.46104963782606756</v>
      </c>
      <c r="E2886" s="98">
        <v>3.0424729219902247E-4</v>
      </c>
    </row>
    <row r="2887" spans="2:5">
      <c r="B2887" s="283">
        <v>42144.645833333336</v>
      </c>
      <c r="C2887" s="284">
        <v>169.98</v>
      </c>
      <c r="D2887" s="98">
        <f t="shared" si="47"/>
        <v>-0.48299774925482086</v>
      </c>
      <c r="E2887" s="98">
        <v>2.9423880421330928E-4</v>
      </c>
    </row>
    <row r="2888" spans="2:5">
      <c r="B2888" s="283">
        <v>42782.645833333336</v>
      </c>
      <c r="C2888" s="284">
        <v>340.98</v>
      </c>
      <c r="D2888" s="98">
        <f t="shared" si="47"/>
        <v>1.0060007059654081</v>
      </c>
      <c r="E2888" s="98">
        <v>2.9335836658073156E-4</v>
      </c>
    </row>
    <row r="2889" spans="2:5">
      <c r="B2889" s="283">
        <v>43958.645833333336</v>
      </c>
      <c r="C2889" s="284">
        <v>320.67</v>
      </c>
      <c r="D2889" s="98">
        <f t="shared" si="47"/>
        <v>-5.9563610768960107E-2</v>
      </c>
      <c r="E2889" s="98">
        <v>2.8074115665366328E-4</v>
      </c>
    </row>
    <row r="2890" spans="2:5">
      <c r="B2890" s="283">
        <v>36887.645833333336</v>
      </c>
      <c r="C2890" s="284">
        <v>35.799999999999997</v>
      </c>
      <c r="D2890" s="98">
        <f t="shared" ref="D2890:D2953" si="48">C2890/C2889-1</f>
        <v>-0.88835874886955435</v>
      </c>
      <c r="E2890" s="98">
        <v>2.7940765576972559E-4</v>
      </c>
    </row>
    <row r="2891" spans="2:5">
      <c r="B2891" s="283">
        <v>44949.645833333336</v>
      </c>
      <c r="C2891" s="284">
        <v>638.45000000000005</v>
      </c>
      <c r="D2891" s="98">
        <f t="shared" si="48"/>
        <v>16.833798882681567</v>
      </c>
      <c r="E2891" s="98">
        <v>2.6634079087561879E-4</v>
      </c>
    </row>
    <row r="2892" spans="2:5">
      <c r="B2892" s="283">
        <v>44833.645833333336</v>
      </c>
      <c r="C2892" s="284">
        <v>377.83</v>
      </c>
      <c r="D2892" s="98">
        <f t="shared" si="48"/>
        <v>-0.40820737724175749</v>
      </c>
      <c r="E2892" s="98">
        <v>2.6473936409598942E-4</v>
      </c>
    </row>
    <row r="2893" spans="2:5">
      <c r="B2893" s="283">
        <v>39996.645833333336</v>
      </c>
      <c r="C2893" s="284">
        <v>81.349999999999994</v>
      </c>
      <c r="D2893" s="98">
        <f t="shared" si="48"/>
        <v>-0.78469152793584418</v>
      </c>
      <c r="E2893" s="98">
        <v>2.4591171769339226E-4</v>
      </c>
    </row>
    <row r="2894" spans="2:5">
      <c r="B2894" s="283">
        <v>44299.645833333336</v>
      </c>
      <c r="C2894" s="284">
        <v>294.45</v>
      </c>
      <c r="D2894" s="98">
        <f t="shared" si="48"/>
        <v>2.6195451751690229</v>
      </c>
      <c r="E2894" s="98">
        <v>2.377878931991706E-4</v>
      </c>
    </row>
    <row r="2895" spans="2:5">
      <c r="B2895" s="283">
        <v>41704.645833333336</v>
      </c>
      <c r="C2895" s="284">
        <v>214.01</v>
      </c>
      <c r="D2895" s="98">
        <f t="shared" si="48"/>
        <v>-0.27318729835286126</v>
      </c>
      <c r="E2895" s="98">
        <v>2.3368853991390104E-4</v>
      </c>
    </row>
    <row r="2896" spans="2:5">
      <c r="B2896" s="283">
        <v>39506.645833333336</v>
      </c>
      <c r="C2896" s="284">
        <v>86.21</v>
      </c>
      <c r="D2896" s="98">
        <f t="shared" si="48"/>
        <v>-0.59716835661884959</v>
      </c>
      <c r="E2896" s="98">
        <v>2.3204548091415589E-4</v>
      </c>
    </row>
    <row r="2897" spans="2:5">
      <c r="B2897" s="283">
        <v>39898.645833333336</v>
      </c>
      <c r="C2897" s="284">
        <v>43.69</v>
      </c>
      <c r="D2897" s="98">
        <f t="shared" si="48"/>
        <v>-0.49321424428720562</v>
      </c>
      <c r="E2897" s="98">
        <v>2.2893772893772812E-4</v>
      </c>
    </row>
    <row r="2898" spans="2:5">
      <c r="B2898" s="283">
        <v>39591.645833333336</v>
      </c>
      <c r="C2898" s="284">
        <v>94.48</v>
      </c>
      <c r="D2898" s="98">
        <f t="shared" si="48"/>
        <v>1.1625085831998172</v>
      </c>
      <c r="E2898" s="98">
        <v>2.1172983273354262E-4</v>
      </c>
    </row>
    <row r="2899" spans="2:5">
      <c r="B2899" s="283">
        <v>44721.645833333336</v>
      </c>
      <c r="C2899" s="284">
        <v>401.5</v>
      </c>
      <c r="D2899" s="98">
        <f t="shared" si="48"/>
        <v>3.2495766299745981</v>
      </c>
      <c r="E2899" s="98">
        <v>1.9929251158390393E-4</v>
      </c>
    </row>
    <row r="2900" spans="2:5">
      <c r="B2900" s="283">
        <v>42101.645833333336</v>
      </c>
      <c r="C2900" s="284">
        <v>152.19999999999999</v>
      </c>
      <c r="D2900" s="98">
        <f t="shared" si="48"/>
        <v>-0.62092154420921553</v>
      </c>
      <c r="E2900" s="98">
        <v>1.9714792666092329E-4</v>
      </c>
    </row>
    <row r="2901" spans="2:5">
      <c r="B2901" s="283">
        <v>38832.645833333336</v>
      </c>
      <c r="C2901" s="284">
        <v>102</v>
      </c>
      <c r="D2901" s="98">
        <f t="shared" si="48"/>
        <v>-0.32982917214191843</v>
      </c>
      <c r="E2901" s="98">
        <v>1.9611688566389951E-4</v>
      </c>
    </row>
    <row r="2902" spans="2:5">
      <c r="B2902" s="283">
        <v>41164.645833333336</v>
      </c>
      <c r="C2902" s="284">
        <v>211.45</v>
      </c>
      <c r="D2902" s="98">
        <f t="shared" si="48"/>
        <v>1.0730392156862743</v>
      </c>
      <c r="E2902" s="98">
        <v>1.8920580861836456E-4</v>
      </c>
    </row>
    <row r="2903" spans="2:5">
      <c r="B2903" s="283">
        <v>41142.645833333336</v>
      </c>
      <c r="C2903" s="284">
        <v>216.78</v>
      </c>
      <c r="D2903" s="98">
        <f t="shared" si="48"/>
        <v>2.5206904705604272E-2</v>
      </c>
      <c r="E2903" s="98">
        <v>1.8455292054997408E-4</v>
      </c>
    </row>
    <row r="2904" spans="2:5">
      <c r="B2904" s="283">
        <v>41214.645833333336</v>
      </c>
      <c r="C2904" s="284">
        <v>221.34</v>
      </c>
      <c r="D2904" s="98">
        <f t="shared" si="48"/>
        <v>2.1035150844173733E-2</v>
      </c>
      <c r="E2904" s="98">
        <v>1.8075011296869725E-4</v>
      </c>
    </row>
    <row r="2905" spans="2:5">
      <c r="B2905" s="283">
        <v>41646.645833333336</v>
      </c>
      <c r="C2905" s="284">
        <v>173.41</v>
      </c>
      <c r="D2905" s="98">
        <f t="shared" si="48"/>
        <v>-0.21654468238908464</v>
      </c>
      <c r="E2905" s="98">
        <v>1.7303033798587997E-4</v>
      </c>
    </row>
    <row r="2906" spans="2:5">
      <c r="B2906" s="283">
        <v>44099.645833333336</v>
      </c>
      <c r="C2906" s="284">
        <v>305.97000000000003</v>
      </c>
      <c r="D2906" s="98">
        <f t="shared" si="48"/>
        <v>0.76443111700593991</v>
      </c>
      <c r="E2906" s="98">
        <v>1.6344142259416827E-4</v>
      </c>
    </row>
    <row r="2907" spans="2:5">
      <c r="B2907" s="283">
        <v>38653.645833333336</v>
      </c>
      <c r="C2907" s="284">
        <v>70.010000000000005</v>
      </c>
      <c r="D2907" s="98">
        <f t="shared" si="48"/>
        <v>-0.77118671765205737</v>
      </c>
      <c r="E2907" s="98">
        <v>1.4285714285722229E-4</v>
      </c>
    </row>
    <row r="2908" spans="2:5">
      <c r="B2908" s="283">
        <v>39174.645833333336</v>
      </c>
      <c r="C2908" s="284">
        <v>76.91</v>
      </c>
      <c r="D2908" s="98">
        <f t="shared" si="48"/>
        <v>9.8557348950149892E-2</v>
      </c>
      <c r="E2908" s="98">
        <v>1.3003901170338672E-4</v>
      </c>
    </row>
    <row r="2909" spans="2:5">
      <c r="B2909" s="283">
        <v>39318.645833333336</v>
      </c>
      <c r="C2909" s="284">
        <v>82.56</v>
      </c>
      <c r="D2909" s="98">
        <f t="shared" si="48"/>
        <v>7.3462488623065925E-2</v>
      </c>
      <c r="E2909" s="98">
        <v>1.2113870381602609E-4</v>
      </c>
    </row>
    <row r="2910" spans="2:5">
      <c r="B2910" s="283">
        <v>38911.645833333336</v>
      </c>
      <c r="C2910" s="284">
        <v>86.68</v>
      </c>
      <c r="D2910" s="98">
        <f t="shared" si="48"/>
        <v>4.9903100775193776E-2</v>
      </c>
      <c r="E2910" s="98">
        <v>1.1538017768564224E-4</v>
      </c>
    </row>
    <row r="2911" spans="2:5">
      <c r="B2911" s="283">
        <v>41437.645833333336</v>
      </c>
      <c r="C2911" s="284">
        <v>178.85</v>
      </c>
      <c r="D2911" s="98">
        <f t="shared" si="48"/>
        <v>1.0633364097831102</v>
      </c>
      <c r="E2911" s="98">
        <v>1.1183805849124262E-4</v>
      </c>
    </row>
    <row r="2912" spans="2:5">
      <c r="B2912" s="283">
        <v>41572.645833333336</v>
      </c>
      <c r="C2912" s="284">
        <v>180.12</v>
      </c>
      <c r="D2912" s="98">
        <f t="shared" si="48"/>
        <v>7.1009225608051896E-3</v>
      </c>
      <c r="E2912" s="98">
        <v>1.1104941699069393E-4</v>
      </c>
    </row>
    <row r="2913" spans="2:5">
      <c r="B2913" s="283">
        <v>41872.645833333336</v>
      </c>
      <c r="C2913" s="284">
        <v>184.91</v>
      </c>
      <c r="D2913" s="98">
        <f t="shared" si="48"/>
        <v>2.6593382189651349E-2</v>
      </c>
      <c r="E2913" s="98">
        <v>1.0817242684835193E-4</v>
      </c>
    </row>
    <row r="2914" spans="2:5">
      <c r="B2914" s="283">
        <v>43482.645833333336</v>
      </c>
      <c r="C2914" s="284">
        <v>321.52999999999997</v>
      </c>
      <c r="D2914" s="98">
        <f t="shared" si="48"/>
        <v>0.73884592504461621</v>
      </c>
      <c r="E2914" s="98">
        <v>9.3312597200467806E-5</v>
      </c>
    </row>
    <row r="2915" spans="2:5">
      <c r="B2915" s="283">
        <v>44440.645833333336</v>
      </c>
      <c r="C2915" s="284">
        <v>328.23</v>
      </c>
      <c r="D2915" s="98">
        <f t="shared" si="48"/>
        <v>2.0837868939134863E-2</v>
      </c>
      <c r="E2915" s="98">
        <v>9.140767824500351E-5</v>
      </c>
    </row>
    <row r="2916" spans="2:5">
      <c r="B2916" s="283">
        <v>41414.645833333336</v>
      </c>
      <c r="C2916" s="284">
        <v>227.32</v>
      </c>
      <c r="D2916" s="98">
        <f t="shared" si="48"/>
        <v>-0.30743685830058198</v>
      </c>
      <c r="E2916" s="98">
        <v>8.7989441266866919E-5</v>
      </c>
    </row>
    <row r="2917" spans="2:5">
      <c r="B2917" s="283">
        <v>45247.645833333336</v>
      </c>
      <c r="C2917" s="284">
        <v>695.83</v>
      </c>
      <c r="D2917" s="98">
        <f t="shared" si="48"/>
        <v>2.0610153088157666</v>
      </c>
      <c r="E2917" s="98">
        <v>8.6235393880196298E-5</v>
      </c>
    </row>
    <row r="2918" spans="2:5">
      <c r="B2918" s="283">
        <v>40030.645833333336</v>
      </c>
      <c r="C2918" s="284">
        <v>118.34</v>
      </c>
      <c r="D2918" s="98">
        <f t="shared" si="48"/>
        <v>-0.82992972421424771</v>
      </c>
      <c r="E2918" s="98">
        <v>8.4509422800582712E-5</v>
      </c>
    </row>
    <row r="2919" spans="2:5">
      <c r="B2919" s="283">
        <v>43864.645833333336</v>
      </c>
      <c r="C2919" s="284">
        <v>375.48</v>
      </c>
      <c r="D2919" s="98">
        <f t="shared" si="48"/>
        <v>2.1728916680750383</v>
      </c>
      <c r="E2919" s="98">
        <v>7.9904115062090497E-5</v>
      </c>
    </row>
    <row r="2920" spans="2:5">
      <c r="B2920" s="283">
        <v>40280.645833333336</v>
      </c>
      <c r="C2920" s="284">
        <v>126.68</v>
      </c>
      <c r="D2920" s="98">
        <f t="shared" si="48"/>
        <v>-0.66261851496750823</v>
      </c>
      <c r="E2920" s="98">
        <v>7.89452909133459E-5</v>
      </c>
    </row>
    <row r="2921" spans="2:5">
      <c r="B2921" s="283">
        <v>43034.645833333336</v>
      </c>
      <c r="C2921" s="284">
        <v>334.77</v>
      </c>
      <c r="D2921" s="98">
        <f t="shared" si="48"/>
        <v>1.6426428796968739</v>
      </c>
      <c r="E2921" s="98">
        <v>5.9746079163591759E-5</v>
      </c>
    </row>
    <row r="2922" spans="2:5">
      <c r="B2922" s="283">
        <v>43612.645833333336</v>
      </c>
      <c r="C2922" s="284">
        <v>343.2</v>
      </c>
      <c r="D2922" s="98">
        <f t="shared" si="48"/>
        <v>2.5181467873465424E-2</v>
      </c>
      <c r="E2922" s="98">
        <v>5.8278454455384932E-5</v>
      </c>
    </row>
    <row r="2923" spans="2:5">
      <c r="B2923" s="283">
        <v>45021.645833333336</v>
      </c>
      <c r="C2923" s="284">
        <v>589.5</v>
      </c>
      <c r="D2923" s="98">
        <f t="shared" si="48"/>
        <v>0.71765734265734271</v>
      </c>
      <c r="E2923" s="98">
        <v>5.0893175225219522E-5</v>
      </c>
    </row>
    <row r="2924" spans="2:5">
      <c r="B2924" s="283">
        <v>41708.645833333336</v>
      </c>
      <c r="C2924" s="284">
        <v>217.06</v>
      </c>
      <c r="D2924" s="98">
        <f t="shared" si="48"/>
        <v>-0.63178965224766759</v>
      </c>
      <c r="E2924" s="98">
        <v>4.6072333563573764E-5</v>
      </c>
    </row>
    <row r="2925" spans="2:5">
      <c r="B2925" s="283">
        <v>41262.645833333336</v>
      </c>
      <c r="C2925" s="284">
        <v>226.83</v>
      </c>
      <c r="D2925" s="98">
        <f t="shared" si="48"/>
        <v>4.5010596148530313E-2</v>
      </c>
      <c r="E2925" s="98">
        <v>4.4087822943295052E-5</v>
      </c>
    </row>
    <row r="2926" spans="2:5">
      <c r="B2926" s="283">
        <v>36539.645833333336</v>
      </c>
      <c r="C2926" s="284">
        <v>40.67</v>
      </c>
      <c r="D2926" s="98">
        <f t="shared" si="48"/>
        <v>-0.82070272891592821</v>
      </c>
      <c r="E2926" s="98">
        <v>0</v>
      </c>
    </row>
    <row r="2927" spans="2:5">
      <c r="B2927" s="283">
        <v>36558.645833333336</v>
      </c>
      <c r="C2927" s="284">
        <v>34.67</v>
      </c>
      <c r="D2927" s="98">
        <f t="shared" si="48"/>
        <v>-0.14752889107450207</v>
      </c>
      <c r="E2927" s="98">
        <v>0</v>
      </c>
    </row>
    <row r="2928" spans="2:5">
      <c r="B2928" s="283">
        <v>36559.645833333336</v>
      </c>
      <c r="C2928" s="284">
        <v>34.67</v>
      </c>
      <c r="D2928" s="98">
        <f t="shared" si="48"/>
        <v>0</v>
      </c>
      <c r="E2928" s="98">
        <v>0</v>
      </c>
    </row>
    <row r="2929" spans="2:5">
      <c r="B2929" s="283">
        <v>36614.645833333336</v>
      </c>
      <c r="C2929" s="284">
        <v>25</v>
      </c>
      <c r="D2929" s="98">
        <f t="shared" si="48"/>
        <v>-0.2789154888952986</v>
      </c>
      <c r="E2929" s="98">
        <v>0</v>
      </c>
    </row>
    <row r="2930" spans="2:5">
      <c r="B2930" s="283">
        <v>36693.645833333336</v>
      </c>
      <c r="C2930" s="284">
        <v>26.67</v>
      </c>
      <c r="D2930" s="98">
        <f t="shared" si="48"/>
        <v>6.6799999999999971E-2</v>
      </c>
      <c r="E2930" s="98">
        <v>0</v>
      </c>
    </row>
    <row r="2931" spans="2:5">
      <c r="B2931" s="283">
        <v>36698.645833333336</v>
      </c>
      <c r="C2931" s="284">
        <v>26.67</v>
      </c>
      <c r="D2931" s="98">
        <f t="shared" si="48"/>
        <v>0</v>
      </c>
      <c r="E2931" s="98">
        <v>0</v>
      </c>
    </row>
    <row r="2932" spans="2:5">
      <c r="B2932" s="283">
        <v>36699.645833333336</v>
      </c>
      <c r="C2932" s="284">
        <v>26.67</v>
      </c>
      <c r="D2932" s="98">
        <f t="shared" si="48"/>
        <v>0</v>
      </c>
      <c r="E2932" s="98">
        <v>0</v>
      </c>
    </row>
    <row r="2933" spans="2:5">
      <c r="B2933" s="283">
        <v>36704.645833333336</v>
      </c>
      <c r="C2933" s="284">
        <v>26.67</v>
      </c>
      <c r="D2933" s="98">
        <f t="shared" si="48"/>
        <v>0</v>
      </c>
      <c r="E2933" s="98">
        <v>0</v>
      </c>
    </row>
    <row r="2934" spans="2:5">
      <c r="B2934" s="283">
        <v>36763.645833333336</v>
      </c>
      <c r="C2934" s="284">
        <v>28.87</v>
      </c>
      <c r="D2934" s="98">
        <f t="shared" si="48"/>
        <v>8.2489688788901283E-2</v>
      </c>
      <c r="E2934" s="98">
        <v>0</v>
      </c>
    </row>
    <row r="2935" spans="2:5">
      <c r="B2935" s="283">
        <v>36790.645833333336</v>
      </c>
      <c r="C2935" s="284">
        <v>26</v>
      </c>
      <c r="D2935" s="98">
        <f t="shared" si="48"/>
        <v>-9.9411153446484324E-2</v>
      </c>
      <c r="E2935" s="98">
        <v>0</v>
      </c>
    </row>
    <row r="2936" spans="2:5">
      <c r="B2936" s="283">
        <v>36815.645833333336</v>
      </c>
      <c r="C2936" s="284">
        <v>25.27</v>
      </c>
      <c r="D2936" s="98">
        <f t="shared" si="48"/>
        <v>-2.807692307692311E-2</v>
      </c>
      <c r="E2936" s="98">
        <v>0</v>
      </c>
    </row>
    <row r="2937" spans="2:5">
      <c r="B2937" s="283">
        <v>36831.645833333336</v>
      </c>
      <c r="C2937" s="284">
        <v>24.73</v>
      </c>
      <c r="D2937" s="98">
        <f t="shared" si="48"/>
        <v>-2.13692125049465E-2</v>
      </c>
      <c r="E2937" s="98">
        <v>0</v>
      </c>
    </row>
    <row r="2938" spans="2:5">
      <c r="B2938" s="283">
        <v>36895.645833333336</v>
      </c>
      <c r="C2938" s="284">
        <v>37.409999999999997</v>
      </c>
      <c r="D2938" s="98">
        <f t="shared" si="48"/>
        <v>0.51273756570966422</v>
      </c>
      <c r="E2938" s="98">
        <v>0</v>
      </c>
    </row>
    <row r="2939" spans="2:5">
      <c r="B2939" s="283">
        <v>37000.645833333336</v>
      </c>
      <c r="C2939" s="284">
        <v>25.33</v>
      </c>
      <c r="D2939" s="98">
        <f t="shared" si="48"/>
        <v>-0.32290831328521785</v>
      </c>
      <c r="E2939" s="98">
        <v>0</v>
      </c>
    </row>
    <row r="2940" spans="2:5">
      <c r="B2940" s="283">
        <v>37056.645833333336</v>
      </c>
      <c r="C2940" s="284">
        <v>21.79</v>
      </c>
      <c r="D2940" s="98">
        <f t="shared" si="48"/>
        <v>-0.13975523095144093</v>
      </c>
      <c r="E2940" s="98">
        <v>0</v>
      </c>
    </row>
    <row r="2941" spans="2:5">
      <c r="B2941" s="283">
        <v>37088.645833333336</v>
      </c>
      <c r="C2941" s="284">
        <v>23</v>
      </c>
      <c r="D2941" s="98">
        <f t="shared" si="48"/>
        <v>5.5530059660394704E-2</v>
      </c>
      <c r="E2941" s="98">
        <v>0</v>
      </c>
    </row>
    <row r="2942" spans="2:5">
      <c r="B2942" s="283">
        <v>37144.645833333336</v>
      </c>
      <c r="C2942" s="284">
        <v>20.87</v>
      </c>
      <c r="D2942" s="98">
        <f t="shared" si="48"/>
        <v>-9.2608695652173889E-2</v>
      </c>
      <c r="E2942" s="98">
        <v>0</v>
      </c>
    </row>
    <row r="2943" spans="2:5">
      <c r="B2943" s="283">
        <v>37162.645833333336</v>
      </c>
      <c r="C2943" s="284">
        <v>19.670000000000002</v>
      </c>
      <c r="D2943" s="98">
        <f t="shared" si="48"/>
        <v>-5.7498802108289393E-2</v>
      </c>
      <c r="E2943" s="98">
        <v>0</v>
      </c>
    </row>
    <row r="2944" spans="2:5">
      <c r="B2944" s="283">
        <v>37252.645833333336</v>
      </c>
      <c r="C2944" s="284">
        <v>27</v>
      </c>
      <c r="D2944" s="98">
        <f t="shared" si="48"/>
        <v>0.3726487036095576</v>
      </c>
      <c r="E2944" s="98">
        <v>0</v>
      </c>
    </row>
    <row r="2945" spans="2:5">
      <c r="B2945" s="283">
        <v>37292.645833333336</v>
      </c>
      <c r="C2945" s="284">
        <v>25.33</v>
      </c>
      <c r="D2945" s="98">
        <f t="shared" si="48"/>
        <v>-6.1851851851851936E-2</v>
      </c>
      <c r="E2945" s="98">
        <v>0</v>
      </c>
    </row>
    <row r="2946" spans="2:5">
      <c r="B2946" s="283">
        <v>37323.645833333336</v>
      </c>
      <c r="C2946" s="284">
        <v>24.54</v>
      </c>
      <c r="D2946" s="98">
        <f t="shared" si="48"/>
        <v>-3.1188314251875182E-2</v>
      </c>
      <c r="E2946" s="98">
        <v>0</v>
      </c>
    </row>
    <row r="2947" spans="2:5">
      <c r="B2947" s="283">
        <v>37350.645833333336</v>
      </c>
      <c r="C2947" s="284">
        <v>24.34</v>
      </c>
      <c r="D2947" s="98">
        <f t="shared" si="48"/>
        <v>-8.1499592502036755E-3</v>
      </c>
      <c r="E2947" s="98">
        <v>0</v>
      </c>
    </row>
    <row r="2948" spans="2:5">
      <c r="B2948" s="283">
        <v>37382.645833333336</v>
      </c>
      <c r="C2948" s="284">
        <v>24</v>
      </c>
      <c r="D2948" s="98">
        <f t="shared" si="48"/>
        <v>-1.396877567789645E-2</v>
      </c>
      <c r="E2948" s="98">
        <v>0</v>
      </c>
    </row>
    <row r="2949" spans="2:5">
      <c r="B2949" s="283">
        <v>37405.645833333336</v>
      </c>
      <c r="C2949" s="284">
        <v>25.67</v>
      </c>
      <c r="D2949" s="98">
        <f t="shared" si="48"/>
        <v>6.958333333333333E-2</v>
      </c>
      <c r="E2949" s="98">
        <v>0</v>
      </c>
    </row>
    <row r="2950" spans="2:5">
      <c r="B2950" s="283">
        <v>37413.645833333336</v>
      </c>
      <c r="C2950" s="284">
        <v>25.67</v>
      </c>
      <c r="D2950" s="98">
        <f t="shared" si="48"/>
        <v>0</v>
      </c>
      <c r="E2950" s="98">
        <v>0</v>
      </c>
    </row>
    <row r="2951" spans="2:5">
      <c r="B2951" s="283">
        <v>37432.645833333336</v>
      </c>
      <c r="C2951" s="284">
        <v>25.33</v>
      </c>
      <c r="D2951" s="98">
        <f t="shared" si="48"/>
        <v>-1.324503311258296E-2</v>
      </c>
      <c r="E2951" s="98">
        <v>0</v>
      </c>
    </row>
    <row r="2952" spans="2:5">
      <c r="B2952" s="283">
        <v>37438.645833333336</v>
      </c>
      <c r="C2952" s="284">
        <v>25.33</v>
      </c>
      <c r="D2952" s="98">
        <f t="shared" si="48"/>
        <v>0</v>
      </c>
      <c r="E2952" s="98">
        <v>0</v>
      </c>
    </row>
    <row r="2953" spans="2:5">
      <c r="B2953" s="283">
        <v>37439.645833333336</v>
      </c>
      <c r="C2953" s="284">
        <v>25.33</v>
      </c>
      <c r="D2953" s="98">
        <f t="shared" si="48"/>
        <v>0</v>
      </c>
      <c r="E2953" s="98">
        <v>0</v>
      </c>
    </row>
    <row r="2954" spans="2:5">
      <c r="B2954" s="283">
        <v>37446.645833333336</v>
      </c>
      <c r="C2954" s="284">
        <v>26.33</v>
      </c>
      <c r="D2954" s="98">
        <f t="shared" ref="D2954:D3017" si="49">C2954/C2953-1</f>
        <v>3.9478878799842132E-2</v>
      </c>
      <c r="E2954" s="98">
        <v>0</v>
      </c>
    </row>
    <row r="2955" spans="2:5">
      <c r="B2955" s="283">
        <v>37447.645833333336</v>
      </c>
      <c r="C2955" s="284">
        <v>26.33</v>
      </c>
      <c r="D2955" s="98">
        <f t="shared" si="49"/>
        <v>0</v>
      </c>
      <c r="E2955" s="98">
        <v>0</v>
      </c>
    </row>
    <row r="2956" spans="2:5">
      <c r="B2956" s="283">
        <v>37462.645833333336</v>
      </c>
      <c r="C2956" s="284">
        <v>24.67</v>
      </c>
      <c r="D2956" s="98">
        <f t="shared" si="49"/>
        <v>-6.304595518420042E-2</v>
      </c>
      <c r="E2956" s="98">
        <v>0</v>
      </c>
    </row>
    <row r="2957" spans="2:5">
      <c r="B2957" s="283">
        <v>37512.645833333336</v>
      </c>
      <c r="C2957" s="284">
        <v>24.13</v>
      </c>
      <c r="D2957" s="98">
        <f t="shared" si="49"/>
        <v>-2.1888933927847742E-2</v>
      </c>
      <c r="E2957" s="98">
        <v>0</v>
      </c>
    </row>
    <row r="2958" spans="2:5">
      <c r="B2958" s="283">
        <v>37574.645833333336</v>
      </c>
      <c r="C2958" s="284">
        <v>22.53</v>
      </c>
      <c r="D2958" s="98">
        <f t="shared" si="49"/>
        <v>-6.630750103605465E-2</v>
      </c>
      <c r="E2958" s="98">
        <v>0</v>
      </c>
    </row>
    <row r="2959" spans="2:5">
      <c r="B2959" s="283">
        <v>37627.645833333336</v>
      </c>
      <c r="C2959" s="284">
        <v>22.32</v>
      </c>
      <c r="D2959" s="98">
        <f t="shared" si="49"/>
        <v>-9.320905459387574E-3</v>
      </c>
      <c r="E2959" s="98">
        <v>0</v>
      </c>
    </row>
    <row r="2960" spans="2:5">
      <c r="B2960" s="283">
        <v>37666.645833333336</v>
      </c>
      <c r="C2960" s="284">
        <v>21.24</v>
      </c>
      <c r="D2960" s="98">
        <f t="shared" si="49"/>
        <v>-4.8387096774193616E-2</v>
      </c>
      <c r="E2960" s="98">
        <v>0</v>
      </c>
    </row>
    <row r="2961" spans="2:5">
      <c r="B2961" s="283">
        <v>37687.645833333336</v>
      </c>
      <c r="C2961" s="284">
        <v>21.33</v>
      </c>
      <c r="D2961" s="98">
        <f t="shared" si="49"/>
        <v>4.237288135593209E-3</v>
      </c>
      <c r="E2961" s="98">
        <v>0</v>
      </c>
    </row>
    <row r="2962" spans="2:5">
      <c r="B2962" s="283">
        <v>37770.645833333336</v>
      </c>
      <c r="C2962" s="284">
        <v>21.56</v>
      </c>
      <c r="D2962" s="98">
        <f t="shared" si="49"/>
        <v>1.0782934833567737E-2</v>
      </c>
      <c r="E2962" s="98">
        <v>0</v>
      </c>
    </row>
    <row r="2963" spans="2:5">
      <c r="B2963" s="283">
        <v>37790.645833333336</v>
      </c>
      <c r="C2963" s="284">
        <v>22.13</v>
      </c>
      <c r="D2963" s="98">
        <f t="shared" si="49"/>
        <v>2.6437847866419339E-2</v>
      </c>
      <c r="E2963" s="98">
        <v>0</v>
      </c>
    </row>
    <row r="2964" spans="2:5">
      <c r="B2964" s="283">
        <v>37813.645833333336</v>
      </c>
      <c r="C2964" s="284">
        <v>23.67</v>
      </c>
      <c r="D2964" s="98">
        <f t="shared" si="49"/>
        <v>6.958879349299596E-2</v>
      </c>
      <c r="E2964" s="98">
        <v>0</v>
      </c>
    </row>
    <row r="2965" spans="2:5">
      <c r="B2965" s="283">
        <v>37944.645833333336</v>
      </c>
      <c r="C2965" s="284">
        <v>25.01</v>
      </c>
      <c r="D2965" s="98">
        <f t="shared" si="49"/>
        <v>5.6611744824672572E-2</v>
      </c>
      <c r="E2965" s="98">
        <v>0</v>
      </c>
    </row>
    <row r="2966" spans="2:5">
      <c r="B2966" s="283">
        <v>37993.645833333336</v>
      </c>
      <c r="C2966" s="284">
        <v>29.19</v>
      </c>
      <c r="D2966" s="98">
        <f t="shared" si="49"/>
        <v>0.16713314674130353</v>
      </c>
      <c r="E2966" s="98">
        <v>0</v>
      </c>
    </row>
    <row r="2967" spans="2:5">
      <c r="B2967" s="283">
        <v>38138.645833333336</v>
      </c>
      <c r="C2967" s="284">
        <v>24.67</v>
      </c>
      <c r="D2967" s="98">
        <f t="shared" si="49"/>
        <v>-0.15484755053100374</v>
      </c>
      <c r="E2967" s="98">
        <v>0</v>
      </c>
    </row>
    <row r="2968" spans="2:5">
      <c r="B2968" s="283">
        <v>38139.645833333336</v>
      </c>
      <c r="C2968" s="284">
        <v>24.67</v>
      </c>
      <c r="D2968" s="98">
        <f t="shared" si="49"/>
        <v>0</v>
      </c>
      <c r="E2968" s="98">
        <v>0</v>
      </c>
    </row>
    <row r="2969" spans="2:5">
      <c r="B2969" s="283">
        <v>38140.645833333336</v>
      </c>
      <c r="C2969" s="284">
        <v>24.67</v>
      </c>
      <c r="D2969" s="98">
        <f t="shared" si="49"/>
        <v>0</v>
      </c>
      <c r="E2969" s="98">
        <v>0</v>
      </c>
    </row>
    <row r="2970" spans="2:5">
      <c r="B2970" s="283">
        <v>38141.645833333336</v>
      </c>
      <c r="C2970" s="284">
        <v>24.67</v>
      </c>
      <c r="D2970" s="98">
        <f t="shared" si="49"/>
        <v>0</v>
      </c>
      <c r="E2970" s="98">
        <v>0</v>
      </c>
    </row>
    <row r="2971" spans="2:5">
      <c r="B2971" s="283">
        <v>38142.645833333336</v>
      </c>
      <c r="C2971" s="284">
        <v>24.67</v>
      </c>
      <c r="D2971" s="98">
        <f t="shared" si="49"/>
        <v>0</v>
      </c>
      <c r="E2971" s="98">
        <v>0</v>
      </c>
    </row>
    <row r="2972" spans="2:5">
      <c r="B2972" s="283">
        <v>38145.645833333336</v>
      </c>
      <c r="C2972" s="284">
        <v>24.67</v>
      </c>
      <c r="D2972" s="98">
        <f t="shared" si="49"/>
        <v>0</v>
      </c>
      <c r="E2972" s="98">
        <v>0</v>
      </c>
    </row>
    <row r="2973" spans="2:5">
      <c r="B2973" s="283">
        <v>38159.645833333336</v>
      </c>
      <c r="C2973" s="284">
        <v>24.67</v>
      </c>
      <c r="D2973" s="98">
        <f t="shared" si="49"/>
        <v>0</v>
      </c>
      <c r="E2973" s="98">
        <v>0</v>
      </c>
    </row>
    <row r="2974" spans="2:5">
      <c r="B2974" s="283">
        <v>38160.645833333336</v>
      </c>
      <c r="C2974" s="284">
        <v>24.67</v>
      </c>
      <c r="D2974" s="98">
        <f t="shared" si="49"/>
        <v>0</v>
      </c>
      <c r="E2974" s="98">
        <v>0</v>
      </c>
    </row>
    <row r="2975" spans="2:5">
      <c r="B2975" s="283">
        <v>38161.645833333336</v>
      </c>
      <c r="C2975" s="284">
        <v>24.67</v>
      </c>
      <c r="D2975" s="98">
        <f t="shared" si="49"/>
        <v>0</v>
      </c>
      <c r="E2975" s="98">
        <v>0</v>
      </c>
    </row>
    <row r="2976" spans="2:5">
      <c r="B2976" s="283">
        <v>38162.645833333336</v>
      </c>
      <c r="C2976" s="284">
        <v>24.67</v>
      </c>
      <c r="D2976" s="98">
        <f t="shared" si="49"/>
        <v>0</v>
      </c>
      <c r="E2976" s="98">
        <v>0</v>
      </c>
    </row>
    <row r="2977" spans="2:5">
      <c r="B2977" s="283">
        <v>38163.645833333336</v>
      </c>
      <c r="C2977" s="284">
        <v>24.67</v>
      </c>
      <c r="D2977" s="98">
        <f t="shared" si="49"/>
        <v>0</v>
      </c>
      <c r="E2977" s="98">
        <v>0</v>
      </c>
    </row>
    <row r="2978" spans="2:5">
      <c r="B2978" s="283">
        <v>38174.645833333336</v>
      </c>
      <c r="C2978" s="284">
        <v>24.68</v>
      </c>
      <c r="D2978" s="98">
        <f t="shared" si="49"/>
        <v>4.0535062829349933E-4</v>
      </c>
      <c r="E2978" s="98">
        <v>0</v>
      </c>
    </row>
    <row r="2979" spans="2:5">
      <c r="B2979" s="283">
        <v>38189.645833333336</v>
      </c>
      <c r="C2979" s="284">
        <v>25.67</v>
      </c>
      <c r="D2979" s="98">
        <f t="shared" si="49"/>
        <v>4.011345218800666E-2</v>
      </c>
      <c r="E2979" s="98">
        <v>0</v>
      </c>
    </row>
    <row r="2980" spans="2:5">
      <c r="B2980" s="283">
        <v>38245.645833333336</v>
      </c>
      <c r="C2980" s="284">
        <v>29.76</v>
      </c>
      <c r="D2980" s="98">
        <f t="shared" si="49"/>
        <v>0.15932995714842235</v>
      </c>
      <c r="E2980" s="98">
        <v>0</v>
      </c>
    </row>
    <row r="2981" spans="2:5">
      <c r="B2981" s="283">
        <v>38253.645833333336</v>
      </c>
      <c r="C2981" s="284">
        <v>28.67</v>
      </c>
      <c r="D2981" s="98">
        <f t="shared" si="49"/>
        <v>-3.6626344086021501E-2</v>
      </c>
      <c r="E2981" s="98">
        <v>0</v>
      </c>
    </row>
    <row r="2982" spans="2:5">
      <c r="B2982" s="283">
        <v>38254.645833333336</v>
      </c>
      <c r="C2982" s="284">
        <v>28.67</v>
      </c>
      <c r="D2982" s="98">
        <f t="shared" si="49"/>
        <v>0</v>
      </c>
      <c r="E2982" s="98">
        <v>0</v>
      </c>
    </row>
    <row r="2983" spans="2:5">
      <c r="B2983" s="283">
        <v>38265.645833333336</v>
      </c>
      <c r="C2983" s="284">
        <v>28.67</v>
      </c>
      <c r="D2983" s="98">
        <f t="shared" si="49"/>
        <v>0</v>
      </c>
      <c r="E2983" s="98">
        <v>0</v>
      </c>
    </row>
    <row r="2984" spans="2:5">
      <c r="B2984" s="283">
        <v>38271.645833333336</v>
      </c>
      <c r="C2984" s="284">
        <v>28.67</v>
      </c>
      <c r="D2984" s="98">
        <f t="shared" si="49"/>
        <v>0</v>
      </c>
      <c r="E2984" s="98">
        <v>0</v>
      </c>
    </row>
    <row r="2985" spans="2:5">
      <c r="B2985" s="283">
        <v>38272.645833333336</v>
      </c>
      <c r="C2985" s="284">
        <v>28.67</v>
      </c>
      <c r="D2985" s="98">
        <f t="shared" si="49"/>
        <v>0</v>
      </c>
      <c r="E2985" s="98">
        <v>0</v>
      </c>
    </row>
    <row r="2986" spans="2:5">
      <c r="B2986" s="283">
        <v>38278.645833333336</v>
      </c>
      <c r="C2986" s="284">
        <v>28.67</v>
      </c>
      <c r="D2986" s="98">
        <f t="shared" si="49"/>
        <v>0</v>
      </c>
      <c r="E2986" s="98">
        <v>0</v>
      </c>
    </row>
    <row r="2987" spans="2:5">
      <c r="B2987" s="283">
        <v>38281.645833333336</v>
      </c>
      <c r="C2987" s="284">
        <v>28.67</v>
      </c>
      <c r="D2987" s="98">
        <f t="shared" si="49"/>
        <v>0</v>
      </c>
      <c r="E2987" s="98">
        <v>0</v>
      </c>
    </row>
    <row r="2988" spans="2:5">
      <c r="B2988" s="283">
        <v>38285.645833333336</v>
      </c>
      <c r="C2988" s="284">
        <v>28.67</v>
      </c>
      <c r="D2988" s="98">
        <f t="shared" si="49"/>
        <v>0</v>
      </c>
      <c r="E2988" s="98">
        <v>0</v>
      </c>
    </row>
    <row r="2989" spans="2:5">
      <c r="B2989" s="283">
        <v>38286.645833333336</v>
      </c>
      <c r="C2989" s="284">
        <v>28.67</v>
      </c>
      <c r="D2989" s="98">
        <f t="shared" si="49"/>
        <v>0</v>
      </c>
      <c r="E2989" s="98">
        <v>0</v>
      </c>
    </row>
    <row r="2990" spans="2:5">
      <c r="B2990" s="283">
        <v>38287.645833333336</v>
      </c>
      <c r="C2990" s="284">
        <v>28.67</v>
      </c>
      <c r="D2990" s="98">
        <f t="shared" si="49"/>
        <v>0</v>
      </c>
      <c r="E2990" s="98">
        <v>0</v>
      </c>
    </row>
    <row r="2991" spans="2:5">
      <c r="B2991" s="283">
        <v>38288.645833333336</v>
      </c>
      <c r="C2991" s="284">
        <v>28.67</v>
      </c>
      <c r="D2991" s="98">
        <f t="shared" si="49"/>
        <v>0</v>
      </c>
      <c r="E2991" s="98">
        <v>0</v>
      </c>
    </row>
    <row r="2992" spans="2:5">
      <c r="B2992" s="283">
        <v>38338.645833333336</v>
      </c>
      <c r="C2992" s="284">
        <v>32.130000000000003</v>
      </c>
      <c r="D2992" s="98">
        <f t="shared" si="49"/>
        <v>0.12068364143704224</v>
      </c>
      <c r="E2992" s="98">
        <v>0</v>
      </c>
    </row>
    <row r="2993" spans="2:5">
      <c r="B2993" s="283">
        <v>38359.645833333336</v>
      </c>
      <c r="C2993" s="284">
        <v>36.69</v>
      </c>
      <c r="D2993" s="98">
        <f t="shared" si="49"/>
        <v>0.14192343604108304</v>
      </c>
      <c r="E2993" s="98">
        <v>0</v>
      </c>
    </row>
    <row r="2994" spans="2:5">
      <c r="B2994" s="283">
        <v>38478.645833333336</v>
      </c>
      <c r="C2994" s="284">
        <v>52.2</v>
      </c>
      <c r="D2994" s="98">
        <f t="shared" si="49"/>
        <v>0.42273098937040077</v>
      </c>
      <c r="E2994" s="98">
        <v>0</v>
      </c>
    </row>
    <row r="2995" spans="2:5">
      <c r="B2995" s="283">
        <v>38651.645833333336</v>
      </c>
      <c r="C2995" s="284">
        <v>70.17</v>
      </c>
      <c r="D2995" s="98">
        <f t="shared" si="49"/>
        <v>0.34425287356321843</v>
      </c>
      <c r="E2995" s="98">
        <v>0</v>
      </c>
    </row>
    <row r="2996" spans="2:5">
      <c r="B2996" s="283">
        <v>39520.645833333336</v>
      </c>
      <c r="C2996" s="284">
        <v>82.67</v>
      </c>
      <c r="D2996" s="98">
        <f t="shared" si="49"/>
        <v>0.17813880575744623</v>
      </c>
      <c r="E2996" s="98">
        <v>0</v>
      </c>
    </row>
    <row r="2997" spans="2:5">
      <c r="B2997" s="283">
        <v>39521.645833333336</v>
      </c>
      <c r="C2997" s="284">
        <v>82.67</v>
      </c>
      <c r="D2997" s="98">
        <f t="shared" si="49"/>
        <v>0</v>
      </c>
      <c r="E2997" s="98">
        <v>0</v>
      </c>
    </row>
    <row r="2998" spans="2:5">
      <c r="B2998" s="283">
        <v>39526.645833333336</v>
      </c>
      <c r="C2998" s="284">
        <v>82.67</v>
      </c>
      <c r="D2998" s="98">
        <f t="shared" si="49"/>
        <v>0</v>
      </c>
      <c r="E2998" s="98">
        <v>0</v>
      </c>
    </row>
    <row r="2999" spans="2:5">
      <c r="B2999" s="283">
        <v>39545.645833333336</v>
      </c>
      <c r="C2999" s="284">
        <v>86.67</v>
      </c>
      <c r="D2999" s="98">
        <f t="shared" si="49"/>
        <v>4.8385145760251547E-2</v>
      </c>
      <c r="E2999" s="98">
        <v>0</v>
      </c>
    </row>
    <row r="3000" spans="2:5">
      <c r="B3000" s="283">
        <v>39615.645833333336</v>
      </c>
      <c r="C3000" s="284">
        <v>94.67</v>
      </c>
      <c r="D3000" s="98">
        <f t="shared" si="49"/>
        <v>9.2304142148379009E-2</v>
      </c>
      <c r="E3000" s="98">
        <v>0</v>
      </c>
    </row>
    <row r="3001" spans="2:5">
      <c r="B3001" s="283">
        <v>39618.645833333336</v>
      </c>
      <c r="C3001" s="284">
        <v>95.33</v>
      </c>
      <c r="D3001" s="98">
        <f t="shared" si="49"/>
        <v>6.9715855075525024E-3</v>
      </c>
      <c r="E3001" s="98">
        <v>0</v>
      </c>
    </row>
    <row r="3002" spans="2:5">
      <c r="B3002" s="283">
        <v>39668.645833333336</v>
      </c>
      <c r="C3002" s="284">
        <v>100</v>
      </c>
      <c r="D3002" s="98">
        <f t="shared" si="49"/>
        <v>4.8987726843595869E-2</v>
      </c>
      <c r="E3002" s="98">
        <v>0</v>
      </c>
    </row>
    <row r="3003" spans="2:5">
      <c r="B3003" s="283">
        <v>39687.645833333336</v>
      </c>
      <c r="C3003" s="284">
        <v>98.33</v>
      </c>
      <c r="D3003" s="98">
        <f t="shared" si="49"/>
        <v>-1.6700000000000048E-2</v>
      </c>
      <c r="E3003" s="98">
        <v>0</v>
      </c>
    </row>
    <row r="3004" spans="2:5">
      <c r="B3004" s="283">
        <v>39692.645833333336</v>
      </c>
      <c r="C3004" s="284">
        <v>98.33</v>
      </c>
      <c r="D3004" s="98">
        <f t="shared" si="49"/>
        <v>0</v>
      </c>
      <c r="E3004" s="98">
        <v>0</v>
      </c>
    </row>
    <row r="3005" spans="2:5">
      <c r="B3005" s="283">
        <v>39714.645833333336</v>
      </c>
      <c r="C3005" s="284">
        <v>96.67</v>
      </c>
      <c r="D3005" s="98">
        <f t="shared" si="49"/>
        <v>-1.6881928200955909E-2</v>
      </c>
      <c r="E3005" s="98">
        <v>0</v>
      </c>
    </row>
    <row r="3006" spans="2:5">
      <c r="B3006" s="283">
        <v>39811.645833333336</v>
      </c>
      <c r="C3006" s="284">
        <v>53.33</v>
      </c>
      <c r="D3006" s="98">
        <f t="shared" si="49"/>
        <v>-0.44832936795282929</v>
      </c>
      <c r="E3006" s="98">
        <v>0</v>
      </c>
    </row>
    <row r="3007" spans="2:5">
      <c r="B3007" s="283">
        <v>40095.645833333336</v>
      </c>
      <c r="C3007" s="284">
        <v>120</v>
      </c>
      <c r="D3007" s="98">
        <f t="shared" si="49"/>
        <v>1.2501406337896119</v>
      </c>
      <c r="E3007" s="98">
        <v>0</v>
      </c>
    </row>
    <row r="3008" spans="2:5">
      <c r="B3008" s="283">
        <v>40276.645833333336</v>
      </c>
      <c r="C3008" s="284">
        <v>126.67</v>
      </c>
      <c r="D3008" s="98">
        <f t="shared" si="49"/>
        <v>5.5583333333333318E-2</v>
      </c>
      <c r="E3008" s="98">
        <v>0</v>
      </c>
    </row>
    <row r="3009" spans="2:5">
      <c r="B3009" s="283">
        <v>40277.645833333336</v>
      </c>
      <c r="C3009" s="284">
        <v>126.67</v>
      </c>
      <c r="D3009" s="98">
        <f t="shared" si="49"/>
        <v>0</v>
      </c>
      <c r="E3009" s="98">
        <v>0</v>
      </c>
    </row>
    <row r="3010" spans="2:5">
      <c r="B3010" s="283">
        <v>40283.645833333336</v>
      </c>
      <c r="C3010" s="284">
        <v>126.67</v>
      </c>
      <c r="D3010" s="98">
        <f t="shared" si="49"/>
        <v>0</v>
      </c>
      <c r="E3010" s="98">
        <v>0</v>
      </c>
    </row>
    <row r="3011" spans="2:5">
      <c r="B3011" s="283">
        <v>40284.645833333336</v>
      </c>
      <c r="C3011" s="284">
        <v>126.67</v>
      </c>
      <c r="D3011" s="98">
        <f t="shared" si="49"/>
        <v>0</v>
      </c>
      <c r="E3011" s="98">
        <v>0</v>
      </c>
    </row>
    <row r="3012" spans="2:5">
      <c r="B3012" s="283">
        <v>40287.645833333336</v>
      </c>
      <c r="C3012" s="284">
        <v>126.67</v>
      </c>
      <c r="D3012" s="98">
        <f t="shared" si="49"/>
        <v>0</v>
      </c>
      <c r="E3012" s="98">
        <v>0</v>
      </c>
    </row>
    <row r="3013" spans="2:5">
      <c r="B3013" s="283">
        <v>40288.645833333336</v>
      </c>
      <c r="C3013" s="284">
        <v>126.67</v>
      </c>
      <c r="D3013" s="98">
        <f t="shared" si="49"/>
        <v>0</v>
      </c>
      <c r="E3013" s="98">
        <v>0</v>
      </c>
    </row>
    <row r="3014" spans="2:5">
      <c r="B3014" s="283">
        <v>40289.645833333336</v>
      </c>
      <c r="C3014" s="284">
        <v>126.67</v>
      </c>
      <c r="D3014" s="98">
        <f t="shared" si="49"/>
        <v>0</v>
      </c>
      <c r="E3014" s="98">
        <v>0</v>
      </c>
    </row>
    <row r="3015" spans="2:5">
      <c r="B3015" s="283">
        <v>40290.645833333336</v>
      </c>
      <c r="C3015" s="284">
        <v>126.67</v>
      </c>
      <c r="D3015" s="98">
        <f t="shared" si="49"/>
        <v>0</v>
      </c>
      <c r="E3015" s="98">
        <v>0</v>
      </c>
    </row>
    <row r="3016" spans="2:5">
      <c r="B3016" s="283">
        <v>40291.645833333336</v>
      </c>
      <c r="C3016" s="284">
        <v>126.67</v>
      </c>
      <c r="D3016" s="98">
        <f t="shared" si="49"/>
        <v>0</v>
      </c>
      <c r="E3016" s="98">
        <v>0</v>
      </c>
    </row>
    <row r="3017" spans="2:5">
      <c r="B3017" s="283">
        <v>40294.645833333336</v>
      </c>
      <c r="C3017" s="284">
        <v>126.67</v>
      </c>
      <c r="D3017" s="98">
        <f t="shared" si="49"/>
        <v>0</v>
      </c>
      <c r="E3017" s="98">
        <v>0</v>
      </c>
    </row>
    <row r="3018" spans="2:5">
      <c r="B3018" s="283">
        <v>40295.645833333336</v>
      </c>
      <c r="C3018" s="284">
        <v>126.67</v>
      </c>
      <c r="D3018" s="98">
        <f t="shared" ref="D3018:D3081" si="50">C3018/C3017-1</f>
        <v>0</v>
      </c>
      <c r="E3018" s="98">
        <v>0</v>
      </c>
    </row>
    <row r="3019" spans="2:5">
      <c r="B3019" s="283">
        <v>40298.645833333336</v>
      </c>
      <c r="C3019" s="284">
        <v>126.67</v>
      </c>
      <c r="D3019" s="98">
        <f t="shared" si="50"/>
        <v>0</v>
      </c>
      <c r="E3019" s="98">
        <v>0</v>
      </c>
    </row>
    <row r="3020" spans="2:5">
      <c r="B3020" s="283">
        <v>40316.645833333336</v>
      </c>
      <c r="C3020" s="284">
        <v>122.67</v>
      </c>
      <c r="D3020" s="98">
        <f t="shared" si="50"/>
        <v>-3.1578116365358788E-2</v>
      </c>
      <c r="E3020" s="98">
        <v>0</v>
      </c>
    </row>
    <row r="3021" spans="2:5">
      <c r="B3021" s="283">
        <v>40325.645833333336</v>
      </c>
      <c r="C3021" s="284">
        <v>123.33</v>
      </c>
      <c r="D3021" s="98">
        <f t="shared" si="50"/>
        <v>5.380288579114767E-3</v>
      </c>
      <c r="E3021" s="98">
        <v>0</v>
      </c>
    </row>
    <row r="3022" spans="2:5">
      <c r="B3022" s="283">
        <v>40451.645833333336</v>
      </c>
      <c r="C3022" s="284">
        <v>117.02</v>
      </c>
      <c r="D3022" s="98">
        <f t="shared" si="50"/>
        <v>-5.1163544960674656E-2</v>
      </c>
      <c r="E3022" s="98">
        <v>0</v>
      </c>
    </row>
    <row r="3023" spans="2:5">
      <c r="B3023" s="283">
        <v>40599.645833333336</v>
      </c>
      <c r="C3023" s="284">
        <v>120</v>
      </c>
      <c r="D3023" s="98">
        <f t="shared" si="50"/>
        <v>2.5465732353443959E-2</v>
      </c>
      <c r="E3023" s="98">
        <v>0</v>
      </c>
    </row>
    <row r="3024" spans="2:5">
      <c r="B3024" s="283">
        <v>41289.645833333336</v>
      </c>
      <c r="C3024" s="284">
        <v>226.67</v>
      </c>
      <c r="D3024" s="98">
        <f t="shared" si="50"/>
        <v>0.88891666666666658</v>
      </c>
      <c r="E3024" s="98">
        <v>0</v>
      </c>
    </row>
    <row r="3025" spans="2:5">
      <c r="B3025" s="283">
        <v>44068.645833333336</v>
      </c>
      <c r="C3025" s="284">
        <v>314.8</v>
      </c>
      <c r="D3025" s="98">
        <f t="shared" si="50"/>
        <v>0.38880310583667899</v>
      </c>
      <c r="E3025" s="98">
        <v>0</v>
      </c>
    </row>
    <row r="3026" spans="2:5">
      <c r="B3026" s="283">
        <v>44259.645833333336</v>
      </c>
      <c r="C3026" s="284">
        <v>302.02</v>
      </c>
      <c r="D3026" s="98">
        <f t="shared" si="50"/>
        <v>-4.0597204574333023E-2</v>
      </c>
      <c r="E3026" s="98">
        <v>0</v>
      </c>
    </row>
    <row r="3027" spans="2:5">
      <c r="B3027" s="283">
        <v>44529.645833333336</v>
      </c>
      <c r="C3027" s="284">
        <v>393.78</v>
      </c>
      <c r="D3027" s="98">
        <f t="shared" si="50"/>
        <v>0.30382093901066143</v>
      </c>
      <c r="E3027" s="98">
        <v>0</v>
      </c>
    </row>
    <row r="3028" spans="2:5">
      <c r="B3028" s="283">
        <v>44349.645833333336</v>
      </c>
      <c r="C3028" s="284">
        <v>302.62</v>
      </c>
      <c r="D3028" s="98">
        <f t="shared" si="50"/>
        <v>-0.23149982223576615</v>
      </c>
      <c r="E3028" s="98">
        <v>-3.3043650662478719E-5</v>
      </c>
    </row>
    <row r="3029" spans="2:5">
      <c r="B3029" s="283">
        <v>41180.645833333336</v>
      </c>
      <c r="C3029" s="284">
        <v>232.68</v>
      </c>
      <c r="D3029" s="98">
        <f t="shared" si="50"/>
        <v>-0.23111492961469826</v>
      </c>
      <c r="E3029" s="98">
        <v>-4.2975632816188991E-5</v>
      </c>
    </row>
    <row r="3030" spans="2:5">
      <c r="B3030" s="283">
        <v>41183.645833333336</v>
      </c>
      <c r="C3030" s="284">
        <v>232.67</v>
      </c>
      <c r="D3030" s="98">
        <f t="shared" si="50"/>
        <v>-4.2977479800643259E-5</v>
      </c>
      <c r="E3030" s="98">
        <v>-4.2977479800643259E-5</v>
      </c>
    </row>
    <row r="3031" spans="2:5">
      <c r="B3031" s="283">
        <v>41730.645833333336</v>
      </c>
      <c r="C3031" s="284">
        <v>213.67</v>
      </c>
      <c r="D3031" s="98">
        <f t="shared" si="50"/>
        <v>-8.1660721193106078E-2</v>
      </c>
      <c r="E3031" s="98">
        <v>-4.6798951703563851E-5</v>
      </c>
    </row>
    <row r="3032" spans="2:5">
      <c r="B3032" s="283">
        <v>42605.645833333336</v>
      </c>
      <c r="C3032" s="284">
        <v>388.42</v>
      </c>
      <c r="D3032" s="98">
        <f t="shared" si="50"/>
        <v>0.81784995553891537</v>
      </c>
      <c r="E3032" s="98">
        <v>-7.7230016733098594E-5</v>
      </c>
    </row>
    <row r="3033" spans="2:5">
      <c r="B3033" s="283">
        <v>40281.645833333336</v>
      </c>
      <c r="C3033" s="284">
        <v>126.67</v>
      </c>
      <c r="D3033" s="98">
        <f t="shared" si="50"/>
        <v>-0.67388394006487817</v>
      </c>
      <c r="E3033" s="98">
        <v>-7.8939059046434501E-5</v>
      </c>
    </row>
    <row r="3034" spans="2:5">
      <c r="B3034" s="283">
        <v>40652.645833333336</v>
      </c>
      <c r="C3034" s="284">
        <v>126.67</v>
      </c>
      <c r="D3034" s="98">
        <f t="shared" si="50"/>
        <v>0</v>
      </c>
      <c r="E3034" s="98">
        <v>-7.8939059046434501E-5</v>
      </c>
    </row>
    <row r="3035" spans="2:5">
      <c r="B3035" s="283">
        <v>40094.645833333336</v>
      </c>
      <c r="C3035" s="284">
        <v>120</v>
      </c>
      <c r="D3035" s="98">
        <f t="shared" si="50"/>
        <v>-5.2656509039235799E-2</v>
      </c>
      <c r="E3035" s="98">
        <v>-8.3326389467619499E-5</v>
      </c>
    </row>
    <row r="3036" spans="2:5">
      <c r="B3036" s="283">
        <v>40849.645833333336</v>
      </c>
      <c r="C3036" s="284">
        <v>227.5</v>
      </c>
      <c r="D3036" s="98">
        <f t="shared" si="50"/>
        <v>0.89583333333333326</v>
      </c>
      <c r="E3036" s="98">
        <v>-8.790436005634561E-5</v>
      </c>
    </row>
    <row r="3037" spans="2:5">
      <c r="B3037" s="283">
        <v>41957.645833333336</v>
      </c>
      <c r="C3037" s="284">
        <v>198.84</v>
      </c>
      <c r="D3037" s="98">
        <f t="shared" si="50"/>
        <v>-0.12597802197802199</v>
      </c>
      <c r="E3037" s="98">
        <v>-1.0057326762547003E-4</v>
      </c>
    </row>
    <row r="3038" spans="2:5">
      <c r="B3038" s="283">
        <v>38716.645833333336</v>
      </c>
      <c r="C3038" s="284">
        <v>93.33</v>
      </c>
      <c r="D3038" s="98">
        <f t="shared" si="50"/>
        <v>-0.53062764031382015</v>
      </c>
      <c r="E3038" s="98">
        <v>-1.0713520462835024E-4</v>
      </c>
    </row>
    <row r="3039" spans="2:5">
      <c r="B3039" s="283">
        <v>39574.645833333336</v>
      </c>
      <c r="C3039" s="284">
        <v>93.33</v>
      </c>
      <c r="D3039" s="98">
        <f t="shared" si="50"/>
        <v>0</v>
      </c>
      <c r="E3039" s="98">
        <v>-1.0713520462835024E-4</v>
      </c>
    </row>
    <row r="3040" spans="2:5">
      <c r="B3040" s="283">
        <v>38909.645833333336</v>
      </c>
      <c r="C3040" s="284">
        <v>86.95</v>
      </c>
      <c r="D3040" s="98">
        <f t="shared" si="50"/>
        <v>-6.8359584270866747E-2</v>
      </c>
      <c r="E3040" s="98">
        <v>-1.1499540018389265E-4</v>
      </c>
    </row>
    <row r="3041" spans="2:5">
      <c r="B3041" s="283">
        <v>45684.645833333336</v>
      </c>
      <c r="C3041" s="284">
        <v>1448.6</v>
      </c>
      <c r="D3041" s="98">
        <f t="shared" si="50"/>
        <v>15.660149511213341</v>
      </c>
      <c r="E3041" s="98">
        <v>-1.2424246607489753E-4</v>
      </c>
    </row>
    <row r="3042" spans="2:5">
      <c r="B3042" s="283">
        <v>39989.645833333336</v>
      </c>
      <c r="C3042" s="284">
        <v>76.739999999999995</v>
      </c>
      <c r="D3042" s="98">
        <f t="shared" si="50"/>
        <v>-0.94702471351649864</v>
      </c>
      <c r="E3042" s="98">
        <v>-1.3029315960921828E-4</v>
      </c>
    </row>
    <row r="3043" spans="2:5">
      <c r="B3043" s="283">
        <v>40829.645833333336</v>
      </c>
      <c r="C3043" s="284">
        <v>229.49</v>
      </c>
      <c r="D3043" s="98">
        <f t="shared" si="50"/>
        <v>1.9904873599166018</v>
      </c>
      <c r="E3043" s="98">
        <v>-1.3070756361099889E-4</v>
      </c>
    </row>
    <row r="3044" spans="2:5">
      <c r="B3044" s="283">
        <v>39167.645833333336</v>
      </c>
      <c r="C3044" s="284">
        <v>76</v>
      </c>
      <c r="D3044" s="98">
        <f t="shared" si="50"/>
        <v>-0.66883088587738027</v>
      </c>
      <c r="E3044" s="98">
        <v>-1.315616366268646E-4</v>
      </c>
    </row>
    <row r="3045" spans="2:5">
      <c r="B3045" s="283">
        <v>41869.645833333336</v>
      </c>
      <c r="C3045" s="284">
        <v>186.56</v>
      </c>
      <c r="D3045" s="98">
        <f t="shared" si="50"/>
        <v>1.4547368421052633</v>
      </c>
      <c r="E3045" s="98">
        <v>-1.6078032048882918E-4</v>
      </c>
    </row>
    <row r="3046" spans="2:5">
      <c r="B3046" s="283">
        <v>40242.645833333336</v>
      </c>
      <c r="C3046" s="284">
        <v>119</v>
      </c>
      <c r="D3046" s="98">
        <f t="shared" si="50"/>
        <v>-0.36213550600343059</v>
      </c>
      <c r="E3046" s="98">
        <v>-1.680389850444719E-4</v>
      </c>
    </row>
    <row r="3047" spans="2:5">
      <c r="B3047" s="283">
        <v>41591.645833333336</v>
      </c>
      <c r="C3047" s="284">
        <v>174.43</v>
      </c>
      <c r="D3047" s="98">
        <f t="shared" si="50"/>
        <v>0.46579831932773108</v>
      </c>
      <c r="E3047" s="98">
        <v>-1.719591883526661E-4</v>
      </c>
    </row>
    <row r="3048" spans="2:5">
      <c r="B3048" s="283">
        <v>39819.645833333336</v>
      </c>
      <c r="C3048" s="284">
        <v>58</v>
      </c>
      <c r="D3048" s="98">
        <f t="shared" si="50"/>
        <v>-0.66748839075847044</v>
      </c>
      <c r="E3048" s="98">
        <v>-1.7238407171171755E-4</v>
      </c>
    </row>
    <row r="3049" spans="2:5">
      <c r="B3049" s="283">
        <v>41050.645833333336</v>
      </c>
      <c r="C3049" s="284">
        <v>228.8</v>
      </c>
      <c r="D3049" s="98">
        <f t="shared" si="50"/>
        <v>2.9448275862068969</v>
      </c>
      <c r="E3049" s="98">
        <v>-1.7479461632574633E-4</v>
      </c>
    </row>
    <row r="3050" spans="2:5">
      <c r="B3050" s="283">
        <v>42606.645833333336</v>
      </c>
      <c r="C3050" s="284">
        <v>388.35</v>
      </c>
      <c r="D3050" s="98">
        <f t="shared" si="50"/>
        <v>0.69733391608391604</v>
      </c>
      <c r="E3050" s="98">
        <v>-1.8021729056172386E-4</v>
      </c>
    </row>
    <row r="3051" spans="2:5">
      <c r="B3051" s="283">
        <v>39926.645833333336</v>
      </c>
      <c r="C3051" s="284">
        <v>54</v>
      </c>
      <c r="D3051" s="98">
        <f t="shared" si="50"/>
        <v>-0.86095017381228278</v>
      </c>
      <c r="E3051" s="98">
        <v>-1.8515089798176732E-4</v>
      </c>
    </row>
    <row r="3052" spans="2:5">
      <c r="B3052" s="283">
        <v>44042.645833333336</v>
      </c>
      <c r="C3052" s="284">
        <v>305.37</v>
      </c>
      <c r="D3052" s="98">
        <f t="shared" si="50"/>
        <v>4.6550000000000002</v>
      </c>
      <c r="E3052" s="98">
        <v>-1.9644435713583874E-4</v>
      </c>
    </row>
    <row r="3053" spans="2:5">
      <c r="B3053" s="283">
        <v>39715.645833333336</v>
      </c>
      <c r="C3053" s="284">
        <v>96.65</v>
      </c>
      <c r="D3053" s="98">
        <f t="shared" si="50"/>
        <v>-0.68349870648721223</v>
      </c>
      <c r="E3053" s="98">
        <v>-2.0688941760627078E-4</v>
      </c>
    </row>
    <row r="3054" spans="2:5">
      <c r="B3054" s="283">
        <v>39567.645833333336</v>
      </c>
      <c r="C3054" s="284">
        <v>94.39</v>
      </c>
      <c r="D3054" s="98">
        <f t="shared" si="50"/>
        <v>-2.3383341955509618E-2</v>
      </c>
      <c r="E3054" s="98">
        <v>-2.118419658934112E-4</v>
      </c>
    </row>
    <row r="3055" spans="2:5">
      <c r="B3055" s="283">
        <v>41043.645833333336</v>
      </c>
      <c r="C3055" s="284">
        <v>234.93</v>
      </c>
      <c r="D3055" s="98">
        <f t="shared" si="50"/>
        <v>1.488928911961013</v>
      </c>
      <c r="E3055" s="98">
        <v>-2.1278406672897709E-4</v>
      </c>
    </row>
    <row r="3056" spans="2:5">
      <c r="B3056" s="283">
        <v>45411.645833333336</v>
      </c>
      <c r="C3056" s="284">
        <v>1103.93</v>
      </c>
      <c r="D3056" s="98">
        <f t="shared" si="50"/>
        <v>3.6989741625164942</v>
      </c>
      <c r="E3056" s="98">
        <v>-2.1735783439147394E-4</v>
      </c>
    </row>
    <row r="3057" spans="2:5">
      <c r="B3057" s="283">
        <v>44242.645833333336</v>
      </c>
      <c r="C3057" s="284">
        <v>307.85000000000002</v>
      </c>
      <c r="D3057" s="98">
        <f t="shared" si="50"/>
        <v>-0.72113268051416302</v>
      </c>
      <c r="E3057" s="98">
        <v>-2.2733177448686082E-4</v>
      </c>
    </row>
    <row r="3058" spans="2:5">
      <c r="B3058" s="283">
        <v>44347.645833333336</v>
      </c>
      <c r="C3058" s="284">
        <v>299.14999999999998</v>
      </c>
      <c r="D3058" s="98">
        <f t="shared" si="50"/>
        <v>-2.8260516485301479E-2</v>
      </c>
      <c r="E3058" s="98">
        <v>-2.3394158144529609E-4</v>
      </c>
    </row>
    <row r="3059" spans="2:5">
      <c r="B3059" s="283">
        <v>43020.645833333336</v>
      </c>
      <c r="C3059" s="284">
        <v>341.57</v>
      </c>
      <c r="D3059" s="98">
        <f t="shared" si="50"/>
        <v>0.14180177168644503</v>
      </c>
      <c r="E3059" s="98">
        <v>-2.3415776379331898E-4</v>
      </c>
    </row>
    <row r="3060" spans="2:5">
      <c r="B3060" s="283">
        <v>38384.645833333336</v>
      </c>
      <c r="C3060" s="284">
        <v>40.94</v>
      </c>
      <c r="D3060" s="98">
        <f t="shared" si="50"/>
        <v>-0.88014169862692859</v>
      </c>
      <c r="E3060" s="98">
        <v>-2.4420024420035435E-4</v>
      </c>
    </row>
    <row r="3061" spans="2:5">
      <c r="B3061" s="283">
        <v>40247.645833333336</v>
      </c>
      <c r="C3061" s="284">
        <v>117.21</v>
      </c>
      <c r="D3061" s="98">
        <f t="shared" si="50"/>
        <v>1.8629702002931117</v>
      </c>
      <c r="E3061" s="98">
        <v>-2.5588536335718892E-4</v>
      </c>
    </row>
    <row r="3062" spans="2:5">
      <c r="B3062" s="283">
        <v>36899.645833333336</v>
      </c>
      <c r="C3062" s="284">
        <v>37.35</v>
      </c>
      <c r="D3062" s="98">
        <f t="shared" si="50"/>
        <v>-0.68134118249296138</v>
      </c>
      <c r="E3062" s="98">
        <v>-2.676659528907388E-4</v>
      </c>
    </row>
    <row r="3063" spans="2:5">
      <c r="B3063" s="283">
        <v>38406.645833333336</v>
      </c>
      <c r="C3063" s="284">
        <v>36.67</v>
      </c>
      <c r="D3063" s="98">
        <f t="shared" si="50"/>
        <v>-1.8206157965194092E-2</v>
      </c>
      <c r="E3063" s="98">
        <v>-2.7262813522355156E-4</v>
      </c>
    </row>
    <row r="3064" spans="2:5">
      <c r="B3064" s="283">
        <v>38639.645833333336</v>
      </c>
      <c r="C3064" s="284">
        <v>70</v>
      </c>
      <c r="D3064" s="98">
        <f t="shared" si="50"/>
        <v>0.90891737114807736</v>
      </c>
      <c r="E3064" s="98">
        <v>-2.8563267637815581E-4</v>
      </c>
    </row>
    <row r="3065" spans="2:5">
      <c r="B3065" s="283">
        <v>40919.645833333336</v>
      </c>
      <c r="C3065" s="284">
        <v>173.05</v>
      </c>
      <c r="D3065" s="98">
        <f t="shared" si="50"/>
        <v>1.4721428571428574</v>
      </c>
      <c r="E3065" s="98">
        <v>-2.8885037550541171E-4</v>
      </c>
    </row>
    <row r="3066" spans="2:5">
      <c r="B3066" s="283">
        <v>36934.645833333336</v>
      </c>
      <c r="C3066" s="284">
        <v>34.08</v>
      </c>
      <c r="D3066" s="98">
        <f t="shared" si="50"/>
        <v>-0.80306269864201096</v>
      </c>
      <c r="E3066" s="98">
        <v>-2.9334115576429287E-4</v>
      </c>
    </row>
    <row r="3067" spans="2:5">
      <c r="B3067" s="283">
        <v>44041.645833333336</v>
      </c>
      <c r="C3067" s="284">
        <v>305.43</v>
      </c>
      <c r="D3067" s="98">
        <f t="shared" si="50"/>
        <v>7.962147887323944</v>
      </c>
      <c r="E3067" s="98">
        <v>-2.9457973291424633E-4</v>
      </c>
    </row>
    <row r="3068" spans="2:5">
      <c r="B3068" s="283">
        <v>38811.645833333336</v>
      </c>
      <c r="C3068" s="284">
        <v>97.3</v>
      </c>
      <c r="D3068" s="98">
        <f t="shared" si="50"/>
        <v>-0.68143273417804406</v>
      </c>
      <c r="E3068" s="98">
        <v>-3.0822973389499353E-4</v>
      </c>
    </row>
    <row r="3069" spans="2:5">
      <c r="B3069" s="283">
        <v>45434.645833333336</v>
      </c>
      <c r="C3069" s="284">
        <v>1310.67</v>
      </c>
      <c r="D3069" s="98">
        <f t="shared" si="50"/>
        <v>12.470400822199384</v>
      </c>
      <c r="E3069" s="98">
        <v>-3.1271928486431566E-4</v>
      </c>
    </row>
    <row r="3070" spans="2:5">
      <c r="B3070" s="283">
        <v>36943.645833333336</v>
      </c>
      <c r="C3070" s="284">
        <v>31.33</v>
      </c>
      <c r="D3070" s="98">
        <f t="shared" si="50"/>
        <v>-0.97609619507580092</v>
      </c>
      <c r="E3070" s="98">
        <v>-3.1908104658584513E-4</v>
      </c>
    </row>
    <row r="3071" spans="2:5">
      <c r="B3071" s="283">
        <v>38712.645833333336</v>
      </c>
      <c r="C3071" s="284">
        <v>93.39</v>
      </c>
      <c r="D3071" s="98">
        <f t="shared" si="50"/>
        <v>1.9808490264921801</v>
      </c>
      <c r="E3071" s="98">
        <v>-3.2113037893388707E-4</v>
      </c>
    </row>
    <row r="3072" spans="2:5">
      <c r="B3072" s="283">
        <v>38715.645833333336</v>
      </c>
      <c r="C3072" s="284">
        <v>93.34</v>
      </c>
      <c r="D3072" s="98">
        <f t="shared" si="50"/>
        <v>-5.353892279686967E-4</v>
      </c>
      <c r="E3072" s="98">
        <v>-3.2130234550709069E-4</v>
      </c>
    </row>
    <row r="3073" spans="2:5">
      <c r="B3073" s="283">
        <v>40324.645833333336</v>
      </c>
      <c r="C3073" s="284">
        <v>123.33</v>
      </c>
      <c r="D3073" s="98">
        <f t="shared" si="50"/>
        <v>0.32129847868009431</v>
      </c>
      <c r="E3073" s="98">
        <v>-3.2422793223640944E-4</v>
      </c>
    </row>
    <row r="3074" spans="2:5">
      <c r="B3074" s="283">
        <v>44344.645833333336</v>
      </c>
      <c r="C3074" s="284">
        <v>299.22000000000003</v>
      </c>
      <c r="D3074" s="98">
        <f t="shared" si="50"/>
        <v>1.42617368036974</v>
      </c>
      <c r="E3074" s="98">
        <v>-3.3409060537203938E-4</v>
      </c>
    </row>
    <row r="3075" spans="2:5">
      <c r="B3075" s="283">
        <v>40150.645833333336</v>
      </c>
      <c r="C3075" s="284">
        <v>118.4</v>
      </c>
      <c r="D3075" s="98">
        <f t="shared" si="50"/>
        <v>-0.60430452509858967</v>
      </c>
      <c r="E3075" s="98">
        <v>-3.3772374197904576E-4</v>
      </c>
    </row>
    <row r="3076" spans="2:5">
      <c r="B3076" s="283">
        <v>40995.645833333336</v>
      </c>
      <c r="C3076" s="284">
        <v>206.49</v>
      </c>
      <c r="D3076" s="98">
        <f t="shared" si="50"/>
        <v>0.74400337837837838</v>
      </c>
      <c r="E3076" s="98">
        <v>-3.3888458559250267E-4</v>
      </c>
    </row>
    <row r="3077" spans="2:5">
      <c r="B3077" s="283">
        <v>44326.645833333336</v>
      </c>
      <c r="C3077" s="284">
        <v>287.10000000000002</v>
      </c>
      <c r="D3077" s="98">
        <f t="shared" si="50"/>
        <v>0.39038210082812741</v>
      </c>
      <c r="E3077" s="98">
        <v>-3.4818941504166645E-4</v>
      </c>
    </row>
    <row r="3078" spans="2:5">
      <c r="B3078" s="283">
        <v>43108.645833333336</v>
      </c>
      <c r="C3078" s="284">
        <v>339.63</v>
      </c>
      <c r="D3078" s="98">
        <f t="shared" si="50"/>
        <v>0.18296760710553794</v>
      </c>
      <c r="E3078" s="98">
        <v>-3.5320088300216934E-4</v>
      </c>
    </row>
    <row r="3079" spans="2:5">
      <c r="B3079" s="283">
        <v>43929.645833333336</v>
      </c>
      <c r="C3079" s="284">
        <v>326.75</v>
      </c>
      <c r="D3079" s="98">
        <f t="shared" si="50"/>
        <v>-3.7923622765951182E-2</v>
      </c>
      <c r="E3079" s="98">
        <v>-3.6711842628567304E-4</v>
      </c>
    </row>
    <row r="3080" spans="2:5">
      <c r="B3080" s="283">
        <v>37273.645833333336</v>
      </c>
      <c r="C3080" s="284">
        <v>26.92</v>
      </c>
      <c r="D3080" s="98">
        <f t="shared" si="50"/>
        <v>-0.9176128538638102</v>
      </c>
      <c r="E3080" s="98">
        <v>-3.7133308577785851E-4</v>
      </c>
    </row>
    <row r="3081" spans="2:5">
      <c r="B3081" s="283">
        <v>44901.645833333336</v>
      </c>
      <c r="C3081" s="284">
        <v>590.65</v>
      </c>
      <c r="D3081" s="98">
        <f t="shared" si="50"/>
        <v>20.940936106983653</v>
      </c>
      <c r="E3081" s="98">
        <v>-3.7233232352296142E-4</v>
      </c>
    </row>
    <row r="3082" spans="2:5">
      <c r="B3082" s="283">
        <v>37223.645833333336</v>
      </c>
      <c r="C3082" s="284">
        <v>26.67</v>
      </c>
      <c r="D3082" s="98">
        <f t="shared" ref="D3082:D3145" si="51">C3082/C3081-1</f>
        <v>-0.95484635570981125</v>
      </c>
      <c r="E3082" s="98">
        <v>-3.7481259370308884E-4</v>
      </c>
    </row>
    <row r="3083" spans="2:5">
      <c r="B3083" s="283">
        <v>44056.645833333336</v>
      </c>
      <c r="C3083" s="284">
        <v>318.45</v>
      </c>
      <c r="D3083" s="98">
        <f t="shared" si="51"/>
        <v>10.940382452193475</v>
      </c>
      <c r="E3083" s="98">
        <v>-3.7668330351259272E-4</v>
      </c>
    </row>
    <row r="3084" spans="2:5">
      <c r="B3084" s="283">
        <v>38554.645833333336</v>
      </c>
      <c r="C3084" s="284">
        <v>50.44</v>
      </c>
      <c r="D3084" s="98">
        <f t="shared" si="51"/>
        <v>-0.84160778772177736</v>
      </c>
      <c r="E3084" s="98">
        <v>-3.9635354736433648E-4</v>
      </c>
    </row>
    <row r="3085" spans="2:5">
      <c r="B3085" s="283">
        <v>38134.645833333336</v>
      </c>
      <c r="C3085" s="284">
        <v>24.87</v>
      </c>
      <c r="D3085" s="98">
        <f t="shared" si="51"/>
        <v>-0.50693893735130846</v>
      </c>
      <c r="E3085" s="98">
        <v>-4.01929260450129E-4</v>
      </c>
    </row>
    <row r="3086" spans="2:5">
      <c r="B3086" s="283">
        <v>38175.645833333336</v>
      </c>
      <c r="C3086" s="284">
        <v>24.67</v>
      </c>
      <c r="D3086" s="98">
        <f t="shared" si="51"/>
        <v>-8.0418174507438378E-3</v>
      </c>
      <c r="E3086" s="98">
        <v>-4.051863857373883E-4</v>
      </c>
    </row>
    <row r="3087" spans="2:5">
      <c r="B3087" s="283">
        <v>40366.645833333336</v>
      </c>
      <c r="C3087" s="284">
        <v>120.09</v>
      </c>
      <c r="D3087" s="98">
        <f t="shared" si="51"/>
        <v>3.8678556951763277</v>
      </c>
      <c r="E3087" s="98">
        <v>-4.1618112202423951E-4</v>
      </c>
    </row>
    <row r="3088" spans="2:5">
      <c r="B3088" s="283">
        <v>44312.645833333336</v>
      </c>
      <c r="C3088" s="284">
        <v>288.13</v>
      </c>
      <c r="D3088" s="98">
        <f t="shared" si="51"/>
        <v>1.3992838704305104</v>
      </c>
      <c r="E3088" s="98">
        <v>-4.1630529054637044E-4</v>
      </c>
    </row>
    <row r="3089" spans="2:5">
      <c r="B3089" s="283">
        <v>39393.645833333336</v>
      </c>
      <c r="C3089" s="284">
        <v>91.78</v>
      </c>
      <c r="D3089" s="98">
        <f t="shared" si="51"/>
        <v>-0.68146322840384554</v>
      </c>
      <c r="E3089" s="98">
        <v>-4.3563493792198038E-4</v>
      </c>
    </row>
    <row r="3090" spans="2:5">
      <c r="B3090" s="283">
        <v>39548.645833333336</v>
      </c>
      <c r="C3090" s="284">
        <v>90</v>
      </c>
      <c r="D3090" s="98">
        <f t="shared" si="51"/>
        <v>-1.9394203530180842E-2</v>
      </c>
      <c r="E3090" s="98">
        <v>-4.4424700133283146E-4</v>
      </c>
    </row>
    <row r="3091" spans="2:5">
      <c r="B3091" s="283">
        <v>44319.645833333336</v>
      </c>
      <c r="C3091" s="284">
        <v>287.17</v>
      </c>
      <c r="D3091" s="98">
        <f t="shared" si="51"/>
        <v>2.1907777777777779</v>
      </c>
      <c r="E3091" s="98">
        <v>-4.5248868778280382E-4</v>
      </c>
    </row>
    <row r="3092" spans="2:5">
      <c r="B3092" s="283">
        <v>42971.645833333336</v>
      </c>
      <c r="C3092" s="284">
        <v>350.47</v>
      </c>
      <c r="D3092" s="98">
        <f t="shared" si="51"/>
        <v>0.22042692481805215</v>
      </c>
      <c r="E3092" s="98">
        <v>-4.5632147848151394E-4</v>
      </c>
    </row>
    <row r="3093" spans="2:5">
      <c r="B3093" s="283">
        <v>41647.645833333336</v>
      </c>
      <c r="C3093" s="284">
        <v>173.33</v>
      </c>
      <c r="D3093" s="98">
        <f t="shared" si="51"/>
        <v>-0.50543555796501849</v>
      </c>
      <c r="E3093" s="98">
        <v>-4.613344097802452E-4</v>
      </c>
    </row>
    <row r="3094" spans="2:5">
      <c r="B3094" s="283">
        <v>40952.645833333336</v>
      </c>
      <c r="C3094" s="284">
        <v>194.62</v>
      </c>
      <c r="D3094" s="98">
        <f t="shared" si="51"/>
        <v>0.12282928517856107</v>
      </c>
      <c r="E3094" s="98">
        <v>-4.6222587437727558E-4</v>
      </c>
    </row>
    <row r="3095" spans="2:5">
      <c r="B3095" s="283">
        <v>41653.645833333336</v>
      </c>
      <c r="C3095" s="284">
        <v>171.89</v>
      </c>
      <c r="D3095" s="98">
        <f t="shared" si="51"/>
        <v>-0.11679169663960542</v>
      </c>
      <c r="E3095" s="98">
        <v>-4.6519741815442828E-4</v>
      </c>
    </row>
    <row r="3096" spans="2:5">
      <c r="B3096" s="283">
        <v>41661.645833333336</v>
      </c>
      <c r="C3096" s="284">
        <v>171.88</v>
      </c>
      <c r="D3096" s="98">
        <f t="shared" si="51"/>
        <v>-5.8176740938886695E-5</v>
      </c>
      <c r="E3096" s="98">
        <v>-4.6522447080721285E-4</v>
      </c>
    </row>
    <row r="3097" spans="2:5">
      <c r="B3097" s="283">
        <v>38727.645833333336</v>
      </c>
      <c r="C3097" s="284">
        <v>104.25</v>
      </c>
      <c r="D3097" s="98">
        <f t="shared" si="51"/>
        <v>-0.39347218989993016</v>
      </c>
      <c r="E3097" s="98">
        <v>-4.7938638542666112E-4</v>
      </c>
    </row>
    <row r="3098" spans="2:5">
      <c r="B3098" s="283">
        <v>37753.645833333336</v>
      </c>
      <c r="C3098" s="284">
        <v>20.329999999999998</v>
      </c>
      <c r="D3098" s="98">
        <f t="shared" si="51"/>
        <v>-0.80498800959232619</v>
      </c>
      <c r="E3098" s="98">
        <v>-4.91642084562538E-4</v>
      </c>
    </row>
    <row r="3099" spans="2:5">
      <c r="B3099" s="283">
        <v>40358.645833333336</v>
      </c>
      <c r="C3099" s="284">
        <v>121.67</v>
      </c>
      <c r="D3099" s="98">
        <f t="shared" si="51"/>
        <v>4.9847515986227258</v>
      </c>
      <c r="E3099" s="98">
        <v>-4.9289410991537608E-4</v>
      </c>
    </row>
    <row r="3100" spans="2:5">
      <c r="B3100" s="283">
        <v>43964.645833333336</v>
      </c>
      <c r="C3100" s="284">
        <v>313.97000000000003</v>
      </c>
      <c r="D3100" s="98">
        <f t="shared" si="51"/>
        <v>1.5805046437083918</v>
      </c>
      <c r="E3100" s="98">
        <v>-5.093432655268737E-4</v>
      </c>
    </row>
    <row r="3101" spans="2:5">
      <c r="B3101" s="283">
        <v>44032.645833333336</v>
      </c>
      <c r="C3101" s="284">
        <v>311.67</v>
      </c>
      <c r="D3101" s="98">
        <f t="shared" si="51"/>
        <v>-7.3255406567507286E-3</v>
      </c>
      <c r="E3101" s="98">
        <v>-5.1310008658556061E-4</v>
      </c>
    </row>
    <row r="3102" spans="2:5">
      <c r="B3102" s="283">
        <v>42663.645833333336</v>
      </c>
      <c r="C3102" s="284">
        <v>486.18</v>
      </c>
      <c r="D3102" s="98">
        <f t="shared" si="51"/>
        <v>0.55991914524978337</v>
      </c>
      <c r="E3102" s="98">
        <v>-5.1394856402775524E-4</v>
      </c>
    </row>
    <row r="3103" spans="2:5">
      <c r="B3103" s="283">
        <v>42181.645833333336</v>
      </c>
      <c r="C3103" s="284">
        <v>155.32</v>
      </c>
      <c r="D3103" s="98">
        <f t="shared" si="51"/>
        <v>-0.68052984491340651</v>
      </c>
      <c r="E3103" s="98">
        <v>-5.1480051480057298E-4</v>
      </c>
    </row>
    <row r="3104" spans="2:5">
      <c r="B3104" s="283">
        <v>38762.645833333336</v>
      </c>
      <c r="C3104" s="284">
        <v>96.89</v>
      </c>
      <c r="D3104" s="98">
        <f t="shared" si="51"/>
        <v>-0.37619108936389389</v>
      </c>
      <c r="E3104" s="98">
        <v>-5.1578295853105249E-4</v>
      </c>
    </row>
    <row r="3105" spans="2:5">
      <c r="B3105" s="283">
        <v>44322.645833333336</v>
      </c>
      <c r="C3105" s="284">
        <v>287.98</v>
      </c>
      <c r="D3105" s="98">
        <f t="shared" si="51"/>
        <v>1.9722365569202189</v>
      </c>
      <c r="E3105" s="98">
        <v>-5.2059834102657909E-4</v>
      </c>
    </row>
    <row r="3106" spans="2:5">
      <c r="B3106" s="283">
        <v>39440.645833333336</v>
      </c>
      <c r="C3106" s="284">
        <v>95.94</v>
      </c>
      <c r="D3106" s="98">
        <f t="shared" si="51"/>
        <v>-0.66685186471282731</v>
      </c>
      <c r="E3106" s="98">
        <v>-5.2088759245749738E-4</v>
      </c>
    </row>
    <row r="3107" spans="2:5">
      <c r="B3107" s="283">
        <v>45308.645833333336</v>
      </c>
      <c r="C3107" s="284">
        <v>710.1</v>
      </c>
      <c r="D3107" s="98">
        <f t="shared" si="51"/>
        <v>6.4015009380863042</v>
      </c>
      <c r="E3107" s="98">
        <v>-5.348496790902324E-4</v>
      </c>
    </row>
    <row r="3108" spans="2:5">
      <c r="B3108" s="283">
        <v>43658.645833333336</v>
      </c>
      <c r="C3108" s="284">
        <v>257.43</v>
      </c>
      <c r="D3108" s="98">
        <f t="shared" si="51"/>
        <v>-0.63747359526827208</v>
      </c>
      <c r="E3108" s="98">
        <v>-5.4354156151725785E-4</v>
      </c>
    </row>
    <row r="3109" spans="2:5">
      <c r="B3109" s="283">
        <v>44019.645833333336</v>
      </c>
      <c r="C3109" s="284">
        <v>325.60000000000002</v>
      </c>
      <c r="D3109" s="98">
        <f t="shared" si="51"/>
        <v>0.26480985122169143</v>
      </c>
      <c r="E3109" s="98">
        <v>-5.5252010559259102E-4</v>
      </c>
    </row>
    <row r="3110" spans="2:5">
      <c r="B3110" s="283">
        <v>40798.645833333336</v>
      </c>
      <c r="C3110" s="284">
        <v>231.07</v>
      </c>
      <c r="D3110" s="98">
        <f t="shared" si="51"/>
        <v>-0.29032555282555295</v>
      </c>
      <c r="E3110" s="98">
        <v>-5.6228373702416068E-4</v>
      </c>
    </row>
    <row r="3111" spans="2:5">
      <c r="B3111" s="283">
        <v>40063.645833333336</v>
      </c>
      <c r="C3111" s="284">
        <v>106.62</v>
      </c>
      <c r="D3111" s="98">
        <f t="shared" si="51"/>
        <v>-0.53858138226511443</v>
      </c>
      <c r="E3111" s="98">
        <v>-5.6242969628794715E-4</v>
      </c>
    </row>
    <row r="3112" spans="2:5">
      <c r="B3112" s="283">
        <v>45687.645833333336</v>
      </c>
      <c r="C3112" s="284">
        <v>1498.27</v>
      </c>
      <c r="D3112" s="98">
        <f t="shared" si="51"/>
        <v>13.052429187769649</v>
      </c>
      <c r="E3112" s="98">
        <v>-5.6699930625958572E-4</v>
      </c>
    </row>
    <row r="3113" spans="2:5">
      <c r="B3113" s="283">
        <v>40392.645833333336</v>
      </c>
      <c r="C3113" s="284">
        <v>123.26</v>
      </c>
      <c r="D3113" s="98">
        <f t="shared" si="51"/>
        <v>-0.91773178399086941</v>
      </c>
      <c r="E3113" s="98">
        <v>-5.6758290764613584E-4</v>
      </c>
    </row>
    <row r="3114" spans="2:5">
      <c r="B3114" s="283">
        <v>44424.645833333336</v>
      </c>
      <c r="C3114" s="284">
        <v>348.98</v>
      </c>
      <c r="D3114" s="98">
        <f t="shared" si="51"/>
        <v>1.8312510141165017</v>
      </c>
      <c r="E3114" s="98">
        <v>-5.7277049086423837E-4</v>
      </c>
    </row>
    <row r="3115" spans="2:5">
      <c r="B3115" s="283">
        <v>39542.645833333336</v>
      </c>
      <c r="C3115" s="284">
        <v>86.67</v>
      </c>
      <c r="D3115" s="98">
        <f t="shared" si="51"/>
        <v>-0.75164765889162699</v>
      </c>
      <c r="E3115" s="98">
        <v>-5.7656826568264208E-4</v>
      </c>
    </row>
    <row r="3116" spans="2:5">
      <c r="B3116" s="283">
        <v>43774.645833333336</v>
      </c>
      <c r="C3116" s="284">
        <v>366.98</v>
      </c>
      <c r="D3116" s="98">
        <f t="shared" si="51"/>
        <v>3.2342217607015114</v>
      </c>
      <c r="E3116" s="98">
        <v>-5.9912854030497176E-4</v>
      </c>
    </row>
    <row r="3117" spans="2:5">
      <c r="B3117" s="283">
        <v>42802.645833333336</v>
      </c>
      <c r="C3117" s="284">
        <v>332.72</v>
      </c>
      <c r="D3117" s="98">
        <f t="shared" si="51"/>
        <v>-9.3356586189983104E-2</v>
      </c>
      <c r="E3117" s="98">
        <v>-6.0074492370532084E-4</v>
      </c>
    </row>
    <row r="3118" spans="2:5">
      <c r="B3118" s="283">
        <v>38607.645833333336</v>
      </c>
      <c r="C3118" s="284">
        <v>66.430000000000007</v>
      </c>
      <c r="D3118" s="98">
        <f t="shared" si="51"/>
        <v>-0.80034263044000964</v>
      </c>
      <c r="E3118" s="98">
        <v>-6.0177523694893154E-4</v>
      </c>
    </row>
    <row r="3119" spans="2:5">
      <c r="B3119" s="283">
        <v>41841.645833333336</v>
      </c>
      <c r="C3119" s="284">
        <v>179.97</v>
      </c>
      <c r="D3119" s="98">
        <f t="shared" si="51"/>
        <v>1.7091675447839827</v>
      </c>
      <c r="E3119" s="98">
        <v>-6.108396268326155E-4</v>
      </c>
    </row>
    <row r="3120" spans="2:5">
      <c r="B3120" s="283">
        <v>41283.645833333336</v>
      </c>
      <c r="C3120" s="284">
        <v>226.66</v>
      </c>
      <c r="D3120" s="98">
        <f t="shared" si="51"/>
        <v>0.25943212757681833</v>
      </c>
      <c r="E3120" s="98">
        <v>-6.172839506173311E-4</v>
      </c>
    </row>
    <row r="3121" spans="2:5">
      <c r="B3121" s="283">
        <v>42338.645833333336</v>
      </c>
      <c r="C3121" s="284">
        <v>460.33</v>
      </c>
      <c r="D3121" s="98">
        <f t="shared" si="51"/>
        <v>1.0309273802170651</v>
      </c>
      <c r="E3121" s="98">
        <v>-6.2958620989106429E-4</v>
      </c>
    </row>
    <row r="3122" spans="2:5">
      <c r="B3122" s="283">
        <v>39568.645833333336</v>
      </c>
      <c r="C3122" s="284">
        <v>94.33</v>
      </c>
      <c r="D3122" s="98">
        <f t="shared" si="51"/>
        <v>-0.79508178915126104</v>
      </c>
      <c r="E3122" s="98">
        <v>-6.3566055726249626E-4</v>
      </c>
    </row>
    <row r="3123" spans="2:5">
      <c r="B3123" s="283">
        <v>38713.645833333336</v>
      </c>
      <c r="C3123" s="284">
        <v>93.33</v>
      </c>
      <c r="D3123" s="98">
        <f t="shared" si="51"/>
        <v>-1.0601081310293692E-2</v>
      </c>
      <c r="E3123" s="98">
        <v>-6.4246707356252486E-4</v>
      </c>
    </row>
    <row r="3124" spans="2:5">
      <c r="B3124" s="283">
        <v>41865.645833333336</v>
      </c>
      <c r="C3124" s="284">
        <v>186.59</v>
      </c>
      <c r="D3124" s="98">
        <f t="shared" si="51"/>
        <v>0.99924997321332909</v>
      </c>
      <c r="E3124" s="98">
        <v>-6.4270794279897014E-4</v>
      </c>
    </row>
    <row r="3125" spans="2:5">
      <c r="B3125" s="283">
        <v>44243.645833333336</v>
      </c>
      <c r="C3125" s="284">
        <v>307.64999999999998</v>
      </c>
      <c r="D3125" s="98">
        <f t="shared" si="51"/>
        <v>0.64880218661235856</v>
      </c>
      <c r="E3125" s="98">
        <v>-6.4966704563929056E-4</v>
      </c>
    </row>
    <row r="3126" spans="2:5">
      <c r="B3126" s="283">
        <v>45309.645833333336</v>
      </c>
      <c r="C3126" s="284">
        <v>709.63</v>
      </c>
      <c r="D3126" s="98">
        <f t="shared" si="51"/>
        <v>1.3066146595156836</v>
      </c>
      <c r="E3126" s="98">
        <v>-6.6187860864674875E-4</v>
      </c>
    </row>
    <row r="3127" spans="2:5">
      <c r="B3127" s="283">
        <v>43098.645833333336</v>
      </c>
      <c r="C3127" s="284">
        <v>329</v>
      </c>
      <c r="D3127" s="98">
        <f t="shared" si="51"/>
        <v>-0.53637811253751955</v>
      </c>
      <c r="E3127" s="98">
        <v>-6.68246157584651E-4</v>
      </c>
    </row>
    <row r="3128" spans="2:5">
      <c r="B3128" s="283">
        <v>45638.645833333336</v>
      </c>
      <c r="C3128" s="284">
        <v>1994.8</v>
      </c>
      <c r="D3128" s="98">
        <f t="shared" si="51"/>
        <v>5.0632218844984802</v>
      </c>
      <c r="E3128" s="98">
        <v>-6.763018811212218E-4</v>
      </c>
    </row>
    <row r="3129" spans="2:5">
      <c r="B3129" s="283">
        <v>42268.645833333336</v>
      </c>
      <c r="C3129" s="284">
        <v>220.6</v>
      </c>
      <c r="D3129" s="98">
        <f t="shared" si="51"/>
        <v>-0.88941247242831367</v>
      </c>
      <c r="E3129" s="98">
        <v>-6.7950169875430344E-4</v>
      </c>
    </row>
    <row r="3130" spans="2:5">
      <c r="B3130" s="283">
        <v>42300.645833333336</v>
      </c>
      <c r="C3130" s="284">
        <v>322.60000000000002</v>
      </c>
      <c r="D3130" s="98">
        <f t="shared" si="51"/>
        <v>0.46237533998186775</v>
      </c>
      <c r="E3130" s="98">
        <v>-6.8149433120612279E-4</v>
      </c>
    </row>
    <row r="3131" spans="2:5">
      <c r="B3131" s="283">
        <v>42975.645833333336</v>
      </c>
      <c r="C3131" s="284">
        <v>350.23</v>
      </c>
      <c r="D3131" s="98">
        <f t="shared" si="51"/>
        <v>8.5647861128332226E-2</v>
      </c>
      <c r="E3131" s="98">
        <v>-6.847947042543101E-4</v>
      </c>
    </row>
    <row r="3132" spans="2:5">
      <c r="B3132" s="283">
        <v>37977.645833333336</v>
      </c>
      <c r="C3132" s="284">
        <v>28.97</v>
      </c>
      <c r="D3132" s="98">
        <f t="shared" si="51"/>
        <v>-0.91728292836136249</v>
      </c>
      <c r="E3132" s="98">
        <v>-6.8989306657463167E-4</v>
      </c>
    </row>
    <row r="3133" spans="2:5">
      <c r="B3133" s="283">
        <v>43854.645833333336</v>
      </c>
      <c r="C3133" s="284">
        <v>460.05</v>
      </c>
      <c r="D3133" s="98">
        <f t="shared" si="51"/>
        <v>14.880220918191233</v>
      </c>
      <c r="E3133" s="98">
        <v>-6.9509307730741821E-4</v>
      </c>
    </row>
    <row r="3134" spans="2:5">
      <c r="B3134" s="283">
        <v>38275.645833333336</v>
      </c>
      <c r="C3134" s="284">
        <v>28.67</v>
      </c>
      <c r="D3134" s="98">
        <f t="shared" si="51"/>
        <v>-0.93768068688186068</v>
      </c>
      <c r="E3134" s="98">
        <v>-6.9710700592540142E-4</v>
      </c>
    </row>
    <row r="3135" spans="2:5">
      <c r="B3135" s="283">
        <v>38280.645833333336</v>
      </c>
      <c r="C3135" s="284">
        <v>28.67</v>
      </c>
      <c r="D3135" s="98">
        <f t="shared" si="51"/>
        <v>0</v>
      </c>
      <c r="E3135" s="98">
        <v>-6.9710700592540142E-4</v>
      </c>
    </row>
    <row r="3136" spans="2:5">
      <c r="B3136" s="283">
        <v>39667.645833333336</v>
      </c>
      <c r="C3136" s="284">
        <v>100</v>
      </c>
      <c r="D3136" s="98">
        <f t="shared" si="51"/>
        <v>2.487966515521451</v>
      </c>
      <c r="E3136" s="98">
        <v>-6.9951034275994584E-4</v>
      </c>
    </row>
    <row r="3137" spans="2:5">
      <c r="B3137" s="283">
        <v>40002.645833333336</v>
      </c>
      <c r="C3137" s="284">
        <v>85.31</v>
      </c>
      <c r="D3137" s="98">
        <f t="shared" si="51"/>
        <v>-0.14690000000000003</v>
      </c>
      <c r="E3137" s="98">
        <v>-7.0282300573976109E-4</v>
      </c>
    </row>
    <row r="3138" spans="2:5">
      <c r="B3138" s="283">
        <v>40275.645833333336</v>
      </c>
      <c r="C3138" s="284">
        <v>126.67</v>
      </c>
      <c r="D3138" s="98">
        <f t="shared" si="51"/>
        <v>0.48482006798734023</v>
      </c>
      <c r="E3138" s="98">
        <v>-7.1000315556957183E-4</v>
      </c>
    </row>
    <row r="3139" spans="2:5">
      <c r="B3139" s="283">
        <v>38769.645833333336</v>
      </c>
      <c r="C3139" s="284">
        <v>97.18</v>
      </c>
      <c r="D3139" s="98">
        <f t="shared" si="51"/>
        <v>-0.23280966290360772</v>
      </c>
      <c r="E3139" s="98">
        <v>-7.1979434447289048E-4</v>
      </c>
    </row>
    <row r="3140" spans="2:5">
      <c r="B3140" s="283">
        <v>42513.645833333336</v>
      </c>
      <c r="C3140" s="284">
        <v>290.47000000000003</v>
      </c>
      <c r="D3140" s="98">
        <f t="shared" si="51"/>
        <v>1.9889895040131713</v>
      </c>
      <c r="E3140" s="98">
        <v>-7.224439245905323E-4</v>
      </c>
    </row>
    <row r="3141" spans="2:5">
      <c r="B3141" s="283">
        <v>44077.645833333336</v>
      </c>
      <c r="C3141" s="284">
        <v>316.35000000000002</v>
      </c>
      <c r="D3141" s="98">
        <f t="shared" si="51"/>
        <v>8.909698075532746E-2</v>
      </c>
      <c r="E3141" s="98">
        <v>-7.265146250551302E-4</v>
      </c>
    </row>
    <row r="3142" spans="2:5">
      <c r="B3142" s="283">
        <v>44314.645833333336</v>
      </c>
      <c r="C3142" s="284">
        <v>288.02</v>
      </c>
      <c r="D3142" s="98">
        <f t="shared" si="51"/>
        <v>-8.9552710605342312E-2</v>
      </c>
      <c r="E3142" s="98">
        <v>-7.2858481074156156E-4</v>
      </c>
    </row>
    <row r="3143" spans="2:5">
      <c r="B3143" s="283">
        <v>36851.645833333336</v>
      </c>
      <c r="C3143" s="284">
        <v>27.07</v>
      </c>
      <c r="D3143" s="98">
        <f t="shared" si="51"/>
        <v>-0.90601347128671617</v>
      </c>
      <c r="E3143" s="98">
        <v>-7.3827980804719306E-4</v>
      </c>
    </row>
    <row r="3144" spans="2:5">
      <c r="B3144" s="283">
        <v>42529.645833333336</v>
      </c>
      <c r="C3144" s="284">
        <v>292.45</v>
      </c>
      <c r="D3144" s="98">
        <f t="shared" si="51"/>
        <v>9.8034724787587724</v>
      </c>
      <c r="E3144" s="98">
        <v>-7.51699866744171E-4</v>
      </c>
    </row>
    <row r="3145" spans="2:5">
      <c r="B3145" s="283">
        <v>38029.645833333336</v>
      </c>
      <c r="C3145" s="284">
        <v>26</v>
      </c>
      <c r="D3145" s="98">
        <f t="shared" si="51"/>
        <v>-0.91109591383142419</v>
      </c>
      <c r="E3145" s="98">
        <v>-7.6863950807071202E-4</v>
      </c>
    </row>
    <row r="3146" spans="2:5">
      <c r="B3146" s="283">
        <v>38538.645833333336</v>
      </c>
      <c r="C3146" s="284">
        <v>51.98</v>
      </c>
      <c r="D3146" s="98">
        <f t="shared" ref="D3146:D3209" si="52">C3146/C3145-1</f>
        <v>0.99923076923076914</v>
      </c>
      <c r="E3146" s="98">
        <v>-7.6893502499053579E-4</v>
      </c>
    </row>
    <row r="3147" spans="2:5">
      <c r="B3147" s="283">
        <v>42180.645833333336</v>
      </c>
      <c r="C3147" s="284">
        <v>155.4</v>
      </c>
      <c r="D3147" s="98">
        <f t="shared" si="52"/>
        <v>1.9896113889957681</v>
      </c>
      <c r="E3147" s="98">
        <v>-7.7160493827166388E-4</v>
      </c>
    </row>
    <row r="3148" spans="2:5">
      <c r="B3148" s="283">
        <v>41407.645833333336</v>
      </c>
      <c r="C3148" s="284">
        <v>219.62</v>
      </c>
      <c r="D3148" s="98">
        <f t="shared" si="52"/>
        <v>0.41325611325611322</v>
      </c>
      <c r="E3148" s="98">
        <v>-7.734655807816182E-4</v>
      </c>
    </row>
    <row r="3149" spans="2:5">
      <c r="B3149" s="283">
        <v>43872.645833333336</v>
      </c>
      <c r="C3149" s="284">
        <v>450.23</v>
      </c>
      <c r="D3149" s="98">
        <f t="shared" si="52"/>
        <v>1.0500409798743284</v>
      </c>
      <c r="E3149" s="98">
        <v>-7.7677659905006635E-4</v>
      </c>
    </row>
    <row r="3150" spans="2:5">
      <c r="B3150" s="283">
        <v>41561.645833333336</v>
      </c>
      <c r="C3150" s="284">
        <v>179.46</v>
      </c>
      <c r="D3150" s="98">
        <f t="shared" si="52"/>
        <v>-0.60140372698398603</v>
      </c>
      <c r="E3150" s="98">
        <v>-7.7951002227161226E-4</v>
      </c>
    </row>
    <row r="3151" spans="2:5">
      <c r="B3151" s="283">
        <v>37291.645833333336</v>
      </c>
      <c r="C3151" s="284">
        <v>25.33</v>
      </c>
      <c r="D3151" s="98">
        <f t="shared" si="52"/>
        <v>-0.85885434080017831</v>
      </c>
      <c r="E3151" s="98">
        <v>-7.8895463510864072E-4</v>
      </c>
    </row>
    <row r="3152" spans="2:5">
      <c r="B3152" s="283">
        <v>41415.645833333336</v>
      </c>
      <c r="C3152" s="284">
        <v>227.14</v>
      </c>
      <c r="D3152" s="98">
        <f t="shared" si="52"/>
        <v>7.9672325305961316</v>
      </c>
      <c r="E3152" s="98">
        <v>-7.9183529825799237E-4</v>
      </c>
    </row>
    <row r="3153" spans="2:5">
      <c r="B3153" s="283">
        <v>44446.645833333336</v>
      </c>
      <c r="C3153" s="284">
        <v>327.42</v>
      </c>
      <c r="D3153" s="98">
        <f t="shared" si="52"/>
        <v>0.44148983006075571</v>
      </c>
      <c r="E3153" s="98">
        <v>-7.9345703125E-4</v>
      </c>
    </row>
    <row r="3154" spans="2:5">
      <c r="B3154" s="283">
        <v>38413.645833333336</v>
      </c>
      <c r="C3154" s="284">
        <v>37.64</v>
      </c>
      <c r="D3154" s="98">
        <f t="shared" si="52"/>
        <v>-0.88504062060961453</v>
      </c>
      <c r="E3154" s="98">
        <v>-7.963897000266007E-4</v>
      </c>
    </row>
    <row r="3155" spans="2:5">
      <c r="B3155" s="283">
        <v>38964.645833333336</v>
      </c>
      <c r="C3155" s="284">
        <v>74.650000000000006</v>
      </c>
      <c r="D3155" s="98">
        <f t="shared" si="52"/>
        <v>0.98326248671625938</v>
      </c>
      <c r="E3155" s="98">
        <v>-8.0310534065031192E-4</v>
      </c>
    </row>
    <row r="3156" spans="2:5">
      <c r="B3156" s="283">
        <v>39743.645833333336</v>
      </c>
      <c r="C3156" s="284">
        <v>74.22</v>
      </c>
      <c r="D3156" s="98">
        <f t="shared" si="52"/>
        <v>-5.760214333556668E-3</v>
      </c>
      <c r="E3156" s="98">
        <v>-8.077544426494665E-4</v>
      </c>
    </row>
    <row r="3157" spans="2:5">
      <c r="B3157" s="283">
        <v>44006.645833333336</v>
      </c>
      <c r="C3157" s="284">
        <v>333.85</v>
      </c>
      <c r="D3157" s="98">
        <f t="shared" si="52"/>
        <v>3.498113715979521</v>
      </c>
      <c r="E3157" s="98">
        <v>-8.0809290075412044E-4</v>
      </c>
    </row>
    <row r="3158" spans="2:5">
      <c r="B3158" s="283">
        <v>42891.645833333336</v>
      </c>
      <c r="C3158" s="284">
        <v>419.83</v>
      </c>
      <c r="D3158" s="98">
        <f t="shared" si="52"/>
        <v>0.2575408117418001</v>
      </c>
      <c r="E3158" s="98">
        <v>-8.0919627769715508E-4</v>
      </c>
    </row>
    <row r="3159" spans="2:5">
      <c r="B3159" s="283">
        <v>38156.645833333336</v>
      </c>
      <c r="C3159" s="284">
        <v>24.67</v>
      </c>
      <c r="D3159" s="98">
        <f t="shared" si="52"/>
        <v>-0.9412381201915061</v>
      </c>
      <c r="E3159" s="98">
        <v>-8.1004455245037299E-4</v>
      </c>
    </row>
    <row r="3160" spans="2:5">
      <c r="B3160" s="283">
        <v>40841.645833333336</v>
      </c>
      <c r="C3160" s="284">
        <v>236.64</v>
      </c>
      <c r="D3160" s="98">
        <f t="shared" si="52"/>
        <v>8.5922172679367641</v>
      </c>
      <c r="E3160" s="98">
        <v>-8.4445195068405532E-4</v>
      </c>
    </row>
    <row r="3161" spans="2:5">
      <c r="B3161" s="283">
        <v>44000.645833333336</v>
      </c>
      <c r="C3161" s="284">
        <v>318.64999999999998</v>
      </c>
      <c r="D3161" s="98">
        <f t="shared" si="52"/>
        <v>0.34656017579445564</v>
      </c>
      <c r="E3161" s="98">
        <v>-8.4660729963637049E-4</v>
      </c>
    </row>
    <row r="3162" spans="2:5">
      <c r="B3162" s="283">
        <v>39524.645833333336</v>
      </c>
      <c r="C3162" s="284">
        <v>82.6</v>
      </c>
      <c r="D3162" s="98">
        <f t="shared" si="52"/>
        <v>-0.74078142162246974</v>
      </c>
      <c r="E3162" s="98">
        <v>-8.4674005080453973E-4</v>
      </c>
    </row>
    <row r="3163" spans="2:5">
      <c r="B3163" s="283">
        <v>37369.645833333336</v>
      </c>
      <c r="C3163" s="284">
        <v>23.37</v>
      </c>
      <c r="D3163" s="98">
        <f t="shared" si="52"/>
        <v>-0.71707021791767556</v>
      </c>
      <c r="E3163" s="98">
        <v>-8.5506626763576232E-4</v>
      </c>
    </row>
    <row r="3164" spans="2:5">
      <c r="B3164" s="283">
        <v>42794.645833333336</v>
      </c>
      <c r="C3164" s="284">
        <v>345.5</v>
      </c>
      <c r="D3164" s="98">
        <f t="shared" si="52"/>
        <v>13.783910997004707</v>
      </c>
      <c r="E3164" s="98">
        <v>-8.6755349913247848E-4</v>
      </c>
    </row>
    <row r="3165" spans="2:5">
      <c r="B3165" s="283">
        <v>42836.645833333336</v>
      </c>
      <c r="C3165" s="284">
        <v>379.27</v>
      </c>
      <c r="D3165" s="98">
        <f t="shared" si="52"/>
        <v>9.77424023154847E-2</v>
      </c>
      <c r="E3165" s="98">
        <v>-8.6933614330886311E-4</v>
      </c>
    </row>
    <row r="3166" spans="2:5">
      <c r="B3166" s="283">
        <v>40616.645833333336</v>
      </c>
      <c r="C3166" s="284">
        <v>125.89</v>
      </c>
      <c r="D3166" s="98">
        <f t="shared" si="52"/>
        <v>-0.66807287684235506</v>
      </c>
      <c r="E3166" s="98">
        <v>-8.7301587301591432E-4</v>
      </c>
    </row>
    <row r="3167" spans="2:5">
      <c r="B3167" s="283">
        <v>41472.645833333336</v>
      </c>
      <c r="C3167" s="284">
        <v>182.39</v>
      </c>
      <c r="D3167" s="98">
        <f t="shared" si="52"/>
        <v>0.44880451187544668</v>
      </c>
      <c r="E3167" s="98">
        <v>-8.7647219939757104E-4</v>
      </c>
    </row>
    <row r="3168" spans="2:5">
      <c r="B3168" s="283">
        <v>40308.645833333336</v>
      </c>
      <c r="C3168" s="284">
        <v>123.23</v>
      </c>
      <c r="D3168" s="98">
        <f t="shared" si="52"/>
        <v>-0.32435988815176264</v>
      </c>
      <c r="E3168" s="98">
        <v>-8.9184368412520421E-4</v>
      </c>
    </row>
    <row r="3169" spans="2:5">
      <c r="B3169" s="283">
        <v>36567.645833333336</v>
      </c>
      <c r="C3169" s="284">
        <v>33.4</v>
      </c>
      <c r="D3169" s="98">
        <f t="shared" si="52"/>
        <v>-0.7289621033839162</v>
      </c>
      <c r="E3169" s="98">
        <v>-8.973975471133766E-4</v>
      </c>
    </row>
    <row r="3170" spans="2:5">
      <c r="B3170" s="283">
        <v>41381.645833333336</v>
      </c>
      <c r="C3170" s="284">
        <v>166.53</v>
      </c>
      <c r="D3170" s="98">
        <f t="shared" si="52"/>
        <v>3.9859281437125755</v>
      </c>
      <c r="E3170" s="98">
        <v>-8.9992800575955378E-4</v>
      </c>
    </row>
    <row r="3171" spans="2:5">
      <c r="B3171" s="283">
        <v>40540.645833333336</v>
      </c>
      <c r="C3171" s="284">
        <v>133.21</v>
      </c>
      <c r="D3171" s="98">
        <f t="shared" si="52"/>
        <v>-0.20008406893652786</v>
      </c>
      <c r="E3171" s="98">
        <v>-9.0002250056253619E-4</v>
      </c>
    </row>
    <row r="3172" spans="2:5">
      <c r="B3172" s="283">
        <v>43123.645833333336</v>
      </c>
      <c r="C3172" s="284">
        <v>328.12</v>
      </c>
      <c r="D3172" s="98">
        <f t="shared" si="52"/>
        <v>1.4631784400570527</v>
      </c>
      <c r="E3172" s="98">
        <v>-9.1346446623230548E-4</v>
      </c>
    </row>
    <row r="3173" spans="2:5">
      <c r="B3173" s="283">
        <v>41068.645833333336</v>
      </c>
      <c r="C3173" s="284">
        <v>205.94</v>
      </c>
      <c r="D3173" s="98">
        <f t="shared" si="52"/>
        <v>-0.3723637693526759</v>
      </c>
      <c r="E3173" s="98">
        <v>-9.2174841119685436E-4</v>
      </c>
    </row>
    <row r="3174" spans="2:5">
      <c r="B3174" s="283">
        <v>38912.645833333336</v>
      </c>
      <c r="C3174" s="284">
        <v>86.6</v>
      </c>
      <c r="D3174" s="98">
        <f t="shared" si="52"/>
        <v>-0.57948917160337965</v>
      </c>
      <c r="E3174" s="98">
        <v>-9.2293493308737151E-4</v>
      </c>
    </row>
    <row r="3175" spans="2:5">
      <c r="B3175" s="283">
        <v>39325.645833333336</v>
      </c>
      <c r="C3175" s="284">
        <v>85</v>
      </c>
      <c r="D3175" s="98">
        <f t="shared" si="52"/>
        <v>-1.8475750577367167E-2</v>
      </c>
      <c r="E3175" s="98">
        <v>-9.4029149036201076E-4</v>
      </c>
    </row>
    <row r="3176" spans="2:5">
      <c r="B3176" s="283">
        <v>40550.645833333336</v>
      </c>
      <c r="C3176" s="284">
        <v>145.34</v>
      </c>
      <c r="D3176" s="98">
        <f t="shared" si="52"/>
        <v>0.70988235294117641</v>
      </c>
      <c r="E3176" s="98">
        <v>-9.6233159197134377E-4</v>
      </c>
    </row>
    <row r="3177" spans="2:5">
      <c r="B3177" s="283">
        <v>44008.645833333336</v>
      </c>
      <c r="C3177" s="284">
        <v>332.18</v>
      </c>
      <c r="D3177" s="98">
        <f t="shared" si="52"/>
        <v>1.2855373606715288</v>
      </c>
      <c r="E3177" s="98">
        <v>-9.6240601503760903E-4</v>
      </c>
    </row>
    <row r="3178" spans="2:5">
      <c r="B3178" s="283">
        <v>43167.645833333336</v>
      </c>
      <c r="C3178" s="284">
        <v>269.57</v>
      </c>
      <c r="D3178" s="98">
        <f t="shared" si="52"/>
        <v>-0.18848214823288578</v>
      </c>
      <c r="E3178" s="98">
        <v>-9.6356965496791069E-4</v>
      </c>
    </row>
    <row r="3179" spans="2:5">
      <c r="B3179" s="283">
        <v>38978.645833333336</v>
      </c>
      <c r="C3179" s="284">
        <v>71.930000000000007</v>
      </c>
      <c r="D3179" s="98">
        <f t="shared" si="52"/>
        <v>-0.73316763734836954</v>
      </c>
      <c r="E3179" s="98">
        <v>-9.7222222222215215E-4</v>
      </c>
    </row>
    <row r="3180" spans="2:5">
      <c r="B3180" s="283">
        <v>41359.645833333336</v>
      </c>
      <c r="C3180" s="284">
        <v>184.77</v>
      </c>
      <c r="D3180" s="98">
        <f t="shared" si="52"/>
        <v>1.5687473932990406</v>
      </c>
      <c r="E3180" s="98">
        <v>-9.7323600973220348E-4</v>
      </c>
    </row>
    <row r="3181" spans="2:5">
      <c r="B3181" s="283">
        <v>40536.645833333336</v>
      </c>
      <c r="C3181" s="284">
        <v>133.19999999999999</v>
      </c>
      <c r="D3181" s="98">
        <f t="shared" si="52"/>
        <v>-0.27910375060886516</v>
      </c>
      <c r="E3181" s="98">
        <v>-9.7502437560958999E-4</v>
      </c>
    </row>
    <row r="3182" spans="2:5">
      <c r="B3182" s="283">
        <v>45218.645833333336</v>
      </c>
      <c r="C3182" s="284">
        <v>767.38</v>
      </c>
      <c r="D3182" s="98">
        <f t="shared" si="52"/>
        <v>4.761111111111112</v>
      </c>
      <c r="E3182" s="98">
        <v>-9.7639722442810495E-4</v>
      </c>
    </row>
    <row r="3183" spans="2:5">
      <c r="B3183" s="283">
        <v>44776.645833333336</v>
      </c>
      <c r="C3183" s="284">
        <v>387.37</v>
      </c>
      <c r="D3183" s="98">
        <f t="shared" si="52"/>
        <v>-0.49520446193541656</v>
      </c>
      <c r="E3183" s="98">
        <v>-9.8001289490645682E-4</v>
      </c>
    </row>
    <row r="3184" spans="2:5">
      <c r="B3184" s="283">
        <v>39680.645833333336</v>
      </c>
      <c r="C3184" s="284">
        <v>100.01</v>
      </c>
      <c r="D3184" s="98">
        <f t="shared" si="52"/>
        <v>-0.74182306322120972</v>
      </c>
      <c r="E3184" s="98">
        <v>-9.9890120867041077E-4</v>
      </c>
    </row>
    <row r="3185" spans="2:5">
      <c r="B3185" s="283">
        <v>45061.645833333336</v>
      </c>
      <c r="C3185" s="284">
        <v>569.6</v>
      </c>
      <c r="D3185" s="98">
        <f t="shared" si="52"/>
        <v>4.6954304569543046</v>
      </c>
      <c r="E3185" s="98">
        <v>-1.0172226314495436E-3</v>
      </c>
    </row>
    <row r="3186" spans="2:5">
      <c r="B3186" s="283">
        <v>42081.645833333336</v>
      </c>
      <c r="C3186" s="284">
        <v>157.07</v>
      </c>
      <c r="D3186" s="98">
        <f t="shared" si="52"/>
        <v>-0.72424508426966294</v>
      </c>
      <c r="E3186" s="98">
        <v>-1.0176175030209844E-3</v>
      </c>
    </row>
    <row r="3187" spans="2:5">
      <c r="B3187" s="283">
        <v>40617.645833333336</v>
      </c>
      <c r="C3187" s="284">
        <v>125.76</v>
      </c>
      <c r="D3187" s="98">
        <f t="shared" si="52"/>
        <v>-0.19933787483287702</v>
      </c>
      <c r="E3187" s="98">
        <v>-1.0326475494478737E-3</v>
      </c>
    </row>
    <row r="3188" spans="2:5">
      <c r="B3188" s="283">
        <v>38264.645833333336</v>
      </c>
      <c r="C3188" s="284">
        <v>28.67</v>
      </c>
      <c r="D3188" s="98">
        <f t="shared" si="52"/>
        <v>-0.77202608142493645</v>
      </c>
      <c r="E3188" s="98">
        <v>-1.045296167247356E-3</v>
      </c>
    </row>
    <row r="3189" spans="2:5">
      <c r="B3189" s="283">
        <v>38303.645833333336</v>
      </c>
      <c r="C3189" s="284">
        <v>28.67</v>
      </c>
      <c r="D3189" s="98">
        <f t="shared" si="52"/>
        <v>0</v>
      </c>
      <c r="E3189" s="98">
        <v>-1.045296167247356E-3</v>
      </c>
    </row>
    <row r="3190" spans="2:5">
      <c r="B3190" s="283">
        <v>42032.645833333336</v>
      </c>
      <c r="C3190" s="284">
        <v>186.7</v>
      </c>
      <c r="D3190" s="98">
        <f t="shared" si="52"/>
        <v>5.5120334844785486</v>
      </c>
      <c r="E3190" s="98">
        <v>-1.0700909577314732E-3</v>
      </c>
    </row>
    <row r="3191" spans="2:5">
      <c r="B3191" s="283">
        <v>41773.645833333336</v>
      </c>
      <c r="C3191" s="284">
        <v>214.18</v>
      </c>
      <c r="D3191" s="98">
        <f t="shared" si="52"/>
        <v>0.14718800214247474</v>
      </c>
      <c r="E3191" s="98">
        <v>-1.0727111608599404E-3</v>
      </c>
    </row>
    <row r="3192" spans="2:5">
      <c r="B3192" s="283">
        <v>39098.645833333336</v>
      </c>
      <c r="C3192" s="284">
        <v>92.2</v>
      </c>
      <c r="D3192" s="98">
        <f t="shared" si="52"/>
        <v>-0.56952096367541327</v>
      </c>
      <c r="E3192" s="98">
        <v>-1.0834236186347823E-3</v>
      </c>
    </row>
    <row r="3193" spans="2:5">
      <c r="B3193" s="283">
        <v>38358.645833333336</v>
      </c>
      <c r="C3193" s="284">
        <v>36.69</v>
      </c>
      <c r="D3193" s="98">
        <f t="shared" si="52"/>
        <v>-0.60206073752711498</v>
      </c>
      <c r="E3193" s="98">
        <v>-1.0890280424720178E-3</v>
      </c>
    </row>
    <row r="3194" spans="2:5">
      <c r="B3194" s="283">
        <v>39385.645833333336</v>
      </c>
      <c r="C3194" s="284">
        <v>91.03</v>
      </c>
      <c r="D3194" s="98">
        <f t="shared" si="52"/>
        <v>1.4810575088579996</v>
      </c>
      <c r="E3194" s="98">
        <v>-1.0973334796443579E-3</v>
      </c>
    </row>
    <row r="3195" spans="2:5">
      <c r="B3195" s="283">
        <v>45441.645833333336</v>
      </c>
      <c r="C3195" s="284">
        <v>1290.8499999999999</v>
      </c>
      <c r="D3195" s="98">
        <f t="shared" si="52"/>
        <v>13.180489948368669</v>
      </c>
      <c r="E3195" s="98">
        <v>-1.0988415733554913E-3</v>
      </c>
    </row>
    <row r="3196" spans="2:5">
      <c r="B3196" s="283">
        <v>41344.645833333336</v>
      </c>
      <c r="C3196" s="284">
        <v>199.01</v>
      </c>
      <c r="D3196" s="98">
        <f t="shared" si="52"/>
        <v>-0.84583026687841345</v>
      </c>
      <c r="E3196" s="98">
        <v>-1.1042513677659294E-3</v>
      </c>
    </row>
    <row r="3197" spans="2:5">
      <c r="B3197" s="283">
        <v>40126.645833333336</v>
      </c>
      <c r="C3197" s="284">
        <v>116.88</v>
      </c>
      <c r="D3197" s="98">
        <f t="shared" si="52"/>
        <v>-0.41269282950605501</v>
      </c>
      <c r="E3197" s="98">
        <v>-1.1110161524656714E-3</v>
      </c>
    </row>
    <row r="3198" spans="2:5">
      <c r="B3198" s="283">
        <v>43287.645833333336</v>
      </c>
      <c r="C3198" s="284">
        <v>239.28</v>
      </c>
      <c r="D3198" s="98">
        <f t="shared" si="52"/>
        <v>1.0472279260780288</v>
      </c>
      <c r="E3198" s="98">
        <v>-1.1271133375079234E-3</v>
      </c>
    </row>
    <row r="3199" spans="2:5">
      <c r="B3199" s="283">
        <v>44376.645833333336</v>
      </c>
      <c r="C3199" s="284">
        <v>335.62</v>
      </c>
      <c r="D3199" s="98">
        <f t="shared" si="52"/>
        <v>0.40262454028752925</v>
      </c>
      <c r="E3199" s="98">
        <v>-1.1309523809523991E-3</v>
      </c>
    </row>
    <row r="3200" spans="2:5">
      <c r="B3200" s="283">
        <v>43341.645833333336</v>
      </c>
      <c r="C3200" s="284">
        <v>288.77</v>
      </c>
      <c r="D3200" s="98">
        <f t="shared" si="52"/>
        <v>-0.13959239616232655</v>
      </c>
      <c r="E3200" s="98">
        <v>-1.141473538568083E-3</v>
      </c>
    </row>
    <row r="3201" spans="2:5">
      <c r="B3201" s="283">
        <v>40674.645833333336</v>
      </c>
      <c r="C3201" s="284">
        <v>131.07</v>
      </c>
      <c r="D3201" s="98">
        <f t="shared" si="52"/>
        <v>-0.5461093603906223</v>
      </c>
      <c r="E3201" s="98">
        <v>-1.1431184270690453E-3</v>
      </c>
    </row>
    <row r="3202" spans="2:5">
      <c r="B3202" s="283">
        <v>39603.645833333336</v>
      </c>
      <c r="C3202" s="284">
        <v>95</v>
      </c>
      <c r="D3202" s="98">
        <f t="shared" si="52"/>
        <v>-0.27519645990691988</v>
      </c>
      <c r="E3202" s="98">
        <v>-1.1565555672379269E-3</v>
      </c>
    </row>
    <row r="3203" spans="2:5">
      <c r="B3203" s="283">
        <v>40809.645833333336</v>
      </c>
      <c r="C3203" s="284">
        <v>232.97</v>
      </c>
      <c r="D3203" s="98">
        <f t="shared" si="52"/>
        <v>1.4523157894736842</v>
      </c>
      <c r="E3203" s="98">
        <v>-1.1576058995027561E-3</v>
      </c>
    </row>
    <row r="3204" spans="2:5">
      <c r="B3204" s="283">
        <v>40680.645833333336</v>
      </c>
      <c r="C3204" s="284">
        <v>128.88</v>
      </c>
      <c r="D3204" s="98">
        <f t="shared" si="52"/>
        <v>-0.44679572477142981</v>
      </c>
      <c r="E3204" s="98">
        <v>-1.1625203441060217E-3</v>
      </c>
    </row>
    <row r="3205" spans="2:5">
      <c r="B3205" s="283">
        <v>40213.645833333336</v>
      </c>
      <c r="C3205" s="284">
        <v>128.30000000000001</v>
      </c>
      <c r="D3205" s="98">
        <f t="shared" si="52"/>
        <v>-4.5003103662319965E-3</v>
      </c>
      <c r="E3205" s="98">
        <v>-1.1677695601399751E-3</v>
      </c>
    </row>
    <row r="3206" spans="2:5">
      <c r="B3206" s="283">
        <v>41246.645833333336</v>
      </c>
      <c r="C3206" s="284">
        <v>212.62</v>
      </c>
      <c r="D3206" s="98">
        <f t="shared" si="52"/>
        <v>0.65720966484801235</v>
      </c>
      <c r="E3206" s="98">
        <v>-1.174425705829818E-3</v>
      </c>
    </row>
    <row r="3207" spans="2:5">
      <c r="B3207" s="283">
        <v>39358.645833333336</v>
      </c>
      <c r="C3207" s="284">
        <v>101.7</v>
      </c>
      <c r="D3207" s="98">
        <f t="shared" si="52"/>
        <v>-0.52168187376540298</v>
      </c>
      <c r="E3207" s="98">
        <v>-1.1785503830288313E-3</v>
      </c>
    </row>
    <row r="3208" spans="2:5">
      <c r="B3208" s="283">
        <v>45114.645833333336</v>
      </c>
      <c r="C3208" s="284">
        <v>574.66999999999996</v>
      </c>
      <c r="D3208" s="98">
        <f t="shared" si="52"/>
        <v>4.6506391347099303</v>
      </c>
      <c r="E3208" s="98">
        <v>-1.1818892847832441E-3</v>
      </c>
    </row>
    <row r="3209" spans="2:5">
      <c r="B3209" s="283">
        <v>37421.645833333336</v>
      </c>
      <c r="C3209" s="284">
        <v>25.33</v>
      </c>
      <c r="D3209" s="98">
        <f t="shared" si="52"/>
        <v>-0.95592252945168532</v>
      </c>
      <c r="E3209" s="98">
        <v>-1.1829652996845352E-3</v>
      </c>
    </row>
    <row r="3210" spans="2:5">
      <c r="B3210" s="283">
        <v>43031.645833333336</v>
      </c>
      <c r="C3210" s="284">
        <v>335.6</v>
      </c>
      <c r="D3210" s="98">
        <f t="shared" ref="D3210:D3273" si="53">C3210/C3209-1</f>
        <v>12.249111725227005</v>
      </c>
      <c r="E3210" s="98">
        <v>-1.1904761904760752E-3</v>
      </c>
    </row>
    <row r="3211" spans="2:5">
      <c r="B3211" s="283">
        <v>40624.645833333336</v>
      </c>
      <c r="C3211" s="284">
        <v>125.56</v>
      </c>
      <c r="D3211" s="98">
        <f t="shared" si="53"/>
        <v>-0.62586412395709179</v>
      </c>
      <c r="E3211" s="98">
        <v>-1.1932224962214466E-3</v>
      </c>
    </row>
    <row r="3212" spans="2:5">
      <c r="B3212" s="283">
        <v>39840.645833333336</v>
      </c>
      <c r="C3212" s="284">
        <v>50.16</v>
      </c>
      <c r="D3212" s="98">
        <f t="shared" si="53"/>
        <v>-0.60050971647021345</v>
      </c>
      <c r="E3212" s="98">
        <v>-1.1947431302270495E-3</v>
      </c>
    </row>
    <row r="3213" spans="2:5">
      <c r="B3213" s="283">
        <v>40864.645833333336</v>
      </c>
      <c r="C3213" s="284">
        <v>200.13</v>
      </c>
      <c r="D3213" s="98">
        <f t="shared" si="53"/>
        <v>2.9898325358851676</v>
      </c>
      <c r="E3213" s="98">
        <v>-1.197784099416177E-3</v>
      </c>
    </row>
    <row r="3214" spans="2:5">
      <c r="B3214" s="283">
        <v>40421.645833333336</v>
      </c>
      <c r="C3214" s="284">
        <v>116.59</v>
      </c>
      <c r="D3214" s="98">
        <f t="shared" si="53"/>
        <v>-0.41742867136361361</v>
      </c>
      <c r="E3214" s="98">
        <v>-1.1993489248693923E-3</v>
      </c>
    </row>
    <row r="3215" spans="2:5">
      <c r="B3215" s="283">
        <v>43626.645833333336</v>
      </c>
      <c r="C3215" s="284">
        <v>297.02</v>
      </c>
      <c r="D3215" s="98">
        <f t="shared" si="53"/>
        <v>1.547559825027875</v>
      </c>
      <c r="E3215" s="98">
        <v>-1.2105723316968575E-3</v>
      </c>
    </row>
    <row r="3216" spans="2:5">
      <c r="B3216" s="283">
        <v>40856.645833333336</v>
      </c>
      <c r="C3216" s="284">
        <v>221.16</v>
      </c>
      <c r="D3216" s="98">
        <f t="shared" si="53"/>
        <v>-0.25540367652009965</v>
      </c>
      <c r="E3216" s="98">
        <v>-1.2193469719550265E-3</v>
      </c>
    </row>
    <row r="3217" spans="2:5">
      <c r="B3217" s="283">
        <v>38329.645833333336</v>
      </c>
      <c r="C3217" s="284">
        <v>32.64</v>
      </c>
      <c r="D3217" s="98">
        <f t="shared" si="53"/>
        <v>-0.85241454150841023</v>
      </c>
      <c r="E3217" s="98">
        <v>-1.223990208078285E-3</v>
      </c>
    </row>
    <row r="3218" spans="2:5">
      <c r="B3218" s="283">
        <v>40086.645833333336</v>
      </c>
      <c r="C3218" s="284">
        <v>121.53</v>
      </c>
      <c r="D3218" s="98">
        <f t="shared" si="53"/>
        <v>2.7233455882352939</v>
      </c>
      <c r="E3218" s="98">
        <v>-1.2327416173570915E-3</v>
      </c>
    </row>
    <row r="3219" spans="2:5">
      <c r="B3219" s="283">
        <v>39443.645833333336</v>
      </c>
      <c r="C3219" s="284">
        <v>96.31</v>
      </c>
      <c r="D3219" s="98">
        <f t="shared" si="53"/>
        <v>-0.20752077676293923</v>
      </c>
      <c r="E3219" s="98">
        <v>-1.2444260085036074E-3</v>
      </c>
    </row>
    <row r="3220" spans="2:5">
      <c r="B3220" s="283">
        <v>39078.645833333336</v>
      </c>
      <c r="C3220" s="284">
        <v>87.36</v>
      </c>
      <c r="D3220" s="98">
        <f t="shared" si="53"/>
        <v>-9.2929083168933668E-2</v>
      </c>
      <c r="E3220" s="98">
        <v>-1.2575740253800705E-3</v>
      </c>
    </row>
    <row r="3221" spans="2:5">
      <c r="B3221" s="283">
        <v>40144.645833333336</v>
      </c>
      <c r="C3221" s="284">
        <v>118.12</v>
      </c>
      <c r="D3221" s="98">
        <f t="shared" si="53"/>
        <v>0.35210622710622719</v>
      </c>
      <c r="E3221" s="98">
        <v>-1.2682844339223509E-3</v>
      </c>
    </row>
    <row r="3222" spans="2:5">
      <c r="B3222" s="283">
        <v>41824.645833333336</v>
      </c>
      <c r="C3222" s="284">
        <v>196.61</v>
      </c>
      <c r="D3222" s="98">
        <f t="shared" si="53"/>
        <v>0.66449373518455812</v>
      </c>
      <c r="E3222" s="98">
        <v>-1.2699380270242422E-3</v>
      </c>
    </row>
    <row r="3223" spans="2:5">
      <c r="B3223" s="283">
        <v>38636.645833333336</v>
      </c>
      <c r="C3223" s="284">
        <v>69.930000000000007</v>
      </c>
      <c r="D3223" s="98">
        <f t="shared" si="53"/>
        <v>-0.64432124510452171</v>
      </c>
      <c r="E3223" s="98">
        <v>-1.2853470437016457E-3</v>
      </c>
    </row>
    <row r="3224" spans="2:5">
      <c r="B3224" s="283">
        <v>45595.645833333336</v>
      </c>
      <c r="C3224" s="284">
        <v>2117.6</v>
      </c>
      <c r="D3224" s="98">
        <f t="shared" si="53"/>
        <v>29.281710281710279</v>
      </c>
      <c r="E3224" s="98">
        <v>-1.2875354308056197E-3</v>
      </c>
    </row>
    <row r="3225" spans="2:5">
      <c r="B3225" s="283">
        <v>39582.645833333336</v>
      </c>
      <c r="C3225" s="284">
        <v>92.76</v>
      </c>
      <c r="D3225" s="98">
        <f t="shared" si="53"/>
        <v>-0.95619569323762754</v>
      </c>
      <c r="E3225" s="98">
        <v>-1.2919896640826156E-3</v>
      </c>
    </row>
    <row r="3226" spans="2:5">
      <c r="B3226" s="283">
        <v>37013.645833333336</v>
      </c>
      <c r="C3226" s="284">
        <v>23.17</v>
      </c>
      <c r="D3226" s="98">
        <f t="shared" si="53"/>
        <v>-0.75021561017680027</v>
      </c>
      <c r="E3226" s="98">
        <v>-1.293103448275712E-3</v>
      </c>
    </row>
    <row r="3227" spans="2:5">
      <c r="B3227" s="283">
        <v>45275.645833333336</v>
      </c>
      <c r="C3227" s="284">
        <v>695.02</v>
      </c>
      <c r="D3227" s="98">
        <f t="shared" si="53"/>
        <v>28.996547259387135</v>
      </c>
      <c r="E3227" s="98">
        <v>-1.2932520979422879E-3</v>
      </c>
    </row>
    <row r="3228" spans="2:5">
      <c r="B3228" s="283">
        <v>39916.645833333336</v>
      </c>
      <c r="C3228" s="284">
        <v>54</v>
      </c>
      <c r="D3228" s="98">
        <f t="shared" si="53"/>
        <v>-0.9223043941181549</v>
      </c>
      <c r="E3228" s="98">
        <v>-1.2946180876641789E-3</v>
      </c>
    </row>
    <row r="3229" spans="2:5">
      <c r="B3229" s="283">
        <v>40463.645833333336</v>
      </c>
      <c r="C3229" s="284">
        <v>115.44</v>
      </c>
      <c r="D3229" s="98">
        <f t="shared" si="53"/>
        <v>1.1377777777777776</v>
      </c>
      <c r="E3229" s="98">
        <v>-1.2976901116014128E-3</v>
      </c>
    </row>
    <row r="3230" spans="2:5">
      <c r="B3230" s="283">
        <v>44245.645833333336</v>
      </c>
      <c r="C3230" s="284">
        <v>307.52999999999997</v>
      </c>
      <c r="D3230" s="98">
        <f t="shared" si="53"/>
        <v>1.6639812889812888</v>
      </c>
      <c r="E3230" s="98">
        <v>-1.2989965251843927E-3</v>
      </c>
    </row>
    <row r="3231" spans="2:5">
      <c r="B3231" s="283">
        <v>41121.645833333336</v>
      </c>
      <c r="C3231" s="284">
        <v>214.91</v>
      </c>
      <c r="D3231" s="98">
        <f t="shared" si="53"/>
        <v>-0.30117386921601141</v>
      </c>
      <c r="E3231" s="98">
        <v>-1.3011757051907269E-3</v>
      </c>
    </row>
    <row r="3232" spans="2:5">
      <c r="B3232" s="283">
        <v>40469.645833333336</v>
      </c>
      <c r="C3232" s="284">
        <v>114.91</v>
      </c>
      <c r="D3232" s="98">
        <f t="shared" si="53"/>
        <v>-0.4653110604439068</v>
      </c>
      <c r="E3232" s="98">
        <v>-1.3036676516600121E-3</v>
      </c>
    </row>
    <row r="3233" spans="2:5">
      <c r="B3233" s="283">
        <v>42048.645833333336</v>
      </c>
      <c r="C3233" s="284">
        <v>166.83</v>
      </c>
      <c r="D3233" s="98">
        <f t="shared" si="53"/>
        <v>0.45183186841876277</v>
      </c>
      <c r="E3233" s="98">
        <v>-1.3169709667764096E-3</v>
      </c>
    </row>
    <row r="3234" spans="2:5">
      <c r="B3234" s="283">
        <v>38250.645833333336</v>
      </c>
      <c r="C3234" s="284">
        <v>30.3</v>
      </c>
      <c r="D3234" s="98">
        <f t="shared" si="53"/>
        <v>-0.81837798957022123</v>
      </c>
      <c r="E3234" s="98">
        <v>-1.3183915622939635E-3</v>
      </c>
    </row>
    <row r="3235" spans="2:5">
      <c r="B3235" s="283">
        <v>42494.645833333336</v>
      </c>
      <c r="C3235" s="284">
        <v>293.38</v>
      </c>
      <c r="D3235" s="98">
        <f t="shared" si="53"/>
        <v>8.6825082508250819</v>
      </c>
      <c r="E3235" s="98">
        <v>-1.3275691867786765E-3</v>
      </c>
    </row>
    <row r="3236" spans="2:5">
      <c r="B3236" s="283">
        <v>44263.645833333336</v>
      </c>
      <c r="C3236" s="284">
        <v>300.83</v>
      </c>
      <c r="D3236" s="98">
        <f t="shared" si="53"/>
        <v>2.5393687367918805E-2</v>
      </c>
      <c r="E3236" s="98">
        <v>-1.3278889884806855E-3</v>
      </c>
    </row>
    <row r="3237" spans="2:5">
      <c r="B3237" s="283">
        <v>41179.645833333336</v>
      </c>
      <c r="C3237" s="284">
        <v>232.69</v>
      </c>
      <c r="D3237" s="98">
        <f t="shared" si="53"/>
        <v>-0.22650666489379379</v>
      </c>
      <c r="E3237" s="98">
        <v>-1.3304721030042987E-3</v>
      </c>
    </row>
    <row r="3238" spans="2:5">
      <c r="B3238" s="283">
        <v>36896.645833333336</v>
      </c>
      <c r="C3238" s="284">
        <v>37.36</v>
      </c>
      <c r="D3238" s="98">
        <f t="shared" si="53"/>
        <v>-0.83944303579870216</v>
      </c>
      <c r="E3238" s="98">
        <v>-1.3365410318095794E-3</v>
      </c>
    </row>
    <row r="3239" spans="2:5">
      <c r="B3239" s="283">
        <v>41296.645833333336</v>
      </c>
      <c r="C3239" s="284">
        <v>223.04</v>
      </c>
      <c r="D3239" s="98">
        <f t="shared" si="53"/>
        <v>4.970021413276231</v>
      </c>
      <c r="E3239" s="98">
        <v>-1.3432434852691522E-3</v>
      </c>
    </row>
    <row r="3240" spans="2:5">
      <c r="B3240" s="283">
        <v>45055.645833333336</v>
      </c>
      <c r="C3240" s="284">
        <v>564.87</v>
      </c>
      <c r="D3240" s="98">
        <f t="shared" si="53"/>
        <v>1.5325950502152081</v>
      </c>
      <c r="E3240" s="98">
        <v>-1.3436345314074005E-3</v>
      </c>
    </row>
    <row r="3241" spans="2:5">
      <c r="B3241" s="283">
        <v>38525.645833333336</v>
      </c>
      <c r="C3241" s="284">
        <v>51.93</v>
      </c>
      <c r="D3241" s="98">
        <f t="shared" si="53"/>
        <v>-0.90806734292846136</v>
      </c>
      <c r="E3241" s="98">
        <v>-1.3461538461538858E-3</v>
      </c>
    </row>
    <row r="3242" spans="2:5">
      <c r="B3242" s="283">
        <v>44735.645833333336</v>
      </c>
      <c r="C3242" s="284">
        <v>341.22</v>
      </c>
      <c r="D3242" s="98">
        <f t="shared" si="53"/>
        <v>5.5707683419988454</v>
      </c>
      <c r="E3242" s="98">
        <v>-1.3462889253101906E-3</v>
      </c>
    </row>
    <row r="3243" spans="2:5">
      <c r="B3243" s="283">
        <v>43986.645833333336</v>
      </c>
      <c r="C3243" s="284">
        <v>332.82</v>
      </c>
      <c r="D3243" s="98">
        <f t="shared" si="53"/>
        <v>-2.4617548795498601E-2</v>
      </c>
      <c r="E3243" s="98">
        <v>-1.3502565487442109E-3</v>
      </c>
    </row>
    <row r="3244" spans="2:5">
      <c r="B3244" s="283">
        <v>44264.645833333336</v>
      </c>
      <c r="C3244" s="284">
        <v>300.42</v>
      </c>
      <c r="D3244" s="98">
        <f t="shared" si="53"/>
        <v>-9.7349918875067498E-2</v>
      </c>
      <c r="E3244" s="98">
        <v>-1.3628959877670654E-3</v>
      </c>
    </row>
    <row r="3245" spans="2:5">
      <c r="B3245" s="283">
        <v>40578.645833333336</v>
      </c>
      <c r="C3245" s="284">
        <v>124.31</v>
      </c>
      <c r="D3245" s="98">
        <f t="shared" si="53"/>
        <v>-0.58621263564343251</v>
      </c>
      <c r="E3245" s="98">
        <v>-1.3656812339332136E-3</v>
      </c>
    </row>
    <row r="3246" spans="2:5">
      <c r="B3246" s="283">
        <v>41985.645833333336</v>
      </c>
      <c r="C3246" s="284">
        <v>197.4</v>
      </c>
      <c r="D3246" s="98">
        <f t="shared" si="53"/>
        <v>0.58796556994610261</v>
      </c>
      <c r="E3246" s="98">
        <v>-1.3659128851114533E-3</v>
      </c>
    </row>
    <row r="3247" spans="2:5">
      <c r="B3247" s="283">
        <v>44456.645833333336</v>
      </c>
      <c r="C3247" s="284">
        <v>349.75</v>
      </c>
      <c r="D3247" s="98">
        <f t="shared" si="53"/>
        <v>0.77178318135764945</v>
      </c>
      <c r="E3247" s="98">
        <v>-1.3705279387831171E-3</v>
      </c>
    </row>
    <row r="3248" spans="2:5">
      <c r="B3248" s="283">
        <v>43129.645833333336</v>
      </c>
      <c r="C3248" s="284">
        <v>320.48</v>
      </c>
      <c r="D3248" s="98">
        <f t="shared" si="53"/>
        <v>-8.3688348820586067E-2</v>
      </c>
      <c r="E3248" s="98">
        <v>-1.371058207653042E-3</v>
      </c>
    </row>
    <row r="3249" spans="2:5">
      <c r="B3249" s="283">
        <v>40394.645833333336</v>
      </c>
      <c r="C3249" s="284">
        <v>123.33</v>
      </c>
      <c r="D3249" s="98">
        <f t="shared" si="53"/>
        <v>-0.61517099350973536</v>
      </c>
      <c r="E3249" s="98">
        <v>-1.3765182186235014E-3</v>
      </c>
    </row>
    <row r="3250" spans="2:5">
      <c r="B3250" s="283">
        <v>40764.645833333336</v>
      </c>
      <c r="C3250" s="284">
        <v>214.87</v>
      </c>
      <c r="D3250" s="98">
        <f t="shared" si="53"/>
        <v>0.7422362766561259</v>
      </c>
      <c r="E3250" s="98">
        <v>-1.3942464098154472E-3</v>
      </c>
    </row>
    <row r="3251" spans="2:5">
      <c r="B3251" s="283">
        <v>41808.645833333336</v>
      </c>
      <c r="C3251" s="284">
        <v>192.21</v>
      </c>
      <c r="D3251" s="98">
        <f t="shared" si="53"/>
        <v>-0.10545911481360826</v>
      </c>
      <c r="E3251" s="98">
        <v>-1.4027431421445025E-3</v>
      </c>
    </row>
    <row r="3252" spans="2:5">
      <c r="B3252" s="283">
        <v>43707.645833333336</v>
      </c>
      <c r="C3252" s="284">
        <v>341.57</v>
      </c>
      <c r="D3252" s="98">
        <f t="shared" si="53"/>
        <v>0.77706674990895364</v>
      </c>
      <c r="E3252" s="98">
        <v>-1.403303610583273E-3</v>
      </c>
    </row>
    <row r="3253" spans="2:5">
      <c r="B3253" s="283">
        <v>42277.645833333336</v>
      </c>
      <c r="C3253" s="284">
        <v>213.45</v>
      </c>
      <c r="D3253" s="98">
        <f t="shared" si="53"/>
        <v>-0.37509148929941161</v>
      </c>
      <c r="E3253" s="98">
        <v>-1.4035087719298511E-3</v>
      </c>
    </row>
    <row r="3254" spans="2:5">
      <c r="B3254" s="283">
        <v>37664.645833333336</v>
      </c>
      <c r="C3254" s="284">
        <v>21.24</v>
      </c>
      <c r="D3254" s="98">
        <f t="shared" si="53"/>
        <v>-0.9004919184820801</v>
      </c>
      <c r="E3254" s="98">
        <v>-1.4104372355431272E-3</v>
      </c>
    </row>
    <row r="3255" spans="2:5">
      <c r="B3255" s="283">
        <v>43453.645833333336</v>
      </c>
      <c r="C3255" s="284">
        <v>301.97000000000003</v>
      </c>
      <c r="D3255" s="98">
        <f t="shared" si="53"/>
        <v>13.217043314500945</v>
      </c>
      <c r="E3255" s="98">
        <v>-1.4219576719575189E-3</v>
      </c>
    </row>
    <row r="3256" spans="2:5">
      <c r="B3256" s="283">
        <v>42762.645833333336</v>
      </c>
      <c r="C3256" s="284">
        <v>349.98</v>
      </c>
      <c r="D3256" s="98">
        <f t="shared" si="53"/>
        <v>0.15898930357320262</v>
      </c>
      <c r="E3256" s="98">
        <v>-1.4266149280985907E-3</v>
      </c>
    </row>
    <row r="3257" spans="2:5">
      <c r="B3257" s="283">
        <v>44683.645833333336</v>
      </c>
      <c r="C3257" s="284">
        <v>404.45</v>
      </c>
      <c r="D3257" s="98">
        <f t="shared" si="53"/>
        <v>0.15563746499799969</v>
      </c>
      <c r="E3257" s="98">
        <v>-1.4319926918993087E-3</v>
      </c>
    </row>
    <row r="3258" spans="2:5">
      <c r="B3258" s="283">
        <v>36861.645833333336</v>
      </c>
      <c r="C3258" s="284">
        <v>27.88</v>
      </c>
      <c r="D3258" s="98">
        <f t="shared" si="53"/>
        <v>-0.93106688094943757</v>
      </c>
      <c r="E3258" s="98">
        <v>-1.4326647564470996E-3</v>
      </c>
    </row>
    <row r="3259" spans="2:5">
      <c r="B3259" s="283">
        <v>43024.645833333336</v>
      </c>
      <c r="C3259" s="284">
        <v>338.63</v>
      </c>
      <c r="D3259" s="98">
        <f t="shared" si="53"/>
        <v>11.145982783357246</v>
      </c>
      <c r="E3259" s="98">
        <v>-1.4449162538334726E-3</v>
      </c>
    </row>
    <row r="3260" spans="2:5">
      <c r="B3260" s="283">
        <v>45631.645833333336</v>
      </c>
      <c r="C3260" s="284">
        <v>1872.35</v>
      </c>
      <c r="D3260" s="98">
        <f t="shared" si="53"/>
        <v>4.5291911525854172</v>
      </c>
      <c r="E3260" s="98">
        <v>-1.4506125104662981E-3</v>
      </c>
    </row>
    <row r="3261" spans="2:5">
      <c r="B3261" s="283">
        <v>42437.645833333336</v>
      </c>
      <c r="C3261" s="284">
        <v>388.03</v>
      </c>
      <c r="D3261" s="98">
        <f t="shared" si="53"/>
        <v>-0.79275776430688705</v>
      </c>
      <c r="E3261" s="98">
        <v>-1.4668039114772435E-3</v>
      </c>
    </row>
    <row r="3262" spans="2:5">
      <c r="B3262" s="283">
        <v>43999.645833333336</v>
      </c>
      <c r="C3262" s="284">
        <v>318.92</v>
      </c>
      <c r="D3262" s="98">
        <f t="shared" si="53"/>
        <v>-0.17810478571244481</v>
      </c>
      <c r="E3262" s="98">
        <v>-1.5028177833436018E-3</v>
      </c>
    </row>
    <row r="3263" spans="2:5">
      <c r="B3263" s="283">
        <v>42636.645833333336</v>
      </c>
      <c r="C3263" s="284">
        <v>431.78</v>
      </c>
      <c r="D3263" s="98">
        <f t="shared" si="53"/>
        <v>0.35388185124796179</v>
      </c>
      <c r="E3263" s="98">
        <v>-1.5031334551257602E-3</v>
      </c>
    </row>
    <row r="3264" spans="2:5">
      <c r="B3264" s="283">
        <v>44726.645833333336</v>
      </c>
      <c r="C3264" s="284">
        <v>384.85</v>
      </c>
      <c r="D3264" s="98">
        <f t="shared" si="53"/>
        <v>-0.10868961044976599</v>
      </c>
      <c r="E3264" s="98">
        <v>-1.5048128064758526E-3</v>
      </c>
    </row>
    <row r="3265" spans="2:5">
      <c r="B3265" s="283">
        <v>41305.645833333336</v>
      </c>
      <c r="C3265" s="284">
        <v>224.69</v>
      </c>
      <c r="D3265" s="98">
        <f t="shared" si="53"/>
        <v>-0.41616214109393279</v>
      </c>
      <c r="E3265" s="98">
        <v>-1.5109096564902558E-3</v>
      </c>
    </row>
    <row r="3266" spans="2:5">
      <c r="B3266" s="283">
        <v>43138.645833333336</v>
      </c>
      <c r="C3266" s="284">
        <v>282.92</v>
      </c>
      <c r="D3266" s="98">
        <f t="shared" si="53"/>
        <v>0.25915706083937873</v>
      </c>
      <c r="E3266" s="98">
        <v>-1.5175577907182713E-3</v>
      </c>
    </row>
    <row r="3267" spans="2:5">
      <c r="B3267" s="283">
        <v>42786.645833333336</v>
      </c>
      <c r="C3267" s="284">
        <v>347</v>
      </c>
      <c r="D3267" s="98">
        <f t="shared" si="53"/>
        <v>0.2264951222960554</v>
      </c>
      <c r="E3267" s="98">
        <v>-1.525048197277834E-3</v>
      </c>
    </row>
    <row r="3268" spans="2:5">
      <c r="B3268" s="283">
        <v>40028.645833333336</v>
      </c>
      <c r="C3268" s="284">
        <v>117.68</v>
      </c>
      <c r="D3268" s="98">
        <f t="shared" si="53"/>
        <v>-0.66086455331412108</v>
      </c>
      <c r="E3268" s="98">
        <v>-1.5272357033768724E-3</v>
      </c>
    </row>
    <row r="3269" spans="2:5">
      <c r="B3269" s="283">
        <v>41673.645833333336</v>
      </c>
      <c r="C3269" s="284">
        <v>169.4</v>
      </c>
      <c r="D3269" s="98">
        <f t="shared" si="53"/>
        <v>0.4394969408565601</v>
      </c>
      <c r="E3269" s="98">
        <v>-1.5324767181421617E-3</v>
      </c>
    </row>
    <row r="3270" spans="2:5">
      <c r="B3270" s="283">
        <v>38028.645833333336</v>
      </c>
      <c r="C3270" s="284">
        <v>26.02</v>
      </c>
      <c r="D3270" s="98">
        <f t="shared" si="53"/>
        <v>-0.84639905548996452</v>
      </c>
      <c r="E3270" s="98">
        <v>-1.5349194167305624E-3</v>
      </c>
    </row>
    <row r="3271" spans="2:5">
      <c r="B3271" s="283">
        <v>41380.645833333336</v>
      </c>
      <c r="C3271" s="284">
        <v>166.68</v>
      </c>
      <c r="D3271" s="98">
        <f t="shared" si="53"/>
        <v>5.4058416602613377</v>
      </c>
      <c r="E3271" s="98">
        <v>-1.5574457889061533E-3</v>
      </c>
    </row>
    <row r="3272" spans="2:5">
      <c r="B3272" s="283">
        <v>40507.645833333336</v>
      </c>
      <c r="C3272" s="284">
        <v>128.13</v>
      </c>
      <c r="D3272" s="98">
        <f t="shared" si="53"/>
        <v>-0.23128149748020166</v>
      </c>
      <c r="E3272" s="98">
        <v>-1.5584820384946241E-3</v>
      </c>
    </row>
    <row r="3273" spans="2:5">
      <c r="B3273" s="283">
        <v>38050.645833333336</v>
      </c>
      <c r="C3273" s="284">
        <v>25.51</v>
      </c>
      <c r="D3273" s="98">
        <f t="shared" si="53"/>
        <v>-0.80090533052368684</v>
      </c>
      <c r="E3273" s="98">
        <v>-1.5655577299412693E-3</v>
      </c>
    </row>
    <row r="3274" spans="2:5">
      <c r="B3274" s="283">
        <v>41905.645833333336</v>
      </c>
      <c r="C3274" s="284">
        <v>191.03</v>
      </c>
      <c r="D3274" s="98">
        <f t="shared" ref="D3274:D3337" si="54">C3274/C3273-1</f>
        <v>6.4884359074872595</v>
      </c>
      <c r="E3274" s="98">
        <v>-1.5679715674489225E-3</v>
      </c>
    </row>
    <row r="3275" spans="2:5">
      <c r="B3275" s="283">
        <v>41123.645833333336</v>
      </c>
      <c r="C3275" s="284">
        <v>210.12</v>
      </c>
      <c r="D3275" s="98">
        <f t="shared" si="54"/>
        <v>9.9931947861592541E-2</v>
      </c>
      <c r="E3275" s="98">
        <v>-1.5680684248039478E-3</v>
      </c>
    </row>
    <row r="3276" spans="2:5">
      <c r="B3276" s="283">
        <v>36913.645833333336</v>
      </c>
      <c r="C3276" s="284">
        <v>38.19</v>
      </c>
      <c r="D3276" s="98">
        <f t="shared" si="54"/>
        <v>-0.81824671616219302</v>
      </c>
      <c r="E3276" s="98">
        <v>-1.5686274509804088E-3</v>
      </c>
    </row>
    <row r="3277" spans="2:5">
      <c r="B3277" s="283">
        <v>44046.645833333336</v>
      </c>
      <c r="C3277" s="284">
        <v>305.05</v>
      </c>
      <c r="D3277" s="98">
        <f t="shared" si="54"/>
        <v>6.9876931133804669</v>
      </c>
      <c r="E3277" s="98">
        <v>-1.5710404870223904E-3</v>
      </c>
    </row>
    <row r="3278" spans="2:5">
      <c r="B3278" s="283">
        <v>40297.645833333336</v>
      </c>
      <c r="C3278" s="284">
        <v>126.67</v>
      </c>
      <c r="D3278" s="98">
        <f t="shared" si="54"/>
        <v>-0.58475659727913465</v>
      </c>
      <c r="E3278" s="98">
        <v>-1.5764168046031868E-3</v>
      </c>
    </row>
    <row r="3279" spans="2:5">
      <c r="B3279" s="283">
        <v>40541.645833333336</v>
      </c>
      <c r="C3279" s="284">
        <v>133</v>
      </c>
      <c r="D3279" s="98">
        <f t="shared" si="54"/>
        <v>4.9972369148180373E-2</v>
      </c>
      <c r="E3279" s="98">
        <v>-1.5764582238571023E-3</v>
      </c>
    </row>
    <row r="3280" spans="2:5">
      <c r="B3280" s="283">
        <v>44686.645833333336</v>
      </c>
      <c r="C3280" s="284">
        <v>391.3</v>
      </c>
      <c r="D3280" s="98">
        <f t="shared" si="54"/>
        <v>1.9421052631578948</v>
      </c>
      <c r="E3280" s="98">
        <v>-1.5819555011227227E-3</v>
      </c>
    </row>
    <row r="3281" spans="2:5">
      <c r="B3281" s="283">
        <v>36980.645833333336</v>
      </c>
      <c r="C3281" s="284">
        <v>25.22</v>
      </c>
      <c r="D3281" s="98">
        <f t="shared" si="54"/>
        <v>-0.93554817275747504</v>
      </c>
      <c r="E3281" s="98">
        <v>-1.5835312747427555E-3</v>
      </c>
    </row>
    <row r="3282" spans="2:5">
      <c r="B3282" s="283">
        <v>44277.645833333336</v>
      </c>
      <c r="C3282" s="284">
        <v>295.55</v>
      </c>
      <c r="D3282" s="98">
        <f t="shared" si="54"/>
        <v>10.71887390959556</v>
      </c>
      <c r="E3282" s="98">
        <v>-1.5877305587459478E-3</v>
      </c>
    </row>
    <row r="3283" spans="2:5">
      <c r="B3283" s="283">
        <v>41240.645833333336</v>
      </c>
      <c r="C3283" s="284">
        <v>213.03</v>
      </c>
      <c r="D3283" s="98">
        <f t="shared" si="54"/>
        <v>-0.27920825579428188</v>
      </c>
      <c r="E3283" s="98">
        <v>-1.5934761212916815E-3</v>
      </c>
    </row>
    <row r="3284" spans="2:5">
      <c r="B3284" s="283">
        <v>40133.645833333336</v>
      </c>
      <c r="C3284" s="284">
        <v>118.36</v>
      </c>
      <c r="D3284" s="98">
        <f t="shared" si="54"/>
        <v>-0.44439750269915035</v>
      </c>
      <c r="E3284" s="98">
        <v>-1.6026992830029396E-3</v>
      </c>
    </row>
    <row r="3285" spans="2:5">
      <c r="B3285" s="283">
        <v>43017.645833333336</v>
      </c>
      <c r="C3285" s="284">
        <v>342.3</v>
      </c>
      <c r="D3285" s="98">
        <f t="shared" si="54"/>
        <v>1.8920243325447785</v>
      </c>
      <c r="E3285" s="98">
        <v>-1.6042000875018392E-3</v>
      </c>
    </row>
    <row r="3286" spans="2:5">
      <c r="B3286" s="283">
        <v>37168.645833333336</v>
      </c>
      <c r="C3286" s="284">
        <v>18.670000000000002</v>
      </c>
      <c r="D3286" s="98">
        <f t="shared" si="54"/>
        <v>-0.9454572012854221</v>
      </c>
      <c r="E3286" s="98">
        <v>-1.6042780748661833E-3</v>
      </c>
    </row>
    <row r="3287" spans="2:5">
      <c r="B3287" s="283">
        <v>44769.645833333336</v>
      </c>
      <c r="C3287" s="284">
        <v>371.05</v>
      </c>
      <c r="D3287" s="98">
        <f t="shared" si="54"/>
        <v>18.874129619710764</v>
      </c>
      <c r="E3287" s="98">
        <v>-1.6144221713977336E-3</v>
      </c>
    </row>
    <row r="3288" spans="2:5">
      <c r="B3288" s="283">
        <v>45141.645833333336</v>
      </c>
      <c r="C3288" s="284">
        <v>676.4</v>
      </c>
      <c r="D3288" s="98">
        <f t="shared" si="54"/>
        <v>0.82293491443201705</v>
      </c>
      <c r="E3288" s="98">
        <v>-1.6236162361623618E-3</v>
      </c>
    </row>
    <row r="3289" spans="2:5">
      <c r="B3289" s="283">
        <v>40122.645833333336</v>
      </c>
      <c r="C3289" s="284">
        <v>116.34</v>
      </c>
      <c r="D3289" s="98">
        <f t="shared" si="54"/>
        <v>-0.82800118273211121</v>
      </c>
      <c r="E3289" s="98">
        <v>-1.6304814210932328E-3</v>
      </c>
    </row>
    <row r="3290" spans="2:5">
      <c r="B3290" s="283">
        <v>37804.645833333336</v>
      </c>
      <c r="C3290" s="284">
        <v>24.44</v>
      </c>
      <c r="D3290" s="98">
        <f t="shared" si="54"/>
        <v>-0.78992607873474296</v>
      </c>
      <c r="E3290" s="98">
        <v>-1.6339869281045694E-3</v>
      </c>
    </row>
    <row r="3291" spans="2:5">
      <c r="B3291" s="283">
        <v>41576.645833333336</v>
      </c>
      <c r="C3291" s="284">
        <v>176.67</v>
      </c>
      <c r="D3291" s="98">
        <f t="shared" si="54"/>
        <v>6.2287234042553186</v>
      </c>
      <c r="E3291" s="98">
        <v>-1.638788426763238E-3</v>
      </c>
    </row>
    <row r="3292" spans="2:5">
      <c r="B3292" s="283">
        <v>41159.645833333336</v>
      </c>
      <c r="C3292" s="284">
        <v>210.96</v>
      </c>
      <c r="D3292" s="98">
        <f t="shared" si="54"/>
        <v>0.19409067753438625</v>
      </c>
      <c r="E3292" s="98">
        <v>-1.6563342955846494E-3</v>
      </c>
    </row>
    <row r="3293" spans="2:5">
      <c r="B3293" s="283">
        <v>40592.645833333336</v>
      </c>
      <c r="C3293" s="284">
        <v>120.36</v>
      </c>
      <c r="D3293" s="98">
        <f t="shared" si="54"/>
        <v>-0.42946530147895334</v>
      </c>
      <c r="E3293" s="98">
        <v>-1.6589250165892633E-3</v>
      </c>
    </row>
    <row r="3294" spans="2:5">
      <c r="B3294" s="283">
        <v>40473.645833333336</v>
      </c>
      <c r="C3294" s="284">
        <v>113.34</v>
      </c>
      <c r="D3294" s="98">
        <f t="shared" si="54"/>
        <v>-5.8325024925224289E-2</v>
      </c>
      <c r="E3294" s="98">
        <v>-1.6735664582048226E-3</v>
      </c>
    </row>
    <row r="3295" spans="2:5">
      <c r="B3295" s="283">
        <v>43880.645833333336</v>
      </c>
      <c r="C3295" s="284">
        <v>433.22</v>
      </c>
      <c r="D3295" s="98">
        <f t="shared" si="54"/>
        <v>2.822304570319393</v>
      </c>
      <c r="E3295" s="98">
        <v>-1.682221454084476E-3</v>
      </c>
    </row>
    <row r="3296" spans="2:5">
      <c r="B3296" s="283">
        <v>40417.645833333336</v>
      </c>
      <c r="C3296" s="284">
        <v>118.21</v>
      </c>
      <c r="D3296" s="98">
        <f t="shared" si="54"/>
        <v>-0.72713632796269789</v>
      </c>
      <c r="E3296" s="98">
        <v>-1.6890465332319859E-3</v>
      </c>
    </row>
    <row r="3297" spans="2:5">
      <c r="B3297" s="283">
        <v>40266.645833333336</v>
      </c>
      <c r="C3297" s="284">
        <v>123.92</v>
      </c>
      <c r="D3297" s="98">
        <f t="shared" si="54"/>
        <v>4.8303866001184304E-2</v>
      </c>
      <c r="E3297" s="98">
        <v>-1.6917747522757765E-3</v>
      </c>
    </row>
    <row r="3298" spans="2:5">
      <c r="B3298" s="283">
        <v>37533.645833333336</v>
      </c>
      <c r="C3298" s="284">
        <v>23.42</v>
      </c>
      <c r="D3298" s="98">
        <f t="shared" si="54"/>
        <v>-0.81100710135571341</v>
      </c>
      <c r="E3298" s="98">
        <v>-1.7050298380221207E-3</v>
      </c>
    </row>
    <row r="3299" spans="2:5">
      <c r="B3299" s="283">
        <v>45159.645833333336</v>
      </c>
      <c r="C3299" s="284">
        <v>730.73</v>
      </c>
      <c r="D3299" s="98">
        <f t="shared" si="54"/>
        <v>30.201110162254484</v>
      </c>
      <c r="E3299" s="98">
        <v>-1.7076969316101032E-3</v>
      </c>
    </row>
    <row r="3300" spans="2:5">
      <c r="B3300" s="283">
        <v>43601.645833333336</v>
      </c>
      <c r="C3300" s="284">
        <v>338.82</v>
      </c>
      <c r="D3300" s="98">
        <f t="shared" si="54"/>
        <v>-0.53632668701161856</v>
      </c>
      <c r="E3300" s="98">
        <v>-1.708898055391872E-3</v>
      </c>
    </row>
    <row r="3301" spans="2:5">
      <c r="B3301" s="283">
        <v>41093.645833333336</v>
      </c>
      <c r="C3301" s="284">
        <v>232.68</v>
      </c>
      <c r="D3301" s="98">
        <f t="shared" si="54"/>
        <v>-0.31326367982999814</v>
      </c>
      <c r="E3301" s="98">
        <v>-1.7161489617298908E-3</v>
      </c>
    </row>
    <row r="3302" spans="2:5">
      <c r="B3302" s="283">
        <v>43269.645833333336</v>
      </c>
      <c r="C3302" s="284">
        <v>243.83</v>
      </c>
      <c r="D3302" s="98">
        <f t="shared" si="54"/>
        <v>4.7919889977651842E-2</v>
      </c>
      <c r="E3302" s="98">
        <v>-1.719549641760465E-3</v>
      </c>
    </row>
    <row r="3303" spans="2:5">
      <c r="B3303" s="283">
        <v>43200.645833333336</v>
      </c>
      <c r="C3303" s="284">
        <v>295.02</v>
      </c>
      <c r="D3303" s="98">
        <f t="shared" si="54"/>
        <v>0.20994135258171664</v>
      </c>
      <c r="E3303" s="98">
        <v>-1.7257131255710156E-3</v>
      </c>
    </row>
    <row r="3304" spans="2:5">
      <c r="B3304" s="283">
        <v>44544.645833333336</v>
      </c>
      <c r="C3304" s="284">
        <v>407.32</v>
      </c>
      <c r="D3304" s="98">
        <f t="shared" si="54"/>
        <v>0.3806521591756491</v>
      </c>
      <c r="E3304" s="98">
        <v>-1.7400681322451428E-3</v>
      </c>
    </row>
    <row r="3305" spans="2:5">
      <c r="B3305" s="283">
        <v>40003.645833333336</v>
      </c>
      <c r="C3305" s="284">
        <v>85.16</v>
      </c>
      <c r="D3305" s="98">
        <f t="shared" si="54"/>
        <v>-0.79092605322596488</v>
      </c>
      <c r="E3305" s="98">
        <v>-1.7582932833197784E-3</v>
      </c>
    </row>
    <row r="3306" spans="2:5">
      <c r="B3306" s="283">
        <v>45190.645833333336</v>
      </c>
      <c r="C3306" s="284">
        <v>680.63</v>
      </c>
      <c r="D3306" s="98">
        <f t="shared" si="54"/>
        <v>6.9923673085955853</v>
      </c>
      <c r="E3306" s="98">
        <v>-1.7599694938621457E-3</v>
      </c>
    </row>
    <row r="3307" spans="2:5">
      <c r="B3307" s="283">
        <v>38918.645833333336</v>
      </c>
      <c r="C3307" s="284">
        <v>78.53</v>
      </c>
      <c r="D3307" s="98">
        <f t="shared" si="54"/>
        <v>-0.88462160057593697</v>
      </c>
      <c r="E3307" s="98">
        <v>-1.7795856107791774E-3</v>
      </c>
    </row>
    <row r="3308" spans="2:5">
      <c r="B3308" s="283">
        <v>37053.645833333336</v>
      </c>
      <c r="C3308" s="284">
        <v>22.41</v>
      </c>
      <c r="D3308" s="98">
        <f t="shared" si="54"/>
        <v>-0.71463135107602183</v>
      </c>
      <c r="E3308" s="98">
        <v>-1.7817371937638438E-3</v>
      </c>
    </row>
    <row r="3309" spans="2:5">
      <c r="B3309" s="283">
        <v>38674.645833333336</v>
      </c>
      <c r="C3309" s="284">
        <v>77.790000000000006</v>
      </c>
      <c r="D3309" s="98">
        <f t="shared" si="54"/>
        <v>2.4712182061579653</v>
      </c>
      <c r="E3309" s="98">
        <v>-1.7964840241242452E-3</v>
      </c>
    </row>
    <row r="3310" spans="2:5">
      <c r="B3310" s="283">
        <v>40127.645833333336</v>
      </c>
      <c r="C3310" s="284">
        <v>116.67</v>
      </c>
      <c r="D3310" s="98">
        <f t="shared" si="54"/>
        <v>0.49980717315850365</v>
      </c>
      <c r="E3310" s="98">
        <v>-1.7967145790553918E-3</v>
      </c>
    </row>
    <row r="3311" spans="2:5">
      <c r="B3311" s="283">
        <v>38954.645833333336</v>
      </c>
      <c r="C3311" s="284">
        <v>77.540000000000006</v>
      </c>
      <c r="D3311" s="98">
        <f t="shared" si="54"/>
        <v>-0.33539041741664521</v>
      </c>
      <c r="E3311" s="98">
        <v>-1.8022657054582725E-3</v>
      </c>
    </row>
    <row r="3312" spans="2:5">
      <c r="B3312" s="283">
        <v>43934.645833333336</v>
      </c>
      <c r="C3312" s="284">
        <v>331.07</v>
      </c>
      <c r="D3312" s="98">
        <f t="shared" si="54"/>
        <v>3.2696672685065771</v>
      </c>
      <c r="E3312" s="98">
        <v>-1.8090270449543366E-3</v>
      </c>
    </row>
    <row r="3313" spans="2:5">
      <c r="B3313" s="283">
        <v>40757.645833333336</v>
      </c>
      <c r="C3313" s="284">
        <v>219.88</v>
      </c>
      <c r="D3313" s="98">
        <f t="shared" si="54"/>
        <v>-0.33585042438155077</v>
      </c>
      <c r="E3313" s="98">
        <v>-1.8158707100054405E-3</v>
      </c>
    </row>
    <row r="3314" spans="2:5">
      <c r="B3314" s="283">
        <v>37866.645833333336</v>
      </c>
      <c r="C3314" s="284">
        <v>27.46</v>
      </c>
      <c r="D3314" s="98">
        <f t="shared" si="54"/>
        <v>-0.875113698380935</v>
      </c>
      <c r="E3314" s="98">
        <v>-1.8175209014903437E-3</v>
      </c>
    </row>
    <row r="3315" spans="2:5">
      <c r="B3315" s="283">
        <v>42634.645833333336</v>
      </c>
      <c r="C3315" s="284">
        <v>438.88</v>
      </c>
      <c r="D3315" s="98">
        <f t="shared" si="54"/>
        <v>14.982520029133283</v>
      </c>
      <c r="E3315" s="98">
        <v>-1.8195050946142599E-3</v>
      </c>
    </row>
    <row r="3316" spans="2:5">
      <c r="B3316" s="283">
        <v>37659.645833333336</v>
      </c>
      <c r="C3316" s="284">
        <v>21.89</v>
      </c>
      <c r="D3316" s="98">
        <f t="shared" si="54"/>
        <v>-0.95012304046664231</v>
      </c>
      <c r="E3316" s="98">
        <v>-1.8239854081166795E-3</v>
      </c>
    </row>
    <row r="3317" spans="2:5">
      <c r="B3317" s="283">
        <v>38817.645833333336</v>
      </c>
      <c r="C3317" s="284">
        <v>103.93</v>
      </c>
      <c r="D3317" s="98">
        <f t="shared" si="54"/>
        <v>3.7478300593878489</v>
      </c>
      <c r="E3317" s="98">
        <v>-1.8248175182481452E-3</v>
      </c>
    </row>
    <row r="3318" spans="2:5">
      <c r="B3318" s="283">
        <v>42051.645833333336</v>
      </c>
      <c r="C3318" s="284">
        <v>166.52</v>
      </c>
      <c r="D3318" s="98">
        <f t="shared" si="54"/>
        <v>0.60223227172135085</v>
      </c>
      <c r="E3318" s="98">
        <v>-1.8581789845950603E-3</v>
      </c>
    </row>
    <row r="3319" spans="2:5">
      <c r="B3319" s="283">
        <v>38694.645833333336</v>
      </c>
      <c r="C3319" s="284">
        <v>106.77</v>
      </c>
      <c r="D3319" s="98">
        <f t="shared" si="54"/>
        <v>-0.35881575786692299</v>
      </c>
      <c r="E3319" s="98">
        <v>-1.8696830887164895E-3</v>
      </c>
    </row>
    <row r="3320" spans="2:5">
      <c r="B3320" s="283">
        <v>43392.645833333336</v>
      </c>
      <c r="C3320" s="284">
        <v>245.42</v>
      </c>
      <c r="D3320" s="98">
        <f t="shared" si="54"/>
        <v>1.2985857450594738</v>
      </c>
      <c r="E3320" s="98">
        <v>-1.8708312998211296E-3</v>
      </c>
    </row>
    <row r="3321" spans="2:5">
      <c r="B3321" s="283">
        <v>36553.645833333336</v>
      </c>
      <c r="C3321" s="284">
        <v>37.33</v>
      </c>
      <c r="D3321" s="98">
        <f t="shared" si="54"/>
        <v>-0.84789340722027551</v>
      </c>
      <c r="E3321" s="98">
        <v>-1.8716577540106583E-3</v>
      </c>
    </row>
    <row r="3322" spans="2:5">
      <c r="B3322" s="283">
        <v>39436.645833333336</v>
      </c>
      <c r="C3322" s="284">
        <v>95.99</v>
      </c>
      <c r="D3322" s="98">
        <f t="shared" si="54"/>
        <v>1.5713903027055989</v>
      </c>
      <c r="E3322" s="98">
        <v>-1.8716855568264856E-3</v>
      </c>
    </row>
    <row r="3323" spans="2:5">
      <c r="B3323" s="283">
        <v>38320.645833333336</v>
      </c>
      <c r="C3323" s="284">
        <v>31.94</v>
      </c>
      <c r="D3323" s="98">
        <f t="shared" si="54"/>
        <v>-0.66725700593811854</v>
      </c>
      <c r="E3323" s="98">
        <v>-1.87499999999996E-3</v>
      </c>
    </row>
    <row r="3324" spans="2:5">
      <c r="B3324" s="283">
        <v>44579.645833333336</v>
      </c>
      <c r="C3324" s="284">
        <v>379.9</v>
      </c>
      <c r="D3324" s="98">
        <f t="shared" si="54"/>
        <v>10.894176581089543</v>
      </c>
      <c r="E3324" s="98">
        <v>-1.8916504650308141E-3</v>
      </c>
    </row>
    <row r="3325" spans="2:5">
      <c r="B3325" s="283">
        <v>42997.645833333336</v>
      </c>
      <c r="C3325" s="284">
        <v>353.3</v>
      </c>
      <c r="D3325" s="98">
        <f t="shared" si="54"/>
        <v>-7.0018425901552939E-2</v>
      </c>
      <c r="E3325" s="98">
        <v>-1.8928157753482777E-3</v>
      </c>
    </row>
    <row r="3326" spans="2:5">
      <c r="B3326" s="283">
        <v>41535.645833333336</v>
      </c>
      <c r="C3326" s="284">
        <v>178.72</v>
      </c>
      <c r="D3326" s="98">
        <f t="shared" si="54"/>
        <v>-0.4941409566940278</v>
      </c>
      <c r="E3326" s="98">
        <v>-1.8988048698760362E-3</v>
      </c>
    </row>
    <row r="3327" spans="2:5">
      <c r="B3327" s="283">
        <v>42234.645833333336</v>
      </c>
      <c r="C3327" s="284">
        <v>199.52</v>
      </c>
      <c r="D3327" s="98">
        <f t="shared" si="54"/>
        <v>0.11638316920322289</v>
      </c>
      <c r="E3327" s="98">
        <v>-1.9009504752376394E-3</v>
      </c>
    </row>
    <row r="3328" spans="2:5">
      <c r="B3328" s="283">
        <v>42194.645833333336</v>
      </c>
      <c r="C3328" s="284">
        <v>172.87</v>
      </c>
      <c r="D3328" s="98">
        <f t="shared" si="54"/>
        <v>-0.1335705693664796</v>
      </c>
      <c r="E3328" s="98">
        <v>-1.9053117782908968E-3</v>
      </c>
    </row>
    <row r="3329" spans="2:5">
      <c r="B3329" s="283">
        <v>43426.645833333336</v>
      </c>
      <c r="C3329" s="284">
        <v>282.13</v>
      </c>
      <c r="D3329" s="98">
        <f t="shared" si="54"/>
        <v>0.63203563371319471</v>
      </c>
      <c r="E3329" s="98">
        <v>-1.9103548307214391E-3</v>
      </c>
    </row>
    <row r="3330" spans="2:5">
      <c r="B3330" s="283">
        <v>40072.645833333336</v>
      </c>
      <c r="C3330" s="284">
        <v>114.57</v>
      </c>
      <c r="D3330" s="98">
        <f t="shared" si="54"/>
        <v>-0.59391060858469502</v>
      </c>
      <c r="E3330" s="98">
        <v>-1.9165432528966964E-3</v>
      </c>
    </row>
    <row r="3331" spans="2:5">
      <c r="B3331" s="283">
        <v>38814.645833333336</v>
      </c>
      <c r="C3331" s="284">
        <v>104.12</v>
      </c>
      <c r="D3331" s="98">
        <f t="shared" si="54"/>
        <v>-9.1210613598673218E-2</v>
      </c>
      <c r="E3331" s="98">
        <v>-1.9171779141102796E-3</v>
      </c>
    </row>
    <row r="3332" spans="2:5">
      <c r="B3332" s="283">
        <v>37183.645833333336</v>
      </c>
      <c r="C3332" s="284">
        <v>20.54</v>
      </c>
      <c r="D3332" s="98">
        <f t="shared" si="54"/>
        <v>-0.80272762197464465</v>
      </c>
      <c r="E3332" s="98">
        <v>-1.9436345966957758E-3</v>
      </c>
    </row>
    <row r="3333" spans="2:5">
      <c r="B3333" s="283">
        <v>40046.645833333336</v>
      </c>
      <c r="C3333" s="284">
        <v>107.75</v>
      </c>
      <c r="D3333" s="98">
        <f t="shared" si="54"/>
        <v>4.2458617332035056</v>
      </c>
      <c r="E3333" s="98">
        <v>-1.9451648758799234E-3</v>
      </c>
    </row>
    <row r="3334" spans="2:5">
      <c r="B3334" s="283">
        <v>44308.645833333336</v>
      </c>
      <c r="C3334" s="284">
        <v>286.37</v>
      </c>
      <c r="D3334" s="98">
        <f t="shared" si="54"/>
        <v>1.6577262180974479</v>
      </c>
      <c r="E3334" s="98">
        <v>-1.951695535496456E-3</v>
      </c>
    </row>
    <row r="3335" spans="2:5">
      <c r="B3335" s="283">
        <v>41632.645833333336</v>
      </c>
      <c r="C3335" s="284">
        <v>168.75</v>
      </c>
      <c r="D3335" s="98">
        <f t="shared" si="54"/>
        <v>-0.41072738066138215</v>
      </c>
      <c r="E3335" s="98">
        <v>-1.9517388218595055E-3</v>
      </c>
    </row>
    <row r="3336" spans="2:5">
      <c r="B3336" s="283">
        <v>43812.645833333336</v>
      </c>
      <c r="C3336" s="284">
        <v>414.17</v>
      </c>
      <c r="D3336" s="98">
        <f t="shared" si="54"/>
        <v>1.4543407407407409</v>
      </c>
      <c r="E3336" s="98">
        <v>-1.9519012964480664E-3</v>
      </c>
    </row>
    <row r="3337" spans="2:5">
      <c r="B3337" s="283">
        <v>39372.645833333336</v>
      </c>
      <c r="C3337" s="284">
        <v>90.94</v>
      </c>
      <c r="D3337" s="98">
        <f t="shared" si="54"/>
        <v>-0.78042832653258332</v>
      </c>
      <c r="E3337" s="98">
        <v>-1.9754170324847165E-3</v>
      </c>
    </row>
    <row r="3338" spans="2:5">
      <c r="B3338" s="283">
        <v>42037.645833333336</v>
      </c>
      <c r="C3338" s="284">
        <v>196.48</v>
      </c>
      <c r="D3338" s="98">
        <f t="shared" ref="D3338:D3401" si="55">C3338/C3337-1</f>
        <v>1.1605454145590497</v>
      </c>
      <c r="E3338" s="98">
        <v>-1.9810026921319723E-3</v>
      </c>
    </row>
    <row r="3339" spans="2:5">
      <c r="B3339" s="283">
        <v>44015.645833333336</v>
      </c>
      <c r="C3339" s="284">
        <v>327.25</v>
      </c>
      <c r="D3339" s="98">
        <f t="shared" si="55"/>
        <v>0.66556392508143336</v>
      </c>
      <c r="E3339" s="98">
        <v>-1.982311680390314E-3</v>
      </c>
    </row>
    <row r="3340" spans="2:5">
      <c r="B3340" s="283">
        <v>44048.645833333336</v>
      </c>
      <c r="C3340" s="284">
        <v>304.87</v>
      </c>
      <c r="D3340" s="98">
        <f t="shared" si="55"/>
        <v>-6.8388082505729586E-2</v>
      </c>
      <c r="E3340" s="98">
        <v>-1.9968574047400933E-3</v>
      </c>
    </row>
    <row r="3341" spans="2:5">
      <c r="B3341" s="283">
        <v>41600.645833333336</v>
      </c>
      <c r="C3341" s="284">
        <v>168.6</v>
      </c>
      <c r="D3341" s="98">
        <f t="shared" si="55"/>
        <v>-0.4469774002033654</v>
      </c>
      <c r="E3341" s="98">
        <v>-2.0125488339055586E-3</v>
      </c>
    </row>
    <row r="3342" spans="2:5">
      <c r="B3342" s="283">
        <v>40407.645833333336</v>
      </c>
      <c r="C3342" s="284">
        <v>118.33</v>
      </c>
      <c r="D3342" s="98">
        <f t="shared" si="55"/>
        <v>-0.29816132858837485</v>
      </c>
      <c r="E3342" s="98">
        <v>-2.0241207725394395E-3</v>
      </c>
    </row>
    <row r="3343" spans="2:5">
      <c r="B3343" s="283">
        <v>42928.645833333336</v>
      </c>
      <c r="C3343" s="284">
        <v>417.83</v>
      </c>
      <c r="D3343" s="98">
        <f t="shared" si="55"/>
        <v>2.5310572128792361</v>
      </c>
      <c r="E3343" s="98">
        <v>-2.0301901213337636E-3</v>
      </c>
    </row>
    <row r="3344" spans="2:5">
      <c r="B3344" s="283">
        <v>44195.645833333336</v>
      </c>
      <c r="C3344" s="284">
        <v>324.95</v>
      </c>
      <c r="D3344" s="98">
        <f t="shared" si="55"/>
        <v>-0.22229136251585568</v>
      </c>
      <c r="E3344" s="98">
        <v>-2.057613168724326E-3</v>
      </c>
    </row>
    <row r="3345" spans="2:5">
      <c r="B3345" s="283">
        <v>40051.645833333336</v>
      </c>
      <c r="C3345" s="284">
        <v>106.67</v>
      </c>
      <c r="D3345" s="98">
        <f t="shared" si="55"/>
        <v>-0.67173411294045238</v>
      </c>
      <c r="E3345" s="98">
        <v>-2.058190663298709E-3</v>
      </c>
    </row>
    <row r="3346" spans="2:5">
      <c r="B3346" s="283">
        <v>37511.645833333336</v>
      </c>
      <c r="C3346" s="284">
        <v>24.13</v>
      </c>
      <c r="D3346" s="98">
        <f t="shared" si="55"/>
        <v>-0.77378831911502766</v>
      </c>
      <c r="E3346" s="98">
        <v>-2.0678246484698848E-3</v>
      </c>
    </row>
    <row r="3347" spans="2:5">
      <c r="B3347" s="283">
        <v>39888.645833333336</v>
      </c>
      <c r="C3347" s="284">
        <v>43.18</v>
      </c>
      <c r="D3347" s="98">
        <f t="shared" si="55"/>
        <v>0.78947368421052633</v>
      </c>
      <c r="E3347" s="98">
        <v>-2.0799630228797161E-3</v>
      </c>
    </row>
    <row r="3348" spans="2:5">
      <c r="B3348" s="283">
        <v>39987.645833333336</v>
      </c>
      <c r="C3348" s="284">
        <v>76.67</v>
      </c>
      <c r="D3348" s="98">
        <f t="shared" si="55"/>
        <v>0.77559055118110232</v>
      </c>
      <c r="E3348" s="98">
        <v>-2.0825198490173058E-3</v>
      </c>
    </row>
    <row r="3349" spans="2:5">
      <c r="B3349" s="283">
        <v>39504.645833333336</v>
      </c>
      <c r="C3349" s="284">
        <v>85.58</v>
      </c>
      <c r="D3349" s="98">
        <f t="shared" si="55"/>
        <v>0.11621233859397417</v>
      </c>
      <c r="E3349" s="98">
        <v>-2.0988805970150182E-3</v>
      </c>
    </row>
    <row r="3350" spans="2:5">
      <c r="B3350" s="283">
        <v>41352.645833333336</v>
      </c>
      <c r="C3350" s="284">
        <v>198.25</v>
      </c>
      <c r="D3350" s="98">
        <f t="shared" si="55"/>
        <v>1.3165459219443796</v>
      </c>
      <c r="E3350" s="98">
        <v>-2.1140584889515202E-3</v>
      </c>
    </row>
    <row r="3351" spans="2:5">
      <c r="B3351" s="283">
        <v>43130.645833333336</v>
      </c>
      <c r="C3351" s="284">
        <v>319.8</v>
      </c>
      <c r="D3351" s="98">
        <f t="shared" si="55"/>
        <v>0.6131147540983608</v>
      </c>
      <c r="E3351" s="98">
        <v>-2.1218172740888885E-3</v>
      </c>
    </row>
    <row r="3352" spans="2:5">
      <c r="B3352" s="283">
        <v>42713.645833333336</v>
      </c>
      <c r="C3352" s="284">
        <v>305.47000000000003</v>
      </c>
      <c r="D3352" s="98">
        <f t="shared" si="55"/>
        <v>-4.4809255784865498E-2</v>
      </c>
      <c r="E3352" s="98">
        <v>-2.1233503201357751E-3</v>
      </c>
    </row>
    <row r="3353" spans="2:5">
      <c r="B3353" s="283">
        <v>41190.645833333336</v>
      </c>
      <c r="C3353" s="284">
        <v>225.23</v>
      </c>
      <c r="D3353" s="98">
        <f t="shared" si="55"/>
        <v>-0.26267718597570966</v>
      </c>
      <c r="E3353" s="98">
        <v>-2.1266226573922742E-3</v>
      </c>
    </row>
    <row r="3354" spans="2:5">
      <c r="B3354" s="283">
        <v>45840.645833333336</v>
      </c>
      <c r="C3354" s="284">
        <v>2948.33</v>
      </c>
      <c r="D3354" s="98">
        <f t="shared" si="55"/>
        <v>12.090307685477068</v>
      </c>
      <c r="E3354" s="98">
        <v>-2.1457557019904927E-3</v>
      </c>
    </row>
    <row r="3355" spans="2:5">
      <c r="B3355" s="283">
        <v>39231.645833333336</v>
      </c>
      <c r="C3355" s="284">
        <v>101.93</v>
      </c>
      <c r="D3355" s="98">
        <f t="shared" si="55"/>
        <v>-0.96542788629495346</v>
      </c>
      <c r="E3355" s="98">
        <v>-2.1536955457660545E-3</v>
      </c>
    </row>
    <row r="3356" spans="2:5">
      <c r="B3356" s="283">
        <v>40183.645833333336</v>
      </c>
      <c r="C3356" s="284">
        <v>129.66999999999999</v>
      </c>
      <c r="D3356" s="98">
        <f t="shared" si="55"/>
        <v>0.27214755224173426</v>
      </c>
      <c r="E3356" s="98">
        <v>-2.1546748749519118E-3</v>
      </c>
    </row>
    <row r="3357" spans="2:5">
      <c r="B3357" s="283">
        <v>41641.645833333336</v>
      </c>
      <c r="C3357" s="284">
        <v>179.91</v>
      </c>
      <c r="D3357" s="98">
        <f t="shared" si="55"/>
        <v>0.38744505282640551</v>
      </c>
      <c r="E3357" s="98">
        <v>-2.1630615640599871E-3</v>
      </c>
    </row>
    <row r="3358" spans="2:5">
      <c r="B3358" s="283">
        <v>38405.645833333336</v>
      </c>
      <c r="C3358" s="284">
        <v>36.68</v>
      </c>
      <c r="D3358" s="98">
        <f t="shared" si="55"/>
        <v>-0.79612028236340393</v>
      </c>
      <c r="E3358" s="98">
        <v>-2.1762785636560977E-3</v>
      </c>
    </row>
    <row r="3359" spans="2:5">
      <c r="B3359" s="283">
        <v>45400.645833333336</v>
      </c>
      <c r="C3359" s="284">
        <v>999.35</v>
      </c>
      <c r="D3359" s="98">
        <f t="shared" si="55"/>
        <v>26.245092693565976</v>
      </c>
      <c r="E3359" s="98">
        <v>-2.176669695366007E-3</v>
      </c>
    </row>
    <row r="3360" spans="2:5">
      <c r="B3360" s="283">
        <v>38615.645833333336</v>
      </c>
      <c r="C3360" s="284">
        <v>68.64</v>
      </c>
      <c r="D3360" s="98">
        <f t="shared" si="55"/>
        <v>-0.93131535498073748</v>
      </c>
      <c r="E3360" s="98">
        <v>-2.1805494984736828E-3</v>
      </c>
    </row>
    <row r="3361" spans="2:5">
      <c r="B3361" s="283">
        <v>44225.645833333336</v>
      </c>
      <c r="C3361" s="284">
        <v>305.93</v>
      </c>
      <c r="D3361" s="98">
        <f t="shared" si="55"/>
        <v>3.4570221445221447</v>
      </c>
      <c r="E3361" s="98">
        <v>-2.1852576647097832E-3</v>
      </c>
    </row>
    <row r="3362" spans="2:5">
      <c r="B3362" s="283">
        <v>38575.645833333336</v>
      </c>
      <c r="C3362" s="284">
        <v>54.78</v>
      </c>
      <c r="D3362" s="98">
        <f t="shared" si="55"/>
        <v>-0.82093943058869678</v>
      </c>
      <c r="E3362" s="98">
        <v>-2.1857923497267118E-3</v>
      </c>
    </row>
    <row r="3363" spans="2:5">
      <c r="B3363" s="283">
        <v>41400.645833333336</v>
      </c>
      <c r="C3363" s="284">
        <v>159.57</v>
      </c>
      <c r="D3363" s="98">
        <f t="shared" si="55"/>
        <v>1.9129244249726174</v>
      </c>
      <c r="E3363" s="98">
        <v>-2.1885942971485717E-3</v>
      </c>
    </row>
    <row r="3364" spans="2:5">
      <c r="B3364" s="283">
        <v>44354.645833333336</v>
      </c>
      <c r="C3364" s="284">
        <v>311.33</v>
      </c>
      <c r="D3364" s="98">
        <f t="shared" si="55"/>
        <v>0.95105596290029459</v>
      </c>
      <c r="E3364" s="98">
        <v>-2.2113967053394301E-3</v>
      </c>
    </row>
    <row r="3365" spans="2:5">
      <c r="B3365" s="283">
        <v>38229.645833333336</v>
      </c>
      <c r="C3365" s="284">
        <v>27.06</v>
      </c>
      <c r="D3365" s="98">
        <f t="shared" si="55"/>
        <v>-0.91308258118395269</v>
      </c>
      <c r="E3365" s="98">
        <v>-2.2123893805310324E-3</v>
      </c>
    </row>
    <row r="3366" spans="2:5">
      <c r="B3366" s="283">
        <v>38225.645833333336</v>
      </c>
      <c r="C3366" s="284">
        <v>26.91</v>
      </c>
      <c r="D3366" s="98">
        <f t="shared" si="55"/>
        <v>-5.5432372505542782E-3</v>
      </c>
      <c r="E3366" s="98">
        <v>-2.2246941045606095E-3</v>
      </c>
    </row>
    <row r="3367" spans="2:5">
      <c r="B3367" s="283">
        <v>37257.645833333336</v>
      </c>
      <c r="C3367" s="284">
        <v>26.87</v>
      </c>
      <c r="D3367" s="98">
        <f t="shared" si="55"/>
        <v>-1.4864362690449884E-3</v>
      </c>
      <c r="E3367" s="98">
        <v>-2.2279985146675951E-3</v>
      </c>
    </row>
    <row r="3368" spans="2:5">
      <c r="B3368" s="283">
        <v>42262.645833333336</v>
      </c>
      <c r="C3368" s="284">
        <v>187.33</v>
      </c>
      <c r="D3368" s="98">
        <f t="shared" si="55"/>
        <v>5.971715668031262</v>
      </c>
      <c r="E3368" s="98">
        <v>-2.2370173102529423E-3</v>
      </c>
    </row>
    <row r="3369" spans="2:5">
      <c r="B3369" s="283">
        <v>43713.645833333336</v>
      </c>
      <c r="C3369" s="284">
        <v>329.43</v>
      </c>
      <c r="D3369" s="98">
        <f t="shared" si="55"/>
        <v>0.75855442267655993</v>
      </c>
      <c r="E3369" s="98">
        <v>-2.2412696489687578E-3</v>
      </c>
    </row>
    <row r="3370" spans="2:5">
      <c r="B3370" s="283">
        <v>37610.645833333336</v>
      </c>
      <c r="C3370" s="284">
        <v>22.21</v>
      </c>
      <c r="D3370" s="98">
        <f t="shared" si="55"/>
        <v>-0.93258051786418972</v>
      </c>
      <c r="E3370" s="98">
        <v>-2.246181491464494E-3</v>
      </c>
    </row>
    <row r="3371" spans="2:5">
      <c r="B3371" s="283">
        <v>40931.645833333336</v>
      </c>
      <c r="C3371" s="284">
        <v>197.96</v>
      </c>
      <c r="D3371" s="98">
        <f t="shared" si="55"/>
        <v>7.9131022062134182</v>
      </c>
      <c r="E3371" s="98">
        <v>-2.2680308452194264E-3</v>
      </c>
    </row>
    <row r="3372" spans="2:5">
      <c r="B3372" s="283">
        <v>40478.645833333336</v>
      </c>
      <c r="C3372" s="284">
        <v>113.96</v>
      </c>
      <c r="D3372" s="98">
        <f t="shared" si="55"/>
        <v>-0.42432814710042444</v>
      </c>
      <c r="E3372" s="98">
        <v>-2.2763088776046603E-3</v>
      </c>
    </row>
    <row r="3373" spans="2:5">
      <c r="B3373" s="283">
        <v>41520.645833333336</v>
      </c>
      <c r="C3373" s="284">
        <v>184.07</v>
      </c>
      <c r="D3373" s="98">
        <f t="shared" si="55"/>
        <v>0.61521586521586524</v>
      </c>
      <c r="E3373" s="98">
        <v>-2.2765461542632037E-3</v>
      </c>
    </row>
    <row r="3374" spans="2:5">
      <c r="B3374" s="283">
        <v>40806.645833333336</v>
      </c>
      <c r="C3374" s="284">
        <v>231.89</v>
      </c>
      <c r="D3374" s="98">
        <f t="shared" si="55"/>
        <v>0.25979247025588093</v>
      </c>
      <c r="E3374" s="98">
        <v>-2.2803545305911666E-3</v>
      </c>
    </row>
    <row r="3375" spans="2:5">
      <c r="B3375" s="283">
        <v>38512.645833333336</v>
      </c>
      <c r="C3375" s="284">
        <v>52.5</v>
      </c>
      <c r="D3375" s="98">
        <f t="shared" si="55"/>
        <v>-0.77359955151149251</v>
      </c>
      <c r="E3375" s="98">
        <v>-2.2805017103761926E-3</v>
      </c>
    </row>
    <row r="3376" spans="2:5">
      <c r="B3376" s="283">
        <v>44109.645833333336</v>
      </c>
      <c r="C3376" s="284">
        <v>306.08</v>
      </c>
      <c r="D3376" s="98">
        <f t="shared" si="55"/>
        <v>4.8300952380952378</v>
      </c>
      <c r="E3376" s="98">
        <v>-2.2817654345133054E-3</v>
      </c>
    </row>
    <row r="3377" spans="2:5">
      <c r="B3377" s="283">
        <v>41845.645833333336</v>
      </c>
      <c r="C3377" s="284">
        <v>178.53</v>
      </c>
      <c r="D3377" s="98">
        <f t="shared" si="55"/>
        <v>-0.41672111866178774</v>
      </c>
      <c r="E3377" s="98">
        <v>-2.2912708170336193E-3</v>
      </c>
    </row>
    <row r="3378" spans="2:5">
      <c r="B3378" s="283">
        <v>39237.645833333336</v>
      </c>
      <c r="C3378" s="284">
        <v>99.99</v>
      </c>
      <c r="D3378" s="98">
        <f t="shared" si="55"/>
        <v>-0.43992606284658042</v>
      </c>
      <c r="E3378" s="98">
        <v>-2.2949511075633922E-3</v>
      </c>
    </row>
    <row r="3379" spans="2:5">
      <c r="B3379" s="283">
        <v>37767.645833333336</v>
      </c>
      <c r="C3379" s="284">
        <v>21.68</v>
      </c>
      <c r="D3379" s="98">
        <f t="shared" si="55"/>
        <v>-0.78317831783178316</v>
      </c>
      <c r="E3379" s="98">
        <v>-2.3009664058905033E-3</v>
      </c>
    </row>
    <row r="3380" spans="2:5">
      <c r="B3380" s="283">
        <v>43642.645833333336</v>
      </c>
      <c r="C3380" s="284">
        <v>290.5</v>
      </c>
      <c r="D3380" s="98">
        <f t="shared" si="55"/>
        <v>12.399446494464945</v>
      </c>
      <c r="E3380" s="98">
        <v>-2.3010612357042826E-3</v>
      </c>
    </row>
    <row r="3381" spans="2:5">
      <c r="B3381" s="283">
        <v>39266.645833333336</v>
      </c>
      <c r="C3381" s="284">
        <v>95.38</v>
      </c>
      <c r="D3381" s="98">
        <f t="shared" si="55"/>
        <v>-0.6716695352839932</v>
      </c>
      <c r="E3381" s="98">
        <v>-2.3012552301254763E-3</v>
      </c>
    </row>
    <row r="3382" spans="2:5">
      <c r="B3382" s="283">
        <v>43160.645833333336</v>
      </c>
      <c r="C3382" s="284">
        <v>290.38</v>
      </c>
      <c r="D3382" s="98">
        <f t="shared" si="55"/>
        <v>2.0444537638918012</v>
      </c>
      <c r="E3382" s="98">
        <v>-2.3020099639238234E-3</v>
      </c>
    </row>
    <row r="3383" spans="2:5">
      <c r="B3383" s="283">
        <v>44511.645833333336</v>
      </c>
      <c r="C3383" s="284">
        <v>419.78</v>
      </c>
      <c r="D3383" s="98">
        <f t="shared" si="55"/>
        <v>0.44562297678903495</v>
      </c>
      <c r="E3383" s="98">
        <v>-2.3054070112894509E-3</v>
      </c>
    </row>
    <row r="3384" spans="2:5">
      <c r="B3384" s="283">
        <v>36560.645833333336</v>
      </c>
      <c r="C3384" s="284">
        <v>34.590000000000003</v>
      </c>
      <c r="D3384" s="98">
        <f t="shared" si="55"/>
        <v>-0.91759969507837436</v>
      </c>
      <c r="E3384" s="98">
        <v>-2.3074704355350306E-3</v>
      </c>
    </row>
    <row r="3385" spans="2:5">
      <c r="B3385" s="283">
        <v>37411.645833333336</v>
      </c>
      <c r="C3385" s="284">
        <v>25.94</v>
      </c>
      <c r="D3385" s="98">
        <f t="shared" si="55"/>
        <v>-0.25007227522405329</v>
      </c>
      <c r="E3385" s="98">
        <v>-2.3076923076922329E-3</v>
      </c>
    </row>
    <row r="3386" spans="2:5">
      <c r="B3386" s="283">
        <v>40994.645833333336</v>
      </c>
      <c r="C3386" s="284">
        <v>206.56</v>
      </c>
      <c r="D3386" s="98">
        <f t="shared" si="55"/>
        <v>6.9629915188897451</v>
      </c>
      <c r="E3386" s="98">
        <v>-2.3183925811436357E-3</v>
      </c>
    </row>
    <row r="3387" spans="2:5">
      <c r="B3387" s="283">
        <v>38520.645833333336</v>
      </c>
      <c r="C3387" s="284">
        <v>51.55</v>
      </c>
      <c r="D3387" s="98">
        <f t="shared" si="55"/>
        <v>-0.75043570875290477</v>
      </c>
      <c r="E3387" s="98">
        <v>-2.3224308109155434E-3</v>
      </c>
    </row>
    <row r="3388" spans="2:5">
      <c r="B3388" s="283">
        <v>41788.645833333336</v>
      </c>
      <c r="C3388" s="284">
        <v>205.32</v>
      </c>
      <c r="D3388" s="98">
        <f t="shared" si="55"/>
        <v>2.9829291949563532</v>
      </c>
      <c r="E3388" s="98">
        <v>-2.3323615160351086E-3</v>
      </c>
    </row>
    <row r="3389" spans="2:5">
      <c r="B3389" s="283">
        <v>42760.645833333336</v>
      </c>
      <c r="C3389" s="284">
        <v>350.48</v>
      </c>
      <c r="D3389" s="98">
        <f t="shared" si="55"/>
        <v>0.70699396064679543</v>
      </c>
      <c r="E3389" s="98">
        <v>-2.3341873042983519E-3</v>
      </c>
    </row>
    <row r="3390" spans="2:5">
      <c r="B3390" s="283">
        <v>43593.645833333336</v>
      </c>
      <c r="C3390" s="284">
        <v>341.58</v>
      </c>
      <c r="D3390" s="98">
        <f t="shared" si="55"/>
        <v>-2.5393745720155292E-2</v>
      </c>
      <c r="E3390" s="98">
        <v>-2.3365850809042854E-3</v>
      </c>
    </row>
    <row r="3391" spans="2:5">
      <c r="B3391" s="283">
        <v>41844.645833333336</v>
      </c>
      <c r="C3391" s="284">
        <v>178.94</v>
      </c>
      <c r="D3391" s="98">
        <f t="shared" si="55"/>
        <v>-0.4761402892441009</v>
      </c>
      <c r="E3391" s="98">
        <v>-2.3416592328279195E-3</v>
      </c>
    </row>
    <row r="3392" spans="2:5">
      <c r="B3392" s="283">
        <v>37670.645833333336</v>
      </c>
      <c r="C3392" s="284">
        <v>21.22</v>
      </c>
      <c r="D3392" s="98">
        <f t="shared" si="55"/>
        <v>-0.88141276405499047</v>
      </c>
      <c r="E3392" s="98">
        <v>-2.3507287259050269E-3</v>
      </c>
    </row>
    <row r="3393" spans="2:5">
      <c r="B3393" s="283">
        <v>41470.645833333336</v>
      </c>
      <c r="C3393" s="284">
        <v>182.16</v>
      </c>
      <c r="D3393" s="98">
        <f t="shared" si="55"/>
        <v>7.584354382657871</v>
      </c>
      <c r="E3393" s="98">
        <v>-2.3550030122131416E-3</v>
      </c>
    </row>
    <row r="3394" spans="2:5">
      <c r="B3394" s="283">
        <v>38533.645833333336</v>
      </c>
      <c r="C3394" s="284">
        <v>50.76</v>
      </c>
      <c r="D3394" s="98">
        <f t="shared" si="55"/>
        <v>-0.72134387351778662</v>
      </c>
      <c r="E3394" s="98">
        <v>-2.3584905660378741E-3</v>
      </c>
    </row>
    <row r="3395" spans="2:5">
      <c r="B3395" s="283">
        <v>37330.645833333336</v>
      </c>
      <c r="C3395" s="284">
        <v>25.33</v>
      </c>
      <c r="D3395" s="98">
        <f t="shared" si="55"/>
        <v>-0.50098502758077235</v>
      </c>
      <c r="E3395" s="98">
        <v>-2.3631350925562566E-3</v>
      </c>
    </row>
    <row r="3396" spans="2:5">
      <c r="B3396" s="283">
        <v>37679.645833333336</v>
      </c>
      <c r="C3396" s="284">
        <v>21.09</v>
      </c>
      <c r="D3396" s="98">
        <f t="shared" si="55"/>
        <v>-0.16739044611133036</v>
      </c>
      <c r="E3396" s="98">
        <v>-2.3651844843898262E-3</v>
      </c>
    </row>
    <row r="3397" spans="2:5">
      <c r="B3397" s="283">
        <v>37677.645833333336</v>
      </c>
      <c r="C3397" s="284">
        <v>21</v>
      </c>
      <c r="D3397" s="98">
        <f t="shared" si="55"/>
        <v>-4.2674253200568613E-3</v>
      </c>
      <c r="E3397" s="98">
        <v>-2.3752969121140222E-3</v>
      </c>
    </row>
    <row r="3398" spans="2:5">
      <c r="B3398" s="283">
        <v>38243.645833333336</v>
      </c>
      <c r="C3398" s="284">
        <v>29.35</v>
      </c>
      <c r="D3398" s="98">
        <f t="shared" si="55"/>
        <v>0.39761904761904776</v>
      </c>
      <c r="E3398" s="98">
        <v>-2.3793337865397612E-3</v>
      </c>
    </row>
    <row r="3399" spans="2:5">
      <c r="B3399" s="283">
        <v>37243.645833333336</v>
      </c>
      <c r="C3399" s="284">
        <v>29.33</v>
      </c>
      <c r="D3399" s="98">
        <f t="shared" si="55"/>
        <v>-6.8143100511086629E-4</v>
      </c>
      <c r="E3399" s="98">
        <v>-2.3809523809523725E-3</v>
      </c>
    </row>
    <row r="3400" spans="2:5">
      <c r="B3400" s="283">
        <v>44158.645833333336</v>
      </c>
      <c r="C3400" s="284">
        <v>308.48</v>
      </c>
      <c r="D3400" s="98">
        <f t="shared" si="55"/>
        <v>9.5175588135015357</v>
      </c>
      <c r="E3400" s="98">
        <v>-2.3931181682944613E-3</v>
      </c>
    </row>
    <row r="3401" spans="2:5">
      <c r="B3401" s="283">
        <v>44054.645833333336</v>
      </c>
      <c r="C3401" s="284">
        <v>319.5</v>
      </c>
      <c r="D3401" s="98">
        <f t="shared" si="55"/>
        <v>3.5723547717842363E-2</v>
      </c>
      <c r="E3401" s="98">
        <v>-2.4042214381615468E-3</v>
      </c>
    </row>
    <row r="3402" spans="2:5">
      <c r="B3402" s="283">
        <v>38128.645833333336</v>
      </c>
      <c r="C3402" s="284">
        <v>24.84</v>
      </c>
      <c r="D3402" s="98">
        <f t="shared" ref="D3402:D3465" si="56">C3402/C3401-1</f>
        <v>-0.92225352112676062</v>
      </c>
      <c r="E3402" s="98">
        <v>-2.4096385542168308E-3</v>
      </c>
    </row>
    <row r="3403" spans="2:5">
      <c r="B3403" s="283">
        <v>41564.645833333336</v>
      </c>
      <c r="C3403" s="284">
        <v>177.92</v>
      </c>
      <c r="D3403" s="98">
        <f t="shared" si="56"/>
        <v>6.1626409017713364</v>
      </c>
      <c r="E3403" s="98">
        <v>-2.4109896271377051E-3</v>
      </c>
    </row>
    <row r="3404" spans="2:5">
      <c r="B3404" s="283">
        <v>37939.645833333336</v>
      </c>
      <c r="C3404" s="284">
        <v>24.82</v>
      </c>
      <c r="D3404" s="98">
        <f t="shared" si="56"/>
        <v>-0.86049910071942448</v>
      </c>
      <c r="E3404" s="98">
        <v>-2.411575562700885E-3</v>
      </c>
    </row>
    <row r="3405" spans="2:5">
      <c r="B3405" s="283">
        <v>43791.645833333336</v>
      </c>
      <c r="C3405" s="284">
        <v>383.82</v>
      </c>
      <c r="D3405" s="98">
        <f t="shared" si="56"/>
        <v>14.464141821112007</v>
      </c>
      <c r="E3405" s="98">
        <v>-2.4171539961014288E-3</v>
      </c>
    </row>
    <row r="3406" spans="2:5">
      <c r="B3406" s="283">
        <v>37942.645833333336</v>
      </c>
      <c r="C3406" s="284">
        <v>24.76</v>
      </c>
      <c r="D3406" s="98">
        <f t="shared" si="56"/>
        <v>-0.93549059454952843</v>
      </c>
      <c r="E3406" s="98">
        <v>-2.4174053182915989E-3</v>
      </c>
    </row>
    <row r="3407" spans="2:5">
      <c r="B3407" s="283">
        <v>45266.645833333336</v>
      </c>
      <c r="C3407" s="284">
        <v>705.57</v>
      </c>
      <c r="D3407" s="98">
        <f t="shared" si="56"/>
        <v>27.496365105008078</v>
      </c>
      <c r="E3407" s="98">
        <v>-2.4177129284016496E-3</v>
      </c>
    </row>
    <row r="3408" spans="2:5">
      <c r="B3408" s="283">
        <v>37355.645833333336</v>
      </c>
      <c r="C3408" s="284">
        <v>24.73</v>
      </c>
      <c r="D3408" s="98">
        <f t="shared" si="56"/>
        <v>-0.9649503238516377</v>
      </c>
      <c r="E3408" s="98">
        <v>-2.4203307785396477E-3</v>
      </c>
    </row>
    <row r="3409" spans="2:5">
      <c r="B3409" s="283">
        <v>37949.645833333336</v>
      </c>
      <c r="C3409" s="284">
        <v>24.71</v>
      </c>
      <c r="D3409" s="98">
        <f t="shared" si="56"/>
        <v>-8.0873433077233159E-4</v>
      </c>
      <c r="E3409" s="98">
        <v>-2.4222850222042069E-3</v>
      </c>
    </row>
    <row r="3410" spans="2:5">
      <c r="B3410" s="283">
        <v>38652.645833333336</v>
      </c>
      <c r="C3410" s="284">
        <v>70</v>
      </c>
      <c r="D3410" s="98">
        <f t="shared" si="56"/>
        <v>1.8328611898016995</v>
      </c>
      <c r="E3410" s="98">
        <v>-2.4226877583013451E-3</v>
      </c>
    </row>
    <row r="3411" spans="2:5">
      <c r="B3411" s="283">
        <v>44790.645833333336</v>
      </c>
      <c r="C3411" s="284">
        <v>391.15</v>
      </c>
      <c r="D3411" s="98">
        <f t="shared" si="56"/>
        <v>4.5878571428571426</v>
      </c>
      <c r="E3411" s="98">
        <v>-2.4228513134405549E-3</v>
      </c>
    </row>
    <row r="3412" spans="2:5">
      <c r="B3412" s="283">
        <v>43136.645833333336</v>
      </c>
      <c r="C3412" s="284">
        <v>296.27999999999997</v>
      </c>
      <c r="D3412" s="98">
        <f t="shared" si="56"/>
        <v>-0.24254122459414551</v>
      </c>
      <c r="E3412" s="98">
        <v>-2.4242424242425509E-3</v>
      </c>
    </row>
    <row r="3413" spans="2:5">
      <c r="B3413" s="283">
        <v>44595.645833333336</v>
      </c>
      <c r="C3413" s="284">
        <v>380.77</v>
      </c>
      <c r="D3413" s="98">
        <f t="shared" si="56"/>
        <v>0.28516943431888753</v>
      </c>
      <c r="E3413" s="98">
        <v>-2.4364684307047746E-3</v>
      </c>
    </row>
    <row r="3414" spans="2:5">
      <c r="B3414" s="283">
        <v>37306.645833333336</v>
      </c>
      <c r="C3414" s="284">
        <v>24.54</v>
      </c>
      <c r="D3414" s="98">
        <f t="shared" si="56"/>
        <v>-0.9355516453502114</v>
      </c>
      <c r="E3414" s="98">
        <v>-2.4390243902440156E-3</v>
      </c>
    </row>
    <row r="3415" spans="2:5">
      <c r="B3415" s="283">
        <v>43404.645833333336</v>
      </c>
      <c r="C3415" s="284">
        <v>257.39999999999998</v>
      </c>
      <c r="D3415" s="98">
        <f t="shared" si="56"/>
        <v>9.4889975550122241</v>
      </c>
      <c r="E3415" s="98">
        <v>-2.4415765608649664E-3</v>
      </c>
    </row>
    <row r="3416" spans="2:5">
      <c r="B3416" s="283">
        <v>38790.645833333336</v>
      </c>
      <c r="C3416" s="284">
        <v>89.73</v>
      </c>
      <c r="D3416" s="98">
        <f t="shared" si="56"/>
        <v>-0.65139860139860128</v>
      </c>
      <c r="E3416" s="98">
        <v>-2.4458032240133321E-3</v>
      </c>
    </row>
    <row r="3417" spans="2:5">
      <c r="B3417" s="283">
        <v>37362.645833333336</v>
      </c>
      <c r="C3417" s="284">
        <v>24.47</v>
      </c>
      <c r="D3417" s="98">
        <f t="shared" si="56"/>
        <v>-0.72729299008135517</v>
      </c>
      <c r="E3417" s="98">
        <v>-2.4459845087648757E-3</v>
      </c>
    </row>
    <row r="3418" spans="2:5">
      <c r="B3418" s="283">
        <v>45350.645833333336</v>
      </c>
      <c r="C3418" s="284">
        <v>933.93</v>
      </c>
      <c r="D3418" s="98">
        <f t="shared" si="56"/>
        <v>37.166326113608498</v>
      </c>
      <c r="E3418" s="98">
        <v>-2.4460062805751193E-3</v>
      </c>
    </row>
    <row r="3419" spans="2:5">
      <c r="B3419" s="283">
        <v>43661.645833333336</v>
      </c>
      <c r="C3419" s="284">
        <v>256.8</v>
      </c>
      <c r="D3419" s="98">
        <f t="shared" si="56"/>
        <v>-0.72503292537984643</v>
      </c>
      <c r="E3419" s="98">
        <v>-2.4472672182729305E-3</v>
      </c>
    </row>
    <row r="3420" spans="2:5">
      <c r="B3420" s="283">
        <v>41008.645833333336</v>
      </c>
      <c r="C3420" s="284">
        <v>220.06</v>
      </c>
      <c r="D3420" s="98">
        <f t="shared" si="56"/>
        <v>-0.14306853582554524</v>
      </c>
      <c r="E3420" s="98">
        <v>-2.447869446962847E-3</v>
      </c>
    </row>
    <row r="3421" spans="2:5">
      <c r="B3421" s="283">
        <v>37187.645833333336</v>
      </c>
      <c r="C3421" s="284">
        <v>20.329999999999998</v>
      </c>
      <c r="D3421" s="98">
        <f t="shared" si="56"/>
        <v>-0.90761610469871856</v>
      </c>
      <c r="E3421" s="98">
        <v>-2.4533856722277481E-3</v>
      </c>
    </row>
    <row r="3422" spans="2:5">
      <c r="B3422" s="283">
        <v>39624.645833333336</v>
      </c>
      <c r="C3422" s="284">
        <v>93.33</v>
      </c>
      <c r="D3422" s="98">
        <f t="shared" si="56"/>
        <v>3.5907525823905564</v>
      </c>
      <c r="E3422" s="98">
        <v>-2.4583155194527473E-3</v>
      </c>
    </row>
    <row r="3423" spans="2:5">
      <c r="B3423" s="283">
        <v>37188.645833333336</v>
      </c>
      <c r="C3423" s="284">
        <v>20.28</v>
      </c>
      <c r="D3423" s="98">
        <f t="shared" si="56"/>
        <v>-0.78270652523304407</v>
      </c>
      <c r="E3423" s="98">
        <v>-2.4594195769797045E-3</v>
      </c>
    </row>
    <row r="3424" spans="2:5">
      <c r="B3424" s="283">
        <v>39829.645833333336</v>
      </c>
      <c r="C3424" s="284">
        <v>52.67</v>
      </c>
      <c r="D3424" s="98">
        <f t="shared" si="56"/>
        <v>1.5971400394477318</v>
      </c>
      <c r="E3424" s="98">
        <v>-2.4621212121210823E-3</v>
      </c>
    </row>
    <row r="3425" spans="2:5">
      <c r="B3425" s="283">
        <v>42023.645833333336</v>
      </c>
      <c r="C3425" s="284">
        <v>185.52</v>
      </c>
      <c r="D3425" s="98">
        <f t="shared" si="56"/>
        <v>2.5223087146383141</v>
      </c>
      <c r="E3425" s="98">
        <v>-2.4733842348638735E-3</v>
      </c>
    </row>
    <row r="3426" spans="2:5">
      <c r="B3426" s="283">
        <v>39163.645833333336</v>
      </c>
      <c r="C3426" s="284">
        <v>76.510000000000005</v>
      </c>
      <c r="D3426" s="98">
        <f t="shared" si="56"/>
        <v>-0.58759163432514017</v>
      </c>
      <c r="E3426" s="98">
        <v>-2.4771838331160145E-3</v>
      </c>
    </row>
    <row r="3427" spans="2:5">
      <c r="B3427" s="283">
        <v>45077.645833333336</v>
      </c>
      <c r="C3427" s="284">
        <v>580.53</v>
      </c>
      <c r="D3427" s="98">
        <f t="shared" si="56"/>
        <v>6.587635603189125</v>
      </c>
      <c r="E3427" s="98">
        <v>-2.4914945530775112E-3</v>
      </c>
    </row>
    <row r="3428" spans="2:5">
      <c r="B3428" s="283">
        <v>44868.645833333336</v>
      </c>
      <c r="C3428" s="284">
        <v>532.45000000000005</v>
      </c>
      <c r="D3428" s="98">
        <f t="shared" si="56"/>
        <v>-8.282087058377674E-2</v>
      </c>
      <c r="E3428" s="98">
        <v>-2.4916632320429732E-3</v>
      </c>
    </row>
    <row r="3429" spans="2:5">
      <c r="B3429" s="283">
        <v>43998.645833333336</v>
      </c>
      <c r="C3429" s="284">
        <v>319.39999999999998</v>
      </c>
      <c r="D3429" s="98">
        <f t="shared" si="56"/>
        <v>-0.40013146774345021</v>
      </c>
      <c r="E3429" s="98">
        <v>-2.4984384759525469E-3</v>
      </c>
    </row>
    <row r="3430" spans="2:5">
      <c r="B3430" s="283">
        <v>42926.645833333336</v>
      </c>
      <c r="C3430" s="284">
        <v>415.72</v>
      </c>
      <c r="D3430" s="98">
        <f t="shared" si="56"/>
        <v>0.30156543519098333</v>
      </c>
      <c r="E3430" s="98">
        <v>-2.5193751949514898E-3</v>
      </c>
    </row>
    <row r="3431" spans="2:5">
      <c r="B3431" s="283">
        <v>38505.645833333336</v>
      </c>
      <c r="C3431" s="284">
        <v>55.34</v>
      </c>
      <c r="D3431" s="98">
        <f t="shared" si="56"/>
        <v>-0.86688155489271623</v>
      </c>
      <c r="E3431" s="98">
        <v>-2.5234318673394984E-3</v>
      </c>
    </row>
    <row r="3432" spans="2:5">
      <c r="B3432" s="283">
        <v>42538.645833333336</v>
      </c>
      <c r="C3432" s="284">
        <v>288.45</v>
      </c>
      <c r="D3432" s="98">
        <f t="shared" si="56"/>
        <v>4.2123238164076611</v>
      </c>
      <c r="E3432" s="98">
        <v>-2.5243792793416819E-3</v>
      </c>
    </row>
    <row r="3433" spans="2:5">
      <c r="B3433" s="283">
        <v>40140.645833333336</v>
      </c>
      <c r="C3433" s="284">
        <v>118.5</v>
      </c>
      <c r="D3433" s="98">
        <f t="shared" si="56"/>
        <v>-0.58918356734269373</v>
      </c>
      <c r="E3433" s="98">
        <v>-2.525252525252486E-3</v>
      </c>
    </row>
    <row r="3434" spans="2:5">
      <c r="B3434" s="283">
        <v>44778.645833333336</v>
      </c>
      <c r="C3434" s="284">
        <v>394.82</v>
      </c>
      <c r="D3434" s="98">
        <f t="shared" si="56"/>
        <v>2.3318143459915612</v>
      </c>
      <c r="E3434" s="98">
        <v>-2.5264008892931233E-3</v>
      </c>
    </row>
    <row r="3435" spans="2:5">
      <c r="B3435" s="283">
        <v>38631.645833333336</v>
      </c>
      <c r="C3435" s="284">
        <v>67</v>
      </c>
      <c r="D3435" s="98">
        <f t="shared" si="56"/>
        <v>-0.83030241629096802</v>
      </c>
      <c r="E3435" s="98">
        <v>-2.5308917671579279E-3</v>
      </c>
    </row>
    <row r="3436" spans="2:5">
      <c r="B3436" s="283">
        <v>43319.645833333336</v>
      </c>
      <c r="C3436" s="284">
        <v>271.43</v>
      </c>
      <c r="D3436" s="98">
        <f t="shared" si="56"/>
        <v>3.0511940298507465</v>
      </c>
      <c r="E3436" s="98">
        <v>-2.535646038512418E-3</v>
      </c>
    </row>
    <row r="3437" spans="2:5">
      <c r="B3437" s="283">
        <v>39458.645833333336</v>
      </c>
      <c r="C3437" s="284">
        <v>117.94</v>
      </c>
      <c r="D3437" s="98">
        <f t="shared" si="56"/>
        <v>-0.5654864974394872</v>
      </c>
      <c r="E3437" s="98">
        <v>-2.5372124492557546E-3</v>
      </c>
    </row>
    <row r="3438" spans="2:5">
      <c r="B3438" s="283">
        <v>38460.645833333336</v>
      </c>
      <c r="C3438" s="284">
        <v>54.86</v>
      </c>
      <c r="D3438" s="98">
        <f t="shared" si="56"/>
        <v>-0.53484822791249786</v>
      </c>
      <c r="E3438" s="98">
        <v>-2.5454545454545174E-3</v>
      </c>
    </row>
    <row r="3439" spans="2:5">
      <c r="B3439" s="283">
        <v>42458.645833333336</v>
      </c>
      <c r="C3439" s="284">
        <v>387.63</v>
      </c>
      <c r="D3439" s="98">
        <f t="shared" si="56"/>
        <v>6.0658038643820635</v>
      </c>
      <c r="E3439" s="98">
        <v>-2.5474756831866952E-3</v>
      </c>
    </row>
    <row r="3440" spans="2:5">
      <c r="B3440" s="283">
        <v>44818.645833333336</v>
      </c>
      <c r="C3440" s="284">
        <v>389.97</v>
      </c>
      <c r="D3440" s="98">
        <f t="shared" si="56"/>
        <v>6.0366844671466691E-3</v>
      </c>
      <c r="E3440" s="98">
        <v>-2.5577410031459857E-3</v>
      </c>
    </row>
    <row r="3441" spans="2:5">
      <c r="B3441" s="283">
        <v>42970.645833333336</v>
      </c>
      <c r="C3441" s="284">
        <v>350.63</v>
      </c>
      <c r="D3441" s="98">
        <f t="shared" si="56"/>
        <v>-0.10087955483755173</v>
      </c>
      <c r="E3441" s="98">
        <v>-2.560236679657435E-3</v>
      </c>
    </row>
    <row r="3442" spans="2:5">
      <c r="B3442" s="283">
        <v>37524.645833333336</v>
      </c>
      <c r="C3442" s="284">
        <v>23.27</v>
      </c>
      <c r="D3442" s="98">
        <f t="shared" si="56"/>
        <v>-0.93363374497333373</v>
      </c>
      <c r="E3442" s="98">
        <v>-2.5717959708528859E-3</v>
      </c>
    </row>
    <row r="3443" spans="2:5">
      <c r="B3443" s="283">
        <v>42542.645833333336</v>
      </c>
      <c r="C3443" s="284">
        <v>286.77999999999997</v>
      </c>
      <c r="D3443" s="98">
        <f t="shared" si="56"/>
        <v>11.324022346368714</v>
      </c>
      <c r="E3443" s="98">
        <v>-2.5737340011130483E-3</v>
      </c>
    </row>
    <row r="3444" spans="2:5">
      <c r="B3444" s="283">
        <v>43048.645833333336</v>
      </c>
      <c r="C3444" s="284">
        <v>328.9</v>
      </c>
      <c r="D3444" s="98">
        <f t="shared" si="56"/>
        <v>0.14687216681776971</v>
      </c>
      <c r="E3444" s="98">
        <v>-2.577710386656662E-3</v>
      </c>
    </row>
    <row r="3445" spans="2:5">
      <c r="B3445" s="283">
        <v>38763.645833333336</v>
      </c>
      <c r="C3445" s="284">
        <v>96.64</v>
      </c>
      <c r="D3445" s="98">
        <f t="shared" si="56"/>
        <v>-0.70617208878078441</v>
      </c>
      <c r="E3445" s="98">
        <v>-2.5802456393848594E-3</v>
      </c>
    </row>
    <row r="3446" spans="2:5">
      <c r="B3446" s="283">
        <v>45464.645833333336</v>
      </c>
      <c r="C3446" s="284">
        <v>1421.58</v>
      </c>
      <c r="D3446" s="98">
        <f t="shared" si="56"/>
        <v>13.710057947019866</v>
      </c>
      <c r="E3446" s="98">
        <v>-2.5889831400366381E-3</v>
      </c>
    </row>
    <row r="3447" spans="2:5">
      <c r="B3447" s="283">
        <v>40582.645833333336</v>
      </c>
      <c r="C3447" s="284">
        <v>123</v>
      </c>
      <c r="D3447" s="98">
        <f t="shared" si="56"/>
        <v>-0.91347655425653151</v>
      </c>
      <c r="E3447" s="98">
        <v>-2.5948751216346988E-3</v>
      </c>
    </row>
    <row r="3448" spans="2:5">
      <c r="B3448" s="283">
        <v>40354.645833333336</v>
      </c>
      <c r="C3448" s="284">
        <v>122.79</v>
      </c>
      <c r="D3448" s="98">
        <f t="shared" si="56"/>
        <v>-1.7073170731707332E-3</v>
      </c>
      <c r="E3448" s="98">
        <v>-2.5993014377385659E-3</v>
      </c>
    </row>
    <row r="3449" spans="2:5">
      <c r="B3449" s="283">
        <v>39304.645833333336</v>
      </c>
      <c r="C3449" s="284">
        <v>84.39</v>
      </c>
      <c r="D3449" s="98">
        <f t="shared" si="56"/>
        <v>-0.31272904959687275</v>
      </c>
      <c r="E3449" s="98">
        <v>-2.6001654650750217E-3</v>
      </c>
    </row>
    <row r="3450" spans="2:5">
      <c r="B3450" s="283">
        <v>39021.645833333336</v>
      </c>
      <c r="C3450" s="284">
        <v>69</v>
      </c>
      <c r="D3450" s="98">
        <f t="shared" si="56"/>
        <v>-0.18236757909704937</v>
      </c>
      <c r="E3450" s="98">
        <v>-2.6019080659150928E-3</v>
      </c>
    </row>
    <row r="3451" spans="2:5">
      <c r="B3451" s="283">
        <v>43241.645833333336</v>
      </c>
      <c r="C3451" s="284">
        <v>260.62</v>
      </c>
      <c r="D3451" s="98">
        <f t="shared" si="56"/>
        <v>2.7771014492753623</v>
      </c>
      <c r="E3451" s="98">
        <v>-2.6023727516265582E-3</v>
      </c>
    </row>
    <row r="3452" spans="2:5">
      <c r="B3452" s="283">
        <v>41341.645833333336</v>
      </c>
      <c r="C3452" s="284">
        <v>199.23</v>
      </c>
      <c r="D3452" s="98">
        <f t="shared" si="56"/>
        <v>-0.23555367968690055</v>
      </c>
      <c r="E3452" s="98">
        <v>-2.6032540675845484E-3</v>
      </c>
    </row>
    <row r="3453" spans="2:5">
      <c r="B3453" s="283">
        <v>40609.645833333336</v>
      </c>
      <c r="C3453" s="284">
        <v>130.03</v>
      </c>
      <c r="D3453" s="98">
        <f t="shared" si="56"/>
        <v>-0.34733724840636448</v>
      </c>
      <c r="E3453" s="98">
        <v>-2.6079619544373545E-3</v>
      </c>
    </row>
    <row r="3454" spans="2:5">
      <c r="B3454" s="283">
        <v>44004.645833333336</v>
      </c>
      <c r="C3454" s="284">
        <v>320.93</v>
      </c>
      <c r="D3454" s="98">
        <f t="shared" si="56"/>
        <v>1.4681227409059447</v>
      </c>
      <c r="E3454" s="98">
        <v>-2.6105603381296749E-3</v>
      </c>
    </row>
    <row r="3455" spans="2:5">
      <c r="B3455" s="283">
        <v>41500.645833333336</v>
      </c>
      <c r="C3455" s="284">
        <v>179.49</v>
      </c>
      <c r="D3455" s="98">
        <f t="shared" si="56"/>
        <v>-0.44071915994142019</v>
      </c>
      <c r="E3455" s="98">
        <v>-2.6116914869971364E-3</v>
      </c>
    </row>
    <row r="3456" spans="2:5">
      <c r="B3456" s="283">
        <v>44260.645833333336</v>
      </c>
      <c r="C3456" s="284">
        <v>301.23</v>
      </c>
      <c r="D3456" s="98">
        <f t="shared" si="56"/>
        <v>0.67825505599197733</v>
      </c>
      <c r="E3456" s="98">
        <v>-2.6157208131910581E-3</v>
      </c>
    </row>
    <row r="3457" spans="2:5">
      <c r="B3457" s="283">
        <v>43649.645833333336</v>
      </c>
      <c r="C3457" s="284">
        <v>274.05</v>
      </c>
      <c r="D3457" s="98">
        <f t="shared" si="56"/>
        <v>-9.0230056767254263E-2</v>
      </c>
      <c r="E3457" s="98">
        <v>-2.6203734032098636E-3</v>
      </c>
    </row>
    <row r="3458" spans="2:5">
      <c r="B3458" s="283">
        <v>38777.645833333336</v>
      </c>
      <c r="C3458" s="284">
        <v>94.72</v>
      </c>
      <c r="D3458" s="98">
        <f t="shared" si="56"/>
        <v>-0.65436964057653713</v>
      </c>
      <c r="E3458" s="98">
        <v>-2.6324102348109779E-3</v>
      </c>
    </row>
    <row r="3459" spans="2:5">
      <c r="B3459" s="283">
        <v>41247.645833333336</v>
      </c>
      <c r="C3459" s="284">
        <v>212.06</v>
      </c>
      <c r="D3459" s="98">
        <f t="shared" si="56"/>
        <v>1.2388091216216215</v>
      </c>
      <c r="E3459" s="98">
        <v>-2.6338067914589702E-3</v>
      </c>
    </row>
    <row r="3460" spans="2:5">
      <c r="B3460" s="283">
        <v>43390.645833333336</v>
      </c>
      <c r="C3460" s="284">
        <v>245.88</v>
      </c>
      <c r="D3460" s="98">
        <f t="shared" si="56"/>
        <v>0.15948316514194083</v>
      </c>
      <c r="E3460" s="98">
        <v>-2.6365959518112048E-3</v>
      </c>
    </row>
    <row r="3461" spans="2:5">
      <c r="B3461" s="283">
        <v>45387.645833333336</v>
      </c>
      <c r="C3461" s="284">
        <v>1066.1500000000001</v>
      </c>
      <c r="D3461" s="98">
        <f t="shared" si="56"/>
        <v>3.3360582397917691</v>
      </c>
      <c r="E3461" s="98">
        <v>-2.6380534533241295E-3</v>
      </c>
    </row>
    <row r="3462" spans="2:5">
      <c r="B3462" s="283">
        <v>45769.645833333336</v>
      </c>
      <c r="C3462" s="284">
        <v>2514.83</v>
      </c>
      <c r="D3462" s="98">
        <f t="shared" si="56"/>
        <v>1.3587956666510337</v>
      </c>
      <c r="E3462" s="98">
        <v>-2.6452508427523558E-3</v>
      </c>
    </row>
    <row r="3463" spans="2:5">
      <c r="B3463" s="283">
        <v>40148.645833333336</v>
      </c>
      <c r="C3463" s="284">
        <v>119.82</v>
      </c>
      <c r="D3463" s="98">
        <f t="shared" si="56"/>
        <v>-0.95235463232107143</v>
      </c>
      <c r="E3463" s="98">
        <v>-2.6635591809556214E-3</v>
      </c>
    </row>
    <row r="3464" spans="2:5">
      <c r="B3464" s="283">
        <v>43039.645833333336</v>
      </c>
      <c r="C3464" s="284">
        <v>335.87</v>
      </c>
      <c r="D3464" s="98">
        <f t="shared" si="56"/>
        <v>1.8031213486897015</v>
      </c>
      <c r="E3464" s="98">
        <v>-2.6724470707010228E-3</v>
      </c>
    </row>
    <row r="3465" spans="2:5">
      <c r="B3465" s="283">
        <v>42531.645833333336</v>
      </c>
      <c r="C3465" s="284">
        <v>289.47000000000003</v>
      </c>
      <c r="D3465" s="98">
        <f t="shared" si="56"/>
        <v>-0.13814868848066209</v>
      </c>
      <c r="E3465" s="98">
        <v>-2.6873385012918805E-3</v>
      </c>
    </row>
    <row r="3466" spans="2:5">
      <c r="B3466" s="283">
        <v>41263.645833333336</v>
      </c>
      <c r="C3466" s="284">
        <v>226.22</v>
      </c>
      <c r="D3466" s="98">
        <f t="shared" ref="D3466:D3529" si="57">C3466/C3465-1</f>
        <v>-0.21850278094448483</v>
      </c>
      <c r="E3466" s="98">
        <v>-2.6892386368646548E-3</v>
      </c>
    </row>
    <row r="3467" spans="2:5">
      <c r="B3467" s="283">
        <v>39225.645833333336</v>
      </c>
      <c r="C3467" s="284">
        <v>99.62</v>
      </c>
      <c r="D3467" s="98">
        <f t="shared" si="57"/>
        <v>-0.55963221642648753</v>
      </c>
      <c r="E3467" s="98">
        <v>-2.7029732705976528E-3</v>
      </c>
    </row>
    <row r="3468" spans="2:5">
      <c r="B3468" s="283">
        <v>44323.645833333336</v>
      </c>
      <c r="C3468" s="284">
        <v>287.2</v>
      </c>
      <c r="D3468" s="98">
        <f t="shared" si="57"/>
        <v>1.8829552298735193</v>
      </c>
      <c r="E3468" s="98">
        <v>-2.7085214250990308E-3</v>
      </c>
    </row>
    <row r="3469" spans="2:5">
      <c r="B3469" s="283">
        <v>42906.645833333336</v>
      </c>
      <c r="C3469" s="284">
        <v>412.23</v>
      </c>
      <c r="D3469" s="98">
        <f t="shared" si="57"/>
        <v>0.43534122562674105</v>
      </c>
      <c r="E3469" s="98">
        <v>-2.7095681625740609E-3</v>
      </c>
    </row>
    <row r="3470" spans="2:5">
      <c r="B3470" s="283">
        <v>40388.645833333336</v>
      </c>
      <c r="C3470" s="284">
        <v>124.11</v>
      </c>
      <c r="D3470" s="98">
        <f t="shared" si="57"/>
        <v>-0.69893020886398372</v>
      </c>
      <c r="E3470" s="98">
        <v>-2.7320208919244804E-3</v>
      </c>
    </row>
    <row r="3471" spans="2:5">
      <c r="B3471" s="283">
        <v>38057.645833333336</v>
      </c>
      <c r="C3471" s="284">
        <v>25.51</v>
      </c>
      <c r="D3471" s="98">
        <f t="shared" si="57"/>
        <v>-0.7944565304971396</v>
      </c>
      <c r="E3471" s="98">
        <v>-2.736512900703536E-3</v>
      </c>
    </row>
    <row r="3472" spans="2:5">
      <c r="B3472" s="283">
        <v>43452.645833333336</v>
      </c>
      <c r="C3472" s="284">
        <v>302.39999999999998</v>
      </c>
      <c r="D3472" s="98">
        <f t="shared" si="57"/>
        <v>10.854174833398666</v>
      </c>
      <c r="E3472" s="98">
        <v>-2.7371961877123985E-3</v>
      </c>
    </row>
    <row r="3473" spans="2:5">
      <c r="B3473" s="283">
        <v>37417.645833333336</v>
      </c>
      <c r="C3473" s="284">
        <v>25.33</v>
      </c>
      <c r="D3473" s="98">
        <f t="shared" si="57"/>
        <v>-0.91623677248677249</v>
      </c>
      <c r="E3473" s="98">
        <v>-2.7559055118110409E-3</v>
      </c>
    </row>
    <row r="3474" spans="2:5">
      <c r="B3474" s="283">
        <v>44196.645833333336</v>
      </c>
      <c r="C3474" s="284">
        <v>324.05</v>
      </c>
      <c r="D3474" s="98">
        <f t="shared" si="57"/>
        <v>11.793130675088829</v>
      </c>
      <c r="E3474" s="98">
        <v>-2.769656870287629E-3</v>
      </c>
    </row>
    <row r="3475" spans="2:5">
      <c r="B3475" s="283">
        <v>40534.645833333336</v>
      </c>
      <c r="C3475" s="284">
        <v>133.16</v>
      </c>
      <c r="D3475" s="98">
        <f t="shared" si="57"/>
        <v>-0.58907575991359362</v>
      </c>
      <c r="E3475" s="98">
        <v>-2.7709129034674262E-3</v>
      </c>
    </row>
    <row r="3476" spans="2:5">
      <c r="B3476" s="283">
        <v>40639.645833333336</v>
      </c>
      <c r="C3476" s="284">
        <v>129.29</v>
      </c>
      <c r="D3476" s="98">
        <f t="shared" si="57"/>
        <v>-2.9062781616100986E-2</v>
      </c>
      <c r="E3476" s="98">
        <v>-2.776706517547356E-3</v>
      </c>
    </row>
    <row r="3477" spans="2:5">
      <c r="B3477" s="283">
        <v>37236.645833333336</v>
      </c>
      <c r="C3477" s="284">
        <v>28.73</v>
      </c>
      <c r="D3477" s="98">
        <f t="shared" si="57"/>
        <v>-0.77778637172248433</v>
      </c>
      <c r="E3477" s="98">
        <v>-2.7768136063865967E-3</v>
      </c>
    </row>
    <row r="3478" spans="2:5">
      <c r="B3478" s="283">
        <v>44442.645833333336</v>
      </c>
      <c r="C3478" s="284">
        <v>326.32</v>
      </c>
      <c r="D3478" s="98">
        <f t="shared" si="57"/>
        <v>10.358162199791158</v>
      </c>
      <c r="E3478" s="98">
        <v>-2.7809186199310165E-3</v>
      </c>
    </row>
    <row r="3479" spans="2:5">
      <c r="B3479" s="283">
        <v>39531.645833333336</v>
      </c>
      <c r="C3479" s="284">
        <v>82.44</v>
      </c>
      <c r="D3479" s="98">
        <f t="shared" si="57"/>
        <v>-0.74736455013483694</v>
      </c>
      <c r="E3479" s="98">
        <v>-2.7821458812145039E-3</v>
      </c>
    </row>
    <row r="3480" spans="2:5">
      <c r="B3480" s="283">
        <v>36613.645833333336</v>
      </c>
      <c r="C3480" s="284">
        <v>25</v>
      </c>
      <c r="D3480" s="98">
        <f t="shared" si="57"/>
        <v>-0.69674915089762246</v>
      </c>
      <c r="E3480" s="98">
        <v>-2.7921818907060691E-3</v>
      </c>
    </row>
    <row r="3481" spans="2:5">
      <c r="B3481" s="283">
        <v>40520.645833333336</v>
      </c>
      <c r="C3481" s="284">
        <v>132.05000000000001</v>
      </c>
      <c r="D3481" s="98">
        <f t="shared" si="57"/>
        <v>4.282</v>
      </c>
      <c r="E3481" s="98">
        <v>-2.7941398580273447E-3</v>
      </c>
    </row>
    <row r="3482" spans="2:5">
      <c r="B3482" s="283">
        <v>44176.645833333336</v>
      </c>
      <c r="C3482" s="284">
        <v>338.78</v>
      </c>
      <c r="D3482" s="98">
        <f t="shared" si="57"/>
        <v>1.5655433547898521</v>
      </c>
      <c r="E3482" s="98">
        <v>-2.7963382686252425E-3</v>
      </c>
    </row>
    <row r="3483" spans="2:5">
      <c r="B3483" s="283">
        <v>37106.645833333336</v>
      </c>
      <c r="C3483" s="284">
        <v>21.34</v>
      </c>
      <c r="D3483" s="98">
        <f t="shared" si="57"/>
        <v>-0.93700926855186251</v>
      </c>
      <c r="E3483" s="98">
        <v>-2.8037383177569319E-3</v>
      </c>
    </row>
    <row r="3484" spans="2:5">
      <c r="B3484" s="283">
        <v>37685.645833333336</v>
      </c>
      <c r="C3484" s="284">
        <v>21.27</v>
      </c>
      <c r="D3484" s="98">
        <f t="shared" si="57"/>
        <v>-3.2802249297094743E-3</v>
      </c>
      <c r="E3484" s="98">
        <v>-2.8129395218001729E-3</v>
      </c>
    </row>
    <row r="3485" spans="2:5">
      <c r="B3485" s="283">
        <v>45504.645833333336</v>
      </c>
      <c r="C3485" s="284">
        <v>1409.48</v>
      </c>
      <c r="D3485" s="98">
        <f t="shared" si="57"/>
        <v>65.266102491772457</v>
      </c>
      <c r="E3485" s="98">
        <v>-2.822840244221636E-3</v>
      </c>
    </row>
    <row r="3486" spans="2:5">
      <c r="B3486" s="283">
        <v>38173.645833333336</v>
      </c>
      <c r="C3486" s="284">
        <v>24.68</v>
      </c>
      <c r="D3486" s="98">
        <f t="shared" si="57"/>
        <v>-0.98248999631069611</v>
      </c>
      <c r="E3486" s="98">
        <v>-2.8282828282828465E-3</v>
      </c>
    </row>
    <row r="3487" spans="2:5">
      <c r="B3487" s="283">
        <v>39024.645833333336</v>
      </c>
      <c r="C3487" s="284">
        <v>70.47</v>
      </c>
      <c r="D3487" s="98">
        <f t="shared" si="57"/>
        <v>1.8553484602917343</v>
      </c>
      <c r="E3487" s="98">
        <v>-2.8300551860761525E-3</v>
      </c>
    </row>
    <row r="3488" spans="2:5">
      <c r="B3488" s="283">
        <v>39267.645833333336</v>
      </c>
      <c r="C3488" s="284">
        <v>95.11</v>
      </c>
      <c r="D3488" s="98">
        <f t="shared" si="57"/>
        <v>0.34965233432666376</v>
      </c>
      <c r="E3488" s="98">
        <v>-2.8307821346194029E-3</v>
      </c>
    </row>
    <row r="3489" spans="2:5">
      <c r="B3489" s="283">
        <v>41631.645833333336</v>
      </c>
      <c r="C3489" s="284">
        <v>169.08</v>
      </c>
      <c r="D3489" s="98">
        <f t="shared" si="57"/>
        <v>0.7777310482599098</v>
      </c>
      <c r="E3489" s="98">
        <v>-2.8308563340410098E-3</v>
      </c>
    </row>
    <row r="3490" spans="2:5">
      <c r="B3490" s="283">
        <v>39750.645833333336</v>
      </c>
      <c r="C3490" s="284">
        <v>66.73</v>
      </c>
      <c r="D3490" s="98">
        <f t="shared" si="57"/>
        <v>-0.60533475277974924</v>
      </c>
      <c r="E3490" s="98">
        <v>-2.8392109982068314E-3</v>
      </c>
    </row>
    <row r="3491" spans="2:5">
      <c r="B3491" s="283">
        <v>38658.645833333336</v>
      </c>
      <c r="C3491" s="284">
        <v>70.23</v>
      </c>
      <c r="D3491" s="98">
        <f t="shared" si="57"/>
        <v>5.2450172336280465E-2</v>
      </c>
      <c r="E3491" s="98">
        <v>-2.8396989919069471E-3</v>
      </c>
    </row>
    <row r="3492" spans="2:5">
      <c r="B3492" s="283">
        <v>39283.645833333336</v>
      </c>
      <c r="C3492" s="284">
        <v>91.12</v>
      </c>
      <c r="D3492" s="98">
        <f t="shared" si="57"/>
        <v>0.29745123166737852</v>
      </c>
      <c r="E3492" s="98">
        <v>-2.8452615451958208E-3</v>
      </c>
    </row>
    <row r="3493" spans="2:5">
      <c r="B3493" s="283">
        <v>42716.645833333336</v>
      </c>
      <c r="C3493" s="284">
        <v>304.60000000000002</v>
      </c>
      <c r="D3493" s="98">
        <f t="shared" si="57"/>
        <v>2.342844600526778</v>
      </c>
      <c r="E3493" s="98">
        <v>-2.8480701869251224E-3</v>
      </c>
    </row>
    <row r="3494" spans="2:5">
      <c r="B3494" s="283">
        <v>40623.645833333336</v>
      </c>
      <c r="C3494" s="284">
        <v>125.71</v>
      </c>
      <c r="D3494" s="98">
        <f t="shared" si="57"/>
        <v>-0.58729481286933694</v>
      </c>
      <c r="E3494" s="98">
        <v>-2.855556436900164E-3</v>
      </c>
    </row>
    <row r="3495" spans="2:5">
      <c r="B3495" s="283">
        <v>40703.645833333336</v>
      </c>
      <c r="C3495" s="284">
        <v>138.75</v>
      </c>
      <c r="D3495" s="98">
        <f t="shared" si="57"/>
        <v>0.10373080900485254</v>
      </c>
      <c r="E3495" s="98">
        <v>-2.8745957599712879E-3</v>
      </c>
    </row>
    <row r="3496" spans="2:5">
      <c r="B3496" s="283">
        <v>39490.645833333336</v>
      </c>
      <c r="C3496" s="284">
        <v>86.53</v>
      </c>
      <c r="D3496" s="98">
        <f t="shared" si="57"/>
        <v>-0.37636036036036036</v>
      </c>
      <c r="E3496" s="98">
        <v>-2.8808481216869852E-3</v>
      </c>
    </row>
    <row r="3497" spans="2:5">
      <c r="B3497" s="283">
        <v>39904.645833333336</v>
      </c>
      <c r="C3497" s="284">
        <v>48.44</v>
      </c>
      <c r="D3497" s="98">
        <f t="shared" si="57"/>
        <v>-0.44019415231711545</v>
      </c>
      <c r="E3497" s="98">
        <v>-2.8818443804035088E-3</v>
      </c>
    </row>
    <row r="3498" spans="2:5">
      <c r="B3498" s="283">
        <v>40387.645833333336</v>
      </c>
      <c r="C3498" s="284">
        <v>124.45</v>
      </c>
      <c r="D3498" s="98">
        <f t="shared" si="57"/>
        <v>1.569157720891825</v>
      </c>
      <c r="E3498" s="98">
        <v>-2.884384264081441E-3</v>
      </c>
    </row>
    <row r="3499" spans="2:5">
      <c r="B3499" s="283">
        <v>41288.645833333336</v>
      </c>
      <c r="C3499" s="284">
        <v>226.67</v>
      </c>
      <c r="D3499" s="98">
        <f t="shared" si="57"/>
        <v>0.82137404580152662</v>
      </c>
      <c r="E3499" s="98">
        <v>-2.903268376369228E-3</v>
      </c>
    </row>
    <row r="3500" spans="2:5">
      <c r="B3500" s="283">
        <v>43516.645833333336</v>
      </c>
      <c r="C3500" s="284">
        <v>291.39999999999998</v>
      </c>
      <c r="D3500" s="98">
        <f t="shared" si="57"/>
        <v>0.28556932986279615</v>
      </c>
      <c r="E3500" s="98">
        <v>-2.9084687767323425E-3</v>
      </c>
    </row>
    <row r="3501" spans="2:5">
      <c r="B3501" s="283">
        <v>43866.645833333336</v>
      </c>
      <c r="C3501" s="284">
        <v>418.23</v>
      </c>
      <c r="D3501" s="98">
        <f t="shared" si="57"/>
        <v>0.43524365133836662</v>
      </c>
      <c r="E3501" s="98">
        <v>-2.9085707474072464E-3</v>
      </c>
    </row>
    <row r="3502" spans="2:5">
      <c r="B3502" s="283">
        <v>44055.645833333336</v>
      </c>
      <c r="C3502" s="284">
        <v>318.57</v>
      </c>
      <c r="D3502" s="98">
        <f t="shared" si="57"/>
        <v>-0.23828993615952954</v>
      </c>
      <c r="E3502" s="98">
        <v>-2.9107981220657386E-3</v>
      </c>
    </row>
    <row r="3503" spans="2:5">
      <c r="B3503" s="283">
        <v>37719.645833333336</v>
      </c>
      <c r="C3503" s="284">
        <v>20.53</v>
      </c>
      <c r="D3503" s="98">
        <f t="shared" si="57"/>
        <v>-0.93555576482405756</v>
      </c>
      <c r="E3503" s="98">
        <v>-2.9140359397765714E-3</v>
      </c>
    </row>
    <row r="3504" spans="2:5">
      <c r="B3504" s="283">
        <v>42725.645833333336</v>
      </c>
      <c r="C3504" s="284">
        <v>290.52999999999997</v>
      </c>
      <c r="D3504" s="98">
        <f t="shared" si="57"/>
        <v>13.151485630784217</v>
      </c>
      <c r="E3504" s="98">
        <v>-2.9171528588098905E-3</v>
      </c>
    </row>
    <row r="3505" spans="2:5">
      <c r="B3505" s="283">
        <v>45565.645833333336</v>
      </c>
      <c r="C3505" s="284">
        <v>2325.87</v>
      </c>
      <c r="D3505" s="98">
        <f t="shared" si="57"/>
        <v>7.005610436099543</v>
      </c>
      <c r="E3505" s="98">
        <v>-2.9193888574514659E-3</v>
      </c>
    </row>
    <row r="3506" spans="2:5">
      <c r="B3506" s="283">
        <v>37747.645833333336</v>
      </c>
      <c r="C3506" s="284">
        <v>20.47</v>
      </c>
      <c r="D3506" s="98">
        <f t="shared" si="57"/>
        <v>-0.99119899220506735</v>
      </c>
      <c r="E3506" s="98">
        <v>-2.9225523623965799E-3</v>
      </c>
    </row>
    <row r="3507" spans="2:5">
      <c r="B3507" s="283">
        <v>44355.645833333336</v>
      </c>
      <c r="C3507" s="284">
        <v>310.42</v>
      </c>
      <c r="D3507" s="98">
        <f t="shared" si="57"/>
        <v>14.164631167562288</v>
      </c>
      <c r="E3507" s="98">
        <v>-2.9229435004656246E-3</v>
      </c>
    </row>
    <row r="3508" spans="2:5">
      <c r="B3508" s="283">
        <v>44705.645833333336</v>
      </c>
      <c r="C3508" s="284">
        <v>397.68</v>
      </c>
      <c r="D3508" s="98">
        <f t="shared" si="57"/>
        <v>0.28110302171251855</v>
      </c>
      <c r="E3508" s="98">
        <v>-2.933433621662318E-3</v>
      </c>
    </row>
    <row r="3509" spans="2:5">
      <c r="B3509" s="283">
        <v>39428.645833333336</v>
      </c>
      <c r="C3509" s="284">
        <v>98.44</v>
      </c>
      <c r="D3509" s="98">
        <f t="shared" si="57"/>
        <v>-0.75246429289881311</v>
      </c>
      <c r="E3509" s="98">
        <v>-2.9373037577231642E-3</v>
      </c>
    </row>
    <row r="3510" spans="2:5">
      <c r="B3510" s="283">
        <v>40702.645833333336</v>
      </c>
      <c r="C3510" s="284">
        <v>139.15</v>
      </c>
      <c r="D3510" s="98">
        <f t="shared" si="57"/>
        <v>0.41355140186915906</v>
      </c>
      <c r="E3510" s="98">
        <v>-2.9378045285182175E-3</v>
      </c>
    </row>
    <row r="3511" spans="2:5">
      <c r="B3511" s="283">
        <v>37750.645833333336</v>
      </c>
      <c r="C3511" s="284">
        <v>20.34</v>
      </c>
      <c r="D3511" s="98">
        <f t="shared" si="57"/>
        <v>-0.85382680560546176</v>
      </c>
      <c r="E3511" s="98">
        <v>-2.9411764705882248E-3</v>
      </c>
    </row>
    <row r="3512" spans="2:5">
      <c r="B3512" s="283">
        <v>45791.645833333336</v>
      </c>
      <c r="C3512" s="284">
        <v>2989</v>
      </c>
      <c r="D3512" s="98">
        <f t="shared" si="57"/>
        <v>145.95181907571288</v>
      </c>
      <c r="E3512" s="98">
        <v>-2.945463885543842E-3</v>
      </c>
    </row>
    <row r="3513" spans="2:5">
      <c r="B3513" s="283">
        <v>45295.645833333336</v>
      </c>
      <c r="C3513" s="284">
        <v>725.08</v>
      </c>
      <c r="D3513" s="98">
        <f t="shared" si="57"/>
        <v>-0.75741719638675142</v>
      </c>
      <c r="E3513" s="98">
        <v>-2.9564236898917962E-3</v>
      </c>
    </row>
    <row r="3514" spans="2:5">
      <c r="B3514" s="283">
        <v>43488.645833333336</v>
      </c>
      <c r="C3514" s="284">
        <v>318.58</v>
      </c>
      <c r="D3514" s="98">
        <f t="shared" si="57"/>
        <v>-0.56062779279527786</v>
      </c>
      <c r="E3514" s="98">
        <v>-2.9731167652489177E-3</v>
      </c>
    </row>
    <row r="3515" spans="2:5">
      <c r="B3515" s="283">
        <v>44020.645833333336</v>
      </c>
      <c r="C3515" s="284">
        <v>324.63</v>
      </c>
      <c r="D3515" s="98">
        <f t="shared" si="57"/>
        <v>1.8990520434427838E-2</v>
      </c>
      <c r="E3515" s="98">
        <v>-2.9791154791155572E-3</v>
      </c>
    </row>
    <row r="3516" spans="2:5">
      <c r="B3516" s="283">
        <v>40505.645833333336</v>
      </c>
      <c r="C3516" s="284">
        <v>130.25</v>
      </c>
      <c r="D3516" s="98">
        <f t="shared" si="57"/>
        <v>-0.59877398884884325</v>
      </c>
      <c r="E3516" s="98">
        <v>-2.9853031230862026E-3</v>
      </c>
    </row>
    <row r="3517" spans="2:5">
      <c r="B3517" s="283">
        <v>39006.645833333336</v>
      </c>
      <c r="C3517" s="284">
        <v>73.47</v>
      </c>
      <c r="D3517" s="98">
        <f t="shared" si="57"/>
        <v>-0.43593090211132435</v>
      </c>
      <c r="E3517" s="98">
        <v>-2.9854797123083365E-3</v>
      </c>
    </row>
    <row r="3518" spans="2:5">
      <c r="B3518" s="283">
        <v>39885.645833333336</v>
      </c>
      <c r="C3518" s="284">
        <v>43.27</v>
      </c>
      <c r="D3518" s="98">
        <f t="shared" si="57"/>
        <v>-0.41105213012113784</v>
      </c>
      <c r="E3518" s="98">
        <v>-2.9953917050690171E-3</v>
      </c>
    </row>
    <row r="3519" spans="2:5">
      <c r="B3519" s="283">
        <v>40161.645833333336</v>
      </c>
      <c r="C3519" s="284">
        <v>119.21</v>
      </c>
      <c r="D3519" s="98">
        <f t="shared" si="57"/>
        <v>1.755026577305292</v>
      </c>
      <c r="E3519" s="98">
        <v>-3.010788659362662E-3</v>
      </c>
    </row>
    <row r="3520" spans="2:5">
      <c r="B3520" s="283">
        <v>37798.645833333336</v>
      </c>
      <c r="C3520" s="284">
        <v>23.14</v>
      </c>
      <c r="D3520" s="98">
        <f t="shared" si="57"/>
        <v>-0.80588876772082874</v>
      </c>
      <c r="E3520" s="98">
        <v>-3.0159414045669575E-3</v>
      </c>
    </row>
    <row r="3521" spans="2:5">
      <c r="B3521" s="283">
        <v>45282.645833333336</v>
      </c>
      <c r="C3521" s="284">
        <v>699.35</v>
      </c>
      <c r="D3521" s="98">
        <f t="shared" si="57"/>
        <v>29.222558340535869</v>
      </c>
      <c r="E3521" s="98">
        <v>-3.0222247565826477E-3</v>
      </c>
    </row>
    <row r="3522" spans="2:5">
      <c r="B3522" s="283">
        <v>41925.645833333336</v>
      </c>
      <c r="C3522" s="284">
        <v>188.03</v>
      </c>
      <c r="D3522" s="98">
        <f t="shared" si="57"/>
        <v>-0.73113605490812894</v>
      </c>
      <c r="E3522" s="98">
        <v>-3.0222693531283262E-3</v>
      </c>
    </row>
    <row r="3523" spans="2:5">
      <c r="B3523" s="283">
        <v>43259.645833333336</v>
      </c>
      <c r="C3523" s="284">
        <v>247.08</v>
      </c>
      <c r="D3523" s="98">
        <f t="shared" si="57"/>
        <v>0.31404563101632732</v>
      </c>
      <c r="E3523" s="98">
        <v>-3.0262680062946856E-3</v>
      </c>
    </row>
    <row r="3524" spans="2:5">
      <c r="B3524" s="283">
        <v>39601.645833333336</v>
      </c>
      <c r="C3524" s="284">
        <v>95</v>
      </c>
      <c r="D3524" s="98">
        <f t="shared" si="57"/>
        <v>-0.61550914683503322</v>
      </c>
      <c r="E3524" s="98">
        <v>-3.0433413789485719E-3</v>
      </c>
    </row>
    <row r="3525" spans="2:5">
      <c r="B3525" s="283">
        <v>44441.645833333336</v>
      </c>
      <c r="C3525" s="284">
        <v>327.23</v>
      </c>
      <c r="D3525" s="98">
        <f t="shared" si="57"/>
        <v>2.4445263157894739</v>
      </c>
      <c r="E3525" s="98">
        <v>-3.0466441215001305E-3</v>
      </c>
    </row>
    <row r="3526" spans="2:5">
      <c r="B3526" s="283">
        <v>38597.645833333336</v>
      </c>
      <c r="C3526" s="284">
        <v>58.89</v>
      </c>
      <c r="D3526" s="98">
        <f t="shared" si="57"/>
        <v>-0.82003483788161236</v>
      </c>
      <c r="E3526" s="98">
        <v>-3.0472320975114542E-3</v>
      </c>
    </row>
    <row r="3527" spans="2:5">
      <c r="B3527" s="283">
        <v>38495.645833333336</v>
      </c>
      <c r="C3527" s="284">
        <v>52.34</v>
      </c>
      <c r="D3527" s="98">
        <f t="shared" si="57"/>
        <v>-0.11122431652232967</v>
      </c>
      <c r="E3527" s="98">
        <v>-3.0476190476189657E-3</v>
      </c>
    </row>
    <row r="3528" spans="2:5">
      <c r="B3528" s="283">
        <v>41059.645833333336</v>
      </c>
      <c r="C3528" s="284">
        <v>214.48</v>
      </c>
      <c r="D3528" s="98">
        <f t="shared" si="57"/>
        <v>3.0978219335116544</v>
      </c>
      <c r="E3528" s="98">
        <v>-3.0677698243004592E-3</v>
      </c>
    </row>
    <row r="3529" spans="2:5">
      <c r="B3529" s="283">
        <v>38497.645833333336</v>
      </c>
      <c r="C3529" s="284">
        <v>51.74</v>
      </c>
      <c r="D3529" s="98">
        <f t="shared" si="57"/>
        <v>-0.75876538604998134</v>
      </c>
      <c r="E3529" s="98">
        <v>-3.082851637764894E-3</v>
      </c>
    </row>
    <row r="3530" spans="2:5">
      <c r="B3530" s="283">
        <v>37783.645833333336</v>
      </c>
      <c r="C3530" s="284">
        <v>22.54</v>
      </c>
      <c r="D3530" s="98">
        <f t="shared" ref="D3530:D3593" si="58">C3530/C3529-1</f>
        <v>-0.56436026285272523</v>
      </c>
      <c r="E3530" s="98">
        <v>-3.0959752321981782E-3</v>
      </c>
    </row>
    <row r="3531" spans="2:5">
      <c r="B3531" s="283">
        <v>42835.645833333336</v>
      </c>
      <c r="C3531" s="284">
        <v>379.6</v>
      </c>
      <c r="D3531" s="98">
        <f t="shared" si="58"/>
        <v>15.841171251109142</v>
      </c>
      <c r="E3531" s="98">
        <v>-3.0989022532694754E-3</v>
      </c>
    </row>
    <row r="3532" spans="2:5">
      <c r="B3532" s="283">
        <v>44239.645833333336</v>
      </c>
      <c r="C3532" s="284">
        <v>307.92</v>
      </c>
      <c r="D3532" s="98">
        <f t="shared" si="58"/>
        <v>-0.18883034773445728</v>
      </c>
      <c r="E3532" s="98">
        <v>-3.1080031080030768E-3</v>
      </c>
    </row>
    <row r="3533" spans="2:5">
      <c r="B3533" s="283">
        <v>44316.645833333336</v>
      </c>
      <c r="C3533" s="284">
        <v>287.3</v>
      </c>
      <c r="D3533" s="98">
        <f t="shared" si="58"/>
        <v>-6.6965445570278059E-2</v>
      </c>
      <c r="E3533" s="98">
        <v>-3.1228313671061159E-3</v>
      </c>
    </row>
    <row r="3534" spans="2:5">
      <c r="B3534" s="283">
        <v>41618.645833333336</v>
      </c>
      <c r="C3534" s="284">
        <v>188.33</v>
      </c>
      <c r="D3534" s="98">
        <f t="shared" si="58"/>
        <v>-0.34448311869126347</v>
      </c>
      <c r="E3534" s="98">
        <v>-3.1230150328179773E-3</v>
      </c>
    </row>
    <row r="3535" spans="2:5">
      <c r="B3535" s="283">
        <v>42284.645833333336</v>
      </c>
      <c r="C3535" s="284">
        <v>217</v>
      </c>
      <c r="D3535" s="98">
        <f t="shared" si="58"/>
        <v>0.15223278288111297</v>
      </c>
      <c r="E3535" s="98">
        <v>-3.1238515251745813E-3</v>
      </c>
    </row>
    <row r="3536" spans="2:5">
      <c r="B3536" s="283">
        <v>38302.645833333336</v>
      </c>
      <c r="C3536" s="284">
        <v>28.7</v>
      </c>
      <c r="D3536" s="98">
        <f t="shared" si="58"/>
        <v>-0.86774193548387091</v>
      </c>
      <c r="E3536" s="98">
        <v>-3.1260854463355248E-3</v>
      </c>
    </row>
    <row r="3537" spans="2:5">
      <c r="B3537" s="283">
        <v>45168.645833333336</v>
      </c>
      <c r="C3537" s="284">
        <v>719.78</v>
      </c>
      <c r="D3537" s="98">
        <f t="shared" si="58"/>
        <v>24.079442508710802</v>
      </c>
      <c r="E3537" s="98">
        <v>-3.1438266048057217E-3</v>
      </c>
    </row>
    <row r="3538" spans="2:5">
      <c r="B3538" s="283">
        <v>37580.645833333336</v>
      </c>
      <c r="C3538" s="284">
        <v>22.16</v>
      </c>
      <c r="D3538" s="98">
        <f t="shared" si="58"/>
        <v>-0.96921281502681378</v>
      </c>
      <c r="E3538" s="98">
        <v>-3.1488978857400207E-3</v>
      </c>
    </row>
    <row r="3539" spans="2:5">
      <c r="B3539" s="283">
        <v>44105.645833333336</v>
      </c>
      <c r="C3539" s="284">
        <v>306.77999999999997</v>
      </c>
      <c r="D3539" s="98">
        <f t="shared" si="58"/>
        <v>12.843862815884476</v>
      </c>
      <c r="E3539" s="98">
        <v>-3.1519090170594177E-3</v>
      </c>
    </row>
    <row r="3540" spans="2:5">
      <c r="B3540" s="283">
        <v>44862.645833333336</v>
      </c>
      <c r="C3540" s="284">
        <v>490.2</v>
      </c>
      <c r="D3540" s="98">
        <f t="shared" si="58"/>
        <v>0.59788773714062216</v>
      </c>
      <c r="E3540" s="98">
        <v>-3.1520081342145678E-3</v>
      </c>
    </row>
    <row r="3541" spans="2:5">
      <c r="B3541" s="283">
        <v>44194.645833333336</v>
      </c>
      <c r="C3541" s="284">
        <v>325.62</v>
      </c>
      <c r="D3541" s="98">
        <f t="shared" si="58"/>
        <v>-0.33574051407588734</v>
      </c>
      <c r="E3541" s="98">
        <v>-3.1532221031684848E-3</v>
      </c>
    </row>
    <row r="3542" spans="2:5">
      <c r="B3542" s="283">
        <v>36825.645833333336</v>
      </c>
      <c r="C3542" s="284">
        <v>25.27</v>
      </c>
      <c r="D3542" s="98">
        <f t="shared" si="58"/>
        <v>-0.92239420183035437</v>
      </c>
      <c r="E3542" s="98">
        <v>-3.1558185404340078E-3</v>
      </c>
    </row>
    <row r="3543" spans="2:5">
      <c r="B3543" s="283">
        <v>36865.645833333336</v>
      </c>
      <c r="C3543" s="284">
        <v>28.32</v>
      </c>
      <c r="D3543" s="98">
        <f t="shared" si="58"/>
        <v>0.12069647803719818</v>
      </c>
      <c r="E3543" s="98">
        <v>-3.1678986272438703E-3</v>
      </c>
    </row>
    <row r="3544" spans="2:5">
      <c r="B3544" s="283">
        <v>38936.645833333336</v>
      </c>
      <c r="C3544" s="284">
        <v>78.569999999999993</v>
      </c>
      <c r="D3544" s="98">
        <f t="shared" si="58"/>
        <v>1.7743644067796609</v>
      </c>
      <c r="E3544" s="98">
        <v>-3.1717838112154118E-3</v>
      </c>
    </row>
    <row r="3545" spans="2:5">
      <c r="B3545" s="283">
        <v>42696.645833333336</v>
      </c>
      <c r="C3545" s="284">
        <v>313.95</v>
      </c>
      <c r="D3545" s="98">
        <f t="shared" si="58"/>
        <v>2.9957999236349755</v>
      </c>
      <c r="E3545" s="98">
        <v>-3.1751071598666858E-3</v>
      </c>
    </row>
    <row r="3546" spans="2:5">
      <c r="B3546" s="283">
        <v>44090.645833333336</v>
      </c>
      <c r="C3546" s="284">
        <v>313.63</v>
      </c>
      <c r="D3546" s="98">
        <f t="shared" si="58"/>
        <v>-1.0192705844879191E-3</v>
      </c>
      <c r="E3546" s="98">
        <v>-3.1783364586974727E-3</v>
      </c>
    </row>
    <row r="3547" spans="2:5">
      <c r="B3547" s="283">
        <v>42717.645833333336</v>
      </c>
      <c r="C3547" s="284">
        <v>303.63</v>
      </c>
      <c r="D3547" s="98">
        <f t="shared" si="58"/>
        <v>-3.1884704907056083E-2</v>
      </c>
      <c r="E3547" s="98">
        <v>-3.1845042678924074E-3</v>
      </c>
    </row>
    <row r="3548" spans="2:5">
      <c r="B3548" s="283">
        <v>37945.645833333336</v>
      </c>
      <c r="C3548" s="284">
        <v>24.93</v>
      </c>
      <c r="D3548" s="98">
        <f t="shared" si="58"/>
        <v>-0.9178934887856931</v>
      </c>
      <c r="E3548" s="98">
        <v>-3.1987205117953721E-3</v>
      </c>
    </row>
    <row r="3549" spans="2:5">
      <c r="B3549" s="283">
        <v>41411.645833333336</v>
      </c>
      <c r="C3549" s="284">
        <v>227.3</v>
      </c>
      <c r="D3549" s="98">
        <f t="shared" si="58"/>
        <v>8.1175290814279997</v>
      </c>
      <c r="E3549" s="98">
        <v>-3.2013331579178184E-3</v>
      </c>
    </row>
    <row r="3550" spans="2:5">
      <c r="B3550" s="283">
        <v>44169.645833333336</v>
      </c>
      <c r="C3550" s="284">
        <v>301.45</v>
      </c>
      <c r="D3550" s="98">
        <f t="shared" si="58"/>
        <v>0.32622085349758012</v>
      </c>
      <c r="E3550" s="98">
        <v>-3.2074598240857677E-3</v>
      </c>
    </row>
    <row r="3551" spans="2:5">
      <c r="B3551" s="283">
        <v>39489.645833333336</v>
      </c>
      <c r="C3551" s="284">
        <v>86.78</v>
      </c>
      <c r="D3551" s="98">
        <f t="shared" si="58"/>
        <v>-0.71212473046939784</v>
      </c>
      <c r="E3551" s="98">
        <v>-3.2161727544222085E-3</v>
      </c>
    </row>
    <row r="3552" spans="2:5">
      <c r="B3552" s="283">
        <v>38910.645833333336</v>
      </c>
      <c r="C3552" s="284">
        <v>86.67</v>
      </c>
      <c r="D3552" s="98">
        <f t="shared" si="58"/>
        <v>-1.2675731735423135E-3</v>
      </c>
      <c r="E3552" s="98">
        <v>-3.2202415181138422E-3</v>
      </c>
    </row>
    <row r="3553" spans="2:5">
      <c r="B3553" s="283">
        <v>42541.645833333336</v>
      </c>
      <c r="C3553" s="284">
        <v>287.52</v>
      </c>
      <c r="D3553" s="98">
        <f t="shared" si="58"/>
        <v>2.3174108688127375</v>
      </c>
      <c r="E3553" s="98">
        <v>-3.224128965158668E-3</v>
      </c>
    </row>
    <row r="3554" spans="2:5">
      <c r="B3554" s="283">
        <v>36830.645833333336</v>
      </c>
      <c r="C3554" s="284">
        <v>24.73</v>
      </c>
      <c r="D3554" s="98">
        <f t="shared" si="58"/>
        <v>-0.91398859209794103</v>
      </c>
      <c r="E3554" s="98">
        <v>-3.2245062474808295E-3</v>
      </c>
    </row>
    <row r="3555" spans="2:5">
      <c r="B3555" s="283">
        <v>44599.645833333336</v>
      </c>
      <c r="C3555" s="284">
        <v>370.27</v>
      </c>
      <c r="D3555" s="98">
        <f t="shared" si="58"/>
        <v>13.972503032753739</v>
      </c>
      <c r="E3555" s="98">
        <v>-3.2304089159287397E-3</v>
      </c>
    </row>
    <row r="3556" spans="2:5">
      <c r="B3556" s="283">
        <v>45863.645833333336</v>
      </c>
      <c r="C3556" s="284">
        <v>2925.83</v>
      </c>
      <c r="D3556" s="98">
        <f t="shared" si="58"/>
        <v>6.9018824101331466</v>
      </c>
      <c r="E3556" s="98">
        <v>-3.2364333822773039E-3</v>
      </c>
    </row>
    <row r="3557" spans="2:5">
      <c r="B3557" s="283">
        <v>45105.645833333336</v>
      </c>
      <c r="C3557" s="284">
        <v>546.20000000000005</v>
      </c>
      <c r="D3557" s="98">
        <f t="shared" si="58"/>
        <v>-0.81331793029670207</v>
      </c>
      <c r="E3557" s="98">
        <v>-3.2482937333478956E-3</v>
      </c>
    </row>
    <row r="3558" spans="2:5">
      <c r="B3558" s="283">
        <v>38390.645833333336</v>
      </c>
      <c r="C3558" s="284">
        <v>39.82</v>
      </c>
      <c r="D3558" s="98">
        <f t="shared" si="58"/>
        <v>-0.92709630172098134</v>
      </c>
      <c r="E3558" s="98">
        <v>-3.2540675844806577E-3</v>
      </c>
    </row>
    <row r="3559" spans="2:5">
      <c r="B3559" s="283">
        <v>44798.645833333336</v>
      </c>
      <c r="C3559" s="284">
        <v>381.52</v>
      </c>
      <c r="D3559" s="98">
        <f t="shared" si="58"/>
        <v>8.5811150175791049</v>
      </c>
      <c r="E3559" s="98">
        <v>-3.2656686783185673E-3</v>
      </c>
    </row>
    <row r="3560" spans="2:5">
      <c r="B3560" s="283">
        <v>41316.645833333336</v>
      </c>
      <c r="C3560" s="284">
        <v>215.93</v>
      </c>
      <c r="D3560" s="98">
        <f t="shared" si="58"/>
        <v>-0.43402704969595296</v>
      </c>
      <c r="E3560" s="98">
        <v>-3.2773264401771973E-3</v>
      </c>
    </row>
    <row r="3561" spans="2:5">
      <c r="B3561" s="283">
        <v>44574.645833333336</v>
      </c>
      <c r="C3561" s="284">
        <v>388.12</v>
      </c>
      <c r="D3561" s="98">
        <f t="shared" si="58"/>
        <v>0.79743435372574445</v>
      </c>
      <c r="E3561" s="98">
        <v>-3.2871083718540861E-3</v>
      </c>
    </row>
    <row r="3562" spans="2:5">
      <c r="B3562" s="283">
        <v>40753.645833333336</v>
      </c>
      <c r="C3562" s="284">
        <v>200.12</v>
      </c>
      <c r="D3562" s="98">
        <f t="shared" si="58"/>
        <v>-0.48438627228692155</v>
      </c>
      <c r="E3562" s="98">
        <v>-3.287179998007761E-3</v>
      </c>
    </row>
    <row r="3563" spans="2:5">
      <c r="B3563" s="283">
        <v>37925.645833333336</v>
      </c>
      <c r="C3563" s="284">
        <v>24.25</v>
      </c>
      <c r="D3563" s="98">
        <f t="shared" si="58"/>
        <v>-0.87882270637617432</v>
      </c>
      <c r="E3563" s="98">
        <v>-3.2881216605014085E-3</v>
      </c>
    </row>
    <row r="3564" spans="2:5">
      <c r="B3564" s="283">
        <v>43102.645833333336</v>
      </c>
      <c r="C3564" s="284">
        <v>328.68</v>
      </c>
      <c r="D3564" s="98">
        <f t="shared" si="58"/>
        <v>12.553814432989691</v>
      </c>
      <c r="E3564" s="98">
        <v>-3.3053340206810056E-3</v>
      </c>
    </row>
    <row r="3565" spans="2:5">
      <c r="B3565" s="283">
        <v>37904.645833333336</v>
      </c>
      <c r="C3565" s="284">
        <v>24.12</v>
      </c>
      <c r="D3565" s="98">
        <f t="shared" si="58"/>
        <v>-0.92661555312157717</v>
      </c>
      <c r="E3565" s="98">
        <v>-3.3057851239668423E-3</v>
      </c>
    </row>
    <row r="3566" spans="2:5">
      <c r="B3566" s="283">
        <v>43353.645833333336</v>
      </c>
      <c r="C3566" s="284">
        <v>316.10000000000002</v>
      </c>
      <c r="D3566" s="98">
        <f t="shared" si="58"/>
        <v>12.105306799336651</v>
      </c>
      <c r="E3566" s="98">
        <v>-3.3107362446790356E-3</v>
      </c>
    </row>
    <row r="3567" spans="2:5">
      <c r="B3567" s="283">
        <v>38608.645833333336</v>
      </c>
      <c r="C3567" s="284">
        <v>66.209999999999994</v>
      </c>
      <c r="D3567" s="98">
        <f t="shared" si="58"/>
        <v>-0.79054096804808605</v>
      </c>
      <c r="E3567" s="98">
        <v>-3.311756736414484E-3</v>
      </c>
    </row>
    <row r="3568" spans="2:5">
      <c r="B3568" s="283">
        <v>42361.645833333336</v>
      </c>
      <c r="C3568" s="284">
        <v>418.45</v>
      </c>
      <c r="D3568" s="98">
        <f t="shared" si="58"/>
        <v>5.3200422896843378</v>
      </c>
      <c r="E3568" s="98">
        <v>-3.3345242348458148E-3</v>
      </c>
    </row>
    <row r="3569" spans="2:5">
      <c r="B3569" s="283">
        <v>41358.645833333336</v>
      </c>
      <c r="C3569" s="284">
        <v>184.95</v>
      </c>
      <c r="D3569" s="98">
        <f t="shared" si="58"/>
        <v>-0.55801170988170634</v>
      </c>
      <c r="E3569" s="98">
        <v>-3.3410572829660756E-3</v>
      </c>
    </row>
    <row r="3570" spans="2:5">
      <c r="B3570" s="283">
        <v>39563.645833333336</v>
      </c>
      <c r="C3570" s="284">
        <v>95.12</v>
      </c>
      <c r="D3570" s="98">
        <f t="shared" si="58"/>
        <v>-0.48569883752365495</v>
      </c>
      <c r="E3570" s="98">
        <v>-3.3528918692371512E-3</v>
      </c>
    </row>
    <row r="3571" spans="2:5">
      <c r="B3571" s="283">
        <v>39848.645833333336</v>
      </c>
      <c r="C3571" s="284">
        <v>53.44</v>
      </c>
      <c r="D3571" s="98">
        <f t="shared" si="58"/>
        <v>-0.43818334735071496</v>
      </c>
      <c r="E3571" s="98">
        <v>-3.3569563595673424E-3</v>
      </c>
    </row>
    <row r="3572" spans="2:5">
      <c r="B3572" s="283">
        <v>39150.645833333336</v>
      </c>
      <c r="C3572" s="284">
        <v>73.37</v>
      </c>
      <c r="D3572" s="98">
        <f t="shared" si="58"/>
        <v>0.3729416167664672</v>
      </c>
      <c r="E3572" s="98">
        <v>-3.3958163542515685E-3</v>
      </c>
    </row>
    <row r="3573" spans="2:5">
      <c r="B3573" s="283">
        <v>45861.645833333336</v>
      </c>
      <c r="C3573" s="284">
        <v>3128</v>
      </c>
      <c r="D3573" s="98">
        <f t="shared" si="58"/>
        <v>41.63322884012539</v>
      </c>
      <c r="E3573" s="98">
        <v>-3.399529099905374E-3</v>
      </c>
    </row>
    <row r="3574" spans="2:5">
      <c r="B3574" s="283">
        <v>41908.645833333336</v>
      </c>
      <c r="C3574" s="284">
        <v>184.68</v>
      </c>
      <c r="D3574" s="98">
        <f t="shared" si="58"/>
        <v>-0.94095907928388745</v>
      </c>
      <c r="E3574" s="98">
        <v>-3.399708596406037E-3</v>
      </c>
    </row>
    <row r="3575" spans="2:5">
      <c r="B3575" s="283">
        <v>45208.645833333336</v>
      </c>
      <c r="C3575" s="284">
        <v>703.53</v>
      </c>
      <c r="D3575" s="98">
        <f t="shared" si="58"/>
        <v>2.8094541910331383</v>
      </c>
      <c r="E3575" s="98">
        <v>-3.3997705154901192E-3</v>
      </c>
    </row>
    <row r="3576" spans="2:5">
      <c r="B3576" s="283">
        <v>44432.645833333336</v>
      </c>
      <c r="C3576" s="284">
        <v>324.62</v>
      </c>
      <c r="D3576" s="98">
        <f t="shared" si="58"/>
        <v>-0.53858399783946664</v>
      </c>
      <c r="E3576" s="98">
        <v>-3.4077303287999294E-3</v>
      </c>
    </row>
    <row r="3577" spans="2:5">
      <c r="B3577" s="283">
        <v>41095.645833333336</v>
      </c>
      <c r="C3577" s="284">
        <v>233.42</v>
      </c>
      <c r="D3577" s="98">
        <f t="shared" si="58"/>
        <v>-0.28094387283593125</v>
      </c>
      <c r="E3577" s="98">
        <v>-3.4155921782940135E-3</v>
      </c>
    </row>
    <row r="3578" spans="2:5">
      <c r="B3578" s="283">
        <v>38972.645833333336</v>
      </c>
      <c r="C3578" s="284">
        <v>72.790000000000006</v>
      </c>
      <c r="D3578" s="98">
        <f t="shared" si="58"/>
        <v>-0.68815868391740209</v>
      </c>
      <c r="E3578" s="98">
        <v>-3.4227820372398909E-3</v>
      </c>
    </row>
    <row r="3579" spans="2:5">
      <c r="B3579" s="283">
        <v>42990.645833333336</v>
      </c>
      <c r="C3579" s="284">
        <v>348.93</v>
      </c>
      <c r="D3579" s="98">
        <f t="shared" si="58"/>
        <v>3.7936529743096576</v>
      </c>
      <c r="E3579" s="98">
        <v>-3.4272984320109501E-3</v>
      </c>
    </row>
    <row r="3580" spans="2:5">
      <c r="B3580" s="283">
        <v>42118.645833333336</v>
      </c>
      <c r="C3580" s="284">
        <v>168.02</v>
      </c>
      <c r="D3580" s="98">
        <f t="shared" si="58"/>
        <v>-0.51847075344624993</v>
      </c>
      <c r="E3580" s="98">
        <v>-3.4400948991695213E-3</v>
      </c>
    </row>
    <row r="3581" spans="2:5">
      <c r="B3581" s="283">
        <v>37881.645833333336</v>
      </c>
      <c r="C3581" s="284">
        <v>25.99</v>
      </c>
      <c r="D3581" s="98">
        <f t="shared" si="58"/>
        <v>-0.84531603380549936</v>
      </c>
      <c r="E3581" s="98">
        <v>-3.4509202453987253E-3</v>
      </c>
    </row>
    <row r="3582" spans="2:5">
      <c r="B3582" s="283">
        <v>40610.645833333336</v>
      </c>
      <c r="C3582" s="284">
        <v>129.58000000000001</v>
      </c>
      <c r="D3582" s="98">
        <f t="shared" si="58"/>
        <v>3.9857637552904972</v>
      </c>
      <c r="E3582" s="98">
        <v>-3.4607398292700875E-3</v>
      </c>
    </row>
    <row r="3583" spans="2:5">
      <c r="B3583" s="283">
        <v>38260.645833333336</v>
      </c>
      <c r="C3583" s="284">
        <v>28.67</v>
      </c>
      <c r="D3583" s="98">
        <f t="shared" si="58"/>
        <v>-0.77874672017286617</v>
      </c>
      <c r="E3583" s="98">
        <v>-3.4758428919011708E-3</v>
      </c>
    </row>
    <row r="3584" spans="2:5">
      <c r="B3584" s="283">
        <v>45273.645833333336</v>
      </c>
      <c r="C3584" s="284">
        <v>700.47</v>
      </c>
      <c r="D3584" s="98">
        <f t="shared" si="58"/>
        <v>23.432159051273107</v>
      </c>
      <c r="E3584" s="98">
        <v>-3.485460649860439E-3</v>
      </c>
    </row>
    <row r="3585" spans="2:5">
      <c r="B3585" s="283">
        <v>43962.645833333336</v>
      </c>
      <c r="C3585" s="284">
        <v>317.07</v>
      </c>
      <c r="D3585" s="98">
        <f t="shared" si="58"/>
        <v>-0.54734678144674298</v>
      </c>
      <c r="E3585" s="98">
        <v>-3.488591363379312E-3</v>
      </c>
    </row>
    <row r="3586" spans="2:5">
      <c r="B3586" s="283">
        <v>45831.645833333336</v>
      </c>
      <c r="C3586" s="284">
        <v>2660.33</v>
      </c>
      <c r="D3586" s="98">
        <f t="shared" si="58"/>
        <v>7.3903554420159594</v>
      </c>
      <c r="E3586" s="98">
        <v>-3.4985597470849061E-3</v>
      </c>
    </row>
    <row r="3587" spans="2:5">
      <c r="B3587" s="283">
        <v>39238.645833333336</v>
      </c>
      <c r="C3587" s="284">
        <v>99.64</v>
      </c>
      <c r="D3587" s="98">
        <f t="shared" si="58"/>
        <v>-0.96254599993233925</v>
      </c>
      <c r="E3587" s="98">
        <v>-3.5003500350034855E-3</v>
      </c>
    </row>
    <row r="3588" spans="2:5">
      <c r="B3588" s="283">
        <v>40625.645833333336</v>
      </c>
      <c r="C3588" s="284">
        <v>125.12</v>
      </c>
      <c r="D3588" s="98">
        <f t="shared" si="58"/>
        <v>0.25572059413890003</v>
      </c>
      <c r="E3588" s="98">
        <v>-3.504300732717458E-3</v>
      </c>
    </row>
    <row r="3589" spans="2:5">
      <c r="B3589" s="283">
        <v>41200.645833333336</v>
      </c>
      <c r="C3589" s="284">
        <v>227.32</v>
      </c>
      <c r="D3589" s="98">
        <f t="shared" si="58"/>
        <v>0.81681585677749347</v>
      </c>
      <c r="E3589" s="98">
        <v>-3.5069261792040063E-3</v>
      </c>
    </row>
    <row r="3590" spans="2:5">
      <c r="B3590" s="283">
        <v>41473.645833333336</v>
      </c>
      <c r="C3590" s="284">
        <v>181.75</v>
      </c>
      <c r="D3590" s="98">
        <f t="shared" si="58"/>
        <v>-0.20046630300897406</v>
      </c>
      <c r="E3590" s="98">
        <v>-3.5089643072535592E-3</v>
      </c>
    </row>
    <row r="3591" spans="2:5">
      <c r="B3591" s="283">
        <v>42270.645833333336</v>
      </c>
      <c r="C3591" s="284">
        <v>212.83</v>
      </c>
      <c r="D3591" s="98">
        <f t="shared" si="58"/>
        <v>0.17100412654745534</v>
      </c>
      <c r="E3591" s="98">
        <v>-3.5115647532540928E-3</v>
      </c>
    </row>
    <row r="3592" spans="2:5">
      <c r="B3592" s="283">
        <v>41542.645833333336</v>
      </c>
      <c r="C3592" s="284">
        <v>175.03</v>
      </c>
      <c r="D3592" s="98">
        <f t="shared" si="58"/>
        <v>-0.17760654043133017</v>
      </c>
      <c r="E3592" s="98">
        <v>-3.5297466552803858E-3</v>
      </c>
    </row>
    <row r="3593" spans="2:5">
      <c r="B3593" s="283">
        <v>45814.645833333336</v>
      </c>
      <c r="C3593" s="284">
        <v>2729.83</v>
      </c>
      <c r="D3593" s="98">
        <f t="shared" si="58"/>
        <v>14.596354910586756</v>
      </c>
      <c r="E3593" s="98">
        <v>-3.5298412119000311E-3</v>
      </c>
    </row>
    <row r="3594" spans="2:5">
      <c r="B3594" s="283">
        <v>44127.645833333336</v>
      </c>
      <c r="C3594" s="284">
        <v>298.87</v>
      </c>
      <c r="D3594" s="98">
        <f t="shared" ref="D3594:D3657" si="59">C3594/C3593-1</f>
        <v>-0.89051699190059452</v>
      </c>
      <c r="E3594" s="98">
        <v>-3.5341579701930748E-3</v>
      </c>
    </row>
    <row r="3595" spans="2:5">
      <c r="B3595" s="283">
        <v>43852.645833333336</v>
      </c>
      <c r="C3595" s="284">
        <v>470.7</v>
      </c>
      <c r="D3595" s="98">
        <f t="shared" si="59"/>
        <v>0.57493224478870397</v>
      </c>
      <c r="E3595" s="98">
        <v>-3.5353642271948038E-3</v>
      </c>
    </row>
    <row r="3596" spans="2:5">
      <c r="B3596" s="283">
        <v>44112.645833333336</v>
      </c>
      <c r="C3596" s="284">
        <v>301.13</v>
      </c>
      <c r="D3596" s="98">
        <f t="shared" si="59"/>
        <v>-0.36025069046101554</v>
      </c>
      <c r="E3596" s="98">
        <v>-3.540701522170675E-3</v>
      </c>
    </row>
    <row r="3597" spans="2:5">
      <c r="B3597" s="283">
        <v>44021.645833333336</v>
      </c>
      <c r="C3597" s="284">
        <v>323.48</v>
      </c>
      <c r="D3597" s="98">
        <f t="shared" si="59"/>
        <v>7.4220436356390973E-2</v>
      </c>
      <c r="E3597" s="98">
        <v>-3.5424945322366508E-3</v>
      </c>
    </row>
    <row r="3598" spans="2:5">
      <c r="B3598" s="283">
        <v>45246.645833333336</v>
      </c>
      <c r="C3598" s="284">
        <v>695.77</v>
      </c>
      <c r="D3598" s="98">
        <f t="shared" si="59"/>
        <v>1.1508903177939902</v>
      </c>
      <c r="E3598" s="98">
        <v>-3.5517364840673693E-3</v>
      </c>
    </row>
    <row r="3599" spans="2:5">
      <c r="B3599" s="283">
        <v>39160.645833333336</v>
      </c>
      <c r="C3599" s="284">
        <v>75.69</v>
      </c>
      <c r="D3599" s="98">
        <f t="shared" si="59"/>
        <v>-0.89121405062017622</v>
      </c>
      <c r="E3599" s="98">
        <v>-3.5545023696681444E-3</v>
      </c>
    </row>
    <row r="3600" spans="2:5">
      <c r="B3600" s="283">
        <v>37025.645833333336</v>
      </c>
      <c r="C3600" s="284">
        <v>22.39</v>
      </c>
      <c r="D3600" s="98">
        <f t="shared" si="59"/>
        <v>-0.7041881358171489</v>
      </c>
      <c r="E3600" s="98">
        <v>-3.5603026257231551E-3</v>
      </c>
    </row>
    <row r="3601" spans="2:5">
      <c r="B3601" s="283">
        <v>40662.645833333336</v>
      </c>
      <c r="C3601" s="284">
        <v>136.66</v>
      </c>
      <c r="D3601" s="98">
        <f t="shared" si="59"/>
        <v>5.1036176864671727</v>
      </c>
      <c r="E3601" s="98">
        <v>-3.5727305869486248E-3</v>
      </c>
    </row>
    <row r="3602" spans="2:5">
      <c r="B3602" s="283">
        <v>43971.645833333336</v>
      </c>
      <c r="C3602" s="284">
        <v>308.97000000000003</v>
      </c>
      <c r="D3602" s="98">
        <f t="shared" si="59"/>
        <v>1.2608663837260359</v>
      </c>
      <c r="E3602" s="98">
        <v>-3.5797213622289492E-3</v>
      </c>
    </row>
    <row r="3603" spans="2:5">
      <c r="B3603" s="283">
        <v>39101.645833333336</v>
      </c>
      <c r="C3603" s="284">
        <v>91.79</v>
      </c>
      <c r="D3603" s="98">
        <f t="shared" si="59"/>
        <v>-0.7029161407256368</v>
      </c>
      <c r="E3603" s="98">
        <v>-3.5822839774207749E-3</v>
      </c>
    </row>
    <row r="3604" spans="2:5">
      <c r="B3604" s="283">
        <v>44763.645833333336</v>
      </c>
      <c r="C3604" s="284">
        <v>368.35</v>
      </c>
      <c r="D3604" s="98">
        <f t="shared" si="59"/>
        <v>3.0129643752042705</v>
      </c>
      <c r="E3604" s="98">
        <v>-3.5977061242155051E-3</v>
      </c>
    </row>
    <row r="3605" spans="2:5">
      <c r="B3605" s="283">
        <v>38127.645833333336</v>
      </c>
      <c r="C3605" s="284">
        <v>24.9</v>
      </c>
      <c r="D3605" s="98">
        <f t="shared" si="59"/>
        <v>-0.93240124881227093</v>
      </c>
      <c r="E3605" s="98">
        <v>-3.6014405762304635E-3</v>
      </c>
    </row>
    <row r="3606" spans="2:5">
      <c r="B3606" s="283">
        <v>38744.645833333336</v>
      </c>
      <c r="C3606" s="284">
        <v>104.67</v>
      </c>
      <c r="D3606" s="98">
        <f t="shared" si="59"/>
        <v>3.2036144578313257</v>
      </c>
      <c r="E3606" s="98">
        <v>-3.6173250832935988E-3</v>
      </c>
    </row>
    <row r="3607" spans="2:5">
      <c r="B3607" s="283">
        <v>40416.645833333336</v>
      </c>
      <c r="C3607" s="284">
        <v>118.41</v>
      </c>
      <c r="D3607" s="98">
        <f t="shared" si="59"/>
        <v>0.13126970478647171</v>
      </c>
      <c r="E3607" s="98">
        <v>-3.6183103332212418E-3</v>
      </c>
    </row>
    <row r="3608" spans="2:5">
      <c r="B3608" s="283">
        <v>40737.645833333336</v>
      </c>
      <c r="C3608" s="284">
        <v>200.38</v>
      </c>
      <c r="D3608" s="98">
        <f t="shared" si="59"/>
        <v>0.69225572164513127</v>
      </c>
      <c r="E3608" s="98">
        <v>-3.6298543085874213E-3</v>
      </c>
    </row>
    <row r="3609" spans="2:5">
      <c r="B3609" s="283">
        <v>42818.645833333336</v>
      </c>
      <c r="C3609" s="284">
        <v>392.27</v>
      </c>
      <c r="D3609" s="98">
        <f t="shared" si="59"/>
        <v>0.95763050204611244</v>
      </c>
      <c r="E3609" s="98">
        <v>-3.6322072644145997E-3</v>
      </c>
    </row>
    <row r="3610" spans="2:5">
      <c r="B3610" s="283">
        <v>41684.645833333336</v>
      </c>
      <c r="C3610" s="284">
        <v>210.26</v>
      </c>
      <c r="D3610" s="98">
        <f t="shared" si="59"/>
        <v>-0.46399163841231805</v>
      </c>
      <c r="E3610" s="98">
        <v>-3.648770317016603E-3</v>
      </c>
    </row>
    <row r="3611" spans="2:5">
      <c r="B3611" s="283">
        <v>41256.645833333336</v>
      </c>
      <c r="C3611" s="284">
        <v>226.6</v>
      </c>
      <c r="D3611" s="98">
        <f t="shared" si="59"/>
        <v>7.7713307333777237E-2</v>
      </c>
      <c r="E3611" s="98">
        <v>-3.6494745636020953E-3</v>
      </c>
    </row>
    <row r="3612" spans="2:5">
      <c r="B3612" s="283">
        <v>43336.645833333336</v>
      </c>
      <c r="C3612" s="284">
        <v>280.85000000000002</v>
      </c>
      <c r="D3612" s="98">
        <f t="shared" si="59"/>
        <v>0.23940864960282449</v>
      </c>
      <c r="E3612" s="98">
        <v>-3.6540371789413051E-3</v>
      </c>
    </row>
    <row r="3613" spans="2:5">
      <c r="B3613" s="283">
        <v>41543.645833333336</v>
      </c>
      <c r="C3613" s="284">
        <v>174.39</v>
      </c>
      <c r="D3613" s="98">
        <f t="shared" si="59"/>
        <v>-0.37906355705892836</v>
      </c>
      <c r="E3613" s="98">
        <v>-3.6565160258241747E-3</v>
      </c>
    </row>
    <row r="3614" spans="2:5">
      <c r="B3614" s="283">
        <v>45252.645833333336</v>
      </c>
      <c r="C3614" s="284">
        <v>686.33</v>
      </c>
      <c r="D3614" s="98">
        <f t="shared" si="59"/>
        <v>2.9356041057400084</v>
      </c>
      <c r="E3614" s="98">
        <v>-3.6582710314291278E-3</v>
      </c>
    </row>
    <row r="3615" spans="2:5">
      <c r="B3615" s="283">
        <v>42787.645833333336</v>
      </c>
      <c r="C3615" s="284">
        <v>345.73</v>
      </c>
      <c r="D3615" s="98">
        <f t="shared" si="59"/>
        <v>-0.49626273075634175</v>
      </c>
      <c r="E3615" s="98">
        <v>-3.6599423631122896E-3</v>
      </c>
    </row>
    <row r="3616" spans="2:5">
      <c r="B3616" s="283">
        <v>36544.645833333336</v>
      </c>
      <c r="C3616" s="284">
        <v>40.799999999999997</v>
      </c>
      <c r="D3616" s="98">
        <f t="shared" si="59"/>
        <v>-0.8819888352182339</v>
      </c>
      <c r="E3616" s="98">
        <v>-3.663003663003761E-3</v>
      </c>
    </row>
    <row r="3617" spans="2:5">
      <c r="B3617" s="283">
        <v>38908.645833333336</v>
      </c>
      <c r="C3617" s="284">
        <v>86.96</v>
      </c>
      <c r="D3617" s="98">
        <f t="shared" si="59"/>
        <v>1.1313725490196078</v>
      </c>
      <c r="E3617" s="98">
        <v>-3.6663611365720383E-3</v>
      </c>
    </row>
    <row r="3618" spans="2:5">
      <c r="B3618" s="283">
        <v>38810.645833333336</v>
      </c>
      <c r="C3618" s="284">
        <v>97.33</v>
      </c>
      <c r="D3618" s="98">
        <f t="shared" si="59"/>
        <v>0.11925022999080048</v>
      </c>
      <c r="E3618" s="98">
        <v>-3.6851264203091594E-3</v>
      </c>
    </row>
    <row r="3619" spans="2:5">
      <c r="B3619" s="283">
        <v>40743.645833333336</v>
      </c>
      <c r="C3619" s="284">
        <v>215.81</v>
      </c>
      <c r="D3619" s="98">
        <f t="shared" si="59"/>
        <v>1.2173019623959727</v>
      </c>
      <c r="E3619" s="98">
        <v>-3.6932736254097209E-3</v>
      </c>
    </row>
    <row r="3620" spans="2:5">
      <c r="B3620" s="283">
        <v>41848.645833333336</v>
      </c>
      <c r="C3620" s="284">
        <v>177.87</v>
      </c>
      <c r="D3620" s="98">
        <f t="shared" si="59"/>
        <v>-0.17580278949075578</v>
      </c>
      <c r="E3620" s="98">
        <v>-3.696857670979603E-3</v>
      </c>
    </row>
    <row r="3621" spans="2:5">
      <c r="B3621" s="283">
        <v>44200.645833333336</v>
      </c>
      <c r="C3621" s="284">
        <v>328.73</v>
      </c>
      <c r="D3621" s="98">
        <f t="shared" si="59"/>
        <v>0.84814752347219891</v>
      </c>
      <c r="E3621" s="98">
        <v>-3.6975299287770325E-3</v>
      </c>
    </row>
    <row r="3622" spans="2:5">
      <c r="B3622" s="283">
        <v>44760.645833333336</v>
      </c>
      <c r="C3622" s="284">
        <v>358.05</v>
      </c>
      <c r="D3622" s="98">
        <f t="shared" si="59"/>
        <v>8.9191737900404577E-2</v>
      </c>
      <c r="E3622" s="98">
        <v>-3.7008180755745412E-3</v>
      </c>
    </row>
    <row r="3623" spans="2:5">
      <c r="B3623" s="283">
        <v>37649.645833333336</v>
      </c>
      <c r="C3623" s="284">
        <v>21.52</v>
      </c>
      <c r="D3623" s="98">
        <f t="shared" si="59"/>
        <v>-0.93989666247730763</v>
      </c>
      <c r="E3623" s="98">
        <v>-3.7037037037037646E-3</v>
      </c>
    </row>
    <row r="3624" spans="2:5">
      <c r="B3624" s="283">
        <v>37921.645833333336</v>
      </c>
      <c r="C3624" s="284">
        <v>24.16</v>
      </c>
      <c r="D3624" s="98">
        <f t="shared" si="59"/>
        <v>0.12267657992565062</v>
      </c>
      <c r="E3624" s="98">
        <v>-3.711340206185576E-3</v>
      </c>
    </row>
    <row r="3625" spans="2:5">
      <c r="B3625" s="283">
        <v>43110.645833333336</v>
      </c>
      <c r="C3625" s="284">
        <v>345.45</v>
      </c>
      <c r="D3625" s="98">
        <f t="shared" si="59"/>
        <v>13.298427152317879</v>
      </c>
      <c r="E3625" s="98">
        <v>-3.7490987743331594E-3</v>
      </c>
    </row>
    <row r="3626" spans="2:5">
      <c r="B3626" s="283">
        <v>40339.645833333336</v>
      </c>
      <c r="C3626" s="284">
        <v>122.17</v>
      </c>
      <c r="D3626" s="98">
        <f t="shared" si="59"/>
        <v>-0.64634534664929799</v>
      </c>
      <c r="E3626" s="98">
        <v>-3.7511212590719545E-3</v>
      </c>
    </row>
    <row r="3627" spans="2:5">
      <c r="B3627" s="283">
        <v>45169.645833333336</v>
      </c>
      <c r="C3627" s="284">
        <v>717.08</v>
      </c>
      <c r="D3627" s="98">
        <f t="shared" si="59"/>
        <v>4.8695260702300081</v>
      </c>
      <c r="E3627" s="98">
        <v>-3.7511461835559867E-3</v>
      </c>
    </row>
    <row r="3628" spans="2:5">
      <c r="B3628" s="283">
        <v>41529.645833333336</v>
      </c>
      <c r="C3628" s="284">
        <v>179.33</v>
      </c>
      <c r="D3628" s="98">
        <f t="shared" si="59"/>
        <v>-0.74991632732749491</v>
      </c>
      <c r="E3628" s="98">
        <v>-3.7775679128936313E-3</v>
      </c>
    </row>
    <row r="3629" spans="2:5">
      <c r="B3629" s="283">
        <v>39653.645833333336</v>
      </c>
      <c r="C3629" s="284">
        <v>89.66</v>
      </c>
      <c r="D3629" s="98">
        <f t="shared" si="59"/>
        <v>-0.5000278815591368</v>
      </c>
      <c r="E3629" s="98">
        <v>-3.7777777777777688E-3</v>
      </c>
    </row>
    <row r="3630" spans="2:5">
      <c r="B3630" s="283">
        <v>44270.645833333336</v>
      </c>
      <c r="C3630" s="284">
        <v>297.97000000000003</v>
      </c>
      <c r="D3630" s="98">
        <f t="shared" si="59"/>
        <v>2.3233325897836274</v>
      </c>
      <c r="E3630" s="98">
        <v>-3.7780006686726209E-3</v>
      </c>
    </row>
    <row r="3631" spans="2:5">
      <c r="B3631" s="283">
        <v>39605.645833333336</v>
      </c>
      <c r="C3631" s="284">
        <v>94.73</v>
      </c>
      <c r="D3631" s="98">
        <f t="shared" si="59"/>
        <v>-0.68208208880088605</v>
      </c>
      <c r="E3631" s="98">
        <v>-3.7858870543695522E-3</v>
      </c>
    </row>
    <row r="3632" spans="2:5">
      <c r="B3632" s="283">
        <v>40057.645833333336</v>
      </c>
      <c r="C3632" s="284">
        <v>104.77</v>
      </c>
      <c r="D3632" s="98">
        <f t="shared" si="59"/>
        <v>0.10598543228122015</v>
      </c>
      <c r="E3632" s="98">
        <v>-3.8033659788914154E-3</v>
      </c>
    </row>
    <row r="3633" spans="2:5">
      <c r="B3633" s="283">
        <v>42086.645833333336</v>
      </c>
      <c r="C3633" s="284">
        <v>151.77000000000001</v>
      </c>
      <c r="D3633" s="98">
        <f t="shared" si="59"/>
        <v>0.44860169895962598</v>
      </c>
      <c r="E3633" s="98">
        <v>-3.8070233016079813E-3</v>
      </c>
    </row>
    <row r="3634" spans="2:5">
      <c r="B3634" s="283">
        <v>39498.645833333336</v>
      </c>
      <c r="C3634" s="284">
        <v>86.2</v>
      </c>
      <c r="D3634" s="98">
        <f t="shared" si="59"/>
        <v>-0.43203531659748307</v>
      </c>
      <c r="E3634" s="98">
        <v>-3.8137062290535262E-3</v>
      </c>
    </row>
    <row r="3635" spans="2:5">
      <c r="B3635" s="283">
        <v>44113.645833333336</v>
      </c>
      <c r="C3635" s="284">
        <v>299.97000000000003</v>
      </c>
      <c r="D3635" s="98">
        <f t="shared" si="59"/>
        <v>2.4799303944315549</v>
      </c>
      <c r="E3635" s="98">
        <v>-3.8521568757677871E-3</v>
      </c>
    </row>
    <row r="3636" spans="2:5">
      <c r="B3636" s="283">
        <v>41438.645833333336</v>
      </c>
      <c r="C3636" s="284">
        <v>178.16</v>
      </c>
      <c r="D3636" s="98">
        <f t="shared" si="59"/>
        <v>-0.4060739407274061</v>
      </c>
      <c r="E3636" s="98">
        <v>-3.8579815487839175E-3</v>
      </c>
    </row>
    <row r="3637" spans="2:5">
      <c r="B3637" s="283">
        <v>43095.645833333336</v>
      </c>
      <c r="C3637" s="284">
        <v>330.4</v>
      </c>
      <c r="D3637" s="98">
        <f t="shared" si="59"/>
        <v>0.85451279748540632</v>
      </c>
      <c r="E3637" s="98">
        <v>-3.8591413410516973E-3</v>
      </c>
    </row>
    <row r="3638" spans="2:5">
      <c r="B3638" s="283">
        <v>39048.645833333336</v>
      </c>
      <c r="C3638" s="284">
        <v>69.58</v>
      </c>
      <c r="D3638" s="98">
        <f t="shared" si="59"/>
        <v>-0.78940677966101691</v>
      </c>
      <c r="E3638" s="98">
        <v>-3.8654259126699175E-3</v>
      </c>
    </row>
    <row r="3639" spans="2:5">
      <c r="B3639" s="283">
        <v>36866.645833333336</v>
      </c>
      <c r="C3639" s="284">
        <v>28.21</v>
      </c>
      <c r="D3639" s="98">
        <f t="shared" si="59"/>
        <v>-0.59456740442655931</v>
      </c>
      <c r="E3639" s="98">
        <v>-3.8841807909604231E-3</v>
      </c>
    </row>
    <row r="3640" spans="2:5">
      <c r="B3640" s="283">
        <v>42131.645833333336</v>
      </c>
      <c r="C3640" s="284">
        <v>161.37</v>
      </c>
      <c r="D3640" s="98">
        <f t="shared" si="59"/>
        <v>4.7203119461183976</v>
      </c>
      <c r="E3640" s="98">
        <v>-3.8888888888888307E-3</v>
      </c>
    </row>
    <row r="3641" spans="2:5">
      <c r="B3641" s="283">
        <v>43558.645833333336</v>
      </c>
      <c r="C3641" s="284">
        <v>375.15</v>
      </c>
      <c r="D3641" s="98">
        <f t="shared" si="59"/>
        <v>1.3247815579103919</v>
      </c>
      <c r="E3641" s="98">
        <v>-3.903138441930909E-3</v>
      </c>
    </row>
    <row r="3642" spans="2:5">
      <c r="B3642" s="283">
        <v>41044.645833333336</v>
      </c>
      <c r="C3642" s="284">
        <v>234.01</v>
      </c>
      <c r="D3642" s="98">
        <f t="shared" si="59"/>
        <v>-0.3762228441956551</v>
      </c>
      <c r="E3642" s="98">
        <v>-3.9160601030094888E-3</v>
      </c>
    </row>
    <row r="3643" spans="2:5">
      <c r="B3643" s="283">
        <v>39003.645833333336</v>
      </c>
      <c r="C3643" s="284">
        <v>73.69</v>
      </c>
      <c r="D3643" s="98">
        <f t="shared" si="59"/>
        <v>-0.6850989273962651</v>
      </c>
      <c r="E3643" s="98">
        <v>-3.9199783725332171E-3</v>
      </c>
    </row>
    <row r="3644" spans="2:5">
      <c r="B3644" s="283">
        <v>45240.645833333336</v>
      </c>
      <c r="C3644" s="284">
        <v>693.12</v>
      </c>
      <c r="D3644" s="98">
        <f t="shared" si="59"/>
        <v>8.4058895372506441</v>
      </c>
      <c r="E3644" s="98">
        <v>-3.9232593231299795E-3</v>
      </c>
    </row>
    <row r="3645" spans="2:5">
      <c r="B3645" s="283">
        <v>42752.645833333336</v>
      </c>
      <c r="C3645" s="284">
        <v>349.45</v>
      </c>
      <c r="D3645" s="98">
        <f t="shared" si="59"/>
        <v>-0.49583044783010155</v>
      </c>
      <c r="E3645" s="98">
        <v>-3.9335290596584915E-3</v>
      </c>
    </row>
    <row r="3646" spans="2:5">
      <c r="B3646" s="283">
        <v>44929.645833333336</v>
      </c>
      <c r="C3646" s="284">
        <v>666.28</v>
      </c>
      <c r="D3646" s="98">
        <f t="shared" si="59"/>
        <v>0.90665331234797542</v>
      </c>
      <c r="E3646" s="98">
        <v>-3.9615505359305025E-3</v>
      </c>
    </row>
    <row r="3647" spans="2:5">
      <c r="B3647" s="283">
        <v>42923.645833333336</v>
      </c>
      <c r="C3647" s="284">
        <v>416.77</v>
      </c>
      <c r="D3647" s="98">
        <f t="shared" si="59"/>
        <v>-0.37448219967581198</v>
      </c>
      <c r="E3647" s="98">
        <v>-3.9672107640466026E-3</v>
      </c>
    </row>
    <row r="3648" spans="2:5">
      <c r="B3648" s="283">
        <v>43074.645833333336</v>
      </c>
      <c r="C3648" s="284">
        <v>328.82</v>
      </c>
      <c r="D3648" s="98">
        <f t="shared" si="59"/>
        <v>-0.21102766513904547</v>
      </c>
      <c r="E3648" s="98">
        <v>-3.9681337654863258E-3</v>
      </c>
    </row>
    <row r="3649" spans="2:5">
      <c r="B3649" s="283">
        <v>42984.645833333336</v>
      </c>
      <c r="C3649" s="284">
        <v>348.57</v>
      </c>
      <c r="D3649" s="98">
        <f t="shared" si="59"/>
        <v>6.0063256492913997E-2</v>
      </c>
      <c r="E3649" s="98">
        <v>-4.0003428865332813E-3</v>
      </c>
    </row>
    <row r="3650" spans="2:5">
      <c r="B3650" s="283">
        <v>38792.645833333336</v>
      </c>
      <c r="C3650" s="284">
        <v>89.37</v>
      </c>
      <c r="D3650" s="98">
        <f t="shared" si="59"/>
        <v>-0.74360960495739736</v>
      </c>
      <c r="E3650" s="98">
        <v>-4.0120361083250122E-3</v>
      </c>
    </row>
    <row r="3651" spans="2:5">
      <c r="B3651" s="283">
        <v>45632.645833333336</v>
      </c>
      <c r="C3651" s="284">
        <v>1864.82</v>
      </c>
      <c r="D3651" s="98">
        <f t="shared" si="59"/>
        <v>19.866286225802842</v>
      </c>
      <c r="E3651" s="98">
        <v>-4.0216839800251147E-3</v>
      </c>
    </row>
    <row r="3652" spans="2:5">
      <c r="B3652" s="283">
        <v>40681.645833333336</v>
      </c>
      <c r="C3652" s="284">
        <v>128.36000000000001</v>
      </c>
      <c r="D3652" s="98">
        <f t="shared" si="59"/>
        <v>-0.93116761939490134</v>
      </c>
      <c r="E3652" s="98">
        <v>-4.0347610180011539E-3</v>
      </c>
    </row>
    <row r="3653" spans="2:5">
      <c r="B3653" s="283">
        <v>43045.645833333336</v>
      </c>
      <c r="C3653" s="284">
        <v>340.32</v>
      </c>
      <c r="D3653" s="98">
        <f t="shared" si="59"/>
        <v>1.6512932377687748</v>
      </c>
      <c r="E3653" s="98">
        <v>-4.0386303775241661E-3</v>
      </c>
    </row>
    <row r="3654" spans="2:5">
      <c r="B3654" s="283">
        <v>39973.645833333336</v>
      </c>
      <c r="C3654" s="284">
        <v>71.44</v>
      </c>
      <c r="D3654" s="98">
        <f t="shared" si="59"/>
        <v>-0.79007992477668076</v>
      </c>
      <c r="E3654" s="98">
        <v>-4.0429387982713338E-3</v>
      </c>
    </row>
    <row r="3655" spans="2:5">
      <c r="B3655" s="283">
        <v>44007.645833333336</v>
      </c>
      <c r="C3655" s="284">
        <v>332.5</v>
      </c>
      <c r="D3655" s="98">
        <f t="shared" si="59"/>
        <v>3.6542553191489366</v>
      </c>
      <c r="E3655" s="98">
        <v>-4.0437322150667088E-3</v>
      </c>
    </row>
    <row r="3656" spans="2:5">
      <c r="B3656" s="283">
        <v>44516.645833333336</v>
      </c>
      <c r="C3656" s="284">
        <v>418.08</v>
      </c>
      <c r="D3656" s="98">
        <f t="shared" si="59"/>
        <v>0.2573834586466166</v>
      </c>
      <c r="E3656" s="98">
        <v>-4.0497403401781318E-3</v>
      </c>
    </row>
    <row r="3657" spans="2:5">
      <c r="B3657" s="283">
        <v>41554.645833333336</v>
      </c>
      <c r="C3657" s="284">
        <v>171.82</v>
      </c>
      <c r="D3657" s="98">
        <f t="shared" si="59"/>
        <v>-0.58902602372751622</v>
      </c>
      <c r="E3657" s="98">
        <v>-4.0575005796430474E-3</v>
      </c>
    </row>
    <row r="3658" spans="2:5">
      <c r="B3658" s="283">
        <v>45287.645833333336</v>
      </c>
      <c r="C3658" s="284">
        <v>700.82</v>
      </c>
      <c r="D3658" s="98">
        <f t="shared" ref="D3658:D3721" si="60">C3658/C3657-1</f>
        <v>3.0788033989058325</v>
      </c>
      <c r="E3658" s="98">
        <v>-4.0643474306502059E-3</v>
      </c>
    </row>
    <row r="3659" spans="2:5">
      <c r="B3659" s="283">
        <v>37900.645833333336</v>
      </c>
      <c r="C3659" s="284">
        <v>24.47</v>
      </c>
      <c r="D3659" s="98">
        <f t="shared" si="60"/>
        <v>-0.96508375902514199</v>
      </c>
      <c r="E3659" s="98">
        <v>-4.0700040700041296E-3</v>
      </c>
    </row>
    <row r="3660" spans="2:5">
      <c r="B3660" s="283">
        <v>39262.645833333336</v>
      </c>
      <c r="C3660" s="284">
        <v>95.31</v>
      </c>
      <c r="D3660" s="98">
        <f t="shared" si="60"/>
        <v>2.8949734368614632</v>
      </c>
      <c r="E3660" s="98">
        <v>-4.0752351097178563E-3</v>
      </c>
    </row>
    <row r="3661" spans="2:5">
      <c r="B3661" s="283">
        <v>41023.645833333336</v>
      </c>
      <c r="C3661" s="284">
        <v>235.5</v>
      </c>
      <c r="D3661" s="98">
        <f t="shared" si="60"/>
        <v>1.470884482215927</v>
      </c>
      <c r="E3661" s="98">
        <v>-4.1020002537319744E-3</v>
      </c>
    </row>
    <row r="3662" spans="2:5">
      <c r="B3662" s="283">
        <v>39422.645833333336</v>
      </c>
      <c r="C3662" s="284">
        <v>99.47</v>
      </c>
      <c r="D3662" s="98">
        <f t="shared" si="60"/>
        <v>-0.57762208067940546</v>
      </c>
      <c r="E3662" s="98">
        <v>-4.1049259110932379E-3</v>
      </c>
    </row>
    <row r="3663" spans="2:5">
      <c r="B3663" s="283">
        <v>43437.645833333336</v>
      </c>
      <c r="C3663" s="284">
        <v>307.52999999999997</v>
      </c>
      <c r="D3663" s="98">
        <f t="shared" si="60"/>
        <v>2.0916859354579267</v>
      </c>
      <c r="E3663" s="98">
        <v>-4.1126943005183048E-3</v>
      </c>
    </row>
    <row r="3664" spans="2:5">
      <c r="B3664" s="283">
        <v>39863.645833333336</v>
      </c>
      <c r="C3664" s="284">
        <v>53.21</v>
      </c>
      <c r="D3664" s="98">
        <f t="shared" si="60"/>
        <v>-0.8269762299613046</v>
      </c>
      <c r="E3664" s="98">
        <v>-4.1175369642523219E-3</v>
      </c>
    </row>
    <row r="3665" spans="2:5">
      <c r="B3665" s="283">
        <v>43217.645833333336</v>
      </c>
      <c r="C3665" s="284">
        <v>289.83</v>
      </c>
      <c r="D3665" s="98">
        <f t="shared" si="60"/>
        <v>4.4469084758504041</v>
      </c>
      <c r="E3665" s="98">
        <v>-4.1232862591484842E-3</v>
      </c>
    </row>
    <row r="3666" spans="2:5">
      <c r="B3666" s="283">
        <v>44543.645833333336</v>
      </c>
      <c r="C3666" s="284">
        <v>408.03</v>
      </c>
      <c r="D3666" s="98">
        <f t="shared" si="60"/>
        <v>0.40782527688645076</v>
      </c>
      <c r="E3666" s="98">
        <v>-4.1247681343358211E-3</v>
      </c>
    </row>
    <row r="3667" spans="2:5">
      <c r="B3667" s="283">
        <v>40837.645833333336</v>
      </c>
      <c r="C3667" s="284">
        <v>238.66</v>
      </c>
      <c r="D3667" s="98">
        <f t="shared" si="60"/>
        <v>-0.41509202754699404</v>
      </c>
      <c r="E3667" s="98">
        <v>-4.1310244105988714E-3</v>
      </c>
    </row>
    <row r="3668" spans="2:5">
      <c r="B3668" s="283">
        <v>40386.645833333336</v>
      </c>
      <c r="C3668" s="284">
        <v>124.81</v>
      </c>
      <c r="D3668" s="98">
        <f t="shared" si="60"/>
        <v>-0.47703846476158551</v>
      </c>
      <c r="E3668" s="98">
        <v>-4.14904651719461E-3</v>
      </c>
    </row>
    <row r="3669" spans="2:5">
      <c r="B3669" s="283">
        <v>38005.645833333336</v>
      </c>
      <c r="C3669" s="284">
        <v>31.2</v>
      </c>
      <c r="D3669" s="98">
        <f t="shared" si="60"/>
        <v>-0.7500200304462783</v>
      </c>
      <c r="E3669" s="98">
        <v>-4.1493775933609811E-3</v>
      </c>
    </row>
    <row r="3670" spans="2:5">
      <c r="B3670" s="283">
        <v>43655.645833333336</v>
      </c>
      <c r="C3670" s="284">
        <v>263.75</v>
      </c>
      <c r="D3670" s="98">
        <f t="shared" si="60"/>
        <v>7.4535256410256405</v>
      </c>
      <c r="E3670" s="98">
        <v>-4.153294317538303E-3</v>
      </c>
    </row>
    <row r="3671" spans="2:5">
      <c r="B3671" s="283">
        <v>40626.645833333336</v>
      </c>
      <c r="C3671" s="284">
        <v>124.6</v>
      </c>
      <c r="D3671" s="98">
        <f t="shared" si="60"/>
        <v>-0.52758293838862569</v>
      </c>
      <c r="E3671" s="98">
        <v>-4.1560102301790858E-3</v>
      </c>
    </row>
    <row r="3672" spans="2:5">
      <c r="B3672" s="283">
        <v>44602.645833333336</v>
      </c>
      <c r="C3672" s="284">
        <v>359.08</v>
      </c>
      <c r="D3672" s="98">
        <f t="shared" si="60"/>
        <v>1.8818619582664526</v>
      </c>
      <c r="E3672" s="98">
        <v>-4.1599645016362485E-3</v>
      </c>
    </row>
    <row r="3673" spans="2:5">
      <c r="B3673" s="283">
        <v>41509.645833333336</v>
      </c>
      <c r="C3673" s="284">
        <v>181.57</v>
      </c>
      <c r="D3673" s="98">
        <f t="shared" si="60"/>
        <v>-0.49434666369611224</v>
      </c>
      <c r="E3673" s="98">
        <v>-4.1682663302803347E-3</v>
      </c>
    </row>
    <row r="3674" spans="2:5">
      <c r="B3674" s="283">
        <v>40078.645833333336</v>
      </c>
      <c r="C3674" s="284">
        <v>119.36</v>
      </c>
      <c r="D3674" s="98">
        <f t="shared" si="60"/>
        <v>-0.34262267995814288</v>
      </c>
      <c r="E3674" s="98">
        <v>-4.1715334556983175E-3</v>
      </c>
    </row>
    <row r="3675" spans="2:5">
      <c r="B3675" s="283">
        <v>44062.645833333336</v>
      </c>
      <c r="C3675" s="284">
        <v>315.95</v>
      </c>
      <c r="D3675" s="98">
        <f t="shared" si="60"/>
        <v>1.6470341823056298</v>
      </c>
      <c r="E3675" s="98">
        <v>-4.1918809884013974E-3</v>
      </c>
    </row>
    <row r="3676" spans="2:5">
      <c r="B3676" s="283">
        <v>39399.645833333336</v>
      </c>
      <c r="C3676" s="284">
        <v>90.05</v>
      </c>
      <c r="D3676" s="98">
        <f t="shared" si="60"/>
        <v>-0.71498654850451016</v>
      </c>
      <c r="E3676" s="98">
        <v>-4.2021453057614622E-3</v>
      </c>
    </row>
    <row r="3677" spans="2:5">
      <c r="B3677" s="283">
        <v>44193.645833333336</v>
      </c>
      <c r="C3677" s="284">
        <v>326.64999999999998</v>
      </c>
      <c r="D3677" s="98">
        <f t="shared" si="60"/>
        <v>2.6274292059966684</v>
      </c>
      <c r="E3677" s="98">
        <v>-4.2069322927781316E-3</v>
      </c>
    </row>
    <row r="3678" spans="2:5">
      <c r="B3678" s="283">
        <v>41963.645833333336</v>
      </c>
      <c r="C3678" s="284">
        <v>205.75</v>
      </c>
      <c r="D3678" s="98">
        <f t="shared" si="60"/>
        <v>-0.3701209245369661</v>
      </c>
      <c r="E3678" s="98">
        <v>-4.2106282063691935E-3</v>
      </c>
    </row>
    <row r="3679" spans="2:5">
      <c r="B3679" s="283">
        <v>44746.645833333336</v>
      </c>
      <c r="C3679" s="284">
        <v>354.57</v>
      </c>
      <c r="D3679" s="98">
        <f t="shared" si="60"/>
        <v>0.7233049817739976</v>
      </c>
      <c r="E3679" s="98">
        <v>-4.2126548150644982E-3</v>
      </c>
    </row>
    <row r="3680" spans="2:5">
      <c r="B3680" s="283">
        <v>37482.645833333336</v>
      </c>
      <c r="C3680" s="284">
        <v>23.6</v>
      </c>
      <c r="D3680" s="98">
        <f t="shared" si="60"/>
        <v>-0.93344050540090817</v>
      </c>
      <c r="E3680" s="98">
        <v>-4.2194092827003704E-3</v>
      </c>
    </row>
    <row r="3681" spans="2:5">
      <c r="B3681" s="283">
        <v>44302.645833333336</v>
      </c>
      <c r="C3681" s="284">
        <v>290.27</v>
      </c>
      <c r="D3681" s="98">
        <f t="shared" si="60"/>
        <v>11.299576271186439</v>
      </c>
      <c r="E3681" s="98">
        <v>-4.219554030874817E-3</v>
      </c>
    </row>
    <row r="3682" spans="2:5">
      <c r="B3682" s="283">
        <v>39533.645833333336</v>
      </c>
      <c r="C3682" s="284">
        <v>82.36</v>
      </c>
      <c r="D3682" s="98">
        <f t="shared" si="60"/>
        <v>-0.7162641678437317</v>
      </c>
      <c r="E3682" s="98">
        <v>-4.2316527626646838E-3</v>
      </c>
    </row>
    <row r="3683" spans="2:5">
      <c r="B3683" s="283">
        <v>42450.645833333336</v>
      </c>
      <c r="C3683" s="284">
        <v>394.67</v>
      </c>
      <c r="D3683" s="98">
        <f t="shared" si="60"/>
        <v>3.7920106847984458</v>
      </c>
      <c r="E3683" s="98">
        <v>-4.2386779361675009E-3</v>
      </c>
    </row>
    <row r="3684" spans="2:5">
      <c r="B3684" s="283">
        <v>38902.645833333336</v>
      </c>
      <c r="C3684" s="284">
        <v>86.9</v>
      </c>
      <c r="D3684" s="98">
        <f t="shared" si="60"/>
        <v>-0.77981604885093869</v>
      </c>
      <c r="E3684" s="98">
        <v>-4.2397158244527056E-3</v>
      </c>
    </row>
    <row r="3685" spans="2:5">
      <c r="B3685" s="283">
        <v>43683.645833333336</v>
      </c>
      <c r="C3685" s="284">
        <v>230.1</v>
      </c>
      <c r="D3685" s="98">
        <f t="shared" si="60"/>
        <v>1.6478711162255464</v>
      </c>
      <c r="E3685" s="98">
        <v>-4.2409555132422172E-3</v>
      </c>
    </row>
    <row r="3686" spans="2:5">
      <c r="B3686" s="283">
        <v>45120.645833333336</v>
      </c>
      <c r="C3686" s="284">
        <v>544.54999999999995</v>
      </c>
      <c r="D3686" s="98">
        <f t="shared" si="60"/>
        <v>1.3665797479356798</v>
      </c>
      <c r="E3686" s="98">
        <v>-4.2423245012527255E-3</v>
      </c>
    </row>
    <row r="3687" spans="2:5">
      <c r="B3687" s="283">
        <v>36739.645833333336</v>
      </c>
      <c r="C3687" s="284">
        <v>30.47</v>
      </c>
      <c r="D3687" s="98">
        <f t="shared" si="60"/>
        <v>-0.94404554219079972</v>
      </c>
      <c r="E3687" s="98">
        <v>-4.2483660130719914E-3</v>
      </c>
    </row>
    <row r="3688" spans="2:5">
      <c r="B3688" s="283">
        <v>39070.645833333336</v>
      </c>
      <c r="C3688" s="284">
        <v>88.99</v>
      </c>
      <c r="D3688" s="98">
        <f t="shared" si="60"/>
        <v>1.9205776173285196</v>
      </c>
      <c r="E3688" s="98">
        <v>-4.2519861250980284E-3</v>
      </c>
    </row>
    <row r="3689" spans="2:5">
      <c r="B3689" s="283">
        <v>43433.645833333336</v>
      </c>
      <c r="C3689" s="284">
        <v>311.35000000000002</v>
      </c>
      <c r="D3689" s="98">
        <f t="shared" si="60"/>
        <v>2.4987077199685364</v>
      </c>
      <c r="E3689" s="98">
        <v>-4.253549955225755E-3</v>
      </c>
    </row>
    <row r="3690" spans="2:5">
      <c r="B3690" s="283">
        <v>41997.645833333336</v>
      </c>
      <c r="C3690" s="284">
        <v>193.7</v>
      </c>
      <c r="D3690" s="98">
        <f t="shared" si="60"/>
        <v>-0.37787056367432159</v>
      </c>
      <c r="E3690" s="98">
        <v>-4.2666940831749267E-3</v>
      </c>
    </row>
    <row r="3691" spans="2:5">
      <c r="B3691" s="283">
        <v>38649.645833333336</v>
      </c>
      <c r="C3691" s="284">
        <v>70</v>
      </c>
      <c r="D3691" s="98">
        <f t="shared" si="60"/>
        <v>-0.63861641713990713</v>
      </c>
      <c r="E3691" s="98">
        <v>-4.2674253200568613E-3</v>
      </c>
    </row>
    <row r="3692" spans="2:5">
      <c r="B3692" s="283">
        <v>38490.645833333336</v>
      </c>
      <c r="C3692" s="284">
        <v>51.2</v>
      </c>
      <c r="D3692" s="98">
        <f t="shared" si="60"/>
        <v>-0.26857142857142857</v>
      </c>
      <c r="E3692" s="98">
        <v>-4.278490859587647E-3</v>
      </c>
    </row>
    <row r="3693" spans="2:5">
      <c r="B3693" s="283">
        <v>45288.645833333336</v>
      </c>
      <c r="C3693" s="284">
        <v>697.82</v>
      </c>
      <c r="D3693" s="98">
        <f t="shared" si="60"/>
        <v>12.629296875</v>
      </c>
      <c r="E3693" s="98">
        <v>-4.2806997517194079E-3</v>
      </c>
    </row>
    <row r="3694" spans="2:5">
      <c r="B3694" s="283">
        <v>37133.645833333336</v>
      </c>
      <c r="C3694" s="284">
        <v>20.93</v>
      </c>
      <c r="D3694" s="98">
        <f t="shared" si="60"/>
        <v>-0.97000659195781147</v>
      </c>
      <c r="E3694" s="98">
        <v>-4.2816365366318276E-3</v>
      </c>
    </row>
    <row r="3695" spans="2:5">
      <c r="B3695" s="283">
        <v>41170.645833333336</v>
      </c>
      <c r="C3695" s="284">
        <v>209.25</v>
      </c>
      <c r="D3695" s="98">
        <f t="shared" si="60"/>
        <v>8.9976110845676072</v>
      </c>
      <c r="E3695" s="98">
        <v>-4.282655246252709E-3</v>
      </c>
    </row>
    <row r="3696" spans="2:5">
      <c r="B3696" s="283">
        <v>38540.645833333336</v>
      </c>
      <c r="C3696" s="284">
        <v>51.07</v>
      </c>
      <c r="D3696" s="98">
        <f t="shared" si="60"/>
        <v>-0.75593787335722817</v>
      </c>
      <c r="E3696" s="98">
        <v>-4.2893351530512991E-3</v>
      </c>
    </row>
    <row r="3697" spans="2:5">
      <c r="B3697" s="283">
        <v>40070.645833333336</v>
      </c>
      <c r="C3697" s="284">
        <v>109.08</v>
      </c>
      <c r="D3697" s="98">
        <f t="shared" si="60"/>
        <v>1.135891913060505</v>
      </c>
      <c r="E3697" s="98">
        <v>-4.2902784116841675E-3</v>
      </c>
    </row>
    <row r="3698" spans="2:5">
      <c r="B3698" s="283">
        <v>42544.645833333336</v>
      </c>
      <c r="C3698" s="284">
        <v>282.75</v>
      </c>
      <c r="D3698" s="98">
        <f t="shared" si="60"/>
        <v>1.5921342134213421</v>
      </c>
      <c r="E3698" s="98">
        <v>-4.2962284748390145E-3</v>
      </c>
    </row>
    <row r="3699" spans="2:5">
      <c r="B3699" s="283">
        <v>39190.645833333336</v>
      </c>
      <c r="C3699" s="284">
        <v>83.4</v>
      </c>
      <c r="D3699" s="98">
        <f t="shared" si="60"/>
        <v>-0.70503978779840848</v>
      </c>
      <c r="E3699" s="98">
        <v>-4.2979942693409656E-3</v>
      </c>
    </row>
    <row r="3700" spans="2:5">
      <c r="B3700" s="283">
        <v>44610.645833333336</v>
      </c>
      <c r="C3700" s="284">
        <v>354.2</v>
      </c>
      <c r="D3700" s="98">
        <f t="shared" si="60"/>
        <v>3.2470023980815341</v>
      </c>
      <c r="E3700" s="98">
        <v>-4.3010148146066518E-3</v>
      </c>
    </row>
    <row r="3701" spans="2:5">
      <c r="B3701" s="283">
        <v>42128.645833333336</v>
      </c>
      <c r="C3701" s="284">
        <v>161.91999999999999</v>
      </c>
      <c r="D3701" s="98">
        <f t="shared" si="60"/>
        <v>-0.54285714285714293</v>
      </c>
      <c r="E3701" s="98">
        <v>-4.3045135899644205E-3</v>
      </c>
    </row>
    <row r="3702" spans="2:5">
      <c r="B3702" s="283">
        <v>39002.645833333336</v>
      </c>
      <c r="C3702" s="284">
        <v>73.98</v>
      </c>
      <c r="D3702" s="98">
        <f t="shared" si="60"/>
        <v>-0.54310770750988135</v>
      </c>
      <c r="E3702" s="98">
        <v>-4.3068640646028999E-3</v>
      </c>
    </row>
    <row r="3703" spans="2:5">
      <c r="B3703" s="283">
        <v>44624.645833333336</v>
      </c>
      <c r="C3703" s="284">
        <v>337.42</v>
      </c>
      <c r="D3703" s="98">
        <f t="shared" si="60"/>
        <v>3.5609624222762912</v>
      </c>
      <c r="E3703" s="98">
        <v>-4.3083097261567005E-3</v>
      </c>
    </row>
    <row r="3704" spans="2:5">
      <c r="B3704" s="283">
        <v>41267.645833333336</v>
      </c>
      <c r="C3704" s="284">
        <v>228.67</v>
      </c>
      <c r="D3704" s="98">
        <f t="shared" si="60"/>
        <v>-0.32229861893189504</v>
      </c>
      <c r="E3704" s="98">
        <v>-4.3107201950710605E-3</v>
      </c>
    </row>
    <row r="3705" spans="2:5">
      <c r="B3705" s="283">
        <v>43263.645833333336</v>
      </c>
      <c r="C3705" s="284">
        <v>248.47</v>
      </c>
      <c r="D3705" s="98">
        <f t="shared" si="60"/>
        <v>8.6587659072025147E-2</v>
      </c>
      <c r="E3705" s="98">
        <v>-4.3277900220397569E-3</v>
      </c>
    </row>
    <row r="3706" spans="2:5">
      <c r="B3706" s="283">
        <v>36977.645833333336</v>
      </c>
      <c r="C3706" s="284">
        <v>25.23</v>
      </c>
      <c r="D3706" s="98">
        <f t="shared" si="60"/>
        <v>-0.89845856642653033</v>
      </c>
      <c r="E3706" s="98">
        <v>-4.3409629044988129E-3</v>
      </c>
    </row>
    <row r="3707" spans="2:5">
      <c r="B3707" s="283">
        <v>41548.645833333336</v>
      </c>
      <c r="C3707" s="284">
        <v>169.43</v>
      </c>
      <c r="D3707" s="98">
        <f t="shared" si="60"/>
        <v>5.715418152992469</v>
      </c>
      <c r="E3707" s="98">
        <v>-4.3485925838865347E-3</v>
      </c>
    </row>
    <row r="3708" spans="2:5">
      <c r="B3708" s="283">
        <v>41018.645833333336</v>
      </c>
      <c r="C3708" s="284">
        <v>256.20999999999998</v>
      </c>
      <c r="D3708" s="98">
        <f t="shared" si="60"/>
        <v>0.5121879242164904</v>
      </c>
      <c r="E3708" s="98">
        <v>-4.3523879843003765E-3</v>
      </c>
    </row>
    <row r="3709" spans="2:5">
      <c r="B3709" s="283">
        <v>44559.645833333336</v>
      </c>
      <c r="C3709" s="284">
        <v>374.38</v>
      </c>
      <c r="D3709" s="98">
        <f t="shared" si="60"/>
        <v>0.46122321533117372</v>
      </c>
      <c r="E3709" s="98">
        <v>-4.3614701345672247E-3</v>
      </c>
    </row>
    <row r="3710" spans="2:5">
      <c r="B3710" s="283">
        <v>43305.645833333336</v>
      </c>
      <c r="C3710" s="284">
        <v>250.62</v>
      </c>
      <c r="D3710" s="98">
        <f t="shared" si="60"/>
        <v>-0.33057321438111009</v>
      </c>
      <c r="E3710" s="98">
        <v>-4.3699348482441058E-3</v>
      </c>
    </row>
    <row r="3711" spans="2:5">
      <c r="B3711" s="283">
        <v>45854.645833333336</v>
      </c>
      <c r="C3711" s="284">
        <v>3106.33</v>
      </c>
      <c r="D3711" s="98">
        <f t="shared" si="60"/>
        <v>11.394581438033676</v>
      </c>
      <c r="E3711" s="98">
        <v>-4.3814102564102564E-3</v>
      </c>
    </row>
    <row r="3712" spans="2:5">
      <c r="B3712" s="283">
        <v>38233.645833333336</v>
      </c>
      <c r="C3712" s="284">
        <v>29.53</v>
      </c>
      <c r="D3712" s="98">
        <f t="shared" si="60"/>
        <v>-0.99049360499367423</v>
      </c>
      <c r="E3712" s="98">
        <v>-4.3830074173971667E-3</v>
      </c>
    </row>
    <row r="3713" spans="2:5">
      <c r="B3713" s="283">
        <v>42443.645833333336</v>
      </c>
      <c r="C3713" s="284">
        <v>400.9</v>
      </c>
      <c r="D3713" s="98">
        <f t="shared" si="60"/>
        <v>12.576024381984421</v>
      </c>
      <c r="E3713" s="98">
        <v>-4.3956589763330944E-3</v>
      </c>
    </row>
    <row r="3714" spans="2:5">
      <c r="B3714" s="283">
        <v>41807.645833333336</v>
      </c>
      <c r="C3714" s="284">
        <v>192.48</v>
      </c>
      <c r="D3714" s="98">
        <f t="shared" si="60"/>
        <v>-0.51988026939386378</v>
      </c>
      <c r="E3714" s="98">
        <v>-4.3966275280609146E-3</v>
      </c>
    </row>
    <row r="3715" spans="2:5">
      <c r="B3715" s="283">
        <v>41612.645833333336</v>
      </c>
      <c r="C3715" s="284">
        <v>183.33</v>
      </c>
      <c r="D3715" s="98">
        <f t="shared" si="60"/>
        <v>-4.7537406483790456E-2</v>
      </c>
      <c r="E3715" s="98">
        <v>-4.3988269794720258E-3</v>
      </c>
    </row>
    <row r="3716" spans="2:5">
      <c r="B3716" s="283">
        <v>43662.645833333336</v>
      </c>
      <c r="C3716" s="284">
        <v>255.67</v>
      </c>
      <c r="D3716" s="98">
        <f t="shared" si="60"/>
        <v>0.39458899252713664</v>
      </c>
      <c r="E3716" s="98">
        <v>-4.4003115264797943E-3</v>
      </c>
    </row>
    <row r="3717" spans="2:5">
      <c r="B3717" s="283">
        <v>36538.645833333336</v>
      </c>
      <c r="C3717" s="284">
        <v>40.67</v>
      </c>
      <c r="D3717" s="98">
        <f t="shared" si="60"/>
        <v>-0.84092775843861223</v>
      </c>
      <c r="E3717" s="98">
        <v>-4.4063647490819591E-3</v>
      </c>
    </row>
    <row r="3718" spans="2:5">
      <c r="B3718" s="283">
        <v>40707.645833333336</v>
      </c>
      <c r="C3718" s="284">
        <v>137.31</v>
      </c>
      <c r="D3718" s="98">
        <f t="shared" si="60"/>
        <v>2.3761986722399802</v>
      </c>
      <c r="E3718" s="98">
        <v>-4.4228538283062058E-3</v>
      </c>
    </row>
    <row r="3719" spans="2:5">
      <c r="B3719" s="283">
        <v>40675.645833333336</v>
      </c>
      <c r="C3719" s="284">
        <v>130.49</v>
      </c>
      <c r="D3719" s="98">
        <f t="shared" si="60"/>
        <v>-4.9668633020173325E-2</v>
      </c>
      <c r="E3719" s="98">
        <v>-4.4251163500418356E-3</v>
      </c>
    </row>
    <row r="3720" spans="2:5">
      <c r="B3720" s="283">
        <v>37589.645833333336</v>
      </c>
      <c r="C3720" s="284">
        <v>22.47</v>
      </c>
      <c r="D3720" s="98">
        <f t="shared" si="60"/>
        <v>-0.82780289677369912</v>
      </c>
      <c r="E3720" s="98">
        <v>-4.4306601683651303E-3</v>
      </c>
    </row>
    <row r="3721" spans="2:5">
      <c r="B3721" s="283">
        <v>41843.645833333336</v>
      </c>
      <c r="C3721" s="284">
        <v>179.36</v>
      </c>
      <c r="D3721" s="98">
        <f t="shared" si="60"/>
        <v>6.9821984868713853</v>
      </c>
      <c r="E3721" s="98">
        <v>-4.4404973357015098E-3</v>
      </c>
    </row>
    <row r="3722" spans="2:5">
      <c r="B3722" s="283">
        <v>38015.645833333336</v>
      </c>
      <c r="C3722" s="284">
        <v>29.09</v>
      </c>
      <c r="D3722" s="98">
        <f t="shared" ref="D3722:D3785" si="61">C3722/C3721-1</f>
        <v>-0.83781222123104371</v>
      </c>
      <c r="E3722" s="98">
        <v>-4.4490075290896103E-3</v>
      </c>
    </row>
    <row r="3723" spans="2:5">
      <c r="B3723" s="283">
        <v>44669.645833333336</v>
      </c>
      <c r="C3723" s="284">
        <v>428.83</v>
      </c>
      <c r="D3723" s="98">
        <f t="shared" si="61"/>
        <v>13.741491921622551</v>
      </c>
      <c r="E3723" s="98">
        <v>-4.4573418456181901E-3</v>
      </c>
    </row>
    <row r="3724" spans="2:5">
      <c r="B3724" s="283">
        <v>39169.645833333336</v>
      </c>
      <c r="C3724" s="284">
        <v>75.66</v>
      </c>
      <c r="D3724" s="98">
        <f t="shared" si="61"/>
        <v>-0.82356644824289349</v>
      </c>
      <c r="E3724" s="98">
        <v>-4.4736842105264074E-3</v>
      </c>
    </row>
    <row r="3725" spans="2:5">
      <c r="B3725" s="283">
        <v>43151.645833333336</v>
      </c>
      <c r="C3725" s="284">
        <v>289.27999999999997</v>
      </c>
      <c r="D3725" s="98">
        <f t="shared" si="61"/>
        <v>2.8234205656886067</v>
      </c>
      <c r="E3725" s="98">
        <v>-4.4738109986922625E-3</v>
      </c>
    </row>
    <row r="3726" spans="2:5">
      <c r="B3726" s="283">
        <v>44018.645833333336</v>
      </c>
      <c r="C3726" s="284">
        <v>325.77999999999997</v>
      </c>
      <c r="D3726" s="98">
        <f t="shared" si="61"/>
        <v>0.12617533185840712</v>
      </c>
      <c r="E3726" s="98">
        <v>-4.4919786096258019E-3</v>
      </c>
    </row>
    <row r="3727" spans="2:5">
      <c r="B3727" s="283">
        <v>39349.645833333336</v>
      </c>
      <c r="C3727" s="284">
        <v>99.62</v>
      </c>
      <c r="D3727" s="98">
        <f t="shared" si="61"/>
        <v>-0.69421081711584498</v>
      </c>
      <c r="E3727" s="98">
        <v>-4.4968522034574132E-3</v>
      </c>
    </row>
    <row r="3728" spans="2:5">
      <c r="B3728" s="283">
        <v>38034.645833333336</v>
      </c>
      <c r="C3728" s="284">
        <v>26.55</v>
      </c>
      <c r="D3728" s="98">
        <f t="shared" si="61"/>
        <v>-0.73348725155591254</v>
      </c>
      <c r="E3728" s="98">
        <v>-4.4994375703037992E-3</v>
      </c>
    </row>
    <row r="3729" spans="2:5">
      <c r="B3729" s="283">
        <v>44448.645833333336</v>
      </c>
      <c r="C3729" s="284">
        <v>324.27999999999997</v>
      </c>
      <c r="D3729" s="98">
        <f t="shared" si="61"/>
        <v>11.213935969868173</v>
      </c>
      <c r="E3729" s="98">
        <v>-4.5126630851881622E-3</v>
      </c>
    </row>
    <row r="3730" spans="2:5">
      <c r="B3730" s="283">
        <v>43213.645833333336</v>
      </c>
      <c r="C3730" s="284">
        <v>297.38</v>
      </c>
      <c r="D3730" s="98">
        <f t="shared" si="61"/>
        <v>-8.2953003577155515E-2</v>
      </c>
      <c r="E3730" s="98">
        <v>-4.5191309878486186E-3</v>
      </c>
    </row>
    <row r="3731" spans="2:5">
      <c r="B3731" s="283">
        <v>36985.645833333336</v>
      </c>
      <c r="C3731" s="284">
        <v>24.13</v>
      </c>
      <c r="D3731" s="98">
        <f t="shared" si="61"/>
        <v>-0.91885802676709938</v>
      </c>
      <c r="E3731" s="98">
        <v>-4.537953795379468E-3</v>
      </c>
    </row>
    <row r="3732" spans="2:5">
      <c r="B3732" s="283">
        <v>43068.645833333336</v>
      </c>
      <c r="C3732" s="284">
        <v>336.38</v>
      </c>
      <c r="D3732" s="98">
        <f t="shared" si="61"/>
        <v>12.940323249067552</v>
      </c>
      <c r="E3732" s="98">
        <v>-4.5572916666667407E-3</v>
      </c>
    </row>
    <row r="3733" spans="2:5">
      <c r="B3733" s="283">
        <v>43322.645833333336</v>
      </c>
      <c r="C3733" s="284">
        <v>278.89999999999998</v>
      </c>
      <c r="D3733" s="98">
        <f t="shared" si="61"/>
        <v>-0.17087817349426249</v>
      </c>
      <c r="E3733" s="98">
        <v>-4.5684916839175971E-3</v>
      </c>
    </row>
    <row r="3734" spans="2:5">
      <c r="B3734" s="283">
        <v>38779.645833333336</v>
      </c>
      <c r="C3734" s="284">
        <v>93.64</v>
      </c>
      <c r="D3734" s="98">
        <f t="shared" si="61"/>
        <v>-0.66425242022230191</v>
      </c>
      <c r="E3734" s="98">
        <v>-4.5710641012011166E-3</v>
      </c>
    </row>
    <row r="3735" spans="2:5">
      <c r="B3735" s="283">
        <v>37656.645833333336</v>
      </c>
      <c r="C3735" s="284">
        <v>21.77</v>
      </c>
      <c r="D3735" s="98">
        <f t="shared" si="61"/>
        <v>-0.76751388295600176</v>
      </c>
      <c r="E3735" s="98">
        <v>-4.5724737082762923E-3</v>
      </c>
    </row>
    <row r="3736" spans="2:5">
      <c r="B3736" s="283">
        <v>42608.645833333336</v>
      </c>
      <c r="C3736" s="284">
        <v>398.1</v>
      </c>
      <c r="D3736" s="98">
        <f t="shared" si="61"/>
        <v>17.286632981166743</v>
      </c>
      <c r="E3736" s="98">
        <v>-4.5758007651338639E-3</v>
      </c>
    </row>
    <row r="3737" spans="2:5">
      <c r="B3737" s="283">
        <v>43122.645833333336</v>
      </c>
      <c r="C3737" s="284">
        <v>328.42</v>
      </c>
      <c r="D3737" s="98">
        <f t="shared" si="61"/>
        <v>-0.17503139914594323</v>
      </c>
      <c r="E3737" s="98">
        <v>-4.5767283969326833E-3</v>
      </c>
    </row>
    <row r="3738" spans="2:5">
      <c r="B3738" s="283">
        <v>45826.645833333336</v>
      </c>
      <c r="C3738" s="284">
        <v>2718.17</v>
      </c>
      <c r="D3738" s="98">
        <f t="shared" si="61"/>
        <v>7.276505693928506</v>
      </c>
      <c r="E3738" s="98">
        <v>-4.5776311308213247E-3</v>
      </c>
    </row>
    <row r="3739" spans="2:5">
      <c r="B3739" s="283">
        <v>41340.645833333336</v>
      </c>
      <c r="C3739" s="284">
        <v>199.75</v>
      </c>
      <c r="D3739" s="98">
        <f t="shared" si="61"/>
        <v>-0.92651305841797971</v>
      </c>
      <c r="E3739" s="98">
        <v>-4.5846414511385714E-3</v>
      </c>
    </row>
    <row r="3740" spans="2:5">
      <c r="B3740" s="283">
        <v>36747.645833333336</v>
      </c>
      <c r="C3740" s="284">
        <v>28.2</v>
      </c>
      <c r="D3740" s="98">
        <f t="shared" si="61"/>
        <v>-0.85882352941176476</v>
      </c>
      <c r="E3740" s="98">
        <v>-4.5887751500176543E-3</v>
      </c>
    </row>
    <row r="3741" spans="2:5">
      <c r="B3741" s="283">
        <v>37341.645833333336</v>
      </c>
      <c r="C3741" s="284">
        <v>26</v>
      </c>
      <c r="D3741" s="98">
        <f t="shared" si="61"/>
        <v>-7.8014184397163122E-2</v>
      </c>
      <c r="E3741" s="98">
        <v>-4.5941807044410643E-3</v>
      </c>
    </row>
    <row r="3742" spans="2:5">
      <c r="B3742" s="283">
        <v>38370.645833333336</v>
      </c>
      <c r="C3742" s="284">
        <v>36.69</v>
      </c>
      <c r="D3742" s="98">
        <f t="shared" si="61"/>
        <v>0.41115384615384598</v>
      </c>
      <c r="E3742" s="98">
        <v>-4.6120455778622116E-3</v>
      </c>
    </row>
    <row r="3743" spans="2:5">
      <c r="B3743" s="283">
        <v>42046.645833333336</v>
      </c>
      <c r="C3743" s="284">
        <v>165.73</v>
      </c>
      <c r="D3743" s="98">
        <f t="shared" si="61"/>
        <v>3.5170346143363318</v>
      </c>
      <c r="E3743" s="98">
        <v>-4.6246246246246514E-3</v>
      </c>
    </row>
    <row r="3744" spans="2:5">
      <c r="B3744" s="283">
        <v>43594.645833333336</v>
      </c>
      <c r="C3744" s="284">
        <v>340</v>
      </c>
      <c r="D3744" s="98">
        <f t="shared" si="61"/>
        <v>1.0515295963313824</v>
      </c>
      <c r="E3744" s="98">
        <v>-4.6255635575852549E-3</v>
      </c>
    </row>
    <row r="3745" spans="2:5">
      <c r="B3745" s="283">
        <v>41333.645833333336</v>
      </c>
      <c r="C3745" s="284">
        <v>201.05</v>
      </c>
      <c r="D3745" s="98">
        <f t="shared" si="61"/>
        <v>-0.40867647058823531</v>
      </c>
      <c r="E3745" s="98">
        <v>-4.6536957275112867E-3</v>
      </c>
    </row>
    <row r="3746" spans="2:5">
      <c r="B3746" s="283">
        <v>39786.645833333336</v>
      </c>
      <c r="C3746" s="284">
        <v>53.42</v>
      </c>
      <c r="D3746" s="98">
        <f t="shared" si="61"/>
        <v>-0.73429495150460089</v>
      </c>
      <c r="E3746" s="98">
        <v>-4.6580957704490666E-3</v>
      </c>
    </row>
    <row r="3747" spans="2:5">
      <c r="B3747" s="283">
        <v>42992.645833333336</v>
      </c>
      <c r="C3747" s="284">
        <v>348.12</v>
      </c>
      <c r="D3747" s="98">
        <f t="shared" si="61"/>
        <v>5.516660426806439</v>
      </c>
      <c r="E3747" s="98">
        <v>-4.6604717655468475E-3</v>
      </c>
    </row>
    <row r="3748" spans="2:5">
      <c r="B3748" s="283">
        <v>43033.645833333336</v>
      </c>
      <c r="C3748" s="284">
        <v>334.75</v>
      </c>
      <c r="D3748" s="98">
        <f t="shared" si="61"/>
        <v>-3.8406296679305951E-2</v>
      </c>
      <c r="E3748" s="98">
        <v>-4.6681731684110606E-3</v>
      </c>
    </row>
    <row r="3749" spans="2:5">
      <c r="B3749" s="283">
        <v>45331.645833333336</v>
      </c>
      <c r="C3749" s="284">
        <v>791.53</v>
      </c>
      <c r="D3749" s="98">
        <f t="shared" si="61"/>
        <v>1.3645407020164302</v>
      </c>
      <c r="E3749" s="98">
        <v>-4.677774284816083E-3</v>
      </c>
    </row>
    <row r="3750" spans="2:5">
      <c r="B3750" s="283">
        <v>41904.645833333336</v>
      </c>
      <c r="C3750" s="284">
        <v>191.33</v>
      </c>
      <c r="D3750" s="98">
        <f t="shared" si="61"/>
        <v>-0.75827827119629077</v>
      </c>
      <c r="E3750" s="98">
        <v>-4.6818914841594284E-3</v>
      </c>
    </row>
    <row r="3751" spans="2:5">
      <c r="B3751" s="283">
        <v>42489.645833333336</v>
      </c>
      <c r="C3751" s="284">
        <v>301.73</v>
      </c>
      <c r="D3751" s="98">
        <f t="shared" si="61"/>
        <v>0.57701353682119905</v>
      </c>
      <c r="E3751" s="98">
        <v>-4.6841497608443028E-3</v>
      </c>
    </row>
    <row r="3752" spans="2:5">
      <c r="B3752" s="283">
        <v>38960.645833333336</v>
      </c>
      <c r="C3752" s="284">
        <v>76.31</v>
      </c>
      <c r="D3752" s="98">
        <f t="shared" si="61"/>
        <v>-0.74709177078845324</v>
      </c>
      <c r="E3752" s="98">
        <v>-4.6954480239989049E-3</v>
      </c>
    </row>
    <row r="3753" spans="2:5">
      <c r="B3753" s="283">
        <v>41639.645833333336</v>
      </c>
      <c r="C3753" s="284">
        <v>173.6</v>
      </c>
      <c r="D3753" s="98">
        <f t="shared" si="61"/>
        <v>1.2749312016773686</v>
      </c>
      <c r="E3753" s="98">
        <v>-4.7012957229675134E-3</v>
      </c>
    </row>
    <row r="3754" spans="2:5">
      <c r="B3754" s="283">
        <v>39381.645833333336</v>
      </c>
      <c r="C3754" s="284">
        <v>93.03</v>
      </c>
      <c r="D3754" s="98">
        <f t="shared" si="61"/>
        <v>-0.46411290322580645</v>
      </c>
      <c r="E3754" s="98">
        <v>-4.7073927463356924E-3</v>
      </c>
    </row>
    <row r="3755" spans="2:5">
      <c r="B3755" s="283">
        <v>39247.645833333336</v>
      </c>
      <c r="C3755" s="284">
        <v>97.14</v>
      </c>
      <c r="D3755" s="98">
        <f t="shared" si="61"/>
        <v>4.4179297000967344E-2</v>
      </c>
      <c r="E3755" s="98">
        <v>-4.7131147540983021E-3</v>
      </c>
    </row>
    <row r="3756" spans="2:5">
      <c r="B3756" s="283">
        <v>39485.645833333336</v>
      </c>
      <c r="C3756" s="284">
        <v>88.67</v>
      </c>
      <c r="D3756" s="98">
        <f t="shared" si="61"/>
        <v>-8.7193740992382085E-2</v>
      </c>
      <c r="E3756" s="98">
        <v>-4.7143338197328521E-3</v>
      </c>
    </row>
    <row r="3757" spans="2:5">
      <c r="B3757" s="283">
        <v>37061.645833333336</v>
      </c>
      <c r="C3757" s="284">
        <v>21.1</v>
      </c>
      <c r="D3757" s="98">
        <f t="shared" si="61"/>
        <v>-0.76203902108943278</v>
      </c>
      <c r="E3757" s="98">
        <v>-4.7169811320754151E-3</v>
      </c>
    </row>
    <row r="3758" spans="2:5">
      <c r="B3758" s="283">
        <v>37797.645833333336</v>
      </c>
      <c r="C3758" s="284">
        <v>23.21</v>
      </c>
      <c r="D3758" s="98">
        <f t="shared" si="61"/>
        <v>9.9999999999999867E-2</v>
      </c>
      <c r="E3758" s="98">
        <v>-4.7169811320754151E-3</v>
      </c>
    </row>
    <row r="3759" spans="2:5">
      <c r="B3759" s="283">
        <v>38784.645833333336</v>
      </c>
      <c r="C3759" s="284">
        <v>92.78</v>
      </c>
      <c r="D3759" s="98">
        <f t="shared" si="61"/>
        <v>2.997414907367514</v>
      </c>
      <c r="E3759" s="98">
        <v>-4.720017163698742E-3</v>
      </c>
    </row>
    <row r="3760" spans="2:5">
      <c r="B3760" s="283">
        <v>38678.645833333336</v>
      </c>
      <c r="C3760" s="284">
        <v>75.87</v>
      </c>
      <c r="D3760" s="98">
        <f t="shared" si="61"/>
        <v>-0.18225910756628583</v>
      </c>
      <c r="E3760" s="98">
        <v>-4.7225501770956635E-3</v>
      </c>
    </row>
    <row r="3761" spans="2:5">
      <c r="B3761" s="283">
        <v>45526.645833333336</v>
      </c>
      <c r="C3761" s="284">
        <v>1876.87</v>
      </c>
      <c r="D3761" s="98">
        <f t="shared" si="61"/>
        <v>23.737972848293129</v>
      </c>
      <c r="E3761" s="98">
        <v>-4.7248353466470272E-3</v>
      </c>
    </row>
    <row r="3762" spans="2:5">
      <c r="B3762" s="283">
        <v>39373.645833333336</v>
      </c>
      <c r="C3762" s="284">
        <v>90.51</v>
      </c>
      <c r="D3762" s="98">
        <f t="shared" si="61"/>
        <v>-0.9517760953076132</v>
      </c>
      <c r="E3762" s="98">
        <v>-4.7283923466020505E-3</v>
      </c>
    </row>
    <row r="3763" spans="2:5">
      <c r="B3763" s="283">
        <v>41681.645833333336</v>
      </c>
      <c r="C3763" s="284">
        <v>210.4</v>
      </c>
      <c r="D3763" s="98">
        <f t="shared" si="61"/>
        <v>1.3246050160203291</v>
      </c>
      <c r="E3763" s="98">
        <v>-4.7303689687795414E-3</v>
      </c>
    </row>
    <row r="3764" spans="2:5">
      <c r="B3764" s="283">
        <v>37760.645833333336</v>
      </c>
      <c r="C3764" s="284">
        <v>20.93</v>
      </c>
      <c r="D3764" s="98">
        <f t="shared" si="61"/>
        <v>-0.90052281368821296</v>
      </c>
      <c r="E3764" s="98">
        <v>-4.755111745126106E-3</v>
      </c>
    </row>
    <row r="3765" spans="2:5">
      <c r="B3765" s="283">
        <v>45250.645833333336</v>
      </c>
      <c r="C3765" s="284">
        <v>692.52</v>
      </c>
      <c r="D3765" s="98">
        <f t="shared" si="61"/>
        <v>32.087434304825607</v>
      </c>
      <c r="E3765" s="98">
        <v>-4.7569090151330373E-3</v>
      </c>
    </row>
    <row r="3766" spans="2:5">
      <c r="B3766" s="283">
        <v>41569.645833333336</v>
      </c>
      <c r="C3766" s="284">
        <v>175.71</v>
      </c>
      <c r="D3766" s="98">
        <f t="shared" si="61"/>
        <v>-0.74627447582741291</v>
      </c>
      <c r="E3766" s="98">
        <v>-4.757858963466477E-3</v>
      </c>
    </row>
    <row r="3767" spans="2:5">
      <c r="B3767" s="283">
        <v>37959.645833333336</v>
      </c>
      <c r="C3767" s="284">
        <v>27.17</v>
      </c>
      <c r="D3767" s="98">
        <f t="shared" si="61"/>
        <v>-0.84537021228160036</v>
      </c>
      <c r="E3767" s="98">
        <v>-4.761904761904745E-3</v>
      </c>
    </row>
    <row r="3768" spans="2:5">
      <c r="B3768" s="283">
        <v>42788.645833333336</v>
      </c>
      <c r="C3768" s="284">
        <v>344.08</v>
      </c>
      <c r="D3768" s="98">
        <f t="shared" si="61"/>
        <v>11.66396761133603</v>
      </c>
      <c r="E3768" s="98">
        <v>-4.7725103404391289E-3</v>
      </c>
    </row>
    <row r="3769" spans="2:5">
      <c r="B3769" s="283">
        <v>38509.645833333336</v>
      </c>
      <c r="C3769" s="284">
        <v>54.2</v>
      </c>
      <c r="D3769" s="98">
        <f t="shared" si="61"/>
        <v>-0.84247849337363401</v>
      </c>
      <c r="E3769" s="98">
        <v>-4.7741461623209691E-3</v>
      </c>
    </row>
    <row r="3770" spans="2:5">
      <c r="B3770" s="283">
        <v>36846.645833333336</v>
      </c>
      <c r="C3770" s="284">
        <v>27.09</v>
      </c>
      <c r="D3770" s="98">
        <f t="shared" si="61"/>
        <v>-0.5001845018450185</v>
      </c>
      <c r="E3770" s="98">
        <v>-4.775900073475392E-3</v>
      </c>
    </row>
    <row r="3771" spans="2:5">
      <c r="B3771" s="283">
        <v>41155.645833333336</v>
      </c>
      <c r="C3771" s="284">
        <v>212.33</v>
      </c>
      <c r="D3771" s="98">
        <f t="shared" si="61"/>
        <v>6.8379475821336291</v>
      </c>
      <c r="E3771" s="98">
        <v>-4.7808764940238113E-3</v>
      </c>
    </row>
    <row r="3772" spans="2:5">
      <c r="B3772" s="283">
        <v>41513.645833333336</v>
      </c>
      <c r="C3772" s="284">
        <v>179.02</v>
      </c>
      <c r="D3772" s="98">
        <f t="shared" si="61"/>
        <v>-0.15687844393161587</v>
      </c>
      <c r="E3772" s="98">
        <v>-4.7809650878362087E-3</v>
      </c>
    </row>
    <row r="3773" spans="2:5">
      <c r="B3773" s="283">
        <v>39287.645833333336</v>
      </c>
      <c r="C3773" s="284">
        <v>89.27</v>
      </c>
      <c r="D3773" s="98">
        <f t="shared" si="61"/>
        <v>-0.5013406323315831</v>
      </c>
      <c r="E3773" s="98">
        <v>-4.7937569676700376E-3</v>
      </c>
    </row>
    <row r="3774" spans="2:5">
      <c r="B3774" s="283">
        <v>43678.645833333336</v>
      </c>
      <c r="C3774" s="284">
        <v>230.42</v>
      </c>
      <c r="D3774" s="98">
        <f t="shared" si="61"/>
        <v>1.5811582838579588</v>
      </c>
      <c r="E3774" s="98">
        <v>-4.7941951366994306E-3</v>
      </c>
    </row>
    <row r="3775" spans="2:5">
      <c r="B3775" s="283">
        <v>38454.645833333336</v>
      </c>
      <c r="C3775" s="284">
        <v>53.88</v>
      </c>
      <c r="D3775" s="98">
        <f t="shared" si="61"/>
        <v>-0.7661661314122038</v>
      </c>
      <c r="E3775" s="98">
        <v>-4.8023642408570044E-3</v>
      </c>
    </row>
    <row r="3776" spans="2:5">
      <c r="B3776" s="283">
        <v>44810.645833333336</v>
      </c>
      <c r="C3776" s="284">
        <v>351.62</v>
      </c>
      <c r="D3776" s="98">
        <f t="shared" si="61"/>
        <v>5.525983667409057</v>
      </c>
      <c r="E3776" s="98">
        <v>-4.8115023208422647E-3</v>
      </c>
    </row>
    <row r="3777" spans="2:5">
      <c r="B3777" s="283">
        <v>37253.645833333336</v>
      </c>
      <c r="C3777" s="284">
        <v>26.87</v>
      </c>
      <c r="D3777" s="98">
        <f t="shared" si="61"/>
        <v>-0.92358227632102841</v>
      </c>
      <c r="E3777" s="98">
        <v>-4.8148148148148273E-3</v>
      </c>
    </row>
    <row r="3778" spans="2:5">
      <c r="B3778" s="283">
        <v>39226.645833333336</v>
      </c>
      <c r="C3778" s="284">
        <v>99.14</v>
      </c>
      <c r="D3778" s="98">
        <f t="shared" si="61"/>
        <v>2.6896166728693709</v>
      </c>
      <c r="E3778" s="98">
        <v>-4.8183095763902895E-3</v>
      </c>
    </row>
    <row r="3779" spans="2:5">
      <c r="B3779" s="283">
        <v>39350.645833333336</v>
      </c>
      <c r="C3779" s="284">
        <v>99.14</v>
      </c>
      <c r="D3779" s="98">
        <f t="shared" si="61"/>
        <v>0</v>
      </c>
      <c r="E3779" s="98">
        <v>-4.8183095763902895E-3</v>
      </c>
    </row>
    <row r="3780" spans="2:5">
      <c r="B3780" s="283">
        <v>42039.645833333336</v>
      </c>
      <c r="C3780" s="284">
        <v>195.75</v>
      </c>
      <c r="D3780" s="98">
        <f t="shared" si="61"/>
        <v>0.97448053258018952</v>
      </c>
      <c r="E3780" s="98">
        <v>-4.8296898830706425E-3</v>
      </c>
    </row>
    <row r="3781" spans="2:5">
      <c r="B3781" s="283">
        <v>42894.645833333336</v>
      </c>
      <c r="C3781" s="284">
        <v>409.63</v>
      </c>
      <c r="D3781" s="98">
        <f t="shared" si="61"/>
        <v>1.0926181353767559</v>
      </c>
      <c r="E3781" s="98">
        <v>-4.8345561440163998E-3</v>
      </c>
    </row>
    <row r="3782" spans="2:5">
      <c r="B3782" s="283">
        <v>41443.645833333336</v>
      </c>
      <c r="C3782" s="284">
        <v>181.03</v>
      </c>
      <c r="D3782" s="98">
        <f t="shared" si="61"/>
        <v>-0.55806459487830473</v>
      </c>
      <c r="E3782" s="98">
        <v>-4.8375570336979257E-3</v>
      </c>
    </row>
    <row r="3783" spans="2:5">
      <c r="B3783" s="283">
        <v>42170.645833333336</v>
      </c>
      <c r="C3783" s="284">
        <v>154.27000000000001</v>
      </c>
      <c r="D3783" s="98">
        <f t="shared" si="61"/>
        <v>-0.14782080318179303</v>
      </c>
      <c r="E3783" s="98">
        <v>-4.8380854083344138E-3</v>
      </c>
    </row>
    <row r="3784" spans="2:5">
      <c r="B3784" s="283">
        <v>43560.645833333336</v>
      </c>
      <c r="C3784" s="284">
        <v>373.98</v>
      </c>
      <c r="D3784" s="98">
        <f t="shared" si="61"/>
        <v>1.4241913528229726</v>
      </c>
      <c r="E3784" s="98">
        <v>-4.8430015965938988E-3</v>
      </c>
    </row>
    <row r="3785" spans="2:5">
      <c r="B3785" s="283">
        <v>41836.645833333336</v>
      </c>
      <c r="C3785" s="284">
        <v>174.07</v>
      </c>
      <c r="D3785" s="98">
        <f t="shared" si="61"/>
        <v>-0.53454730199475908</v>
      </c>
      <c r="E3785" s="98">
        <v>-4.8593642808140158E-3</v>
      </c>
    </row>
    <row r="3786" spans="2:5">
      <c r="B3786" s="283">
        <v>42304.645833333336</v>
      </c>
      <c r="C3786" s="284">
        <v>318.62</v>
      </c>
      <c r="D3786" s="98">
        <f t="shared" ref="D3786:D3849" si="62">C3786/C3785-1</f>
        <v>0.83041305222037121</v>
      </c>
      <c r="E3786" s="98">
        <v>-4.8722593541132841E-3</v>
      </c>
    </row>
    <row r="3787" spans="2:5">
      <c r="B3787" s="283">
        <v>38063.645833333336</v>
      </c>
      <c r="C3787" s="284">
        <v>24.48</v>
      </c>
      <c r="D3787" s="98">
        <f t="shared" si="62"/>
        <v>-0.92316866486723992</v>
      </c>
      <c r="E3787" s="98">
        <v>-4.8780487804878092E-3</v>
      </c>
    </row>
    <row r="3788" spans="2:5">
      <c r="B3788" s="283">
        <v>41277.645833333336</v>
      </c>
      <c r="C3788" s="284">
        <v>226.38</v>
      </c>
      <c r="D3788" s="98">
        <f t="shared" si="62"/>
        <v>8.2475490196078436</v>
      </c>
      <c r="E3788" s="98">
        <v>-4.8793353554003049E-3</v>
      </c>
    </row>
    <row r="3789" spans="2:5">
      <c r="B3789" s="283">
        <v>41649.645833333336</v>
      </c>
      <c r="C3789" s="284">
        <v>172.99</v>
      </c>
      <c r="D3789" s="98">
        <f t="shared" si="62"/>
        <v>-0.23584238890361331</v>
      </c>
      <c r="E3789" s="98">
        <v>-4.8895536125171946E-3</v>
      </c>
    </row>
    <row r="3790" spans="2:5">
      <c r="B3790" s="283">
        <v>44656.645833333336</v>
      </c>
      <c r="C3790" s="284">
        <v>360.08</v>
      </c>
      <c r="D3790" s="98">
        <f t="shared" si="62"/>
        <v>1.0815076015954679</v>
      </c>
      <c r="E3790" s="98">
        <v>-4.8915296393534646E-3</v>
      </c>
    </row>
    <row r="3791" spans="2:5">
      <c r="B3791" s="283">
        <v>38729.645833333336</v>
      </c>
      <c r="C3791" s="284">
        <v>103.74</v>
      </c>
      <c r="D3791" s="98">
        <f t="shared" si="62"/>
        <v>-0.71189735614307925</v>
      </c>
      <c r="E3791" s="98">
        <v>-4.8920863309352969E-3</v>
      </c>
    </row>
    <row r="3792" spans="2:5">
      <c r="B3792" s="283">
        <v>38077.645833333336</v>
      </c>
      <c r="C3792" s="284">
        <v>24.4</v>
      </c>
      <c r="D3792" s="98">
        <f t="shared" si="62"/>
        <v>-0.76479660690187012</v>
      </c>
      <c r="E3792" s="98">
        <v>-4.8939641109299048E-3</v>
      </c>
    </row>
    <row r="3793" spans="2:5">
      <c r="B3793" s="283">
        <v>42117.645833333336</v>
      </c>
      <c r="C3793" s="284">
        <v>168.6</v>
      </c>
      <c r="D3793" s="98">
        <f t="shared" si="62"/>
        <v>5.9098360655737707</v>
      </c>
      <c r="E3793" s="98">
        <v>-4.8987782565071969E-3</v>
      </c>
    </row>
    <row r="3794" spans="2:5">
      <c r="B3794" s="283">
        <v>45877.645833333336</v>
      </c>
      <c r="C3794" s="284">
        <v>3316.5</v>
      </c>
      <c r="D3794" s="98">
        <f t="shared" si="62"/>
        <v>18.67081850533808</v>
      </c>
      <c r="E3794" s="98">
        <v>-4.8997398607188991E-3</v>
      </c>
    </row>
    <row r="3795" spans="2:5">
      <c r="B3795" s="283">
        <v>41110.645833333336</v>
      </c>
      <c r="C3795" s="284">
        <v>216.87</v>
      </c>
      <c r="D3795" s="98">
        <f t="shared" si="62"/>
        <v>-0.9346087743102669</v>
      </c>
      <c r="E3795" s="98">
        <v>-4.9096081490318522E-3</v>
      </c>
    </row>
    <row r="3796" spans="2:5">
      <c r="B3796" s="283">
        <v>45126.645833333336</v>
      </c>
      <c r="C3796" s="284">
        <v>544.63</v>
      </c>
      <c r="D3796" s="98">
        <f t="shared" si="62"/>
        <v>1.5113201457094112</v>
      </c>
      <c r="E3796" s="98">
        <v>-4.914857852810206E-3</v>
      </c>
    </row>
    <row r="3797" spans="2:5">
      <c r="B3797" s="283">
        <v>39861.645833333336</v>
      </c>
      <c r="C3797" s="284">
        <v>50.58</v>
      </c>
      <c r="D3797" s="98">
        <f t="shared" si="62"/>
        <v>-0.90712961092852029</v>
      </c>
      <c r="E3797" s="98">
        <v>-4.9183553019870319E-3</v>
      </c>
    </row>
    <row r="3798" spans="2:5">
      <c r="B3798" s="283">
        <v>41857.645833333336</v>
      </c>
      <c r="C3798" s="284">
        <v>192.08</v>
      </c>
      <c r="D3798" s="98">
        <f t="shared" si="62"/>
        <v>2.7975484381178335</v>
      </c>
      <c r="E3798" s="98">
        <v>-4.9215147904470014E-3</v>
      </c>
    </row>
    <row r="3799" spans="2:5">
      <c r="B3799" s="283">
        <v>38517.645833333336</v>
      </c>
      <c r="C3799" s="284">
        <v>52.47</v>
      </c>
      <c r="D3799" s="98">
        <f t="shared" si="62"/>
        <v>-0.72683256976259902</v>
      </c>
      <c r="E3799" s="98">
        <v>-4.9307794424425788E-3</v>
      </c>
    </row>
    <row r="3800" spans="2:5">
      <c r="B3800" s="283">
        <v>36872.645833333336</v>
      </c>
      <c r="C3800" s="284">
        <v>30.24</v>
      </c>
      <c r="D3800" s="98">
        <f t="shared" si="62"/>
        <v>-0.42367066895368788</v>
      </c>
      <c r="E3800" s="98">
        <v>-4.9358341559724295E-3</v>
      </c>
    </row>
    <row r="3801" spans="2:5">
      <c r="B3801" s="283">
        <v>42177.645833333336</v>
      </c>
      <c r="C3801" s="284">
        <v>161.27000000000001</v>
      </c>
      <c r="D3801" s="98">
        <f t="shared" si="62"/>
        <v>4.3330026455026465</v>
      </c>
      <c r="E3801" s="98">
        <v>-4.9361387054974726E-3</v>
      </c>
    </row>
    <row r="3802" spans="2:5">
      <c r="B3802" s="283">
        <v>39672.645833333336</v>
      </c>
      <c r="C3802" s="284">
        <v>98.73</v>
      </c>
      <c r="D3802" s="98">
        <f t="shared" si="62"/>
        <v>-0.38779686240466305</v>
      </c>
      <c r="E3802" s="98">
        <v>-4.9385204595847609E-3</v>
      </c>
    </row>
    <row r="3803" spans="2:5">
      <c r="B3803" s="283">
        <v>39136.645833333336</v>
      </c>
      <c r="C3803" s="284">
        <v>82.6</v>
      </c>
      <c r="D3803" s="98">
        <f t="shared" si="62"/>
        <v>-0.16337486073128749</v>
      </c>
      <c r="E3803" s="98">
        <v>-4.9391639561500167E-3</v>
      </c>
    </row>
    <row r="3804" spans="2:5">
      <c r="B3804" s="283">
        <v>45456.645833333336</v>
      </c>
      <c r="C3804" s="284">
        <v>1286.57</v>
      </c>
      <c r="D3804" s="98">
        <f t="shared" si="62"/>
        <v>14.57590799031477</v>
      </c>
      <c r="E3804" s="98">
        <v>-4.9498441572504159E-3</v>
      </c>
    </row>
    <row r="3805" spans="2:5">
      <c r="B3805" s="283">
        <v>40504.645833333336</v>
      </c>
      <c r="C3805" s="284">
        <v>130.63999999999999</v>
      </c>
      <c r="D3805" s="98">
        <f t="shared" si="62"/>
        <v>-0.89845869249244115</v>
      </c>
      <c r="E3805" s="98">
        <v>-4.9508721151649837E-3</v>
      </c>
    </row>
    <row r="3806" spans="2:5">
      <c r="B3806" s="283">
        <v>45085.645833333336</v>
      </c>
      <c r="C3806" s="284">
        <v>564.04999999999995</v>
      </c>
      <c r="D3806" s="98">
        <f t="shared" si="62"/>
        <v>3.3175903245560319</v>
      </c>
      <c r="E3806" s="98">
        <v>-4.9746855540071522E-3</v>
      </c>
    </row>
    <row r="3807" spans="2:5">
      <c r="B3807" s="283">
        <v>43300.645833333336</v>
      </c>
      <c r="C3807" s="284">
        <v>225.92</v>
      </c>
      <c r="D3807" s="98">
        <f t="shared" si="62"/>
        <v>-0.59946813225777862</v>
      </c>
      <c r="E3807" s="98">
        <v>-4.9768773397931287E-3</v>
      </c>
    </row>
    <row r="3808" spans="2:5">
      <c r="B3808" s="283">
        <v>44568.645833333336</v>
      </c>
      <c r="C3808" s="284">
        <v>373.8</v>
      </c>
      <c r="D3808" s="98">
        <f t="shared" si="62"/>
        <v>0.65456798866855537</v>
      </c>
      <c r="E3808" s="98">
        <v>-4.9777730454920732E-3</v>
      </c>
    </row>
    <row r="3809" spans="2:5">
      <c r="B3809" s="283">
        <v>42116.645833333336</v>
      </c>
      <c r="C3809" s="284">
        <v>169.43</v>
      </c>
      <c r="D3809" s="98">
        <f t="shared" si="62"/>
        <v>-0.54673622257891918</v>
      </c>
      <c r="E3809" s="98">
        <v>-4.9917782475921157E-3</v>
      </c>
    </row>
    <row r="3810" spans="2:5">
      <c r="B3810" s="283">
        <v>44341.645833333336</v>
      </c>
      <c r="C3810" s="284">
        <v>300.67</v>
      </c>
      <c r="D3810" s="98">
        <f t="shared" si="62"/>
        <v>0.77459717877589562</v>
      </c>
      <c r="E3810" s="98">
        <v>-4.9970216427294156E-3</v>
      </c>
    </row>
    <row r="3811" spans="2:5">
      <c r="B3811" s="283">
        <v>37739.645833333336</v>
      </c>
      <c r="C3811" s="284">
        <v>19.899999999999999</v>
      </c>
      <c r="D3811" s="98">
        <f t="shared" si="62"/>
        <v>-0.93381448099245024</v>
      </c>
      <c r="E3811" s="98">
        <v>-5.0000000000001155E-3</v>
      </c>
    </row>
    <row r="3812" spans="2:5">
      <c r="B3812" s="283">
        <v>43168.645833333336</v>
      </c>
      <c r="C3812" s="284">
        <v>268.22000000000003</v>
      </c>
      <c r="D3812" s="98">
        <f t="shared" si="62"/>
        <v>12.478391959798998</v>
      </c>
      <c r="E3812" s="98">
        <v>-5.0079756649477059E-3</v>
      </c>
    </row>
    <row r="3813" spans="2:5">
      <c r="B3813" s="283">
        <v>38336.645833333336</v>
      </c>
      <c r="C3813" s="284">
        <v>31.72</v>
      </c>
      <c r="D3813" s="98">
        <f t="shared" si="62"/>
        <v>-0.88173887107598237</v>
      </c>
      <c r="E3813" s="98">
        <v>-5.0188205771644068E-3</v>
      </c>
    </row>
    <row r="3814" spans="2:5">
      <c r="B3814" s="283">
        <v>42985.645833333336</v>
      </c>
      <c r="C3814" s="284">
        <v>346.82</v>
      </c>
      <c r="D3814" s="98">
        <f t="shared" si="62"/>
        <v>9.9337957124842369</v>
      </c>
      <c r="E3814" s="98">
        <v>-5.0205123791491335E-3</v>
      </c>
    </row>
    <row r="3815" spans="2:5">
      <c r="B3815" s="283">
        <v>37740.645833333336</v>
      </c>
      <c r="C3815" s="284">
        <v>19.8</v>
      </c>
      <c r="D3815" s="98">
        <f t="shared" si="62"/>
        <v>-0.94290986678968913</v>
      </c>
      <c r="E3815" s="98">
        <v>-5.0251256281406143E-3</v>
      </c>
    </row>
    <row r="3816" spans="2:5">
      <c r="B3816" s="283">
        <v>44971.645833333336</v>
      </c>
      <c r="C3816" s="284">
        <v>557.53</v>
      </c>
      <c r="D3816" s="98">
        <f t="shared" si="62"/>
        <v>27.158080808080804</v>
      </c>
      <c r="E3816" s="98">
        <v>-5.0325689301330412E-3</v>
      </c>
    </row>
    <row r="3817" spans="2:5">
      <c r="B3817" s="283">
        <v>41794.645833333336</v>
      </c>
      <c r="C3817" s="284">
        <v>206.67</v>
      </c>
      <c r="D3817" s="98">
        <f t="shared" si="62"/>
        <v>-0.62931142718777466</v>
      </c>
      <c r="E3817" s="98">
        <v>-5.0548815713461481E-3</v>
      </c>
    </row>
    <row r="3818" spans="2:5">
      <c r="B3818" s="283">
        <v>40800.645833333336</v>
      </c>
      <c r="C3818" s="284">
        <v>231.3</v>
      </c>
      <c r="D3818" s="98">
        <f t="shared" si="62"/>
        <v>0.11917549716940057</v>
      </c>
      <c r="E3818" s="98">
        <v>-5.075705437026734E-3</v>
      </c>
    </row>
    <row r="3819" spans="2:5">
      <c r="B3819" s="283">
        <v>39335.645833333336</v>
      </c>
      <c r="C3819" s="284">
        <v>94.08</v>
      </c>
      <c r="D3819" s="98">
        <f t="shared" si="62"/>
        <v>-0.59325551232166018</v>
      </c>
      <c r="E3819" s="98">
        <v>-5.0761421319797106E-3</v>
      </c>
    </row>
    <row r="3820" spans="2:5">
      <c r="B3820" s="283">
        <v>45828.645833333336</v>
      </c>
      <c r="C3820" s="284">
        <v>2669.67</v>
      </c>
      <c r="D3820" s="98">
        <f t="shared" si="62"/>
        <v>27.376594387755102</v>
      </c>
      <c r="E3820" s="98">
        <v>-5.0906895536515506E-3</v>
      </c>
    </row>
    <row r="3821" spans="2:5">
      <c r="B3821" s="283">
        <v>45615.645833333336</v>
      </c>
      <c r="C3821" s="284">
        <v>1995.22</v>
      </c>
      <c r="D3821" s="98">
        <f t="shared" si="62"/>
        <v>-0.2526342207089266</v>
      </c>
      <c r="E3821" s="98">
        <v>-5.0911774532145238E-3</v>
      </c>
    </row>
    <row r="3822" spans="2:5">
      <c r="B3822" s="283">
        <v>41124.645833333336</v>
      </c>
      <c r="C3822" s="284">
        <v>209.05</v>
      </c>
      <c r="D3822" s="98">
        <f t="shared" si="62"/>
        <v>-0.89522458676236205</v>
      </c>
      <c r="E3822" s="98">
        <v>-5.0923281934132092E-3</v>
      </c>
    </row>
    <row r="3823" spans="2:5">
      <c r="B3823" s="283">
        <v>44447.645833333336</v>
      </c>
      <c r="C3823" s="284">
        <v>325.75</v>
      </c>
      <c r="D3823" s="98">
        <f t="shared" si="62"/>
        <v>0.55823965558478816</v>
      </c>
      <c r="E3823" s="98">
        <v>-5.1004825606255633E-3</v>
      </c>
    </row>
    <row r="3824" spans="2:5">
      <c r="B3824" s="283">
        <v>44425.645833333336</v>
      </c>
      <c r="C3824" s="284">
        <v>347.2</v>
      </c>
      <c r="D3824" s="98">
        <f t="shared" si="62"/>
        <v>6.5848042977743715E-2</v>
      </c>
      <c r="E3824" s="98">
        <v>-5.1005788297324717E-3</v>
      </c>
    </row>
    <row r="3825" spans="2:5">
      <c r="B3825" s="283">
        <v>43769.645833333336</v>
      </c>
      <c r="C3825" s="284">
        <v>364.25</v>
      </c>
      <c r="D3825" s="98">
        <f t="shared" si="62"/>
        <v>4.9107142857142794E-2</v>
      </c>
      <c r="E3825" s="98">
        <v>-5.1347881899871384E-3</v>
      </c>
    </row>
    <row r="3826" spans="2:5">
      <c r="B3826" s="283">
        <v>41397.645833333336</v>
      </c>
      <c r="C3826" s="284">
        <v>159.91999999999999</v>
      </c>
      <c r="D3826" s="98">
        <f t="shared" si="62"/>
        <v>-0.56096087851750176</v>
      </c>
      <c r="E3826" s="98">
        <v>-5.1632970451012117E-3</v>
      </c>
    </row>
    <row r="3827" spans="2:5">
      <c r="B3827" s="283">
        <v>38471.645833333336</v>
      </c>
      <c r="C3827" s="284">
        <v>53.93</v>
      </c>
      <c r="D3827" s="98">
        <f t="shared" si="62"/>
        <v>-0.66276888444222104</v>
      </c>
      <c r="E3827" s="98">
        <v>-5.1650986902785911E-3</v>
      </c>
    </row>
    <row r="3828" spans="2:5">
      <c r="B3828" s="283">
        <v>45232.645833333336</v>
      </c>
      <c r="C3828" s="284">
        <v>782.85</v>
      </c>
      <c r="D3828" s="98">
        <f t="shared" si="62"/>
        <v>13.516039310216948</v>
      </c>
      <c r="E3828" s="98">
        <v>-5.1720632338737582E-3</v>
      </c>
    </row>
    <row r="3829" spans="2:5">
      <c r="B3829" s="283">
        <v>42220.645833333336</v>
      </c>
      <c r="C3829" s="284">
        <v>192.27</v>
      </c>
      <c r="D3829" s="98">
        <f t="shared" si="62"/>
        <v>-0.75439739413680784</v>
      </c>
      <c r="E3829" s="98">
        <v>-5.174108759766094E-3</v>
      </c>
    </row>
    <row r="3830" spans="2:5">
      <c r="B3830" s="283">
        <v>39982.645833333336</v>
      </c>
      <c r="C3830" s="284">
        <v>76.739999999999995</v>
      </c>
      <c r="D3830" s="98">
        <f t="shared" si="62"/>
        <v>-0.60087377125916686</v>
      </c>
      <c r="E3830" s="98">
        <v>-5.1853772361940553E-3</v>
      </c>
    </row>
    <row r="3831" spans="2:5">
      <c r="B3831" s="283">
        <v>44295.645833333336</v>
      </c>
      <c r="C3831" s="284">
        <v>302.05</v>
      </c>
      <c r="D3831" s="98">
        <f t="shared" si="62"/>
        <v>2.9360177221787858</v>
      </c>
      <c r="E3831" s="98">
        <v>-5.2037018739913288E-3</v>
      </c>
    </row>
    <row r="3832" spans="2:5">
      <c r="B3832" s="283">
        <v>44960.645833333336</v>
      </c>
      <c r="C3832" s="284">
        <v>606.62</v>
      </c>
      <c r="D3832" s="98">
        <f t="shared" si="62"/>
        <v>1.008342989571263</v>
      </c>
      <c r="E3832" s="98">
        <v>-5.2148245326335552E-3</v>
      </c>
    </row>
    <row r="3833" spans="2:5">
      <c r="B3833" s="283">
        <v>37526.645833333336</v>
      </c>
      <c r="C3833" s="284">
        <v>22.87</v>
      </c>
      <c r="D3833" s="98">
        <f t="shared" si="62"/>
        <v>-0.96229929774817846</v>
      </c>
      <c r="E3833" s="98">
        <v>-5.2196607220529323E-3</v>
      </c>
    </row>
    <row r="3834" spans="2:5">
      <c r="B3834" s="283">
        <v>42082.645833333336</v>
      </c>
      <c r="C3834" s="284">
        <v>156.25</v>
      </c>
      <c r="D3834" s="98">
        <f t="shared" si="62"/>
        <v>5.8320944468736329</v>
      </c>
      <c r="E3834" s="98">
        <v>-5.2206022792384843E-3</v>
      </c>
    </row>
    <row r="3835" spans="2:5">
      <c r="B3835" s="283">
        <v>42915.645833333336</v>
      </c>
      <c r="C3835" s="284">
        <v>405.52</v>
      </c>
      <c r="D3835" s="98">
        <f t="shared" si="62"/>
        <v>1.5953279999999999</v>
      </c>
      <c r="E3835" s="98">
        <v>-5.2250705261867036E-3</v>
      </c>
    </row>
    <row r="3836" spans="2:5">
      <c r="B3836" s="283">
        <v>37874.645833333336</v>
      </c>
      <c r="C3836" s="284">
        <v>26.64</v>
      </c>
      <c r="D3836" s="98">
        <f t="shared" si="62"/>
        <v>-0.93430656934306566</v>
      </c>
      <c r="E3836" s="98">
        <v>-5.2277819268110592E-3</v>
      </c>
    </row>
    <row r="3837" spans="2:5">
      <c r="B3837" s="283">
        <v>41410.645833333336</v>
      </c>
      <c r="C3837" s="284">
        <v>228.03</v>
      </c>
      <c r="D3837" s="98">
        <f t="shared" si="62"/>
        <v>7.5596846846846848</v>
      </c>
      <c r="E3837" s="98">
        <v>-5.2349168956942194E-3</v>
      </c>
    </row>
    <row r="3838" spans="2:5">
      <c r="B3838" s="283">
        <v>41088.645833333336</v>
      </c>
      <c r="C3838" s="284">
        <v>233.16</v>
      </c>
      <c r="D3838" s="98">
        <f t="shared" si="62"/>
        <v>2.2497039863175861E-2</v>
      </c>
      <c r="E3838" s="98">
        <v>-5.2476641494944021E-3</v>
      </c>
    </row>
    <row r="3839" spans="2:5">
      <c r="B3839" s="283">
        <v>41396.645833333336</v>
      </c>
      <c r="C3839" s="284">
        <v>160.75</v>
      </c>
      <c r="D3839" s="98">
        <f t="shared" si="62"/>
        <v>-0.31055927260250471</v>
      </c>
      <c r="E3839" s="98">
        <v>-5.2599009900989868E-3</v>
      </c>
    </row>
    <row r="3840" spans="2:5">
      <c r="B3840" s="283">
        <v>40253.645833333336</v>
      </c>
      <c r="C3840" s="284">
        <v>113.28</v>
      </c>
      <c r="D3840" s="98">
        <f t="shared" si="62"/>
        <v>-0.29530326594090206</v>
      </c>
      <c r="E3840" s="98">
        <v>-5.2687038988408208E-3</v>
      </c>
    </row>
    <row r="3841" spans="2:5">
      <c r="B3841" s="283">
        <v>44699.645833333336</v>
      </c>
      <c r="C3841" s="284">
        <v>386.97</v>
      </c>
      <c r="D3841" s="98">
        <f t="shared" si="62"/>
        <v>2.4160487288135597</v>
      </c>
      <c r="E3841" s="98">
        <v>-5.2696519459152213E-3</v>
      </c>
    </row>
    <row r="3842" spans="2:5">
      <c r="B3842" s="283">
        <v>45189.645833333336</v>
      </c>
      <c r="C3842" s="284">
        <v>681.83</v>
      </c>
      <c r="D3842" s="98">
        <f t="shared" si="62"/>
        <v>0.76197121223867481</v>
      </c>
      <c r="E3842" s="98">
        <v>-5.2812021299876166E-3</v>
      </c>
    </row>
    <row r="3843" spans="2:5">
      <c r="B3843" s="283">
        <v>44022.645833333336</v>
      </c>
      <c r="C3843" s="284">
        <v>321.77</v>
      </c>
      <c r="D3843" s="98">
        <f t="shared" si="62"/>
        <v>-0.52807884663332505</v>
      </c>
      <c r="E3843" s="98">
        <v>-5.2862619018178014E-3</v>
      </c>
    </row>
    <row r="3844" spans="2:5">
      <c r="B3844" s="283">
        <v>37806.645833333336</v>
      </c>
      <c r="C3844" s="284">
        <v>24.45</v>
      </c>
      <c r="D3844" s="98">
        <f t="shared" si="62"/>
        <v>-0.92401404730086711</v>
      </c>
      <c r="E3844" s="98">
        <v>-5.2888527257932694E-3</v>
      </c>
    </row>
    <row r="3845" spans="2:5">
      <c r="B3845" s="283">
        <v>40301.645833333336</v>
      </c>
      <c r="C3845" s="284">
        <v>126</v>
      </c>
      <c r="D3845" s="98">
        <f t="shared" si="62"/>
        <v>4.1533742331288348</v>
      </c>
      <c r="E3845" s="98">
        <v>-5.289334491197617E-3</v>
      </c>
    </row>
    <row r="3846" spans="2:5">
      <c r="B3846" s="283">
        <v>38750.645833333336</v>
      </c>
      <c r="C3846" s="284">
        <v>99.61</v>
      </c>
      <c r="D3846" s="98">
        <f t="shared" si="62"/>
        <v>-0.20944444444444443</v>
      </c>
      <c r="E3846" s="98">
        <v>-5.2925903734771795E-3</v>
      </c>
    </row>
    <row r="3847" spans="2:5">
      <c r="B3847" s="283">
        <v>42013.645833333336</v>
      </c>
      <c r="C3847" s="284">
        <v>189.67</v>
      </c>
      <c r="D3847" s="98">
        <f t="shared" si="62"/>
        <v>0.90412609175785552</v>
      </c>
      <c r="E3847" s="98">
        <v>-5.296832389343531E-3</v>
      </c>
    </row>
    <row r="3848" spans="2:5">
      <c r="B3848" s="283">
        <v>45251.645833333336</v>
      </c>
      <c r="C3848" s="284">
        <v>688.85</v>
      </c>
      <c r="D3848" s="98">
        <f t="shared" si="62"/>
        <v>2.631834238414088</v>
      </c>
      <c r="E3848" s="98">
        <v>-5.2994859354241752E-3</v>
      </c>
    </row>
    <row r="3849" spans="2:5">
      <c r="B3849" s="283">
        <v>45478.645833333336</v>
      </c>
      <c r="C3849" s="284">
        <v>1444.37</v>
      </c>
      <c r="D3849" s="98">
        <f t="shared" si="62"/>
        <v>1.0967844958989619</v>
      </c>
      <c r="E3849" s="98">
        <v>-5.3096248140598323E-3</v>
      </c>
    </row>
    <row r="3850" spans="2:5">
      <c r="B3850" s="283">
        <v>40779.645833333336</v>
      </c>
      <c r="C3850" s="284">
        <v>215.29</v>
      </c>
      <c r="D3850" s="98">
        <f t="shared" ref="D3850:D3913" si="63">C3850/C3849-1</f>
        <v>-0.85094539487804366</v>
      </c>
      <c r="E3850" s="98">
        <v>-5.3132507854370958E-3</v>
      </c>
    </row>
    <row r="3851" spans="2:5">
      <c r="B3851" s="283">
        <v>39099.645833333336</v>
      </c>
      <c r="C3851" s="284">
        <v>91.71</v>
      </c>
      <c r="D3851" s="98">
        <f t="shared" si="63"/>
        <v>-0.57401644293743326</v>
      </c>
      <c r="E3851" s="98">
        <v>-5.3145336225597362E-3</v>
      </c>
    </row>
    <row r="3852" spans="2:5">
      <c r="B3852" s="283">
        <v>41852.645833333336</v>
      </c>
      <c r="C3852" s="284">
        <v>175.87</v>
      </c>
      <c r="D3852" s="98">
        <f t="shared" si="63"/>
        <v>0.9176752807763604</v>
      </c>
      <c r="E3852" s="98">
        <v>-5.3164413777501141E-3</v>
      </c>
    </row>
    <row r="3853" spans="2:5">
      <c r="B3853" s="283">
        <v>44805.645833333336</v>
      </c>
      <c r="C3853" s="284">
        <v>368.15</v>
      </c>
      <c r="D3853" s="98">
        <f t="shared" si="63"/>
        <v>1.0933075567180301</v>
      </c>
      <c r="E3853" s="98">
        <v>-5.322598076299645E-3</v>
      </c>
    </row>
    <row r="3854" spans="2:5">
      <c r="B3854" s="283">
        <v>39588.645833333336</v>
      </c>
      <c r="C3854" s="284">
        <v>94.92</v>
      </c>
      <c r="D3854" s="98">
        <f t="shared" si="63"/>
        <v>-0.74217031101453212</v>
      </c>
      <c r="E3854" s="98">
        <v>-5.3442313737819269E-3</v>
      </c>
    </row>
    <row r="3855" spans="2:5">
      <c r="B3855" s="283">
        <v>44251.645833333336</v>
      </c>
      <c r="C3855" s="284">
        <v>302.17</v>
      </c>
      <c r="D3855" s="98">
        <f t="shared" si="63"/>
        <v>2.183417614833544</v>
      </c>
      <c r="E3855" s="98">
        <v>-5.3653719552336776E-3</v>
      </c>
    </row>
    <row r="3856" spans="2:5">
      <c r="B3856" s="283">
        <v>43580.645833333336</v>
      </c>
      <c r="C3856" s="284">
        <v>374.4</v>
      </c>
      <c r="D3856" s="98">
        <f t="shared" si="63"/>
        <v>0.23903762782539606</v>
      </c>
      <c r="E3856" s="98">
        <v>-5.3663461027576576E-3</v>
      </c>
    </row>
    <row r="3857" spans="2:5">
      <c r="B3857" s="283">
        <v>39000.645833333336</v>
      </c>
      <c r="C3857" s="284">
        <v>73.930000000000007</v>
      </c>
      <c r="D3857" s="98">
        <f t="shared" si="63"/>
        <v>-0.80253739316239314</v>
      </c>
      <c r="E3857" s="98">
        <v>-5.3814072379926303E-3</v>
      </c>
    </row>
    <row r="3858" spans="2:5">
      <c r="B3858" s="283">
        <v>43073.645833333336</v>
      </c>
      <c r="C3858" s="284">
        <v>330.13</v>
      </c>
      <c r="D3858" s="98">
        <f t="shared" si="63"/>
        <v>3.4654402813472203</v>
      </c>
      <c r="E3858" s="98">
        <v>-5.3928657507833488E-3</v>
      </c>
    </row>
    <row r="3859" spans="2:5">
      <c r="B3859" s="283">
        <v>41176.645833333336</v>
      </c>
      <c r="C3859" s="284">
        <v>211.67</v>
      </c>
      <c r="D3859" s="98">
        <f t="shared" si="63"/>
        <v>-0.35882834035077094</v>
      </c>
      <c r="E3859" s="98">
        <v>-5.403627478620443E-3</v>
      </c>
    </row>
    <row r="3860" spans="2:5">
      <c r="B3860" s="283">
        <v>41912.645833333336</v>
      </c>
      <c r="C3860" s="284">
        <v>189.4</v>
      </c>
      <c r="D3860" s="98">
        <f t="shared" si="63"/>
        <v>-0.10521094155997535</v>
      </c>
      <c r="E3860" s="98">
        <v>-5.4088116368219419E-3</v>
      </c>
    </row>
    <row r="3861" spans="2:5">
      <c r="B3861" s="283">
        <v>41416.645833333336</v>
      </c>
      <c r="C3861" s="284">
        <v>225.91</v>
      </c>
      <c r="D3861" s="98">
        <f t="shared" si="63"/>
        <v>0.19276663146779294</v>
      </c>
      <c r="E3861" s="98">
        <v>-5.4151624548736121E-3</v>
      </c>
    </row>
    <row r="3862" spans="2:5">
      <c r="B3862" s="283">
        <v>44130.645833333336</v>
      </c>
      <c r="C3862" s="284">
        <v>297.25</v>
      </c>
      <c r="D3862" s="98">
        <f t="shared" si="63"/>
        <v>0.31578947368421062</v>
      </c>
      <c r="E3862" s="98">
        <v>-5.4204169036704553E-3</v>
      </c>
    </row>
    <row r="3863" spans="2:5">
      <c r="B3863" s="283">
        <v>44111.645833333336</v>
      </c>
      <c r="C3863" s="284">
        <v>302.2</v>
      </c>
      <c r="D3863" s="98">
        <f t="shared" si="63"/>
        <v>1.6652649285113563E-2</v>
      </c>
      <c r="E3863" s="98">
        <v>-5.430311008721489E-3</v>
      </c>
    </row>
    <row r="3864" spans="2:5">
      <c r="B3864" s="283">
        <v>45819.645833333336</v>
      </c>
      <c r="C3864" s="284">
        <v>2746.17</v>
      </c>
      <c r="D3864" s="98">
        <f t="shared" si="63"/>
        <v>8.0872600926538727</v>
      </c>
      <c r="E3864" s="98">
        <v>-5.4324797096882982E-3</v>
      </c>
    </row>
    <row r="3865" spans="2:5">
      <c r="B3865" s="283">
        <v>41537.645833333336</v>
      </c>
      <c r="C3865" s="284">
        <v>173.71</v>
      </c>
      <c r="D3865" s="98">
        <f t="shared" si="63"/>
        <v>-0.93674462979349427</v>
      </c>
      <c r="E3865" s="98">
        <v>-5.4391388984311728E-3</v>
      </c>
    </row>
    <row r="3866" spans="2:5">
      <c r="B3866" s="283">
        <v>41327.645833333336</v>
      </c>
      <c r="C3866" s="284">
        <v>200.97</v>
      </c>
      <c r="D3866" s="98">
        <f t="shared" si="63"/>
        <v>0.15692821368948251</v>
      </c>
      <c r="E3866" s="98">
        <v>-5.4436581382688587E-3</v>
      </c>
    </row>
    <row r="3867" spans="2:5">
      <c r="B3867" s="283">
        <v>45593.645833333336</v>
      </c>
      <c r="C3867" s="284">
        <v>2088.83</v>
      </c>
      <c r="D3867" s="98">
        <f t="shared" si="63"/>
        <v>9.3937403592576008</v>
      </c>
      <c r="E3867" s="98">
        <v>-5.45165406517234E-3</v>
      </c>
    </row>
    <row r="3868" spans="2:5">
      <c r="B3868" s="283">
        <v>40235.645833333336</v>
      </c>
      <c r="C3868" s="284">
        <v>120.34</v>
      </c>
      <c r="D3868" s="98">
        <f t="shared" si="63"/>
        <v>-0.94238880138642211</v>
      </c>
      <c r="E3868" s="98">
        <v>-5.4545454545453786E-3</v>
      </c>
    </row>
    <row r="3869" spans="2:5">
      <c r="B3869" s="283">
        <v>36908.645833333336</v>
      </c>
      <c r="C3869" s="284">
        <v>38.26</v>
      </c>
      <c r="D3869" s="98">
        <f t="shared" si="63"/>
        <v>-0.68206747548612268</v>
      </c>
      <c r="E3869" s="98">
        <v>-5.458799064205877E-3</v>
      </c>
    </row>
    <row r="3870" spans="2:5">
      <c r="B3870" s="283">
        <v>39030.645833333336</v>
      </c>
      <c r="C3870" s="284">
        <v>72.72</v>
      </c>
      <c r="D3870" s="98">
        <f t="shared" si="63"/>
        <v>0.90067956089911139</v>
      </c>
      <c r="E3870" s="98">
        <v>-5.4704595185995908E-3</v>
      </c>
    </row>
    <row r="3871" spans="2:5">
      <c r="B3871" s="283">
        <v>39780.645833333336</v>
      </c>
      <c r="C3871" s="284">
        <v>56.25</v>
      </c>
      <c r="D3871" s="98">
        <f t="shared" si="63"/>
        <v>-0.22648514851485146</v>
      </c>
      <c r="E3871" s="98">
        <v>-5.4809052333805175E-3</v>
      </c>
    </row>
    <row r="3872" spans="2:5">
      <c r="B3872" s="283">
        <v>44881.645833333336</v>
      </c>
      <c r="C3872" s="284">
        <v>583.75</v>
      </c>
      <c r="D3872" s="98">
        <f t="shared" si="63"/>
        <v>9.3777777777777782</v>
      </c>
      <c r="E3872" s="98">
        <v>-5.485799955704751E-3</v>
      </c>
    </row>
    <row r="3873" spans="2:5">
      <c r="B3873" s="283">
        <v>43069.645833333336</v>
      </c>
      <c r="C3873" s="284">
        <v>334.53</v>
      </c>
      <c r="D3873" s="98">
        <f t="shared" si="63"/>
        <v>-0.42692933618843687</v>
      </c>
      <c r="E3873" s="98">
        <v>-5.4997324454486574E-3</v>
      </c>
    </row>
    <row r="3874" spans="2:5">
      <c r="B3874" s="283">
        <v>44133.645833333336</v>
      </c>
      <c r="C3874" s="284">
        <v>298.32</v>
      </c>
      <c r="D3874" s="98">
        <f t="shared" si="63"/>
        <v>-0.108241413326159</v>
      </c>
      <c r="E3874" s="98">
        <v>-5.5005500550056041E-3</v>
      </c>
    </row>
    <row r="3875" spans="2:5">
      <c r="B3875" s="283">
        <v>39329.645833333336</v>
      </c>
      <c r="C3875" s="284">
        <v>86.73</v>
      </c>
      <c r="D3875" s="98">
        <f t="shared" si="63"/>
        <v>-0.70927192276749795</v>
      </c>
      <c r="E3875" s="98">
        <v>-5.503955968352181E-3</v>
      </c>
    </row>
    <row r="3876" spans="2:5">
      <c r="B3876" s="283">
        <v>44895.645833333336</v>
      </c>
      <c r="C3876" s="284">
        <v>601.65</v>
      </c>
      <c r="D3876" s="98">
        <f t="shared" si="63"/>
        <v>5.9370460048426148</v>
      </c>
      <c r="E3876" s="98">
        <v>-5.5043141922047623E-3</v>
      </c>
    </row>
    <row r="3877" spans="2:5">
      <c r="B3877" s="283">
        <v>38756.645833333336</v>
      </c>
      <c r="C3877" s="284">
        <v>97.39</v>
      </c>
      <c r="D3877" s="98">
        <f t="shared" si="63"/>
        <v>-0.83812848001329676</v>
      </c>
      <c r="E3877" s="98">
        <v>-5.51414275502915E-3</v>
      </c>
    </row>
    <row r="3878" spans="2:5">
      <c r="B3878" s="283">
        <v>39652.645833333336</v>
      </c>
      <c r="C3878" s="284">
        <v>90</v>
      </c>
      <c r="D3878" s="98">
        <f t="shared" si="63"/>
        <v>-7.588048054215013E-2</v>
      </c>
      <c r="E3878" s="98">
        <v>-5.5248618784530246E-3</v>
      </c>
    </row>
    <row r="3879" spans="2:5">
      <c r="B3879" s="283">
        <v>44223.645833333336</v>
      </c>
      <c r="C3879" s="284">
        <v>305.89999999999998</v>
      </c>
      <c r="D3879" s="98">
        <f t="shared" si="63"/>
        <v>2.3988888888888886</v>
      </c>
      <c r="E3879" s="98">
        <v>-5.5266579973993757E-3</v>
      </c>
    </row>
    <row r="3880" spans="2:5">
      <c r="B3880" s="283">
        <v>43097.645833333336</v>
      </c>
      <c r="C3880" s="284">
        <v>329.22</v>
      </c>
      <c r="D3880" s="98">
        <f t="shared" si="63"/>
        <v>7.6234063419418296E-2</v>
      </c>
      <c r="E3880" s="98">
        <v>-5.527865881286731E-3</v>
      </c>
    </row>
    <row r="3881" spans="2:5">
      <c r="B3881" s="283">
        <v>45299.645833333336</v>
      </c>
      <c r="C3881" s="284">
        <v>734.88</v>
      </c>
      <c r="D3881" s="98">
        <f t="shared" si="63"/>
        <v>1.2321851649353013</v>
      </c>
      <c r="E3881" s="98">
        <v>-5.5347307739150864E-3</v>
      </c>
    </row>
    <row r="3882" spans="2:5">
      <c r="B3882" s="283">
        <v>45454.645833333336</v>
      </c>
      <c r="C3882" s="284">
        <v>1292.02</v>
      </c>
      <c r="D3882" s="98">
        <f t="shared" si="63"/>
        <v>0.75813738297409095</v>
      </c>
      <c r="E3882" s="98">
        <v>-5.5417866104278124E-3</v>
      </c>
    </row>
    <row r="3883" spans="2:5">
      <c r="B3883" s="283">
        <v>39948.645833333336</v>
      </c>
      <c r="C3883" s="284">
        <v>61.01</v>
      </c>
      <c r="D3883" s="98">
        <f t="shared" si="63"/>
        <v>-0.95277936874042202</v>
      </c>
      <c r="E3883" s="98">
        <v>-5.5419722901386415E-3</v>
      </c>
    </row>
    <row r="3884" spans="2:5">
      <c r="B3884" s="283">
        <v>39736.645833333336</v>
      </c>
      <c r="C3884" s="284">
        <v>71.67</v>
      </c>
      <c r="D3884" s="98">
        <f t="shared" si="63"/>
        <v>0.17472545484346824</v>
      </c>
      <c r="E3884" s="98">
        <v>-5.550159567087487E-3</v>
      </c>
    </row>
    <row r="3885" spans="2:5">
      <c r="B3885" s="283">
        <v>41940.645833333336</v>
      </c>
      <c r="C3885" s="284">
        <v>187.91</v>
      </c>
      <c r="D3885" s="98">
        <f t="shared" si="63"/>
        <v>1.6218780521836194</v>
      </c>
      <c r="E3885" s="98">
        <v>-5.5567315834039732E-3</v>
      </c>
    </row>
    <row r="3886" spans="2:5">
      <c r="B3886" s="283">
        <v>45435.645833333336</v>
      </c>
      <c r="C3886" s="284">
        <v>1303.3800000000001</v>
      </c>
      <c r="D3886" s="98">
        <f t="shared" si="63"/>
        <v>5.9361928582832215</v>
      </c>
      <c r="E3886" s="98">
        <v>-5.5620407882991385E-3</v>
      </c>
    </row>
    <row r="3887" spans="2:5">
      <c r="B3887" s="283">
        <v>43531.645833333336</v>
      </c>
      <c r="C3887" s="284">
        <v>309.27</v>
      </c>
      <c r="D3887" s="98">
        <f t="shared" si="63"/>
        <v>-0.76271693596648715</v>
      </c>
      <c r="E3887" s="98">
        <v>-5.5627009646302961E-3</v>
      </c>
    </row>
    <row r="3888" spans="2:5">
      <c r="B3888" s="283">
        <v>44033.645833333336</v>
      </c>
      <c r="C3888" s="284">
        <v>309.93</v>
      </c>
      <c r="D3888" s="98">
        <f t="shared" si="63"/>
        <v>2.1340576195558736E-3</v>
      </c>
      <c r="E3888" s="98">
        <v>-5.5828279911445122E-3</v>
      </c>
    </row>
    <row r="3889" spans="2:5">
      <c r="B3889" s="283">
        <v>40361.645833333336</v>
      </c>
      <c r="C3889" s="284">
        <v>119.34</v>
      </c>
      <c r="D3889" s="98">
        <f t="shared" si="63"/>
        <v>-0.61494531023134258</v>
      </c>
      <c r="E3889" s="98">
        <v>-5.5828680943255105E-3</v>
      </c>
    </row>
    <row r="3890" spans="2:5">
      <c r="B3890" s="283">
        <v>41382.645833333336</v>
      </c>
      <c r="C3890" s="284">
        <v>165.6</v>
      </c>
      <c r="D3890" s="98">
        <f t="shared" si="63"/>
        <v>0.38763197586726994</v>
      </c>
      <c r="E3890" s="98">
        <v>-5.5845793550711731E-3</v>
      </c>
    </row>
    <row r="3891" spans="2:5">
      <c r="B3891" s="283">
        <v>42396.645833333336</v>
      </c>
      <c r="C3891" s="284">
        <v>407.58</v>
      </c>
      <c r="D3891" s="98">
        <f t="shared" si="63"/>
        <v>1.461231884057971</v>
      </c>
      <c r="E3891" s="98">
        <v>-5.5871373850245876E-3</v>
      </c>
    </row>
    <row r="3892" spans="2:5">
      <c r="B3892" s="283">
        <v>38148.645833333336</v>
      </c>
      <c r="C3892" s="284">
        <v>24.89</v>
      </c>
      <c r="D3892" s="98">
        <f t="shared" si="63"/>
        <v>-0.9389322341626184</v>
      </c>
      <c r="E3892" s="98">
        <v>-5.5932880543347885E-3</v>
      </c>
    </row>
    <row r="3893" spans="2:5">
      <c r="B3893" s="283">
        <v>40683.645833333336</v>
      </c>
      <c r="C3893" s="284">
        <v>127.68</v>
      </c>
      <c r="D3893" s="98">
        <f t="shared" si="63"/>
        <v>4.1297709923664128</v>
      </c>
      <c r="E3893" s="98">
        <v>-5.6074766355139749E-3</v>
      </c>
    </row>
    <row r="3894" spans="2:5">
      <c r="B3894" s="283">
        <v>45058.645833333336</v>
      </c>
      <c r="C3894" s="284">
        <v>570.17999999999995</v>
      </c>
      <c r="D3894" s="98">
        <f t="shared" si="63"/>
        <v>3.4656954887218037</v>
      </c>
      <c r="E3894" s="98">
        <v>-5.615626089989556E-3</v>
      </c>
    </row>
    <row r="3895" spans="2:5">
      <c r="B3895" s="283">
        <v>40437.645833333336</v>
      </c>
      <c r="C3895" s="284">
        <v>116.67</v>
      </c>
      <c r="D3895" s="98">
        <f t="shared" si="63"/>
        <v>-0.79538040618751971</v>
      </c>
      <c r="E3895" s="98">
        <v>-5.6251598056762386E-3</v>
      </c>
    </row>
    <row r="3896" spans="2:5">
      <c r="B3896" s="283">
        <v>37777.645833333336</v>
      </c>
      <c r="C3896" s="284">
        <v>21.15</v>
      </c>
      <c r="D3896" s="98">
        <f t="shared" si="63"/>
        <v>-0.81871946515813832</v>
      </c>
      <c r="E3896" s="98">
        <v>-5.6417489421721756E-3</v>
      </c>
    </row>
    <row r="3897" spans="2:5">
      <c r="B3897" s="283">
        <v>38483.645833333336</v>
      </c>
      <c r="C3897" s="284">
        <v>51.11</v>
      </c>
      <c r="D3897" s="98">
        <f t="shared" si="63"/>
        <v>1.4165484633569743</v>
      </c>
      <c r="E3897" s="98">
        <v>-5.6420233463034819E-3</v>
      </c>
    </row>
    <row r="3898" spans="2:5">
      <c r="B3898" s="283">
        <v>44201.645833333336</v>
      </c>
      <c r="C3898" s="284">
        <v>326.87</v>
      </c>
      <c r="D3898" s="98">
        <f t="shared" si="63"/>
        <v>5.395421639600861</v>
      </c>
      <c r="E3898" s="98">
        <v>-5.6581388981840064E-3</v>
      </c>
    </row>
    <row r="3899" spans="2:5">
      <c r="B3899" s="283">
        <v>39317.645833333336</v>
      </c>
      <c r="C3899" s="284">
        <v>82.55</v>
      </c>
      <c r="D3899" s="98">
        <f t="shared" si="63"/>
        <v>-0.74745311591764318</v>
      </c>
      <c r="E3899" s="98">
        <v>-5.6612864370031435E-3</v>
      </c>
    </row>
    <row r="3900" spans="2:5">
      <c r="B3900" s="283">
        <v>40596.645833333336</v>
      </c>
      <c r="C3900" s="284">
        <v>121.19</v>
      </c>
      <c r="D3900" s="98">
        <f t="shared" si="63"/>
        <v>0.46807995154451842</v>
      </c>
      <c r="E3900" s="98">
        <v>-5.6613062028224581E-3</v>
      </c>
    </row>
    <row r="3901" spans="2:5">
      <c r="B3901" s="283">
        <v>42185.645833333336</v>
      </c>
      <c r="C3901" s="284">
        <v>152.6</v>
      </c>
      <c r="D3901" s="98">
        <f t="shared" si="63"/>
        <v>0.25917980031355725</v>
      </c>
      <c r="E3901" s="98">
        <v>-5.6688603635890455E-3</v>
      </c>
    </row>
    <row r="3902" spans="2:5">
      <c r="B3902" s="283">
        <v>38590.645833333336</v>
      </c>
      <c r="C3902" s="284">
        <v>56.02</v>
      </c>
      <c r="D3902" s="98">
        <f t="shared" si="63"/>
        <v>-0.6328964613368282</v>
      </c>
      <c r="E3902" s="98">
        <v>-5.6798012069577686E-3</v>
      </c>
    </row>
    <row r="3903" spans="2:5">
      <c r="B3903" s="283">
        <v>43563.645833333336</v>
      </c>
      <c r="C3903" s="284">
        <v>371.85</v>
      </c>
      <c r="D3903" s="98">
        <f t="shared" si="63"/>
        <v>5.6378079257408071</v>
      </c>
      <c r="E3903" s="98">
        <v>-5.6954917375260372E-3</v>
      </c>
    </row>
    <row r="3904" spans="2:5">
      <c r="B3904" s="283">
        <v>37973.645833333336</v>
      </c>
      <c r="C3904" s="284">
        <v>27.9</v>
      </c>
      <c r="D3904" s="98">
        <f t="shared" si="63"/>
        <v>-0.92496974586526826</v>
      </c>
      <c r="E3904" s="98">
        <v>-5.7020669992872142E-3</v>
      </c>
    </row>
    <row r="3905" spans="2:5">
      <c r="B3905" s="283">
        <v>41878.645833333336</v>
      </c>
      <c r="C3905" s="284">
        <v>179.42</v>
      </c>
      <c r="D3905" s="98">
        <f t="shared" si="63"/>
        <v>5.4308243727598562</v>
      </c>
      <c r="E3905" s="98">
        <v>-5.7079523413687827E-3</v>
      </c>
    </row>
    <row r="3906" spans="2:5">
      <c r="B3906" s="283">
        <v>41446.645833333336</v>
      </c>
      <c r="C3906" s="284">
        <v>185.82</v>
      </c>
      <c r="D3906" s="98">
        <f t="shared" si="63"/>
        <v>3.5670493813398707E-2</v>
      </c>
      <c r="E3906" s="98">
        <v>-5.7252929530740015E-3</v>
      </c>
    </row>
    <row r="3907" spans="2:5">
      <c r="B3907" s="283">
        <v>39903.645833333336</v>
      </c>
      <c r="C3907" s="284">
        <v>48.58</v>
      </c>
      <c r="D3907" s="98">
        <f t="shared" si="63"/>
        <v>-0.7385642019158325</v>
      </c>
      <c r="E3907" s="98">
        <v>-5.7306590257879542E-3</v>
      </c>
    </row>
    <row r="3908" spans="2:5">
      <c r="B3908" s="283">
        <v>37265.645833333336</v>
      </c>
      <c r="C3908" s="284">
        <v>27.64</v>
      </c>
      <c r="D3908" s="98">
        <f t="shared" si="63"/>
        <v>-0.43104158089748867</v>
      </c>
      <c r="E3908" s="98">
        <v>-5.7553956834532904E-3</v>
      </c>
    </row>
    <row r="3909" spans="2:5">
      <c r="B3909" s="283">
        <v>38953.645833333336</v>
      </c>
      <c r="C3909" s="284">
        <v>77.680000000000007</v>
      </c>
      <c r="D3909" s="98">
        <f t="shared" si="63"/>
        <v>1.8104196816208398</v>
      </c>
      <c r="E3909" s="98">
        <v>-5.7596313835912571E-3</v>
      </c>
    </row>
    <row r="3910" spans="2:5">
      <c r="B3910" s="283">
        <v>42468.645833333336</v>
      </c>
      <c r="C3910" s="284">
        <v>382.32</v>
      </c>
      <c r="D3910" s="98">
        <f t="shared" si="63"/>
        <v>3.9217301750772391</v>
      </c>
      <c r="E3910" s="98">
        <v>-5.7989858275907524E-3</v>
      </c>
    </row>
    <row r="3911" spans="2:5">
      <c r="B3911" s="283">
        <v>43425.645833333336</v>
      </c>
      <c r="C3911" s="284">
        <v>282.67</v>
      </c>
      <c r="D3911" s="98">
        <f t="shared" si="63"/>
        <v>-0.2606455325381879</v>
      </c>
      <c r="E3911" s="98">
        <v>-5.8033202025885577E-3</v>
      </c>
    </row>
    <row r="3912" spans="2:5">
      <c r="B3912" s="283">
        <v>37644.645833333336</v>
      </c>
      <c r="C3912" s="284">
        <v>22.24</v>
      </c>
      <c r="D3912" s="98">
        <f t="shared" si="63"/>
        <v>-0.92132168252732871</v>
      </c>
      <c r="E3912" s="98">
        <v>-5.8113544926241545E-3</v>
      </c>
    </row>
    <row r="3913" spans="2:5">
      <c r="B3913" s="283">
        <v>45806.645833333336</v>
      </c>
      <c r="C3913" s="284">
        <v>2762.83</v>
      </c>
      <c r="D3913" s="98">
        <f t="shared" si="63"/>
        <v>123.22796762589928</v>
      </c>
      <c r="E3913" s="98">
        <v>-5.8186397984887339E-3</v>
      </c>
    </row>
    <row r="3914" spans="2:5">
      <c r="B3914" s="283">
        <v>39279.645833333336</v>
      </c>
      <c r="C3914" s="284">
        <v>92.21</v>
      </c>
      <c r="D3914" s="98">
        <f t="shared" ref="D3914:D3977" si="64">C3914/C3913-1</f>
        <v>-0.96662480138119244</v>
      </c>
      <c r="E3914" s="98">
        <v>-5.8221024258761078E-3</v>
      </c>
    </row>
    <row r="3915" spans="2:5">
      <c r="B3915" s="283">
        <v>43063.645833333336</v>
      </c>
      <c r="C3915" s="284">
        <v>338.1</v>
      </c>
      <c r="D3915" s="98">
        <f t="shared" si="64"/>
        <v>2.6666305172974738</v>
      </c>
      <c r="E3915" s="98">
        <v>-5.8221594918841379E-3</v>
      </c>
    </row>
    <row r="3916" spans="2:5">
      <c r="B3916" s="283">
        <v>44540.645833333336</v>
      </c>
      <c r="C3916" s="284">
        <v>409.72</v>
      </c>
      <c r="D3916" s="98">
        <f t="shared" si="64"/>
        <v>0.21183081928423553</v>
      </c>
      <c r="E3916" s="98">
        <v>-5.8235465398427388E-3</v>
      </c>
    </row>
    <row r="3917" spans="2:5">
      <c r="B3917" s="283">
        <v>43066.645833333336</v>
      </c>
      <c r="C3917" s="284">
        <v>336.13</v>
      </c>
      <c r="D3917" s="98">
        <f t="shared" si="64"/>
        <v>-0.17961046568388173</v>
      </c>
      <c r="E3917" s="98">
        <v>-5.8266784974860819E-3</v>
      </c>
    </row>
    <row r="3918" spans="2:5">
      <c r="B3918" s="283">
        <v>39815.645833333336</v>
      </c>
      <c r="C3918" s="284">
        <v>57.99</v>
      </c>
      <c r="D3918" s="98">
        <f t="shared" si="64"/>
        <v>-0.82747746407639899</v>
      </c>
      <c r="E3918" s="98">
        <v>-5.8289045088290026E-3</v>
      </c>
    </row>
    <row r="3919" spans="2:5">
      <c r="B3919" s="283">
        <v>38056.645833333336</v>
      </c>
      <c r="C3919" s="284">
        <v>25.58</v>
      </c>
      <c r="D3919" s="98">
        <f t="shared" si="64"/>
        <v>-0.55888946370063808</v>
      </c>
      <c r="E3919" s="98">
        <v>-5.8297706956860207E-3</v>
      </c>
    </row>
    <row r="3920" spans="2:5">
      <c r="B3920" s="283">
        <v>45503.645833333336</v>
      </c>
      <c r="C3920" s="284">
        <v>1413.47</v>
      </c>
      <c r="D3920" s="98">
        <f t="shared" si="64"/>
        <v>54.256841282251763</v>
      </c>
      <c r="E3920" s="98">
        <v>-5.8377937359769261E-3</v>
      </c>
    </row>
    <row r="3921" spans="2:5">
      <c r="B3921" s="283">
        <v>40960.645833333336</v>
      </c>
      <c r="C3921" s="284">
        <v>190.67</v>
      </c>
      <c r="D3921" s="98">
        <f t="shared" si="64"/>
        <v>-0.8651050252216177</v>
      </c>
      <c r="E3921" s="98">
        <v>-5.8397205276604636E-3</v>
      </c>
    </row>
    <row r="3922" spans="2:5">
      <c r="B3922" s="283">
        <v>38205.645833333336</v>
      </c>
      <c r="C3922" s="284">
        <v>25.48</v>
      </c>
      <c r="D3922" s="98">
        <f t="shared" si="64"/>
        <v>-0.8663659726228562</v>
      </c>
      <c r="E3922" s="98">
        <v>-5.8525165821302627E-3</v>
      </c>
    </row>
    <row r="3923" spans="2:5">
      <c r="B3923" s="283">
        <v>37613.645833333336</v>
      </c>
      <c r="C3923" s="284">
        <v>22.08</v>
      </c>
      <c r="D3923" s="98">
        <f t="shared" si="64"/>
        <v>-0.13343799058084782</v>
      </c>
      <c r="E3923" s="98">
        <v>-5.8532192705988972E-3</v>
      </c>
    </row>
    <row r="3924" spans="2:5">
      <c r="B3924" s="283">
        <v>44085.645833333336</v>
      </c>
      <c r="C3924" s="284">
        <v>302.63</v>
      </c>
      <c r="D3924" s="98">
        <f t="shared" si="64"/>
        <v>12.706068840579711</v>
      </c>
      <c r="E3924" s="98">
        <v>-5.8800341633270525E-3</v>
      </c>
    </row>
    <row r="3925" spans="2:5">
      <c r="B3925" s="283">
        <v>45267.645833333336</v>
      </c>
      <c r="C3925" s="284">
        <v>701.42</v>
      </c>
      <c r="D3925" s="98">
        <f t="shared" si="64"/>
        <v>1.3177477447708421</v>
      </c>
      <c r="E3925" s="98">
        <v>-5.8817693496040491E-3</v>
      </c>
    </row>
    <row r="3926" spans="2:5">
      <c r="B3926" s="283">
        <v>37851.645833333336</v>
      </c>
      <c r="C3926" s="284">
        <v>28.7</v>
      </c>
      <c r="D3926" s="98">
        <f t="shared" si="64"/>
        <v>-0.95908300305095373</v>
      </c>
      <c r="E3926" s="98">
        <v>-5.8884655351576498E-3</v>
      </c>
    </row>
    <row r="3927" spans="2:5">
      <c r="B3927" s="283">
        <v>42948.645833333336</v>
      </c>
      <c r="C3927" s="284">
        <v>374.65</v>
      </c>
      <c r="D3927" s="98">
        <f t="shared" si="64"/>
        <v>12.054006968641115</v>
      </c>
      <c r="E3927" s="98">
        <v>-5.890625414599282E-3</v>
      </c>
    </row>
    <row r="3928" spans="2:5">
      <c r="B3928" s="283">
        <v>41652.645833333336</v>
      </c>
      <c r="C3928" s="284">
        <v>171.97</v>
      </c>
      <c r="D3928" s="98">
        <f t="shared" si="64"/>
        <v>-0.5409849192579741</v>
      </c>
      <c r="E3928" s="98">
        <v>-5.8962945835020486E-3</v>
      </c>
    </row>
    <row r="3929" spans="2:5">
      <c r="B3929" s="283">
        <v>40239.645833333336</v>
      </c>
      <c r="C3929" s="284">
        <v>119.63</v>
      </c>
      <c r="D3929" s="98">
        <f t="shared" si="64"/>
        <v>-0.30435541082746997</v>
      </c>
      <c r="E3929" s="98">
        <v>-5.8999501412664301E-3</v>
      </c>
    </row>
    <row r="3930" spans="2:5">
      <c r="B3930" s="283">
        <v>41291.645833333336</v>
      </c>
      <c r="C3930" s="284">
        <v>221.68</v>
      </c>
      <c r="D3930" s="98">
        <f t="shared" si="64"/>
        <v>0.85304689459165783</v>
      </c>
      <c r="E3930" s="98">
        <v>-5.9192825112107661E-3</v>
      </c>
    </row>
    <row r="3931" spans="2:5">
      <c r="B3931" s="283">
        <v>37456.645833333336</v>
      </c>
      <c r="C3931" s="284">
        <v>25.18</v>
      </c>
      <c r="D3931" s="98">
        <f t="shared" si="64"/>
        <v>-0.88641284734752801</v>
      </c>
      <c r="E3931" s="98">
        <v>-5.9218318199762976E-3</v>
      </c>
    </row>
    <row r="3932" spans="2:5">
      <c r="B3932" s="283">
        <v>42958.645833333336</v>
      </c>
      <c r="C3932" s="284">
        <v>298.52</v>
      </c>
      <c r="D3932" s="98">
        <f t="shared" si="64"/>
        <v>10.855440826052423</v>
      </c>
      <c r="E3932" s="98">
        <v>-5.9274059274060376E-3</v>
      </c>
    </row>
    <row r="3933" spans="2:5">
      <c r="B3933" s="283">
        <v>42257.645833333336</v>
      </c>
      <c r="C3933" s="284">
        <v>185.92</v>
      </c>
      <c r="D3933" s="98">
        <f t="shared" si="64"/>
        <v>-0.37719415784537047</v>
      </c>
      <c r="E3933" s="98">
        <v>-5.9348767577395156E-3</v>
      </c>
    </row>
    <row r="3934" spans="2:5">
      <c r="B3934" s="283">
        <v>45818.645833333336</v>
      </c>
      <c r="C3934" s="284">
        <v>2761.17</v>
      </c>
      <c r="D3934" s="98">
        <f t="shared" si="64"/>
        <v>13.85138769363167</v>
      </c>
      <c r="E3934" s="98">
        <v>-5.9402304809426099E-3</v>
      </c>
    </row>
    <row r="3935" spans="2:5">
      <c r="B3935" s="283">
        <v>45099.645833333336</v>
      </c>
      <c r="C3935" s="284">
        <v>565.5</v>
      </c>
      <c r="D3935" s="98">
        <f t="shared" si="64"/>
        <v>-0.79519551494475171</v>
      </c>
      <c r="E3935" s="98">
        <v>-5.9414990859232297E-3</v>
      </c>
    </row>
    <row r="3936" spans="2:5">
      <c r="B3936" s="283">
        <v>41617.645833333336</v>
      </c>
      <c r="C3936" s="284">
        <v>188.92</v>
      </c>
      <c r="D3936" s="98">
        <f t="shared" si="64"/>
        <v>-0.66592396109637497</v>
      </c>
      <c r="E3936" s="98">
        <v>-5.9458037358590676E-3</v>
      </c>
    </row>
    <row r="3937" spans="2:5">
      <c r="B3937" s="283">
        <v>39119.645833333336</v>
      </c>
      <c r="C3937" s="284">
        <v>91.91</v>
      </c>
      <c r="D3937" s="98">
        <f t="shared" si="64"/>
        <v>-0.51349777683675635</v>
      </c>
      <c r="E3937" s="98">
        <v>-5.9485182781743307E-3</v>
      </c>
    </row>
    <row r="3938" spans="2:5">
      <c r="B3938" s="283">
        <v>37376.645833333336</v>
      </c>
      <c r="C3938" s="284">
        <v>23.33</v>
      </c>
      <c r="D3938" s="98">
        <f t="shared" si="64"/>
        <v>-0.74616472636274622</v>
      </c>
      <c r="E3938" s="98">
        <v>-5.9650617809970941E-3</v>
      </c>
    </row>
    <row r="3939" spans="2:5">
      <c r="B3939" s="283">
        <v>40704.645833333336</v>
      </c>
      <c r="C3939" s="284">
        <v>137.91999999999999</v>
      </c>
      <c r="D3939" s="98">
        <f t="shared" si="64"/>
        <v>4.9117016716673811</v>
      </c>
      <c r="E3939" s="98">
        <v>-5.9819819819820763E-3</v>
      </c>
    </row>
    <row r="3940" spans="2:5">
      <c r="B3940" s="283">
        <v>41365.645833333336</v>
      </c>
      <c r="C3940" s="284">
        <v>180.75</v>
      </c>
      <c r="D3940" s="98">
        <f t="shared" si="64"/>
        <v>0.31054234338747122</v>
      </c>
      <c r="E3940" s="98">
        <v>-5.9942806863176878E-3</v>
      </c>
    </row>
    <row r="3941" spans="2:5">
      <c r="B3941" s="283">
        <v>44609.645833333336</v>
      </c>
      <c r="C3941" s="284">
        <v>355.73</v>
      </c>
      <c r="D3941" s="98">
        <f t="shared" si="64"/>
        <v>0.96807745504840947</v>
      </c>
      <c r="E3941" s="98">
        <v>-6.0076003129539979E-3</v>
      </c>
    </row>
    <row r="3942" spans="2:5">
      <c r="B3942" s="283">
        <v>45022.645833333336</v>
      </c>
      <c r="C3942" s="284">
        <v>585.95000000000005</v>
      </c>
      <c r="D3942" s="98">
        <f t="shared" si="64"/>
        <v>0.64717622916256712</v>
      </c>
      <c r="E3942" s="98">
        <v>-6.0220525869379982E-3</v>
      </c>
    </row>
    <row r="3943" spans="2:5">
      <c r="B3943" s="283">
        <v>39274.645833333336</v>
      </c>
      <c r="C3943" s="284">
        <v>94.07</v>
      </c>
      <c r="D3943" s="98">
        <f t="shared" si="64"/>
        <v>-0.83945729157777971</v>
      </c>
      <c r="E3943" s="98">
        <v>-6.0228233305157364E-3</v>
      </c>
    </row>
    <row r="3944" spans="2:5">
      <c r="B3944" s="283">
        <v>42844.645833333336</v>
      </c>
      <c r="C3944" s="284">
        <v>360.48</v>
      </c>
      <c r="D3944" s="98">
        <f t="shared" si="64"/>
        <v>2.8320399702349319</v>
      </c>
      <c r="E3944" s="98">
        <v>-6.0385474398213512E-3</v>
      </c>
    </row>
    <row r="3945" spans="2:5">
      <c r="B3945" s="283">
        <v>40443.645833333336</v>
      </c>
      <c r="C3945" s="284">
        <v>116.8</v>
      </c>
      <c r="D3945" s="98">
        <f t="shared" si="64"/>
        <v>-0.6759875721260542</v>
      </c>
      <c r="E3945" s="98">
        <v>-6.0420389754064496E-3</v>
      </c>
    </row>
    <row r="3946" spans="2:5">
      <c r="B3946" s="283">
        <v>37497.645833333336</v>
      </c>
      <c r="C3946" s="284">
        <v>22.99</v>
      </c>
      <c r="D3946" s="98">
        <f t="shared" si="64"/>
        <v>-0.8031678082191781</v>
      </c>
      <c r="E3946" s="98">
        <v>-6.0527453523562258E-3</v>
      </c>
    </row>
    <row r="3947" spans="2:5">
      <c r="B3947" s="283">
        <v>37776.645833333336</v>
      </c>
      <c r="C3947" s="284">
        <v>21.27</v>
      </c>
      <c r="D3947" s="98">
        <f t="shared" si="64"/>
        <v>-7.481513701609388E-2</v>
      </c>
      <c r="E3947" s="98">
        <v>-6.0747663551401487E-3</v>
      </c>
    </row>
    <row r="3948" spans="2:5">
      <c r="B3948" s="283">
        <v>45559.645833333336</v>
      </c>
      <c r="C3948" s="284">
        <v>2435.88</v>
      </c>
      <c r="D3948" s="98">
        <f t="shared" si="64"/>
        <v>113.52186177715092</v>
      </c>
      <c r="E3948" s="98">
        <v>-6.0796970760329527E-3</v>
      </c>
    </row>
    <row r="3949" spans="2:5">
      <c r="B3949" s="283">
        <v>38755.645833333336</v>
      </c>
      <c r="C3949" s="284">
        <v>97.93</v>
      </c>
      <c r="D3949" s="98">
        <f t="shared" si="64"/>
        <v>-0.95979687012496506</v>
      </c>
      <c r="E3949" s="98">
        <v>-6.0895158834871621E-3</v>
      </c>
    </row>
    <row r="3950" spans="2:5">
      <c r="B3950" s="283">
        <v>38980.645833333336</v>
      </c>
      <c r="C3950" s="284">
        <v>70.17</v>
      </c>
      <c r="D3950" s="98">
        <f t="shared" si="64"/>
        <v>-0.28346778311038501</v>
      </c>
      <c r="E3950" s="98">
        <v>-6.0906515580735343E-3</v>
      </c>
    </row>
    <row r="3951" spans="2:5">
      <c r="B3951" s="283">
        <v>40385.645833333336</v>
      </c>
      <c r="C3951" s="284">
        <v>125.33</v>
      </c>
      <c r="D3951" s="98">
        <f t="shared" si="64"/>
        <v>0.78609092204645847</v>
      </c>
      <c r="E3951" s="98">
        <v>-6.1062648691514454E-3</v>
      </c>
    </row>
    <row r="3952" spans="2:5">
      <c r="B3952" s="283">
        <v>38447.645833333336</v>
      </c>
      <c r="C3952" s="284">
        <v>52.07</v>
      </c>
      <c r="D3952" s="98">
        <f t="shared" si="64"/>
        <v>-0.58453682278784003</v>
      </c>
      <c r="E3952" s="98">
        <v>-6.1080358847108718E-3</v>
      </c>
    </row>
    <row r="3953" spans="2:5">
      <c r="B3953" s="283">
        <v>41764.645833333336</v>
      </c>
      <c r="C3953" s="284">
        <v>219.45</v>
      </c>
      <c r="D3953" s="98">
        <f t="shared" si="64"/>
        <v>3.2145189168427111</v>
      </c>
      <c r="E3953" s="98">
        <v>-6.1141304347827052E-3</v>
      </c>
    </row>
    <row r="3954" spans="2:5">
      <c r="B3954" s="283">
        <v>44434.645833333336</v>
      </c>
      <c r="C3954" s="284">
        <v>328.15</v>
      </c>
      <c r="D3954" s="98">
        <f t="shared" si="64"/>
        <v>0.4953292321713374</v>
      </c>
      <c r="E3954" s="98">
        <v>-6.1180603931308974E-3</v>
      </c>
    </row>
    <row r="3955" spans="2:5">
      <c r="B3955" s="283">
        <v>41051.645833333336</v>
      </c>
      <c r="C3955" s="284">
        <v>227.4</v>
      </c>
      <c r="D3955" s="98">
        <f t="shared" si="64"/>
        <v>-0.30702422672558272</v>
      </c>
      <c r="E3955" s="98">
        <v>-6.1188811188811476E-3</v>
      </c>
    </row>
    <row r="3956" spans="2:5">
      <c r="B3956" s="283">
        <v>44973.645833333336</v>
      </c>
      <c r="C3956" s="284">
        <v>584.04999999999995</v>
      </c>
      <c r="D3956" s="98">
        <f t="shared" si="64"/>
        <v>1.5683817062445029</v>
      </c>
      <c r="E3956" s="98">
        <v>-6.1260954649876576E-3</v>
      </c>
    </row>
    <row r="3957" spans="2:5">
      <c r="B3957" s="283">
        <v>45538.645833333336</v>
      </c>
      <c r="C3957" s="284">
        <v>2211.92</v>
      </c>
      <c r="D3957" s="98">
        <f t="shared" si="64"/>
        <v>2.7872099991439092</v>
      </c>
      <c r="E3957" s="98">
        <v>-6.1332602434432948E-3</v>
      </c>
    </row>
    <row r="3958" spans="2:5">
      <c r="B3958" s="283">
        <v>39433.645833333336</v>
      </c>
      <c r="C3958" s="284">
        <v>97.11</v>
      </c>
      <c r="D3958" s="98">
        <f t="shared" si="64"/>
        <v>-0.95609696553220735</v>
      </c>
      <c r="E3958" s="98">
        <v>-6.14062020264039E-3</v>
      </c>
    </row>
    <row r="3959" spans="2:5">
      <c r="B3959" s="283">
        <v>39610.645833333336</v>
      </c>
      <c r="C3959" s="284">
        <v>95.42</v>
      </c>
      <c r="D3959" s="98">
        <f t="shared" si="64"/>
        <v>-1.7402945113788482E-2</v>
      </c>
      <c r="E3959" s="98">
        <v>-6.1451932090407224E-3</v>
      </c>
    </row>
    <row r="3960" spans="2:5">
      <c r="B3960" s="283">
        <v>37641.645833333336</v>
      </c>
      <c r="C3960" s="284">
        <v>22.63</v>
      </c>
      <c r="D3960" s="98">
        <f t="shared" si="64"/>
        <v>-0.76283797945923282</v>
      </c>
      <c r="E3960" s="98">
        <v>-6.1484409310496035E-3</v>
      </c>
    </row>
    <row r="3961" spans="2:5">
      <c r="B3961" s="283">
        <v>37266.645833333336</v>
      </c>
      <c r="C3961" s="284">
        <v>27.47</v>
      </c>
      <c r="D3961" s="98">
        <f t="shared" si="64"/>
        <v>0.21387538665488282</v>
      </c>
      <c r="E3961" s="98">
        <v>-6.1505065123010905E-3</v>
      </c>
    </row>
    <row r="3962" spans="2:5">
      <c r="B3962" s="283">
        <v>43027.833333333336</v>
      </c>
      <c r="C3962" s="284">
        <v>336</v>
      </c>
      <c r="D3962" s="98">
        <f t="shared" si="64"/>
        <v>11.231525300327631</v>
      </c>
      <c r="E3962" s="98">
        <v>-6.1523899668717297E-3</v>
      </c>
    </row>
    <row r="3963" spans="2:5">
      <c r="B3963" s="283">
        <v>40563.645833333336</v>
      </c>
      <c r="C3963" s="284">
        <v>132.29</v>
      </c>
      <c r="D3963" s="98">
        <f t="shared" si="64"/>
        <v>-0.60627976190476196</v>
      </c>
      <c r="E3963" s="98">
        <v>-6.1603185335438182E-3</v>
      </c>
    </row>
    <row r="3964" spans="2:5">
      <c r="B3964" s="283">
        <v>39483.645833333336</v>
      </c>
      <c r="C3964" s="284">
        <v>91.93</v>
      </c>
      <c r="D3964" s="98">
        <f t="shared" si="64"/>
        <v>-0.30508730818655971</v>
      </c>
      <c r="E3964" s="98">
        <v>-6.1621621621621436E-3</v>
      </c>
    </row>
    <row r="3965" spans="2:5">
      <c r="B3965" s="283">
        <v>37986.645833333336</v>
      </c>
      <c r="C3965" s="284">
        <v>28.98</v>
      </c>
      <c r="D3965" s="98">
        <f t="shared" si="64"/>
        <v>-0.68476014358751225</v>
      </c>
      <c r="E3965" s="98">
        <v>-6.1728395061728669E-3</v>
      </c>
    </row>
    <row r="3966" spans="2:5">
      <c r="B3966" s="283">
        <v>44363.645833333336</v>
      </c>
      <c r="C3966" s="284">
        <v>312.13</v>
      </c>
      <c r="D3966" s="98">
        <f t="shared" si="64"/>
        <v>9.770531400966183</v>
      </c>
      <c r="E3966" s="98">
        <v>-6.1769669182029086E-3</v>
      </c>
    </row>
    <row r="3967" spans="2:5">
      <c r="B3967" s="283">
        <v>41562.645833333336</v>
      </c>
      <c r="C3967" s="284">
        <v>178.35</v>
      </c>
      <c r="D3967" s="98">
        <f t="shared" si="64"/>
        <v>-0.42860346650434111</v>
      </c>
      <c r="E3967" s="98">
        <v>-6.1852223336676948E-3</v>
      </c>
    </row>
    <row r="3968" spans="2:5">
      <c r="B3968" s="283">
        <v>40690.645833333336</v>
      </c>
      <c r="C3968" s="284">
        <v>128.53</v>
      </c>
      <c r="D3968" s="98">
        <f t="shared" si="64"/>
        <v>-0.27933837959069241</v>
      </c>
      <c r="E3968" s="98">
        <v>-6.1857264362484843E-3</v>
      </c>
    </row>
    <row r="3969" spans="2:5">
      <c r="B3969" s="283">
        <v>41129.645833333336</v>
      </c>
      <c r="C3969" s="284">
        <v>212</v>
      </c>
      <c r="D3969" s="98">
        <f t="shared" si="64"/>
        <v>0.64942036878549758</v>
      </c>
      <c r="E3969" s="98">
        <v>-6.1878867429213669E-3</v>
      </c>
    </row>
    <row r="3970" spans="2:5">
      <c r="B3970" s="283">
        <v>38895.645833333336</v>
      </c>
      <c r="C3970" s="284">
        <v>85</v>
      </c>
      <c r="D3970" s="98">
        <f t="shared" si="64"/>
        <v>-0.59905660377358494</v>
      </c>
      <c r="E3970" s="98">
        <v>-6.1966561440430779E-3</v>
      </c>
    </row>
    <row r="3971" spans="2:5">
      <c r="B3971" s="283">
        <v>41802.645833333336</v>
      </c>
      <c r="C3971" s="284">
        <v>198.4</v>
      </c>
      <c r="D3971" s="98">
        <f t="shared" si="64"/>
        <v>1.3341176470588234</v>
      </c>
      <c r="E3971" s="98">
        <v>-6.2111801242235032E-3</v>
      </c>
    </row>
    <row r="3972" spans="2:5">
      <c r="B3972" s="283">
        <v>40871.645833333336</v>
      </c>
      <c r="C3972" s="284">
        <v>193.46</v>
      </c>
      <c r="D3972" s="98">
        <f t="shared" si="64"/>
        <v>-2.48991935483871E-2</v>
      </c>
      <c r="E3972" s="98">
        <v>-6.2156469923458912E-3</v>
      </c>
    </row>
    <row r="3973" spans="2:5">
      <c r="B3973" s="283">
        <v>40219.645833333336</v>
      </c>
      <c r="C3973" s="284">
        <v>124.53</v>
      </c>
      <c r="D3973" s="98">
        <f t="shared" si="64"/>
        <v>-0.35630104414349217</v>
      </c>
      <c r="E3973" s="98">
        <v>-6.2245630835527921E-3</v>
      </c>
    </row>
    <row r="3974" spans="2:5">
      <c r="B3974" s="283">
        <v>39850.645833333336</v>
      </c>
      <c r="C3974" s="284">
        <v>52.67</v>
      </c>
      <c r="D3974" s="98">
        <f t="shared" si="64"/>
        <v>-0.57704970689793622</v>
      </c>
      <c r="E3974" s="98">
        <v>-6.2264150943396324E-3</v>
      </c>
    </row>
    <row r="3975" spans="2:5">
      <c r="B3975" s="283">
        <v>42705.645833333336</v>
      </c>
      <c r="C3975" s="284">
        <v>307.72000000000003</v>
      </c>
      <c r="D3975" s="98">
        <f t="shared" si="64"/>
        <v>4.8424150370229739</v>
      </c>
      <c r="E3975" s="98">
        <v>-6.2328435330210041E-3</v>
      </c>
    </row>
    <row r="3976" spans="2:5">
      <c r="B3976" s="283">
        <v>41390.645833333336</v>
      </c>
      <c r="C3976" s="284">
        <v>159.43</v>
      </c>
      <c r="D3976" s="98">
        <f t="shared" si="64"/>
        <v>-0.48189912907838295</v>
      </c>
      <c r="E3976" s="98">
        <v>-6.2332481456086608E-3</v>
      </c>
    </row>
    <row r="3977" spans="2:5">
      <c r="B3977" s="283">
        <v>40315.645833333336</v>
      </c>
      <c r="C3977" s="284">
        <v>122.67</v>
      </c>
      <c r="D3977" s="98">
        <f t="shared" si="64"/>
        <v>-0.23057141065044218</v>
      </c>
      <c r="E3977" s="98">
        <v>-6.2378483473751745E-3</v>
      </c>
    </row>
    <row r="3978" spans="2:5">
      <c r="B3978" s="283">
        <v>38386.645833333336</v>
      </c>
      <c r="C3978" s="284">
        <v>39.82</v>
      </c>
      <c r="D3978" s="98">
        <f t="shared" ref="D3978:D4041" si="65">C3978/C3977-1</f>
        <v>-0.67538925572674657</v>
      </c>
      <c r="E3978" s="98">
        <v>-6.2390816071874466E-3</v>
      </c>
    </row>
    <row r="3979" spans="2:5">
      <c r="B3979" s="283">
        <v>36902.645833333336</v>
      </c>
      <c r="C3979" s="284">
        <v>38.22</v>
      </c>
      <c r="D3979" s="98">
        <f t="shared" si="65"/>
        <v>-4.0180813661476633E-2</v>
      </c>
      <c r="E3979" s="98">
        <v>-6.2402496099844829E-3</v>
      </c>
    </row>
    <row r="3980" spans="2:5">
      <c r="B3980" s="283">
        <v>44067.645833333336</v>
      </c>
      <c r="C3980" s="284">
        <v>314.8</v>
      </c>
      <c r="D3980" s="98">
        <f t="shared" si="65"/>
        <v>7.2365253793825222</v>
      </c>
      <c r="E3980" s="98">
        <v>-6.2503945956182694E-3</v>
      </c>
    </row>
    <row r="3981" spans="2:5">
      <c r="B3981" s="283">
        <v>44495.645833333336</v>
      </c>
      <c r="C3981" s="284">
        <v>437.07</v>
      </c>
      <c r="D3981" s="98">
        <f t="shared" si="65"/>
        <v>0.38840533672172795</v>
      </c>
      <c r="E3981" s="98">
        <v>-6.2525578645810098E-3</v>
      </c>
    </row>
    <row r="3982" spans="2:5">
      <c r="B3982" s="283">
        <v>45345.645833333336</v>
      </c>
      <c r="C3982" s="284">
        <v>916.2</v>
      </c>
      <c r="D3982" s="98">
        <f t="shared" si="65"/>
        <v>1.0962317248953259</v>
      </c>
      <c r="E3982" s="98">
        <v>-6.2583381238000557E-3</v>
      </c>
    </row>
    <row r="3983" spans="2:5">
      <c r="B3983" s="283">
        <v>42216.645833333336</v>
      </c>
      <c r="C3983" s="284">
        <v>186.85</v>
      </c>
      <c r="D3983" s="98">
        <f t="shared" si="65"/>
        <v>-0.79605981226806377</v>
      </c>
      <c r="E3983" s="98">
        <v>-6.275594320055311E-3</v>
      </c>
    </row>
    <row r="3984" spans="2:5">
      <c r="B3984" s="283">
        <v>44103.645833333336</v>
      </c>
      <c r="C3984" s="284">
        <v>305.45</v>
      </c>
      <c r="D3984" s="98">
        <f t="shared" si="65"/>
        <v>0.63473374364463475</v>
      </c>
      <c r="E3984" s="98">
        <v>-6.2788730561520456E-3</v>
      </c>
    </row>
    <row r="3985" spans="2:5">
      <c r="B3985" s="283">
        <v>40389.645833333336</v>
      </c>
      <c r="C3985" s="284">
        <v>123.33</v>
      </c>
      <c r="D3985" s="98">
        <f t="shared" si="65"/>
        <v>-0.59623506302177121</v>
      </c>
      <c r="E3985" s="98">
        <v>-6.2847474014986471E-3</v>
      </c>
    </row>
    <row r="3986" spans="2:5">
      <c r="B3986" s="283">
        <v>39581.645833333336</v>
      </c>
      <c r="C3986" s="284">
        <v>92.88</v>
      </c>
      <c r="D3986" s="98">
        <f t="shared" si="65"/>
        <v>-0.24689856482607642</v>
      </c>
      <c r="E3986" s="98">
        <v>-6.3121857280411531E-3</v>
      </c>
    </row>
    <row r="3987" spans="2:5">
      <c r="B3987" s="283">
        <v>37043.645833333336</v>
      </c>
      <c r="C3987" s="284">
        <v>23.53</v>
      </c>
      <c r="D3987" s="98">
        <f t="shared" si="65"/>
        <v>-0.74666236003445308</v>
      </c>
      <c r="E3987" s="98">
        <v>-6.3344594594594295E-3</v>
      </c>
    </row>
    <row r="3988" spans="2:5">
      <c r="B3988" s="283">
        <v>41533.645833333336</v>
      </c>
      <c r="C3988" s="284">
        <v>175.65</v>
      </c>
      <c r="D3988" s="98">
        <f t="shared" si="65"/>
        <v>6.4649383765405863</v>
      </c>
      <c r="E3988" s="98">
        <v>-6.3359167279516404E-3</v>
      </c>
    </row>
    <row r="3989" spans="2:5">
      <c r="B3989" s="283">
        <v>38519.645833333336</v>
      </c>
      <c r="C3989" s="284">
        <v>51.67</v>
      </c>
      <c r="D3989" s="98">
        <f t="shared" si="65"/>
        <v>-0.70583546826074572</v>
      </c>
      <c r="E3989" s="98">
        <v>-6.3461538461537792E-3</v>
      </c>
    </row>
    <row r="3990" spans="2:5">
      <c r="B3990" s="283">
        <v>43087.645833333336</v>
      </c>
      <c r="C3990" s="284">
        <v>331.1</v>
      </c>
      <c r="D3990" s="98">
        <f t="shared" si="65"/>
        <v>5.4079736791174762</v>
      </c>
      <c r="E3990" s="98">
        <v>-6.3621631354661146E-3</v>
      </c>
    </row>
    <row r="3991" spans="2:5">
      <c r="B3991" s="283">
        <v>44582.645833333336</v>
      </c>
      <c r="C3991" s="284">
        <v>374.08</v>
      </c>
      <c r="D3991" s="98">
        <f t="shared" si="65"/>
        <v>0.12980972515856215</v>
      </c>
      <c r="E3991" s="98">
        <v>-6.3748406289844128E-3</v>
      </c>
    </row>
    <row r="3992" spans="2:5">
      <c r="B3992" s="283">
        <v>43047.645833333336</v>
      </c>
      <c r="C3992" s="284">
        <v>329.75</v>
      </c>
      <c r="D3992" s="98">
        <f t="shared" si="65"/>
        <v>-0.1185040633019675</v>
      </c>
      <c r="E3992" s="98">
        <v>-6.3880435110134082E-3</v>
      </c>
    </row>
    <row r="3993" spans="2:5">
      <c r="B3993" s="283">
        <v>42678.645833333336</v>
      </c>
      <c r="C3993" s="284">
        <v>463.02</v>
      </c>
      <c r="D3993" s="98">
        <f t="shared" si="65"/>
        <v>0.40415466262319932</v>
      </c>
      <c r="E3993" s="98">
        <v>-6.3948497854077191E-3</v>
      </c>
    </row>
    <row r="3994" spans="2:5">
      <c r="B3994" s="283">
        <v>44075.645833333336</v>
      </c>
      <c r="C3994" s="284">
        <v>319.27</v>
      </c>
      <c r="D3994" s="98">
        <f t="shared" si="65"/>
        <v>-0.31046175111226293</v>
      </c>
      <c r="E3994" s="98">
        <v>-6.4108548843867519E-3</v>
      </c>
    </row>
    <row r="3995" spans="2:5">
      <c r="B3995" s="283">
        <v>37946.645833333336</v>
      </c>
      <c r="C3995" s="284">
        <v>24.77</v>
      </c>
      <c r="D3995" s="98">
        <f t="shared" si="65"/>
        <v>-0.92241676324114386</v>
      </c>
      <c r="E3995" s="98">
        <v>-6.4179703168872893E-3</v>
      </c>
    </row>
    <row r="3996" spans="2:5">
      <c r="B3996" s="283">
        <v>40155.645833333336</v>
      </c>
      <c r="C3996" s="284">
        <v>118.65</v>
      </c>
      <c r="D3996" s="98">
        <f t="shared" si="65"/>
        <v>3.7900686314089631</v>
      </c>
      <c r="E3996" s="98">
        <v>-6.4478311840562297E-3</v>
      </c>
    </row>
    <row r="3997" spans="2:5">
      <c r="B3997" s="283">
        <v>41759.645833333336</v>
      </c>
      <c r="C3997" s="284">
        <v>218.65</v>
      </c>
      <c r="D3997" s="98">
        <f t="shared" si="65"/>
        <v>0.84281500210703753</v>
      </c>
      <c r="E3997" s="98">
        <v>-6.4524923887853136E-3</v>
      </c>
    </row>
    <row r="3998" spans="2:5">
      <c r="B3998" s="283">
        <v>42451.645833333336</v>
      </c>
      <c r="C3998" s="284">
        <v>392.12</v>
      </c>
      <c r="D3998" s="98">
        <f t="shared" si="65"/>
        <v>0.79336839698147732</v>
      </c>
      <c r="E3998" s="98">
        <v>-6.4610940785972959E-3</v>
      </c>
    </row>
    <row r="3999" spans="2:5">
      <c r="B3999" s="283">
        <v>41213.645833333336</v>
      </c>
      <c r="C3999" s="284">
        <v>221.3</v>
      </c>
      <c r="D3999" s="98">
        <f t="shared" si="65"/>
        <v>-0.4356319494032439</v>
      </c>
      <c r="E3999" s="98">
        <v>-6.4649366974948164E-3</v>
      </c>
    </row>
    <row r="4000" spans="2:5">
      <c r="B4000" s="283">
        <v>45239.645833333336</v>
      </c>
      <c r="C4000" s="284">
        <v>695.85</v>
      </c>
      <c r="D4000" s="98">
        <f t="shared" si="65"/>
        <v>2.1443741527338456</v>
      </c>
      <c r="E4000" s="98">
        <v>-6.4679174162597386E-3</v>
      </c>
    </row>
    <row r="4001" spans="2:5">
      <c r="B4001" s="283">
        <v>41891.645833333336</v>
      </c>
      <c r="C4001" s="284">
        <v>211.87</v>
      </c>
      <c r="D4001" s="98">
        <f t="shared" si="65"/>
        <v>-0.69552346051591574</v>
      </c>
      <c r="E4001" s="98">
        <v>-6.4712778429073525E-3</v>
      </c>
    </row>
    <row r="4002" spans="2:5">
      <c r="B4002" s="283">
        <v>40346.645833333336</v>
      </c>
      <c r="C4002" s="284">
        <v>119.74</v>
      </c>
      <c r="D4002" s="98">
        <f t="shared" si="65"/>
        <v>-0.43484212016802759</v>
      </c>
      <c r="E4002" s="98">
        <v>-6.4719548622634848E-3</v>
      </c>
    </row>
    <row r="4003" spans="2:5">
      <c r="B4003" s="283">
        <v>45274.645833333336</v>
      </c>
      <c r="C4003" s="284">
        <v>695.92</v>
      </c>
      <c r="D4003" s="98">
        <f t="shared" si="65"/>
        <v>4.8119258393185236</v>
      </c>
      <c r="E4003" s="98">
        <v>-6.4956386426258117E-3</v>
      </c>
    </row>
    <row r="4004" spans="2:5">
      <c r="B4004" s="283">
        <v>42648.645833333336</v>
      </c>
      <c r="C4004" s="284">
        <v>437.37</v>
      </c>
      <c r="D4004" s="98">
        <f t="shared" si="65"/>
        <v>-0.37152258880331068</v>
      </c>
      <c r="E4004" s="98">
        <v>-6.4966040478841025E-3</v>
      </c>
    </row>
    <row r="4005" spans="2:5">
      <c r="B4005" s="283">
        <v>38553.645833333336</v>
      </c>
      <c r="C4005" s="284">
        <v>50.46</v>
      </c>
      <c r="D4005" s="98">
        <f t="shared" si="65"/>
        <v>-0.88462857534810346</v>
      </c>
      <c r="E4005" s="98">
        <v>-6.4973419964559076E-3</v>
      </c>
    </row>
    <row r="4006" spans="2:5">
      <c r="B4006" s="283">
        <v>39633.645833333336</v>
      </c>
      <c r="C4006" s="284">
        <v>81.010000000000005</v>
      </c>
      <c r="D4006" s="98">
        <f t="shared" si="65"/>
        <v>0.60543004359889019</v>
      </c>
      <c r="E4006" s="98">
        <v>-6.4998773608044846E-3</v>
      </c>
    </row>
    <row r="4007" spans="2:5">
      <c r="B4007" s="283">
        <v>39826.645833333336</v>
      </c>
      <c r="C4007" s="284">
        <v>51.96</v>
      </c>
      <c r="D4007" s="98">
        <f t="shared" si="65"/>
        <v>-0.35859770398716206</v>
      </c>
      <c r="E4007" s="98">
        <v>-6.5009560229444263E-3</v>
      </c>
    </row>
    <row r="4008" spans="2:5">
      <c r="B4008" s="283">
        <v>41229.645833333336</v>
      </c>
      <c r="C4008" s="284">
        <v>212.33</v>
      </c>
      <c r="D4008" s="98">
        <f t="shared" si="65"/>
        <v>3.0864126250962283</v>
      </c>
      <c r="E4008" s="98">
        <v>-6.5038367958075716E-3</v>
      </c>
    </row>
    <row r="4009" spans="2:5">
      <c r="B4009" s="283">
        <v>44439.645833333336</v>
      </c>
      <c r="C4009" s="284">
        <v>328.2</v>
      </c>
      <c r="D4009" s="98">
        <f t="shared" si="65"/>
        <v>0.54570715395846081</v>
      </c>
      <c r="E4009" s="98">
        <v>-6.5082488270017391E-3</v>
      </c>
    </row>
    <row r="4010" spans="2:5">
      <c r="B4010" s="283">
        <v>42893.645833333336</v>
      </c>
      <c r="C4010" s="284">
        <v>411.62</v>
      </c>
      <c r="D4010" s="98">
        <f t="shared" si="65"/>
        <v>0.25417428397318709</v>
      </c>
      <c r="E4010" s="98">
        <v>-6.5167020660359398E-3</v>
      </c>
    </row>
    <row r="4011" spans="2:5">
      <c r="B4011" s="283">
        <v>39239.645833333336</v>
      </c>
      <c r="C4011" s="284">
        <v>98.99</v>
      </c>
      <c r="D4011" s="98">
        <f t="shared" si="65"/>
        <v>-0.75951119965016278</v>
      </c>
      <c r="E4011" s="98">
        <v>-6.5234845443598033E-3</v>
      </c>
    </row>
    <row r="4012" spans="2:5">
      <c r="B4012" s="283">
        <v>39164.645833333336</v>
      </c>
      <c r="C4012" s="284">
        <v>76.010000000000005</v>
      </c>
      <c r="D4012" s="98">
        <f t="shared" si="65"/>
        <v>-0.23214466107687637</v>
      </c>
      <c r="E4012" s="98">
        <v>-6.5350934518363379E-3</v>
      </c>
    </row>
    <row r="4013" spans="2:5">
      <c r="B4013" s="283">
        <v>43306.645833333336</v>
      </c>
      <c r="C4013" s="284">
        <v>248.98</v>
      </c>
      <c r="D4013" s="98">
        <f t="shared" si="65"/>
        <v>2.2756216287330613</v>
      </c>
      <c r="E4013" s="98">
        <v>-6.5437714468119523E-3</v>
      </c>
    </row>
    <row r="4014" spans="2:5">
      <c r="B4014" s="283">
        <v>41507.645833333336</v>
      </c>
      <c r="C4014" s="284">
        <v>179.12</v>
      </c>
      <c r="D4014" s="98">
        <f t="shared" si="65"/>
        <v>-0.28058478592658043</v>
      </c>
      <c r="E4014" s="98">
        <v>-6.5446478092069382E-3</v>
      </c>
    </row>
    <row r="4015" spans="2:5">
      <c r="B4015" s="283">
        <v>42312.645833333336</v>
      </c>
      <c r="C4015" s="284">
        <v>315.60000000000002</v>
      </c>
      <c r="D4015" s="98">
        <f t="shared" si="65"/>
        <v>0.76194729790084859</v>
      </c>
      <c r="E4015" s="98">
        <v>-6.547469151347185E-3</v>
      </c>
    </row>
    <row r="4016" spans="2:5">
      <c r="B4016" s="283">
        <v>45187.645833333336</v>
      </c>
      <c r="C4016" s="284">
        <v>685.45</v>
      </c>
      <c r="D4016" s="98">
        <f t="shared" si="65"/>
        <v>1.1718948035487959</v>
      </c>
      <c r="E4016" s="98">
        <v>-6.5510094641795247E-3</v>
      </c>
    </row>
    <row r="4017" spans="2:5">
      <c r="B4017" s="283">
        <v>43124.645833333336</v>
      </c>
      <c r="C4017" s="284">
        <v>325.97000000000003</v>
      </c>
      <c r="D4017" s="98">
        <f t="shared" si="65"/>
        <v>-0.5244437960463928</v>
      </c>
      <c r="E4017" s="98">
        <v>-6.5524807997073831E-3</v>
      </c>
    </row>
    <row r="4018" spans="2:5">
      <c r="B4018" s="283">
        <v>45128.645833333336</v>
      </c>
      <c r="C4018" s="284">
        <v>544.23</v>
      </c>
      <c r="D4018" s="98">
        <f t="shared" si="65"/>
        <v>0.66957081940055829</v>
      </c>
      <c r="E4018" s="98">
        <v>-6.5532474170348909E-3</v>
      </c>
    </row>
    <row r="4019" spans="2:5">
      <c r="B4019" s="283">
        <v>39094.645833333336</v>
      </c>
      <c r="C4019" s="284">
        <v>89.4</v>
      </c>
      <c r="D4019" s="98">
        <f t="shared" si="65"/>
        <v>-0.83573121658122485</v>
      </c>
      <c r="E4019" s="98">
        <v>-6.5562840315589455E-3</v>
      </c>
    </row>
    <row r="4020" spans="2:5">
      <c r="B4020" s="283">
        <v>43889.645833333336</v>
      </c>
      <c r="C4020" s="284">
        <v>383.02</v>
      </c>
      <c r="D4020" s="98">
        <f t="shared" si="65"/>
        <v>3.2843400447427289</v>
      </c>
      <c r="E4020" s="98">
        <v>-6.5620542082739375E-3</v>
      </c>
    </row>
    <row r="4021" spans="2:5">
      <c r="B4021" s="283">
        <v>45148.645833333336</v>
      </c>
      <c r="C4021" s="284">
        <v>721.73</v>
      </c>
      <c r="D4021" s="98">
        <f t="shared" si="65"/>
        <v>0.88431413503211331</v>
      </c>
      <c r="E4021" s="98">
        <v>-6.5657260839642184E-3</v>
      </c>
    </row>
    <row r="4022" spans="2:5">
      <c r="B4022" s="283">
        <v>45195.645833333336</v>
      </c>
      <c r="C4022" s="284">
        <v>706.15</v>
      </c>
      <c r="D4022" s="98">
        <f t="shared" si="65"/>
        <v>-2.1587020076760055E-2</v>
      </c>
      <c r="E4022" s="98">
        <v>-6.5838526792623142E-3</v>
      </c>
    </row>
    <row r="4023" spans="2:5">
      <c r="B4023" s="283">
        <v>40441.645833333336</v>
      </c>
      <c r="C4023" s="284">
        <v>116.1</v>
      </c>
      <c r="D4023" s="98">
        <f t="shared" si="65"/>
        <v>-0.83558733980032573</v>
      </c>
      <c r="E4023" s="98">
        <v>-6.5885171558142108E-3</v>
      </c>
    </row>
    <row r="4024" spans="2:5">
      <c r="B4024" s="283">
        <v>39272.645833333336</v>
      </c>
      <c r="C4024" s="284">
        <v>93.41</v>
      </c>
      <c r="D4024" s="98">
        <f t="shared" si="65"/>
        <v>-0.19543496985357445</v>
      </c>
      <c r="E4024" s="98">
        <v>-6.5936403275550504E-3</v>
      </c>
    </row>
    <row r="4025" spans="2:5">
      <c r="B4025" s="283">
        <v>41040.645833333336</v>
      </c>
      <c r="C4025" s="284">
        <v>234.98</v>
      </c>
      <c r="D4025" s="98">
        <f t="shared" si="65"/>
        <v>1.5155764907397495</v>
      </c>
      <c r="E4025" s="98">
        <v>-6.5950790563963357E-3</v>
      </c>
    </row>
    <row r="4026" spans="2:5">
      <c r="B4026" s="283">
        <v>39685.645833333336</v>
      </c>
      <c r="C4026" s="284">
        <v>97.67</v>
      </c>
      <c r="D4026" s="98">
        <f t="shared" si="65"/>
        <v>-0.58434760405140862</v>
      </c>
      <c r="E4026" s="98">
        <v>-6.6110659072415867E-3</v>
      </c>
    </row>
    <row r="4027" spans="2:5">
      <c r="B4027" s="283">
        <v>38646.645833333336</v>
      </c>
      <c r="C4027" s="284">
        <v>70.3</v>
      </c>
      <c r="D4027" s="98">
        <f t="shared" si="65"/>
        <v>-0.28022934370840591</v>
      </c>
      <c r="E4027" s="98">
        <v>-6.6412321605199276E-3</v>
      </c>
    </row>
    <row r="4028" spans="2:5">
      <c r="B4028" s="283">
        <v>41816.645833333336</v>
      </c>
      <c r="C4028" s="284">
        <v>188.43</v>
      </c>
      <c r="D4028" s="98">
        <f t="shared" si="65"/>
        <v>1.6803698435277385</v>
      </c>
      <c r="E4028" s="98">
        <v>-6.642416574410781E-3</v>
      </c>
    </row>
    <row r="4029" spans="2:5">
      <c r="B4029" s="283">
        <v>42718.645833333336</v>
      </c>
      <c r="C4029" s="284">
        <v>301.60000000000002</v>
      </c>
      <c r="D4029" s="98">
        <f t="shared" si="65"/>
        <v>0.6005943851828266</v>
      </c>
      <c r="E4029" s="98">
        <v>-6.6857688634192058E-3</v>
      </c>
    </row>
    <row r="4030" spans="2:5">
      <c r="B4030" s="283">
        <v>41725.645833333336</v>
      </c>
      <c r="C4030" s="284">
        <v>210.92</v>
      </c>
      <c r="D4030" s="98">
        <f t="shared" si="65"/>
        <v>-0.30066312997347489</v>
      </c>
      <c r="E4030" s="98">
        <v>-6.6873881510784994E-3</v>
      </c>
    </row>
    <row r="4031" spans="2:5">
      <c r="B4031" s="283">
        <v>40899.645833333336</v>
      </c>
      <c r="C4031" s="284">
        <v>160.26</v>
      </c>
      <c r="D4031" s="98">
        <f t="shared" si="65"/>
        <v>-0.2401858524559074</v>
      </c>
      <c r="E4031" s="98">
        <v>-6.6939382670138103E-3</v>
      </c>
    </row>
    <row r="4032" spans="2:5">
      <c r="B4032" s="283">
        <v>41346.645833333336</v>
      </c>
      <c r="C4032" s="284">
        <v>198.57</v>
      </c>
      <c r="D4032" s="98">
        <f t="shared" si="65"/>
        <v>0.23904904530138538</v>
      </c>
      <c r="E4032" s="98">
        <v>-6.7030163573608137E-3</v>
      </c>
    </row>
    <row r="4033" spans="2:5">
      <c r="B4033" s="283">
        <v>38033.645833333336</v>
      </c>
      <c r="C4033" s="284">
        <v>26.67</v>
      </c>
      <c r="D4033" s="98">
        <f t="shared" si="65"/>
        <v>-0.8656896812207282</v>
      </c>
      <c r="E4033" s="98">
        <v>-6.7039106145251326E-3</v>
      </c>
    </row>
    <row r="4034" spans="2:5">
      <c r="B4034" s="283">
        <v>38825.645833333336</v>
      </c>
      <c r="C4034" s="284">
        <v>102.21</v>
      </c>
      <c r="D4034" s="98">
        <f t="shared" si="65"/>
        <v>2.8323959505061862</v>
      </c>
      <c r="E4034" s="98">
        <v>-6.7055393586007428E-3</v>
      </c>
    </row>
    <row r="4035" spans="2:5">
      <c r="B4035" s="283">
        <v>40381.645833333336</v>
      </c>
      <c r="C4035" s="284">
        <v>124.37</v>
      </c>
      <c r="D4035" s="98">
        <f t="shared" si="65"/>
        <v>0.21680853145484802</v>
      </c>
      <c r="E4035" s="98">
        <v>-6.7087293347175558E-3</v>
      </c>
    </row>
    <row r="4036" spans="2:5">
      <c r="B4036" s="283">
        <v>44147.645833333336</v>
      </c>
      <c r="C4036" s="284">
        <v>293.12</v>
      </c>
      <c r="D4036" s="98">
        <f t="shared" si="65"/>
        <v>1.3568384658679746</v>
      </c>
      <c r="E4036" s="98">
        <v>-6.7095899695018835E-3</v>
      </c>
    </row>
    <row r="4037" spans="2:5">
      <c r="B4037" s="283">
        <v>39595.645833333336</v>
      </c>
      <c r="C4037" s="284">
        <v>91.75</v>
      </c>
      <c r="D4037" s="98">
        <f t="shared" si="65"/>
        <v>-0.68698826419213976</v>
      </c>
      <c r="E4037" s="98">
        <v>-6.7121359748836262E-3</v>
      </c>
    </row>
    <row r="4038" spans="2:5">
      <c r="B4038" s="283">
        <v>45323.645833333336</v>
      </c>
      <c r="C4038" s="284">
        <v>814.47</v>
      </c>
      <c r="D4038" s="98">
        <f t="shared" si="65"/>
        <v>7.8770572207084477</v>
      </c>
      <c r="E4038" s="98">
        <v>-6.719676089660731E-3</v>
      </c>
    </row>
    <row r="4039" spans="2:5">
      <c r="B4039" s="283">
        <v>42432.645833333336</v>
      </c>
      <c r="C4039" s="284">
        <v>383.78</v>
      </c>
      <c r="D4039" s="98">
        <f t="shared" si="65"/>
        <v>-0.52879786855255562</v>
      </c>
      <c r="E4039" s="98">
        <v>-6.7291267663958099E-3</v>
      </c>
    </row>
    <row r="4040" spans="2:5">
      <c r="B4040" s="283">
        <v>44267.645833333336</v>
      </c>
      <c r="C4040" s="284">
        <v>299.10000000000002</v>
      </c>
      <c r="D4040" s="98">
        <f t="shared" si="65"/>
        <v>-0.22064724581791639</v>
      </c>
      <c r="E4040" s="98">
        <v>-6.7412745325937662E-3</v>
      </c>
    </row>
    <row r="4041" spans="2:5">
      <c r="B4041" s="283">
        <v>40732.645833333336</v>
      </c>
      <c r="C4041" s="284">
        <v>201.76</v>
      </c>
      <c r="D4041" s="98">
        <f t="shared" si="65"/>
        <v>-0.32544299565362766</v>
      </c>
      <c r="E4041" s="98">
        <v>-6.7444493674002626E-3</v>
      </c>
    </row>
    <row r="4042" spans="2:5">
      <c r="B4042" s="283">
        <v>43894.645833333336</v>
      </c>
      <c r="C4042" s="284">
        <v>388.48</v>
      </c>
      <c r="D4042" s="98">
        <f t="shared" ref="D4042:D4105" si="66">C4042/C4041-1</f>
        <v>0.92545598731165768</v>
      </c>
      <c r="E4042" s="98">
        <v>-6.7498465943955921E-3</v>
      </c>
    </row>
    <row r="4043" spans="2:5">
      <c r="B4043" s="283">
        <v>44614.645833333336</v>
      </c>
      <c r="C4043" s="284">
        <v>334.75</v>
      </c>
      <c r="D4043" s="98">
        <f t="shared" si="66"/>
        <v>-0.13830827841845139</v>
      </c>
      <c r="E4043" s="98">
        <v>-6.764976411595347E-3</v>
      </c>
    </row>
    <row r="4044" spans="2:5">
      <c r="B4044" s="283">
        <v>45824.645833333336</v>
      </c>
      <c r="C4044" s="284">
        <v>2762.67</v>
      </c>
      <c r="D4044" s="98">
        <f t="shared" si="66"/>
        <v>7.2529350261389105</v>
      </c>
      <c r="E4044" s="98">
        <v>-6.7697285637245974E-3</v>
      </c>
    </row>
    <row r="4045" spans="2:5">
      <c r="B4045" s="283">
        <v>38236.645833333336</v>
      </c>
      <c r="C4045" s="284">
        <v>29.33</v>
      </c>
      <c r="D4045" s="98">
        <f t="shared" si="66"/>
        <v>-0.98938345875547928</v>
      </c>
      <c r="E4045" s="98">
        <v>-6.7727734507281312E-3</v>
      </c>
    </row>
    <row r="4046" spans="2:5">
      <c r="B4046" s="283">
        <v>40935.645833333336</v>
      </c>
      <c r="C4046" s="284">
        <v>192.01</v>
      </c>
      <c r="D4046" s="98">
        <f t="shared" si="66"/>
        <v>5.5465393794749405</v>
      </c>
      <c r="E4046" s="98">
        <v>-6.7763294020277698E-3</v>
      </c>
    </row>
    <row r="4047" spans="2:5">
      <c r="B4047" s="283">
        <v>44361.645833333336</v>
      </c>
      <c r="C4047" s="284">
        <v>309.12</v>
      </c>
      <c r="D4047" s="98">
        <f t="shared" si="66"/>
        <v>0.6099161502005106</v>
      </c>
      <c r="E4047" s="98">
        <v>-6.7795520997333547E-3</v>
      </c>
    </row>
    <row r="4048" spans="2:5">
      <c r="B4048" s="283">
        <v>38345.645833333336</v>
      </c>
      <c r="C4048" s="284">
        <v>33.69</v>
      </c>
      <c r="D4048" s="98">
        <f t="shared" si="66"/>
        <v>-0.89101319875776397</v>
      </c>
      <c r="E4048" s="98">
        <v>-6.7806603773585827E-3</v>
      </c>
    </row>
    <row r="4049" spans="2:5">
      <c r="B4049" s="283">
        <v>44755.645833333336</v>
      </c>
      <c r="C4049" s="284">
        <v>354.28</v>
      </c>
      <c r="D4049" s="98">
        <f t="shared" si="66"/>
        <v>9.5158800831107158</v>
      </c>
      <c r="E4049" s="98">
        <v>-6.7844126717129249E-3</v>
      </c>
    </row>
    <row r="4050" spans="2:5">
      <c r="B4050" s="283">
        <v>43237.645833333336</v>
      </c>
      <c r="C4050" s="284">
        <v>270.64999999999998</v>
      </c>
      <c r="D4050" s="98">
        <f t="shared" si="66"/>
        <v>-0.23605622671333404</v>
      </c>
      <c r="E4050" s="98">
        <v>-6.7889908256881792E-3</v>
      </c>
    </row>
    <row r="4051" spans="2:5">
      <c r="B4051" s="283">
        <v>36819.645833333336</v>
      </c>
      <c r="C4051" s="284">
        <v>24.83</v>
      </c>
      <c r="D4051" s="98">
        <f t="shared" si="66"/>
        <v>-0.90825789765379639</v>
      </c>
      <c r="E4051" s="98">
        <v>-6.8000000000000282E-3</v>
      </c>
    </row>
    <row r="4052" spans="2:5">
      <c r="B4052" s="283">
        <v>40966.645833333336</v>
      </c>
      <c r="C4052" s="284">
        <v>186.93</v>
      </c>
      <c r="D4052" s="98">
        <f t="shared" si="66"/>
        <v>6.5283930728956916</v>
      </c>
      <c r="E4052" s="98">
        <v>-6.8009138728016838E-3</v>
      </c>
    </row>
    <row r="4053" spans="2:5">
      <c r="B4053" s="283">
        <v>43739.645833333336</v>
      </c>
      <c r="C4053" s="284">
        <v>318.12</v>
      </c>
      <c r="D4053" s="98">
        <f t="shared" si="66"/>
        <v>0.70181351307976247</v>
      </c>
      <c r="E4053" s="98">
        <v>-6.8061192631907463E-3</v>
      </c>
    </row>
    <row r="4054" spans="2:5">
      <c r="B4054" s="283">
        <v>43591.645833333336</v>
      </c>
      <c r="C4054" s="284">
        <v>352.68</v>
      </c>
      <c r="D4054" s="98">
        <f t="shared" si="66"/>
        <v>0.10863824971708791</v>
      </c>
      <c r="E4054" s="98">
        <v>-6.8149816952971509E-3</v>
      </c>
    </row>
    <row r="4055" spans="2:5">
      <c r="B4055" s="283">
        <v>44754.645833333336</v>
      </c>
      <c r="C4055" s="284">
        <v>356.7</v>
      </c>
      <c r="D4055" s="98">
        <f t="shared" si="66"/>
        <v>1.1398434841782823E-2</v>
      </c>
      <c r="E4055" s="98">
        <v>-6.8216622581094288E-3</v>
      </c>
    </row>
    <row r="4056" spans="2:5">
      <c r="B4056" s="283">
        <v>40858.645833333336</v>
      </c>
      <c r="C4056" s="284">
        <v>219.65</v>
      </c>
      <c r="D4056" s="98">
        <f t="shared" si="66"/>
        <v>-0.3842164283711802</v>
      </c>
      <c r="E4056" s="98">
        <v>-6.8276361005605857E-3</v>
      </c>
    </row>
    <row r="4057" spans="2:5">
      <c r="B4057" s="283">
        <v>40200.645833333336</v>
      </c>
      <c r="C4057" s="284">
        <v>132.32</v>
      </c>
      <c r="D4057" s="98">
        <f t="shared" si="66"/>
        <v>-0.39758707033917606</v>
      </c>
      <c r="E4057" s="98">
        <v>-6.8302934774450152E-3</v>
      </c>
    </row>
    <row r="4058" spans="2:5">
      <c r="B4058" s="283">
        <v>41261.645833333336</v>
      </c>
      <c r="C4058" s="284">
        <v>226.82</v>
      </c>
      <c r="D4058" s="98">
        <f t="shared" si="66"/>
        <v>0.71417775090689251</v>
      </c>
      <c r="E4058" s="98">
        <v>-6.83072072861024E-3</v>
      </c>
    </row>
    <row r="4059" spans="2:5">
      <c r="B4059" s="283">
        <v>40778.645833333336</v>
      </c>
      <c r="C4059" s="284">
        <v>216.44</v>
      </c>
      <c r="D4059" s="98">
        <f t="shared" si="66"/>
        <v>-4.5763160215148591E-2</v>
      </c>
      <c r="E4059" s="98">
        <v>-6.8370577708438685E-3</v>
      </c>
    </row>
    <row r="4060" spans="2:5">
      <c r="B4060" s="283">
        <v>41310.645833333336</v>
      </c>
      <c r="C4060" s="284">
        <v>217.6</v>
      </c>
      <c r="D4060" s="98">
        <f t="shared" si="66"/>
        <v>5.3594529661800117E-3</v>
      </c>
      <c r="E4060" s="98">
        <v>-6.8461889548151467E-3</v>
      </c>
    </row>
    <row r="4061" spans="2:5">
      <c r="B4061" s="283">
        <v>44978.645833333336</v>
      </c>
      <c r="C4061" s="284">
        <v>567.73</v>
      </c>
      <c r="D4061" s="98">
        <f t="shared" si="66"/>
        <v>1.6090533088235297</v>
      </c>
      <c r="E4061" s="98">
        <v>-6.8573427796727593E-3</v>
      </c>
    </row>
    <row r="4062" spans="2:5">
      <c r="B4062" s="283">
        <v>38778.645833333336</v>
      </c>
      <c r="C4062" s="284">
        <v>94.07</v>
      </c>
      <c r="D4062" s="98">
        <f t="shared" si="66"/>
        <v>-0.83430503936730493</v>
      </c>
      <c r="E4062" s="98">
        <v>-6.8623310810811411E-3</v>
      </c>
    </row>
    <row r="4063" spans="2:5">
      <c r="B4063" s="283">
        <v>39388.645833333336</v>
      </c>
      <c r="C4063" s="284">
        <v>94.02</v>
      </c>
      <c r="D4063" s="98">
        <f t="shared" si="66"/>
        <v>-5.315190815350368E-4</v>
      </c>
      <c r="E4063" s="98">
        <v>-6.8659554241048415E-3</v>
      </c>
    </row>
    <row r="4064" spans="2:5">
      <c r="B4064" s="283">
        <v>41212.645833333336</v>
      </c>
      <c r="C4064" s="284">
        <v>222.74</v>
      </c>
      <c r="D4064" s="98">
        <f t="shared" si="66"/>
        <v>1.3690704105509468</v>
      </c>
      <c r="E4064" s="98">
        <v>-6.8664169787765461E-3</v>
      </c>
    </row>
    <row r="4065" spans="2:5">
      <c r="B4065" s="283">
        <v>40375.645833333336</v>
      </c>
      <c r="C4065" s="284">
        <v>125.73</v>
      </c>
      <c r="D4065" s="98">
        <f t="shared" si="66"/>
        <v>-0.43553021459998209</v>
      </c>
      <c r="E4065" s="98">
        <v>-6.8720379146918198E-3</v>
      </c>
    </row>
    <row r="4066" spans="2:5">
      <c r="B4066" s="283">
        <v>43549.645833333336</v>
      </c>
      <c r="C4066" s="284">
        <v>372.5</v>
      </c>
      <c r="D4066" s="98">
        <f t="shared" si="66"/>
        <v>1.9626978445876082</v>
      </c>
      <c r="E4066" s="98">
        <v>-6.8785325797162677E-3</v>
      </c>
    </row>
    <row r="4067" spans="2:5">
      <c r="B4067" s="283">
        <v>45442.645833333336</v>
      </c>
      <c r="C4067" s="284">
        <v>1281.97</v>
      </c>
      <c r="D4067" s="98">
        <f t="shared" si="66"/>
        <v>2.4415302013422822</v>
      </c>
      <c r="E4067" s="98">
        <v>-6.8791881318510661E-3</v>
      </c>
    </row>
    <row r="4068" spans="2:5">
      <c r="B4068" s="283">
        <v>41928.645833333336</v>
      </c>
      <c r="C4068" s="284">
        <v>187.45</v>
      </c>
      <c r="D4068" s="98">
        <f t="shared" si="66"/>
        <v>-0.85377972963485882</v>
      </c>
      <c r="E4068" s="98">
        <v>-6.8874172185431348E-3</v>
      </c>
    </row>
    <row r="4069" spans="2:5">
      <c r="B4069" s="283">
        <v>42020.645833333336</v>
      </c>
      <c r="C4069" s="284">
        <v>185.98</v>
      </c>
      <c r="D4069" s="98">
        <f t="shared" si="66"/>
        <v>-7.8420912243264418E-3</v>
      </c>
      <c r="E4069" s="98">
        <v>-6.8884498317938192E-3</v>
      </c>
    </row>
    <row r="4070" spans="2:5">
      <c r="B4070" s="283">
        <v>38216.645833333336</v>
      </c>
      <c r="C4070" s="284">
        <v>25.95</v>
      </c>
      <c r="D4070" s="98">
        <f t="shared" si="66"/>
        <v>-0.86046886762017416</v>
      </c>
      <c r="E4070" s="98">
        <v>-6.8886337543053733E-3</v>
      </c>
    </row>
    <row r="4071" spans="2:5">
      <c r="B4071" s="283">
        <v>39674.645833333336</v>
      </c>
      <c r="C4071" s="284">
        <v>99.47</v>
      </c>
      <c r="D4071" s="98">
        <f t="shared" si="66"/>
        <v>2.8331406551059732</v>
      </c>
      <c r="E4071" s="98">
        <v>-6.8889776357827781E-3</v>
      </c>
    </row>
    <row r="4072" spans="2:5">
      <c r="B4072" s="283">
        <v>42954.645833333336</v>
      </c>
      <c r="C4072" s="284">
        <v>350.15</v>
      </c>
      <c r="D4072" s="98">
        <f t="shared" si="66"/>
        <v>2.5201568312053886</v>
      </c>
      <c r="E4072" s="98">
        <v>-6.8920528674343284E-3</v>
      </c>
    </row>
    <row r="4073" spans="2:5">
      <c r="B4073" s="283">
        <v>39297.645833333336</v>
      </c>
      <c r="C4073" s="284">
        <v>86.13</v>
      </c>
      <c r="D4073" s="98">
        <f t="shared" si="66"/>
        <v>-0.75401970584035416</v>
      </c>
      <c r="E4073" s="98">
        <v>-6.9180214458666178E-3</v>
      </c>
    </row>
    <row r="4074" spans="2:5">
      <c r="B4074" s="283">
        <v>38252.645833333336</v>
      </c>
      <c r="C4074" s="284">
        <v>28.67</v>
      </c>
      <c r="D4074" s="98">
        <f t="shared" si="66"/>
        <v>-0.66713108092418438</v>
      </c>
      <c r="E4074" s="98">
        <v>-6.927606511950124E-3</v>
      </c>
    </row>
    <row r="4075" spans="2:5">
      <c r="B4075" s="283">
        <v>44162.645833333336</v>
      </c>
      <c r="C4075" s="284">
        <v>302.42</v>
      </c>
      <c r="D4075" s="98">
        <f t="shared" si="66"/>
        <v>9.5483083362399714</v>
      </c>
      <c r="E4075" s="98">
        <v>-6.9287098151248339E-3</v>
      </c>
    </row>
    <row r="4076" spans="2:5">
      <c r="B4076" s="283">
        <v>38070.645833333336</v>
      </c>
      <c r="C4076" s="284">
        <v>22.93</v>
      </c>
      <c r="D4076" s="98">
        <f t="shared" si="66"/>
        <v>-0.92417829508630378</v>
      </c>
      <c r="E4076" s="98">
        <v>-6.9294066695538836E-3</v>
      </c>
    </row>
    <row r="4077" spans="2:5">
      <c r="B4077" s="283">
        <v>38824.645833333336</v>
      </c>
      <c r="C4077" s="284">
        <v>102.9</v>
      </c>
      <c r="D4077" s="98">
        <f t="shared" si="66"/>
        <v>3.4875708678587003</v>
      </c>
      <c r="E4077" s="98">
        <v>-6.9484655471916401E-3</v>
      </c>
    </row>
    <row r="4078" spans="2:5">
      <c r="B4078" s="283">
        <v>38841.645833333336</v>
      </c>
      <c r="C4078" s="284">
        <v>102.9</v>
      </c>
      <c r="D4078" s="98">
        <f t="shared" si="66"/>
        <v>0</v>
      </c>
      <c r="E4078" s="98">
        <v>-6.9484655471916401E-3</v>
      </c>
    </row>
    <row r="4079" spans="2:5">
      <c r="B4079" s="283">
        <v>39995.645833333336</v>
      </c>
      <c r="C4079" s="284">
        <v>81.33</v>
      </c>
      <c r="D4079" s="98">
        <f t="shared" si="66"/>
        <v>-0.20962099125364442</v>
      </c>
      <c r="E4079" s="98">
        <v>-6.959706959707046E-3</v>
      </c>
    </row>
    <row r="4080" spans="2:5">
      <c r="B4080" s="283">
        <v>39351.645833333336</v>
      </c>
      <c r="C4080" s="284">
        <v>98.45</v>
      </c>
      <c r="D4080" s="98">
        <f t="shared" si="66"/>
        <v>0.21050043034550603</v>
      </c>
      <c r="E4080" s="98">
        <v>-6.9598547508573638E-3</v>
      </c>
    </row>
    <row r="4081" spans="2:5">
      <c r="B4081" s="283">
        <v>41131.645833333336</v>
      </c>
      <c r="C4081" s="284">
        <v>211.15</v>
      </c>
      <c r="D4081" s="98">
        <f t="shared" si="66"/>
        <v>1.1447435246317927</v>
      </c>
      <c r="E4081" s="98">
        <v>-6.9604477260969411E-3</v>
      </c>
    </row>
    <row r="4082" spans="2:5">
      <c r="B4082" s="283">
        <v>42152.645833333336</v>
      </c>
      <c r="C4082" s="284">
        <v>163.82</v>
      </c>
      <c r="D4082" s="98">
        <f t="shared" si="66"/>
        <v>-0.22415344541794935</v>
      </c>
      <c r="E4082" s="98">
        <v>-6.9709644177730068E-3</v>
      </c>
    </row>
    <row r="4083" spans="2:5">
      <c r="B4083" s="283">
        <v>43714.645833333336</v>
      </c>
      <c r="C4083" s="284">
        <v>327.13</v>
      </c>
      <c r="D4083" s="98">
        <f t="shared" si="66"/>
        <v>0.99688682700524978</v>
      </c>
      <c r="E4083" s="98">
        <v>-6.9817563670583338E-3</v>
      </c>
    </row>
    <row r="4084" spans="2:5">
      <c r="B4084" s="283">
        <v>44207.645833333336</v>
      </c>
      <c r="C4084" s="284">
        <v>321.37</v>
      </c>
      <c r="D4084" s="98">
        <f t="shared" si="66"/>
        <v>-1.7607678904411062E-2</v>
      </c>
      <c r="E4084" s="98">
        <v>-6.9832833791675375E-3</v>
      </c>
    </row>
    <row r="4085" spans="2:5">
      <c r="B4085" s="283">
        <v>41047.645833333336</v>
      </c>
      <c r="C4085" s="284">
        <v>228.84</v>
      </c>
      <c r="D4085" s="98">
        <f t="shared" si="66"/>
        <v>-0.28792357718517592</v>
      </c>
      <c r="E4085" s="98">
        <v>-6.9863310913429455E-3</v>
      </c>
    </row>
    <row r="4086" spans="2:5">
      <c r="B4086" s="283">
        <v>37833.645833333336</v>
      </c>
      <c r="C4086" s="284">
        <v>24.16</v>
      </c>
      <c r="D4086" s="98">
        <f t="shared" si="66"/>
        <v>-0.89442405173920647</v>
      </c>
      <c r="E4086" s="98">
        <v>-6.9872585285655209E-3</v>
      </c>
    </row>
    <row r="4087" spans="2:5">
      <c r="B4087" s="283">
        <v>41099.645833333336</v>
      </c>
      <c r="C4087" s="284">
        <v>232.89</v>
      </c>
      <c r="D4087" s="98">
        <f t="shared" si="66"/>
        <v>8.639486754966887</v>
      </c>
      <c r="E4087" s="98">
        <v>-6.992708821899174E-3</v>
      </c>
    </row>
    <row r="4088" spans="2:5">
      <c r="B4088" s="283">
        <v>45089.645833333336</v>
      </c>
      <c r="C4088" s="284">
        <v>567.38</v>
      </c>
      <c r="D4088" s="98">
        <f t="shared" si="66"/>
        <v>1.4362574606037186</v>
      </c>
      <c r="E4088" s="98">
        <v>-7.0005950505792613E-3</v>
      </c>
    </row>
    <row r="4089" spans="2:5">
      <c r="B4089" s="283">
        <v>41207.645833333336</v>
      </c>
      <c r="C4089" s="284">
        <v>226.69</v>
      </c>
      <c r="D4089" s="98">
        <f t="shared" si="66"/>
        <v>-0.60046177165215553</v>
      </c>
      <c r="E4089" s="98">
        <v>-7.008629374917863E-3</v>
      </c>
    </row>
    <row r="4090" spans="2:5">
      <c r="B4090" s="283">
        <v>39294.645833333336</v>
      </c>
      <c r="C4090" s="284">
        <v>87.75</v>
      </c>
      <c r="D4090" s="98">
        <f t="shared" si="66"/>
        <v>-0.61290749481671003</v>
      </c>
      <c r="E4090" s="98">
        <v>-7.0159556410547275E-3</v>
      </c>
    </row>
    <row r="4091" spans="2:5">
      <c r="B4091" s="283">
        <v>39419.645833333336</v>
      </c>
      <c r="C4091" s="284">
        <v>97.64</v>
      </c>
      <c r="D4091" s="98">
        <f t="shared" si="66"/>
        <v>0.11270655270655272</v>
      </c>
      <c r="E4091" s="98">
        <v>-7.0171870232889066E-3</v>
      </c>
    </row>
    <row r="4092" spans="2:5">
      <c r="B4092" s="283">
        <v>39622.645833333336</v>
      </c>
      <c r="C4092" s="284">
        <v>93.34</v>
      </c>
      <c r="D4092" s="98">
        <f t="shared" si="66"/>
        <v>-4.4039328144203194E-2</v>
      </c>
      <c r="E4092" s="98">
        <v>-7.0212765957446965E-3</v>
      </c>
    </row>
    <row r="4093" spans="2:5">
      <c r="B4093" s="283">
        <v>37916.645833333336</v>
      </c>
      <c r="C4093" s="284">
        <v>24.03</v>
      </c>
      <c r="D4093" s="98">
        <f t="shared" si="66"/>
        <v>-0.74255410327833726</v>
      </c>
      <c r="E4093" s="98">
        <v>-7.024793388429651E-3</v>
      </c>
    </row>
    <row r="4094" spans="2:5">
      <c r="B4094" s="283">
        <v>37060.645833333336</v>
      </c>
      <c r="C4094" s="284">
        <v>21.2</v>
      </c>
      <c r="D4094" s="98">
        <f t="shared" si="66"/>
        <v>-0.11776945484810664</v>
      </c>
      <c r="E4094" s="98">
        <v>-7.0257611241218987E-3</v>
      </c>
    </row>
    <row r="4095" spans="2:5">
      <c r="B4095" s="283">
        <v>45786.645833333336</v>
      </c>
      <c r="C4095" s="284">
        <v>2731.17</v>
      </c>
      <c r="D4095" s="98">
        <f t="shared" si="66"/>
        <v>127.82877358490566</v>
      </c>
      <c r="E4095" s="98">
        <v>-7.0278131248863174E-3</v>
      </c>
    </row>
    <row r="4096" spans="2:5">
      <c r="B4096" s="283">
        <v>38201.645833333336</v>
      </c>
      <c r="C4096" s="284">
        <v>25.42</v>
      </c>
      <c r="D4096" s="98">
        <f t="shared" si="66"/>
        <v>-0.99069263355997617</v>
      </c>
      <c r="E4096" s="98">
        <v>-7.0312499999999334E-3</v>
      </c>
    </row>
    <row r="4097" spans="2:5">
      <c r="B4097" s="283">
        <v>45278.645833333336</v>
      </c>
      <c r="C4097" s="284">
        <v>690.13</v>
      </c>
      <c r="D4097" s="98">
        <f t="shared" si="66"/>
        <v>26.149095200629425</v>
      </c>
      <c r="E4097" s="98">
        <v>-7.0357687548560088E-3</v>
      </c>
    </row>
    <row r="4098" spans="2:5">
      <c r="B4098" s="283">
        <v>41929.645833333336</v>
      </c>
      <c r="C4098" s="284">
        <v>186.13</v>
      </c>
      <c r="D4098" s="98">
        <f t="shared" si="66"/>
        <v>-0.73029719038442031</v>
      </c>
      <c r="E4098" s="98">
        <v>-7.0418778340890498E-3</v>
      </c>
    </row>
    <row r="4099" spans="2:5">
      <c r="B4099" s="283">
        <v>36824.645833333336</v>
      </c>
      <c r="C4099" s="284">
        <v>25.35</v>
      </c>
      <c r="D4099" s="98">
        <f t="shared" si="66"/>
        <v>-0.86380486756567987</v>
      </c>
      <c r="E4099" s="98">
        <v>-7.0505287896591717E-3</v>
      </c>
    </row>
    <row r="4100" spans="2:5">
      <c r="B4100" s="283">
        <v>38761.645833333336</v>
      </c>
      <c r="C4100" s="284">
        <v>96.94</v>
      </c>
      <c r="D4100" s="98">
        <f t="shared" si="66"/>
        <v>2.8240631163708083</v>
      </c>
      <c r="E4100" s="98">
        <v>-7.0674997439311715E-3</v>
      </c>
    </row>
    <row r="4101" spans="2:5">
      <c r="B4101" s="283">
        <v>42502.645833333336</v>
      </c>
      <c r="C4101" s="284">
        <v>279.58</v>
      </c>
      <c r="D4101" s="98">
        <f t="shared" si="66"/>
        <v>1.8840519909222198</v>
      </c>
      <c r="E4101" s="98">
        <v>-7.0675142948467551E-3</v>
      </c>
    </row>
    <row r="4102" spans="2:5">
      <c r="B4102" s="283">
        <v>39874.645833333336</v>
      </c>
      <c r="C4102" s="284">
        <v>46.33</v>
      </c>
      <c r="D4102" s="98">
        <f t="shared" si="66"/>
        <v>-0.8342871450032191</v>
      </c>
      <c r="E4102" s="98">
        <v>-7.0724389198456583E-3</v>
      </c>
    </row>
    <row r="4103" spans="2:5">
      <c r="B4103" s="283">
        <v>43173.645833333336</v>
      </c>
      <c r="C4103" s="284">
        <v>289.02</v>
      </c>
      <c r="D4103" s="98">
        <f t="shared" si="66"/>
        <v>5.238290524498165</v>
      </c>
      <c r="E4103" s="98">
        <v>-7.07709220832764E-3</v>
      </c>
    </row>
    <row r="4104" spans="2:5">
      <c r="B4104" s="283">
        <v>39394.645833333336</v>
      </c>
      <c r="C4104" s="284">
        <v>91.13</v>
      </c>
      <c r="D4104" s="98">
        <f t="shared" si="66"/>
        <v>-0.68469310082347246</v>
      </c>
      <c r="E4104" s="98">
        <v>-7.0821529745043188E-3</v>
      </c>
    </row>
    <row r="4105" spans="2:5">
      <c r="B4105" s="283">
        <v>37957.645833333336</v>
      </c>
      <c r="C4105" s="284">
        <v>25.23</v>
      </c>
      <c r="D4105" s="98">
        <f t="shared" si="66"/>
        <v>-0.72314276308570169</v>
      </c>
      <c r="E4105" s="98">
        <v>-7.0838252656434397E-3</v>
      </c>
    </row>
    <row r="4106" spans="2:5">
      <c r="B4106" s="283">
        <v>37299.645833333336</v>
      </c>
      <c r="C4106" s="284">
        <v>25.22</v>
      </c>
      <c r="D4106" s="98">
        <f t="shared" ref="D4106:D4169" si="67">C4106/C4105-1</f>
        <v>-3.9635354736433648E-4</v>
      </c>
      <c r="E4106" s="98">
        <v>-7.0866141732283117E-3</v>
      </c>
    </row>
    <row r="4107" spans="2:5">
      <c r="B4107" s="283">
        <v>41282.645833333336</v>
      </c>
      <c r="C4107" s="284">
        <v>226.8</v>
      </c>
      <c r="D4107" s="98">
        <f t="shared" si="67"/>
        <v>7.992862807295797</v>
      </c>
      <c r="E4107" s="98">
        <v>-7.0921985815601829E-3</v>
      </c>
    </row>
    <row r="4108" spans="2:5">
      <c r="B4108" s="283">
        <v>37321.645833333336</v>
      </c>
      <c r="C4108" s="284">
        <v>25.17</v>
      </c>
      <c r="D4108" s="98">
        <f t="shared" si="67"/>
        <v>-0.88902116402116405</v>
      </c>
      <c r="E4108" s="98">
        <v>-7.1005917159763232E-3</v>
      </c>
    </row>
    <row r="4109" spans="2:5">
      <c r="B4109" s="283">
        <v>42800.645833333336</v>
      </c>
      <c r="C4109" s="284">
        <v>336.62</v>
      </c>
      <c r="D4109" s="98">
        <f t="shared" si="67"/>
        <v>12.373857767183154</v>
      </c>
      <c r="E4109" s="98">
        <v>-7.1085154706072018E-3</v>
      </c>
    </row>
    <row r="4110" spans="2:5">
      <c r="B4110" s="283">
        <v>43896.645833333336</v>
      </c>
      <c r="C4110" s="284">
        <v>391.92</v>
      </c>
      <c r="D4110" s="98">
        <f t="shared" si="67"/>
        <v>0.16428019725506515</v>
      </c>
      <c r="E4110" s="98">
        <v>-7.1187900590277131E-3</v>
      </c>
    </row>
    <row r="4111" spans="2:5">
      <c r="B4111" s="283">
        <v>39122.645833333336</v>
      </c>
      <c r="C4111" s="284">
        <v>89.16</v>
      </c>
      <c r="D4111" s="98">
        <f t="shared" si="67"/>
        <v>-0.77250459277403549</v>
      </c>
      <c r="E4111" s="98">
        <v>-7.1269487750557081E-3</v>
      </c>
    </row>
    <row r="4112" spans="2:5">
      <c r="B4112" s="283">
        <v>39367.645833333336</v>
      </c>
      <c r="C4112" s="284">
        <v>93.33</v>
      </c>
      <c r="D4112" s="98">
        <f t="shared" si="67"/>
        <v>4.6769851951547814E-2</v>
      </c>
      <c r="E4112" s="98">
        <v>-7.1276595744681481E-3</v>
      </c>
    </row>
    <row r="4113" spans="2:5">
      <c r="B4113" s="283">
        <v>42719.645833333336</v>
      </c>
      <c r="C4113" s="284">
        <v>299.45</v>
      </c>
      <c r="D4113" s="98">
        <f t="shared" si="67"/>
        <v>2.2085074466945249</v>
      </c>
      <c r="E4113" s="98">
        <v>-7.128647214854178E-3</v>
      </c>
    </row>
    <row r="4114" spans="2:5">
      <c r="B4114" s="283">
        <v>43873.645833333336</v>
      </c>
      <c r="C4114" s="284">
        <v>447.02</v>
      </c>
      <c r="D4114" s="98">
        <f t="shared" si="67"/>
        <v>0.49280347303389549</v>
      </c>
      <c r="E4114" s="98">
        <v>-7.1296892699287406E-3</v>
      </c>
    </row>
    <row r="4115" spans="2:5">
      <c r="B4115" s="283">
        <v>44463.645833333336</v>
      </c>
      <c r="C4115" s="284">
        <v>347.95</v>
      </c>
      <c r="D4115" s="98">
        <f t="shared" si="67"/>
        <v>-0.22162319359312777</v>
      </c>
      <c r="E4115" s="98">
        <v>-7.1336852618062441E-3</v>
      </c>
    </row>
    <row r="4116" spans="2:5">
      <c r="B4116" s="283">
        <v>43458.645833333336</v>
      </c>
      <c r="C4116" s="284">
        <v>281.13</v>
      </c>
      <c r="D4116" s="98">
        <f t="shared" si="67"/>
        <v>-0.19203908607558551</v>
      </c>
      <c r="E4116" s="98">
        <v>-7.1340279004060703E-3</v>
      </c>
    </row>
    <row r="4117" spans="2:5">
      <c r="B4117" s="283">
        <v>38673.645833333336</v>
      </c>
      <c r="C4117" s="284">
        <v>77.930000000000007</v>
      </c>
      <c r="D4117" s="98">
        <f t="shared" si="67"/>
        <v>-0.72279728239604446</v>
      </c>
      <c r="E4117" s="98">
        <v>-7.1346668365395161E-3</v>
      </c>
    </row>
    <row r="4118" spans="2:5">
      <c r="B4118" s="283">
        <v>42501.645833333336</v>
      </c>
      <c r="C4118" s="284">
        <v>281.57</v>
      </c>
      <c r="D4118" s="98">
        <f t="shared" si="67"/>
        <v>2.6131143333761062</v>
      </c>
      <c r="E4118" s="98">
        <v>-7.1579689703809013E-3</v>
      </c>
    </row>
    <row r="4119" spans="2:5">
      <c r="B4119" s="283">
        <v>40004.645833333336</v>
      </c>
      <c r="C4119" s="284">
        <v>84.55</v>
      </c>
      <c r="D4119" s="98">
        <f t="shared" si="67"/>
        <v>-0.69971943033703876</v>
      </c>
      <c r="E4119" s="98">
        <v>-7.1629873179896997E-3</v>
      </c>
    </row>
    <row r="4120" spans="2:5">
      <c r="B4120" s="283">
        <v>40136.645833333336</v>
      </c>
      <c r="C4120" s="284">
        <v>117.69</v>
      </c>
      <c r="D4120" s="98">
        <f t="shared" si="67"/>
        <v>0.39195742164399761</v>
      </c>
      <c r="E4120" s="98">
        <v>-7.1705753332209632E-3</v>
      </c>
    </row>
    <row r="4121" spans="2:5">
      <c r="B4121" s="283">
        <v>39008.645833333336</v>
      </c>
      <c r="C4121" s="284">
        <v>73.38</v>
      </c>
      <c r="D4121" s="98">
        <f t="shared" si="67"/>
        <v>-0.37649757838388986</v>
      </c>
      <c r="E4121" s="98">
        <v>-7.1708835069679289E-3</v>
      </c>
    </row>
    <row r="4122" spans="2:5">
      <c r="B4122" s="283">
        <v>43021.645833333336</v>
      </c>
      <c r="C4122" s="284">
        <v>339.12</v>
      </c>
      <c r="D4122" s="98">
        <f t="shared" si="67"/>
        <v>3.6214227309893712</v>
      </c>
      <c r="E4122" s="98">
        <v>-7.1727610738647751E-3</v>
      </c>
    </row>
    <row r="4123" spans="2:5">
      <c r="B4123" s="283">
        <v>41932.645833333336</v>
      </c>
      <c r="C4123" s="284">
        <v>184.79</v>
      </c>
      <c r="D4123" s="98">
        <f t="shared" si="67"/>
        <v>-0.45508964378391137</v>
      </c>
      <c r="E4123" s="98">
        <v>-7.1992693278891684E-3</v>
      </c>
    </row>
    <row r="4124" spans="2:5">
      <c r="B4124" s="283">
        <v>37932.645833333336</v>
      </c>
      <c r="C4124" s="284">
        <v>24.81</v>
      </c>
      <c r="D4124" s="98">
        <f t="shared" si="67"/>
        <v>-0.86573948806753609</v>
      </c>
      <c r="E4124" s="98">
        <v>-7.2028811524609271E-3</v>
      </c>
    </row>
    <row r="4125" spans="2:5">
      <c r="B4125" s="283">
        <v>45820.645833333336</v>
      </c>
      <c r="C4125" s="284">
        <v>2726.33</v>
      </c>
      <c r="D4125" s="98">
        <f t="shared" si="67"/>
        <v>108.88835147118098</v>
      </c>
      <c r="E4125" s="98">
        <v>-7.22460736225361E-3</v>
      </c>
    </row>
    <row r="4126" spans="2:5">
      <c r="B4126" s="283">
        <v>41863.645833333336</v>
      </c>
      <c r="C4126" s="284">
        <v>189.3</v>
      </c>
      <c r="D4126" s="98">
        <f t="shared" si="67"/>
        <v>-0.93056599898031422</v>
      </c>
      <c r="E4126" s="98">
        <v>-7.2372561359345111E-3</v>
      </c>
    </row>
    <row r="4127" spans="2:5">
      <c r="B4127" s="283">
        <v>45113.645833333336</v>
      </c>
      <c r="C4127" s="284">
        <v>575.35</v>
      </c>
      <c r="D4127" s="98">
        <f t="shared" si="67"/>
        <v>2.0393555203380878</v>
      </c>
      <c r="E4127" s="98">
        <v>-7.2470019842980626E-3</v>
      </c>
    </row>
    <row r="4128" spans="2:5">
      <c r="B4128" s="283">
        <v>38706.645833333336</v>
      </c>
      <c r="C4128" s="284">
        <v>93.07</v>
      </c>
      <c r="D4128" s="98">
        <f t="shared" si="67"/>
        <v>-0.83823759450769098</v>
      </c>
      <c r="E4128" s="98">
        <v>-7.2533333333334449E-3</v>
      </c>
    </row>
    <row r="4129" spans="2:5">
      <c r="B4129" s="283">
        <v>39897.645833333336</v>
      </c>
      <c r="C4129" s="284">
        <v>43.68</v>
      </c>
      <c r="D4129" s="98">
        <f t="shared" si="67"/>
        <v>-0.53067583539271512</v>
      </c>
      <c r="E4129" s="98">
        <v>-7.2727272727273196E-3</v>
      </c>
    </row>
    <row r="4130" spans="2:5">
      <c r="B4130" s="283">
        <v>43509.645833333336</v>
      </c>
      <c r="C4130" s="284">
        <v>289.33</v>
      </c>
      <c r="D4130" s="98">
        <f t="shared" si="67"/>
        <v>5.6238553113553111</v>
      </c>
      <c r="E4130" s="98">
        <v>-7.2739749528221154E-3</v>
      </c>
    </row>
    <row r="4131" spans="2:5">
      <c r="B4131" s="283">
        <v>38042.645833333336</v>
      </c>
      <c r="C4131" s="284">
        <v>25.92</v>
      </c>
      <c r="D4131" s="98">
        <f t="shared" si="67"/>
        <v>-0.91041371444371477</v>
      </c>
      <c r="E4131" s="98">
        <v>-7.2769054002297384E-3</v>
      </c>
    </row>
    <row r="4132" spans="2:5">
      <c r="B4132" s="283">
        <v>44483.645833333336</v>
      </c>
      <c r="C4132" s="284">
        <v>443.32</v>
      </c>
      <c r="D4132" s="98">
        <f t="shared" si="67"/>
        <v>16.103395061728392</v>
      </c>
      <c r="E4132" s="98">
        <v>-7.2776944264056898E-3</v>
      </c>
    </row>
    <row r="4133" spans="2:5">
      <c r="B4133" s="283">
        <v>41479.645833333336</v>
      </c>
      <c r="C4133" s="284">
        <v>175.82</v>
      </c>
      <c r="D4133" s="98">
        <f t="shared" si="67"/>
        <v>-0.60340160606334026</v>
      </c>
      <c r="E4133" s="98">
        <v>-7.2836090565187028E-3</v>
      </c>
    </row>
    <row r="4134" spans="2:5">
      <c r="B4134" s="283">
        <v>44557.645833333336</v>
      </c>
      <c r="C4134" s="284">
        <v>374.8</v>
      </c>
      <c r="D4134" s="98">
        <f t="shared" si="67"/>
        <v>1.1317256284836765</v>
      </c>
      <c r="E4134" s="98">
        <v>-7.2838034697391141E-3</v>
      </c>
    </row>
    <row r="4135" spans="2:5">
      <c r="B4135" s="283">
        <v>44110.645833333336</v>
      </c>
      <c r="C4135" s="284">
        <v>303.85000000000002</v>
      </c>
      <c r="D4135" s="98">
        <f t="shared" si="67"/>
        <v>-0.18930096051227319</v>
      </c>
      <c r="E4135" s="98">
        <v>-7.2856769472031679E-3</v>
      </c>
    </row>
    <row r="4136" spans="2:5">
      <c r="B4136" s="283">
        <v>40403.645833333336</v>
      </c>
      <c r="C4136" s="284">
        <v>116.7</v>
      </c>
      <c r="D4136" s="98">
        <f t="shared" si="67"/>
        <v>-0.61592891229224955</v>
      </c>
      <c r="E4136" s="98">
        <v>-7.3154134059203457E-3</v>
      </c>
    </row>
    <row r="4137" spans="2:5">
      <c r="B4137" s="283">
        <v>44715.645833333336</v>
      </c>
      <c r="C4137" s="284">
        <v>399.88</v>
      </c>
      <c r="D4137" s="98">
        <f t="shared" si="67"/>
        <v>2.4265638389031703</v>
      </c>
      <c r="E4137" s="98">
        <v>-7.3231884417743753E-3</v>
      </c>
    </row>
    <row r="4138" spans="2:5">
      <c r="B4138" s="283">
        <v>38097.645833333336</v>
      </c>
      <c r="C4138" s="284">
        <v>25.69</v>
      </c>
      <c r="D4138" s="98">
        <f t="shared" si="67"/>
        <v>-0.93575572671801543</v>
      </c>
      <c r="E4138" s="98">
        <v>-7.3415765069551053E-3</v>
      </c>
    </row>
    <row r="4139" spans="2:5">
      <c r="B4139" s="283">
        <v>44120.645833333336</v>
      </c>
      <c r="C4139" s="284">
        <v>286.60000000000002</v>
      </c>
      <c r="D4139" s="98">
        <f t="shared" si="67"/>
        <v>10.156091864538732</v>
      </c>
      <c r="E4139" s="98">
        <v>-7.3427542255473099E-3</v>
      </c>
    </row>
    <row r="4140" spans="2:5">
      <c r="B4140" s="283">
        <v>41620.645833333336</v>
      </c>
      <c r="C4140" s="284">
        <v>181.15</v>
      </c>
      <c r="D4140" s="98">
        <f t="shared" si="67"/>
        <v>-0.36793440334961625</v>
      </c>
      <c r="E4140" s="98">
        <v>-7.3428681023618436E-3</v>
      </c>
    </row>
    <row r="4141" spans="2:5">
      <c r="B4141" s="283">
        <v>45838.645833333336</v>
      </c>
      <c r="C4141" s="284">
        <v>2992.17</v>
      </c>
      <c r="D4141" s="98">
        <f t="shared" si="67"/>
        <v>15.51763731714049</v>
      </c>
      <c r="E4141" s="98">
        <v>-7.351550759206793E-3</v>
      </c>
    </row>
    <row r="4142" spans="2:5">
      <c r="B4142" s="283">
        <v>40065.645833333336</v>
      </c>
      <c r="C4142" s="284">
        <v>105.04</v>
      </c>
      <c r="D4142" s="98">
        <f t="shared" si="67"/>
        <v>-0.96489504272818727</v>
      </c>
      <c r="E4142" s="98">
        <v>-7.3710073710072654E-3</v>
      </c>
    </row>
    <row r="4143" spans="2:5">
      <c r="B4143" s="283">
        <v>40108.645833333336</v>
      </c>
      <c r="C4143" s="284">
        <v>119.84</v>
      </c>
      <c r="D4143" s="98">
        <f t="shared" si="67"/>
        <v>0.14089870525514092</v>
      </c>
      <c r="E4143" s="98">
        <v>-7.3718214196968335E-3</v>
      </c>
    </row>
    <row r="4144" spans="2:5">
      <c r="B4144" s="283">
        <v>43328.645833333336</v>
      </c>
      <c r="C4144" s="284">
        <v>279.47000000000003</v>
      </c>
      <c r="D4144" s="98">
        <f t="shared" si="67"/>
        <v>1.3320260347129507</v>
      </c>
      <c r="E4144" s="98">
        <v>-7.3876753684957164E-3</v>
      </c>
    </row>
    <row r="4145" spans="2:5">
      <c r="B4145" s="283">
        <v>38246.645833333336</v>
      </c>
      <c r="C4145" s="284">
        <v>29.54</v>
      </c>
      <c r="D4145" s="98">
        <f t="shared" si="67"/>
        <v>-0.89429992485776655</v>
      </c>
      <c r="E4145" s="98">
        <v>-7.3924731182796188E-3</v>
      </c>
    </row>
    <row r="4146" spans="2:5">
      <c r="B4146" s="283">
        <v>40470.645833333336</v>
      </c>
      <c r="C4146" s="284">
        <v>114.06</v>
      </c>
      <c r="D4146" s="98">
        <f t="shared" si="67"/>
        <v>2.8612051455653353</v>
      </c>
      <c r="E4146" s="98">
        <v>-7.3970933774257785E-3</v>
      </c>
    </row>
    <row r="4147" spans="2:5">
      <c r="B4147" s="283">
        <v>39825.645833333336</v>
      </c>
      <c r="C4147" s="284">
        <v>52.3</v>
      </c>
      <c r="D4147" s="98">
        <f t="shared" si="67"/>
        <v>-0.54146940206908645</v>
      </c>
      <c r="E4147" s="98">
        <v>-7.4017840197381224E-3</v>
      </c>
    </row>
    <row r="4148" spans="2:5">
      <c r="B4148" s="283">
        <v>43579.645833333336</v>
      </c>
      <c r="C4148" s="284">
        <v>376.42</v>
      </c>
      <c r="D4148" s="98">
        <f t="shared" si="67"/>
        <v>6.1973231357552585</v>
      </c>
      <c r="E4148" s="98">
        <v>-7.4097513382380686E-3</v>
      </c>
    </row>
    <row r="4149" spans="2:5">
      <c r="B4149" s="283">
        <v>45343.645833333336</v>
      </c>
      <c r="C4149" s="284">
        <v>879.05</v>
      </c>
      <c r="D4149" s="98">
        <f t="shared" si="67"/>
        <v>1.3352903671430845</v>
      </c>
      <c r="E4149" s="98">
        <v>-7.4185316501435006E-3</v>
      </c>
    </row>
    <row r="4150" spans="2:5">
      <c r="B4150" s="283">
        <v>37258.645833333336</v>
      </c>
      <c r="C4150" s="284">
        <v>26.67</v>
      </c>
      <c r="D4150" s="98">
        <f t="shared" si="67"/>
        <v>-0.96966042887207782</v>
      </c>
      <c r="E4150" s="98">
        <v>-7.443245254931119E-3</v>
      </c>
    </row>
    <row r="4151" spans="2:5">
      <c r="B4151" s="283">
        <v>42900.645833333336</v>
      </c>
      <c r="C4151" s="284">
        <v>414.57</v>
      </c>
      <c r="D4151" s="98">
        <f t="shared" si="67"/>
        <v>14.544431946006748</v>
      </c>
      <c r="E4151" s="98">
        <v>-7.4458915916491009E-3</v>
      </c>
    </row>
    <row r="4152" spans="2:5">
      <c r="B4152" s="283">
        <v>44578.645833333336</v>
      </c>
      <c r="C4152" s="284">
        <v>380.62</v>
      </c>
      <c r="D4152" s="98">
        <f t="shared" si="67"/>
        <v>-8.1892080951347146E-2</v>
      </c>
      <c r="E4152" s="98">
        <v>-7.4580160634192261E-3</v>
      </c>
    </row>
    <row r="4153" spans="2:5">
      <c r="B4153" s="283">
        <v>39566.645833333336</v>
      </c>
      <c r="C4153" s="284">
        <v>94.41</v>
      </c>
      <c r="D4153" s="98">
        <f t="shared" si="67"/>
        <v>-0.75195733277284438</v>
      </c>
      <c r="E4153" s="98">
        <v>-7.4642556770395663E-3</v>
      </c>
    </row>
    <row r="4154" spans="2:5">
      <c r="B4154" s="283">
        <v>43496.645833333336</v>
      </c>
      <c r="C4154" s="284">
        <v>309.77</v>
      </c>
      <c r="D4154" s="98">
        <f t="shared" si="67"/>
        <v>2.2811142887405995</v>
      </c>
      <c r="E4154" s="98">
        <v>-7.4655559115669456E-3</v>
      </c>
    </row>
    <row r="4155" spans="2:5">
      <c r="B4155" s="283">
        <v>39416.645833333336</v>
      </c>
      <c r="C4155" s="284">
        <v>98.33</v>
      </c>
      <c r="D4155" s="98">
        <f t="shared" si="67"/>
        <v>-0.68257093972947669</v>
      </c>
      <c r="E4155" s="98">
        <v>-7.4694660341172447E-3</v>
      </c>
    </row>
    <row r="4156" spans="2:5">
      <c r="B4156" s="283">
        <v>37343.645833333336</v>
      </c>
      <c r="C4156" s="284">
        <v>25.19</v>
      </c>
      <c r="D4156" s="98">
        <f t="shared" si="67"/>
        <v>-0.7438218244686261</v>
      </c>
      <c r="E4156" s="98">
        <v>-7.4862096138691436E-3</v>
      </c>
    </row>
    <row r="4157" spans="2:5">
      <c r="B4157" s="283">
        <v>37995.645833333336</v>
      </c>
      <c r="C4157" s="284">
        <v>29.13</v>
      </c>
      <c r="D4157" s="98">
        <f t="shared" si="67"/>
        <v>0.15641127431520441</v>
      </c>
      <c r="E4157" s="98">
        <v>-7.495741056218086E-3</v>
      </c>
    </row>
    <row r="4158" spans="2:5">
      <c r="B4158" s="283">
        <v>39364.645833333336</v>
      </c>
      <c r="C4158" s="284">
        <v>95.28</v>
      </c>
      <c r="D4158" s="98">
        <f t="shared" si="67"/>
        <v>2.270854788877446</v>
      </c>
      <c r="E4158" s="98">
        <v>-7.4999999999999512E-3</v>
      </c>
    </row>
    <row r="4159" spans="2:5">
      <c r="B4159" s="283">
        <v>40196.645833333336</v>
      </c>
      <c r="C4159" s="284">
        <v>131.01</v>
      </c>
      <c r="D4159" s="98">
        <f t="shared" si="67"/>
        <v>0.37499999999999978</v>
      </c>
      <c r="E4159" s="98">
        <v>-7.5000000000000622E-3</v>
      </c>
    </row>
    <row r="4160" spans="2:5">
      <c r="B4160" s="283">
        <v>42303.645833333336</v>
      </c>
      <c r="C4160" s="284">
        <v>320.18</v>
      </c>
      <c r="D4160" s="98">
        <f t="shared" si="67"/>
        <v>1.4439355774368372</v>
      </c>
      <c r="E4160" s="98">
        <v>-7.501549907005578E-3</v>
      </c>
    </row>
    <row r="4161" spans="2:5">
      <c r="B4161" s="283">
        <v>40064.645833333336</v>
      </c>
      <c r="C4161" s="284">
        <v>105.82</v>
      </c>
      <c r="D4161" s="98">
        <f t="shared" si="67"/>
        <v>-0.66949840714598041</v>
      </c>
      <c r="E4161" s="98">
        <v>-7.5032826861752833E-3</v>
      </c>
    </row>
    <row r="4162" spans="2:5">
      <c r="B4162" s="283">
        <v>42530.645833333336</v>
      </c>
      <c r="C4162" s="284">
        <v>290.25</v>
      </c>
      <c r="D4162" s="98">
        <f t="shared" si="67"/>
        <v>1.7428652428652431</v>
      </c>
      <c r="E4162" s="98">
        <v>-7.5226534450333338E-3</v>
      </c>
    </row>
    <row r="4163" spans="2:5">
      <c r="B4163" s="283">
        <v>45258.645833333336</v>
      </c>
      <c r="C4163" s="284">
        <v>672.65</v>
      </c>
      <c r="D4163" s="98">
        <f t="shared" si="67"/>
        <v>1.3174849267872522</v>
      </c>
      <c r="E4163" s="98">
        <v>-7.524898561416471E-3</v>
      </c>
    </row>
    <row r="4164" spans="2:5">
      <c r="B4164" s="283">
        <v>40562.645833333336</v>
      </c>
      <c r="C4164" s="284">
        <v>133.11000000000001</v>
      </c>
      <c r="D4164" s="98">
        <f t="shared" si="67"/>
        <v>-0.80211105329666244</v>
      </c>
      <c r="E4164" s="98">
        <v>-7.5305696391291255E-3</v>
      </c>
    </row>
    <row r="4165" spans="2:5">
      <c r="B4165" s="283">
        <v>37347.645833333336</v>
      </c>
      <c r="C4165" s="284">
        <v>25</v>
      </c>
      <c r="D4165" s="98">
        <f t="shared" si="67"/>
        <v>-0.81218541056269256</v>
      </c>
      <c r="E4165" s="98">
        <v>-7.5426756649464854E-3</v>
      </c>
    </row>
    <row r="4166" spans="2:5">
      <c r="B4166" s="283">
        <v>44789.645833333336</v>
      </c>
      <c r="C4166" s="284">
        <v>392.1</v>
      </c>
      <c r="D4166" s="98">
        <f t="shared" si="67"/>
        <v>14.684000000000001</v>
      </c>
      <c r="E4166" s="98">
        <v>-7.5427761466031473E-3</v>
      </c>
    </row>
    <row r="4167" spans="2:5">
      <c r="B4167" s="283">
        <v>45184.645833333336</v>
      </c>
      <c r="C4167" s="284">
        <v>689.97</v>
      </c>
      <c r="D4167" s="98">
        <f t="shared" si="67"/>
        <v>0.75967865340474372</v>
      </c>
      <c r="E4167" s="98">
        <v>-7.5658415200724471E-3</v>
      </c>
    </row>
    <row r="4168" spans="2:5">
      <c r="B4168" s="283">
        <v>44697.645833333336</v>
      </c>
      <c r="C4168" s="284">
        <v>376.87</v>
      </c>
      <c r="D4168" s="98">
        <f t="shared" si="67"/>
        <v>-0.45378784584837029</v>
      </c>
      <c r="E4168" s="98">
        <v>-7.5839368005266028E-3</v>
      </c>
    </row>
    <row r="4169" spans="2:5">
      <c r="B4169" s="283">
        <v>42936.645833333336</v>
      </c>
      <c r="C4169" s="284">
        <v>386.02</v>
      </c>
      <c r="D4169" s="98">
        <f t="shared" si="67"/>
        <v>2.4278929073685784E-2</v>
      </c>
      <c r="E4169" s="98">
        <v>-7.5841324523743259E-3</v>
      </c>
    </row>
    <row r="4170" spans="2:5">
      <c r="B4170" s="283">
        <v>40409.645833333336</v>
      </c>
      <c r="C4170" s="284">
        <v>117.57</v>
      </c>
      <c r="D4170" s="98">
        <f t="shared" ref="D4170:D4233" si="68">C4170/C4169-1</f>
        <v>-0.69543028858608369</v>
      </c>
      <c r="E4170" s="98">
        <v>-7.5968599645480639E-3</v>
      </c>
    </row>
    <row r="4171" spans="2:5">
      <c r="B4171" s="283">
        <v>39282.645833333336</v>
      </c>
      <c r="C4171" s="284">
        <v>91.38</v>
      </c>
      <c r="D4171" s="98">
        <f t="shared" si="68"/>
        <v>-0.22276090839499874</v>
      </c>
      <c r="E4171" s="98">
        <v>-7.6020851433535874E-3</v>
      </c>
    </row>
    <row r="4172" spans="2:5">
      <c r="B4172" s="283">
        <v>37893.645833333336</v>
      </c>
      <c r="C4172" s="284">
        <v>23.46</v>
      </c>
      <c r="D4172" s="98">
        <f t="shared" si="68"/>
        <v>-0.74326986211424817</v>
      </c>
      <c r="E4172" s="98">
        <v>-7.6142131979695105E-3</v>
      </c>
    </row>
    <row r="4173" spans="2:5">
      <c r="B4173" s="283">
        <v>40840.645833333336</v>
      </c>
      <c r="C4173" s="284">
        <v>236.84</v>
      </c>
      <c r="D4173" s="98">
        <f t="shared" si="68"/>
        <v>9.0954816709292405</v>
      </c>
      <c r="E4173" s="98">
        <v>-7.62591133830548E-3</v>
      </c>
    </row>
    <row r="4174" spans="2:5">
      <c r="B4174" s="283">
        <v>43294.645833333336</v>
      </c>
      <c r="C4174" s="284">
        <v>243.23</v>
      </c>
      <c r="D4174" s="98">
        <f t="shared" si="68"/>
        <v>2.6980239824353935E-2</v>
      </c>
      <c r="E4174" s="98">
        <v>-7.6295389636883426E-3</v>
      </c>
    </row>
    <row r="4175" spans="2:5">
      <c r="B4175" s="283">
        <v>42397.645833333336</v>
      </c>
      <c r="C4175" s="284">
        <v>404.47</v>
      </c>
      <c r="D4175" s="98">
        <f t="shared" si="68"/>
        <v>0.66291164741191477</v>
      </c>
      <c r="E4175" s="98">
        <v>-7.6304038470973445E-3</v>
      </c>
    </row>
    <row r="4176" spans="2:5">
      <c r="B4176" s="283">
        <v>42737.645833333336</v>
      </c>
      <c r="C4176" s="284">
        <v>338.03</v>
      </c>
      <c r="D4176" s="98">
        <f t="shared" si="68"/>
        <v>-0.1642643459341856</v>
      </c>
      <c r="E4176" s="98">
        <v>-7.6329154801397792E-3</v>
      </c>
    </row>
    <row r="4177" spans="2:5">
      <c r="B4177" s="283">
        <v>44040.645833333336</v>
      </c>
      <c r="C4177" s="284">
        <v>305.52</v>
      </c>
      <c r="D4177" s="98">
        <f t="shared" si="68"/>
        <v>-9.6174895719314812E-2</v>
      </c>
      <c r="E4177" s="98">
        <v>-7.6330918894339517E-3</v>
      </c>
    </row>
    <row r="4178" spans="2:5">
      <c r="B4178" s="283">
        <v>39699.645833333336</v>
      </c>
      <c r="C4178" s="284">
        <v>99.67</v>
      </c>
      <c r="D4178" s="98">
        <f t="shared" si="68"/>
        <v>-0.67376931133804652</v>
      </c>
      <c r="E4178" s="98">
        <v>-7.6662684189565677E-3</v>
      </c>
    </row>
    <row r="4179" spans="2:5">
      <c r="B4179" s="283">
        <v>40255.645833333336</v>
      </c>
      <c r="C4179" s="284">
        <v>113.66</v>
      </c>
      <c r="D4179" s="98">
        <f t="shared" si="68"/>
        <v>0.14036319855523227</v>
      </c>
      <c r="E4179" s="98">
        <v>-7.6829055351842479E-3</v>
      </c>
    </row>
    <row r="4180" spans="2:5">
      <c r="B4180" s="283">
        <v>39980.645833333336</v>
      </c>
      <c r="C4180" s="284">
        <v>81.36</v>
      </c>
      <c r="D4180" s="98">
        <f t="shared" si="68"/>
        <v>-0.28418089037480199</v>
      </c>
      <c r="E4180" s="98">
        <v>-7.6838638858396369E-3</v>
      </c>
    </row>
    <row r="4181" spans="2:5">
      <c r="B4181" s="283">
        <v>38001.645833333336</v>
      </c>
      <c r="C4181" s="284">
        <v>32.19</v>
      </c>
      <c r="D4181" s="98">
        <f t="shared" si="68"/>
        <v>-0.60435103244837762</v>
      </c>
      <c r="E4181" s="98">
        <v>-7.7065351418001971E-3</v>
      </c>
    </row>
    <row r="4182" spans="2:5">
      <c r="B4182" s="283">
        <v>43767.645833333336</v>
      </c>
      <c r="C4182" s="284">
        <v>358.88</v>
      </c>
      <c r="D4182" s="98">
        <f t="shared" si="68"/>
        <v>10.148803976390184</v>
      </c>
      <c r="E4182" s="98">
        <v>-7.7142146155335656E-3</v>
      </c>
    </row>
    <row r="4183" spans="2:5">
      <c r="B4183" s="283">
        <v>38692.645833333336</v>
      </c>
      <c r="C4183" s="284">
        <v>106.76</v>
      </c>
      <c r="D4183" s="98">
        <f t="shared" si="68"/>
        <v>-0.7025189478377174</v>
      </c>
      <c r="E4183" s="98">
        <v>-7.7144716051678053E-3</v>
      </c>
    </row>
    <row r="4184" spans="2:5">
      <c r="B4184" s="283">
        <v>45292.645833333336</v>
      </c>
      <c r="C4184" s="284">
        <v>697.52</v>
      </c>
      <c r="D4184" s="98">
        <f t="shared" si="68"/>
        <v>5.5335331584863239</v>
      </c>
      <c r="E4184" s="98">
        <v>-7.7245892310976449E-3</v>
      </c>
    </row>
    <row r="4185" spans="2:5">
      <c r="B4185" s="283">
        <v>44166.645833333336</v>
      </c>
      <c r="C4185" s="284">
        <v>300.08</v>
      </c>
      <c r="D4185" s="98">
        <f t="shared" si="68"/>
        <v>-0.56979011354513132</v>
      </c>
      <c r="E4185" s="98">
        <v>-7.7375834931553422E-3</v>
      </c>
    </row>
    <row r="4186" spans="2:5">
      <c r="B4186" s="283">
        <v>40459.645833333336</v>
      </c>
      <c r="C4186" s="284">
        <v>117.85</v>
      </c>
      <c r="D4186" s="98">
        <f t="shared" si="68"/>
        <v>-0.60727139429485466</v>
      </c>
      <c r="E4186" s="98">
        <v>-7.7460638208302068E-3</v>
      </c>
    </row>
    <row r="4187" spans="2:5">
      <c r="B4187" s="283">
        <v>41906.645833333336</v>
      </c>
      <c r="C4187" s="284">
        <v>189.55</v>
      </c>
      <c r="D4187" s="98">
        <f t="shared" si="68"/>
        <v>0.60840050912176502</v>
      </c>
      <c r="E4187" s="98">
        <v>-7.7474742187090273E-3</v>
      </c>
    </row>
    <row r="4188" spans="2:5">
      <c r="B4188" s="283">
        <v>39707.645833333336</v>
      </c>
      <c r="C4188" s="284">
        <v>97.19</v>
      </c>
      <c r="D4188" s="98">
        <f t="shared" si="68"/>
        <v>-0.48725929833816939</v>
      </c>
      <c r="E4188" s="98">
        <v>-7.7590607452782123E-3</v>
      </c>
    </row>
    <row r="4189" spans="2:5">
      <c r="B4189" s="283">
        <v>43012.645833333336</v>
      </c>
      <c r="C4189" s="284">
        <v>338.87</v>
      </c>
      <c r="D4189" s="98">
        <f t="shared" si="68"/>
        <v>2.4866755839078096</v>
      </c>
      <c r="E4189" s="98">
        <v>-7.759428437573157E-3</v>
      </c>
    </row>
    <row r="4190" spans="2:5">
      <c r="B4190" s="283">
        <v>40956.645833333336</v>
      </c>
      <c r="C4190" s="284">
        <v>191.79</v>
      </c>
      <c r="D4190" s="98">
        <f t="shared" si="68"/>
        <v>-0.4340307492548765</v>
      </c>
      <c r="E4190" s="98">
        <v>-7.7603600807077955E-3</v>
      </c>
    </row>
    <row r="4191" spans="2:5">
      <c r="B4191" s="283">
        <v>43959.645833333336</v>
      </c>
      <c r="C4191" s="284">
        <v>318.18</v>
      </c>
      <c r="D4191" s="98">
        <f t="shared" si="68"/>
        <v>0.65900203347411246</v>
      </c>
      <c r="E4191" s="98">
        <v>-7.7649920478997103E-3</v>
      </c>
    </row>
    <row r="4192" spans="2:5">
      <c r="B4192" s="283">
        <v>45079.645833333336</v>
      </c>
      <c r="C4192" s="284">
        <v>568.16999999999996</v>
      </c>
      <c r="D4192" s="98">
        <f t="shared" si="68"/>
        <v>0.78568734678483865</v>
      </c>
      <c r="E4192" s="98">
        <v>-7.7712968460760257E-3</v>
      </c>
    </row>
    <row r="4193" spans="2:5">
      <c r="B4193" s="283">
        <v>43041.645833333336</v>
      </c>
      <c r="C4193" s="284">
        <v>340.38</v>
      </c>
      <c r="D4193" s="98">
        <f t="shared" si="68"/>
        <v>-0.40091873910977349</v>
      </c>
      <c r="E4193" s="98">
        <v>-7.783121993878539E-3</v>
      </c>
    </row>
    <row r="4194" spans="2:5">
      <c r="B4194" s="283">
        <v>44035.645833333336</v>
      </c>
      <c r="C4194" s="284">
        <v>308.33</v>
      </c>
      <c r="D4194" s="98">
        <f t="shared" si="68"/>
        <v>-9.4159468828955872E-2</v>
      </c>
      <c r="E4194" s="98">
        <v>-7.7876106194690875E-3</v>
      </c>
    </row>
    <row r="4195" spans="2:5">
      <c r="B4195" s="283">
        <v>37186.645833333336</v>
      </c>
      <c r="C4195" s="284">
        <v>20.38</v>
      </c>
      <c r="D4195" s="98">
        <f t="shared" si="68"/>
        <v>-0.93390198812960135</v>
      </c>
      <c r="E4195" s="98">
        <v>-7.789678675754641E-3</v>
      </c>
    </row>
    <row r="4196" spans="2:5">
      <c r="B4196" s="283">
        <v>37915.645833333336</v>
      </c>
      <c r="C4196" s="284">
        <v>24.2</v>
      </c>
      <c r="D4196" s="98">
        <f t="shared" si="68"/>
        <v>0.18743866535819431</v>
      </c>
      <c r="E4196" s="98">
        <v>-7.7900779007790133E-3</v>
      </c>
    </row>
    <row r="4197" spans="2:5">
      <c r="B4197" s="283">
        <v>40423.645833333336</v>
      </c>
      <c r="C4197" s="284">
        <v>118.42</v>
      </c>
      <c r="D4197" s="98">
        <f t="shared" si="68"/>
        <v>3.8933884297520667</v>
      </c>
      <c r="E4197" s="98">
        <v>-7.7922077922076838E-3</v>
      </c>
    </row>
    <row r="4198" spans="2:5">
      <c r="B4198" s="283">
        <v>37923.645833333336</v>
      </c>
      <c r="C4198" s="284">
        <v>24.19</v>
      </c>
      <c r="D4198" s="98">
        <f t="shared" si="68"/>
        <v>-0.79572707312953894</v>
      </c>
      <c r="E4198" s="98">
        <v>-7.7932731747333284E-3</v>
      </c>
    </row>
    <row r="4199" spans="2:5">
      <c r="B4199" s="283">
        <v>39941.645833333336</v>
      </c>
      <c r="C4199" s="284">
        <v>62.34</v>
      </c>
      <c r="D4199" s="98">
        <f t="shared" si="68"/>
        <v>1.5770979743695741</v>
      </c>
      <c r="E4199" s="98">
        <v>-7.7988222186852196E-3</v>
      </c>
    </row>
    <row r="4200" spans="2:5">
      <c r="B4200" s="283">
        <v>39671.645833333336</v>
      </c>
      <c r="C4200" s="284">
        <v>99.22</v>
      </c>
      <c r="D4200" s="98">
        <f t="shared" si="68"/>
        <v>0.59159448187359631</v>
      </c>
      <c r="E4200" s="98">
        <v>-7.8000000000000291E-3</v>
      </c>
    </row>
    <row r="4201" spans="2:5">
      <c r="B4201" s="283">
        <v>40212.645833333336</v>
      </c>
      <c r="C4201" s="284">
        <v>128.44999999999999</v>
      </c>
      <c r="D4201" s="98">
        <f t="shared" si="68"/>
        <v>0.29459786333400517</v>
      </c>
      <c r="E4201" s="98">
        <v>-7.8016375714508035E-3</v>
      </c>
    </row>
    <row r="4202" spans="2:5">
      <c r="B4202" s="283">
        <v>43070.645833333336</v>
      </c>
      <c r="C4202" s="284">
        <v>331.92</v>
      </c>
      <c r="D4202" s="98">
        <f t="shared" si="68"/>
        <v>1.5840404826780854</v>
      </c>
      <c r="E4202" s="98">
        <v>-7.8019908528381698E-3</v>
      </c>
    </row>
    <row r="4203" spans="2:5">
      <c r="B4203" s="283">
        <v>43150.645833333336</v>
      </c>
      <c r="C4203" s="284">
        <v>290.58</v>
      </c>
      <c r="D4203" s="98">
        <f t="shared" si="68"/>
        <v>-0.12454808387563276</v>
      </c>
      <c r="E4203" s="98">
        <v>-7.8191689145354903E-3</v>
      </c>
    </row>
    <row r="4204" spans="2:5">
      <c r="B4204" s="283">
        <v>44179.645833333336</v>
      </c>
      <c r="C4204" s="284">
        <v>336.13</v>
      </c>
      <c r="D4204" s="98">
        <f t="shared" si="68"/>
        <v>0.15675545460802542</v>
      </c>
      <c r="E4204" s="98">
        <v>-7.8221854891079579E-3</v>
      </c>
    </row>
    <row r="4205" spans="2:5">
      <c r="B4205" s="283">
        <v>38238.645833333336</v>
      </c>
      <c r="C4205" s="284">
        <v>29.13</v>
      </c>
      <c r="D4205" s="98">
        <f t="shared" si="68"/>
        <v>-0.91333710171659777</v>
      </c>
      <c r="E4205" s="98">
        <v>-7.8337874659401008E-3</v>
      </c>
    </row>
    <row r="4206" spans="2:5">
      <c r="B4206" s="283">
        <v>37403.645833333336</v>
      </c>
      <c r="C4206" s="284">
        <v>25.33</v>
      </c>
      <c r="D4206" s="98">
        <f t="shared" si="68"/>
        <v>-0.13044970820460011</v>
      </c>
      <c r="E4206" s="98">
        <v>-7.8339208773992031E-3</v>
      </c>
    </row>
    <row r="4207" spans="2:5">
      <c r="B4207" s="283">
        <v>41375.645833333336</v>
      </c>
      <c r="C4207" s="284">
        <v>174.73</v>
      </c>
      <c r="D4207" s="98">
        <f t="shared" si="68"/>
        <v>5.8981444926964075</v>
      </c>
      <c r="E4207" s="98">
        <v>-7.8360115836694222E-3</v>
      </c>
    </row>
    <row r="4208" spans="2:5">
      <c r="B4208" s="283">
        <v>40415.645833333336</v>
      </c>
      <c r="C4208" s="284">
        <v>118.84</v>
      </c>
      <c r="D4208" s="98">
        <f t="shared" si="68"/>
        <v>-0.3198649344703256</v>
      </c>
      <c r="E4208" s="98">
        <v>-7.8477208215060879E-3</v>
      </c>
    </row>
    <row r="4209" spans="2:5">
      <c r="B4209" s="283">
        <v>43829.645833333336</v>
      </c>
      <c r="C4209" s="284">
        <v>428.77</v>
      </c>
      <c r="D4209" s="98">
        <f t="shared" si="68"/>
        <v>2.6079602827330861</v>
      </c>
      <c r="E4209" s="98">
        <v>-7.8672744521832705E-3</v>
      </c>
    </row>
    <row r="4210" spans="2:5">
      <c r="B4210" s="283">
        <v>38309.645833333336</v>
      </c>
      <c r="C4210" s="284">
        <v>29</v>
      </c>
      <c r="D4210" s="98">
        <f t="shared" si="68"/>
        <v>-0.93236467103575338</v>
      </c>
      <c r="E4210" s="98">
        <v>-7.8686281217926757E-3</v>
      </c>
    </row>
    <row r="4211" spans="2:5">
      <c r="B4211" s="283">
        <v>44411.645833333336</v>
      </c>
      <c r="C4211" s="284">
        <v>344.73</v>
      </c>
      <c r="D4211" s="98">
        <f t="shared" si="68"/>
        <v>10.887241379310346</v>
      </c>
      <c r="E4211" s="98">
        <v>-7.8855728552105209E-3</v>
      </c>
    </row>
    <row r="4212" spans="2:5">
      <c r="B4212" s="283">
        <v>44203.645833333336</v>
      </c>
      <c r="C4212" s="284">
        <v>319.43</v>
      </c>
      <c r="D4212" s="98">
        <f t="shared" si="68"/>
        <v>-7.3390769587793336E-2</v>
      </c>
      <c r="E4212" s="98">
        <v>-7.8889337515918312E-3</v>
      </c>
    </row>
    <row r="4213" spans="2:5">
      <c r="B4213" s="283">
        <v>37937.645833333336</v>
      </c>
      <c r="C4213" s="284">
        <v>25.13</v>
      </c>
      <c r="D4213" s="98">
        <f t="shared" si="68"/>
        <v>-0.92132861659831577</v>
      </c>
      <c r="E4213" s="98">
        <v>-7.8957757599683598E-3</v>
      </c>
    </row>
    <row r="4214" spans="2:5">
      <c r="B4214" s="283">
        <v>45608.645833333336</v>
      </c>
      <c r="C4214" s="284">
        <v>2194.5700000000002</v>
      </c>
      <c r="D4214" s="98">
        <f t="shared" si="68"/>
        <v>86.328690807799447</v>
      </c>
      <c r="E4214" s="98">
        <v>-7.9021721932144295E-3</v>
      </c>
    </row>
    <row r="4215" spans="2:5">
      <c r="B4215" s="283">
        <v>43760.645833333336</v>
      </c>
      <c r="C4215" s="284">
        <v>360.23</v>
      </c>
      <c r="D4215" s="98">
        <f t="shared" si="68"/>
        <v>-0.83585394860952256</v>
      </c>
      <c r="E4215" s="98">
        <v>-7.9041586339851921E-3</v>
      </c>
    </row>
    <row r="4216" spans="2:5">
      <c r="B4216" s="283">
        <v>40988.645833333336</v>
      </c>
      <c r="C4216" s="284">
        <v>211.83</v>
      </c>
      <c r="D4216" s="98">
        <f t="shared" si="68"/>
        <v>-0.41195902617771973</v>
      </c>
      <c r="E4216" s="98">
        <v>-7.9149494192581882E-3</v>
      </c>
    </row>
    <row r="4217" spans="2:5">
      <c r="B4217" s="283">
        <v>42058.645833333336</v>
      </c>
      <c r="C4217" s="284">
        <v>165.45</v>
      </c>
      <c r="D4217" s="98">
        <f t="shared" si="68"/>
        <v>-0.21894915734315268</v>
      </c>
      <c r="E4217" s="98">
        <v>-7.9150926425617385E-3</v>
      </c>
    </row>
    <row r="4218" spans="2:5">
      <c r="B4218" s="283">
        <v>43054.645833333336</v>
      </c>
      <c r="C4218" s="284">
        <v>342.15</v>
      </c>
      <c r="D4218" s="98">
        <f t="shared" si="68"/>
        <v>1.067996373526745</v>
      </c>
      <c r="E4218" s="98">
        <v>-7.915796798886654E-3</v>
      </c>
    </row>
    <row r="4219" spans="2:5">
      <c r="B4219" s="283">
        <v>37006.645833333336</v>
      </c>
      <c r="C4219" s="284">
        <v>23.81</v>
      </c>
      <c r="D4219" s="98">
        <f t="shared" si="68"/>
        <v>-0.93041063860879736</v>
      </c>
      <c r="E4219" s="98">
        <v>-7.9166666666666829E-3</v>
      </c>
    </row>
    <row r="4220" spans="2:5">
      <c r="B4220" s="283">
        <v>41717.645833333336</v>
      </c>
      <c r="C4220" s="284">
        <v>209.22</v>
      </c>
      <c r="D4220" s="98">
        <f t="shared" si="68"/>
        <v>7.7870642587148264</v>
      </c>
      <c r="E4220" s="98">
        <v>-7.9188202380386929E-3</v>
      </c>
    </row>
    <row r="4221" spans="2:5">
      <c r="B4221" s="283">
        <v>37130.645833333336</v>
      </c>
      <c r="C4221" s="284">
        <v>21.21</v>
      </c>
      <c r="D4221" s="98">
        <f t="shared" si="68"/>
        <v>-0.89862345856036707</v>
      </c>
      <c r="E4221" s="98">
        <v>-7.9513564078577126E-3</v>
      </c>
    </row>
    <row r="4222" spans="2:5">
      <c r="B4222" s="283">
        <v>41666.645833333336</v>
      </c>
      <c r="C4222" s="284">
        <v>169.68</v>
      </c>
      <c r="D4222" s="98">
        <f t="shared" si="68"/>
        <v>7</v>
      </c>
      <c r="E4222" s="98">
        <v>-7.9513564078577126E-3</v>
      </c>
    </row>
    <row r="4223" spans="2:5">
      <c r="B4223" s="283">
        <v>40581.645833333336</v>
      </c>
      <c r="C4223" s="284">
        <v>123.32</v>
      </c>
      <c r="D4223" s="98">
        <f t="shared" si="68"/>
        <v>-0.27322017916077324</v>
      </c>
      <c r="E4223" s="98">
        <v>-7.9639610650793502E-3</v>
      </c>
    </row>
    <row r="4224" spans="2:5">
      <c r="B4224" s="283">
        <v>37091.645833333336</v>
      </c>
      <c r="C4224" s="284">
        <v>22.4</v>
      </c>
      <c r="D4224" s="98">
        <f t="shared" si="68"/>
        <v>-0.81835874148556598</v>
      </c>
      <c r="E4224" s="98">
        <v>-7.9716563330380907E-3</v>
      </c>
    </row>
    <row r="4225" spans="2:5">
      <c r="B4225" s="283">
        <v>43600.645833333336</v>
      </c>
      <c r="C4225" s="284">
        <v>339.4</v>
      </c>
      <c r="D4225" s="98">
        <f t="shared" si="68"/>
        <v>14.151785714285714</v>
      </c>
      <c r="E4225" s="98">
        <v>-7.9794230263350308E-3</v>
      </c>
    </row>
    <row r="4226" spans="2:5">
      <c r="B4226" s="283">
        <v>44117.645833333336</v>
      </c>
      <c r="C4226" s="284">
        <v>291.85000000000002</v>
      </c>
      <c r="D4226" s="98">
        <f t="shared" si="68"/>
        <v>-0.14010017678255737</v>
      </c>
      <c r="E4226" s="98">
        <v>-7.9877634262405239E-3</v>
      </c>
    </row>
    <row r="4227" spans="2:5">
      <c r="B4227" s="283">
        <v>38393.645833333336</v>
      </c>
      <c r="C4227" s="284">
        <v>39.74</v>
      </c>
      <c r="D4227" s="98">
        <f t="shared" si="68"/>
        <v>-0.86383416138427271</v>
      </c>
      <c r="E4227" s="98">
        <v>-7.9880179730404954E-3</v>
      </c>
    </row>
    <row r="4228" spans="2:5">
      <c r="B4228" s="283">
        <v>39142.645833333336</v>
      </c>
      <c r="C4228" s="284">
        <v>81.81</v>
      </c>
      <c r="D4228" s="98">
        <f t="shared" si="68"/>
        <v>1.0586311021640662</v>
      </c>
      <c r="E4228" s="98">
        <v>-8.0029101491451149E-3</v>
      </c>
    </row>
    <row r="4229" spans="2:5">
      <c r="B4229" s="283">
        <v>45642.645833333336</v>
      </c>
      <c r="C4229" s="284">
        <v>2001</v>
      </c>
      <c r="D4229" s="98">
        <f t="shared" si="68"/>
        <v>23.459112577924458</v>
      </c>
      <c r="E4229" s="98">
        <v>-8.0063455865949651E-3</v>
      </c>
    </row>
    <row r="4230" spans="2:5">
      <c r="B4230" s="283">
        <v>44852.645833333336</v>
      </c>
      <c r="C4230" s="284">
        <v>466.4</v>
      </c>
      <c r="D4230" s="98">
        <f t="shared" si="68"/>
        <v>-0.76691654172913548</v>
      </c>
      <c r="E4230" s="98">
        <v>-8.0183763319651158E-3</v>
      </c>
    </row>
    <row r="4231" spans="2:5">
      <c r="B4231" s="283">
        <v>42710.645833333336</v>
      </c>
      <c r="C4231" s="284">
        <v>304.32</v>
      </c>
      <c r="D4231" s="98">
        <f t="shared" si="68"/>
        <v>-0.34751286449399654</v>
      </c>
      <c r="E4231" s="98">
        <v>-8.018775669861089E-3</v>
      </c>
    </row>
    <row r="4232" spans="2:5">
      <c r="B4232" s="283">
        <v>40668.645833333336</v>
      </c>
      <c r="C4232" s="284">
        <v>134.76</v>
      </c>
      <c r="D4232" s="98">
        <f t="shared" si="68"/>
        <v>-0.55717665615141954</v>
      </c>
      <c r="E4232" s="98">
        <v>-8.0235553919765223E-3</v>
      </c>
    </row>
    <row r="4233" spans="2:5">
      <c r="B4233" s="283">
        <v>41729.645833333336</v>
      </c>
      <c r="C4233" s="284">
        <v>213.68</v>
      </c>
      <c r="D4233" s="98">
        <f t="shared" si="68"/>
        <v>0.58563371920451179</v>
      </c>
      <c r="E4233" s="98">
        <v>-8.0311963232904127E-3</v>
      </c>
    </row>
    <row r="4234" spans="2:5">
      <c r="B4234" s="283">
        <v>38135.645833333336</v>
      </c>
      <c r="C4234" s="284">
        <v>24.67</v>
      </c>
      <c r="D4234" s="98">
        <f t="shared" ref="D4234:D4297" si="69">C4234/C4233-1</f>
        <v>-0.88454698614751026</v>
      </c>
      <c r="E4234" s="98">
        <v>-8.0418174507438378E-3</v>
      </c>
    </row>
    <row r="4235" spans="2:5">
      <c r="B4235" s="283">
        <v>42831.645833333336</v>
      </c>
      <c r="C4235" s="284">
        <v>379.72</v>
      </c>
      <c r="D4235" s="98">
        <f t="shared" si="69"/>
        <v>14.391974057559789</v>
      </c>
      <c r="E4235" s="98">
        <v>-8.0459770114942319E-3</v>
      </c>
    </row>
    <row r="4236" spans="2:5">
      <c r="B4236" s="283">
        <v>44343.645833333336</v>
      </c>
      <c r="C4236" s="284">
        <v>299.32</v>
      </c>
      <c r="D4236" s="98">
        <f t="shared" si="69"/>
        <v>-0.21173496260402414</v>
      </c>
      <c r="E4236" s="98">
        <v>-8.05302402651209E-3</v>
      </c>
    </row>
    <row r="4237" spans="2:5">
      <c r="B4237" s="283">
        <v>39877.645833333336</v>
      </c>
      <c r="C4237" s="284">
        <v>43.11</v>
      </c>
      <c r="D4237" s="98">
        <f t="shared" si="69"/>
        <v>-0.85597354002405446</v>
      </c>
      <c r="E4237" s="98">
        <v>-8.053382420616706E-3</v>
      </c>
    </row>
    <row r="4238" spans="2:5">
      <c r="B4238" s="283">
        <v>40039.645833333336</v>
      </c>
      <c r="C4238" s="284">
        <v>110.7</v>
      </c>
      <c r="D4238" s="98">
        <f t="shared" si="69"/>
        <v>1.5678496868475991</v>
      </c>
      <c r="E4238" s="98">
        <v>-8.0645161290321399E-3</v>
      </c>
    </row>
    <row r="4239" spans="2:5">
      <c r="B4239" s="283">
        <v>37628.645833333336</v>
      </c>
      <c r="C4239" s="284">
        <v>22.14</v>
      </c>
      <c r="D4239" s="98">
        <f t="shared" si="69"/>
        <v>-0.8</v>
      </c>
      <c r="E4239" s="98">
        <v>-8.0645161290322509E-3</v>
      </c>
    </row>
    <row r="4240" spans="2:5">
      <c r="B4240" s="283">
        <v>44733.645833333336</v>
      </c>
      <c r="C4240" s="284">
        <v>348.78</v>
      </c>
      <c r="D4240" s="98">
        <f t="shared" si="69"/>
        <v>14.753387533875337</v>
      </c>
      <c r="E4240" s="98">
        <v>-8.0769012001593588E-3</v>
      </c>
    </row>
    <row r="4241" spans="2:5">
      <c r="B4241" s="283">
        <v>36993.645833333336</v>
      </c>
      <c r="C4241" s="284">
        <v>24.54</v>
      </c>
      <c r="D4241" s="98">
        <f t="shared" si="69"/>
        <v>-0.92964046103560982</v>
      </c>
      <c r="E4241" s="98">
        <v>-8.0840743734842402E-3</v>
      </c>
    </row>
    <row r="4242" spans="2:5">
      <c r="B4242" s="283">
        <v>42552.645833333336</v>
      </c>
      <c r="C4242" s="284">
        <v>288.02</v>
      </c>
      <c r="D4242" s="98">
        <f t="shared" si="69"/>
        <v>10.736756316218418</v>
      </c>
      <c r="E4242" s="98">
        <v>-8.093122567758404E-3</v>
      </c>
    </row>
    <row r="4243" spans="2:5">
      <c r="B4243" s="283">
        <v>37123.645833333336</v>
      </c>
      <c r="C4243" s="284">
        <v>20.81</v>
      </c>
      <c r="D4243" s="98">
        <f t="shared" si="69"/>
        <v>-0.92774807305048257</v>
      </c>
      <c r="E4243" s="98">
        <v>-8.1029551954242551E-3</v>
      </c>
    </row>
    <row r="4244" spans="2:5">
      <c r="B4244" s="283">
        <v>43671.645833333336</v>
      </c>
      <c r="C4244" s="284">
        <v>239.92</v>
      </c>
      <c r="D4244" s="98">
        <f t="shared" si="69"/>
        <v>10.52907256126862</v>
      </c>
      <c r="E4244" s="98">
        <v>-8.1031916652886116E-3</v>
      </c>
    </row>
    <row r="4245" spans="2:5">
      <c r="B4245" s="283">
        <v>39401.645833333336</v>
      </c>
      <c r="C4245" s="284">
        <v>90.57</v>
      </c>
      <c r="D4245" s="98">
        <f t="shared" si="69"/>
        <v>-0.62249916638879621</v>
      </c>
      <c r="E4245" s="98">
        <v>-8.1042602124631324E-3</v>
      </c>
    </row>
    <row r="4246" spans="2:5">
      <c r="B4246" s="283">
        <v>44720.645833333336</v>
      </c>
      <c r="C4246" s="284">
        <v>401.42</v>
      </c>
      <c r="D4246" s="98">
        <f t="shared" si="69"/>
        <v>3.432151926686541</v>
      </c>
      <c r="E4246" s="98">
        <v>-8.1047689646651655E-3</v>
      </c>
    </row>
    <row r="4247" spans="2:5">
      <c r="B4247" s="283">
        <v>44029.645833333336</v>
      </c>
      <c r="C4247" s="284">
        <v>311.83</v>
      </c>
      <c r="D4247" s="98">
        <f t="shared" si="69"/>
        <v>-0.22318270140999463</v>
      </c>
      <c r="E4247" s="98">
        <v>-8.1112030027356008E-3</v>
      </c>
    </row>
    <row r="4248" spans="2:5">
      <c r="B4248" s="283">
        <v>38510.645833333336</v>
      </c>
      <c r="C4248" s="284">
        <v>53.76</v>
      </c>
      <c r="D4248" s="98">
        <f t="shared" si="69"/>
        <v>-0.8275983709072251</v>
      </c>
      <c r="E4248" s="98">
        <v>-8.1180811808119202E-3</v>
      </c>
    </row>
    <row r="4249" spans="2:5">
      <c r="B4249" s="283">
        <v>42467.645833333336</v>
      </c>
      <c r="C4249" s="284">
        <v>384.55</v>
      </c>
      <c r="D4249" s="98">
        <f t="shared" si="69"/>
        <v>6.1530877976190483</v>
      </c>
      <c r="E4249" s="98">
        <v>-8.1248387928810617E-3</v>
      </c>
    </row>
    <row r="4250" spans="2:5">
      <c r="B4250" s="283">
        <v>39553.645833333336</v>
      </c>
      <c r="C4250" s="284">
        <v>90.26</v>
      </c>
      <c r="D4250" s="98">
        <f t="shared" si="69"/>
        <v>-0.7652840982967104</v>
      </c>
      <c r="E4250" s="98">
        <v>-8.1318681318680586E-3</v>
      </c>
    </row>
    <row r="4251" spans="2:5">
      <c r="B4251" s="283">
        <v>39010.645833333336</v>
      </c>
      <c r="C4251" s="284">
        <v>73.05</v>
      </c>
      <c r="D4251" s="98">
        <f t="shared" si="69"/>
        <v>-0.19067139375138498</v>
      </c>
      <c r="E4251" s="98">
        <v>-8.1466395112017587E-3</v>
      </c>
    </row>
    <row r="4252" spans="2:5">
      <c r="B4252" s="283">
        <v>41232.645833333336</v>
      </c>
      <c r="C4252" s="284">
        <v>210.6</v>
      </c>
      <c r="D4252" s="98">
        <f t="shared" si="69"/>
        <v>1.8829568788501025</v>
      </c>
      <c r="E4252" s="98">
        <v>-8.1476946262893923E-3</v>
      </c>
    </row>
    <row r="4253" spans="2:5">
      <c r="B4253" s="283">
        <v>43466.645833333336</v>
      </c>
      <c r="C4253" s="284">
        <v>293.27</v>
      </c>
      <c r="D4253" s="98">
        <f t="shared" si="69"/>
        <v>0.39254510921177577</v>
      </c>
      <c r="E4253" s="98">
        <v>-8.150703463203568E-3</v>
      </c>
    </row>
    <row r="4254" spans="2:5">
      <c r="B4254" s="283">
        <v>38064.645833333336</v>
      </c>
      <c r="C4254" s="284">
        <v>24.28</v>
      </c>
      <c r="D4254" s="98">
        <f t="shared" si="69"/>
        <v>-0.91720939748354757</v>
      </c>
      <c r="E4254" s="98">
        <v>-8.1699346405228468E-3</v>
      </c>
    </row>
    <row r="4255" spans="2:5">
      <c r="B4255" s="283">
        <v>45475.645833333336</v>
      </c>
      <c r="C4255" s="284">
        <v>1408</v>
      </c>
      <c r="D4255" s="98">
        <f t="shared" si="69"/>
        <v>56.990115321252055</v>
      </c>
      <c r="E4255" s="98">
        <v>-8.1713158636235184E-3</v>
      </c>
    </row>
    <row r="4256" spans="2:5">
      <c r="B4256" s="283">
        <v>38965.645833333336</v>
      </c>
      <c r="C4256" s="284">
        <v>74.040000000000006</v>
      </c>
      <c r="D4256" s="98">
        <f t="shared" si="69"/>
        <v>-0.9474147727272727</v>
      </c>
      <c r="E4256" s="98">
        <v>-8.1714668452779193E-3</v>
      </c>
    </row>
    <row r="4257" spans="2:5">
      <c r="B4257" s="283">
        <v>38905.645833333336</v>
      </c>
      <c r="C4257" s="284">
        <v>87.28</v>
      </c>
      <c r="D4257" s="98">
        <f t="shared" si="69"/>
        <v>0.17882225823878972</v>
      </c>
      <c r="E4257" s="98">
        <v>-8.181818181818179E-3</v>
      </c>
    </row>
    <row r="4258" spans="2:5">
      <c r="B4258" s="283">
        <v>43434.645833333336</v>
      </c>
      <c r="C4258" s="284">
        <v>308.8</v>
      </c>
      <c r="D4258" s="98">
        <f t="shared" si="69"/>
        <v>2.5380384967919341</v>
      </c>
      <c r="E4258" s="98">
        <v>-8.1901397141480592E-3</v>
      </c>
    </row>
    <row r="4259" spans="2:5">
      <c r="B4259" s="283">
        <v>42508.645833333336</v>
      </c>
      <c r="C4259" s="284">
        <v>296.67</v>
      </c>
      <c r="D4259" s="98">
        <f t="shared" si="69"/>
        <v>-3.9281088082901539E-2</v>
      </c>
      <c r="E4259" s="98">
        <v>-8.1906926985825246E-3</v>
      </c>
    </row>
    <row r="4260" spans="2:5">
      <c r="B4260" s="283">
        <v>37018.645833333336</v>
      </c>
      <c r="C4260" s="284">
        <v>23</v>
      </c>
      <c r="D4260" s="98">
        <f t="shared" si="69"/>
        <v>-0.92247278120470555</v>
      </c>
      <c r="E4260" s="98">
        <v>-8.1931867184131812E-3</v>
      </c>
    </row>
    <row r="4261" spans="2:5">
      <c r="B4261" s="283">
        <v>41712.645833333336</v>
      </c>
      <c r="C4261" s="284">
        <v>215.11</v>
      </c>
      <c r="D4261" s="98">
        <f t="shared" si="69"/>
        <v>8.3526086956521741</v>
      </c>
      <c r="E4261" s="98">
        <v>-8.2069251694406598E-3</v>
      </c>
    </row>
    <row r="4262" spans="2:5">
      <c r="B4262" s="283">
        <v>38666.645833333336</v>
      </c>
      <c r="C4262" s="284">
        <v>74.84</v>
      </c>
      <c r="D4262" s="98">
        <f t="shared" si="69"/>
        <v>-0.65208497977778812</v>
      </c>
      <c r="E4262" s="98">
        <v>-8.216273522395845E-3</v>
      </c>
    </row>
    <row r="4263" spans="2:5">
      <c r="B4263" s="283">
        <v>36656.645833333336</v>
      </c>
      <c r="C4263" s="284">
        <v>25.34</v>
      </c>
      <c r="D4263" s="98">
        <f t="shared" si="69"/>
        <v>-0.66141101015499737</v>
      </c>
      <c r="E4263" s="98">
        <v>-8.2191780821918581E-3</v>
      </c>
    </row>
    <row r="4264" spans="2:5">
      <c r="B4264" s="283">
        <v>45679.645833333336</v>
      </c>
      <c r="C4264" s="284">
        <v>1411.45</v>
      </c>
      <c r="D4264" s="98">
        <f t="shared" si="69"/>
        <v>54.700473559589582</v>
      </c>
      <c r="E4264" s="98">
        <v>-8.2211994519200138E-3</v>
      </c>
    </row>
    <row r="4265" spans="2:5">
      <c r="B4265" s="283">
        <v>43677.645833333336</v>
      </c>
      <c r="C4265" s="284">
        <v>231.53</v>
      </c>
      <c r="D4265" s="98">
        <f t="shared" si="69"/>
        <v>-0.83596301675581852</v>
      </c>
      <c r="E4265" s="98">
        <v>-8.2244591989718563E-3</v>
      </c>
    </row>
    <row r="4266" spans="2:5">
      <c r="B4266" s="283">
        <v>44328.645833333336</v>
      </c>
      <c r="C4266" s="284">
        <v>285.75</v>
      </c>
      <c r="D4266" s="98">
        <f t="shared" si="69"/>
        <v>0.23418131559625111</v>
      </c>
      <c r="E4266" s="98">
        <v>-8.2257392753020131E-3</v>
      </c>
    </row>
    <row r="4267" spans="2:5">
      <c r="B4267" s="283">
        <v>42163.645833333336</v>
      </c>
      <c r="C4267" s="284">
        <v>156.69999999999999</v>
      </c>
      <c r="D4267" s="98">
        <f t="shared" si="69"/>
        <v>-0.45161854768153986</v>
      </c>
      <c r="E4267" s="98">
        <v>-8.2278481012658666E-3</v>
      </c>
    </row>
    <row r="4268" spans="2:5">
      <c r="B4268" s="283">
        <v>39849.645833333336</v>
      </c>
      <c r="C4268" s="284">
        <v>53</v>
      </c>
      <c r="D4268" s="98">
        <f t="shared" si="69"/>
        <v>-0.66177409061901726</v>
      </c>
      <c r="E4268" s="98">
        <v>-8.2335329341316488E-3</v>
      </c>
    </row>
    <row r="4269" spans="2:5">
      <c r="B4269" s="283">
        <v>45149.645833333336</v>
      </c>
      <c r="C4269" s="284">
        <v>715.78</v>
      </c>
      <c r="D4269" s="98">
        <f t="shared" si="69"/>
        <v>12.505283018867924</v>
      </c>
      <c r="E4269" s="98">
        <v>-8.2440801961952692E-3</v>
      </c>
    </row>
    <row r="4270" spans="2:5">
      <c r="B4270" s="283">
        <v>39870.645833333336</v>
      </c>
      <c r="C4270" s="284">
        <v>45.71</v>
      </c>
      <c r="D4270" s="98">
        <f t="shared" si="69"/>
        <v>-0.93613959596524077</v>
      </c>
      <c r="E4270" s="98">
        <v>-8.2447385550011854E-3</v>
      </c>
    </row>
    <row r="4271" spans="2:5">
      <c r="B4271" s="283">
        <v>38987.645833333336</v>
      </c>
      <c r="C4271" s="284">
        <v>68.45</v>
      </c>
      <c r="D4271" s="98">
        <f t="shared" si="69"/>
        <v>0.49748413913804423</v>
      </c>
      <c r="E4271" s="98">
        <v>-8.2584758041146511E-3</v>
      </c>
    </row>
    <row r="4272" spans="2:5">
      <c r="B4272" s="283">
        <v>37469.645833333336</v>
      </c>
      <c r="C4272" s="284">
        <v>24</v>
      </c>
      <c r="D4272" s="98">
        <f t="shared" si="69"/>
        <v>-0.64937910883856831</v>
      </c>
      <c r="E4272" s="98">
        <v>-8.2644628099173278E-3</v>
      </c>
    </row>
    <row r="4273" spans="2:5">
      <c r="B4273" s="283">
        <v>42998.645833333336</v>
      </c>
      <c r="C4273" s="284">
        <v>350.38</v>
      </c>
      <c r="D4273" s="98">
        <f t="shared" si="69"/>
        <v>13.599166666666667</v>
      </c>
      <c r="E4273" s="98">
        <v>-8.2649306538352674E-3</v>
      </c>
    </row>
    <row r="4274" spans="2:5">
      <c r="B4274" s="283">
        <v>40249.645833333336</v>
      </c>
      <c r="C4274" s="284">
        <v>117.54</v>
      </c>
      <c r="D4274" s="98">
        <f t="shared" si="69"/>
        <v>-0.66453564701181578</v>
      </c>
      <c r="E4274" s="98">
        <v>-8.2686466419168436E-3</v>
      </c>
    </row>
    <row r="4275" spans="2:5">
      <c r="B4275" s="283">
        <v>39371.645833333336</v>
      </c>
      <c r="C4275" s="284">
        <v>91.12</v>
      </c>
      <c r="D4275" s="98">
        <f t="shared" si="69"/>
        <v>-0.22477454483580062</v>
      </c>
      <c r="E4275" s="98">
        <v>-8.2716586852414897E-3</v>
      </c>
    </row>
    <row r="4276" spans="2:5">
      <c r="B4276" s="283">
        <v>42830.645833333336</v>
      </c>
      <c r="C4276" s="284">
        <v>382.8</v>
      </c>
      <c r="D4276" s="98">
        <f t="shared" si="69"/>
        <v>3.2010535557506588</v>
      </c>
      <c r="E4276" s="98">
        <v>-8.2901554404144484E-3</v>
      </c>
    </row>
    <row r="4277" spans="2:5">
      <c r="B4277" s="283">
        <v>45180.645833333336</v>
      </c>
      <c r="C4277" s="284">
        <v>701.9</v>
      </c>
      <c r="D4277" s="98">
        <f t="shared" si="69"/>
        <v>0.83359456635318696</v>
      </c>
      <c r="E4277" s="98">
        <v>-8.2936547183407594E-3</v>
      </c>
    </row>
    <row r="4278" spans="2:5">
      <c r="B4278" s="283">
        <v>38022.645833333336</v>
      </c>
      <c r="C4278" s="284">
        <v>26.29</v>
      </c>
      <c r="D4278" s="98">
        <f t="shared" si="69"/>
        <v>-0.96254452201168261</v>
      </c>
      <c r="E4278" s="98">
        <v>-8.2987551867220732E-3</v>
      </c>
    </row>
    <row r="4279" spans="2:5">
      <c r="B4279" s="283">
        <v>43410.645833333336</v>
      </c>
      <c r="C4279" s="284">
        <v>259.3</v>
      </c>
      <c r="D4279" s="98">
        <f t="shared" si="69"/>
        <v>8.8630658044884001</v>
      </c>
      <c r="E4279" s="98">
        <v>-8.2992312693617176E-3</v>
      </c>
    </row>
    <row r="4280" spans="2:5">
      <c r="B4280" s="283">
        <v>41667.645833333336</v>
      </c>
      <c r="C4280" s="284">
        <v>168.27</v>
      </c>
      <c r="D4280" s="98">
        <f t="shared" si="69"/>
        <v>-0.3510605476282298</v>
      </c>
      <c r="E4280" s="98">
        <v>-8.309759547383333E-3</v>
      </c>
    </row>
    <row r="4281" spans="2:5">
      <c r="B4281" s="283">
        <v>42920.645833333336</v>
      </c>
      <c r="C4281" s="284">
        <v>423.55</v>
      </c>
      <c r="D4281" s="98">
        <f t="shared" si="69"/>
        <v>1.517085636179949</v>
      </c>
      <c r="E4281" s="98">
        <v>-8.3118707562631622E-3</v>
      </c>
    </row>
    <row r="4282" spans="2:5">
      <c r="B4282" s="283">
        <v>37902.645833333336</v>
      </c>
      <c r="C4282" s="284">
        <v>23.8</v>
      </c>
      <c r="D4282" s="98">
        <f t="shared" si="69"/>
        <v>-0.94380828709715503</v>
      </c>
      <c r="E4282" s="98">
        <v>-8.3333333333333037E-3</v>
      </c>
    </row>
    <row r="4283" spans="2:5">
      <c r="B4283" s="283">
        <v>44561.645833333336</v>
      </c>
      <c r="C4283" s="284">
        <v>375.37</v>
      </c>
      <c r="D4283" s="98">
        <f t="shared" si="69"/>
        <v>14.771848739495798</v>
      </c>
      <c r="E4283" s="98">
        <v>-8.3480833751616856E-3</v>
      </c>
    </row>
    <row r="4284" spans="2:5">
      <c r="B4284" s="283">
        <v>42598.645833333336</v>
      </c>
      <c r="C4284" s="284">
        <v>401.5</v>
      </c>
      <c r="D4284" s="98">
        <f t="shared" si="69"/>
        <v>6.961131683405708E-2</v>
      </c>
      <c r="E4284" s="98">
        <v>-8.3481525390238787E-3</v>
      </c>
    </row>
    <row r="4285" spans="2:5">
      <c r="B4285" s="283">
        <v>45124.645833333336</v>
      </c>
      <c r="C4285" s="284">
        <v>545.32000000000005</v>
      </c>
      <c r="D4285" s="98">
        <f t="shared" si="69"/>
        <v>0.35820672478206728</v>
      </c>
      <c r="E4285" s="98">
        <v>-8.3648530695372703E-3</v>
      </c>
    </row>
    <row r="4286" spans="2:5">
      <c r="B4286" s="283">
        <v>41795.645833333336</v>
      </c>
      <c r="C4286" s="284">
        <v>204.94</v>
      </c>
      <c r="D4286" s="98">
        <f t="shared" si="69"/>
        <v>-0.6241839653781267</v>
      </c>
      <c r="E4286" s="98">
        <v>-8.3708327285043627E-3</v>
      </c>
    </row>
    <row r="4287" spans="2:5">
      <c r="B4287" s="283">
        <v>36629.645833333336</v>
      </c>
      <c r="C4287" s="284">
        <v>27.2</v>
      </c>
      <c r="D4287" s="98">
        <f t="shared" si="69"/>
        <v>-0.86727822777398267</v>
      </c>
      <c r="E4287" s="98">
        <v>-8.3849799489610355E-3</v>
      </c>
    </row>
    <row r="4288" spans="2:5">
      <c r="B4288" s="283">
        <v>44825.645833333336</v>
      </c>
      <c r="C4288" s="284">
        <v>373.22</v>
      </c>
      <c r="D4288" s="98">
        <f t="shared" si="69"/>
        <v>12.721323529411766</v>
      </c>
      <c r="E4288" s="98">
        <v>-8.395770232212052E-3</v>
      </c>
    </row>
    <row r="4289" spans="2:5">
      <c r="B4289" s="283">
        <v>38496.645833333336</v>
      </c>
      <c r="C4289" s="284">
        <v>51.9</v>
      </c>
      <c r="D4289" s="98">
        <f t="shared" si="69"/>
        <v>-0.86093992819248699</v>
      </c>
      <c r="E4289" s="98">
        <v>-8.4065724111579421E-3</v>
      </c>
    </row>
    <row r="4290" spans="2:5">
      <c r="B4290" s="283">
        <v>37909.645833333336</v>
      </c>
      <c r="C4290" s="284">
        <v>24.73</v>
      </c>
      <c r="D4290" s="98">
        <f t="shared" si="69"/>
        <v>-0.52350674373795758</v>
      </c>
      <c r="E4290" s="98">
        <v>-8.4202085004010385E-3</v>
      </c>
    </row>
    <row r="4291" spans="2:5">
      <c r="B4291" s="283">
        <v>44076.645833333336</v>
      </c>
      <c r="C4291" s="284">
        <v>316.58</v>
      </c>
      <c r="D4291" s="98">
        <f t="shared" si="69"/>
        <v>11.801455721795389</v>
      </c>
      <c r="E4291" s="98">
        <v>-8.4254706048172423E-3</v>
      </c>
    </row>
    <row r="4292" spans="2:5">
      <c r="B4292" s="283">
        <v>38149.645833333336</v>
      </c>
      <c r="C4292" s="284">
        <v>24.68</v>
      </c>
      <c r="D4292" s="98">
        <f t="shared" si="69"/>
        <v>-0.92204182197232931</v>
      </c>
      <c r="E4292" s="98">
        <v>-8.4371233427079639E-3</v>
      </c>
    </row>
    <row r="4293" spans="2:5">
      <c r="B4293" s="283">
        <v>42740.645833333336</v>
      </c>
      <c r="C4293" s="284">
        <v>351.38</v>
      </c>
      <c r="D4293" s="98">
        <f t="shared" si="69"/>
        <v>13.23743922204214</v>
      </c>
      <c r="E4293" s="98">
        <v>-8.4375088184666103E-3</v>
      </c>
    </row>
    <row r="4294" spans="2:5">
      <c r="B4294" s="283">
        <v>42698.645833333336</v>
      </c>
      <c r="C4294" s="284">
        <v>314.3</v>
      </c>
      <c r="D4294" s="98">
        <f t="shared" si="69"/>
        <v>-0.10552678012408212</v>
      </c>
      <c r="E4294" s="98">
        <v>-8.454792100447972E-3</v>
      </c>
    </row>
    <row r="4295" spans="2:5">
      <c r="B4295" s="283">
        <v>43720.645833333336</v>
      </c>
      <c r="C4295" s="284">
        <v>335.22</v>
      </c>
      <c r="D4295" s="98">
        <f t="shared" si="69"/>
        <v>6.6560610881323701E-2</v>
      </c>
      <c r="E4295" s="98">
        <v>-8.4595362044485034E-3</v>
      </c>
    </row>
    <row r="4296" spans="2:5">
      <c r="B4296" s="283">
        <v>45798.645833333336</v>
      </c>
      <c r="C4296" s="284">
        <v>2851</v>
      </c>
      <c r="D4296" s="98">
        <f t="shared" si="69"/>
        <v>7.5048624783724112</v>
      </c>
      <c r="E4296" s="98">
        <v>-8.4616374468321487E-3</v>
      </c>
    </row>
    <row r="4297" spans="2:5">
      <c r="B4297" s="283">
        <v>44819.645833333336</v>
      </c>
      <c r="C4297" s="284">
        <v>386.67</v>
      </c>
      <c r="D4297" s="98">
        <f t="shared" si="69"/>
        <v>-0.86437390389337077</v>
      </c>
      <c r="E4297" s="98">
        <v>-8.4621893991845276E-3</v>
      </c>
    </row>
    <row r="4298" spans="2:5">
      <c r="B4298" s="283">
        <v>39085.645833333336</v>
      </c>
      <c r="C4298" s="284">
        <v>90.22</v>
      </c>
      <c r="D4298" s="98">
        <f t="shared" ref="D4298:D4361" si="70">C4298/C4297-1</f>
        <v>-0.76667442522047224</v>
      </c>
      <c r="E4298" s="98">
        <v>-8.4624684031211483E-3</v>
      </c>
    </row>
    <row r="4299" spans="2:5">
      <c r="B4299" s="283">
        <v>37992.645833333336</v>
      </c>
      <c r="C4299" s="284">
        <v>29.19</v>
      </c>
      <c r="D4299" s="98">
        <f t="shared" si="70"/>
        <v>-0.67645754821547333</v>
      </c>
      <c r="E4299" s="98">
        <v>-8.4918478260869179E-3</v>
      </c>
    </row>
    <row r="4300" spans="2:5">
      <c r="B4300" s="283">
        <v>39337.645833333336</v>
      </c>
      <c r="C4300" s="284">
        <v>93.37</v>
      </c>
      <c r="D4300" s="98">
        <f t="shared" si="70"/>
        <v>2.1986981843096953</v>
      </c>
      <c r="E4300" s="98">
        <v>-8.4952745035573596E-3</v>
      </c>
    </row>
    <row r="4301" spans="2:5">
      <c r="B4301" s="283">
        <v>37035.645833333336</v>
      </c>
      <c r="C4301" s="284">
        <v>23.34</v>
      </c>
      <c r="D4301" s="98">
        <f t="shared" si="70"/>
        <v>-0.75002677519545891</v>
      </c>
      <c r="E4301" s="98">
        <v>-8.4961767204757566E-3</v>
      </c>
    </row>
    <row r="4302" spans="2:5">
      <c r="B4302" s="283">
        <v>37081.645833333336</v>
      </c>
      <c r="C4302" s="284">
        <v>22.14</v>
      </c>
      <c r="D4302" s="98">
        <f t="shared" si="70"/>
        <v>-5.1413881748071932E-2</v>
      </c>
      <c r="E4302" s="98">
        <v>-8.5087326466636304E-3</v>
      </c>
    </row>
    <row r="4303" spans="2:5">
      <c r="B4303" s="283">
        <v>42838.645833333336</v>
      </c>
      <c r="C4303" s="284">
        <v>370.52</v>
      </c>
      <c r="D4303" s="98">
        <f t="shared" si="70"/>
        <v>15.735320686540199</v>
      </c>
      <c r="E4303" s="98">
        <v>-8.5094995986085831E-3</v>
      </c>
    </row>
    <row r="4304" spans="2:5">
      <c r="B4304" s="283">
        <v>42825.645833333336</v>
      </c>
      <c r="C4304" s="284">
        <v>377.7</v>
      </c>
      <c r="D4304" s="98">
        <f t="shared" si="70"/>
        <v>1.9378171218827678E-2</v>
      </c>
      <c r="E4304" s="98">
        <v>-8.5313033206457778E-3</v>
      </c>
    </row>
    <row r="4305" spans="2:5">
      <c r="B4305" s="283">
        <v>43277.645833333336</v>
      </c>
      <c r="C4305" s="284">
        <v>252.18</v>
      </c>
      <c r="D4305" s="98">
        <f t="shared" si="70"/>
        <v>-0.33232724384432089</v>
      </c>
      <c r="E4305" s="98">
        <v>-8.5315510123844529E-3</v>
      </c>
    </row>
    <row r="4306" spans="2:5">
      <c r="B4306" s="283">
        <v>37620.645833333336</v>
      </c>
      <c r="C4306" s="284">
        <v>22.07</v>
      </c>
      <c r="D4306" s="98">
        <f t="shared" si="70"/>
        <v>-0.91248314695852173</v>
      </c>
      <c r="E4306" s="98">
        <v>-8.5354896675652325E-3</v>
      </c>
    </row>
    <row r="4307" spans="2:5">
      <c r="B4307" s="283">
        <v>40036.645833333336</v>
      </c>
      <c r="C4307" s="284">
        <v>107.94</v>
      </c>
      <c r="D4307" s="98">
        <f t="shared" si="70"/>
        <v>3.890801993656547</v>
      </c>
      <c r="E4307" s="98">
        <v>-8.5422981537613962E-3</v>
      </c>
    </row>
    <row r="4308" spans="2:5">
      <c r="B4308" s="283">
        <v>41899.645833333336</v>
      </c>
      <c r="C4308" s="284">
        <v>184.29</v>
      </c>
      <c r="D4308" s="98">
        <f t="shared" si="70"/>
        <v>0.70733740967203995</v>
      </c>
      <c r="E4308" s="98">
        <v>-8.5539057456424095E-3</v>
      </c>
    </row>
    <row r="4309" spans="2:5">
      <c r="B4309" s="283">
        <v>37370.645833333336</v>
      </c>
      <c r="C4309" s="284">
        <v>23.17</v>
      </c>
      <c r="D4309" s="98">
        <f t="shared" si="70"/>
        <v>-0.8742742416843019</v>
      </c>
      <c r="E4309" s="98">
        <v>-8.5579803166452306E-3</v>
      </c>
    </row>
    <row r="4310" spans="2:5">
      <c r="B4310" s="283">
        <v>40571.645833333336</v>
      </c>
      <c r="C4310" s="284">
        <v>130.88</v>
      </c>
      <c r="D4310" s="98">
        <f t="shared" si="70"/>
        <v>4.6486836426413456</v>
      </c>
      <c r="E4310" s="98">
        <v>-8.5599575789712112E-3</v>
      </c>
    </row>
    <row r="4311" spans="2:5">
      <c r="B4311" s="283">
        <v>42011.645833333336</v>
      </c>
      <c r="C4311" s="284">
        <v>190.4</v>
      </c>
      <c r="D4311" s="98">
        <f t="shared" si="70"/>
        <v>0.45476772616136918</v>
      </c>
      <c r="E4311" s="98">
        <v>-8.5915126269201503E-3</v>
      </c>
    </row>
    <row r="4312" spans="2:5">
      <c r="B4312" s="283">
        <v>42754.645833333336</v>
      </c>
      <c r="C4312" s="284">
        <v>349.57</v>
      </c>
      <c r="D4312" s="98">
        <f t="shared" si="70"/>
        <v>0.83597689075630233</v>
      </c>
      <c r="E4312" s="98">
        <v>-8.5933068633012866E-3</v>
      </c>
    </row>
    <row r="4313" spans="2:5">
      <c r="B4313" s="283">
        <v>40465.645833333336</v>
      </c>
      <c r="C4313" s="284">
        <v>114.93</v>
      </c>
      <c r="D4313" s="98">
        <f t="shared" si="70"/>
        <v>-0.67122464742397803</v>
      </c>
      <c r="E4313" s="98">
        <v>-8.6258949365997095E-3</v>
      </c>
    </row>
    <row r="4314" spans="2:5">
      <c r="B4314" s="283">
        <v>36906.645833333336</v>
      </c>
      <c r="C4314" s="284">
        <v>37.909999999999997</v>
      </c>
      <c r="D4314" s="98">
        <f t="shared" si="70"/>
        <v>-0.67014704602801711</v>
      </c>
      <c r="E4314" s="98">
        <v>-8.6297071129708414E-3</v>
      </c>
    </row>
    <row r="4315" spans="2:5">
      <c r="B4315" s="283">
        <v>40357.645833333336</v>
      </c>
      <c r="C4315" s="284">
        <v>121.73</v>
      </c>
      <c r="D4315" s="98">
        <f t="shared" si="70"/>
        <v>2.2110261144816676</v>
      </c>
      <c r="E4315" s="98">
        <v>-8.6326248065803357E-3</v>
      </c>
    </row>
    <row r="4316" spans="2:5">
      <c r="B4316" s="283">
        <v>41285.645833333336</v>
      </c>
      <c r="C4316" s="284">
        <v>227.33</v>
      </c>
      <c r="D4316" s="98">
        <f t="shared" si="70"/>
        <v>0.86749363345108033</v>
      </c>
      <c r="E4316" s="98">
        <v>-8.6345994505254708E-3</v>
      </c>
    </row>
    <row r="4317" spans="2:5">
      <c r="B4317" s="283">
        <v>45205.645833333336</v>
      </c>
      <c r="C4317" s="284">
        <v>705.93</v>
      </c>
      <c r="D4317" s="98">
        <f t="shared" si="70"/>
        <v>2.1053094620155717</v>
      </c>
      <c r="E4317" s="98">
        <v>-8.6366700370745786E-3</v>
      </c>
    </row>
    <row r="4318" spans="2:5">
      <c r="B4318" s="283">
        <v>42349.645833333336</v>
      </c>
      <c r="C4318" s="284">
        <v>461.97</v>
      </c>
      <c r="D4318" s="98">
        <f t="shared" si="70"/>
        <v>-0.34558667289957923</v>
      </c>
      <c r="E4318" s="98">
        <v>-8.6480686695278308E-3</v>
      </c>
    </row>
    <row r="4319" spans="2:5">
      <c r="B4319" s="283">
        <v>45502.645833333336</v>
      </c>
      <c r="C4319" s="284">
        <v>1421.77</v>
      </c>
      <c r="D4319" s="98">
        <f t="shared" si="70"/>
        <v>2.0776240881442516</v>
      </c>
      <c r="E4319" s="98">
        <v>-8.6530282112426971E-3</v>
      </c>
    </row>
    <row r="4320" spans="2:5">
      <c r="B4320" s="283">
        <v>36650.645833333336</v>
      </c>
      <c r="C4320" s="284">
        <v>22.87</v>
      </c>
      <c r="D4320" s="98">
        <f t="shared" si="70"/>
        <v>-0.9839144165371333</v>
      </c>
      <c r="E4320" s="98">
        <v>-8.6692674469006636E-3</v>
      </c>
    </row>
    <row r="4321" spans="2:5">
      <c r="B4321" s="283">
        <v>42565.645833333336</v>
      </c>
      <c r="C4321" s="284">
        <v>394.42</v>
      </c>
      <c r="D4321" s="98">
        <f t="shared" si="70"/>
        <v>16.246174027109749</v>
      </c>
      <c r="E4321" s="98">
        <v>-8.6711740015582572E-3</v>
      </c>
    </row>
    <row r="4322" spans="2:5">
      <c r="B4322" s="283">
        <v>42681.645833333336</v>
      </c>
      <c r="C4322" s="284">
        <v>459</v>
      </c>
      <c r="D4322" s="98">
        <f t="shared" si="70"/>
        <v>0.16373409056335886</v>
      </c>
      <c r="E4322" s="98">
        <v>-8.6821303615394196E-3</v>
      </c>
    </row>
    <row r="4323" spans="2:5">
      <c r="B4323" s="283">
        <v>40191.645833333336</v>
      </c>
      <c r="C4323" s="284">
        <v>128.97999999999999</v>
      </c>
      <c r="D4323" s="98">
        <f t="shared" si="70"/>
        <v>-0.71899782135076262</v>
      </c>
      <c r="E4323" s="98">
        <v>-8.6849588809471134E-3</v>
      </c>
    </row>
    <row r="4324" spans="2:5">
      <c r="B4324" s="283">
        <v>41817.645833333336</v>
      </c>
      <c r="C4324" s="284">
        <v>186.79</v>
      </c>
      <c r="D4324" s="98">
        <f t="shared" si="70"/>
        <v>0.44820902465498524</v>
      </c>
      <c r="E4324" s="98">
        <v>-8.7034973199597854E-3</v>
      </c>
    </row>
    <row r="4325" spans="2:5">
      <c r="B4325" s="283">
        <v>42941.645833333336</v>
      </c>
      <c r="C4325" s="284">
        <v>386.92</v>
      </c>
      <c r="D4325" s="98">
        <f t="shared" si="70"/>
        <v>1.0714170994164571</v>
      </c>
      <c r="E4325" s="98">
        <v>-8.7108013937281514E-3</v>
      </c>
    </row>
    <row r="4326" spans="2:5">
      <c r="B4326" s="283">
        <v>44713.645833333336</v>
      </c>
      <c r="C4326" s="284">
        <v>381.07</v>
      </c>
      <c r="D4326" s="98">
        <f t="shared" si="70"/>
        <v>-1.5119404528067926E-2</v>
      </c>
      <c r="E4326" s="98">
        <v>-8.7144269288799148E-3</v>
      </c>
    </row>
    <row r="4327" spans="2:5">
      <c r="B4327" s="283">
        <v>37300.645833333336</v>
      </c>
      <c r="C4327" s="284">
        <v>25</v>
      </c>
      <c r="D4327" s="98">
        <f t="shared" si="70"/>
        <v>-0.93439525546487523</v>
      </c>
      <c r="E4327" s="98">
        <v>-8.7232355273592077E-3</v>
      </c>
    </row>
    <row r="4328" spans="2:5">
      <c r="B4328" s="283">
        <v>42380.645833333336</v>
      </c>
      <c r="C4328" s="284">
        <v>463.5</v>
      </c>
      <c r="D4328" s="98">
        <f t="shared" si="70"/>
        <v>17.54</v>
      </c>
      <c r="E4328" s="98">
        <v>-8.7257795457461595E-3</v>
      </c>
    </row>
    <row r="4329" spans="2:5">
      <c r="B4329" s="283">
        <v>40472.645833333336</v>
      </c>
      <c r="C4329" s="284">
        <v>113.53</v>
      </c>
      <c r="D4329" s="98">
        <f t="shared" si="70"/>
        <v>-0.75505933117583601</v>
      </c>
      <c r="E4329" s="98">
        <v>-8.7313367676591369E-3</v>
      </c>
    </row>
    <row r="4330" spans="2:5">
      <c r="B4330" s="283">
        <v>40491.645833333336</v>
      </c>
      <c r="C4330" s="284">
        <v>132.54</v>
      </c>
      <c r="D4330" s="98">
        <f t="shared" si="70"/>
        <v>0.16744472826565659</v>
      </c>
      <c r="E4330" s="98">
        <v>-8.7502804577070936E-3</v>
      </c>
    </row>
    <row r="4331" spans="2:5">
      <c r="B4331" s="283">
        <v>42460.645833333336</v>
      </c>
      <c r="C4331" s="284">
        <v>396.15</v>
      </c>
      <c r="D4331" s="98">
        <f t="shared" si="70"/>
        <v>1.9889090086011771</v>
      </c>
      <c r="E4331" s="98">
        <v>-8.7576629550857321E-3</v>
      </c>
    </row>
    <row r="4332" spans="2:5">
      <c r="B4332" s="283">
        <v>40914.645833333336</v>
      </c>
      <c r="C4332" s="284">
        <v>165.25</v>
      </c>
      <c r="D4332" s="98">
        <f t="shared" si="70"/>
        <v>-0.58286002776725987</v>
      </c>
      <c r="E4332" s="98">
        <v>-8.7577229920221544E-3</v>
      </c>
    </row>
    <row r="4333" spans="2:5">
      <c r="B4333" s="283">
        <v>45170.645833333336</v>
      </c>
      <c r="C4333" s="284">
        <v>710.78</v>
      </c>
      <c r="D4333" s="98">
        <f t="shared" si="70"/>
        <v>3.3012405446293496</v>
      </c>
      <c r="E4333" s="98">
        <v>-8.7856306130418282E-3</v>
      </c>
    </row>
    <row r="4334" spans="2:5">
      <c r="B4334" s="283">
        <v>44249.645833333336</v>
      </c>
      <c r="C4334" s="284">
        <v>301.92</v>
      </c>
      <c r="D4334" s="98">
        <f t="shared" si="70"/>
        <v>-0.57522721517206443</v>
      </c>
      <c r="E4334" s="98">
        <v>-8.7984241628364934E-3</v>
      </c>
    </row>
    <row r="4335" spans="2:5">
      <c r="B4335" s="283">
        <v>43187.645833333336</v>
      </c>
      <c r="C4335" s="284">
        <v>273.75</v>
      </c>
      <c r="D4335" s="98">
        <f t="shared" si="70"/>
        <v>-9.3302861685214622E-2</v>
      </c>
      <c r="E4335" s="98">
        <v>-8.7986096024331717E-3</v>
      </c>
    </row>
    <row r="4336" spans="2:5">
      <c r="B4336" s="283">
        <v>39925.645833333336</v>
      </c>
      <c r="C4336" s="284">
        <v>54.01</v>
      </c>
      <c r="D4336" s="98">
        <f t="shared" si="70"/>
        <v>-0.80270319634703191</v>
      </c>
      <c r="E4336" s="98">
        <v>-8.8089557717012656E-3</v>
      </c>
    </row>
    <row r="4337" spans="2:5">
      <c r="B4337" s="283">
        <v>43504.645833333336</v>
      </c>
      <c r="C4337" s="284">
        <v>311.43</v>
      </c>
      <c r="D4337" s="98">
        <f t="shared" si="70"/>
        <v>4.7661544158489173</v>
      </c>
      <c r="E4337" s="98">
        <v>-8.8160407383831574E-3</v>
      </c>
    </row>
    <row r="4338" spans="2:5">
      <c r="B4338" s="283">
        <v>38154.645833333336</v>
      </c>
      <c r="C4338" s="284">
        <v>24.68</v>
      </c>
      <c r="D4338" s="98">
        <f t="shared" si="70"/>
        <v>-0.92075265709790322</v>
      </c>
      <c r="E4338" s="98">
        <v>-8.835341365461824E-3</v>
      </c>
    </row>
    <row r="4339" spans="2:5">
      <c r="B4339" s="283">
        <v>37879.645833333336</v>
      </c>
      <c r="C4339" s="284">
        <v>25.8</v>
      </c>
      <c r="D4339" s="98">
        <f t="shared" si="70"/>
        <v>4.5380875202593263E-2</v>
      </c>
      <c r="E4339" s="98">
        <v>-8.8359585094122117E-3</v>
      </c>
    </row>
    <row r="4340" spans="2:5">
      <c r="B4340" s="283">
        <v>38572.645833333336</v>
      </c>
      <c r="C4340" s="284">
        <v>54.94</v>
      </c>
      <c r="D4340" s="98">
        <f t="shared" si="70"/>
        <v>1.1294573643410852</v>
      </c>
      <c r="E4340" s="98">
        <v>-8.8399783510734187E-3</v>
      </c>
    </row>
    <row r="4341" spans="2:5">
      <c r="B4341" s="283">
        <v>38656.645833333336</v>
      </c>
      <c r="C4341" s="284">
        <v>69.39</v>
      </c>
      <c r="D4341" s="98">
        <f t="shared" si="70"/>
        <v>0.26301419730615216</v>
      </c>
      <c r="E4341" s="98">
        <v>-8.8558777317526705E-3</v>
      </c>
    </row>
    <row r="4342" spans="2:5">
      <c r="B4342" s="283">
        <v>44586.645833333336</v>
      </c>
      <c r="C4342" s="284">
        <v>361.47</v>
      </c>
      <c r="D4342" s="98">
        <f t="shared" si="70"/>
        <v>4.2092520536100304</v>
      </c>
      <c r="E4342" s="98">
        <v>-8.8565944612009062E-3</v>
      </c>
    </row>
    <row r="4343" spans="2:5">
      <c r="B4343" s="283">
        <v>45092.645833333336</v>
      </c>
      <c r="C4343" s="284">
        <v>581.70000000000005</v>
      </c>
      <c r="D4343" s="98">
        <f t="shared" si="70"/>
        <v>0.60926217943397787</v>
      </c>
      <c r="E4343" s="98">
        <v>-8.8601124552734056E-3</v>
      </c>
    </row>
    <row r="4344" spans="2:5">
      <c r="B4344" s="283">
        <v>38782.645833333336</v>
      </c>
      <c r="C4344" s="284">
        <v>92.81</v>
      </c>
      <c r="D4344" s="98">
        <f t="shared" si="70"/>
        <v>-0.84045040398831017</v>
      </c>
      <c r="E4344" s="98">
        <v>-8.8637334472447815E-3</v>
      </c>
    </row>
    <row r="4345" spans="2:5">
      <c r="B4345" s="283">
        <v>40998.645833333336</v>
      </c>
      <c r="C4345" s="284">
        <v>213.31</v>
      </c>
      <c r="D4345" s="98">
        <f t="shared" si="70"/>
        <v>1.2983514707466868</v>
      </c>
      <c r="E4345" s="98">
        <v>-8.8746399033546863E-3</v>
      </c>
    </row>
    <row r="4346" spans="2:5">
      <c r="B4346" s="283">
        <v>38404.645833333336</v>
      </c>
      <c r="C4346" s="284">
        <v>36.76</v>
      </c>
      <c r="D4346" s="98">
        <f t="shared" si="70"/>
        <v>-0.82766865125873146</v>
      </c>
      <c r="E4346" s="98">
        <v>-8.897276894041628E-3</v>
      </c>
    </row>
    <row r="4347" spans="2:5">
      <c r="B4347" s="283">
        <v>45607.645833333336</v>
      </c>
      <c r="C4347" s="284">
        <v>2212.0500000000002</v>
      </c>
      <c r="D4347" s="98">
        <f t="shared" si="70"/>
        <v>59.175462459194783</v>
      </c>
      <c r="E4347" s="98">
        <v>-8.9026488404602144E-3</v>
      </c>
    </row>
    <row r="4348" spans="2:5">
      <c r="B4348" s="283">
        <v>45768.645833333336</v>
      </c>
      <c r="C4348" s="284">
        <v>2521.5</v>
      </c>
      <c r="D4348" s="98">
        <f t="shared" si="70"/>
        <v>0.13989285956465713</v>
      </c>
      <c r="E4348" s="98">
        <v>-8.9105680831076395E-3</v>
      </c>
    </row>
    <row r="4349" spans="2:5">
      <c r="B4349" s="283">
        <v>45098.645833333336</v>
      </c>
      <c r="C4349" s="284">
        <v>568.88</v>
      </c>
      <c r="D4349" s="98">
        <f t="shared" si="70"/>
        <v>-0.77438826095578028</v>
      </c>
      <c r="E4349" s="98">
        <v>-8.9198606271777559E-3</v>
      </c>
    </row>
    <row r="4350" spans="2:5">
      <c r="B4350" s="283">
        <v>44459.645833333336</v>
      </c>
      <c r="C4350" s="284">
        <v>346.63</v>
      </c>
      <c r="D4350" s="98">
        <f t="shared" si="70"/>
        <v>-0.39067993249894528</v>
      </c>
      <c r="E4350" s="98">
        <v>-8.9206576125804293E-3</v>
      </c>
    </row>
    <row r="4351" spans="2:5">
      <c r="B4351" s="283">
        <v>45342.645833333336</v>
      </c>
      <c r="C4351" s="284">
        <v>885.62</v>
      </c>
      <c r="D4351" s="98">
        <f t="shared" si="70"/>
        <v>1.5549433113117734</v>
      </c>
      <c r="E4351" s="98">
        <v>-8.9301700984780741E-3</v>
      </c>
    </row>
    <row r="4352" spans="2:5">
      <c r="B4352" s="283">
        <v>41606.645833333336</v>
      </c>
      <c r="C4352" s="284">
        <v>177.54</v>
      </c>
      <c r="D4352" s="98">
        <f t="shared" si="70"/>
        <v>-0.79953027257740339</v>
      </c>
      <c r="E4352" s="98">
        <v>-8.9315619068884855E-3</v>
      </c>
    </row>
    <row r="4353" spans="2:5">
      <c r="B4353" s="283">
        <v>40347.645833333336</v>
      </c>
      <c r="C4353" s="284">
        <v>118.67</v>
      </c>
      <c r="D4353" s="98">
        <f t="shared" si="70"/>
        <v>-0.3315872479441252</v>
      </c>
      <c r="E4353" s="98">
        <v>-8.9360280607982956E-3</v>
      </c>
    </row>
    <row r="4354" spans="2:5">
      <c r="B4354" s="283">
        <v>45303.645833333336</v>
      </c>
      <c r="C4354" s="284">
        <v>733.07</v>
      </c>
      <c r="D4354" s="98">
        <f t="shared" si="70"/>
        <v>5.1773826577905115</v>
      </c>
      <c r="E4354" s="98">
        <v>-8.936296776984487E-3</v>
      </c>
    </row>
    <row r="4355" spans="2:5">
      <c r="B4355" s="283">
        <v>42535.645833333336</v>
      </c>
      <c r="C4355" s="284">
        <v>290.43</v>
      </c>
      <c r="D4355" s="98">
        <f t="shared" si="70"/>
        <v>-0.60381682513266122</v>
      </c>
      <c r="E4355" s="98">
        <v>-8.9404538474663342E-3</v>
      </c>
    </row>
    <row r="4356" spans="2:5">
      <c r="B4356" s="283">
        <v>38518.645833333336</v>
      </c>
      <c r="C4356" s="284">
        <v>52</v>
      </c>
      <c r="D4356" s="98">
        <f t="shared" si="70"/>
        <v>-0.82095513548875809</v>
      </c>
      <c r="E4356" s="98">
        <v>-8.9574995235371935E-3</v>
      </c>
    </row>
    <row r="4357" spans="2:5">
      <c r="B4357" s="283">
        <v>40345.645833333336</v>
      </c>
      <c r="C4357" s="284">
        <v>120.52</v>
      </c>
      <c r="D4357" s="98">
        <f t="shared" si="70"/>
        <v>1.3176923076923077</v>
      </c>
      <c r="E4357" s="98">
        <v>-8.9630786941863327E-3</v>
      </c>
    </row>
    <row r="4358" spans="2:5">
      <c r="B4358" s="283">
        <v>40498.645833333336</v>
      </c>
      <c r="C4358" s="284">
        <v>132.43</v>
      </c>
      <c r="D4358" s="98">
        <f t="shared" si="70"/>
        <v>9.8821772319946932E-2</v>
      </c>
      <c r="E4358" s="98">
        <v>-8.9800194567087877E-3</v>
      </c>
    </row>
    <row r="4359" spans="2:5">
      <c r="B4359" s="283">
        <v>44742.645833333336</v>
      </c>
      <c r="C4359" s="284">
        <v>353.05</v>
      </c>
      <c r="D4359" s="98">
        <f t="shared" si="70"/>
        <v>1.6659367212867173</v>
      </c>
      <c r="E4359" s="98">
        <v>-8.9824561403508696E-3</v>
      </c>
    </row>
    <row r="4360" spans="2:5">
      <c r="B4360" s="283">
        <v>41465.645833333336</v>
      </c>
      <c r="C4360" s="284">
        <v>185.25</v>
      </c>
      <c r="D4360" s="98">
        <f t="shared" si="70"/>
        <v>-0.4752867865741397</v>
      </c>
      <c r="E4360" s="98">
        <v>-8.9873214572300242E-3</v>
      </c>
    </row>
    <row r="4361" spans="2:5">
      <c r="B4361" s="283">
        <v>37645.645833333336</v>
      </c>
      <c r="C4361" s="284">
        <v>22.04</v>
      </c>
      <c r="D4361" s="98">
        <f t="shared" si="70"/>
        <v>-0.88102564102564107</v>
      </c>
      <c r="E4361" s="98">
        <v>-8.9928057553956275E-3</v>
      </c>
    </row>
    <row r="4362" spans="2:5">
      <c r="B4362" s="283">
        <v>37608.645833333336</v>
      </c>
      <c r="C4362" s="284">
        <v>22.01</v>
      </c>
      <c r="D4362" s="98">
        <f t="shared" ref="D4362:D4425" si="71">C4362/C4361-1</f>
        <v>-1.3611615245008313E-3</v>
      </c>
      <c r="E4362" s="98">
        <v>-9.0049527239981497E-3</v>
      </c>
    </row>
    <row r="4363" spans="2:5">
      <c r="B4363" s="283">
        <v>38548.645833333336</v>
      </c>
      <c r="C4363" s="284">
        <v>50.54</v>
      </c>
      <c r="D4363" s="98">
        <f t="shared" si="71"/>
        <v>1.2962289868241705</v>
      </c>
      <c r="E4363" s="98">
        <v>-9.0196078431372673E-3</v>
      </c>
    </row>
    <row r="4364" spans="2:5">
      <c r="B4364" s="283">
        <v>42115.645833333336</v>
      </c>
      <c r="C4364" s="284">
        <v>170.28</v>
      </c>
      <c r="D4364" s="98">
        <f t="shared" si="71"/>
        <v>2.3692125049465771</v>
      </c>
      <c r="E4364" s="98">
        <v>-9.0205435604958639E-3</v>
      </c>
    </row>
    <row r="4365" spans="2:5">
      <c r="B4365" s="283">
        <v>42067.645833333336</v>
      </c>
      <c r="C4365" s="284">
        <v>159.15</v>
      </c>
      <c r="D4365" s="98">
        <f t="shared" si="71"/>
        <v>-6.5362931642001354E-2</v>
      </c>
      <c r="E4365" s="98">
        <v>-9.028642590286351E-3</v>
      </c>
    </row>
    <row r="4366" spans="2:5">
      <c r="B4366" s="283">
        <v>38469.645833333336</v>
      </c>
      <c r="C4366" s="284">
        <v>54.8</v>
      </c>
      <c r="D4366" s="98">
        <f t="shared" si="71"/>
        <v>-0.65567075086396487</v>
      </c>
      <c r="E4366" s="98">
        <v>-9.0415913200723175E-3</v>
      </c>
    </row>
    <row r="4367" spans="2:5">
      <c r="B4367" s="283">
        <v>39827.645833333336</v>
      </c>
      <c r="C4367" s="284">
        <v>51.49</v>
      </c>
      <c r="D4367" s="98">
        <f t="shared" si="71"/>
        <v>-6.0401459854014461E-2</v>
      </c>
      <c r="E4367" s="98">
        <v>-9.0454195535026871E-3</v>
      </c>
    </row>
    <row r="4368" spans="2:5">
      <c r="B4368" s="283">
        <v>44406.645833333336</v>
      </c>
      <c r="C4368" s="284">
        <v>347.67</v>
      </c>
      <c r="D4368" s="98">
        <f t="shared" si="71"/>
        <v>5.7521848902699553</v>
      </c>
      <c r="E4368" s="98">
        <v>-9.0637024369388808E-3</v>
      </c>
    </row>
    <row r="4369" spans="2:5">
      <c r="B4369" s="283">
        <v>42509.645833333336</v>
      </c>
      <c r="C4369" s="284">
        <v>293.98</v>
      </c>
      <c r="D4369" s="98">
        <f t="shared" si="71"/>
        <v>-0.15442804958725231</v>
      </c>
      <c r="E4369" s="98">
        <v>-9.0673138504061557E-3</v>
      </c>
    </row>
    <row r="4370" spans="2:5">
      <c r="B4370" s="283">
        <v>42559.645833333336</v>
      </c>
      <c r="C4370" s="284">
        <v>305.77999999999997</v>
      </c>
      <c r="D4370" s="98">
        <f t="shared" si="71"/>
        <v>4.0138784951357032E-2</v>
      </c>
      <c r="E4370" s="98">
        <v>-9.0738220234622968E-3</v>
      </c>
    </row>
    <row r="4371" spans="2:5">
      <c r="B4371" s="283">
        <v>43523.645833333336</v>
      </c>
      <c r="C4371" s="284">
        <v>292.5</v>
      </c>
      <c r="D4371" s="98">
        <f t="shared" si="71"/>
        <v>-4.3429916933743096E-2</v>
      </c>
      <c r="E4371" s="98">
        <v>-9.0792059082593912E-3</v>
      </c>
    </row>
    <row r="4372" spans="2:5">
      <c r="B4372" s="283">
        <v>39086.645833333336</v>
      </c>
      <c r="C4372" s="284">
        <v>89.4</v>
      </c>
      <c r="D4372" s="98">
        <f t="shared" si="71"/>
        <v>-0.69435897435897431</v>
      </c>
      <c r="E4372" s="98">
        <v>-9.0888938151185705E-3</v>
      </c>
    </row>
    <row r="4373" spans="2:5">
      <c r="B4373" s="283">
        <v>43234.645833333336</v>
      </c>
      <c r="C4373" s="284">
        <v>273.42</v>
      </c>
      <c r="D4373" s="98">
        <f t="shared" si="71"/>
        <v>2.0583892617449666</v>
      </c>
      <c r="E4373" s="98">
        <v>-9.0965099844163566E-3</v>
      </c>
    </row>
    <row r="4374" spans="2:5">
      <c r="B4374" s="283">
        <v>38826.645833333336</v>
      </c>
      <c r="C4374" s="284">
        <v>101.28</v>
      </c>
      <c r="D4374" s="98">
        <f t="shared" si="71"/>
        <v>-0.62958086460390605</v>
      </c>
      <c r="E4374" s="98">
        <v>-9.0989140005869329E-3</v>
      </c>
    </row>
    <row r="4375" spans="2:5">
      <c r="B4375" s="283">
        <v>40905.645833333336</v>
      </c>
      <c r="C4375" s="284">
        <v>172.05</v>
      </c>
      <c r="D4375" s="98">
        <f t="shared" si="71"/>
        <v>0.69875592417061627</v>
      </c>
      <c r="E4375" s="98">
        <v>-9.0998099406783828E-3</v>
      </c>
    </row>
    <row r="4376" spans="2:5">
      <c r="B4376" s="283">
        <v>36845.645833333336</v>
      </c>
      <c r="C4376" s="284">
        <v>27.22</v>
      </c>
      <c r="D4376" s="98">
        <f t="shared" si="71"/>
        <v>-0.84179017727404826</v>
      </c>
      <c r="E4376" s="98">
        <v>-9.1008372770294832E-3</v>
      </c>
    </row>
    <row r="4377" spans="2:5">
      <c r="B4377" s="283">
        <v>44643.645833333336</v>
      </c>
      <c r="C4377" s="284">
        <v>358.52</v>
      </c>
      <c r="D4377" s="98">
        <f t="shared" si="71"/>
        <v>12.171197648787656</v>
      </c>
      <c r="E4377" s="98">
        <v>-9.1205571831297627E-3</v>
      </c>
    </row>
    <row r="4378" spans="2:5">
      <c r="B4378" s="283">
        <v>43270.645833333336</v>
      </c>
      <c r="C4378" s="284">
        <v>241.6</v>
      </c>
      <c r="D4378" s="98">
        <f t="shared" si="71"/>
        <v>-0.32611848711368963</v>
      </c>
      <c r="E4378" s="98">
        <v>-9.145716277734528E-3</v>
      </c>
    </row>
    <row r="4379" spans="2:5">
      <c r="B4379" s="283">
        <v>37552.645833333336</v>
      </c>
      <c r="C4379" s="284">
        <v>23.76</v>
      </c>
      <c r="D4379" s="98">
        <f t="shared" si="71"/>
        <v>-0.90165562913907282</v>
      </c>
      <c r="E4379" s="98">
        <v>-9.1743119266054496E-3</v>
      </c>
    </row>
    <row r="4380" spans="2:5">
      <c r="B4380" s="283">
        <v>37963.645833333336</v>
      </c>
      <c r="C4380" s="284">
        <v>26.98</v>
      </c>
      <c r="D4380" s="98">
        <f t="shared" si="71"/>
        <v>0.13552188552188538</v>
      </c>
      <c r="E4380" s="98">
        <v>-9.1810503121556586E-3</v>
      </c>
    </row>
    <row r="4381" spans="2:5">
      <c r="B4381" s="283">
        <v>37868.645833333336</v>
      </c>
      <c r="C4381" s="284">
        <v>26.93</v>
      </c>
      <c r="D4381" s="98">
        <f t="shared" si="71"/>
        <v>-1.8532246108228234E-3</v>
      </c>
      <c r="E4381" s="98">
        <v>-9.1979396615158304E-3</v>
      </c>
    </row>
    <row r="4382" spans="2:5">
      <c r="B4382" s="283">
        <v>39344.645833333336</v>
      </c>
      <c r="C4382" s="284">
        <v>96.86</v>
      </c>
      <c r="D4382" s="98">
        <f t="shared" si="71"/>
        <v>2.596732268845154</v>
      </c>
      <c r="E4382" s="98">
        <v>-9.2062193126023484E-3</v>
      </c>
    </row>
    <row r="4383" spans="2:5">
      <c r="B4383" s="283">
        <v>39338.645833333336</v>
      </c>
      <c r="C4383" s="284">
        <v>92.51</v>
      </c>
      <c r="D4383" s="98">
        <f t="shared" si="71"/>
        <v>-4.4910179640718528E-2</v>
      </c>
      <c r="E4383" s="98">
        <v>-9.2106672378707843E-3</v>
      </c>
    </row>
    <row r="4384" spans="2:5">
      <c r="B4384" s="283">
        <v>39280.645833333336</v>
      </c>
      <c r="C4384" s="284">
        <v>91.36</v>
      </c>
      <c r="D4384" s="98">
        <f t="shared" si="71"/>
        <v>-1.2431088530969636E-2</v>
      </c>
      <c r="E4384" s="98">
        <v>-9.2180891443444102E-3</v>
      </c>
    </row>
    <row r="4385" spans="2:5">
      <c r="B4385" s="283">
        <v>39189.645833333336</v>
      </c>
      <c r="C4385" s="284">
        <v>83.76</v>
      </c>
      <c r="D4385" s="98">
        <f t="shared" si="71"/>
        <v>-8.3187390542907136E-2</v>
      </c>
      <c r="E4385" s="98">
        <v>-9.2264017033356627E-3</v>
      </c>
    </row>
    <row r="4386" spans="2:5">
      <c r="B4386" s="283">
        <v>37705.645833333336</v>
      </c>
      <c r="C4386" s="284">
        <v>20.329999999999998</v>
      </c>
      <c r="D4386" s="98">
        <f t="shared" si="71"/>
        <v>-0.7572827125119389</v>
      </c>
      <c r="E4386" s="98">
        <v>-9.2592592592593004E-3</v>
      </c>
    </row>
    <row r="4387" spans="2:5">
      <c r="B4387" s="283">
        <v>40912.645833333336</v>
      </c>
      <c r="C4387" s="284">
        <v>164.75</v>
      </c>
      <c r="D4387" s="98">
        <f t="shared" si="71"/>
        <v>7.1037875061485494</v>
      </c>
      <c r="E4387" s="98">
        <v>-9.2609297011244651E-3</v>
      </c>
    </row>
    <row r="4388" spans="2:5">
      <c r="B4388" s="283">
        <v>43963.645833333336</v>
      </c>
      <c r="C4388" s="284">
        <v>314.13</v>
      </c>
      <c r="D4388" s="98">
        <f t="shared" si="71"/>
        <v>0.90670713201820941</v>
      </c>
      <c r="E4388" s="98">
        <v>-9.2724004163118323E-3</v>
      </c>
    </row>
    <row r="4389" spans="2:5">
      <c r="B4389" s="283">
        <v>44488.645833333336</v>
      </c>
      <c r="C4389" s="284">
        <v>434.18</v>
      </c>
      <c r="D4389" s="98">
        <f t="shared" si="71"/>
        <v>0.38216661891573556</v>
      </c>
      <c r="E4389" s="98">
        <v>-9.2869366799771536E-3</v>
      </c>
    </row>
    <row r="4390" spans="2:5">
      <c r="B4390" s="283">
        <v>38198.645833333336</v>
      </c>
      <c r="C4390" s="284">
        <v>25.6</v>
      </c>
      <c r="D4390" s="98">
        <f t="shared" si="71"/>
        <v>-0.94103827905476989</v>
      </c>
      <c r="E4390" s="98">
        <v>-9.2879256965943124E-3</v>
      </c>
    </row>
    <row r="4391" spans="2:5">
      <c r="B4391" s="283">
        <v>37140.645833333336</v>
      </c>
      <c r="C4391" s="284">
        <v>20.260000000000002</v>
      </c>
      <c r="D4391" s="98">
        <f t="shared" si="71"/>
        <v>-0.20859375000000002</v>
      </c>
      <c r="E4391" s="98">
        <v>-9.2909535452321279E-3</v>
      </c>
    </row>
    <row r="4392" spans="2:5">
      <c r="B4392" s="283">
        <v>44183.645833333336</v>
      </c>
      <c r="C4392" s="284">
        <v>330.1</v>
      </c>
      <c r="D4392" s="98">
        <f t="shared" si="71"/>
        <v>15.293188548864759</v>
      </c>
      <c r="E4392" s="98">
        <v>-9.3037214885953734E-3</v>
      </c>
    </row>
    <row r="4393" spans="2:5">
      <c r="B4393" s="283">
        <v>38049.645833333336</v>
      </c>
      <c r="C4393" s="284">
        <v>25.55</v>
      </c>
      <c r="D4393" s="98">
        <f t="shared" si="71"/>
        <v>-0.92259921235989095</v>
      </c>
      <c r="E4393" s="98">
        <v>-9.3059325319890807E-3</v>
      </c>
    </row>
    <row r="4394" spans="2:5">
      <c r="B4394" s="283">
        <v>41512.645833333336</v>
      </c>
      <c r="C4394" s="284">
        <v>179.88</v>
      </c>
      <c r="D4394" s="98">
        <f t="shared" si="71"/>
        <v>6.0403131115459878</v>
      </c>
      <c r="E4394" s="98">
        <v>-9.3077050173486775E-3</v>
      </c>
    </row>
    <row r="4395" spans="2:5">
      <c r="B4395" s="283">
        <v>41827.645833333336</v>
      </c>
      <c r="C4395" s="284">
        <v>194.78</v>
      </c>
      <c r="D4395" s="98">
        <f t="shared" si="71"/>
        <v>8.283299977762959E-2</v>
      </c>
      <c r="E4395" s="98">
        <v>-9.3077666446265139E-3</v>
      </c>
    </row>
    <row r="4396" spans="2:5">
      <c r="B4396" s="283">
        <v>41092.645833333336</v>
      </c>
      <c r="C4396" s="284">
        <v>233.08</v>
      </c>
      <c r="D4396" s="98">
        <f t="shared" si="71"/>
        <v>0.19663209775130919</v>
      </c>
      <c r="E4396" s="98">
        <v>-9.3084541165469048E-3</v>
      </c>
    </row>
    <row r="4397" spans="2:5">
      <c r="B4397" s="283">
        <v>43409.791666666664</v>
      </c>
      <c r="C4397" s="284">
        <v>261.47000000000003</v>
      </c>
      <c r="D4397" s="98">
        <f t="shared" si="71"/>
        <v>0.12180367255877811</v>
      </c>
      <c r="E4397" s="98">
        <v>-9.3206532035008394E-3</v>
      </c>
    </row>
    <row r="4398" spans="2:5">
      <c r="B4398" s="283">
        <v>38335.645833333336</v>
      </c>
      <c r="C4398" s="284">
        <v>31.88</v>
      </c>
      <c r="D4398" s="98">
        <f t="shared" si="71"/>
        <v>-0.87807396642062185</v>
      </c>
      <c r="E4398" s="98">
        <v>-9.3225605966439362E-3</v>
      </c>
    </row>
    <row r="4399" spans="2:5">
      <c r="B4399" s="283">
        <v>41012.645833333336</v>
      </c>
      <c r="C4399" s="284">
        <v>247.45</v>
      </c>
      <c r="D4399" s="98">
        <f t="shared" si="71"/>
        <v>6.7619196988707655</v>
      </c>
      <c r="E4399" s="98">
        <v>-9.3282088237649496E-3</v>
      </c>
    </row>
    <row r="4400" spans="2:5">
      <c r="B4400" s="283">
        <v>38513.645833333336</v>
      </c>
      <c r="C4400" s="284">
        <v>52.01</v>
      </c>
      <c r="D4400" s="98">
        <f t="shared" si="71"/>
        <v>-0.78981612446958982</v>
      </c>
      <c r="E4400" s="98">
        <v>-9.3333333333334156E-3</v>
      </c>
    </row>
    <row r="4401" spans="2:5">
      <c r="B4401" s="283">
        <v>37617.645833333336</v>
      </c>
      <c r="C4401" s="284">
        <v>22.26</v>
      </c>
      <c r="D4401" s="98">
        <f t="shared" si="71"/>
        <v>-0.57200538358008068</v>
      </c>
      <c r="E4401" s="98">
        <v>-9.3457943925232545E-3</v>
      </c>
    </row>
    <row r="4402" spans="2:5">
      <c r="B4402" s="283">
        <v>37099.645833333336</v>
      </c>
      <c r="C4402" s="284">
        <v>21.2</v>
      </c>
      <c r="D4402" s="98">
        <f t="shared" si="71"/>
        <v>-4.7619047619047672E-2</v>
      </c>
      <c r="E4402" s="98">
        <v>-9.3457943925233655E-3</v>
      </c>
    </row>
    <row r="4403" spans="2:5">
      <c r="B4403" s="283">
        <v>43825.645833333336</v>
      </c>
      <c r="C4403" s="284">
        <v>430.32</v>
      </c>
      <c r="D4403" s="98">
        <f t="shared" si="71"/>
        <v>19.298113207547171</v>
      </c>
      <c r="E4403" s="98">
        <v>-9.3466550025324002E-3</v>
      </c>
    </row>
    <row r="4404" spans="2:5">
      <c r="B4404" s="283">
        <v>42879.645833333336</v>
      </c>
      <c r="C4404" s="284">
        <v>390</v>
      </c>
      <c r="D4404" s="98">
        <f t="shared" si="71"/>
        <v>-9.3697713329615184E-2</v>
      </c>
      <c r="E4404" s="98">
        <v>-9.3476935582198495E-3</v>
      </c>
    </row>
    <row r="4405" spans="2:5">
      <c r="B4405" s="283">
        <v>43577.645833333336</v>
      </c>
      <c r="C4405" s="284">
        <v>383.17</v>
      </c>
      <c r="D4405" s="98">
        <f t="shared" si="71"/>
        <v>-1.7512820512820437E-2</v>
      </c>
      <c r="E4405" s="98">
        <v>-9.384694932781823E-3</v>
      </c>
    </row>
    <row r="4406" spans="2:5">
      <c r="B4406" s="283">
        <v>44883.645833333336</v>
      </c>
      <c r="C4406" s="284">
        <v>614.20000000000005</v>
      </c>
      <c r="D4406" s="98">
        <f t="shared" si="71"/>
        <v>0.6029438630372943</v>
      </c>
      <c r="E4406" s="98">
        <v>-9.3867939743877971E-3</v>
      </c>
    </row>
    <row r="4407" spans="2:5">
      <c r="B4407" s="283">
        <v>43285.645833333336</v>
      </c>
      <c r="C4407" s="284">
        <v>237.43</v>
      </c>
      <c r="D4407" s="98">
        <f t="shared" si="71"/>
        <v>-0.61343210680560079</v>
      </c>
      <c r="E4407" s="98">
        <v>-9.3875166889185735E-3</v>
      </c>
    </row>
    <row r="4408" spans="2:5">
      <c r="B4408" s="283">
        <v>39288.645833333336</v>
      </c>
      <c r="C4408" s="284">
        <v>88.43</v>
      </c>
      <c r="D4408" s="98">
        <f t="shared" si="71"/>
        <v>-0.62755338415533002</v>
      </c>
      <c r="E4408" s="98">
        <v>-9.409656099473418E-3</v>
      </c>
    </row>
    <row r="4409" spans="2:5">
      <c r="B4409" s="283">
        <v>39114.645833333336</v>
      </c>
      <c r="C4409" s="284">
        <v>93.67</v>
      </c>
      <c r="D4409" s="98">
        <f t="shared" si="71"/>
        <v>5.9255908628293552E-2</v>
      </c>
      <c r="E4409" s="98">
        <v>-9.4120135363789936E-3</v>
      </c>
    </row>
    <row r="4410" spans="2:5">
      <c r="B4410" s="283">
        <v>41107.645833333336</v>
      </c>
      <c r="C4410" s="284">
        <v>225.9</v>
      </c>
      <c r="D4410" s="98">
        <f t="shared" si="71"/>
        <v>1.4116579481157254</v>
      </c>
      <c r="E4410" s="98">
        <v>-9.4277570708177771E-3</v>
      </c>
    </row>
    <row r="4411" spans="2:5">
      <c r="B4411" s="283">
        <v>37131.645833333336</v>
      </c>
      <c r="C4411" s="284">
        <v>21.01</v>
      </c>
      <c r="D4411" s="98">
        <f t="shared" si="71"/>
        <v>-0.90699424524125716</v>
      </c>
      <c r="E4411" s="98">
        <v>-9.429514380009385E-3</v>
      </c>
    </row>
    <row r="4412" spans="2:5">
      <c r="B4412" s="283">
        <v>37501.645833333336</v>
      </c>
      <c r="C4412" s="284">
        <v>23.05</v>
      </c>
      <c r="D4412" s="98">
        <f t="shared" si="71"/>
        <v>9.7096620656830002E-2</v>
      </c>
      <c r="E4412" s="98">
        <v>-9.4542329179200246E-3</v>
      </c>
    </row>
    <row r="4413" spans="2:5">
      <c r="B4413" s="283">
        <v>45210.645833333336</v>
      </c>
      <c r="C4413" s="284">
        <v>747.43</v>
      </c>
      <c r="D4413" s="98">
        <f t="shared" si="71"/>
        <v>31.426464208242948</v>
      </c>
      <c r="E4413" s="98">
        <v>-9.4623427912586822E-3</v>
      </c>
    </row>
    <row r="4414" spans="2:5">
      <c r="B4414" s="283">
        <v>45804.645833333336</v>
      </c>
      <c r="C4414" s="284">
        <v>2732.83</v>
      </c>
      <c r="D4414" s="98">
        <f t="shared" si="71"/>
        <v>2.6563022624192234</v>
      </c>
      <c r="E4414" s="98">
        <v>-9.4853207683943674E-3</v>
      </c>
    </row>
    <row r="4415" spans="2:5">
      <c r="B4415" s="283">
        <v>42566.645833333336</v>
      </c>
      <c r="C4415" s="284">
        <v>390.67</v>
      </c>
      <c r="D4415" s="98">
        <f t="shared" si="71"/>
        <v>-0.85704562669467177</v>
      </c>
      <c r="E4415" s="98">
        <v>-9.5076314588509181E-3</v>
      </c>
    </row>
    <row r="4416" spans="2:5">
      <c r="B4416" s="283">
        <v>37537.645833333336</v>
      </c>
      <c r="C4416" s="284">
        <v>21.86</v>
      </c>
      <c r="D4416" s="98">
        <f t="shared" si="71"/>
        <v>-0.94404484603373695</v>
      </c>
      <c r="E4416" s="98">
        <v>-9.5151789759855276E-3</v>
      </c>
    </row>
    <row r="4417" spans="2:5">
      <c r="B4417" s="283">
        <v>43441.645833333336</v>
      </c>
      <c r="C4417" s="284">
        <v>296.33</v>
      </c>
      <c r="D4417" s="98">
        <f t="shared" si="71"/>
        <v>12.555809698078683</v>
      </c>
      <c r="E4417" s="98">
        <v>-9.5260378367538756E-3</v>
      </c>
    </row>
    <row r="4418" spans="2:5">
      <c r="B4418" s="283">
        <v>44246.645833333336</v>
      </c>
      <c r="C4418" s="284">
        <v>304.60000000000002</v>
      </c>
      <c r="D4418" s="98">
        <f t="shared" si="71"/>
        <v>2.7908075456416936E-2</v>
      </c>
      <c r="E4418" s="98">
        <v>-9.5275257698433924E-3</v>
      </c>
    </row>
    <row r="4419" spans="2:5">
      <c r="B4419" s="283">
        <v>43152.645833333336</v>
      </c>
      <c r="C4419" s="284">
        <v>286.52</v>
      </c>
      <c r="D4419" s="98">
        <f t="shared" si="71"/>
        <v>-5.935653315824041E-2</v>
      </c>
      <c r="E4419" s="98">
        <v>-9.5409292035397719E-3</v>
      </c>
    </row>
    <row r="4420" spans="2:5">
      <c r="B4420" s="283">
        <v>38391.645833333336</v>
      </c>
      <c r="C4420" s="284">
        <v>39.44</v>
      </c>
      <c r="D4420" s="98">
        <f t="shared" si="71"/>
        <v>-0.86234817813765186</v>
      </c>
      <c r="E4420" s="98">
        <v>-9.54294324460081E-3</v>
      </c>
    </row>
    <row r="4421" spans="2:5">
      <c r="B4421" s="283">
        <v>40990.645833333336</v>
      </c>
      <c r="C4421" s="284">
        <v>206.38</v>
      </c>
      <c r="D4421" s="98">
        <f t="shared" si="71"/>
        <v>4.2327586206896557</v>
      </c>
      <c r="E4421" s="98">
        <v>-9.5503191438307544E-3</v>
      </c>
    </row>
    <row r="4422" spans="2:5">
      <c r="B4422" s="283">
        <v>42537.645833333336</v>
      </c>
      <c r="C4422" s="284">
        <v>289.18</v>
      </c>
      <c r="D4422" s="98">
        <f t="shared" si="71"/>
        <v>0.40120166682818104</v>
      </c>
      <c r="E4422" s="98">
        <v>-9.5557762783848865E-3</v>
      </c>
    </row>
    <row r="4423" spans="2:5">
      <c r="B4423" s="283">
        <v>40907.645833333336</v>
      </c>
      <c r="C4423" s="284">
        <v>167.87</v>
      </c>
      <c r="D4423" s="98">
        <f t="shared" si="71"/>
        <v>-0.41949650736565458</v>
      </c>
      <c r="E4423" s="98">
        <v>-9.5580860227741926E-3</v>
      </c>
    </row>
    <row r="4424" spans="2:5">
      <c r="B4424" s="283">
        <v>41248.645833333336</v>
      </c>
      <c r="C4424" s="284">
        <v>210.03</v>
      </c>
      <c r="D4424" s="98">
        <f t="shared" si="71"/>
        <v>0.25114672067671417</v>
      </c>
      <c r="E4424" s="98">
        <v>-9.5727624257285759E-3</v>
      </c>
    </row>
    <row r="4425" spans="2:5">
      <c r="B4425" s="283">
        <v>41858.645833333336</v>
      </c>
      <c r="C4425" s="284">
        <v>190.24</v>
      </c>
      <c r="D4425" s="98">
        <f t="shared" si="71"/>
        <v>-9.4224634576012933E-2</v>
      </c>
      <c r="E4425" s="98">
        <v>-9.5793419408579661E-3</v>
      </c>
    </row>
    <row r="4426" spans="2:5">
      <c r="B4426" s="283">
        <v>36910.645833333336</v>
      </c>
      <c r="C4426" s="284">
        <v>38.25</v>
      </c>
      <c r="D4426" s="98">
        <f t="shared" ref="D4426:D4489" si="72">C4426/C4425-1</f>
        <v>-0.79893818334735078</v>
      </c>
      <c r="E4426" s="98">
        <v>-9.5805282237182432E-3</v>
      </c>
    </row>
    <row r="4427" spans="2:5">
      <c r="B4427" s="283">
        <v>40696.645833333336</v>
      </c>
      <c r="C4427" s="284">
        <v>140.46</v>
      </c>
      <c r="D4427" s="98">
        <f t="shared" si="72"/>
        <v>2.6721568627450982</v>
      </c>
      <c r="E4427" s="98">
        <v>-9.5896206458890854E-3</v>
      </c>
    </row>
    <row r="4428" spans="2:5">
      <c r="B4428" s="283">
        <v>44663.645833333336</v>
      </c>
      <c r="C4428" s="284">
        <v>407.62</v>
      </c>
      <c r="D4428" s="98">
        <f t="shared" si="72"/>
        <v>1.9020361668802503</v>
      </c>
      <c r="E4428" s="98">
        <v>-9.5973953397963108E-3</v>
      </c>
    </row>
    <row r="4429" spans="2:5">
      <c r="B4429" s="283">
        <v>36852.645833333336</v>
      </c>
      <c r="C4429" s="284">
        <v>26.81</v>
      </c>
      <c r="D4429" s="98">
        <f t="shared" si="72"/>
        <v>-0.93422795741131448</v>
      </c>
      <c r="E4429" s="98">
        <v>-9.6047284817141199E-3</v>
      </c>
    </row>
    <row r="4430" spans="2:5">
      <c r="B4430" s="283">
        <v>39141.645833333336</v>
      </c>
      <c r="C4430" s="284">
        <v>82.47</v>
      </c>
      <c r="D4430" s="98">
        <f t="shared" si="72"/>
        <v>2.0760910108168593</v>
      </c>
      <c r="E4430" s="98">
        <v>-9.6073015491773273E-3</v>
      </c>
    </row>
    <row r="4431" spans="2:5">
      <c r="B4431" s="283">
        <v>37623.645833333336</v>
      </c>
      <c r="C4431" s="284">
        <v>22.67</v>
      </c>
      <c r="D4431" s="98">
        <f t="shared" si="72"/>
        <v>-0.72511216199830231</v>
      </c>
      <c r="E4431" s="98">
        <v>-9.6111839231104446E-3</v>
      </c>
    </row>
    <row r="4432" spans="2:5">
      <c r="B4432" s="283">
        <v>41663.645833333336</v>
      </c>
      <c r="C4432" s="284">
        <v>171.04</v>
      </c>
      <c r="D4432" s="98">
        <f t="shared" si="72"/>
        <v>6.5447728275253629</v>
      </c>
      <c r="E4432" s="98">
        <v>-9.6120440069484836E-3</v>
      </c>
    </row>
    <row r="4433" spans="2:5">
      <c r="B4433" s="283">
        <v>40401.645833333336</v>
      </c>
      <c r="C4433" s="284">
        <v>117.25</v>
      </c>
      <c r="D4433" s="98">
        <f t="shared" si="72"/>
        <v>-0.31448783910196443</v>
      </c>
      <c r="E4433" s="98">
        <v>-9.6291916547005529E-3</v>
      </c>
    </row>
    <row r="4434" spans="2:5">
      <c r="B4434" s="283">
        <v>41592.645833333336</v>
      </c>
      <c r="C4434" s="284">
        <v>172.75</v>
      </c>
      <c r="D4434" s="98">
        <f t="shared" si="72"/>
        <v>0.47334754797441358</v>
      </c>
      <c r="E4434" s="98">
        <v>-9.6313707504442903E-3</v>
      </c>
    </row>
    <row r="4435" spans="2:5">
      <c r="B4435" s="283">
        <v>36811.645833333336</v>
      </c>
      <c r="C4435" s="284">
        <v>24.67</v>
      </c>
      <c r="D4435" s="98">
        <f t="shared" si="72"/>
        <v>-0.85719247467438497</v>
      </c>
      <c r="E4435" s="98">
        <v>-9.6346848655157746E-3</v>
      </c>
    </row>
    <row r="4436" spans="2:5">
      <c r="B4436" s="283">
        <v>43343.645833333336</v>
      </c>
      <c r="C4436" s="284">
        <v>294.73</v>
      </c>
      <c r="D4436" s="98">
        <f t="shared" si="72"/>
        <v>10.946899067693554</v>
      </c>
      <c r="E4436" s="98">
        <v>-9.643817204301075E-3</v>
      </c>
    </row>
    <row r="4437" spans="2:5">
      <c r="B4437" s="283">
        <v>38054.645833333336</v>
      </c>
      <c r="C4437" s="284">
        <v>25.67</v>
      </c>
      <c r="D4437" s="98">
        <f t="shared" si="72"/>
        <v>-0.91290333525599698</v>
      </c>
      <c r="E4437" s="98">
        <v>-9.6450617283950768E-3</v>
      </c>
    </row>
    <row r="4438" spans="2:5">
      <c r="B4438" s="283">
        <v>37769.645833333336</v>
      </c>
      <c r="C4438" s="284">
        <v>21.56</v>
      </c>
      <c r="D4438" s="98">
        <f t="shared" si="72"/>
        <v>-0.16010907674328023</v>
      </c>
      <c r="E4438" s="98">
        <v>-9.6463022508038732E-3</v>
      </c>
    </row>
    <row r="4439" spans="2:5">
      <c r="B4439" s="283">
        <v>44943.645833333336</v>
      </c>
      <c r="C4439" s="284">
        <v>643.08000000000004</v>
      </c>
      <c r="D4439" s="98">
        <f t="shared" si="72"/>
        <v>28.82745825602969</v>
      </c>
      <c r="E4439" s="98">
        <v>-9.6558096558095885E-3</v>
      </c>
    </row>
    <row r="4440" spans="2:5">
      <c r="B4440" s="283">
        <v>39071.645833333336</v>
      </c>
      <c r="C4440" s="284">
        <v>88.13</v>
      </c>
      <c r="D4440" s="98">
        <f t="shared" si="72"/>
        <v>-0.86295639733781182</v>
      </c>
      <c r="E4440" s="98">
        <v>-9.6640071918192572E-3</v>
      </c>
    </row>
    <row r="4441" spans="2:5">
      <c r="B4441" s="283">
        <v>40954.645833333336</v>
      </c>
      <c r="C4441" s="284">
        <v>190.6</v>
      </c>
      <c r="D4441" s="98">
        <f t="shared" si="72"/>
        <v>1.1627141722455465</v>
      </c>
      <c r="E4441" s="98">
        <v>-9.6643458380962777E-3</v>
      </c>
    </row>
    <row r="4442" spans="2:5">
      <c r="B4442" s="283">
        <v>39689.645833333336</v>
      </c>
      <c r="C4442" s="284">
        <v>98.33</v>
      </c>
      <c r="D4442" s="98">
        <f t="shared" si="72"/>
        <v>-0.48410283315844704</v>
      </c>
      <c r="E4442" s="98">
        <v>-9.6686473965152953E-3</v>
      </c>
    </row>
    <row r="4443" spans="2:5">
      <c r="B4443" s="283">
        <v>39435.645833333336</v>
      </c>
      <c r="C4443" s="284">
        <v>96.17</v>
      </c>
      <c r="D4443" s="98">
        <f t="shared" si="72"/>
        <v>-2.1966846333773993E-2</v>
      </c>
      <c r="E4443" s="98">
        <v>-9.6797446195036052E-3</v>
      </c>
    </row>
    <row r="4444" spans="2:5">
      <c r="B4444" s="283">
        <v>37981.645833333336</v>
      </c>
      <c r="C4444" s="284">
        <v>28.64</v>
      </c>
      <c r="D4444" s="98">
        <f t="shared" si="72"/>
        <v>-0.70219403140272441</v>
      </c>
      <c r="E4444" s="98">
        <v>-9.6818810511757336E-3</v>
      </c>
    </row>
    <row r="4445" spans="2:5">
      <c r="B4445" s="283">
        <v>41325.645833333336</v>
      </c>
      <c r="C4445" s="284">
        <v>205.3</v>
      </c>
      <c r="D4445" s="98">
        <f t="shared" si="72"/>
        <v>6.1682960893854748</v>
      </c>
      <c r="E4445" s="98">
        <v>-9.6956249095556668E-3</v>
      </c>
    </row>
    <row r="4446" spans="2:5">
      <c r="B4446" s="283">
        <v>45629.645833333336</v>
      </c>
      <c r="C4446" s="284">
        <v>1900.43</v>
      </c>
      <c r="D4446" s="98">
        <f t="shared" si="72"/>
        <v>8.2568436434486117</v>
      </c>
      <c r="E4446" s="98">
        <v>-9.7027174904248392E-3</v>
      </c>
    </row>
    <row r="4447" spans="2:5">
      <c r="B4447" s="283">
        <v>42492.645833333336</v>
      </c>
      <c r="C4447" s="284">
        <v>298.8</v>
      </c>
      <c r="D4447" s="98">
        <f t="shared" si="72"/>
        <v>-0.84277242518798379</v>
      </c>
      <c r="E4447" s="98">
        <v>-9.7106684784410424E-3</v>
      </c>
    </row>
    <row r="4448" spans="2:5">
      <c r="B4448" s="283">
        <v>40319.645833333336</v>
      </c>
      <c r="C4448" s="284">
        <v>121.7</v>
      </c>
      <c r="D4448" s="98">
        <f t="shared" si="72"/>
        <v>-0.59270414993306564</v>
      </c>
      <c r="E4448" s="98">
        <v>-9.7640358014646766E-3</v>
      </c>
    </row>
    <row r="4449" spans="2:5">
      <c r="B4449" s="283">
        <v>40767.645833333336</v>
      </c>
      <c r="C4449" s="284">
        <v>215.98</v>
      </c>
      <c r="D4449" s="98">
        <f t="shared" si="72"/>
        <v>0.7746918652423993</v>
      </c>
      <c r="E4449" s="98">
        <v>-9.765714547705362E-3</v>
      </c>
    </row>
    <row r="4450" spans="2:5">
      <c r="B4450" s="283">
        <v>40672.645833333336</v>
      </c>
      <c r="C4450" s="284">
        <v>134.66999999999999</v>
      </c>
      <c r="D4450" s="98">
        <f t="shared" si="72"/>
        <v>-0.37647004352254843</v>
      </c>
      <c r="E4450" s="98">
        <v>-9.7794117647059808E-3</v>
      </c>
    </row>
    <row r="4451" spans="2:5">
      <c r="B4451" s="283">
        <v>40400.645833333336</v>
      </c>
      <c r="C4451" s="284">
        <v>118.39</v>
      </c>
      <c r="D4451" s="98">
        <f t="shared" si="72"/>
        <v>-0.12088809682928636</v>
      </c>
      <c r="E4451" s="98">
        <v>-9.7858815657411169E-3</v>
      </c>
    </row>
    <row r="4452" spans="2:5">
      <c r="B4452" s="283">
        <v>45866.645833333336</v>
      </c>
      <c r="C4452" s="284">
        <v>2897.17</v>
      </c>
      <c r="D4452" s="98">
        <f t="shared" si="72"/>
        <v>23.471408058113017</v>
      </c>
      <c r="E4452" s="98">
        <v>-9.7955110173865156E-3</v>
      </c>
    </row>
    <row r="4453" spans="2:5">
      <c r="B4453" s="283">
        <v>44187.645833333336</v>
      </c>
      <c r="C4453" s="284">
        <v>307.27999999999997</v>
      </c>
      <c r="D4453" s="98">
        <f t="shared" si="72"/>
        <v>-0.89393787730785557</v>
      </c>
      <c r="E4453" s="98">
        <v>-9.7963392626966295E-3</v>
      </c>
    </row>
    <row r="4454" spans="2:5">
      <c r="B4454" s="283">
        <v>42543.645833333336</v>
      </c>
      <c r="C4454" s="284">
        <v>283.97000000000003</v>
      </c>
      <c r="D4454" s="98">
        <f t="shared" si="72"/>
        <v>-7.5859151262691826E-2</v>
      </c>
      <c r="E4454" s="98">
        <v>-9.7984517748794797E-3</v>
      </c>
    </row>
    <row r="4455" spans="2:5">
      <c r="B4455" s="283">
        <v>41757.645833333336</v>
      </c>
      <c r="C4455" s="284">
        <v>225.35</v>
      </c>
      <c r="D4455" s="98">
        <f t="shared" si="72"/>
        <v>-0.20643025671725901</v>
      </c>
      <c r="E4455" s="98">
        <v>-9.7987520871781753E-3</v>
      </c>
    </row>
    <row r="4456" spans="2:5">
      <c r="B4456" s="283">
        <v>37277.645833333336</v>
      </c>
      <c r="C4456" s="284">
        <v>26.27</v>
      </c>
      <c r="D4456" s="98">
        <f t="shared" si="72"/>
        <v>-0.8834257821167073</v>
      </c>
      <c r="E4456" s="98">
        <v>-9.8002261590652839E-3</v>
      </c>
    </row>
    <row r="4457" spans="2:5">
      <c r="B4457" s="283">
        <v>41024.645833333336</v>
      </c>
      <c r="C4457" s="284">
        <v>233.19</v>
      </c>
      <c r="D4457" s="98">
        <f t="shared" si="72"/>
        <v>7.8766653977921592</v>
      </c>
      <c r="E4457" s="98">
        <v>-9.8089171974522493E-3</v>
      </c>
    </row>
    <row r="4458" spans="2:5">
      <c r="B4458" s="283">
        <v>44547.645833333336</v>
      </c>
      <c r="C4458" s="284">
        <v>399.52</v>
      </c>
      <c r="D4458" s="98">
        <f t="shared" si="72"/>
        <v>0.71328101548093814</v>
      </c>
      <c r="E4458" s="98">
        <v>-9.8146128680480782E-3</v>
      </c>
    </row>
    <row r="4459" spans="2:5">
      <c r="B4459" s="283">
        <v>38853.645833333336</v>
      </c>
      <c r="C4459" s="284">
        <v>98.67</v>
      </c>
      <c r="D4459" s="98">
        <f t="shared" si="72"/>
        <v>-0.75302863436123346</v>
      </c>
      <c r="E4459" s="98">
        <v>-9.8344204716508399E-3</v>
      </c>
    </row>
    <row r="4460" spans="2:5">
      <c r="B4460" s="283">
        <v>37313.645833333336</v>
      </c>
      <c r="C4460" s="284">
        <v>25.15</v>
      </c>
      <c r="D4460" s="98">
        <f t="shared" si="72"/>
        <v>-0.74510996250126693</v>
      </c>
      <c r="E4460" s="98">
        <v>-9.8425196850393526E-3</v>
      </c>
    </row>
    <row r="4461" spans="2:5">
      <c r="B4461" s="283">
        <v>39219.645833333336</v>
      </c>
      <c r="C4461" s="284">
        <v>98.41</v>
      </c>
      <c r="D4461" s="98">
        <f t="shared" si="72"/>
        <v>2.9129224652087475</v>
      </c>
      <c r="E4461" s="98">
        <v>-9.8601468960660688E-3</v>
      </c>
    </row>
    <row r="4462" spans="2:5">
      <c r="B4462" s="283">
        <v>44139.645833333336</v>
      </c>
      <c r="C4462" s="284">
        <v>288.10000000000002</v>
      </c>
      <c r="D4462" s="98">
        <f t="shared" si="72"/>
        <v>1.9275480134132712</v>
      </c>
      <c r="E4462" s="98">
        <v>-9.8635598171632477E-3</v>
      </c>
    </row>
    <row r="4463" spans="2:5">
      <c r="B4463" s="283">
        <v>44963.645833333336</v>
      </c>
      <c r="C4463" s="284">
        <v>600.63</v>
      </c>
      <c r="D4463" s="98">
        <f t="shared" si="72"/>
        <v>1.0847969455050328</v>
      </c>
      <c r="E4463" s="98">
        <v>-9.8743859417758095E-3</v>
      </c>
    </row>
    <row r="4464" spans="2:5">
      <c r="B4464" s="283">
        <v>39234.645833333336</v>
      </c>
      <c r="C4464" s="284">
        <v>100.22</v>
      </c>
      <c r="D4464" s="98">
        <f t="shared" si="72"/>
        <v>-0.83314186770557574</v>
      </c>
      <c r="E4464" s="98">
        <v>-9.8794704603832884E-3</v>
      </c>
    </row>
    <row r="4465" spans="2:5">
      <c r="B4465" s="283">
        <v>45338.645833333336</v>
      </c>
      <c r="C4465" s="284">
        <v>848.75</v>
      </c>
      <c r="D4465" s="98">
        <f t="shared" si="72"/>
        <v>7.4688684893234889</v>
      </c>
      <c r="E4465" s="98">
        <v>-9.8807773967010126E-3</v>
      </c>
    </row>
    <row r="4466" spans="2:5">
      <c r="B4466" s="283">
        <v>39244.645833333336</v>
      </c>
      <c r="C4466" s="284">
        <v>99.13</v>
      </c>
      <c r="D4466" s="98">
        <f t="shared" si="72"/>
        <v>-0.8832047128129602</v>
      </c>
      <c r="E4466" s="98">
        <v>-9.8881342389134375E-3</v>
      </c>
    </row>
    <row r="4467" spans="2:5">
      <c r="B4467" s="283">
        <v>42772.645833333336</v>
      </c>
      <c r="C4467" s="284">
        <v>353.45</v>
      </c>
      <c r="D4467" s="98">
        <f t="shared" si="72"/>
        <v>2.5655200242106324</v>
      </c>
      <c r="E4467" s="98">
        <v>-9.8885091601771391E-3</v>
      </c>
    </row>
    <row r="4468" spans="2:5">
      <c r="B4468" s="283">
        <v>43733.645833333336</v>
      </c>
      <c r="C4468" s="284">
        <v>325.88</v>
      </c>
      <c r="D4468" s="98">
        <f t="shared" si="72"/>
        <v>-7.8002546329042244E-2</v>
      </c>
      <c r="E4468" s="98">
        <v>-9.9346802369739695E-3</v>
      </c>
    </row>
    <row r="4469" spans="2:5">
      <c r="B4469" s="283">
        <v>37938.645833333336</v>
      </c>
      <c r="C4469" s="284">
        <v>24.88</v>
      </c>
      <c r="D4469" s="98">
        <f t="shared" si="72"/>
        <v>-0.92365287836013255</v>
      </c>
      <c r="E4469" s="98">
        <v>-9.9482690011938324E-3</v>
      </c>
    </row>
    <row r="4470" spans="2:5">
      <c r="B4470" s="283">
        <v>41071.645833333336</v>
      </c>
      <c r="C4470" s="284">
        <v>203.89</v>
      </c>
      <c r="D4470" s="98">
        <f t="shared" si="72"/>
        <v>7.194935691318328</v>
      </c>
      <c r="E4470" s="98">
        <v>-9.954355637564416E-3</v>
      </c>
    </row>
    <row r="4471" spans="2:5">
      <c r="B4471" s="283">
        <v>43252.645833333336</v>
      </c>
      <c r="C4471" s="284">
        <v>248.6</v>
      </c>
      <c r="D4471" s="98">
        <f t="shared" si="72"/>
        <v>0.21928490852910887</v>
      </c>
      <c r="E4471" s="98">
        <v>-9.9561927518916349E-3</v>
      </c>
    </row>
    <row r="4472" spans="2:5">
      <c r="B4472" s="283">
        <v>41166.645833333336</v>
      </c>
      <c r="C4472" s="284">
        <v>213.36</v>
      </c>
      <c r="D4472" s="98">
        <f t="shared" si="72"/>
        <v>-0.14175382139983905</v>
      </c>
      <c r="E4472" s="98">
        <v>-9.9763352048627407E-3</v>
      </c>
    </row>
    <row r="4473" spans="2:5">
      <c r="B4473" s="283">
        <v>38047.645833333336</v>
      </c>
      <c r="C4473" s="284">
        <v>25.79</v>
      </c>
      <c r="D4473" s="98">
        <f t="shared" si="72"/>
        <v>-0.87912448443944502</v>
      </c>
      <c r="E4473" s="98">
        <v>-9.9808061420345595E-3</v>
      </c>
    </row>
    <row r="4474" spans="2:5">
      <c r="B4474" s="283">
        <v>44678.645833333336</v>
      </c>
      <c r="C4474" s="284">
        <v>408.48</v>
      </c>
      <c r="D4474" s="98">
        <f t="shared" si="72"/>
        <v>14.838697169445522</v>
      </c>
      <c r="E4474" s="98">
        <v>-9.9854580707707807E-3</v>
      </c>
    </row>
    <row r="4475" spans="2:5">
      <c r="B4475" s="283">
        <v>41001.645833333336</v>
      </c>
      <c r="C4475" s="284">
        <v>211.18</v>
      </c>
      <c r="D4475" s="98">
        <f t="shared" si="72"/>
        <v>-0.48301018409714058</v>
      </c>
      <c r="E4475" s="98">
        <v>-9.9854671604706624E-3</v>
      </c>
    </row>
    <row r="4476" spans="2:5">
      <c r="B4476" s="283">
        <v>39196.645833333336</v>
      </c>
      <c r="C4476" s="284">
        <v>87.18</v>
      </c>
      <c r="D4476" s="98">
        <f t="shared" si="72"/>
        <v>-0.5871768159863624</v>
      </c>
      <c r="E4476" s="98">
        <v>-9.9931864637746726E-3</v>
      </c>
    </row>
    <row r="4477" spans="2:5">
      <c r="B4477" s="283">
        <v>39391.645833333336</v>
      </c>
      <c r="C4477" s="284">
        <v>93.08</v>
      </c>
      <c r="D4477" s="98">
        <f t="shared" si="72"/>
        <v>6.767607249369112E-2</v>
      </c>
      <c r="E4477" s="98">
        <v>-9.9978727930227773E-3</v>
      </c>
    </row>
    <row r="4478" spans="2:5">
      <c r="B4478" s="283">
        <v>44301.645833333336</v>
      </c>
      <c r="C4478" s="284">
        <v>291.5</v>
      </c>
      <c r="D4478" s="98">
        <f t="shared" si="72"/>
        <v>2.1317146540610228</v>
      </c>
      <c r="E4478" s="98">
        <v>-1.0018678892851018E-2</v>
      </c>
    </row>
    <row r="4479" spans="2:5">
      <c r="B4479" s="283">
        <v>41851.645833333336</v>
      </c>
      <c r="C4479" s="284">
        <v>176.81</v>
      </c>
      <c r="D4479" s="98">
        <f t="shared" si="72"/>
        <v>-0.39344768439108058</v>
      </c>
      <c r="E4479" s="98">
        <v>-1.002239641657332E-2</v>
      </c>
    </row>
    <row r="4480" spans="2:5">
      <c r="B4480" s="283">
        <v>41669.645833333336</v>
      </c>
      <c r="C4480" s="284">
        <v>168.65</v>
      </c>
      <c r="D4480" s="98">
        <f t="shared" si="72"/>
        <v>-4.6151235789830825E-2</v>
      </c>
      <c r="E4480" s="98">
        <v>-1.0037567504109002E-2</v>
      </c>
    </row>
    <row r="4481" spans="2:5">
      <c r="B4481" s="283">
        <v>36958.645833333336</v>
      </c>
      <c r="C4481" s="284">
        <v>28.6</v>
      </c>
      <c r="D4481" s="98">
        <f t="shared" si="72"/>
        <v>-0.83041802549659061</v>
      </c>
      <c r="E4481" s="98">
        <v>-1.003807545863622E-2</v>
      </c>
    </row>
    <row r="4482" spans="2:5">
      <c r="B4482" s="283">
        <v>43276.645833333336</v>
      </c>
      <c r="C4482" s="284">
        <v>254.35</v>
      </c>
      <c r="D4482" s="98">
        <f t="shared" si="72"/>
        <v>7.8933566433566433</v>
      </c>
      <c r="E4482" s="98">
        <v>-1.004164558440046E-2</v>
      </c>
    </row>
    <row r="4483" spans="2:5">
      <c r="B4483" s="283">
        <v>37662.645833333336</v>
      </c>
      <c r="C4483" s="284">
        <v>21.67</v>
      </c>
      <c r="D4483" s="98">
        <f t="shared" si="72"/>
        <v>-0.91480243758600355</v>
      </c>
      <c r="E4483" s="98">
        <v>-1.005025125628134E-2</v>
      </c>
    </row>
    <row r="4484" spans="2:5">
      <c r="B4484" s="283">
        <v>41276.645833333336</v>
      </c>
      <c r="C4484" s="284">
        <v>227.49</v>
      </c>
      <c r="D4484" s="98">
        <f t="shared" si="72"/>
        <v>9.4979233964005534</v>
      </c>
      <c r="E4484" s="98">
        <v>-1.0052219321148859E-2</v>
      </c>
    </row>
    <row r="4485" spans="2:5">
      <c r="B4485" s="283">
        <v>41452.645833333336</v>
      </c>
      <c r="C4485" s="284">
        <v>191.81</v>
      </c>
      <c r="D4485" s="98">
        <f t="shared" si="72"/>
        <v>-0.15684205899160408</v>
      </c>
      <c r="E4485" s="98">
        <v>-1.0063996696944577E-2</v>
      </c>
    </row>
    <row r="4486" spans="2:5">
      <c r="B4486" s="283">
        <v>44132.645833333336</v>
      </c>
      <c r="C4486" s="284">
        <v>299.97000000000003</v>
      </c>
      <c r="D4486" s="98">
        <f t="shared" si="72"/>
        <v>0.5638913508159118</v>
      </c>
      <c r="E4486" s="98">
        <v>-1.0065342221635354E-2</v>
      </c>
    </row>
    <row r="4487" spans="2:5">
      <c r="B4487" s="283">
        <v>44138.645833333336</v>
      </c>
      <c r="C4487" s="284">
        <v>290.97000000000003</v>
      </c>
      <c r="D4487" s="98">
        <f t="shared" si="72"/>
        <v>-3.0003000300030003E-2</v>
      </c>
      <c r="E4487" s="98">
        <v>-1.0070424931105992E-2</v>
      </c>
    </row>
    <row r="4488" spans="2:5">
      <c r="B4488" s="283">
        <v>43326.645833333336</v>
      </c>
      <c r="C4488" s="284">
        <v>281.55</v>
      </c>
      <c r="D4488" s="98">
        <f t="shared" si="72"/>
        <v>-3.2374471595009835E-2</v>
      </c>
      <c r="E4488" s="98">
        <v>-1.0090710920469759E-2</v>
      </c>
    </row>
    <row r="4489" spans="2:5">
      <c r="B4489" s="283">
        <v>44861.645833333336</v>
      </c>
      <c r="C4489" s="284">
        <v>491.75</v>
      </c>
      <c r="D4489" s="98">
        <f t="shared" si="72"/>
        <v>0.74658142425856866</v>
      </c>
      <c r="E4489" s="98">
        <v>-1.0105280109507397E-2</v>
      </c>
    </row>
    <row r="4490" spans="2:5">
      <c r="B4490" s="283">
        <v>41191.645833333336</v>
      </c>
      <c r="C4490" s="284">
        <v>222.95</v>
      </c>
      <c r="D4490" s="98">
        <f t="shared" ref="D4490:D4553" si="73">C4490/C4489-1</f>
        <v>-0.54661921708185057</v>
      </c>
      <c r="E4490" s="98">
        <v>-1.0122985392709727E-2</v>
      </c>
    </row>
    <row r="4491" spans="2:5">
      <c r="B4491" s="283">
        <v>45777.645833333336</v>
      </c>
      <c r="C4491" s="284">
        <v>2705.33</v>
      </c>
      <c r="D4491" s="98">
        <f t="shared" si="73"/>
        <v>11.134245346490244</v>
      </c>
      <c r="E4491" s="98">
        <v>-1.0124405415294579E-2</v>
      </c>
    </row>
    <row r="4492" spans="2:5">
      <c r="B4492" s="283">
        <v>45392.645833333336</v>
      </c>
      <c r="C4492" s="284">
        <v>1031.47</v>
      </c>
      <c r="D4492" s="98">
        <f t="shared" si="73"/>
        <v>-0.61872673574018688</v>
      </c>
      <c r="E4492" s="98">
        <v>-1.0124565747298475E-2</v>
      </c>
    </row>
    <row r="4493" spans="2:5">
      <c r="B4493" s="283">
        <v>38840.645833333336</v>
      </c>
      <c r="C4493" s="284">
        <v>103.62</v>
      </c>
      <c r="D4493" s="98">
        <f t="shared" si="73"/>
        <v>-0.89954143116135221</v>
      </c>
      <c r="E4493" s="98">
        <v>-1.012609858616742E-2</v>
      </c>
    </row>
    <row r="4494" spans="2:5">
      <c r="B4494" s="283">
        <v>37704.645833333336</v>
      </c>
      <c r="C4494" s="284">
        <v>20.52</v>
      </c>
      <c r="D4494" s="98">
        <f t="shared" si="73"/>
        <v>-0.8019687319050377</v>
      </c>
      <c r="E4494" s="98">
        <v>-1.013024602026058E-2</v>
      </c>
    </row>
    <row r="4495" spans="2:5">
      <c r="B4495" s="283">
        <v>41297.645833333336</v>
      </c>
      <c r="C4495" s="284">
        <v>220.78</v>
      </c>
      <c r="D4495" s="98">
        <f t="shared" si="73"/>
        <v>9.7592592592592595</v>
      </c>
      <c r="E4495" s="98">
        <v>-1.0132711621233859E-2</v>
      </c>
    </row>
    <row r="4496" spans="2:5">
      <c r="B4496" s="283">
        <v>40876.645833333336</v>
      </c>
      <c r="C4496" s="284">
        <v>193.41</v>
      </c>
      <c r="D4496" s="98">
        <f t="shared" si="73"/>
        <v>-0.12396956246036783</v>
      </c>
      <c r="E4496" s="98">
        <v>-1.0133578995854431E-2</v>
      </c>
    </row>
    <row r="4497" spans="2:5">
      <c r="B4497" s="283">
        <v>45049.645833333336</v>
      </c>
      <c r="C4497" s="284">
        <v>560.38</v>
      </c>
      <c r="D4497" s="98">
        <f t="shared" si="73"/>
        <v>1.897368284990435</v>
      </c>
      <c r="E4497" s="98">
        <v>-1.0139193103935629E-2</v>
      </c>
    </row>
    <row r="4498" spans="2:5">
      <c r="B4498" s="283">
        <v>39822.645833333336</v>
      </c>
      <c r="C4498" s="284">
        <v>52.69</v>
      </c>
      <c r="D4498" s="98">
        <f t="shared" si="73"/>
        <v>-0.90597451729183764</v>
      </c>
      <c r="E4498" s="98">
        <v>-1.0144655269584857E-2</v>
      </c>
    </row>
    <row r="4499" spans="2:5">
      <c r="B4499" s="283">
        <v>42986.645833333336</v>
      </c>
      <c r="C4499" s="284">
        <v>343.3</v>
      </c>
      <c r="D4499" s="98">
        <f t="shared" si="73"/>
        <v>5.515467830707915</v>
      </c>
      <c r="E4499" s="98">
        <v>-1.0149357015166283E-2</v>
      </c>
    </row>
    <row r="4500" spans="2:5">
      <c r="B4500" s="283">
        <v>37196.645833333336</v>
      </c>
      <c r="C4500" s="284">
        <v>22.39</v>
      </c>
      <c r="D4500" s="98">
        <f t="shared" si="73"/>
        <v>-0.93478007573550825</v>
      </c>
      <c r="E4500" s="98">
        <v>-1.0167992926613634E-2</v>
      </c>
    </row>
    <row r="4501" spans="2:5">
      <c r="B4501" s="283">
        <v>42902.645833333336</v>
      </c>
      <c r="C4501" s="284">
        <v>411.22</v>
      </c>
      <c r="D4501" s="98">
        <f t="shared" si="73"/>
        <v>17.366234926306387</v>
      </c>
      <c r="E4501" s="98">
        <v>-1.0181730653508136E-2</v>
      </c>
    </row>
    <row r="4502" spans="2:5">
      <c r="B4502" s="283">
        <v>38793.645833333336</v>
      </c>
      <c r="C4502" s="284">
        <v>88.46</v>
      </c>
      <c r="D4502" s="98">
        <f t="shared" si="73"/>
        <v>-0.78488400369631828</v>
      </c>
      <c r="E4502" s="98">
        <v>-1.0182387825892425E-2</v>
      </c>
    </row>
    <row r="4503" spans="2:5">
      <c r="B4503" s="283">
        <v>37004.645833333336</v>
      </c>
      <c r="C4503" s="284">
        <v>24.28</v>
      </c>
      <c r="D4503" s="98">
        <f t="shared" si="73"/>
        <v>-0.72552566131584895</v>
      </c>
      <c r="E4503" s="98">
        <v>-1.019160211985326E-2</v>
      </c>
    </row>
    <row r="4504" spans="2:5">
      <c r="B4504" s="283">
        <v>37867.645833333336</v>
      </c>
      <c r="C4504" s="284">
        <v>27.18</v>
      </c>
      <c r="D4504" s="98">
        <f t="shared" si="73"/>
        <v>0.11943986820428321</v>
      </c>
      <c r="E4504" s="98">
        <v>-1.0196649672250535E-2</v>
      </c>
    </row>
    <row r="4505" spans="2:5">
      <c r="B4505" s="283">
        <v>37831.645833333336</v>
      </c>
      <c r="C4505" s="284">
        <v>24.22</v>
      </c>
      <c r="D4505" s="98">
        <f t="shared" si="73"/>
        <v>-0.10890360559234735</v>
      </c>
      <c r="E4505" s="98">
        <v>-1.0216591744993897E-2</v>
      </c>
    </row>
    <row r="4506" spans="2:5">
      <c r="B4506" s="283">
        <v>43418.645833333336</v>
      </c>
      <c r="C4506" s="284">
        <v>275.93</v>
      </c>
      <c r="D4506" s="98">
        <f t="shared" si="73"/>
        <v>10.392650701899258</v>
      </c>
      <c r="E4506" s="98">
        <v>-1.0223115001075977E-2</v>
      </c>
    </row>
    <row r="4507" spans="2:5">
      <c r="B4507" s="283">
        <v>38104.645833333336</v>
      </c>
      <c r="C4507" s="284">
        <v>26.13</v>
      </c>
      <c r="D4507" s="98">
        <f t="shared" si="73"/>
        <v>-0.90530206936541879</v>
      </c>
      <c r="E4507" s="98">
        <v>-1.0227272727272751E-2</v>
      </c>
    </row>
    <row r="4508" spans="2:5">
      <c r="B4508" s="283">
        <v>39713.645833333336</v>
      </c>
      <c r="C4508" s="284">
        <v>96.67</v>
      </c>
      <c r="D4508" s="98">
        <f t="shared" si="73"/>
        <v>2.6995790279372369</v>
      </c>
      <c r="E4508" s="98">
        <v>-1.0238558410975762E-2</v>
      </c>
    </row>
    <row r="4509" spans="2:5">
      <c r="B4509" s="283">
        <v>43026.645833333336</v>
      </c>
      <c r="C4509" s="284">
        <v>338.08</v>
      </c>
      <c r="D4509" s="98">
        <f t="shared" si="73"/>
        <v>2.4972587152167165</v>
      </c>
      <c r="E4509" s="98">
        <v>-1.0246501551613107E-2</v>
      </c>
    </row>
    <row r="4510" spans="2:5">
      <c r="B4510" s="283">
        <v>42408.645833333336</v>
      </c>
      <c r="C4510" s="284">
        <v>384.17</v>
      </c>
      <c r="D4510" s="98">
        <f t="shared" si="73"/>
        <v>0.13632867960246098</v>
      </c>
      <c r="E4510" s="98">
        <v>-1.0253767873244835E-2</v>
      </c>
    </row>
    <row r="4511" spans="2:5">
      <c r="B4511" s="283">
        <v>38772.645833333336</v>
      </c>
      <c r="C4511" s="284">
        <v>93.61</v>
      </c>
      <c r="D4511" s="98">
        <f t="shared" si="73"/>
        <v>-0.75633183226175915</v>
      </c>
      <c r="E4511" s="98">
        <v>-1.0255868048213101E-2</v>
      </c>
    </row>
    <row r="4512" spans="2:5">
      <c r="B4512" s="283">
        <v>41369.645833333336</v>
      </c>
      <c r="C4512" s="284">
        <v>173.29</v>
      </c>
      <c r="D4512" s="98">
        <f t="shared" si="73"/>
        <v>0.85119111206067721</v>
      </c>
      <c r="E4512" s="98">
        <v>-1.0280427208864129E-2</v>
      </c>
    </row>
    <row r="4513" spans="2:5">
      <c r="B4513" s="283">
        <v>39577.645833333336</v>
      </c>
      <c r="C4513" s="284">
        <v>93.38</v>
      </c>
      <c r="D4513" s="98">
        <f t="shared" si="73"/>
        <v>-0.46113451439783026</v>
      </c>
      <c r="E4513" s="98">
        <v>-1.0280869104398516E-2</v>
      </c>
    </row>
    <row r="4514" spans="2:5">
      <c r="B4514" s="283">
        <v>43578.645833333336</v>
      </c>
      <c r="C4514" s="284">
        <v>379.23</v>
      </c>
      <c r="D4514" s="98">
        <f t="shared" si="73"/>
        <v>3.061147997429857</v>
      </c>
      <c r="E4514" s="98">
        <v>-1.0282642169272105E-2</v>
      </c>
    </row>
    <row r="4515" spans="2:5">
      <c r="B4515" s="283">
        <v>38350.645833333336</v>
      </c>
      <c r="C4515" s="284">
        <v>32.67</v>
      </c>
      <c r="D4515" s="98">
        <f t="shared" si="73"/>
        <v>-0.91385175223479154</v>
      </c>
      <c r="E4515" s="98">
        <v>-1.0299909118448802E-2</v>
      </c>
    </row>
    <row r="4516" spans="2:5">
      <c r="B4516" s="283">
        <v>45166.645833333336</v>
      </c>
      <c r="C4516" s="284">
        <v>711.42</v>
      </c>
      <c r="D4516" s="98">
        <f t="shared" si="73"/>
        <v>20.775941230486684</v>
      </c>
      <c r="E4516" s="98">
        <v>-1.030841784566594E-2</v>
      </c>
    </row>
    <row r="4517" spans="2:5">
      <c r="B4517" s="283">
        <v>43623.645833333336</v>
      </c>
      <c r="C4517" s="284">
        <v>297.38</v>
      </c>
      <c r="D4517" s="98">
        <f t="shared" si="73"/>
        <v>-0.58199094768210058</v>
      </c>
      <c r="E4517" s="98">
        <v>-1.0316826411075675E-2</v>
      </c>
    </row>
    <row r="4518" spans="2:5">
      <c r="B4518" s="283">
        <v>45082.645833333336</v>
      </c>
      <c r="C4518" s="284">
        <v>562.29999999999995</v>
      </c>
      <c r="D4518" s="98">
        <f t="shared" si="73"/>
        <v>0.89084672809200338</v>
      </c>
      <c r="E4518" s="98">
        <v>-1.0331414893429813E-2</v>
      </c>
    </row>
    <row r="4519" spans="2:5">
      <c r="B4519" s="283">
        <v>41025.645833333336</v>
      </c>
      <c r="C4519" s="284">
        <v>230.78</v>
      </c>
      <c r="D4519" s="98">
        <f t="shared" si="73"/>
        <v>-0.58957851680597551</v>
      </c>
      <c r="E4519" s="98">
        <v>-1.033492002229941E-2</v>
      </c>
    </row>
    <row r="4520" spans="2:5">
      <c r="B4520" s="283">
        <v>37595.645833333336</v>
      </c>
      <c r="C4520" s="284">
        <v>22.02</v>
      </c>
      <c r="D4520" s="98">
        <f t="shared" si="73"/>
        <v>-0.90458445272553945</v>
      </c>
      <c r="E4520" s="98">
        <v>-1.0337078651685427E-2</v>
      </c>
    </row>
    <row r="4521" spans="2:5">
      <c r="B4521" s="283">
        <v>38835.645833333336</v>
      </c>
      <c r="C4521" s="284">
        <v>101.47</v>
      </c>
      <c r="D4521" s="98">
        <f t="shared" si="73"/>
        <v>3.6080835603996366</v>
      </c>
      <c r="E4521" s="98">
        <v>-1.0338437530478917E-2</v>
      </c>
    </row>
    <row r="4522" spans="2:5">
      <c r="B4522" s="283">
        <v>41724.645833333336</v>
      </c>
      <c r="C4522" s="284">
        <v>212.34</v>
      </c>
      <c r="D4522" s="98">
        <f t="shared" si="73"/>
        <v>1.0926382181925693</v>
      </c>
      <c r="E4522" s="98">
        <v>-1.0346756152125325E-2</v>
      </c>
    </row>
    <row r="4523" spans="2:5">
      <c r="B4523" s="283">
        <v>38268.645833333336</v>
      </c>
      <c r="C4523" s="284">
        <v>28.67</v>
      </c>
      <c r="D4523" s="98">
        <f t="shared" si="73"/>
        <v>-0.86498069134407085</v>
      </c>
      <c r="E4523" s="98">
        <v>-1.0355540214014414E-2</v>
      </c>
    </row>
    <row r="4524" spans="2:5">
      <c r="B4524" s="283">
        <v>38775.645833333336</v>
      </c>
      <c r="C4524" s="284">
        <v>92.64</v>
      </c>
      <c r="D4524" s="98">
        <f t="shared" si="73"/>
        <v>2.2312521799790721</v>
      </c>
      <c r="E4524" s="98">
        <v>-1.0362140796923436E-2</v>
      </c>
    </row>
    <row r="4525" spans="2:5">
      <c r="B4525" s="283">
        <v>38940.645833333336</v>
      </c>
      <c r="C4525" s="284">
        <v>78.17</v>
      </c>
      <c r="D4525" s="98">
        <f t="shared" si="73"/>
        <v>-0.15619602763385143</v>
      </c>
      <c r="E4525" s="98">
        <v>-1.0381060893783989E-2</v>
      </c>
    </row>
    <row r="4526" spans="2:5">
      <c r="B4526" s="283">
        <v>37217.645833333336</v>
      </c>
      <c r="C4526" s="284">
        <v>25.73</v>
      </c>
      <c r="D4526" s="98">
        <f t="shared" si="73"/>
        <v>-0.67084559293846746</v>
      </c>
      <c r="E4526" s="98">
        <v>-1.0384615384615326E-2</v>
      </c>
    </row>
    <row r="4527" spans="2:5">
      <c r="B4527" s="283">
        <v>43588.645833333336</v>
      </c>
      <c r="C4527" s="284">
        <v>355.1</v>
      </c>
      <c r="D4527" s="98">
        <f t="shared" si="73"/>
        <v>12.801010493587253</v>
      </c>
      <c r="E4527" s="98">
        <v>-1.039489451829545E-2</v>
      </c>
    </row>
    <row r="4528" spans="2:5">
      <c r="B4528" s="283">
        <v>44253.645833333336</v>
      </c>
      <c r="C4528" s="284">
        <v>299.62</v>
      </c>
      <c r="D4528" s="98">
        <f t="shared" si="73"/>
        <v>-0.15623767952689382</v>
      </c>
      <c r="E4528" s="98">
        <v>-1.0403936981867368E-2</v>
      </c>
    </row>
    <row r="4529" spans="2:5">
      <c r="B4529" s="283">
        <v>38217.645833333336</v>
      </c>
      <c r="C4529" s="284">
        <v>25.68</v>
      </c>
      <c r="D4529" s="98">
        <f t="shared" si="73"/>
        <v>-0.91429143581870365</v>
      </c>
      <c r="E4529" s="98">
        <v>-1.0404624277456587E-2</v>
      </c>
    </row>
    <row r="4530" spans="2:5">
      <c r="B4530" s="283">
        <v>37412.645833333336</v>
      </c>
      <c r="C4530" s="284">
        <v>25.67</v>
      </c>
      <c r="D4530" s="98">
        <f t="shared" si="73"/>
        <v>-3.8940809968834866E-4</v>
      </c>
      <c r="E4530" s="98">
        <v>-1.0408635312258996E-2</v>
      </c>
    </row>
    <row r="4531" spans="2:5">
      <c r="B4531" s="283">
        <v>41978.645833333336</v>
      </c>
      <c r="C4531" s="284">
        <v>204.15</v>
      </c>
      <c r="D4531" s="98">
        <f t="shared" si="73"/>
        <v>6.9528632645111017</v>
      </c>
      <c r="E4531" s="98">
        <v>-1.0421715947649068E-2</v>
      </c>
    </row>
    <row r="4532" spans="2:5">
      <c r="B4532" s="283">
        <v>39589.645833333336</v>
      </c>
      <c r="C4532" s="284">
        <v>93.93</v>
      </c>
      <c r="D4532" s="98">
        <f t="shared" si="73"/>
        <v>-0.53989713445995591</v>
      </c>
      <c r="E4532" s="98">
        <v>-1.0429835651074582E-2</v>
      </c>
    </row>
    <row r="4533" spans="2:5">
      <c r="B4533" s="283">
        <v>38798.645833333336</v>
      </c>
      <c r="C4533" s="284">
        <v>86.32</v>
      </c>
      <c r="D4533" s="98">
        <f t="shared" si="73"/>
        <v>-8.1017779197274709E-2</v>
      </c>
      <c r="E4533" s="98">
        <v>-1.0432190760059745E-2</v>
      </c>
    </row>
    <row r="4534" spans="2:5">
      <c r="B4534" s="283">
        <v>41740.645833333336</v>
      </c>
      <c r="C4534" s="284">
        <v>214.93</v>
      </c>
      <c r="D4534" s="98">
        <f t="shared" si="73"/>
        <v>1.4899212233549584</v>
      </c>
      <c r="E4534" s="98">
        <v>-1.0451197053406913E-2</v>
      </c>
    </row>
    <row r="4535" spans="2:5">
      <c r="B4535" s="283">
        <v>38475.645833333336</v>
      </c>
      <c r="C4535" s="284">
        <v>52.06</v>
      </c>
      <c r="D4535" s="98">
        <f t="shared" si="73"/>
        <v>-0.7577816033127065</v>
      </c>
      <c r="E4535" s="98">
        <v>-1.0454286257365442E-2</v>
      </c>
    </row>
    <row r="4536" spans="2:5">
      <c r="B4536" s="283">
        <v>37546.645833333336</v>
      </c>
      <c r="C4536" s="284">
        <v>24.61</v>
      </c>
      <c r="D4536" s="98">
        <f t="shared" si="73"/>
        <v>-0.52727621974644645</v>
      </c>
      <c r="E4536" s="98">
        <v>-1.0454362685967111E-2</v>
      </c>
    </row>
    <row r="4537" spans="2:5">
      <c r="B4537" s="283">
        <v>41920.645833333336</v>
      </c>
      <c r="C4537" s="284">
        <v>189.13</v>
      </c>
      <c r="D4537" s="98">
        <f t="shared" si="73"/>
        <v>6.6850873628606253</v>
      </c>
      <c r="E4537" s="98">
        <v>-1.0464082038403211E-2</v>
      </c>
    </row>
    <row r="4538" spans="2:5">
      <c r="B4538" s="283">
        <v>42775.645833333336</v>
      </c>
      <c r="C4538" s="284">
        <v>354.22</v>
      </c>
      <c r="D4538" s="98">
        <f t="shared" si="73"/>
        <v>0.87289166181991251</v>
      </c>
      <c r="E4538" s="98">
        <v>-1.0475738190351191E-2</v>
      </c>
    </row>
    <row r="4539" spans="2:5">
      <c r="B4539" s="283">
        <v>42797.645833333336</v>
      </c>
      <c r="C4539" s="284">
        <v>339.03</v>
      </c>
      <c r="D4539" s="98">
        <f t="shared" si="73"/>
        <v>-4.2882954096324477E-2</v>
      </c>
      <c r="E4539" s="98">
        <v>-1.0478080672465251E-2</v>
      </c>
    </row>
    <row r="4540" spans="2:5">
      <c r="B4540" s="283">
        <v>42009.645833333336</v>
      </c>
      <c r="C4540" s="284">
        <v>195.45</v>
      </c>
      <c r="D4540" s="98">
        <f t="shared" si="73"/>
        <v>-0.42350234492522787</v>
      </c>
      <c r="E4540" s="98">
        <v>-1.0479951397326936E-2</v>
      </c>
    </row>
    <row r="4541" spans="2:5">
      <c r="B4541" s="283">
        <v>44622.645833333336</v>
      </c>
      <c r="C4541" s="284">
        <v>337.55</v>
      </c>
      <c r="D4541" s="98">
        <f t="shared" si="73"/>
        <v>0.7270401637247379</v>
      </c>
      <c r="E4541" s="98">
        <v>-1.0494532876029639E-2</v>
      </c>
    </row>
    <row r="4542" spans="2:5">
      <c r="B4542" s="283">
        <v>39027.645833333336</v>
      </c>
      <c r="C4542" s="284">
        <v>69.73</v>
      </c>
      <c r="D4542" s="98">
        <f t="shared" si="73"/>
        <v>-0.79342319656347204</v>
      </c>
      <c r="E4542" s="98">
        <v>-1.0500922378316901E-2</v>
      </c>
    </row>
    <row r="4543" spans="2:5">
      <c r="B4543" s="283">
        <v>37414.645833333336</v>
      </c>
      <c r="C4543" s="284">
        <v>25.4</v>
      </c>
      <c r="D4543" s="98">
        <f t="shared" si="73"/>
        <v>-0.63573784597734129</v>
      </c>
      <c r="E4543" s="98">
        <v>-1.0518114530580602E-2</v>
      </c>
    </row>
    <row r="4544" spans="2:5">
      <c r="B4544" s="283">
        <v>39643.645833333336</v>
      </c>
      <c r="C4544" s="284">
        <v>88.4</v>
      </c>
      <c r="D4544" s="98">
        <f t="shared" si="73"/>
        <v>2.4803149606299217</v>
      </c>
      <c r="E4544" s="98">
        <v>-1.052160286545778E-2</v>
      </c>
    </row>
    <row r="4545" spans="2:5">
      <c r="B4545" s="283">
        <v>43564.645833333336</v>
      </c>
      <c r="C4545" s="284">
        <v>367.93</v>
      </c>
      <c r="D4545" s="98">
        <f t="shared" si="73"/>
        <v>3.1621040723981899</v>
      </c>
      <c r="E4545" s="98">
        <v>-1.0541885168750875E-2</v>
      </c>
    </row>
    <row r="4546" spans="2:5">
      <c r="B4546" s="283">
        <v>42076.645833333336</v>
      </c>
      <c r="C4546" s="284">
        <v>156.68</v>
      </c>
      <c r="D4546" s="98">
        <f t="shared" si="73"/>
        <v>-0.5741581279047645</v>
      </c>
      <c r="E4546" s="98">
        <v>-1.0546258288601118E-2</v>
      </c>
    </row>
    <row r="4547" spans="2:5">
      <c r="B4547" s="283">
        <v>38848.645833333336</v>
      </c>
      <c r="C4547" s="284">
        <v>101.27</v>
      </c>
      <c r="D4547" s="98">
        <f t="shared" si="73"/>
        <v>-0.35365075312739347</v>
      </c>
      <c r="E4547" s="98">
        <v>-1.0552027357107918E-2</v>
      </c>
    </row>
    <row r="4548" spans="2:5">
      <c r="B4548" s="283">
        <v>41239.645833333336</v>
      </c>
      <c r="C4548" s="284">
        <v>213.37</v>
      </c>
      <c r="D4548" s="98">
        <f t="shared" si="73"/>
        <v>1.1069418386491559</v>
      </c>
      <c r="E4548" s="98">
        <v>-1.0572687224669641E-2</v>
      </c>
    </row>
    <row r="4549" spans="2:5">
      <c r="B4549" s="283">
        <v>36782.645833333336</v>
      </c>
      <c r="C4549" s="284">
        <v>27.13</v>
      </c>
      <c r="D4549" s="98">
        <f t="shared" si="73"/>
        <v>-0.87284997890987492</v>
      </c>
      <c r="E4549" s="98">
        <v>-1.057622173595929E-2</v>
      </c>
    </row>
    <row r="4550" spans="2:5">
      <c r="B4550" s="283">
        <v>38583.645833333336</v>
      </c>
      <c r="C4550" s="284">
        <v>55.19</v>
      </c>
      <c r="D4550" s="98">
        <f t="shared" si="73"/>
        <v>1.0342793955031331</v>
      </c>
      <c r="E4550" s="98">
        <v>-1.0577267837934778E-2</v>
      </c>
    </row>
    <row r="4551" spans="2:5">
      <c r="B4551" s="283">
        <v>41418.645833333336</v>
      </c>
      <c r="C4551" s="284">
        <v>213.74</v>
      </c>
      <c r="D4551" s="98">
        <f t="shared" si="73"/>
        <v>2.8728030440297156</v>
      </c>
      <c r="E4551" s="98">
        <v>-1.0600379576910623E-2</v>
      </c>
    </row>
    <row r="4552" spans="2:5">
      <c r="B4552" s="283">
        <v>37886.645833333336</v>
      </c>
      <c r="C4552" s="284">
        <v>24.18</v>
      </c>
      <c r="D4552" s="98">
        <f t="shared" si="73"/>
        <v>-0.8868719004397867</v>
      </c>
      <c r="E4552" s="98">
        <v>-1.0638297872340496E-2</v>
      </c>
    </row>
    <row r="4553" spans="2:5">
      <c r="B4553" s="283">
        <v>43229.645833333336</v>
      </c>
      <c r="C4553" s="284">
        <v>285.5</v>
      </c>
      <c r="D4553" s="98">
        <f t="shared" si="73"/>
        <v>10.807278742762614</v>
      </c>
      <c r="E4553" s="98">
        <v>-1.0638666528052121E-2</v>
      </c>
    </row>
    <row r="4554" spans="2:5">
      <c r="B4554" s="283">
        <v>37139.645833333336</v>
      </c>
      <c r="C4554" s="284">
        <v>20.45</v>
      </c>
      <c r="D4554" s="98">
        <f t="shared" ref="D4554:D4617" si="74">C4554/C4553-1</f>
        <v>-0.92837127845884415</v>
      </c>
      <c r="E4554" s="98">
        <v>-1.0643444605708874E-2</v>
      </c>
    </row>
    <row r="4555" spans="2:5">
      <c r="B4555" s="283">
        <v>42521.645833333336</v>
      </c>
      <c r="C4555" s="284">
        <v>295.39999999999998</v>
      </c>
      <c r="D4555" s="98">
        <f t="shared" si="74"/>
        <v>13.444987775061124</v>
      </c>
      <c r="E4555" s="98">
        <v>-1.0650411949896244E-2</v>
      </c>
    </row>
    <row r="4556" spans="2:5">
      <c r="B4556" s="283">
        <v>37771.645833333336</v>
      </c>
      <c r="C4556" s="284">
        <v>21.33</v>
      </c>
      <c r="D4556" s="98">
        <f t="shared" si="74"/>
        <v>-0.92779282329045365</v>
      </c>
      <c r="E4556" s="98">
        <v>-1.0667903525046429E-2</v>
      </c>
    </row>
    <row r="4557" spans="2:5">
      <c r="B4557" s="283">
        <v>40305.645833333336</v>
      </c>
      <c r="C4557" s="284">
        <v>123.34</v>
      </c>
      <c r="D4557" s="98">
        <f t="shared" si="74"/>
        <v>4.7824660103141126</v>
      </c>
      <c r="E4557" s="98">
        <v>-1.066816395283543E-2</v>
      </c>
    </row>
    <row r="4558" spans="2:5">
      <c r="B4558" s="283">
        <v>43053.645833333336</v>
      </c>
      <c r="C4558" s="284">
        <v>344.88</v>
      </c>
      <c r="D4558" s="98">
        <f t="shared" si="74"/>
        <v>1.7961731798281173</v>
      </c>
      <c r="E4558" s="98">
        <v>-1.0671256454389044E-2</v>
      </c>
    </row>
    <row r="4559" spans="2:5">
      <c r="B4559" s="283">
        <v>40142.645833333336</v>
      </c>
      <c r="C4559" s="284">
        <v>117.73</v>
      </c>
      <c r="D4559" s="98">
        <f t="shared" si="74"/>
        <v>-0.65863488749710042</v>
      </c>
      <c r="E4559" s="98">
        <v>-1.0672268907563009E-2</v>
      </c>
    </row>
    <row r="4560" spans="2:5">
      <c r="B4560" s="283">
        <v>38195.645833333336</v>
      </c>
      <c r="C4560" s="284">
        <v>25.93</v>
      </c>
      <c r="D4560" s="98">
        <f t="shared" si="74"/>
        <v>-0.77975027605538094</v>
      </c>
      <c r="E4560" s="98">
        <v>-1.0682945440671499E-2</v>
      </c>
    </row>
    <row r="4561" spans="2:5">
      <c r="B4561" s="283">
        <v>41801.645833333336</v>
      </c>
      <c r="C4561" s="284">
        <v>199.64</v>
      </c>
      <c r="D4561" s="98">
        <f t="shared" si="74"/>
        <v>6.6991901272657151</v>
      </c>
      <c r="E4561" s="98">
        <v>-1.0703666997026851E-2</v>
      </c>
    </row>
    <row r="4562" spans="2:5">
      <c r="B4562" s="283">
        <v>41962.645833333336</v>
      </c>
      <c r="C4562" s="284">
        <v>206.62</v>
      </c>
      <c r="D4562" s="98">
        <f t="shared" si="74"/>
        <v>3.4962933279903963E-2</v>
      </c>
      <c r="E4562" s="98">
        <v>-1.0724887484439338E-2</v>
      </c>
    </row>
    <row r="4563" spans="2:5">
      <c r="B4563" s="283">
        <v>45672.645833333336</v>
      </c>
      <c r="C4563" s="284">
        <v>1489.5</v>
      </c>
      <c r="D4563" s="98">
        <f t="shared" si="74"/>
        <v>6.2088858774561997</v>
      </c>
      <c r="E4563" s="98">
        <v>-1.0726264404077979E-2</v>
      </c>
    </row>
    <row r="4564" spans="2:5">
      <c r="B4564" s="283">
        <v>40836.645833333336</v>
      </c>
      <c r="C4564" s="284">
        <v>239.65</v>
      </c>
      <c r="D4564" s="98">
        <f t="shared" si="74"/>
        <v>-0.83910708291372949</v>
      </c>
      <c r="E4564" s="98">
        <v>-1.0732714138286914E-2</v>
      </c>
    </row>
    <row r="4565" spans="2:5">
      <c r="B4565" s="283">
        <v>45803.645833333336</v>
      </c>
      <c r="C4565" s="284">
        <v>2759</v>
      </c>
      <c r="D4565" s="98">
        <f t="shared" si="74"/>
        <v>10.51262257458794</v>
      </c>
      <c r="E4565" s="98">
        <v>-1.0756543564001464E-2</v>
      </c>
    </row>
    <row r="4566" spans="2:5">
      <c r="B4566" s="283">
        <v>41120.645833333336</v>
      </c>
      <c r="C4566" s="284">
        <v>215.19</v>
      </c>
      <c r="D4566" s="98">
        <f t="shared" si="74"/>
        <v>-0.92200434940195719</v>
      </c>
      <c r="E4566" s="98">
        <v>-1.0757136946628054E-2</v>
      </c>
    </row>
    <row r="4567" spans="2:5">
      <c r="B4567" s="283">
        <v>42503.645833333336</v>
      </c>
      <c r="C4567" s="284">
        <v>276.57</v>
      </c>
      <c r="D4567" s="98">
        <f t="shared" si="74"/>
        <v>0.28523630280217471</v>
      </c>
      <c r="E4567" s="98">
        <v>-1.0766149223835675E-2</v>
      </c>
    </row>
    <row r="4568" spans="2:5">
      <c r="B4568" s="283">
        <v>38470.645833333336</v>
      </c>
      <c r="C4568" s="284">
        <v>54.21</v>
      </c>
      <c r="D4568" s="98">
        <f t="shared" si="74"/>
        <v>-0.80399175615576524</v>
      </c>
      <c r="E4568" s="98">
        <v>-1.0766423357664201E-2</v>
      </c>
    </row>
    <row r="4569" spans="2:5">
      <c r="B4569" s="283">
        <v>38400.645833333336</v>
      </c>
      <c r="C4569" s="284">
        <v>36.67</v>
      </c>
      <c r="D4569" s="98">
        <f t="shared" si="74"/>
        <v>-0.32355653938387752</v>
      </c>
      <c r="E4569" s="98">
        <v>-1.0790396547073033E-2</v>
      </c>
    </row>
    <row r="4570" spans="2:5">
      <c r="B4570" s="283">
        <v>39947.645833333336</v>
      </c>
      <c r="C4570" s="284">
        <v>61.35</v>
      </c>
      <c r="D4570" s="98">
        <f t="shared" si="74"/>
        <v>0.67302972457049348</v>
      </c>
      <c r="E4570" s="98">
        <v>-1.0802966784908108E-2</v>
      </c>
    </row>
    <row r="4571" spans="2:5">
      <c r="B4571" s="283">
        <v>39255.645833333336</v>
      </c>
      <c r="C4571" s="284">
        <v>97.02</v>
      </c>
      <c r="D4571" s="98">
        <f t="shared" si="74"/>
        <v>0.58141809290953539</v>
      </c>
      <c r="E4571" s="98">
        <v>-1.0807504078303443E-2</v>
      </c>
    </row>
    <row r="4572" spans="2:5">
      <c r="B4572" s="283">
        <v>40794.645833333336</v>
      </c>
      <c r="C4572" s="284">
        <v>237.04</v>
      </c>
      <c r="D4572" s="98">
        <f t="shared" si="74"/>
        <v>1.4432075860647289</v>
      </c>
      <c r="E4572" s="98">
        <v>-1.0808329507991488E-2</v>
      </c>
    </row>
    <row r="4573" spans="2:5">
      <c r="B4573" s="283">
        <v>43264.645833333336</v>
      </c>
      <c r="C4573" s="284">
        <v>245.78</v>
      </c>
      <c r="D4573" s="98">
        <f t="shared" si="74"/>
        <v>3.6871414107323641E-2</v>
      </c>
      <c r="E4573" s="98">
        <v>-1.082625669094861E-2</v>
      </c>
    </row>
    <row r="4574" spans="2:5">
      <c r="B4574" s="283">
        <v>40968.645833333336</v>
      </c>
      <c r="C4574" s="284">
        <v>185.46</v>
      </c>
      <c r="D4574" s="98">
        <f t="shared" si="74"/>
        <v>-0.24542273577996576</v>
      </c>
      <c r="E4574" s="98">
        <v>-1.0827244119686386E-2</v>
      </c>
    </row>
    <row r="4575" spans="2:5">
      <c r="B4575" s="283">
        <v>42746.645833333336</v>
      </c>
      <c r="C4575" s="284">
        <v>351.67</v>
      </c>
      <c r="D4575" s="98">
        <f t="shared" si="74"/>
        <v>0.89620403321470943</v>
      </c>
      <c r="E4575" s="98">
        <v>-1.0829207920792006E-2</v>
      </c>
    </row>
    <row r="4576" spans="2:5">
      <c r="B4576" s="283">
        <v>37581.645833333336</v>
      </c>
      <c r="C4576" s="284">
        <v>21.92</v>
      </c>
      <c r="D4576" s="98">
        <f t="shared" si="74"/>
        <v>-0.93766883726220607</v>
      </c>
      <c r="E4576" s="98">
        <v>-1.0830324909747224E-2</v>
      </c>
    </row>
    <row r="4577" spans="2:5">
      <c r="B4577" s="283">
        <v>44672.645833333336</v>
      </c>
      <c r="C4577" s="284">
        <v>435.45</v>
      </c>
      <c r="D4577" s="98">
        <f t="shared" si="74"/>
        <v>18.865419708029194</v>
      </c>
      <c r="E4577" s="98">
        <v>-1.0835491345236536E-2</v>
      </c>
    </row>
    <row r="4578" spans="2:5">
      <c r="B4578" s="283">
        <v>36655.645833333336</v>
      </c>
      <c r="C4578" s="284">
        <v>25.55</v>
      </c>
      <c r="D4578" s="98">
        <f t="shared" si="74"/>
        <v>-0.94132506602365373</v>
      </c>
      <c r="E4578" s="98">
        <v>-1.0840108401083959E-2</v>
      </c>
    </row>
    <row r="4579" spans="2:5">
      <c r="B4579" s="283">
        <v>40630.645833333336</v>
      </c>
      <c r="C4579" s="284">
        <v>124.06</v>
      </c>
      <c r="D4579" s="98">
        <f t="shared" si="74"/>
        <v>3.855577299412916</v>
      </c>
      <c r="E4579" s="98">
        <v>-1.084356561951838E-2</v>
      </c>
    </row>
    <row r="4580" spans="2:5">
      <c r="B4580" s="283">
        <v>41956.645833333336</v>
      </c>
      <c r="C4580" s="284">
        <v>198.86</v>
      </c>
      <c r="D4580" s="98">
        <f t="shared" si="74"/>
        <v>0.60293406416250206</v>
      </c>
      <c r="E4580" s="98">
        <v>-1.0843613211301117E-2</v>
      </c>
    </row>
    <row r="4581" spans="2:5">
      <c r="B4581" s="283">
        <v>41876.645833333336</v>
      </c>
      <c r="C4581" s="284">
        <v>183.31</v>
      </c>
      <c r="D4581" s="98">
        <f t="shared" si="74"/>
        <v>-7.819571557879923E-2</v>
      </c>
      <c r="E4581" s="98">
        <v>-1.0846104036261517E-2</v>
      </c>
    </row>
    <row r="4582" spans="2:5">
      <c r="B4582" s="283">
        <v>38114.645833333336</v>
      </c>
      <c r="C4582" s="284">
        <v>27.33</v>
      </c>
      <c r="D4582" s="98">
        <f t="shared" si="74"/>
        <v>-0.85090829741967156</v>
      </c>
      <c r="E4582" s="98">
        <v>-1.0857763300760048E-2</v>
      </c>
    </row>
    <row r="4583" spans="2:5">
      <c r="B4583" s="283">
        <v>41568.645833333336</v>
      </c>
      <c r="C4583" s="284">
        <v>176.55</v>
      </c>
      <c r="D4583" s="98">
        <f t="shared" si="74"/>
        <v>5.459934138309551</v>
      </c>
      <c r="E4583" s="98">
        <v>-1.0868956244047268E-2</v>
      </c>
    </row>
    <row r="4584" spans="2:5">
      <c r="B4584" s="283">
        <v>40722.645833333336</v>
      </c>
      <c r="C4584" s="284">
        <v>176.52</v>
      </c>
      <c r="D4584" s="98">
        <f t="shared" si="74"/>
        <v>-1.6992353440947738E-4</v>
      </c>
      <c r="E4584" s="98">
        <v>-1.0870783368822079E-2</v>
      </c>
    </row>
    <row r="4585" spans="2:5">
      <c r="B4585" s="283">
        <v>40568.645833333336</v>
      </c>
      <c r="C4585" s="284">
        <v>131.88</v>
      </c>
      <c r="D4585" s="98">
        <f t="shared" si="74"/>
        <v>-0.25288919102651264</v>
      </c>
      <c r="E4585" s="98">
        <v>-1.0875271881797155E-2</v>
      </c>
    </row>
    <row r="4586" spans="2:5">
      <c r="B4586" s="283">
        <v>38721.645833333336</v>
      </c>
      <c r="C4586" s="284">
        <v>97.28</v>
      </c>
      <c r="D4586" s="98">
        <f t="shared" si="74"/>
        <v>-0.26235972095844706</v>
      </c>
      <c r="E4586" s="98">
        <v>-1.0879511947127551E-2</v>
      </c>
    </row>
    <row r="4587" spans="2:5">
      <c r="B4587" s="283">
        <v>39120.645833333336</v>
      </c>
      <c r="C4587" s="284">
        <v>90.91</v>
      </c>
      <c r="D4587" s="98">
        <f t="shared" si="74"/>
        <v>-6.5481085526315819E-2</v>
      </c>
      <c r="E4587" s="98">
        <v>-1.0880208900010846E-2</v>
      </c>
    </row>
    <row r="4588" spans="2:5">
      <c r="B4588" s="283">
        <v>43647.645833333336</v>
      </c>
      <c r="C4588" s="284">
        <v>273.93</v>
      </c>
      <c r="D4588" s="98">
        <f t="shared" si="74"/>
        <v>2.0131998680013203</v>
      </c>
      <c r="E4588" s="98">
        <v>-1.09044953962808E-2</v>
      </c>
    </row>
    <row r="4589" spans="2:5">
      <c r="B4589" s="283">
        <v>39175.645833333336</v>
      </c>
      <c r="C4589" s="284">
        <v>76.069999999999993</v>
      </c>
      <c r="D4589" s="98">
        <f t="shared" si="74"/>
        <v>-0.72230131785492646</v>
      </c>
      <c r="E4589" s="98">
        <v>-1.092185671564172E-2</v>
      </c>
    </row>
    <row r="4590" spans="2:5">
      <c r="B4590" s="283">
        <v>37034.645833333336</v>
      </c>
      <c r="C4590" s="284">
        <v>23.54</v>
      </c>
      <c r="D4590" s="98">
        <f t="shared" si="74"/>
        <v>-0.69054817930853152</v>
      </c>
      <c r="E4590" s="98">
        <v>-1.0924369747899232E-2</v>
      </c>
    </row>
    <row r="4591" spans="2:5">
      <c r="B4591" s="283">
        <v>41488.645833333336</v>
      </c>
      <c r="C4591" s="284">
        <v>189.16</v>
      </c>
      <c r="D4591" s="98">
        <f t="shared" si="74"/>
        <v>7.0356839422259991</v>
      </c>
      <c r="E4591" s="98">
        <v>-1.0928104575163466E-2</v>
      </c>
    </row>
    <row r="4592" spans="2:5">
      <c r="B4592" s="283">
        <v>36668.645833333336</v>
      </c>
      <c r="C4592" s="284">
        <v>23.53</v>
      </c>
      <c r="D4592" s="98">
        <f t="shared" si="74"/>
        <v>-0.8756079509410023</v>
      </c>
      <c r="E4592" s="98">
        <v>-1.0928961748633781E-2</v>
      </c>
    </row>
    <row r="4593" spans="2:5">
      <c r="B4593" s="283">
        <v>45518.645833333336</v>
      </c>
      <c r="C4593" s="284">
        <v>1447.77</v>
      </c>
      <c r="D4593" s="98">
        <f t="shared" si="74"/>
        <v>60.528686782830427</v>
      </c>
      <c r="E4593" s="98">
        <v>-1.0937435953490282E-2</v>
      </c>
    </row>
    <row r="4594" spans="2:5">
      <c r="B4594" s="283">
        <v>38427.645833333336</v>
      </c>
      <c r="C4594" s="284">
        <v>54.22</v>
      </c>
      <c r="D4594" s="98">
        <f t="shared" si="74"/>
        <v>-0.9625492999578662</v>
      </c>
      <c r="E4594" s="98">
        <v>-1.094491061656333E-2</v>
      </c>
    </row>
    <row r="4595" spans="2:5">
      <c r="B4595" s="283">
        <v>43762.645833333336</v>
      </c>
      <c r="C4595" s="284">
        <v>356.7</v>
      </c>
      <c r="D4595" s="98">
        <f t="shared" si="74"/>
        <v>5.578753227591295</v>
      </c>
      <c r="E4595" s="98">
        <v>-1.0952446970747265E-2</v>
      </c>
    </row>
    <row r="4596" spans="2:5">
      <c r="B4596" s="283">
        <v>45880.645833333336</v>
      </c>
      <c r="C4596" s="284">
        <v>3280.17</v>
      </c>
      <c r="D4596" s="98">
        <f t="shared" si="74"/>
        <v>8.1958788898233816</v>
      </c>
      <c r="E4596" s="98">
        <v>-1.0954319312528216E-2</v>
      </c>
    </row>
    <row r="4597" spans="2:5">
      <c r="B4597" s="283">
        <v>40598.645833333336</v>
      </c>
      <c r="C4597" s="284">
        <v>120</v>
      </c>
      <c r="D4597" s="98">
        <f t="shared" si="74"/>
        <v>-0.96341653024081064</v>
      </c>
      <c r="E4597" s="98">
        <v>-1.0961839610978297E-2</v>
      </c>
    </row>
    <row r="4598" spans="2:5">
      <c r="B4598" s="283">
        <v>44837.645833333336</v>
      </c>
      <c r="C4598" s="284">
        <v>378.43</v>
      </c>
      <c r="D4598" s="98">
        <f t="shared" si="74"/>
        <v>2.1535833333333332</v>
      </c>
      <c r="E4598" s="98">
        <v>-1.0976661526801323E-2</v>
      </c>
    </row>
    <row r="4599" spans="2:5">
      <c r="B4599" s="283">
        <v>42801.645833333336</v>
      </c>
      <c r="C4599" s="284">
        <v>332.92</v>
      </c>
      <c r="D4599" s="98">
        <f t="shared" si="74"/>
        <v>-0.12026002166847238</v>
      </c>
      <c r="E4599" s="98">
        <v>-1.0991622601152606E-2</v>
      </c>
    </row>
    <row r="4600" spans="2:5">
      <c r="B4600" s="283">
        <v>43115.645833333336</v>
      </c>
      <c r="C4600" s="284">
        <v>345.5</v>
      </c>
      <c r="D4600" s="98">
        <f t="shared" si="74"/>
        <v>3.7786855701069211E-2</v>
      </c>
      <c r="E4600" s="98">
        <v>-1.102046658079292E-2</v>
      </c>
    </row>
    <row r="4601" spans="2:5">
      <c r="B4601" s="283">
        <v>42702.645833333336</v>
      </c>
      <c r="C4601" s="284">
        <v>312.52999999999997</v>
      </c>
      <c r="D4601" s="98">
        <f t="shared" si="74"/>
        <v>-9.5426917510853859E-2</v>
      </c>
      <c r="E4601" s="98">
        <v>-1.1043604835137E-2</v>
      </c>
    </row>
    <row r="4602" spans="2:5">
      <c r="B4602" s="283">
        <v>44462.645833333336</v>
      </c>
      <c r="C4602" s="284">
        <v>350.45</v>
      </c>
      <c r="D4602" s="98">
        <f t="shared" si="74"/>
        <v>0.12133235209419913</v>
      </c>
      <c r="E4602" s="98">
        <v>-1.1061884471033179E-2</v>
      </c>
    </row>
    <row r="4603" spans="2:5">
      <c r="B4603" s="283">
        <v>45485.645833333336</v>
      </c>
      <c r="C4603" s="284">
        <v>1352.37</v>
      </c>
      <c r="D4603" s="98">
        <f t="shared" si="74"/>
        <v>2.8589527750035666</v>
      </c>
      <c r="E4603" s="98">
        <v>-1.1078448578448641E-2</v>
      </c>
    </row>
    <row r="4604" spans="2:5">
      <c r="B4604" s="283">
        <v>42040.645833333336</v>
      </c>
      <c r="C4604" s="284">
        <v>193.58</v>
      </c>
      <c r="D4604" s="98">
        <f t="shared" si="74"/>
        <v>-0.85685869991200625</v>
      </c>
      <c r="E4604" s="98">
        <v>-1.1085568326947626E-2</v>
      </c>
    </row>
    <row r="4605" spans="2:5">
      <c r="B4605" s="283">
        <v>40634.645833333336</v>
      </c>
      <c r="C4605" s="284">
        <v>126.67</v>
      </c>
      <c r="D4605" s="98">
        <f t="shared" si="74"/>
        <v>-0.34564521128215731</v>
      </c>
      <c r="E4605" s="98">
        <v>-1.1085955187758567E-2</v>
      </c>
    </row>
    <row r="4606" spans="2:5">
      <c r="B4606" s="283">
        <v>40106.645833333336</v>
      </c>
      <c r="C4606" s="284">
        <v>120.4</v>
      </c>
      <c r="D4606" s="98">
        <f t="shared" si="74"/>
        <v>-4.9498697402699854E-2</v>
      </c>
      <c r="E4606" s="98">
        <v>-1.1088295687884941E-2</v>
      </c>
    </row>
    <row r="4607" spans="2:5">
      <c r="B4607" s="283">
        <v>40953.645833333336</v>
      </c>
      <c r="C4607" s="284">
        <v>192.46</v>
      </c>
      <c r="D4607" s="98">
        <f t="shared" si="74"/>
        <v>0.59850498338870439</v>
      </c>
      <c r="E4607" s="98">
        <v>-1.1098551022505343E-2</v>
      </c>
    </row>
    <row r="4608" spans="2:5">
      <c r="B4608" s="283">
        <v>39062.645833333336</v>
      </c>
      <c r="C4608" s="284">
        <v>92.66</v>
      </c>
      <c r="D4608" s="98">
        <f t="shared" si="74"/>
        <v>-0.51854930894731377</v>
      </c>
      <c r="E4608" s="98">
        <v>-1.1099252934898662E-2</v>
      </c>
    </row>
    <row r="4609" spans="2:5">
      <c r="B4609" s="283">
        <v>37971.645833333336</v>
      </c>
      <c r="C4609" s="284">
        <v>27.59</v>
      </c>
      <c r="D4609" s="98">
        <f t="shared" si="74"/>
        <v>-0.70224476581049</v>
      </c>
      <c r="E4609" s="98">
        <v>-1.1111111111111072E-2</v>
      </c>
    </row>
    <row r="4610" spans="2:5">
      <c r="B4610" s="283">
        <v>36697.645833333336</v>
      </c>
      <c r="C4610" s="284">
        <v>26.67</v>
      </c>
      <c r="D4610" s="98">
        <f t="shared" si="74"/>
        <v>-3.334541500543664E-2</v>
      </c>
      <c r="E4610" s="98">
        <v>-1.1123470522803047E-2</v>
      </c>
    </row>
    <row r="4611" spans="2:5">
      <c r="B4611" s="283">
        <v>36768.645833333336</v>
      </c>
      <c r="C4611" s="284">
        <v>26.67</v>
      </c>
      <c r="D4611" s="98">
        <f t="shared" si="74"/>
        <v>0</v>
      </c>
      <c r="E4611" s="98">
        <v>-1.1123470522803047E-2</v>
      </c>
    </row>
    <row r="4612" spans="2:5">
      <c r="B4612" s="283">
        <v>38566.645833333336</v>
      </c>
      <c r="C4612" s="284">
        <v>50.67</v>
      </c>
      <c r="D4612" s="98">
        <f t="shared" si="74"/>
        <v>0.8998875140607423</v>
      </c>
      <c r="E4612" s="98">
        <v>-1.1124121779859442E-2</v>
      </c>
    </row>
    <row r="4613" spans="2:5">
      <c r="B4613" s="283">
        <v>44078.645833333336</v>
      </c>
      <c r="C4613" s="284">
        <v>312.82</v>
      </c>
      <c r="D4613" s="98">
        <f t="shared" si="74"/>
        <v>5.173672784685218</v>
      </c>
      <c r="E4613" s="98">
        <v>-1.115852694800068E-2</v>
      </c>
    </row>
    <row r="4614" spans="2:5">
      <c r="B4614" s="283">
        <v>41544.645833333336</v>
      </c>
      <c r="C4614" s="284">
        <v>172.44</v>
      </c>
      <c r="D4614" s="98">
        <f t="shared" si="74"/>
        <v>-0.44875647337126778</v>
      </c>
      <c r="E4614" s="98">
        <v>-1.1181833820746556E-2</v>
      </c>
    </row>
    <row r="4615" spans="2:5">
      <c r="B4615" s="283">
        <v>37165.645833333336</v>
      </c>
      <c r="C4615" s="284">
        <v>19.45</v>
      </c>
      <c r="D4615" s="98">
        <f t="shared" si="74"/>
        <v>-0.88720714451403393</v>
      </c>
      <c r="E4615" s="98">
        <v>-1.1184544992374312E-2</v>
      </c>
    </row>
    <row r="4616" spans="2:5">
      <c r="B4616" s="283">
        <v>44785.645833333336</v>
      </c>
      <c r="C4616" s="284">
        <v>395.08</v>
      </c>
      <c r="D4616" s="98">
        <f t="shared" si="74"/>
        <v>19.312596401028276</v>
      </c>
      <c r="E4616" s="98">
        <v>-1.1187586034288599E-2</v>
      </c>
    </row>
    <row r="4617" spans="2:5">
      <c r="B4617" s="283">
        <v>42251.645833333336</v>
      </c>
      <c r="C4617" s="284">
        <v>190.02</v>
      </c>
      <c r="D4617" s="98">
        <f t="shared" si="74"/>
        <v>-0.51903411967196511</v>
      </c>
      <c r="E4617" s="98">
        <v>-1.1188010615600708E-2</v>
      </c>
    </row>
    <row r="4618" spans="2:5">
      <c r="B4618" s="283">
        <v>43830.645833333336</v>
      </c>
      <c r="C4618" s="284">
        <v>423.97</v>
      </c>
      <c r="D4618" s="98">
        <f t="shared" ref="D4618:D4681" si="75">C4618/C4617-1</f>
        <v>1.231186190927271</v>
      </c>
      <c r="E4618" s="98">
        <v>-1.1194813069944187E-2</v>
      </c>
    </row>
    <row r="4619" spans="2:5">
      <c r="B4619" s="283">
        <v>41838.645833333336</v>
      </c>
      <c r="C4619" s="284">
        <v>180.08</v>
      </c>
      <c r="D4619" s="98">
        <f t="shared" si="75"/>
        <v>-0.57525296601174614</v>
      </c>
      <c r="E4619" s="98">
        <v>-1.1201405666593445E-2</v>
      </c>
    </row>
    <row r="4620" spans="2:5">
      <c r="B4620" s="283">
        <v>36727.645833333336</v>
      </c>
      <c r="C4620" s="284">
        <v>29.99</v>
      </c>
      <c r="D4620" s="98">
        <f t="shared" si="75"/>
        <v>-0.8334629053753887</v>
      </c>
      <c r="E4620" s="98">
        <v>-1.1210023079459286E-2</v>
      </c>
    </row>
    <row r="4621" spans="2:5">
      <c r="B4621" s="283">
        <v>42510.645833333336</v>
      </c>
      <c r="C4621" s="284">
        <v>290.68</v>
      </c>
      <c r="D4621" s="98">
        <f t="shared" si="75"/>
        <v>8.692564188062688</v>
      </c>
      <c r="E4621" s="98">
        <v>-1.1225253418599923E-2</v>
      </c>
    </row>
    <row r="4622" spans="2:5">
      <c r="B4622" s="283">
        <v>40373.645833333336</v>
      </c>
      <c r="C4622" s="284">
        <v>125.95</v>
      </c>
      <c r="D4622" s="98">
        <f t="shared" si="75"/>
        <v>-0.56670565570386677</v>
      </c>
      <c r="E4622" s="98">
        <v>-1.1226252158894612E-2</v>
      </c>
    </row>
    <row r="4623" spans="2:5">
      <c r="B4623" s="283">
        <v>38971.645833333336</v>
      </c>
      <c r="C4623" s="284">
        <v>73.040000000000006</v>
      </c>
      <c r="D4623" s="98">
        <f t="shared" si="75"/>
        <v>-0.42008733624454142</v>
      </c>
      <c r="E4623" s="98">
        <v>-1.1235955056179803E-2</v>
      </c>
    </row>
    <row r="4624" spans="2:5">
      <c r="B4624" s="283">
        <v>44063.645833333336</v>
      </c>
      <c r="C4624" s="284">
        <v>312.39999999999998</v>
      </c>
      <c r="D4624" s="98">
        <f t="shared" si="75"/>
        <v>3.2771084337349388</v>
      </c>
      <c r="E4624" s="98">
        <v>-1.1235955056179803E-2</v>
      </c>
    </row>
    <row r="4625" spans="2:5">
      <c r="B4625" s="283">
        <v>42278.645833333336</v>
      </c>
      <c r="C4625" s="284">
        <v>211.05</v>
      </c>
      <c r="D4625" s="98">
        <f t="shared" si="75"/>
        <v>-0.32442381562099865</v>
      </c>
      <c r="E4625" s="98">
        <v>-1.1243851018973849E-2</v>
      </c>
    </row>
    <row r="4626" spans="2:5">
      <c r="B4626" s="283">
        <v>36970.645833333336</v>
      </c>
      <c r="C4626" s="284">
        <v>26.38</v>
      </c>
      <c r="D4626" s="98">
        <f t="shared" si="75"/>
        <v>-0.87500592276711675</v>
      </c>
      <c r="E4626" s="98">
        <v>-1.1244377811094441E-2</v>
      </c>
    </row>
    <row r="4627" spans="2:5">
      <c r="B4627" s="283">
        <v>42982.645833333336</v>
      </c>
      <c r="C4627" s="284">
        <v>346.43</v>
      </c>
      <c r="D4627" s="98">
        <f t="shared" si="75"/>
        <v>12.132297194844581</v>
      </c>
      <c r="E4627" s="98">
        <v>-1.1245255016125832E-2</v>
      </c>
    </row>
    <row r="4628" spans="2:5">
      <c r="B4628" s="283">
        <v>43630.645833333336</v>
      </c>
      <c r="C4628" s="284">
        <v>294.47000000000003</v>
      </c>
      <c r="D4628" s="98">
        <f t="shared" si="75"/>
        <v>-0.14998701036284379</v>
      </c>
      <c r="E4628" s="98">
        <v>-1.1248405076891954E-2</v>
      </c>
    </row>
    <row r="4629" spans="2:5">
      <c r="B4629" s="283">
        <v>41317.645833333336</v>
      </c>
      <c r="C4629" s="284">
        <v>213.5</v>
      </c>
      <c r="D4629" s="98">
        <f t="shared" si="75"/>
        <v>-0.27496858763201693</v>
      </c>
      <c r="E4629" s="98">
        <v>-1.1253647015236456E-2</v>
      </c>
    </row>
    <row r="4630" spans="2:5">
      <c r="B4630" s="283">
        <v>45579.645833333336</v>
      </c>
      <c r="C4630" s="284">
        <v>2308.9499999999998</v>
      </c>
      <c r="D4630" s="98">
        <f t="shared" si="75"/>
        <v>9.8147540983606554</v>
      </c>
      <c r="E4630" s="98">
        <v>-1.1262177497056047E-2</v>
      </c>
    </row>
    <row r="4631" spans="2:5">
      <c r="B4631" s="283">
        <v>41682.645833333336</v>
      </c>
      <c r="C4631" s="284">
        <v>208.03</v>
      </c>
      <c r="D4631" s="98">
        <f t="shared" si="75"/>
        <v>-0.90990276965720351</v>
      </c>
      <c r="E4631" s="98">
        <v>-1.1264258555133133E-2</v>
      </c>
    </row>
    <row r="4632" spans="2:5">
      <c r="B4632" s="283">
        <v>45100.645833333336</v>
      </c>
      <c r="C4632" s="284">
        <v>559.13</v>
      </c>
      <c r="D4632" s="98">
        <f t="shared" si="75"/>
        <v>1.6877373455751572</v>
      </c>
      <c r="E4632" s="98">
        <v>-1.1264367816091969E-2</v>
      </c>
    </row>
    <row r="4633" spans="2:5">
      <c r="B4633" s="283">
        <v>44123.645833333336</v>
      </c>
      <c r="C4633" s="284">
        <v>283.37</v>
      </c>
      <c r="D4633" s="98">
        <f t="shared" si="75"/>
        <v>-0.49319478475488709</v>
      </c>
      <c r="E4633" s="98">
        <v>-1.1270062805303627E-2</v>
      </c>
    </row>
    <row r="4634" spans="2:5">
      <c r="B4634" s="283">
        <v>43706.645833333336</v>
      </c>
      <c r="C4634" s="284">
        <v>342.05</v>
      </c>
      <c r="D4634" s="98">
        <f t="shared" si="75"/>
        <v>0.20707908388326213</v>
      </c>
      <c r="E4634" s="98">
        <v>-1.1273305390952393E-2</v>
      </c>
    </row>
    <row r="4635" spans="2:5">
      <c r="B4635" s="283">
        <v>41054.645833333336</v>
      </c>
      <c r="C4635" s="284">
        <v>219.91</v>
      </c>
      <c r="D4635" s="98">
        <f t="shared" si="75"/>
        <v>-0.35708229790966239</v>
      </c>
      <c r="E4635" s="98">
        <v>-1.1284956388813883E-2</v>
      </c>
    </row>
    <row r="4636" spans="2:5">
      <c r="B4636" s="283">
        <v>37655.645833333336</v>
      </c>
      <c r="C4636" s="284">
        <v>21.87</v>
      </c>
      <c r="D4636" s="98">
        <f t="shared" si="75"/>
        <v>-0.90055022509208316</v>
      </c>
      <c r="E4636" s="98">
        <v>-1.1301989150090397E-2</v>
      </c>
    </row>
    <row r="4637" spans="2:5">
      <c r="B4637" s="283">
        <v>40716.645833333336</v>
      </c>
      <c r="C4637" s="284">
        <v>158.16999999999999</v>
      </c>
      <c r="D4637" s="98">
        <f t="shared" si="75"/>
        <v>6.2322816643804293</v>
      </c>
      <c r="E4637" s="98">
        <v>-1.1313914239279965E-2</v>
      </c>
    </row>
    <row r="4638" spans="2:5">
      <c r="B4638" s="283">
        <v>40766.645833333336</v>
      </c>
      <c r="C4638" s="284">
        <v>218.11</v>
      </c>
      <c r="D4638" s="98">
        <f t="shared" si="75"/>
        <v>0.37895934753745997</v>
      </c>
      <c r="E4638" s="98">
        <v>-1.1332215221431463E-2</v>
      </c>
    </row>
    <row r="4639" spans="2:5">
      <c r="B4639" s="283">
        <v>42909.645833333336</v>
      </c>
      <c r="C4639" s="284">
        <v>421.27</v>
      </c>
      <c r="D4639" s="98">
        <f t="shared" si="75"/>
        <v>0.9314566044656365</v>
      </c>
      <c r="E4639" s="98">
        <v>-1.1335367284675102E-2</v>
      </c>
    </row>
    <row r="4640" spans="2:5">
      <c r="B4640" s="283">
        <v>37914.645833333336</v>
      </c>
      <c r="C4640" s="284">
        <v>24.39</v>
      </c>
      <c r="D4640" s="98">
        <f t="shared" si="75"/>
        <v>-0.94210363899636818</v>
      </c>
      <c r="E4640" s="98">
        <v>-1.1349817592217315E-2</v>
      </c>
    </row>
    <row r="4641" spans="2:5">
      <c r="B4641" s="283">
        <v>40428.645833333336</v>
      </c>
      <c r="C4641" s="284">
        <v>117.58</v>
      </c>
      <c r="D4641" s="98">
        <f t="shared" si="75"/>
        <v>3.8208282082820828</v>
      </c>
      <c r="E4641" s="98">
        <v>-1.1351215000420467E-2</v>
      </c>
    </row>
    <row r="4642" spans="2:5">
      <c r="B4642" s="283">
        <v>41996.645833333336</v>
      </c>
      <c r="C4642" s="284">
        <v>194.53</v>
      </c>
      <c r="D4642" s="98">
        <f t="shared" si="75"/>
        <v>0.65444803538016671</v>
      </c>
      <c r="E4642" s="98">
        <v>-1.1383849163998594E-2</v>
      </c>
    </row>
    <row r="4643" spans="2:5">
      <c r="B4643" s="283">
        <v>43088.645833333336</v>
      </c>
      <c r="C4643" s="284">
        <v>327.33</v>
      </c>
      <c r="D4643" s="98">
        <f t="shared" si="75"/>
        <v>0.68267105330797295</v>
      </c>
      <c r="E4643" s="98">
        <v>-1.1386288130474265E-2</v>
      </c>
    </row>
    <row r="4644" spans="2:5">
      <c r="B4644" s="283">
        <v>41436.645833333336</v>
      </c>
      <c r="C4644" s="284">
        <v>178.83</v>
      </c>
      <c r="D4644" s="98">
        <f t="shared" si="75"/>
        <v>-0.45367060764366229</v>
      </c>
      <c r="E4644" s="98">
        <v>-1.1388136436508267E-2</v>
      </c>
    </row>
    <row r="4645" spans="2:5">
      <c r="B4645" s="283">
        <v>43082.645833333336</v>
      </c>
      <c r="C4645" s="284">
        <v>325.47000000000003</v>
      </c>
      <c r="D4645" s="98">
        <f t="shared" si="75"/>
        <v>0.81999664485824519</v>
      </c>
      <c r="E4645" s="98">
        <v>-1.1390559504282805E-2</v>
      </c>
    </row>
    <row r="4646" spans="2:5">
      <c r="B4646" s="283">
        <v>42094.645833333336</v>
      </c>
      <c r="C4646" s="284">
        <v>140.5</v>
      </c>
      <c r="D4646" s="98">
        <f t="shared" si="75"/>
        <v>-0.56831658831843179</v>
      </c>
      <c r="E4646" s="98">
        <v>-1.1398817900365898E-2</v>
      </c>
    </row>
    <row r="4647" spans="2:5">
      <c r="B4647" s="283">
        <v>37840.645833333336</v>
      </c>
      <c r="C4647" s="284">
        <v>25.13</v>
      </c>
      <c r="D4647" s="98">
        <f t="shared" si="75"/>
        <v>-0.82113879003558721</v>
      </c>
      <c r="E4647" s="98">
        <v>-1.1408339889850572E-2</v>
      </c>
    </row>
    <row r="4648" spans="2:5">
      <c r="B4648" s="283">
        <v>42236.645833333336</v>
      </c>
      <c r="C4648" s="284">
        <v>197.5</v>
      </c>
      <c r="D4648" s="98">
        <f t="shared" si="75"/>
        <v>6.8591325109430965</v>
      </c>
      <c r="E4648" s="98">
        <v>-1.1412553809190151E-2</v>
      </c>
    </row>
    <row r="4649" spans="2:5">
      <c r="B4649" s="283">
        <v>44487.645833333336</v>
      </c>
      <c r="C4649" s="284">
        <v>438.25</v>
      </c>
      <c r="D4649" s="98">
        <f t="shared" si="75"/>
        <v>1.2189873417721517</v>
      </c>
      <c r="E4649" s="98">
        <v>-1.1436434178471511E-2</v>
      </c>
    </row>
    <row r="4650" spans="2:5">
      <c r="B4650" s="283">
        <v>41242.645833333336</v>
      </c>
      <c r="C4650" s="284">
        <v>210.59</v>
      </c>
      <c r="D4650" s="98">
        <f t="shared" si="75"/>
        <v>-0.5194751853964632</v>
      </c>
      <c r="E4650" s="98">
        <v>-1.1453785851757936E-2</v>
      </c>
    </row>
    <row r="4651" spans="2:5">
      <c r="B4651" s="283">
        <v>37201.645833333336</v>
      </c>
      <c r="C4651" s="284">
        <v>22.41</v>
      </c>
      <c r="D4651" s="98">
        <f t="shared" si="75"/>
        <v>-0.89358469063108414</v>
      </c>
      <c r="E4651" s="98">
        <v>-1.1468901632113004E-2</v>
      </c>
    </row>
    <row r="4652" spans="2:5">
      <c r="B4652" s="283">
        <v>38799.645833333336</v>
      </c>
      <c r="C4652" s="284">
        <v>85.33</v>
      </c>
      <c r="D4652" s="98">
        <f t="shared" si="75"/>
        <v>2.8076751450245423</v>
      </c>
      <c r="E4652" s="98">
        <v>-1.1468952734012938E-2</v>
      </c>
    </row>
    <row r="4653" spans="2:5">
      <c r="B4653" s="283">
        <v>44146.645833333336</v>
      </c>
      <c r="C4653" s="284">
        <v>295.10000000000002</v>
      </c>
      <c r="D4653" s="98">
        <f t="shared" si="75"/>
        <v>2.4583382163365761</v>
      </c>
      <c r="E4653" s="98">
        <v>-1.1489632532743599E-2</v>
      </c>
    </row>
    <row r="4654" spans="2:5">
      <c r="B4654" s="283">
        <v>42776.645833333336</v>
      </c>
      <c r="C4654" s="284">
        <v>350.15</v>
      </c>
      <c r="D4654" s="98">
        <f t="shared" si="75"/>
        <v>0.18654693324296834</v>
      </c>
      <c r="E4654" s="98">
        <v>-1.1490034441872465E-2</v>
      </c>
    </row>
    <row r="4655" spans="2:5">
      <c r="B4655" s="283">
        <v>43081.645833333336</v>
      </c>
      <c r="C4655" s="284">
        <v>329.22</v>
      </c>
      <c r="D4655" s="98">
        <f t="shared" si="75"/>
        <v>-5.9774382407539517E-2</v>
      </c>
      <c r="E4655" s="98">
        <v>-1.1499774808587215E-2</v>
      </c>
    </row>
    <row r="4656" spans="2:5">
      <c r="B4656" s="283">
        <v>41806.645833333336</v>
      </c>
      <c r="C4656" s="284">
        <v>193.33</v>
      </c>
      <c r="D4656" s="98">
        <f t="shared" si="75"/>
        <v>-0.41276350160986575</v>
      </c>
      <c r="E4656" s="98">
        <v>-1.1504243787708313E-2</v>
      </c>
    </row>
    <row r="4657" spans="2:5">
      <c r="B4657" s="283">
        <v>45545.645833333336</v>
      </c>
      <c r="C4657" s="284">
        <v>2255.15</v>
      </c>
      <c r="D4657" s="98">
        <f t="shared" si="75"/>
        <v>10.664770082242796</v>
      </c>
      <c r="E4657" s="98">
        <v>-1.1506092750065755E-2</v>
      </c>
    </row>
    <row r="4658" spans="2:5">
      <c r="B4658" s="283">
        <v>40149.645833333336</v>
      </c>
      <c r="C4658" s="284">
        <v>118.44</v>
      </c>
      <c r="D4658" s="98">
        <f t="shared" si="75"/>
        <v>-0.94748021195929322</v>
      </c>
      <c r="E4658" s="98">
        <v>-1.151727591387075E-2</v>
      </c>
    </row>
    <row r="4659" spans="2:5">
      <c r="B4659" s="283">
        <v>41255.645833333336</v>
      </c>
      <c r="C4659" s="284">
        <v>227.43</v>
      </c>
      <c r="D4659" s="98">
        <f t="shared" si="75"/>
        <v>0.92021276595744683</v>
      </c>
      <c r="E4659" s="98">
        <v>-1.1517732962447846E-2</v>
      </c>
    </row>
    <row r="4660" spans="2:5">
      <c r="B4660" s="283">
        <v>37280.645833333336</v>
      </c>
      <c r="C4660" s="284">
        <v>25.73</v>
      </c>
      <c r="D4660" s="98">
        <f t="shared" si="75"/>
        <v>-0.88686628852833838</v>
      </c>
      <c r="E4660" s="98">
        <v>-1.1525163273146344E-2</v>
      </c>
    </row>
    <row r="4661" spans="2:5">
      <c r="B4661" s="283">
        <v>39132.645833333336</v>
      </c>
      <c r="C4661" s="284">
        <v>86.61</v>
      </c>
      <c r="D4661" s="98">
        <f t="shared" si="75"/>
        <v>2.3661095996890786</v>
      </c>
      <c r="E4661" s="98">
        <v>-1.1527048619036862E-2</v>
      </c>
    </row>
    <row r="4662" spans="2:5">
      <c r="B4662" s="283">
        <v>42930.645833333336</v>
      </c>
      <c r="C4662" s="284">
        <v>420.03</v>
      </c>
      <c r="D4662" s="98">
        <f t="shared" si="75"/>
        <v>3.8496709386906822</v>
      </c>
      <c r="E4662" s="98">
        <v>-1.1531311039465364E-2</v>
      </c>
    </row>
    <row r="4663" spans="2:5">
      <c r="B4663" s="283">
        <v>37005.645833333336</v>
      </c>
      <c r="C4663" s="284">
        <v>24</v>
      </c>
      <c r="D4663" s="98">
        <f t="shared" si="75"/>
        <v>-0.94286122419827156</v>
      </c>
      <c r="E4663" s="98">
        <v>-1.1532125205930832E-2</v>
      </c>
    </row>
    <row r="4664" spans="2:5">
      <c r="B4664" s="283">
        <v>37124.645833333336</v>
      </c>
      <c r="C4664" s="284">
        <v>20.57</v>
      </c>
      <c r="D4664" s="98">
        <f t="shared" si="75"/>
        <v>-0.14291666666666669</v>
      </c>
      <c r="E4664" s="98">
        <v>-1.1532916866890841E-2</v>
      </c>
    </row>
    <row r="4665" spans="2:5">
      <c r="B4665" s="283">
        <v>44180.645833333336</v>
      </c>
      <c r="C4665" s="284">
        <v>332.25</v>
      </c>
      <c r="D4665" s="98">
        <f t="shared" si="75"/>
        <v>15.152163344676712</v>
      </c>
      <c r="E4665" s="98">
        <v>-1.1543152946776547E-2</v>
      </c>
    </row>
    <row r="4666" spans="2:5">
      <c r="B4666" s="283">
        <v>39290.645833333336</v>
      </c>
      <c r="C4666" s="284">
        <v>88.18</v>
      </c>
      <c r="D4666" s="98">
        <f t="shared" si="75"/>
        <v>-0.7345974416854778</v>
      </c>
      <c r="E4666" s="98">
        <v>-1.1545790830624236E-2</v>
      </c>
    </row>
    <row r="4667" spans="2:5">
      <c r="B4667" s="283">
        <v>43454.645833333336</v>
      </c>
      <c r="C4667" s="284">
        <v>298.48</v>
      </c>
      <c r="D4667" s="98">
        <f t="shared" si="75"/>
        <v>2.3848945339079157</v>
      </c>
      <c r="E4667" s="98">
        <v>-1.155743948074317E-2</v>
      </c>
    </row>
    <row r="4668" spans="2:5">
      <c r="B4668" s="283">
        <v>42159.645833333336</v>
      </c>
      <c r="C4668" s="284">
        <v>160.77000000000001</v>
      </c>
      <c r="D4668" s="98">
        <f t="shared" si="75"/>
        <v>-0.46137094612704366</v>
      </c>
      <c r="E4668" s="98">
        <v>-1.1558561328004924E-2</v>
      </c>
    </row>
    <row r="4669" spans="2:5">
      <c r="B4669" s="283">
        <v>40450.645833333336</v>
      </c>
      <c r="C4669" s="284">
        <v>117.02</v>
      </c>
      <c r="D4669" s="98">
        <f t="shared" si="75"/>
        <v>-0.27212788455557635</v>
      </c>
      <c r="E4669" s="98">
        <v>-1.1571923304333209E-2</v>
      </c>
    </row>
    <row r="4670" spans="2:5">
      <c r="B4670" s="283">
        <v>44784.645833333336</v>
      </c>
      <c r="C4670" s="284">
        <v>399.55</v>
      </c>
      <c r="D4670" s="98">
        <f t="shared" si="75"/>
        <v>2.4143736113484877</v>
      </c>
      <c r="E4670" s="98">
        <v>-1.1577567226578989E-2</v>
      </c>
    </row>
    <row r="4671" spans="2:5">
      <c r="B4671" s="283">
        <v>45825.645833333336</v>
      </c>
      <c r="C4671" s="284">
        <v>2730.67</v>
      </c>
      <c r="D4671" s="98">
        <f t="shared" si="75"/>
        <v>5.834363659116506</v>
      </c>
      <c r="E4671" s="98">
        <v>-1.1582997607387013E-2</v>
      </c>
    </row>
    <row r="4672" spans="2:5">
      <c r="B4672" s="283">
        <v>37823.645833333336</v>
      </c>
      <c r="C4672" s="284">
        <v>23.89</v>
      </c>
      <c r="D4672" s="98">
        <f t="shared" si="75"/>
        <v>-0.99125123138277416</v>
      </c>
      <c r="E4672" s="98">
        <v>-1.1584609019445691E-2</v>
      </c>
    </row>
    <row r="4673" spans="2:5">
      <c r="B4673" s="283">
        <v>43062.645833333336</v>
      </c>
      <c r="C4673" s="284">
        <v>340.08</v>
      </c>
      <c r="D4673" s="98">
        <f t="shared" si="75"/>
        <v>13.235244872331519</v>
      </c>
      <c r="E4673" s="98">
        <v>-1.1596477460981802E-2</v>
      </c>
    </row>
    <row r="4674" spans="2:5">
      <c r="B4674" s="283">
        <v>45314.645833333336</v>
      </c>
      <c r="C4674" s="284">
        <v>730.02</v>
      </c>
      <c r="D4674" s="98">
        <f t="shared" si="75"/>
        <v>1.1466125617501763</v>
      </c>
      <c r="E4674" s="98">
        <v>-1.1616571892770211E-2</v>
      </c>
    </row>
    <row r="4675" spans="2:5">
      <c r="B4675" s="283">
        <v>38124.645833333336</v>
      </c>
      <c r="C4675" s="284">
        <v>24.67</v>
      </c>
      <c r="D4675" s="98">
        <f t="shared" si="75"/>
        <v>-0.96620640530396429</v>
      </c>
      <c r="E4675" s="98">
        <v>-1.1618589743589758E-2</v>
      </c>
    </row>
    <row r="4676" spans="2:5">
      <c r="B4676" s="283">
        <v>44936.645833333336</v>
      </c>
      <c r="C4676" s="284">
        <v>700.97</v>
      </c>
      <c r="D4676" s="98">
        <f t="shared" si="75"/>
        <v>27.413862991487637</v>
      </c>
      <c r="E4676" s="98">
        <v>-1.1632497673500497E-2</v>
      </c>
    </row>
    <row r="4677" spans="2:5">
      <c r="B4677" s="283">
        <v>38184.645833333336</v>
      </c>
      <c r="C4677" s="284">
        <v>25.45</v>
      </c>
      <c r="D4677" s="98">
        <f t="shared" si="75"/>
        <v>-0.96369316803857508</v>
      </c>
      <c r="E4677" s="98">
        <v>-1.1650485436893177E-2</v>
      </c>
    </row>
    <row r="4678" spans="2:5">
      <c r="B4678" s="283">
        <v>44741.645833333336</v>
      </c>
      <c r="C4678" s="284">
        <v>356.25</v>
      </c>
      <c r="D4678" s="98">
        <f t="shared" si="75"/>
        <v>12.998035363457761</v>
      </c>
      <c r="E4678" s="98">
        <v>-1.1652101539741944E-2</v>
      </c>
    </row>
    <row r="4679" spans="2:5">
      <c r="B4679" s="283">
        <v>43194.645833333336</v>
      </c>
      <c r="C4679" s="284">
        <v>281.43</v>
      </c>
      <c r="D4679" s="98">
        <f t="shared" si="75"/>
        <v>-0.21002105263157889</v>
      </c>
      <c r="E4679" s="98">
        <v>-1.1659350307287042E-2</v>
      </c>
    </row>
    <row r="4680" spans="2:5">
      <c r="B4680" s="283">
        <v>39316.645833333336</v>
      </c>
      <c r="C4680" s="284">
        <v>83.02</v>
      </c>
      <c r="D4680" s="98">
        <f t="shared" si="75"/>
        <v>-0.70500657357069252</v>
      </c>
      <c r="E4680" s="98">
        <v>-1.1666666666666714E-2</v>
      </c>
    </row>
    <row r="4681" spans="2:5">
      <c r="B4681" s="283">
        <v>45660.645833333336</v>
      </c>
      <c r="C4681" s="284">
        <v>1701.97</v>
      </c>
      <c r="D4681" s="98">
        <f t="shared" si="75"/>
        <v>19.500722717417492</v>
      </c>
      <c r="E4681" s="98">
        <v>-1.1677738548731664E-2</v>
      </c>
    </row>
    <row r="4682" spans="2:5">
      <c r="B4682" s="283">
        <v>41218.645833333336</v>
      </c>
      <c r="C4682" s="284">
        <v>221.51</v>
      </c>
      <c r="D4682" s="98">
        <f t="shared" ref="D4682:D4745" si="76">C4682/C4681-1</f>
        <v>-0.86985081993219626</v>
      </c>
      <c r="E4682" s="98">
        <v>-1.1689644402801957E-2</v>
      </c>
    </row>
    <row r="4683" spans="2:5">
      <c r="B4683" s="283">
        <v>40186.645833333336</v>
      </c>
      <c r="C4683" s="284">
        <v>129.34</v>
      </c>
      <c r="D4683" s="98">
        <f t="shared" si="76"/>
        <v>-0.41609859600018051</v>
      </c>
      <c r="E4683" s="98">
        <v>-1.1690991059830402E-2</v>
      </c>
    </row>
    <row r="4684" spans="2:5">
      <c r="B4684" s="283">
        <v>36748.645833333336</v>
      </c>
      <c r="C4684" s="284">
        <v>27.87</v>
      </c>
      <c r="D4684" s="98">
        <f t="shared" si="76"/>
        <v>-0.78452141642183393</v>
      </c>
      <c r="E4684" s="98">
        <v>-1.1702127659574457E-2</v>
      </c>
    </row>
    <row r="4685" spans="2:5">
      <c r="B4685" s="283">
        <v>38117.645833333336</v>
      </c>
      <c r="C4685" s="284">
        <v>27.01</v>
      </c>
      <c r="D4685" s="98">
        <f t="shared" si="76"/>
        <v>-3.0857552924291376E-2</v>
      </c>
      <c r="E4685" s="98">
        <v>-1.170874496889851E-2</v>
      </c>
    </row>
    <row r="4686" spans="2:5">
      <c r="B4686" s="283">
        <v>41815.645833333336</v>
      </c>
      <c r="C4686" s="284">
        <v>189.69</v>
      </c>
      <c r="D4686" s="98">
        <f t="shared" si="76"/>
        <v>6.0229544613106256</v>
      </c>
      <c r="E4686" s="98">
        <v>-1.1722413254141917E-2</v>
      </c>
    </row>
    <row r="4687" spans="2:5">
      <c r="B4687" s="283">
        <v>40920.645833333336</v>
      </c>
      <c r="C4687" s="284">
        <v>171.02</v>
      </c>
      <c r="D4687" s="98">
        <f t="shared" si="76"/>
        <v>-9.8423744003373836E-2</v>
      </c>
      <c r="E4687" s="98">
        <v>-1.1730713666570414E-2</v>
      </c>
    </row>
    <row r="4688" spans="2:5">
      <c r="B4688" s="283">
        <v>43346.645833333336</v>
      </c>
      <c r="C4688" s="284">
        <v>291.27</v>
      </c>
      <c r="D4688" s="98">
        <f t="shared" si="76"/>
        <v>0.70313413635832056</v>
      </c>
      <c r="E4688" s="98">
        <v>-1.1739558239744929E-2</v>
      </c>
    </row>
    <row r="4689" spans="2:5">
      <c r="B4689" s="283">
        <v>37272.645833333336</v>
      </c>
      <c r="C4689" s="284">
        <v>26.93</v>
      </c>
      <c r="D4689" s="98">
        <f t="shared" si="76"/>
        <v>-0.90754282967693201</v>
      </c>
      <c r="E4689" s="98">
        <v>-1.1743119266055091E-2</v>
      </c>
    </row>
    <row r="4690" spans="2:5">
      <c r="B4690" s="283">
        <v>37495.645833333336</v>
      </c>
      <c r="C4690" s="284">
        <v>23.54</v>
      </c>
      <c r="D4690" s="98">
        <f t="shared" si="76"/>
        <v>-0.12588191607872268</v>
      </c>
      <c r="E4690" s="98">
        <v>-1.1754827875734675E-2</v>
      </c>
    </row>
    <row r="4691" spans="2:5">
      <c r="B4691" s="283">
        <v>41457.645833333336</v>
      </c>
      <c r="C4691" s="284">
        <v>191.38</v>
      </c>
      <c r="D4691" s="98">
        <f t="shared" si="76"/>
        <v>7.1299915038232804</v>
      </c>
      <c r="E4691" s="98">
        <v>-1.1773210781782506E-2</v>
      </c>
    </row>
    <row r="4692" spans="2:5">
      <c r="B4692" s="283">
        <v>41299.645833333336</v>
      </c>
      <c r="C4692" s="284">
        <v>220.49</v>
      </c>
      <c r="D4692" s="98">
        <f t="shared" si="76"/>
        <v>0.15210575817744809</v>
      </c>
      <c r="E4692" s="98">
        <v>-1.1787378988884933E-2</v>
      </c>
    </row>
    <row r="4693" spans="2:5">
      <c r="B4693" s="283">
        <v>42005.645833333336</v>
      </c>
      <c r="C4693" s="284">
        <v>196.98</v>
      </c>
      <c r="D4693" s="98">
        <f t="shared" si="76"/>
        <v>-0.10662615084584348</v>
      </c>
      <c r="E4693" s="98">
        <v>-1.1789494807605605E-2</v>
      </c>
    </row>
    <row r="4694" spans="2:5">
      <c r="B4694" s="283">
        <v>45742.645833333336</v>
      </c>
      <c r="C4694" s="284">
        <v>2052.38</v>
      </c>
      <c r="D4694" s="98">
        <f t="shared" si="76"/>
        <v>9.4192303787186535</v>
      </c>
      <c r="E4694" s="98">
        <v>-1.1791782827042518E-2</v>
      </c>
    </row>
    <row r="4695" spans="2:5">
      <c r="B4695" s="283">
        <v>40688.645833333336</v>
      </c>
      <c r="C4695" s="284">
        <v>126.49</v>
      </c>
      <c r="D4695" s="98">
        <f t="shared" si="76"/>
        <v>-0.93836911293230296</v>
      </c>
      <c r="E4695" s="98">
        <v>-1.179687500000004E-2</v>
      </c>
    </row>
    <row r="4696" spans="2:5">
      <c r="B4696" s="283">
        <v>43059.645833333336</v>
      </c>
      <c r="C4696" s="284">
        <v>343.33</v>
      </c>
      <c r="D4696" s="98">
        <f t="shared" si="76"/>
        <v>1.7142857142857144</v>
      </c>
      <c r="E4696" s="98">
        <v>-1.1800938318510257E-2</v>
      </c>
    </row>
    <row r="4697" spans="2:5">
      <c r="B4697" s="283">
        <v>38530.645833333336</v>
      </c>
      <c r="C4697" s="284">
        <v>52.7</v>
      </c>
      <c r="D4697" s="98">
        <f t="shared" si="76"/>
        <v>-0.84650336411033111</v>
      </c>
      <c r="E4697" s="98">
        <v>-1.1813238327395337E-2</v>
      </c>
    </row>
    <row r="4698" spans="2:5">
      <c r="B4698" s="283">
        <v>43773.645833333336</v>
      </c>
      <c r="C4698" s="284">
        <v>367.2</v>
      </c>
      <c r="D4698" s="98">
        <f t="shared" si="76"/>
        <v>5.9677419354838701</v>
      </c>
      <c r="E4698" s="98">
        <v>-1.1840688912809538E-2</v>
      </c>
    </row>
    <row r="4699" spans="2:5">
      <c r="B4699" s="283">
        <v>43266.645833333336</v>
      </c>
      <c r="C4699" s="284">
        <v>244.25</v>
      </c>
      <c r="D4699" s="98">
        <f t="shared" si="76"/>
        <v>-0.33483115468409586</v>
      </c>
      <c r="E4699" s="98">
        <v>-1.1853709847075011E-2</v>
      </c>
    </row>
    <row r="4700" spans="2:5">
      <c r="B4700" s="283">
        <v>43948.645833333336</v>
      </c>
      <c r="C4700" s="284">
        <v>340.53</v>
      </c>
      <c r="D4700" s="98">
        <f t="shared" si="76"/>
        <v>0.39418628454452387</v>
      </c>
      <c r="E4700" s="98">
        <v>-1.1868144623063182E-2</v>
      </c>
    </row>
    <row r="4701" spans="2:5">
      <c r="B4701" s="283">
        <v>41460.645833333336</v>
      </c>
      <c r="C4701" s="284">
        <v>185.46</v>
      </c>
      <c r="D4701" s="98">
        <f t="shared" si="76"/>
        <v>-0.4553783807594044</v>
      </c>
      <c r="E4701" s="98">
        <v>-1.1881293622462485E-2</v>
      </c>
    </row>
    <row r="4702" spans="2:5">
      <c r="B4702" s="283">
        <v>44832.645833333336</v>
      </c>
      <c r="C4702" s="284">
        <v>377.73</v>
      </c>
      <c r="D4702" s="98">
        <f t="shared" si="76"/>
        <v>1.0367195082497576</v>
      </c>
      <c r="E4702" s="98">
        <v>-1.1902270587004216E-2</v>
      </c>
    </row>
    <row r="4703" spans="2:5">
      <c r="B4703" s="283">
        <v>42184.645833333336</v>
      </c>
      <c r="C4703" s="284">
        <v>153.47</v>
      </c>
      <c r="D4703" s="98">
        <f t="shared" si="76"/>
        <v>-0.59370449792179603</v>
      </c>
      <c r="E4703" s="98">
        <v>-1.1910893638938935E-2</v>
      </c>
    </row>
    <row r="4704" spans="2:5">
      <c r="B4704" s="283">
        <v>45160.645833333336</v>
      </c>
      <c r="C4704" s="284">
        <v>722.02</v>
      </c>
      <c r="D4704" s="98">
        <f t="shared" si="76"/>
        <v>3.7046328272626567</v>
      </c>
      <c r="E4704" s="98">
        <v>-1.1919587262053111E-2</v>
      </c>
    </row>
    <row r="4705" spans="2:5">
      <c r="B4705" s="283">
        <v>42846.645833333336</v>
      </c>
      <c r="C4705" s="284">
        <v>378.58</v>
      </c>
      <c r="D4705" s="98">
        <f t="shared" si="76"/>
        <v>-0.47566549403063629</v>
      </c>
      <c r="E4705" s="98">
        <v>-1.1927443559963447E-2</v>
      </c>
    </row>
    <row r="4706" spans="2:5">
      <c r="B4706" s="283">
        <v>37314.645833333336</v>
      </c>
      <c r="C4706" s="284">
        <v>24.85</v>
      </c>
      <c r="D4706" s="98">
        <f t="shared" si="76"/>
        <v>-0.93435997675524329</v>
      </c>
      <c r="E4706" s="98">
        <v>-1.1928429423459175E-2</v>
      </c>
    </row>
    <row r="4707" spans="2:5">
      <c r="B4707" s="283">
        <v>41642.645833333336</v>
      </c>
      <c r="C4707" s="284">
        <v>177.76</v>
      </c>
      <c r="D4707" s="98">
        <f t="shared" si="76"/>
        <v>6.1533199195171022</v>
      </c>
      <c r="E4707" s="98">
        <v>-1.1950419654271571E-2</v>
      </c>
    </row>
    <row r="4708" spans="2:5">
      <c r="B4708" s="283">
        <v>44575.645833333336</v>
      </c>
      <c r="C4708" s="284">
        <v>383.48</v>
      </c>
      <c r="D4708" s="98">
        <f t="shared" si="76"/>
        <v>1.1572907290729075</v>
      </c>
      <c r="E4708" s="98">
        <v>-1.1955065443677193E-2</v>
      </c>
    </row>
    <row r="4709" spans="2:5">
      <c r="B4709" s="283">
        <v>44809.645833333336</v>
      </c>
      <c r="C4709" s="284">
        <v>353.32</v>
      </c>
      <c r="D4709" s="98">
        <f t="shared" si="76"/>
        <v>-7.8648169396057233E-2</v>
      </c>
      <c r="E4709" s="98">
        <v>-1.1968680089485595E-2</v>
      </c>
    </row>
    <row r="4710" spans="2:5">
      <c r="B4710" s="283">
        <v>45517.645833333336</v>
      </c>
      <c r="C4710" s="284">
        <v>1463.78</v>
      </c>
      <c r="D4710" s="98">
        <f t="shared" si="76"/>
        <v>3.1429299218838445</v>
      </c>
      <c r="E4710" s="98">
        <v>-1.1974188671094566E-2</v>
      </c>
    </row>
    <row r="4711" spans="2:5">
      <c r="B4711" s="283">
        <v>36634.645833333336</v>
      </c>
      <c r="C4711" s="284">
        <v>25.5</v>
      </c>
      <c r="D4711" s="98">
        <f t="shared" si="76"/>
        <v>-0.98257934935577751</v>
      </c>
      <c r="E4711" s="98">
        <v>-1.2010848508330008E-2</v>
      </c>
    </row>
    <row r="4712" spans="2:5">
      <c r="B4712" s="283">
        <v>41306.645833333336</v>
      </c>
      <c r="C4712" s="284">
        <v>221.99</v>
      </c>
      <c r="D4712" s="98">
        <f t="shared" si="76"/>
        <v>7.705490196078431</v>
      </c>
      <c r="E4712" s="98">
        <v>-1.201655614402064E-2</v>
      </c>
    </row>
    <row r="4713" spans="2:5">
      <c r="B4713" s="283">
        <v>39937.645833333336</v>
      </c>
      <c r="C4713" s="284">
        <v>61.66</v>
      </c>
      <c r="D4713" s="98">
        <f t="shared" si="76"/>
        <v>-0.72223974052885276</v>
      </c>
      <c r="E4713" s="98">
        <v>-1.2017304919083482E-2</v>
      </c>
    </row>
    <row r="4714" spans="2:5">
      <c r="B4714" s="283">
        <v>40480.645833333336</v>
      </c>
      <c r="C4714" s="284">
        <v>113.33</v>
      </c>
      <c r="D4714" s="98">
        <f t="shared" si="76"/>
        <v>0.83798248459292912</v>
      </c>
      <c r="E4714" s="98">
        <v>-1.2030337372504585E-2</v>
      </c>
    </row>
    <row r="4715" spans="2:5">
      <c r="B4715" s="283">
        <v>37525.645833333336</v>
      </c>
      <c r="C4715" s="284">
        <v>22.99</v>
      </c>
      <c r="D4715" s="98">
        <f t="shared" si="76"/>
        <v>-0.79714109238507014</v>
      </c>
      <c r="E4715" s="98">
        <v>-1.2032660077352819E-2</v>
      </c>
    </row>
    <row r="4716" spans="2:5">
      <c r="B4716" s="283">
        <v>40501.645833333336</v>
      </c>
      <c r="C4716" s="284">
        <v>131.29</v>
      </c>
      <c r="D4716" s="98">
        <f t="shared" si="76"/>
        <v>4.7107438016528924</v>
      </c>
      <c r="E4716" s="98">
        <v>-1.2040033110091053E-2</v>
      </c>
    </row>
    <row r="4717" spans="2:5">
      <c r="B4717" s="283">
        <v>40577.645833333336</v>
      </c>
      <c r="C4717" s="284">
        <v>124.48</v>
      </c>
      <c r="D4717" s="98">
        <f t="shared" si="76"/>
        <v>-5.1869906314266023E-2</v>
      </c>
      <c r="E4717" s="98">
        <v>-1.2063492063491998E-2</v>
      </c>
    </row>
    <row r="4718" spans="2:5">
      <c r="B4718" s="283">
        <v>44214.645833333336</v>
      </c>
      <c r="C4718" s="284">
        <v>320.98</v>
      </c>
      <c r="D4718" s="98">
        <f t="shared" si="76"/>
        <v>1.5785668380462727</v>
      </c>
      <c r="E4718" s="98">
        <v>-1.2065250846414188E-2</v>
      </c>
    </row>
    <row r="4719" spans="2:5">
      <c r="B4719" s="283">
        <v>41269.645833333336</v>
      </c>
      <c r="C4719" s="284">
        <v>225.91</v>
      </c>
      <c r="D4719" s="98">
        <f t="shared" si="76"/>
        <v>-0.29618667829771328</v>
      </c>
      <c r="E4719" s="98">
        <v>-1.2069794900948949E-2</v>
      </c>
    </row>
    <row r="4720" spans="2:5">
      <c r="B4720" s="283">
        <v>38975.645833333336</v>
      </c>
      <c r="C4720" s="284">
        <v>72</v>
      </c>
      <c r="D4720" s="98">
        <f t="shared" si="76"/>
        <v>-0.68128900889734845</v>
      </c>
      <c r="E4720" s="98">
        <v>-1.207464324917662E-2</v>
      </c>
    </row>
    <row r="4721" spans="2:5">
      <c r="B4721" s="283">
        <v>39541.645833333336</v>
      </c>
      <c r="C4721" s="284">
        <v>86.72</v>
      </c>
      <c r="D4721" s="98">
        <f t="shared" si="76"/>
        <v>0.20444444444444443</v>
      </c>
      <c r="E4721" s="98">
        <v>-1.2075643654591017E-2</v>
      </c>
    </row>
    <row r="4722" spans="2:5">
      <c r="B4722" s="283">
        <v>39359.645833333336</v>
      </c>
      <c r="C4722" s="284">
        <v>100.47</v>
      </c>
      <c r="D4722" s="98">
        <f t="shared" si="76"/>
        <v>0.15855627306273057</v>
      </c>
      <c r="E4722" s="98">
        <v>-1.2094395280236037E-2</v>
      </c>
    </row>
    <row r="4723" spans="2:5">
      <c r="B4723" s="283">
        <v>43745.645833333336</v>
      </c>
      <c r="C4723" s="284">
        <v>311.95</v>
      </c>
      <c r="D4723" s="98">
        <f t="shared" si="76"/>
        <v>2.1049069373942468</v>
      </c>
      <c r="E4723" s="98">
        <v>-1.2097412673781505E-2</v>
      </c>
    </row>
    <row r="4724" spans="2:5">
      <c r="B4724" s="283">
        <v>40241.645833333336</v>
      </c>
      <c r="C4724" s="284">
        <v>119.02</v>
      </c>
      <c r="D4724" s="98">
        <f t="shared" si="76"/>
        <v>-0.61846449751562749</v>
      </c>
      <c r="E4724" s="98">
        <v>-1.2118193891102358E-2</v>
      </c>
    </row>
    <row r="4725" spans="2:5">
      <c r="B4725" s="283">
        <v>44880.645833333336</v>
      </c>
      <c r="C4725" s="284">
        <v>586.97</v>
      </c>
      <c r="D4725" s="98">
        <f t="shared" si="76"/>
        <v>3.9316921525793989</v>
      </c>
      <c r="E4725" s="98">
        <v>-1.21676203298553E-2</v>
      </c>
    </row>
    <row r="4726" spans="2:5">
      <c r="B4726" s="283">
        <v>42167.645833333336</v>
      </c>
      <c r="C4726" s="284">
        <v>155.02000000000001</v>
      </c>
      <c r="D4726" s="98">
        <f t="shared" si="76"/>
        <v>-0.73589791641821556</v>
      </c>
      <c r="E4726" s="98">
        <v>-1.2171031670171417E-2</v>
      </c>
    </row>
    <row r="4727" spans="2:5">
      <c r="B4727" s="283">
        <v>38006.645833333336</v>
      </c>
      <c r="C4727" s="284">
        <v>30.82</v>
      </c>
      <c r="D4727" s="98">
        <f t="shared" si="76"/>
        <v>-0.80118694362017806</v>
      </c>
      <c r="E4727" s="98">
        <v>-1.2179487179487136E-2</v>
      </c>
    </row>
    <row r="4728" spans="2:5">
      <c r="B4728" s="283">
        <v>37755.645833333336</v>
      </c>
      <c r="C4728" s="284">
        <v>20.27</v>
      </c>
      <c r="D4728" s="98">
        <f t="shared" si="76"/>
        <v>-0.34231018818948733</v>
      </c>
      <c r="E4728" s="98">
        <v>-1.2183235867446407E-2</v>
      </c>
    </row>
    <row r="4729" spans="2:5">
      <c r="B4729" s="283">
        <v>37489.645833333336</v>
      </c>
      <c r="C4729" s="284">
        <v>23.48</v>
      </c>
      <c r="D4729" s="98">
        <f t="shared" si="76"/>
        <v>0.15836211149481993</v>
      </c>
      <c r="E4729" s="98">
        <v>-1.2200252419015567E-2</v>
      </c>
    </row>
    <row r="4730" spans="2:5">
      <c r="B4730" s="283">
        <v>39121.645833333336</v>
      </c>
      <c r="C4730" s="284">
        <v>89.8</v>
      </c>
      <c r="D4730" s="98">
        <f t="shared" si="76"/>
        <v>2.8245315161839861</v>
      </c>
      <c r="E4730" s="98">
        <v>-1.2209877901220967E-2</v>
      </c>
    </row>
    <row r="4731" spans="2:5">
      <c r="B4731" s="283">
        <v>41101.645833333336</v>
      </c>
      <c r="C4731" s="284">
        <v>234.59</v>
      </c>
      <c r="D4731" s="98">
        <f t="shared" si="76"/>
        <v>1.6123608017817372</v>
      </c>
      <c r="E4731" s="98">
        <v>-1.2211040464861656E-2</v>
      </c>
    </row>
    <row r="4732" spans="2:5">
      <c r="B4732" s="283">
        <v>43644.645833333336</v>
      </c>
      <c r="C4732" s="284">
        <v>276.95</v>
      </c>
      <c r="D4732" s="98">
        <f t="shared" si="76"/>
        <v>0.18057035679270217</v>
      </c>
      <c r="E4732" s="98">
        <v>-1.2233397531920986E-2</v>
      </c>
    </row>
    <row r="4733" spans="2:5">
      <c r="B4733" s="283">
        <v>44545.645833333336</v>
      </c>
      <c r="C4733" s="284">
        <v>402.33</v>
      </c>
      <c r="D4733" s="98">
        <f t="shared" si="76"/>
        <v>0.45271709694890783</v>
      </c>
      <c r="E4733" s="98">
        <v>-1.2250810173819127E-2</v>
      </c>
    </row>
    <row r="4734" spans="2:5">
      <c r="B4734" s="283">
        <v>43235.645833333336</v>
      </c>
      <c r="C4734" s="284">
        <v>270.07</v>
      </c>
      <c r="D4734" s="98">
        <f t="shared" si="76"/>
        <v>-0.32873511793801102</v>
      </c>
      <c r="E4734" s="98">
        <v>-1.2252212713042332E-2</v>
      </c>
    </row>
    <row r="4735" spans="2:5">
      <c r="B4735" s="283">
        <v>39069.645833333336</v>
      </c>
      <c r="C4735" s="284">
        <v>89.37</v>
      </c>
      <c r="D4735" s="98">
        <f t="shared" si="76"/>
        <v>-0.66908579257229606</v>
      </c>
      <c r="E4735" s="98">
        <v>-1.2267904509283833E-2</v>
      </c>
    </row>
    <row r="4736" spans="2:5">
      <c r="B4736" s="283">
        <v>40805.645833333336</v>
      </c>
      <c r="C4736" s="284">
        <v>232.42</v>
      </c>
      <c r="D4736" s="98">
        <f t="shared" si="76"/>
        <v>1.6006489873559357</v>
      </c>
      <c r="E4736" s="98">
        <v>-1.2281670987208448E-2</v>
      </c>
    </row>
    <row r="4737" spans="2:5">
      <c r="B4737" s="283">
        <v>39405.645833333336</v>
      </c>
      <c r="C4737" s="284">
        <v>91.67</v>
      </c>
      <c r="D4737" s="98">
        <f t="shared" si="76"/>
        <v>-0.60558471732208929</v>
      </c>
      <c r="E4737" s="98">
        <v>-1.2283159142333799E-2</v>
      </c>
    </row>
    <row r="4738" spans="2:5">
      <c r="B4738" s="283">
        <v>38771.645833333336</v>
      </c>
      <c r="C4738" s="284">
        <v>94.58</v>
      </c>
      <c r="D4738" s="98">
        <f t="shared" si="76"/>
        <v>3.1744300207265042E-2</v>
      </c>
      <c r="E4738" s="98">
        <v>-1.2322472848788735E-2</v>
      </c>
    </row>
    <row r="4739" spans="2:5">
      <c r="B4739" s="283">
        <v>40618.645833333336</v>
      </c>
      <c r="C4739" s="284">
        <v>124.21</v>
      </c>
      <c r="D4739" s="98">
        <f t="shared" si="76"/>
        <v>0.3132797631634594</v>
      </c>
      <c r="E4739" s="98">
        <v>-1.2325063613231602E-2</v>
      </c>
    </row>
    <row r="4740" spans="2:5">
      <c r="B4740" s="283">
        <v>40344.645833333336</v>
      </c>
      <c r="C4740" s="284">
        <v>121.61</v>
      </c>
      <c r="D4740" s="98">
        <f t="shared" si="76"/>
        <v>-2.0932292085983351E-2</v>
      </c>
      <c r="E4740" s="98">
        <v>-1.2344676358320483E-2</v>
      </c>
    </row>
    <row r="4741" spans="2:5">
      <c r="B4741" s="283">
        <v>37021.645833333336</v>
      </c>
      <c r="C4741" s="284">
        <v>22.4</v>
      </c>
      <c r="D4741" s="98">
        <f t="shared" si="76"/>
        <v>-0.8158046213304827</v>
      </c>
      <c r="E4741" s="98">
        <v>-1.2345679012345734E-2</v>
      </c>
    </row>
    <row r="4742" spans="2:5">
      <c r="B4742" s="283">
        <v>38100.645833333336</v>
      </c>
      <c r="C4742" s="284">
        <v>26.4</v>
      </c>
      <c r="D4742" s="98">
        <f t="shared" si="76"/>
        <v>0.1785714285714286</v>
      </c>
      <c r="E4742" s="98">
        <v>-1.2345679012345734E-2</v>
      </c>
    </row>
    <row r="4743" spans="2:5">
      <c r="B4743" s="283">
        <v>42999.645833333336</v>
      </c>
      <c r="C4743" s="284">
        <v>346.05</v>
      </c>
      <c r="D4743" s="98">
        <f t="shared" si="76"/>
        <v>12.107954545454547</v>
      </c>
      <c r="E4743" s="98">
        <v>-1.235801130201486E-2</v>
      </c>
    </row>
    <row r="4744" spans="2:5">
      <c r="B4744" s="283">
        <v>41106.645833333336</v>
      </c>
      <c r="C4744" s="284">
        <v>228.05</v>
      </c>
      <c r="D4744" s="98">
        <f t="shared" si="76"/>
        <v>-0.34099118624476232</v>
      </c>
      <c r="E4744" s="98">
        <v>-1.2385778008747961E-2</v>
      </c>
    </row>
    <row r="4745" spans="2:5">
      <c r="B4745" s="283">
        <v>38299.645833333336</v>
      </c>
      <c r="C4745" s="284">
        <v>28.68</v>
      </c>
      <c r="D4745" s="98">
        <f t="shared" si="76"/>
        <v>-0.87423810567857929</v>
      </c>
      <c r="E4745" s="98">
        <v>-1.2396694214875992E-2</v>
      </c>
    </row>
    <row r="4746" spans="2:5">
      <c r="B4746" s="283">
        <v>37888.645833333336</v>
      </c>
      <c r="C4746" s="284">
        <v>23.89</v>
      </c>
      <c r="D4746" s="98">
        <f t="shared" ref="D4746:D4809" si="77">C4746/C4745-1</f>
        <v>-0.16701534170153409</v>
      </c>
      <c r="E4746" s="98">
        <v>-1.2401818933443609E-2</v>
      </c>
    </row>
    <row r="4747" spans="2:5">
      <c r="B4747" s="283">
        <v>41319.645833333336</v>
      </c>
      <c r="C4747" s="284">
        <v>211</v>
      </c>
      <c r="D4747" s="98">
        <f t="shared" si="77"/>
        <v>7.8321473419840935</v>
      </c>
      <c r="E4747" s="98">
        <v>-1.2403463608705811E-2</v>
      </c>
    </row>
    <row r="4748" spans="2:5">
      <c r="B4748" s="283">
        <v>37911.645833333336</v>
      </c>
      <c r="C4748" s="284">
        <v>24.67</v>
      </c>
      <c r="D4748" s="98">
        <f t="shared" si="77"/>
        <v>-0.8830805687203791</v>
      </c>
      <c r="E4748" s="98">
        <v>-1.2409927942353849E-2</v>
      </c>
    </row>
    <row r="4749" spans="2:5">
      <c r="B4749" s="283">
        <v>37358.645833333336</v>
      </c>
      <c r="C4749" s="284">
        <v>23.83</v>
      </c>
      <c r="D4749" s="98">
        <f t="shared" si="77"/>
        <v>-3.4049452776651945E-2</v>
      </c>
      <c r="E4749" s="98">
        <v>-1.2432656444260282E-2</v>
      </c>
    </row>
    <row r="4750" spans="2:5">
      <c r="B4750" s="283">
        <v>41065.645833333336</v>
      </c>
      <c r="C4750" s="284">
        <v>209.54</v>
      </c>
      <c r="D4750" s="98">
        <f t="shared" si="77"/>
        <v>7.7931179185900135</v>
      </c>
      <c r="E4750" s="98">
        <v>-1.2442266000565638E-2</v>
      </c>
    </row>
    <row r="4751" spans="2:5">
      <c r="B4751" s="283">
        <v>44750.645833333336</v>
      </c>
      <c r="C4751" s="284">
        <v>356.7</v>
      </c>
      <c r="D4751" s="98">
        <f t="shared" si="77"/>
        <v>0.70230027679679297</v>
      </c>
      <c r="E4751" s="98">
        <v>-1.2458471760797396E-2</v>
      </c>
    </row>
    <row r="4752" spans="2:5">
      <c r="B4752" s="283">
        <v>37110.645833333336</v>
      </c>
      <c r="C4752" s="284">
        <v>21.4</v>
      </c>
      <c r="D4752" s="98">
        <f t="shared" si="77"/>
        <v>-0.94000560695262125</v>
      </c>
      <c r="E4752" s="98">
        <v>-1.2459621596677573E-2</v>
      </c>
    </row>
    <row r="4753" spans="2:5">
      <c r="B4753" s="283">
        <v>37775.645833333336</v>
      </c>
      <c r="C4753" s="284">
        <v>21.4</v>
      </c>
      <c r="D4753" s="98">
        <f t="shared" si="77"/>
        <v>0</v>
      </c>
      <c r="E4753" s="98">
        <v>-1.2459621596677573E-2</v>
      </c>
    </row>
    <row r="4754" spans="2:5">
      <c r="B4754" s="283">
        <v>44539.645833333336</v>
      </c>
      <c r="C4754" s="284">
        <v>412.12</v>
      </c>
      <c r="D4754" s="98">
        <f t="shared" si="77"/>
        <v>18.257943925233647</v>
      </c>
      <c r="E4754" s="98">
        <v>-1.2460461995590921E-2</v>
      </c>
    </row>
    <row r="4755" spans="2:5">
      <c r="B4755" s="283">
        <v>43822.645833333336</v>
      </c>
      <c r="C4755" s="284">
        <v>431.08</v>
      </c>
      <c r="D4755" s="98">
        <f t="shared" si="77"/>
        <v>4.600601766475787E-2</v>
      </c>
      <c r="E4755" s="98">
        <v>-1.2462201044625698E-2</v>
      </c>
    </row>
    <row r="4756" spans="2:5">
      <c r="B4756" s="283">
        <v>40052.645833333336</v>
      </c>
      <c r="C4756" s="284">
        <v>105.34</v>
      </c>
      <c r="D4756" s="98">
        <f t="shared" si="77"/>
        <v>-0.75563700473230022</v>
      </c>
      <c r="E4756" s="98">
        <v>-1.2468360363738662E-2</v>
      </c>
    </row>
    <row r="4757" spans="2:5">
      <c r="B4757" s="283">
        <v>40056.645833333336</v>
      </c>
      <c r="C4757" s="284">
        <v>105.17</v>
      </c>
      <c r="D4757" s="98">
        <f t="shared" si="77"/>
        <v>-1.6138219100056972E-3</v>
      </c>
      <c r="E4757" s="98">
        <v>-1.2488262910798076E-2</v>
      </c>
    </row>
    <row r="4758" spans="2:5">
      <c r="B4758" s="283">
        <v>45855.645833333336</v>
      </c>
      <c r="C4758" s="284">
        <v>3067.5</v>
      </c>
      <c r="D4758" s="98">
        <f t="shared" si="77"/>
        <v>28.167062850622802</v>
      </c>
      <c r="E4758" s="98">
        <v>-1.2500281682886194E-2</v>
      </c>
    </row>
    <row r="4759" spans="2:5">
      <c r="B4759" s="283">
        <v>41275.645833333336</v>
      </c>
      <c r="C4759" s="284">
        <v>229.8</v>
      </c>
      <c r="D4759" s="98">
        <f t="shared" si="77"/>
        <v>-0.92508557457212715</v>
      </c>
      <c r="E4759" s="98">
        <v>-1.2504834343173843E-2</v>
      </c>
    </row>
    <row r="4760" spans="2:5">
      <c r="B4760" s="283">
        <v>37550.645833333336</v>
      </c>
      <c r="C4760" s="284">
        <v>24.48</v>
      </c>
      <c r="D4760" s="98">
        <f t="shared" si="77"/>
        <v>-0.89347258485639691</v>
      </c>
      <c r="E4760" s="98">
        <v>-1.2505042355788532E-2</v>
      </c>
    </row>
    <row r="4761" spans="2:5">
      <c r="B4761" s="283">
        <v>41975.645833333336</v>
      </c>
      <c r="C4761" s="284">
        <v>199.62</v>
      </c>
      <c r="D4761" s="98">
        <f t="shared" si="77"/>
        <v>7.1544117647058822</v>
      </c>
      <c r="E4761" s="98">
        <v>-1.2515458817709657E-2</v>
      </c>
    </row>
    <row r="4762" spans="2:5">
      <c r="B4762" s="283">
        <v>42641.645833333336</v>
      </c>
      <c r="C4762" s="284">
        <v>426.05</v>
      </c>
      <c r="D4762" s="98">
        <f t="shared" si="77"/>
        <v>1.1343051798416992</v>
      </c>
      <c r="E4762" s="98">
        <v>-1.2515934639007908E-2</v>
      </c>
    </row>
    <row r="4763" spans="2:5">
      <c r="B4763" s="283">
        <v>44216.645833333336</v>
      </c>
      <c r="C4763" s="284">
        <v>317.87</v>
      </c>
      <c r="D4763" s="98">
        <f t="shared" si="77"/>
        <v>-0.25391385987560144</v>
      </c>
      <c r="E4763" s="98">
        <v>-1.2519415967691794E-2</v>
      </c>
    </row>
    <row r="4764" spans="2:5">
      <c r="B4764" s="283">
        <v>40420.645833333336</v>
      </c>
      <c r="C4764" s="284">
        <v>116.73</v>
      </c>
      <c r="D4764" s="98">
        <f t="shared" si="77"/>
        <v>-0.63277440463082391</v>
      </c>
      <c r="E4764" s="98">
        <v>-1.2520091362828722E-2</v>
      </c>
    </row>
    <row r="4765" spans="2:5">
      <c r="B4765" s="283">
        <v>42166.645833333336</v>
      </c>
      <c r="C4765" s="284">
        <v>156.93</v>
      </c>
      <c r="D4765" s="98">
        <f t="shared" si="77"/>
        <v>0.34438447699820096</v>
      </c>
      <c r="E4765" s="98">
        <v>-1.2522023659702897E-2</v>
      </c>
    </row>
    <row r="4766" spans="2:5">
      <c r="B4766" s="283">
        <v>40819.645833333336</v>
      </c>
      <c r="C4766" s="284">
        <v>222.32</v>
      </c>
      <c r="D4766" s="98">
        <f t="shared" si="77"/>
        <v>0.4166825973363919</v>
      </c>
      <c r="E4766" s="98">
        <v>-1.2525539664208885E-2</v>
      </c>
    </row>
    <row r="4767" spans="2:5">
      <c r="B4767" s="283">
        <v>45839.645833333336</v>
      </c>
      <c r="C4767" s="284">
        <v>2954.67</v>
      </c>
      <c r="D4767" s="98">
        <f t="shared" si="77"/>
        <v>12.290167326376395</v>
      </c>
      <c r="E4767" s="98">
        <v>-1.2532710374076328E-2</v>
      </c>
    </row>
    <row r="4768" spans="2:5">
      <c r="B4768" s="283">
        <v>36622.645833333336</v>
      </c>
      <c r="C4768" s="284">
        <v>26</v>
      </c>
      <c r="D4768" s="98">
        <f t="shared" si="77"/>
        <v>-0.99120037093820967</v>
      </c>
      <c r="E4768" s="98">
        <v>-1.2533232054690369E-2</v>
      </c>
    </row>
    <row r="4769" spans="2:5">
      <c r="B4769" s="283">
        <v>43118.645833333336</v>
      </c>
      <c r="C4769" s="284">
        <v>328.48</v>
      </c>
      <c r="D4769" s="98">
        <f t="shared" si="77"/>
        <v>11.633846153846154</v>
      </c>
      <c r="E4769" s="98">
        <v>-1.2535698181271537E-2</v>
      </c>
    </row>
    <row r="4770" spans="2:5">
      <c r="B4770" s="283">
        <v>45076.645833333336</v>
      </c>
      <c r="C4770" s="284">
        <v>581.98</v>
      </c>
      <c r="D4770" s="98">
        <f t="shared" si="77"/>
        <v>0.77173648319532395</v>
      </c>
      <c r="E4770" s="98">
        <v>-1.253881263043588E-2</v>
      </c>
    </row>
    <row r="4771" spans="2:5">
      <c r="B4771" s="283">
        <v>44365.645833333336</v>
      </c>
      <c r="C4771" s="284">
        <v>303.92</v>
      </c>
      <c r="D4771" s="98">
        <f t="shared" si="77"/>
        <v>-0.47778274167497159</v>
      </c>
      <c r="E4771" s="98">
        <v>-1.2541425693677111E-2</v>
      </c>
    </row>
    <row r="4772" spans="2:5">
      <c r="B4772" s="283">
        <v>45084.645833333336</v>
      </c>
      <c r="C4772" s="284">
        <v>566.87</v>
      </c>
      <c r="D4772" s="98">
        <f t="shared" si="77"/>
        <v>0.86519478810213202</v>
      </c>
      <c r="E4772" s="98">
        <v>-1.2542024491786763E-2</v>
      </c>
    </row>
    <row r="4773" spans="2:5">
      <c r="B4773" s="283">
        <v>45006.645833333336</v>
      </c>
      <c r="C4773" s="284">
        <v>620.78</v>
      </c>
      <c r="D4773" s="98">
        <f t="shared" si="77"/>
        <v>9.5101169580326994E-2</v>
      </c>
      <c r="E4773" s="98">
        <v>-1.256601132531654E-2</v>
      </c>
    </row>
    <row r="4774" spans="2:5">
      <c r="B4774" s="283">
        <v>38369.645833333336</v>
      </c>
      <c r="C4774" s="284">
        <v>36.86</v>
      </c>
      <c r="D4774" s="98">
        <f t="shared" si="77"/>
        <v>-0.94062308708399112</v>
      </c>
      <c r="E4774" s="98">
        <v>-1.2590409858022955E-2</v>
      </c>
    </row>
    <row r="4775" spans="2:5">
      <c r="B4775" s="283">
        <v>37111.645833333336</v>
      </c>
      <c r="C4775" s="284">
        <v>21.13</v>
      </c>
      <c r="D4775" s="98">
        <f t="shared" si="77"/>
        <v>-0.42674986435160067</v>
      </c>
      <c r="E4775" s="98">
        <v>-1.2616822429906471E-2</v>
      </c>
    </row>
    <row r="4776" spans="2:5">
      <c r="B4776" s="283">
        <v>42780.645833333336</v>
      </c>
      <c r="C4776" s="284">
        <v>347.92</v>
      </c>
      <c r="D4776" s="98">
        <f t="shared" si="77"/>
        <v>15.465688594415525</v>
      </c>
      <c r="E4776" s="98">
        <v>-1.2628770894230423E-2</v>
      </c>
    </row>
    <row r="4777" spans="2:5">
      <c r="B4777" s="283">
        <v>41739.645833333336</v>
      </c>
      <c r="C4777" s="284">
        <v>217.2</v>
      </c>
      <c r="D4777" s="98">
        <f t="shared" si="77"/>
        <v>-0.3757185559898828</v>
      </c>
      <c r="E4777" s="98">
        <v>-1.2637512501136428E-2</v>
      </c>
    </row>
    <row r="4778" spans="2:5">
      <c r="B4778" s="283">
        <v>45119.645833333336</v>
      </c>
      <c r="C4778" s="284">
        <v>546.87</v>
      </c>
      <c r="D4778" s="98">
        <f t="shared" si="77"/>
        <v>1.5178176795580112</v>
      </c>
      <c r="E4778" s="98">
        <v>-1.2638344737934903E-2</v>
      </c>
    </row>
    <row r="4779" spans="2:5">
      <c r="B4779" s="283">
        <v>37931.645833333336</v>
      </c>
      <c r="C4779" s="284">
        <v>24.99</v>
      </c>
      <c r="D4779" s="98">
        <f t="shared" si="77"/>
        <v>-0.9543035822041801</v>
      </c>
      <c r="E4779" s="98">
        <v>-1.2643224022125699E-2</v>
      </c>
    </row>
    <row r="4780" spans="2:5">
      <c r="B4780" s="283">
        <v>37504.645833333336</v>
      </c>
      <c r="C4780" s="284">
        <v>23.42</v>
      </c>
      <c r="D4780" s="98">
        <f t="shared" si="77"/>
        <v>-6.2825130052020728E-2</v>
      </c>
      <c r="E4780" s="98">
        <v>-1.2647554806070715E-2</v>
      </c>
    </row>
    <row r="4781" spans="2:5">
      <c r="B4781" s="283">
        <v>41551.645833333336</v>
      </c>
      <c r="C4781" s="284">
        <v>172.52</v>
      </c>
      <c r="D4781" s="98">
        <f t="shared" si="77"/>
        <v>6.3663535439795043</v>
      </c>
      <c r="E4781" s="98">
        <v>-1.2648085617810167E-2</v>
      </c>
    </row>
    <row r="4782" spans="2:5">
      <c r="B4782" s="283">
        <v>41324.645833333336</v>
      </c>
      <c r="C4782" s="284">
        <v>207.31</v>
      </c>
      <c r="D4782" s="98">
        <f t="shared" si="77"/>
        <v>0.20165777880825408</v>
      </c>
      <c r="E4782" s="98">
        <v>-1.2668476449016475E-2</v>
      </c>
    </row>
    <row r="4783" spans="2:5">
      <c r="B4783" s="283">
        <v>39037.645833333336</v>
      </c>
      <c r="C4783" s="284">
        <v>70.08</v>
      </c>
      <c r="D4783" s="98">
        <f t="shared" si="77"/>
        <v>-0.66195552554145964</v>
      </c>
      <c r="E4783" s="98">
        <v>-1.2679628064243498E-2</v>
      </c>
    </row>
    <row r="4784" spans="2:5">
      <c r="B4784" s="283">
        <v>44600.645833333336</v>
      </c>
      <c r="C4784" s="284">
        <v>365.57</v>
      </c>
      <c r="D4784" s="98">
        <f t="shared" si="77"/>
        <v>4.2164668949771693</v>
      </c>
      <c r="E4784" s="98">
        <v>-1.2693439922218941E-2</v>
      </c>
    </row>
    <row r="4785" spans="2:5">
      <c r="B4785" s="283">
        <v>37882.645833333336</v>
      </c>
      <c r="C4785" s="284">
        <v>25.66</v>
      </c>
      <c r="D4785" s="98">
        <f t="shared" si="77"/>
        <v>-0.92980824465902567</v>
      </c>
      <c r="E4785" s="98">
        <v>-1.2697191227395099E-2</v>
      </c>
    </row>
    <row r="4786" spans="2:5">
      <c r="B4786" s="283">
        <v>41835.645833333336</v>
      </c>
      <c r="C4786" s="284">
        <v>174.92</v>
      </c>
      <c r="D4786" s="98">
        <f t="shared" si="77"/>
        <v>5.8168355416991417</v>
      </c>
      <c r="E4786" s="98">
        <v>-1.269966698651015E-2</v>
      </c>
    </row>
    <row r="4787" spans="2:5">
      <c r="B4787" s="283">
        <v>43222.645833333336</v>
      </c>
      <c r="C4787" s="284">
        <v>289.92</v>
      </c>
      <c r="D4787" s="98">
        <f t="shared" si="77"/>
        <v>0.65744340269837664</v>
      </c>
      <c r="E4787" s="98">
        <v>-1.2702196492422768E-2</v>
      </c>
    </row>
    <row r="4788" spans="2:5">
      <c r="B4788" s="283">
        <v>38701.645833333336</v>
      </c>
      <c r="C4788" s="284">
        <v>95.52</v>
      </c>
      <c r="D4788" s="98">
        <f t="shared" si="77"/>
        <v>-0.67052980132450335</v>
      </c>
      <c r="E4788" s="98">
        <v>-1.2713178294573635E-2</v>
      </c>
    </row>
    <row r="4789" spans="2:5">
      <c r="B4789" s="283">
        <v>45215.645833333336</v>
      </c>
      <c r="C4789" s="284">
        <v>728.27</v>
      </c>
      <c r="D4789" s="98">
        <f t="shared" si="77"/>
        <v>6.6242671691792294</v>
      </c>
      <c r="E4789" s="98">
        <v>-1.2716057750965848E-2</v>
      </c>
    </row>
    <row r="4790" spans="2:5">
      <c r="B4790" s="283">
        <v>39853.645833333336</v>
      </c>
      <c r="C4790" s="284">
        <v>52</v>
      </c>
      <c r="D4790" s="98">
        <f t="shared" si="77"/>
        <v>-0.92859791011575377</v>
      </c>
      <c r="E4790" s="98">
        <v>-1.2720713878868417E-2</v>
      </c>
    </row>
    <row r="4791" spans="2:5">
      <c r="B4791" s="283">
        <v>36578.645833333336</v>
      </c>
      <c r="C4791" s="284">
        <v>39.49</v>
      </c>
      <c r="D4791" s="98">
        <f t="shared" si="77"/>
        <v>-0.24057692307692302</v>
      </c>
      <c r="E4791" s="98">
        <v>-1.2749999999999928E-2</v>
      </c>
    </row>
    <row r="4792" spans="2:5">
      <c r="B4792" s="283">
        <v>43742.645833333336</v>
      </c>
      <c r="C4792" s="284">
        <v>315.77</v>
      </c>
      <c r="D4792" s="98">
        <f t="shared" si="77"/>
        <v>6.9962015700177256</v>
      </c>
      <c r="E4792" s="98">
        <v>-1.2755979365327574E-2</v>
      </c>
    </row>
    <row r="4793" spans="2:5">
      <c r="B4793" s="283">
        <v>37978.645833333336</v>
      </c>
      <c r="C4793" s="284">
        <v>28.6</v>
      </c>
      <c r="D4793" s="98">
        <f t="shared" si="77"/>
        <v>-0.90942774804446269</v>
      </c>
      <c r="E4793" s="98">
        <v>-1.2771832930617788E-2</v>
      </c>
    </row>
    <row r="4794" spans="2:5">
      <c r="B4794" s="283">
        <v>45237.645833333336</v>
      </c>
      <c r="C4794" s="284">
        <v>696.63</v>
      </c>
      <c r="D4794" s="98">
        <f t="shared" si="77"/>
        <v>23.357692307692307</v>
      </c>
      <c r="E4794" s="98">
        <v>-1.2782540919719421E-2</v>
      </c>
    </row>
    <row r="4795" spans="2:5">
      <c r="B4795" s="283">
        <v>44292.645833333336</v>
      </c>
      <c r="C4795" s="284">
        <v>301.10000000000002</v>
      </c>
      <c r="D4795" s="98">
        <f t="shared" si="77"/>
        <v>-0.5677762944461191</v>
      </c>
      <c r="E4795" s="98">
        <v>-1.2786885245901547E-2</v>
      </c>
    </row>
    <row r="4796" spans="2:5">
      <c r="B4796" s="283">
        <v>43159.645833333336</v>
      </c>
      <c r="C4796" s="284">
        <v>291.05</v>
      </c>
      <c r="D4796" s="98">
        <f t="shared" si="77"/>
        <v>-3.337761541016282E-2</v>
      </c>
      <c r="E4796" s="98">
        <v>-1.2787463537073385E-2</v>
      </c>
    </row>
    <row r="4797" spans="2:5">
      <c r="B4797" s="283">
        <v>39031.645833333336</v>
      </c>
      <c r="C4797" s="284">
        <v>71.790000000000006</v>
      </c>
      <c r="D4797" s="98">
        <f t="shared" si="77"/>
        <v>-0.7533413502834565</v>
      </c>
      <c r="E4797" s="98">
        <v>-1.2788778877887652E-2</v>
      </c>
    </row>
    <row r="4798" spans="2:5">
      <c r="B4798" s="283">
        <v>45118.645833333336</v>
      </c>
      <c r="C4798" s="284">
        <v>553.87</v>
      </c>
      <c r="D4798" s="98">
        <f t="shared" si="77"/>
        <v>6.715141384593954</v>
      </c>
      <c r="E4798" s="98">
        <v>-1.2797433383833767E-2</v>
      </c>
    </row>
    <row r="4799" spans="2:5">
      <c r="B4799" s="283">
        <v>45827.645833333336</v>
      </c>
      <c r="C4799" s="284">
        <v>2683.33</v>
      </c>
      <c r="D4799" s="98">
        <f t="shared" si="77"/>
        <v>3.8446927979489773</v>
      </c>
      <c r="E4799" s="98">
        <v>-1.2817447032378415E-2</v>
      </c>
    </row>
    <row r="4800" spans="2:5">
      <c r="B4800" s="283">
        <v>43147.645833333336</v>
      </c>
      <c r="C4800" s="284">
        <v>292.87</v>
      </c>
      <c r="D4800" s="98">
        <f t="shared" si="77"/>
        <v>-0.8908557650382174</v>
      </c>
      <c r="E4800" s="98">
        <v>-1.2842119455305334E-2</v>
      </c>
    </row>
    <row r="4801" spans="2:5">
      <c r="B4801" s="283">
        <v>36714.645833333336</v>
      </c>
      <c r="C4801" s="284">
        <v>28.43</v>
      </c>
      <c r="D4801" s="98">
        <f t="shared" si="77"/>
        <v>-0.902926212995527</v>
      </c>
      <c r="E4801" s="98">
        <v>-1.2847222222222232E-2</v>
      </c>
    </row>
    <row r="4802" spans="2:5">
      <c r="B4802" s="283">
        <v>40518.645833333336</v>
      </c>
      <c r="C4802" s="284">
        <v>134.33000000000001</v>
      </c>
      <c r="D4802" s="98">
        <f t="shared" si="77"/>
        <v>3.7249384453042564</v>
      </c>
      <c r="E4802" s="98">
        <v>-1.2860082304526732E-2</v>
      </c>
    </row>
    <row r="4803" spans="2:5">
      <c r="B4803" s="283">
        <v>37426.645833333336</v>
      </c>
      <c r="C4803" s="284">
        <v>25.33</v>
      </c>
      <c r="D4803" s="98">
        <f t="shared" si="77"/>
        <v>-0.81143452691133777</v>
      </c>
      <c r="E4803" s="98">
        <v>-1.2860483242400744E-2</v>
      </c>
    </row>
    <row r="4804" spans="2:5">
      <c r="B4804" s="283">
        <v>42733.645833333336</v>
      </c>
      <c r="C4804" s="284">
        <v>337.53</v>
      </c>
      <c r="D4804" s="98">
        <f t="shared" si="77"/>
        <v>12.325305961310699</v>
      </c>
      <c r="E4804" s="98">
        <v>-1.2868130903986308E-2</v>
      </c>
    </row>
    <row r="4805" spans="2:5">
      <c r="B4805" s="283">
        <v>43997.645833333336</v>
      </c>
      <c r="C4805" s="284">
        <v>320.2</v>
      </c>
      <c r="D4805" s="98">
        <f t="shared" si="77"/>
        <v>-5.1343584273990439E-2</v>
      </c>
      <c r="E4805" s="98">
        <v>-1.2886121215857971E-2</v>
      </c>
    </row>
    <row r="4806" spans="2:5">
      <c r="B4806" s="283">
        <v>37852.645833333336</v>
      </c>
      <c r="C4806" s="284">
        <v>28.33</v>
      </c>
      <c r="D4806" s="98">
        <f t="shared" si="77"/>
        <v>-0.911524047470331</v>
      </c>
      <c r="E4806" s="98">
        <v>-1.2891986062717797E-2</v>
      </c>
    </row>
    <row r="4807" spans="2:5">
      <c r="B4807" s="283">
        <v>37279.645833333336</v>
      </c>
      <c r="C4807" s="284">
        <v>26.03</v>
      </c>
      <c r="D4807" s="98">
        <f t="shared" si="77"/>
        <v>-8.1186021884927517E-2</v>
      </c>
      <c r="E4807" s="98">
        <v>-1.2893439514599869E-2</v>
      </c>
    </row>
    <row r="4808" spans="2:5">
      <c r="B4808" s="283">
        <v>45142.645833333336</v>
      </c>
      <c r="C4808" s="284">
        <v>667.67</v>
      </c>
      <c r="D4808" s="98">
        <f t="shared" si="77"/>
        <v>24.650019208605453</v>
      </c>
      <c r="E4808" s="98">
        <v>-1.2906564163217005E-2</v>
      </c>
    </row>
    <row r="4809" spans="2:5">
      <c r="B4809" s="283">
        <v>37365.645833333336</v>
      </c>
      <c r="C4809" s="284">
        <v>24.35</v>
      </c>
      <c r="D4809" s="98">
        <f t="shared" si="77"/>
        <v>-0.96352988751928348</v>
      </c>
      <c r="E4809" s="98">
        <v>-1.2971220105391201E-2</v>
      </c>
    </row>
    <row r="4810" spans="2:5">
      <c r="B4810" s="283">
        <v>40855.645833333336</v>
      </c>
      <c r="C4810" s="284">
        <v>221.43</v>
      </c>
      <c r="D4810" s="98">
        <f t="shared" ref="D4810:D4873" si="78">C4810/C4809-1</f>
        <v>8.0936344969199183</v>
      </c>
      <c r="E4810" s="98">
        <v>-1.297138272265308E-2</v>
      </c>
    </row>
    <row r="4811" spans="2:5">
      <c r="B4811" s="283">
        <v>44517.645833333336</v>
      </c>
      <c r="C4811" s="284">
        <v>412.65</v>
      </c>
      <c r="D4811" s="98">
        <f t="shared" si="78"/>
        <v>0.86356862213792152</v>
      </c>
      <c r="E4811" s="98">
        <v>-1.2987944890930025E-2</v>
      </c>
    </row>
    <row r="4812" spans="2:5">
      <c r="B4812" s="283">
        <v>44946.645833333336</v>
      </c>
      <c r="C4812" s="284">
        <v>638.28</v>
      </c>
      <c r="D4812" s="98">
        <f t="shared" si="78"/>
        <v>0.54678298800436198</v>
      </c>
      <c r="E4812" s="98">
        <v>-1.2989422898496916E-2</v>
      </c>
    </row>
    <row r="4813" spans="2:5">
      <c r="B4813" s="283">
        <v>43490.645833333336</v>
      </c>
      <c r="C4813" s="284">
        <v>315.27</v>
      </c>
      <c r="D4813" s="98">
        <f t="shared" si="78"/>
        <v>-0.50606316976875354</v>
      </c>
      <c r="E4813" s="98">
        <v>-1.299229854110584E-2</v>
      </c>
    </row>
    <row r="4814" spans="2:5">
      <c r="B4814" s="283">
        <v>42516.645833333336</v>
      </c>
      <c r="C4814" s="284">
        <v>291.23</v>
      </c>
      <c r="D4814" s="98">
        <f t="shared" si="78"/>
        <v>-7.6252101373425862E-2</v>
      </c>
      <c r="E4814" s="98">
        <v>-1.3013861117700753E-2</v>
      </c>
    </row>
    <row r="4815" spans="2:5">
      <c r="B4815" s="283">
        <v>41309.645833333336</v>
      </c>
      <c r="C4815" s="284">
        <v>219.1</v>
      </c>
      <c r="D4815" s="98">
        <f t="shared" si="78"/>
        <v>-0.24767365999381941</v>
      </c>
      <c r="E4815" s="98">
        <v>-1.3018604441641601E-2</v>
      </c>
    </row>
    <row r="4816" spans="2:5">
      <c r="B4816" s="283">
        <v>37390.645833333336</v>
      </c>
      <c r="C4816" s="284">
        <v>25</v>
      </c>
      <c r="D4816" s="98">
        <f t="shared" si="78"/>
        <v>-0.88589685075308078</v>
      </c>
      <c r="E4816" s="98">
        <v>-1.302803000394781E-2</v>
      </c>
    </row>
    <row r="4817" spans="2:5">
      <c r="B4817" s="283">
        <v>43924.645833333336</v>
      </c>
      <c r="C4817" s="284">
        <v>316.64999999999998</v>
      </c>
      <c r="D4817" s="98">
        <f t="shared" si="78"/>
        <v>11.665999999999999</v>
      </c>
      <c r="E4817" s="98">
        <v>-1.3028706791758937E-2</v>
      </c>
    </row>
    <row r="4818" spans="2:5">
      <c r="B4818" s="283">
        <v>44853.645833333336</v>
      </c>
      <c r="C4818" s="284">
        <v>460.32</v>
      </c>
      <c r="D4818" s="98">
        <f t="shared" si="78"/>
        <v>0.4537186167693037</v>
      </c>
      <c r="E4818" s="98">
        <v>-1.3036020583190311E-2</v>
      </c>
    </row>
    <row r="4819" spans="2:5">
      <c r="B4819" s="283">
        <v>37326.645833333336</v>
      </c>
      <c r="C4819" s="284">
        <v>24.22</v>
      </c>
      <c r="D4819" s="98">
        <f t="shared" si="78"/>
        <v>-0.94738442822384428</v>
      </c>
      <c r="E4819" s="98">
        <v>-1.3039934800326058E-2</v>
      </c>
    </row>
    <row r="4820" spans="2:5">
      <c r="B4820" s="283">
        <v>37048.645833333336</v>
      </c>
      <c r="C4820" s="284">
        <v>22.7</v>
      </c>
      <c r="D4820" s="98">
        <f t="shared" si="78"/>
        <v>-6.2758051197357556E-2</v>
      </c>
      <c r="E4820" s="98">
        <v>-1.3043478260869601E-2</v>
      </c>
    </row>
    <row r="4821" spans="2:5">
      <c r="B4821" s="283">
        <v>38239.645833333336</v>
      </c>
      <c r="C4821" s="284">
        <v>28.75</v>
      </c>
      <c r="D4821" s="98">
        <f t="shared" si="78"/>
        <v>0.26651982378854622</v>
      </c>
      <c r="E4821" s="98">
        <v>-1.3044970820459967E-2</v>
      </c>
    </row>
    <row r="4822" spans="2:5">
      <c r="B4822" s="283">
        <v>40310.645833333336</v>
      </c>
      <c r="C4822" s="284">
        <v>121.72</v>
      </c>
      <c r="D4822" s="98">
        <f t="shared" si="78"/>
        <v>3.2337391304347829</v>
      </c>
      <c r="E4822" s="98">
        <v>-1.3054406875861457E-2</v>
      </c>
    </row>
    <row r="4823" spans="2:5">
      <c r="B4823" s="283">
        <v>41233.645833333336</v>
      </c>
      <c r="C4823" s="284">
        <v>207.85</v>
      </c>
      <c r="D4823" s="98">
        <f t="shared" si="78"/>
        <v>0.70760762405520872</v>
      </c>
      <c r="E4823" s="98">
        <v>-1.3057929724596407E-2</v>
      </c>
    </row>
    <row r="4824" spans="2:5">
      <c r="B4824" s="283">
        <v>43941.645833333336</v>
      </c>
      <c r="C4824" s="284">
        <v>330.55</v>
      </c>
      <c r="D4824" s="98">
        <f t="shared" si="78"/>
        <v>0.59032956458984853</v>
      </c>
      <c r="E4824" s="98">
        <v>-1.3077359448242953E-2</v>
      </c>
    </row>
    <row r="4825" spans="2:5">
      <c r="B4825" s="283">
        <v>37181.645833333336</v>
      </c>
      <c r="C4825" s="284">
        <v>20.329999999999998</v>
      </c>
      <c r="D4825" s="98">
        <f t="shared" si="78"/>
        <v>-0.9384964453184087</v>
      </c>
      <c r="E4825" s="98">
        <v>-1.3106796116505004E-2</v>
      </c>
    </row>
    <row r="4826" spans="2:5">
      <c r="B4826" s="283">
        <v>44846.645833333336</v>
      </c>
      <c r="C4826" s="284">
        <v>431.15</v>
      </c>
      <c r="D4826" s="98">
        <f t="shared" si="78"/>
        <v>20.207575012297099</v>
      </c>
      <c r="E4826" s="98">
        <v>-1.3115729719831548E-2</v>
      </c>
    </row>
    <row r="4827" spans="2:5">
      <c r="B4827" s="283">
        <v>39125.645833333336</v>
      </c>
      <c r="C4827" s="284">
        <v>87.99</v>
      </c>
      <c r="D4827" s="98">
        <f t="shared" si="78"/>
        <v>-0.79591789400440682</v>
      </c>
      <c r="E4827" s="98">
        <v>-1.3122476446837172E-2</v>
      </c>
    </row>
    <row r="4828" spans="2:5">
      <c r="B4828" s="283">
        <v>42892.645833333336</v>
      </c>
      <c r="C4828" s="284">
        <v>414.32</v>
      </c>
      <c r="D4828" s="98">
        <f t="shared" si="78"/>
        <v>3.7087168996476878</v>
      </c>
      <c r="E4828" s="98">
        <v>-1.3124359859943313E-2</v>
      </c>
    </row>
    <row r="4829" spans="2:5">
      <c r="B4829" s="283">
        <v>38827.645833333336</v>
      </c>
      <c r="C4829" s="284">
        <v>99.95</v>
      </c>
      <c r="D4829" s="98">
        <f t="shared" si="78"/>
        <v>-0.75876134388878158</v>
      </c>
      <c r="E4829" s="98">
        <v>-1.3131911532385465E-2</v>
      </c>
    </row>
    <row r="4830" spans="2:5">
      <c r="B4830" s="283">
        <v>45694.645833333336</v>
      </c>
      <c r="C4830" s="284">
        <v>1533.15</v>
      </c>
      <c r="D4830" s="98">
        <f t="shared" si="78"/>
        <v>14.339169584792396</v>
      </c>
      <c r="E4830" s="98">
        <v>-1.315027227435972E-2</v>
      </c>
    </row>
    <row r="4831" spans="2:5">
      <c r="B4831" s="283">
        <v>45586.645833333336</v>
      </c>
      <c r="C4831" s="284">
        <v>2222.5300000000002</v>
      </c>
      <c r="D4831" s="98">
        <f t="shared" si="78"/>
        <v>0.44964941460392005</v>
      </c>
      <c r="E4831" s="98">
        <v>-1.3151877095220033E-2</v>
      </c>
    </row>
    <row r="4832" spans="2:5">
      <c r="B4832" s="283">
        <v>39251.645833333336</v>
      </c>
      <c r="C4832" s="284">
        <v>95.97</v>
      </c>
      <c r="D4832" s="98">
        <f t="shared" si="78"/>
        <v>-0.95681948050195054</v>
      </c>
      <c r="E4832" s="98">
        <v>-1.3161953727506392E-2</v>
      </c>
    </row>
    <row r="4833" spans="2:5">
      <c r="B4833" s="283">
        <v>38168.645833333336</v>
      </c>
      <c r="C4833" s="284">
        <v>24.74</v>
      </c>
      <c r="D4833" s="98">
        <f t="shared" si="78"/>
        <v>-0.74221110763780351</v>
      </c>
      <c r="E4833" s="98">
        <v>-1.3163143199042771E-2</v>
      </c>
    </row>
    <row r="4834" spans="2:5">
      <c r="B4834" s="283">
        <v>41547.645833333336</v>
      </c>
      <c r="C4834" s="284">
        <v>170.17</v>
      </c>
      <c r="D4834" s="98">
        <f t="shared" si="78"/>
        <v>5.8783346806790622</v>
      </c>
      <c r="E4834" s="98">
        <v>-1.3163999072141053E-2</v>
      </c>
    </row>
    <row r="4835" spans="2:5">
      <c r="B4835" s="283">
        <v>38916.645833333336</v>
      </c>
      <c r="C4835" s="284">
        <v>81.58</v>
      </c>
      <c r="D4835" s="98">
        <f t="shared" si="78"/>
        <v>-0.52059705000881462</v>
      </c>
      <c r="E4835" s="98">
        <v>-1.3184952219668644E-2</v>
      </c>
    </row>
    <row r="4836" spans="2:5">
      <c r="B4836" s="283">
        <v>37600.645833333336</v>
      </c>
      <c r="C4836" s="284">
        <v>22.44</v>
      </c>
      <c r="D4836" s="98">
        <f t="shared" si="78"/>
        <v>-0.72493258151507722</v>
      </c>
      <c r="E4836" s="98">
        <v>-1.3192612137203019E-2</v>
      </c>
    </row>
    <row r="4837" spans="2:5">
      <c r="B4837" s="283">
        <v>37391.645833333336</v>
      </c>
      <c r="C4837" s="284">
        <v>24.67</v>
      </c>
      <c r="D4837" s="98">
        <f t="shared" si="78"/>
        <v>9.9376114081996425E-2</v>
      </c>
      <c r="E4837" s="98">
        <v>-1.3199999999999878E-2</v>
      </c>
    </row>
    <row r="4838" spans="2:5">
      <c r="B4838" s="283">
        <v>45741.645833333336</v>
      </c>
      <c r="C4838" s="284">
        <v>2076.87</v>
      </c>
      <c r="D4838" s="98">
        <f t="shared" si="78"/>
        <v>83.186055938386701</v>
      </c>
      <c r="E4838" s="98">
        <v>-1.3213410114601754E-2</v>
      </c>
    </row>
    <row r="4839" spans="2:5">
      <c r="B4839" s="283">
        <v>39919.645833333336</v>
      </c>
      <c r="C4839" s="284">
        <v>55.26</v>
      </c>
      <c r="D4839" s="98">
        <f t="shared" si="78"/>
        <v>-0.97339265336780834</v>
      </c>
      <c r="E4839" s="98">
        <v>-1.3214285714285734E-2</v>
      </c>
    </row>
    <row r="4840" spans="2:5">
      <c r="B4840" s="283">
        <v>42871.645833333336</v>
      </c>
      <c r="C4840" s="284">
        <v>416.45</v>
      </c>
      <c r="D4840" s="98">
        <f t="shared" si="78"/>
        <v>6.5361925443358668</v>
      </c>
      <c r="E4840" s="98">
        <v>-1.3221808876146213E-2</v>
      </c>
    </row>
    <row r="4841" spans="2:5">
      <c r="B4841" s="283">
        <v>38434.645833333336</v>
      </c>
      <c r="C4841" s="284">
        <v>55.93</v>
      </c>
      <c r="D4841" s="98">
        <f t="shared" si="78"/>
        <v>-0.86569816304478331</v>
      </c>
      <c r="E4841" s="98">
        <v>-1.3232180663373283E-2</v>
      </c>
    </row>
    <row r="4842" spans="2:5">
      <c r="B4842" s="283">
        <v>42367.645833333336</v>
      </c>
      <c r="C4842" s="284">
        <v>417.97</v>
      </c>
      <c r="D4842" s="98">
        <f t="shared" si="78"/>
        <v>6.4730913642052572</v>
      </c>
      <c r="E4842" s="98">
        <v>-1.3244251381084982E-2</v>
      </c>
    </row>
    <row r="4843" spans="2:5">
      <c r="B4843" s="283">
        <v>37419.645833333336</v>
      </c>
      <c r="C4843" s="284">
        <v>25.33</v>
      </c>
      <c r="D4843" s="98">
        <f t="shared" si="78"/>
        <v>-0.93939756441849898</v>
      </c>
      <c r="E4843" s="98">
        <v>-1.324503311258296E-2</v>
      </c>
    </row>
    <row r="4844" spans="2:5">
      <c r="B4844" s="283">
        <v>43483.645833333336</v>
      </c>
      <c r="C4844" s="284">
        <v>317.27</v>
      </c>
      <c r="D4844" s="98">
        <f t="shared" si="78"/>
        <v>11.525463876825897</v>
      </c>
      <c r="E4844" s="98">
        <v>-1.3249152489658744E-2</v>
      </c>
    </row>
    <row r="4845" spans="2:5">
      <c r="B4845" s="283">
        <v>38539.645833333336</v>
      </c>
      <c r="C4845" s="284">
        <v>51.29</v>
      </c>
      <c r="D4845" s="98">
        <f t="shared" si="78"/>
        <v>-0.83833958458095625</v>
      </c>
      <c r="E4845" s="98">
        <v>-1.327433628318575E-2</v>
      </c>
    </row>
    <row r="4846" spans="2:5">
      <c r="B4846" s="283">
        <v>44651.645833333336</v>
      </c>
      <c r="C4846" s="284">
        <v>336.53</v>
      </c>
      <c r="D4846" s="98">
        <f t="shared" si="78"/>
        <v>5.561317995710664</v>
      </c>
      <c r="E4846" s="98">
        <v>-1.3311050517489154E-2</v>
      </c>
    </row>
    <row r="4847" spans="2:5">
      <c r="B4847" s="283">
        <v>41186.645833333336</v>
      </c>
      <c r="C4847" s="284">
        <v>229.68</v>
      </c>
      <c r="D4847" s="98">
        <f t="shared" si="78"/>
        <v>-0.31750512584316393</v>
      </c>
      <c r="E4847" s="98">
        <v>-1.3317295300283472E-2</v>
      </c>
    </row>
    <row r="4848" spans="2:5">
      <c r="B4848" s="283">
        <v>42877.645833333336</v>
      </c>
      <c r="C4848" s="284">
        <v>412.1</v>
      </c>
      <c r="D4848" s="98">
        <f t="shared" si="78"/>
        <v>0.79423545802856155</v>
      </c>
      <c r="E4848" s="98">
        <v>-1.3335887183661743E-2</v>
      </c>
    </row>
    <row r="4849" spans="2:5">
      <c r="B4849" s="283">
        <v>42921.645833333336</v>
      </c>
      <c r="C4849" s="284">
        <v>417.9</v>
      </c>
      <c r="D4849" s="98">
        <f t="shared" si="78"/>
        <v>1.4074253821887872E-2</v>
      </c>
      <c r="E4849" s="98">
        <v>-1.3339629323574576E-2</v>
      </c>
    </row>
    <row r="4850" spans="2:5">
      <c r="B4850" s="283">
        <v>43283.645833333336</v>
      </c>
      <c r="C4850" s="284">
        <v>238.85</v>
      </c>
      <c r="D4850" s="98">
        <f t="shared" si="78"/>
        <v>-0.42845178272313944</v>
      </c>
      <c r="E4850" s="98">
        <v>-1.3342696629213613E-2</v>
      </c>
    </row>
    <row r="4851" spans="2:5">
      <c r="B4851" s="283">
        <v>45630.645833333336</v>
      </c>
      <c r="C4851" s="284">
        <v>1875.07</v>
      </c>
      <c r="D4851" s="98">
        <f t="shared" si="78"/>
        <v>6.850408205987021</v>
      </c>
      <c r="E4851" s="98">
        <v>-1.3344348384313087E-2</v>
      </c>
    </row>
    <row r="4852" spans="2:5">
      <c r="B4852" s="283">
        <v>43467.645833333336</v>
      </c>
      <c r="C4852" s="284">
        <v>289.35000000000002</v>
      </c>
      <c r="D4852" s="98">
        <f t="shared" si="78"/>
        <v>-0.84568576106492022</v>
      </c>
      <c r="E4852" s="98">
        <v>-1.3366522317318386E-2</v>
      </c>
    </row>
    <row r="4853" spans="2:5">
      <c r="B4853" s="283">
        <v>44489.645833333336</v>
      </c>
      <c r="C4853" s="284">
        <v>428.37</v>
      </c>
      <c r="D4853" s="98">
        <f t="shared" si="78"/>
        <v>0.48045619491964731</v>
      </c>
      <c r="E4853" s="98">
        <v>-1.3381546823897916E-2</v>
      </c>
    </row>
    <row r="4854" spans="2:5">
      <c r="B4854" s="283">
        <v>42514.645833333336</v>
      </c>
      <c r="C4854" s="284">
        <v>286.58</v>
      </c>
      <c r="D4854" s="98">
        <f t="shared" si="78"/>
        <v>-0.33099890281765765</v>
      </c>
      <c r="E4854" s="98">
        <v>-1.3392088683857328E-2</v>
      </c>
    </row>
    <row r="4855" spans="2:5">
      <c r="B4855" s="283">
        <v>41859.645833333336</v>
      </c>
      <c r="C4855" s="284">
        <v>187.69</v>
      </c>
      <c r="D4855" s="98">
        <f t="shared" si="78"/>
        <v>-0.34506943959801795</v>
      </c>
      <c r="E4855" s="98">
        <v>-1.3404121110176637E-2</v>
      </c>
    </row>
    <row r="4856" spans="2:5">
      <c r="B4856" s="283">
        <v>43279.645833333336</v>
      </c>
      <c r="C4856" s="284">
        <v>238.85</v>
      </c>
      <c r="D4856" s="98">
        <f t="shared" si="78"/>
        <v>0.27257712184985872</v>
      </c>
      <c r="E4856" s="98">
        <v>-1.3424204874018963E-2</v>
      </c>
    </row>
    <row r="4857" spans="2:5">
      <c r="B4857" s="283">
        <v>38008.645833333336</v>
      </c>
      <c r="C4857" s="284">
        <v>28.59</v>
      </c>
      <c r="D4857" s="98">
        <f t="shared" si="78"/>
        <v>-0.88030144442118485</v>
      </c>
      <c r="E4857" s="98">
        <v>-1.3457556935817849E-2</v>
      </c>
    </row>
    <row r="4858" spans="2:5">
      <c r="B4858" s="283">
        <v>45693.645833333336</v>
      </c>
      <c r="C4858" s="284">
        <v>1553.58</v>
      </c>
      <c r="D4858" s="98">
        <f t="shared" si="78"/>
        <v>53.339979013641134</v>
      </c>
      <c r="E4858" s="98">
        <v>-1.3462197894309025E-2</v>
      </c>
    </row>
    <row r="4859" spans="2:5">
      <c r="B4859" s="283">
        <v>40329.645833333336</v>
      </c>
      <c r="C4859" s="284">
        <v>122.33</v>
      </c>
      <c r="D4859" s="98">
        <f t="shared" si="78"/>
        <v>-0.92125928500624366</v>
      </c>
      <c r="E4859" s="98">
        <v>-1.3467741935483835E-2</v>
      </c>
    </row>
    <row r="4860" spans="2:5">
      <c r="B4860" s="283">
        <v>42136.645833333336</v>
      </c>
      <c r="C4860" s="284">
        <v>168.2</v>
      </c>
      <c r="D4860" s="98">
        <f t="shared" si="78"/>
        <v>0.3749693452137659</v>
      </c>
      <c r="E4860" s="98">
        <v>-1.3489736070381286E-2</v>
      </c>
    </row>
    <row r="4861" spans="2:5">
      <c r="B4861" s="283">
        <v>37727.645833333336</v>
      </c>
      <c r="C4861" s="284">
        <v>19.73</v>
      </c>
      <c r="D4861" s="98">
        <f t="shared" si="78"/>
        <v>-0.88269916765755052</v>
      </c>
      <c r="E4861" s="98">
        <v>-1.3499999999999956E-2</v>
      </c>
    </row>
    <row r="4862" spans="2:5">
      <c r="B4862" s="283">
        <v>45202.645833333336</v>
      </c>
      <c r="C4862" s="284">
        <v>716.03</v>
      </c>
      <c r="D4862" s="98">
        <f t="shared" si="78"/>
        <v>35.291434363912821</v>
      </c>
      <c r="E4862" s="98">
        <v>-1.3501784164336117E-2</v>
      </c>
    </row>
    <row r="4863" spans="2:5">
      <c r="B4863" s="283">
        <v>38014.645833333336</v>
      </c>
      <c r="C4863" s="284">
        <v>29.22</v>
      </c>
      <c r="D4863" s="98">
        <f t="shared" si="78"/>
        <v>-0.9591916539809785</v>
      </c>
      <c r="E4863" s="98">
        <v>-1.3504388926401156E-2</v>
      </c>
    </row>
    <row r="4864" spans="2:5">
      <c r="B4864" s="283">
        <v>40224.645833333336</v>
      </c>
      <c r="C4864" s="284">
        <v>123.43</v>
      </c>
      <c r="D4864" s="98">
        <f t="shared" si="78"/>
        <v>3.2241615331964413</v>
      </c>
      <c r="E4864" s="98">
        <v>-1.3507033248081779E-2</v>
      </c>
    </row>
    <row r="4865" spans="2:5">
      <c r="B4865" s="283">
        <v>44567.645833333336</v>
      </c>
      <c r="C4865" s="284">
        <v>375.67</v>
      </c>
      <c r="D4865" s="98">
        <f t="shared" si="78"/>
        <v>2.0435874584784899</v>
      </c>
      <c r="E4865" s="98">
        <v>-1.352344939866601E-2</v>
      </c>
    </row>
    <row r="4866" spans="2:5">
      <c r="B4866" s="283">
        <v>42629.645833333336</v>
      </c>
      <c r="C4866" s="284">
        <v>450</v>
      </c>
      <c r="D4866" s="98">
        <f t="shared" si="78"/>
        <v>0.19785982378151035</v>
      </c>
      <c r="E4866" s="98">
        <v>-1.3525659293684433E-2</v>
      </c>
    </row>
    <row r="4867" spans="2:5">
      <c r="B4867" s="283">
        <v>43424.645833333336</v>
      </c>
      <c r="C4867" s="284">
        <v>284.32</v>
      </c>
      <c r="D4867" s="98">
        <f t="shared" si="78"/>
        <v>-0.36817777777777783</v>
      </c>
      <c r="E4867" s="98">
        <v>-1.3531330233849226E-2</v>
      </c>
    </row>
    <row r="4868" spans="2:5">
      <c r="B4868" s="283">
        <v>39392.645833333336</v>
      </c>
      <c r="C4868" s="284">
        <v>91.82</v>
      </c>
      <c r="D4868" s="98">
        <f t="shared" si="78"/>
        <v>-0.6770540236353404</v>
      </c>
      <c r="E4868" s="98">
        <v>-1.3536742587021977E-2</v>
      </c>
    </row>
    <row r="4869" spans="2:5">
      <c r="B4869" s="283">
        <v>41156.645833333336</v>
      </c>
      <c r="C4869" s="284">
        <v>209.45</v>
      </c>
      <c r="D4869" s="98">
        <f t="shared" si="78"/>
        <v>1.2810934436941843</v>
      </c>
      <c r="E4869" s="98">
        <v>-1.3563792210238845E-2</v>
      </c>
    </row>
    <row r="4870" spans="2:5">
      <c r="B4870" s="283">
        <v>41624.645833333336</v>
      </c>
      <c r="C4870" s="284">
        <v>175.93</v>
      </c>
      <c r="D4870" s="98">
        <f t="shared" si="78"/>
        <v>-0.16003819527333485</v>
      </c>
      <c r="E4870" s="98">
        <v>-1.3568825343425739E-2</v>
      </c>
    </row>
    <row r="4871" spans="2:5">
      <c r="B4871" s="283">
        <v>40891.645833333336</v>
      </c>
      <c r="C4871" s="284">
        <v>186</v>
      </c>
      <c r="D4871" s="98">
        <f t="shared" si="78"/>
        <v>5.7238674472801732E-2</v>
      </c>
      <c r="E4871" s="98">
        <v>-1.3576580398812044E-2</v>
      </c>
    </row>
    <row r="4872" spans="2:5">
      <c r="B4872" s="283">
        <v>44379.645833333336</v>
      </c>
      <c r="C4872" s="284">
        <v>325.39999999999998</v>
      </c>
      <c r="D4872" s="98">
        <f t="shared" si="78"/>
        <v>0.74946236559139767</v>
      </c>
      <c r="E4872" s="98">
        <v>-1.3580696010670579E-2</v>
      </c>
    </row>
    <row r="4873" spans="2:5">
      <c r="B4873" s="283">
        <v>43571.645833333336</v>
      </c>
      <c r="C4873" s="284">
        <v>395.67</v>
      </c>
      <c r="D4873" s="98">
        <f t="shared" si="78"/>
        <v>0.21594960049170275</v>
      </c>
      <c r="E4873" s="98">
        <v>-1.3586956521739135E-2</v>
      </c>
    </row>
    <row r="4874" spans="2:5">
      <c r="B4874" s="283">
        <v>44875.645833333336</v>
      </c>
      <c r="C4874" s="284">
        <v>533.47</v>
      </c>
      <c r="D4874" s="98">
        <f t="shared" ref="D4874:D4937" si="79">C4874/C4873-1</f>
        <v>0.3482700229989637</v>
      </c>
      <c r="E4874" s="98">
        <v>-1.3590473725084151E-2</v>
      </c>
    </row>
    <row r="4875" spans="2:5">
      <c r="B4875" s="283">
        <v>43616.645833333336</v>
      </c>
      <c r="C4875" s="284">
        <v>311.88</v>
      </c>
      <c r="D4875" s="98">
        <f t="shared" si="79"/>
        <v>-0.41537481020488509</v>
      </c>
      <c r="E4875" s="98">
        <v>-1.3599848187741181E-2</v>
      </c>
    </row>
    <row r="4876" spans="2:5">
      <c r="B4876" s="283">
        <v>41228.645833333336</v>
      </c>
      <c r="C4876" s="284">
        <v>213.72</v>
      </c>
      <c r="D4876" s="98">
        <f t="shared" si="79"/>
        <v>-0.31473643709118893</v>
      </c>
      <c r="E4876" s="98">
        <v>-1.3615175151151515E-2</v>
      </c>
    </row>
    <row r="4877" spans="2:5">
      <c r="B4877" s="283">
        <v>45078.645833333336</v>
      </c>
      <c r="C4877" s="284">
        <v>572.62</v>
      </c>
      <c r="D4877" s="98">
        <f t="shared" si="79"/>
        <v>1.6793000187160771</v>
      </c>
      <c r="E4877" s="98">
        <v>-1.3625480164677017E-2</v>
      </c>
    </row>
    <row r="4878" spans="2:5">
      <c r="B4878" s="283">
        <v>41331.645833333336</v>
      </c>
      <c r="C4878" s="284">
        <v>200.43</v>
      </c>
      <c r="D4878" s="98">
        <f t="shared" si="79"/>
        <v>-0.64997729733505638</v>
      </c>
      <c r="E4878" s="98">
        <v>-1.3631889763779492E-2</v>
      </c>
    </row>
    <row r="4879" spans="2:5">
      <c r="B4879" s="283">
        <v>38883.645833333336</v>
      </c>
      <c r="C4879" s="284">
        <v>72.34</v>
      </c>
      <c r="D4879" s="98">
        <f t="shared" si="79"/>
        <v>-0.6390759866287482</v>
      </c>
      <c r="E4879" s="98">
        <v>-1.363512407962908E-2</v>
      </c>
    </row>
    <row r="4880" spans="2:5">
      <c r="B4880" s="283">
        <v>42054.645833333336</v>
      </c>
      <c r="C4880" s="284">
        <v>165.53</v>
      </c>
      <c r="D4880" s="98">
        <f t="shared" si="79"/>
        <v>1.2882222836604922</v>
      </c>
      <c r="E4880" s="98">
        <v>-1.3645572637349446E-2</v>
      </c>
    </row>
    <row r="4881" spans="2:5">
      <c r="B4881" s="283">
        <v>44601.645833333336</v>
      </c>
      <c r="C4881" s="284">
        <v>360.58</v>
      </c>
      <c r="D4881" s="98">
        <f t="shared" si="79"/>
        <v>1.1783362532471453</v>
      </c>
      <c r="E4881" s="98">
        <v>-1.3649916568646225E-2</v>
      </c>
    </row>
    <row r="4882" spans="2:5">
      <c r="B4882" s="283">
        <v>41864.645833333336</v>
      </c>
      <c r="C4882" s="284">
        <v>186.71</v>
      </c>
      <c r="D4882" s="98">
        <f t="shared" si="79"/>
        <v>-0.48219535193299679</v>
      </c>
      <c r="E4882" s="98">
        <v>-1.3681986265187573E-2</v>
      </c>
    </row>
    <row r="4883" spans="2:5">
      <c r="B4883" s="283">
        <v>41800.645833333336</v>
      </c>
      <c r="C4883" s="284">
        <v>201.8</v>
      </c>
      <c r="D4883" s="98">
        <f t="shared" si="79"/>
        <v>8.0820523806973465E-2</v>
      </c>
      <c r="E4883" s="98">
        <v>-1.3685239491690981E-2</v>
      </c>
    </row>
    <row r="4884" spans="2:5">
      <c r="B4884" s="283">
        <v>41976.645833333336</v>
      </c>
      <c r="C4884" s="284">
        <v>196.88</v>
      </c>
      <c r="D4884" s="98">
        <f t="shared" si="79"/>
        <v>-2.4380574826560975E-2</v>
      </c>
      <c r="E4884" s="98">
        <v>-1.3726079551147241E-2</v>
      </c>
    </row>
    <row r="4885" spans="2:5">
      <c r="B4885" s="283">
        <v>42285.645833333336</v>
      </c>
      <c r="C4885" s="284">
        <v>214.02</v>
      </c>
      <c r="D4885" s="98">
        <f t="shared" si="79"/>
        <v>8.7058106460788265E-2</v>
      </c>
      <c r="E4885" s="98">
        <v>-1.3732718894009177E-2</v>
      </c>
    </row>
    <row r="4886" spans="2:5">
      <c r="B4886" s="283">
        <v>39806.645833333336</v>
      </c>
      <c r="C4886" s="284">
        <v>53.02</v>
      </c>
      <c r="D4886" s="98">
        <f t="shared" si="79"/>
        <v>-0.75226614335108866</v>
      </c>
      <c r="E4886" s="98">
        <v>-1.376488095238082E-2</v>
      </c>
    </row>
    <row r="4887" spans="2:5">
      <c r="B4887" s="283">
        <v>45650.645833333336</v>
      </c>
      <c r="C4887" s="284">
        <v>1687.38</v>
      </c>
      <c r="D4887" s="98">
        <f t="shared" si="79"/>
        <v>30.825348924933987</v>
      </c>
      <c r="E4887" s="98">
        <v>-1.3775972412986892E-2</v>
      </c>
    </row>
    <row r="4888" spans="2:5">
      <c r="B4888" s="283">
        <v>42305.645833333336</v>
      </c>
      <c r="C4888" s="284">
        <v>314.23</v>
      </c>
      <c r="D4888" s="98">
        <f t="shared" si="79"/>
        <v>-0.81377638706159849</v>
      </c>
      <c r="E4888" s="98">
        <v>-1.3778168351013753E-2</v>
      </c>
    </row>
    <row r="4889" spans="2:5">
      <c r="B4889" s="283">
        <v>44012.645833333336</v>
      </c>
      <c r="C4889" s="284">
        <v>339.18</v>
      </c>
      <c r="D4889" s="98">
        <f t="shared" si="79"/>
        <v>7.9400439168761716E-2</v>
      </c>
      <c r="E4889" s="98">
        <v>-1.3782274947662265E-2</v>
      </c>
    </row>
    <row r="4890" spans="2:5">
      <c r="B4890" s="283">
        <v>38785.645833333336</v>
      </c>
      <c r="C4890" s="284">
        <v>91.5</v>
      </c>
      <c r="D4890" s="98">
        <f t="shared" si="79"/>
        <v>-0.7302317353617549</v>
      </c>
      <c r="E4890" s="98">
        <v>-1.3796076740676844E-2</v>
      </c>
    </row>
    <row r="4891" spans="2:5">
      <c r="B4891" s="283">
        <v>42969.645833333336</v>
      </c>
      <c r="C4891" s="284">
        <v>351.53</v>
      </c>
      <c r="D4891" s="98">
        <f t="shared" si="79"/>
        <v>2.8418579234972676</v>
      </c>
      <c r="E4891" s="98">
        <v>-1.380277738813307E-2</v>
      </c>
    </row>
    <row r="4892" spans="2:5">
      <c r="B4892" s="283">
        <v>43521.645833333336</v>
      </c>
      <c r="C4892" s="284">
        <v>304.98</v>
      </c>
      <c r="D4892" s="98">
        <f t="shared" si="79"/>
        <v>-0.13242113048672932</v>
      </c>
      <c r="E4892" s="98">
        <v>-1.3807599029911022E-2</v>
      </c>
    </row>
    <row r="4893" spans="2:5">
      <c r="B4893" s="283">
        <v>45462.645833333336</v>
      </c>
      <c r="C4893" s="284">
        <v>1395.9</v>
      </c>
      <c r="D4893" s="98">
        <f t="shared" si="79"/>
        <v>3.5770214440291168</v>
      </c>
      <c r="E4893" s="98">
        <v>-1.3832763444202589E-2</v>
      </c>
    </row>
    <row r="4894" spans="2:5">
      <c r="B4894" s="283">
        <v>42863.645833333336</v>
      </c>
      <c r="C4894" s="284">
        <v>393.03</v>
      </c>
      <c r="D4894" s="98">
        <f t="shared" si="79"/>
        <v>-0.71843971631205683</v>
      </c>
      <c r="E4894" s="98">
        <v>-1.3850207000376424E-2</v>
      </c>
    </row>
    <row r="4895" spans="2:5">
      <c r="B4895" s="283">
        <v>39064.645833333336</v>
      </c>
      <c r="C4895" s="284">
        <v>87.47</v>
      </c>
      <c r="D4895" s="98">
        <f t="shared" si="79"/>
        <v>-0.77744701422283291</v>
      </c>
      <c r="E4895" s="98">
        <v>-1.386696730552428E-2</v>
      </c>
    </row>
    <row r="4896" spans="2:5">
      <c r="B4896" s="283">
        <v>38133.645833333336</v>
      </c>
      <c r="C4896" s="284">
        <v>24.88</v>
      </c>
      <c r="D4896" s="98">
        <f t="shared" si="79"/>
        <v>-0.71555962044129418</v>
      </c>
      <c r="E4896" s="98">
        <v>-1.3872374157748779E-2</v>
      </c>
    </row>
    <row r="4897" spans="2:5">
      <c r="B4897" s="283">
        <v>41031.645833333336</v>
      </c>
      <c r="C4897" s="284">
        <v>242.95</v>
      </c>
      <c r="D4897" s="98">
        <f t="shared" si="79"/>
        <v>8.764871382636656</v>
      </c>
      <c r="E4897" s="98">
        <v>-1.3881560254901282E-2</v>
      </c>
    </row>
    <row r="4898" spans="2:5">
      <c r="B4898" s="283">
        <v>38196.645833333336</v>
      </c>
      <c r="C4898" s="284">
        <v>25.57</v>
      </c>
      <c r="D4898" s="98">
        <f t="shared" si="79"/>
        <v>-0.89475200658571719</v>
      </c>
      <c r="E4898" s="98">
        <v>-1.3883532587736225E-2</v>
      </c>
    </row>
    <row r="4899" spans="2:5">
      <c r="B4899" s="283">
        <v>41701.645833333336</v>
      </c>
      <c r="C4899" s="284">
        <v>217.61</v>
      </c>
      <c r="D4899" s="98">
        <f t="shared" si="79"/>
        <v>7.5103637074696916</v>
      </c>
      <c r="E4899" s="98">
        <v>-1.3911546130143115E-2</v>
      </c>
    </row>
    <row r="4900" spans="2:5">
      <c r="B4900" s="283">
        <v>43920.645833333336</v>
      </c>
      <c r="C4900" s="284">
        <v>301.77</v>
      </c>
      <c r="D4900" s="98">
        <f t="shared" si="79"/>
        <v>0.3867469325858186</v>
      </c>
      <c r="E4900" s="98">
        <v>-1.3920203901578221E-2</v>
      </c>
    </row>
    <row r="4901" spans="2:5">
      <c r="B4901" s="283">
        <v>43634.645833333336</v>
      </c>
      <c r="C4901" s="284">
        <v>285.32</v>
      </c>
      <c r="D4901" s="98">
        <f t="shared" si="79"/>
        <v>-5.4511714219438567E-2</v>
      </c>
      <c r="E4901" s="98">
        <v>-1.3927769137722534E-2</v>
      </c>
    </row>
    <row r="4902" spans="2:5">
      <c r="B4902" s="283">
        <v>45307.645833333336</v>
      </c>
      <c r="C4902" s="284">
        <v>710.48</v>
      </c>
      <c r="D4902" s="98">
        <f t="shared" si="79"/>
        <v>1.4901163605775971</v>
      </c>
      <c r="E4902" s="98">
        <v>-1.3934380725031836E-2</v>
      </c>
    </row>
    <row r="4903" spans="2:5">
      <c r="B4903" s="283">
        <v>44364.645833333336</v>
      </c>
      <c r="C4903" s="284">
        <v>307.77999999999997</v>
      </c>
      <c r="D4903" s="98">
        <f t="shared" si="79"/>
        <v>-0.56679990992005402</v>
      </c>
      <c r="E4903" s="98">
        <v>-1.3936500816967401E-2</v>
      </c>
    </row>
    <row r="4904" spans="2:5">
      <c r="B4904" s="283">
        <v>43629.645833333336</v>
      </c>
      <c r="C4904" s="284">
        <v>297.82</v>
      </c>
      <c r="D4904" s="98">
        <f t="shared" si="79"/>
        <v>-3.2360777178504052E-2</v>
      </c>
      <c r="E4904" s="98">
        <v>-1.3939012680859397E-2</v>
      </c>
    </row>
    <row r="4905" spans="2:5">
      <c r="B4905" s="283">
        <v>42859.645833333336</v>
      </c>
      <c r="C4905" s="284">
        <v>408.72</v>
      </c>
      <c r="D4905" s="98">
        <f t="shared" si="79"/>
        <v>0.37237257403800972</v>
      </c>
      <c r="E4905" s="98">
        <v>-1.3944511459589748E-2</v>
      </c>
    </row>
    <row r="4906" spans="2:5">
      <c r="B4906" s="283">
        <v>39619.645833333336</v>
      </c>
      <c r="C4906" s="284">
        <v>94</v>
      </c>
      <c r="D4906" s="98">
        <f t="shared" si="79"/>
        <v>-0.77001370131141122</v>
      </c>
      <c r="E4906" s="98">
        <v>-1.3951536767019768E-2</v>
      </c>
    </row>
    <row r="4907" spans="2:5">
      <c r="B4907" s="283">
        <v>40337.645833333336</v>
      </c>
      <c r="C4907" s="284">
        <v>121.54</v>
      </c>
      <c r="D4907" s="98">
        <f t="shared" si="79"/>
        <v>0.29297872340425535</v>
      </c>
      <c r="E4907" s="98">
        <v>-1.3954243063443172E-2</v>
      </c>
    </row>
    <row r="4908" spans="2:5">
      <c r="B4908" s="283">
        <v>39944.645833333336</v>
      </c>
      <c r="C4908" s="284">
        <v>61.47</v>
      </c>
      <c r="D4908" s="98">
        <f t="shared" si="79"/>
        <v>-0.49424057923317433</v>
      </c>
      <c r="E4908" s="98">
        <v>-1.3955726660250356E-2</v>
      </c>
    </row>
    <row r="4909" spans="2:5">
      <c r="B4909" s="283">
        <v>43669.645833333336</v>
      </c>
      <c r="C4909" s="284">
        <v>246.7</v>
      </c>
      <c r="D4909" s="98">
        <f t="shared" si="79"/>
        <v>3.0133398405726366</v>
      </c>
      <c r="E4909" s="98">
        <v>-1.3988808952837717E-2</v>
      </c>
    </row>
    <row r="4910" spans="2:5">
      <c r="B4910" s="283">
        <v>44291.645833333336</v>
      </c>
      <c r="C4910" s="284">
        <v>305</v>
      </c>
      <c r="D4910" s="98">
        <f t="shared" si="79"/>
        <v>0.23631941629509523</v>
      </c>
      <c r="E4910" s="98">
        <v>-1.3997995668056706E-2</v>
      </c>
    </row>
    <row r="4911" spans="2:5">
      <c r="B4911" s="283">
        <v>38986.645833333336</v>
      </c>
      <c r="C4911" s="284">
        <v>69.02</v>
      </c>
      <c r="D4911" s="98">
        <f t="shared" si="79"/>
        <v>-0.77370491803278685</v>
      </c>
      <c r="E4911" s="98">
        <v>-1.4000000000000012E-2</v>
      </c>
    </row>
    <row r="4912" spans="2:5">
      <c r="B4912" s="283">
        <v>45070.645833333336</v>
      </c>
      <c r="C4912" s="284">
        <v>577.38</v>
      </c>
      <c r="D4912" s="98">
        <f t="shared" si="79"/>
        <v>7.3654013329469716</v>
      </c>
      <c r="E4912" s="98">
        <v>-1.4003210492161688E-2</v>
      </c>
    </row>
    <row r="4913" spans="2:5">
      <c r="B4913" s="283">
        <v>45436.645833333336</v>
      </c>
      <c r="C4913" s="284">
        <v>1285.07</v>
      </c>
      <c r="D4913" s="98">
        <f t="shared" si="79"/>
        <v>1.2256919186670823</v>
      </c>
      <c r="E4913" s="98">
        <v>-1.4048090349706333E-2</v>
      </c>
    </row>
    <row r="4914" spans="2:5">
      <c r="B4914" s="283">
        <v>37991.645833333336</v>
      </c>
      <c r="C4914" s="284">
        <v>29.44</v>
      </c>
      <c r="D4914" s="98">
        <f t="shared" si="79"/>
        <v>-0.97709074213856051</v>
      </c>
      <c r="E4914" s="98">
        <v>-1.4065639651707929E-2</v>
      </c>
    </row>
    <row r="4915" spans="2:5">
      <c r="B4915" s="283">
        <v>40455.645833333336</v>
      </c>
      <c r="C4915" s="284">
        <v>115.64</v>
      </c>
      <c r="D4915" s="98">
        <f t="shared" si="79"/>
        <v>2.9279891304347823</v>
      </c>
      <c r="E4915" s="98">
        <v>-1.4067695455708074E-2</v>
      </c>
    </row>
    <row r="4916" spans="2:5">
      <c r="B4916" s="283">
        <v>36927.645833333336</v>
      </c>
      <c r="C4916" s="284">
        <v>37.79</v>
      </c>
      <c r="D4916" s="98">
        <f t="shared" si="79"/>
        <v>-0.67320996195088201</v>
      </c>
      <c r="E4916" s="98">
        <v>-1.4088181581006998E-2</v>
      </c>
    </row>
    <row r="4917" spans="2:5">
      <c r="B4917" s="283">
        <v>40311.645833333336</v>
      </c>
      <c r="C4917" s="284">
        <v>120</v>
      </c>
      <c r="D4917" s="98">
        <f t="shared" si="79"/>
        <v>2.1754432389521039</v>
      </c>
      <c r="E4917" s="98">
        <v>-1.4130791981597057E-2</v>
      </c>
    </row>
    <row r="4918" spans="2:5">
      <c r="B4918" s="283">
        <v>39561.645833333336</v>
      </c>
      <c r="C4918" s="284">
        <v>94.13</v>
      </c>
      <c r="D4918" s="98">
        <f t="shared" si="79"/>
        <v>-0.21558333333333335</v>
      </c>
      <c r="E4918" s="98">
        <v>-1.4139086719731964E-2</v>
      </c>
    </row>
    <row r="4919" spans="2:5">
      <c r="B4919" s="283">
        <v>39625.645833333336</v>
      </c>
      <c r="C4919" s="284">
        <v>92.01</v>
      </c>
      <c r="D4919" s="98">
        <f t="shared" si="79"/>
        <v>-2.2522043981727302E-2</v>
      </c>
      <c r="E4919" s="98">
        <v>-1.4143362262937886E-2</v>
      </c>
    </row>
    <row r="4920" spans="2:5">
      <c r="B4920" s="283">
        <v>39785.645833333336</v>
      </c>
      <c r="C4920" s="284">
        <v>53.67</v>
      </c>
      <c r="D4920" s="98">
        <f t="shared" si="79"/>
        <v>-0.41669383762634493</v>
      </c>
      <c r="E4920" s="98">
        <v>-1.4144011756061614E-2</v>
      </c>
    </row>
    <row r="4921" spans="2:5">
      <c r="B4921" s="283">
        <v>38938.645833333336</v>
      </c>
      <c r="C4921" s="284">
        <v>78.67</v>
      </c>
      <c r="D4921" s="98">
        <f t="shared" si="79"/>
        <v>0.465809577044904</v>
      </c>
      <c r="E4921" s="98">
        <v>-1.4160401002506262E-2</v>
      </c>
    </row>
    <row r="4922" spans="2:5">
      <c r="B4922" s="283">
        <v>41480.645833333336</v>
      </c>
      <c r="C4922" s="284">
        <v>173.33</v>
      </c>
      <c r="D4922" s="98">
        <f t="shared" si="79"/>
        <v>1.2032540994025678</v>
      </c>
      <c r="E4922" s="98">
        <v>-1.4162211352519494E-2</v>
      </c>
    </row>
    <row r="4923" spans="2:5">
      <c r="B4923" s="283">
        <v>44964.645833333336</v>
      </c>
      <c r="C4923" s="284">
        <v>592.12</v>
      </c>
      <c r="D4923" s="98">
        <f t="shared" si="79"/>
        <v>2.4161426181272714</v>
      </c>
      <c r="E4923" s="98">
        <v>-1.4168456454056511E-2</v>
      </c>
    </row>
    <row r="4924" spans="2:5">
      <c r="B4924" s="283">
        <v>37827.645833333336</v>
      </c>
      <c r="C4924" s="284">
        <v>24.35</v>
      </c>
      <c r="D4924" s="98">
        <f t="shared" si="79"/>
        <v>-0.95887657907180979</v>
      </c>
      <c r="E4924" s="98">
        <v>-1.4170040485829927E-2</v>
      </c>
    </row>
    <row r="4925" spans="2:5">
      <c r="B4925" s="283">
        <v>45012.645833333336</v>
      </c>
      <c r="C4925" s="284">
        <v>596.17999999999995</v>
      </c>
      <c r="D4925" s="98">
        <f t="shared" si="79"/>
        <v>23.483778234086238</v>
      </c>
      <c r="E4925" s="98">
        <v>-1.417114510128159E-2</v>
      </c>
    </row>
    <row r="4926" spans="2:5">
      <c r="B4926" s="283">
        <v>43672.645833333336</v>
      </c>
      <c r="C4926" s="284">
        <v>236.52</v>
      </c>
      <c r="D4926" s="98">
        <f t="shared" si="79"/>
        <v>-0.60327417893924651</v>
      </c>
      <c r="E4926" s="98">
        <v>-1.4171390463487699E-2</v>
      </c>
    </row>
    <row r="4927" spans="2:5">
      <c r="B4927" s="283">
        <v>42724.645833333336</v>
      </c>
      <c r="C4927" s="284">
        <v>291.38</v>
      </c>
      <c r="D4927" s="98">
        <f t="shared" si="79"/>
        <v>0.23194655843057665</v>
      </c>
      <c r="E4927" s="98">
        <v>-1.4175998917346111E-2</v>
      </c>
    </row>
    <row r="4928" spans="2:5">
      <c r="B4928" s="283">
        <v>44477.645833333336</v>
      </c>
      <c r="C4928" s="284">
        <v>420.22</v>
      </c>
      <c r="D4928" s="98">
        <f t="shared" si="79"/>
        <v>0.44217173450477043</v>
      </c>
      <c r="E4928" s="98">
        <v>-1.4192882445398403E-2</v>
      </c>
    </row>
    <row r="4929" spans="2:5">
      <c r="B4929" s="283">
        <v>41211.645833333336</v>
      </c>
      <c r="C4929" s="284">
        <v>224.28</v>
      </c>
      <c r="D4929" s="98">
        <f t="shared" si="79"/>
        <v>-0.46627956784541436</v>
      </c>
      <c r="E4929" s="98">
        <v>-1.419717814601551E-2</v>
      </c>
    </row>
    <row r="4930" spans="2:5">
      <c r="B4930" s="283">
        <v>37607.645833333336</v>
      </c>
      <c r="C4930" s="284">
        <v>22.21</v>
      </c>
      <c r="D4930" s="98">
        <f t="shared" si="79"/>
        <v>-0.90097199928660598</v>
      </c>
      <c r="E4930" s="98">
        <v>-1.4203284509542891E-2</v>
      </c>
    </row>
    <row r="4931" spans="2:5">
      <c r="B4931" s="283">
        <v>42061.645833333336</v>
      </c>
      <c r="C4931" s="284">
        <v>156.82</v>
      </c>
      <c r="D4931" s="98">
        <f t="shared" si="79"/>
        <v>6.0607834308869872</v>
      </c>
      <c r="E4931" s="98">
        <v>-1.4206688458637262E-2</v>
      </c>
    </row>
    <row r="4932" spans="2:5">
      <c r="B4932" s="283">
        <v>44704.645833333336</v>
      </c>
      <c r="C4932" s="284">
        <v>398.85</v>
      </c>
      <c r="D4932" s="98">
        <f t="shared" si="79"/>
        <v>1.5433618160948863</v>
      </c>
      <c r="E4932" s="98">
        <v>-1.4211566979733026E-2</v>
      </c>
    </row>
    <row r="4933" spans="2:5">
      <c r="B4933" s="283">
        <v>39776.645833333336</v>
      </c>
      <c r="C4933" s="284">
        <v>51.33</v>
      </c>
      <c r="D4933" s="98">
        <f t="shared" si="79"/>
        <v>-0.87130500188040616</v>
      </c>
      <c r="E4933" s="98">
        <v>-1.4211638179373987E-2</v>
      </c>
    </row>
    <row r="4934" spans="2:5">
      <c r="B4934" s="283">
        <v>37286.645833333336</v>
      </c>
      <c r="C4934" s="284">
        <v>24.97</v>
      </c>
      <c r="D4934" s="98">
        <f t="shared" si="79"/>
        <v>-0.51353984024936683</v>
      </c>
      <c r="E4934" s="98">
        <v>-1.4212396367943136E-2</v>
      </c>
    </row>
    <row r="4935" spans="2:5">
      <c r="B4935" s="283">
        <v>41803.645833333336</v>
      </c>
      <c r="C4935" s="284">
        <v>195.58</v>
      </c>
      <c r="D4935" s="98">
        <f t="shared" si="79"/>
        <v>6.8325991189427322</v>
      </c>
      <c r="E4935" s="98">
        <v>-1.4213709677419306E-2</v>
      </c>
    </row>
    <row r="4936" spans="2:5">
      <c r="B4936" s="283">
        <v>41197.645833333336</v>
      </c>
      <c r="C4936" s="284">
        <v>226.73</v>
      </c>
      <c r="D4936" s="98">
        <f t="shared" si="79"/>
        <v>0.15926986399427334</v>
      </c>
      <c r="E4936" s="98">
        <v>-1.4217391304347848E-2</v>
      </c>
    </row>
    <row r="4937" spans="2:5">
      <c r="B4937" s="283">
        <v>40519.645833333336</v>
      </c>
      <c r="C4937" s="284">
        <v>132.41999999999999</v>
      </c>
      <c r="D4937" s="98">
        <f t="shared" si="79"/>
        <v>-0.41595730604683989</v>
      </c>
      <c r="E4937" s="98">
        <v>-1.4218715104593382E-2</v>
      </c>
    </row>
    <row r="4938" spans="2:5">
      <c r="B4938" s="283">
        <v>42625.645833333336</v>
      </c>
      <c r="C4938" s="284">
        <v>482.12</v>
      </c>
      <c r="D4938" s="98">
        <f t="shared" ref="D4938:D5001" si="80">C4938/C4937-1</f>
        <v>2.6408397523032776</v>
      </c>
      <c r="E4938" s="98">
        <v>-1.4230800687004108E-2</v>
      </c>
    </row>
    <row r="4939" spans="2:5">
      <c r="B4939" s="283">
        <v>40893.645833333336</v>
      </c>
      <c r="C4939" s="284">
        <v>177.98</v>
      </c>
      <c r="D4939" s="98">
        <f t="shared" si="80"/>
        <v>-0.63083879532066711</v>
      </c>
      <c r="E4939" s="98">
        <v>-1.4234284131819597E-2</v>
      </c>
    </row>
    <row r="4940" spans="2:5">
      <c r="B4940" s="283">
        <v>44687.645833333336</v>
      </c>
      <c r="C4940" s="284">
        <v>385.73</v>
      </c>
      <c r="D4940" s="98">
        <f t="shared" si="80"/>
        <v>1.1672659849421287</v>
      </c>
      <c r="E4940" s="98">
        <v>-1.4234602606695623E-2</v>
      </c>
    </row>
    <row r="4941" spans="2:5">
      <c r="B4941" s="283">
        <v>38576.645833333336</v>
      </c>
      <c r="C4941" s="284">
        <v>54</v>
      </c>
      <c r="D4941" s="98">
        <f t="shared" si="80"/>
        <v>-0.86000570347134009</v>
      </c>
      <c r="E4941" s="98">
        <v>-1.4238773274917849E-2</v>
      </c>
    </row>
    <row r="4942" spans="2:5">
      <c r="B4942" s="283">
        <v>37014.645833333336</v>
      </c>
      <c r="C4942" s="284">
        <v>22.84</v>
      </c>
      <c r="D4942" s="98">
        <f t="shared" si="80"/>
        <v>-0.57703703703703701</v>
      </c>
      <c r="E4942" s="98">
        <v>-1.4242555028053605E-2</v>
      </c>
    </row>
    <row r="4943" spans="2:5">
      <c r="B4943" s="283">
        <v>41530.645833333336</v>
      </c>
      <c r="C4943" s="284">
        <v>176.77</v>
      </c>
      <c r="D4943" s="98">
        <f t="shared" si="80"/>
        <v>6.7394921190893173</v>
      </c>
      <c r="E4943" s="98">
        <v>-1.4275358278034944E-2</v>
      </c>
    </row>
    <row r="4944" spans="2:5">
      <c r="B4944" s="283">
        <v>44770.645833333336</v>
      </c>
      <c r="C4944" s="284">
        <v>365.75</v>
      </c>
      <c r="D4944" s="98">
        <f t="shared" si="80"/>
        <v>1.0690728064716861</v>
      </c>
      <c r="E4944" s="98">
        <v>-1.4283789246732237E-2</v>
      </c>
    </row>
    <row r="4945" spans="2:5">
      <c r="B4945" s="283">
        <v>40359.645833333336</v>
      </c>
      <c r="C4945" s="284">
        <v>119.93</v>
      </c>
      <c r="D4945" s="98">
        <f t="shared" si="80"/>
        <v>-0.67209842788790153</v>
      </c>
      <c r="E4945" s="98">
        <v>-1.4300978055395652E-2</v>
      </c>
    </row>
    <row r="4946" spans="2:5">
      <c r="B4946" s="283">
        <v>38341.645833333336</v>
      </c>
      <c r="C4946" s="284">
        <v>31.67</v>
      </c>
      <c r="D4946" s="98">
        <f t="shared" si="80"/>
        <v>-0.73592929208705082</v>
      </c>
      <c r="E4946" s="98">
        <v>-1.4316837846249597E-2</v>
      </c>
    </row>
    <row r="4947" spans="2:5">
      <c r="B4947" s="283">
        <v>36720.645833333336</v>
      </c>
      <c r="C4947" s="284">
        <v>32.33</v>
      </c>
      <c r="D4947" s="98">
        <f t="shared" si="80"/>
        <v>2.0839911588253823E-2</v>
      </c>
      <c r="E4947" s="98">
        <v>-1.4329268292682884E-2</v>
      </c>
    </row>
    <row r="4948" spans="2:5">
      <c r="B4948" s="283">
        <v>41355.645833333336</v>
      </c>
      <c r="C4948" s="284">
        <v>185.57</v>
      </c>
      <c r="D4948" s="98">
        <f t="shared" si="80"/>
        <v>4.739870089699969</v>
      </c>
      <c r="E4948" s="98">
        <v>-1.4341105858607373E-2</v>
      </c>
    </row>
    <row r="4949" spans="2:5">
      <c r="B4949" s="283">
        <v>38994.645833333336</v>
      </c>
      <c r="C4949" s="284">
        <v>69.41</v>
      </c>
      <c r="D4949" s="98">
        <f t="shared" si="80"/>
        <v>-0.62596324836988737</v>
      </c>
      <c r="E4949" s="98">
        <v>-1.4342516330588029E-2</v>
      </c>
    </row>
    <row r="4950" spans="2:5">
      <c r="B4950" s="283">
        <v>41295.645833333336</v>
      </c>
      <c r="C4950" s="284">
        <v>223.34</v>
      </c>
      <c r="D4950" s="98">
        <f t="shared" si="80"/>
        <v>2.2176919752197093</v>
      </c>
      <c r="E4950" s="98">
        <v>-1.4343086632243263E-2</v>
      </c>
    </row>
    <row r="4951" spans="2:5">
      <c r="B4951" s="283">
        <v>38560.645833333336</v>
      </c>
      <c r="C4951" s="284">
        <v>50.8</v>
      </c>
      <c r="D4951" s="98">
        <f t="shared" si="80"/>
        <v>-0.77254410316109967</v>
      </c>
      <c r="E4951" s="98">
        <v>-1.4357780364765316E-2</v>
      </c>
    </row>
    <row r="4952" spans="2:5">
      <c r="B4952" s="283">
        <v>41733.645833333336</v>
      </c>
      <c r="C4952" s="284">
        <v>214.18</v>
      </c>
      <c r="D4952" s="98">
        <f t="shared" si="80"/>
        <v>3.2161417322834653</v>
      </c>
      <c r="E4952" s="98">
        <v>-1.4358030372756625E-2</v>
      </c>
    </row>
    <row r="4953" spans="2:5">
      <c r="B4953" s="283">
        <v>42611.645833333336</v>
      </c>
      <c r="C4953" s="284">
        <v>392.37</v>
      </c>
      <c r="D4953" s="98">
        <f t="shared" si="80"/>
        <v>0.83196376879260425</v>
      </c>
      <c r="E4953" s="98">
        <v>-1.4393368500376869E-2</v>
      </c>
    </row>
    <row r="4954" spans="2:5">
      <c r="B4954" s="283">
        <v>40205.645833333336</v>
      </c>
      <c r="C4954" s="284">
        <v>130.75</v>
      </c>
      <c r="D4954" s="98">
        <f t="shared" si="80"/>
        <v>-0.66676861125978037</v>
      </c>
      <c r="E4954" s="98">
        <v>-1.4397708427559164E-2</v>
      </c>
    </row>
    <row r="4955" spans="2:5">
      <c r="B4955" s="283">
        <v>38364.645833333336</v>
      </c>
      <c r="C4955" s="284">
        <v>36.270000000000003</v>
      </c>
      <c r="D4955" s="98">
        <f t="shared" si="80"/>
        <v>-0.72260038240917779</v>
      </c>
      <c r="E4955" s="98">
        <v>-1.4402173913043326E-2</v>
      </c>
    </row>
    <row r="4956" spans="2:5">
      <c r="B4956" s="283">
        <v>42444.645833333336</v>
      </c>
      <c r="C4956" s="284">
        <v>395.12</v>
      </c>
      <c r="D4956" s="98">
        <f t="shared" si="80"/>
        <v>9.8938516680452153</v>
      </c>
      <c r="E4956" s="98">
        <v>-1.4417560488899861E-2</v>
      </c>
    </row>
    <row r="4957" spans="2:5">
      <c r="B4957" s="283">
        <v>41109.645833333336</v>
      </c>
      <c r="C4957" s="284">
        <v>217.94</v>
      </c>
      <c r="D4957" s="98">
        <f t="shared" si="80"/>
        <v>-0.44842073294189111</v>
      </c>
      <c r="E4957" s="98">
        <v>-1.442590331479221E-2</v>
      </c>
    </row>
    <row r="4958" spans="2:5">
      <c r="B4958" s="283">
        <v>40666.645833333336</v>
      </c>
      <c r="C4958" s="284">
        <v>132.53</v>
      </c>
      <c r="D4958" s="98">
        <f t="shared" si="80"/>
        <v>-0.39189685234468197</v>
      </c>
      <c r="E4958" s="98">
        <v>-1.4427009741949881E-2</v>
      </c>
    </row>
    <row r="4959" spans="2:5">
      <c r="B4959" s="283">
        <v>43231.645833333336</v>
      </c>
      <c r="C4959" s="284">
        <v>275.93</v>
      </c>
      <c r="D4959" s="98">
        <f t="shared" si="80"/>
        <v>1.0820191654719689</v>
      </c>
      <c r="E4959" s="98">
        <v>-1.4430117512590712E-2</v>
      </c>
    </row>
    <row r="4960" spans="2:5">
      <c r="B4960" s="283">
        <v>39276.645833333336</v>
      </c>
      <c r="C4960" s="284">
        <v>92.75</v>
      </c>
      <c r="D4960" s="98">
        <f t="shared" si="80"/>
        <v>-0.66386402348421703</v>
      </c>
      <c r="E4960" s="98">
        <v>-1.4451174157900315E-2</v>
      </c>
    </row>
    <row r="4961" spans="2:5">
      <c r="B4961" s="283">
        <v>37274.645833333336</v>
      </c>
      <c r="C4961" s="284">
        <v>26.53</v>
      </c>
      <c r="D4961" s="98">
        <f t="shared" si="80"/>
        <v>-0.71396226415094333</v>
      </c>
      <c r="E4961" s="98">
        <v>-1.4487369985141219E-2</v>
      </c>
    </row>
    <row r="4962" spans="2:5">
      <c r="B4962" s="283">
        <v>41033.645833333336</v>
      </c>
      <c r="C4962" s="284">
        <v>234.65</v>
      </c>
      <c r="D4962" s="98">
        <f t="shared" si="80"/>
        <v>7.8447041085563516</v>
      </c>
      <c r="E4962" s="98">
        <v>-1.4489710205795814E-2</v>
      </c>
    </row>
    <row r="4963" spans="2:5">
      <c r="B4963" s="283">
        <v>41577.645833333336</v>
      </c>
      <c r="C4963" s="284">
        <v>174.11</v>
      </c>
      <c r="D4963" s="98">
        <f t="shared" si="80"/>
        <v>-0.25800127849989341</v>
      </c>
      <c r="E4963" s="98">
        <v>-1.4490292635987889E-2</v>
      </c>
    </row>
    <row r="4964" spans="2:5">
      <c r="B4964" s="283">
        <v>38768.645833333336</v>
      </c>
      <c r="C4964" s="284">
        <v>97.25</v>
      </c>
      <c r="D4964" s="98">
        <f t="shared" si="80"/>
        <v>-0.44144506346562518</v>
      </c>
      <c r="E4964" s="98">
        <v>-1.4491284961491768E-2</v>
      </c>
    </row>
    <row r="4965" spans="2:5">
      <c r="B4965" s="283">
        <v>44979.645833333336</v>
      </c>
      <c r="C4965" s="284">
        <v>559.5</v>
      </c>
      <c r="D4965" s="98">
        <f t="shared" si="80"/>
        <v>4.7532133676092547</v>
      </c>
      <c r="E4965" s="98">
        <v>-1.4496327479611826E-2</v>
      </c>
    </row>
    <row r="4966" spans="2:5">
      <c r="B4966" s="283">
        <v>43712.645833333336</v>
      </c>
      <c r="C4966" s="284">
        <v>330.17</v>
      </c>
      <c r="D4966" s="98">
        <f t="shared" si="80"/>
        <v>-0.4098838248436103</v>
      </c>
      <c r="E4966" s="98">
        <v>-1.4506163627137747E-2</v>
      </c>
    </row>
    <row r="4967" spans="2:5">
      <c r="B4967" s="283">
        <v>40750.645833333336</v>
      </c>
      <c r="C4967" s="284">
        <v>207.16</v>
      </c>
      <c r="D4967" s="98">
        <f t="shared" si="80"/>
        <v>-0.37256564799951541</v>
      </c>
      <c r="E4967" s="98">
        <v>-1.4509300223585986E-2</v>
      </c>
    </row>
    <row r="4968" spans="2:5">
      <c r="B4968" s="283">
        <v>38211.645833333336</v>
      </c>
      <c r="C4968" s="284">
        <v>25.73</v>
      </c>
      <c r="D4968" s="98">
        <f t="shared" si="80"/>
        <v>-0.87579648580807101</v>
      </c>
      <c r="E4968" s="98">
        <v>-1.4553810800459588E-2</v>
      </c>
    </row>
    <row r="4969" spans="2:5">
      <c r="B4969" s="283">
        <v>41766.645833333336</v>
      </c>
      <c r="C4969" s="284">
        <v>219.73</v>
      </c>
      <c r="D4969" s="98">
        <f t="shared" si="80"/>
        <v>7.539836766420521</v>
      </c>
      <c r="E4969" s="98">
        <v>-1.4575298233025391E-2</v>
      </c>
    </row>
    <row r="4970" spans="2:5">
      <c r="B4970" s="283">
        <v>44581.645833333336</v>
      </c>
      <c r="C4970" s="284">
        <v>376.48</v>
      </c>
      <c r="D4970" s="98">
        <f t="shared" si="80"/>
        <v>0.71337550630319035</v>
      </c>
      <c r="E4970" s="98">
        <v>-1.457924355450857E-2</v>
      </c>
    </row>
    <row r="4971" spans="2:5">
      <c r="B4971" s="283">
        <v>44524.645833333336</v>
      </c>
      <c r="C4971" s="284">
        <v>379.72</v>
      </c>
      <c r="D4971" s="98">
        <f t="shared" si="80"/>
        <v>8.6060348491288075E-3</v>
      </c>
      <c r="E4971" s="98">
        <v>-1.4610094719086586E-2</v>
      </c>
    </row>
    <row r="4972" spans="2:5">
      <c r="B4972" s="283">
        <v>43845.645833333336</v>
      </c>
      <c r="C4972" s="284">
        <v>464.02</v>
      </c>
      <c r="D4972" s="98">
        <f t="shared" si="80"/>
        <v>0.22200568840198032</v>
      </c>
      <c r="E4972" s="98">
        <v>-1.4610320662561072E-2</v>
      </c>
    </row>
    <row r="4973" spans="2:5">
      <c r="B4973" s="283">
        <v>38770.645833333336</v>
      </c>
      <c r="C4973" s="284">
        <v>95.76</v>
      </c>
      <c r="D4973" s="98">
        <f t="shared" si="80"/>
        <v>-0.7936295849316839</v>
      </c>
      <c r="E4973" s="98">
        <v>-1.4612060094669754E-2</v>
      </c>
    </row>
    <row r="4974" spans="2:5">
      <c r="B4974" s="283">
        <v>44218.645833333336</v>
      </c>
      <c r="C4974" s="284">
        <v>307.27</v>
      </c>
      <c r="D4974" s="98">
        <f t="shared" si="80"/>
        <v>2.2087510442773599</v>
      </c>
      <c r="E4974" s="98">
        <v>-1.4623352467690753E-2</v>
      </c>
    </row>
    <row r="4975" spans="2:5">
      <c r="B4975" s="283">
        <v>43546.645833333336</v>
      </c>
      <c r="C4975" s="284">
        <v>375.08</v>
      </c>
      <c r="D4975" s="98">
        <f t="shared" si="80"/>
        <v>0.22068539069873405</v>
      </c>
      <c r="E4975" s="98">
        <v>-1.4632864836463977E-2</v>
      </c>
    </row>
    <row r="4976" spans="2:5">
      <c r="B4976" s="283">
        <v>45506.645833333336</v>
      </c>
      <c r="C4976" s="284">
        <v>1394.38</v>
      </c>
      <c r="D4976" s="98">
        <f t="shared" si="80"/>
        <v>2.7175535885677728</v>
      </c>
      <c r="E4976" s="98">
        <v>-1.4642074765034097E-2</v>
      </c>
    </row>
    <row r="4977" spans="2:5">
      <c r="B4977" s="283">
        <v>41078.645833333336</v>
      </c>
      <c r="C4977" s="284">
        <v>219.16</v>
      </c>
      <c r="D4977" s="98">
        <f t="shared" si="80"/>
        <v>-0.84282620232648209</v>
      </c>
      <c r="E4977" s="98">
        <v>-1.4656955309774289E-2</v>
      </c>
    </row>
    <row r="4978" spans="2:5">
      <c r="B4978" s="283">
        <v>39044.645833333336</v>
      </c>
      <c r="C4978" s="284">
        <v>69.239999999999995</v>
      </c>
      <c r="D4978" s="98">
        <f t="shared" si="80"/>
        <v>-0.68406643548092716</v>
      </c>
      <c r="E4978" s="98">
        <v>-1.4657748683648775E-2</v>
      </c>
    </row>
    <row r="4979" spans="2:5">
      <c r="B4979" s="283">
        <v>42837.645833333336</v>
      </c>
      <c r="C4979" s="284">
        <v>373.7</v>
      </c>
      <c r="D4979" s="98">
        <f t="shared" si="80"/>
        <v>4.3971692663200468</v>
      </c>
      <c r="E4979" s="98">
        <v>-1.4686107522345559E-2</v>
      </c>
    </row>
    <row r="4980" spans="2:5">
      <c r="B4980" s="283">
        <v>42500.645833333336</v>
      </c>
      <c r="C4980" s="284">
        <v>283.60000000000002</v>
      </c>
      <c r="D4980" s="98">
        <f t="shared" si="80"/>
        <v>-0.24110248862724104</v>
      </c>
      <c r="E4980" s="98">
        <v>-1.4696174825417629E-2</v>
      </c>
    </row>
    <row r="4981" spans="2:5">
      <c r="B4981" s="283">
        <v>42635.645833333336</v>
      </c>
      <c r="C4981" s="284">
        <v>432.43</v>
      </c>
      <c r="D4981" s="98">
        <f t="shared" si="80"/>
        <v>0.52478843441466849</v>
      </c>
      <c r="E4981" s="98">
        <v>-1.4696500182282191E-2</v>
      </c>
    </row>
    <row r="4982" spans="2:5">
      <c r="B4982" s="283">
        <v>39343.645833333336</v>
      </c>
      <c r="C4982" s="284">
        <v>97.76</v>
      </c>
      <c r="D4982" s="98">
        <f t="shared" si="80"/>
        <v>-0.77392872834909698</v>
      </c>
      <c r="E4982" s="98">
        <v>-1.4714775246925993E-2</v>
      </c>
    </row>
    <row r="4983" spans="2:5">
      <c r="B4983" s="283">
        <v>41351.645833333336</v>
      </c>
      <c r="C4983" s="284">
        <v>198.67</v>
      </c>
      <c r="D4983" s="98">
        <f t="shared" si="80"/>
        <v>1.0322217675941077</v>
      </c>
      <c r="E4983" s="98">
        <v>-1.4729220392779241E-2</v>
      </c>
    </row>
    <row r="4984" spans="2:5">
      <c r="B4984" s="283">
        <v>42445.645833333336</v>
      </c>
      <c r="C4984" s="284">
        <v>389.3</v>
      </c>
      <c r="D4984" s="98">
        <f t="shared" si="80"/>
        <v>0.95953088035435674</v>
      </c>
      <c r="E4984" s="98">
        <v>-1.4729702368900588E-2</v>
      </c>
    </row>
    <row r="4985" spans="2:5">
      <c r="B4985" s="283">
        <v>41732.645833333336</v>
      </c>
      <c r="C4985" s="284">
        <v>217.3</v>
      </c>
      <c r="D4985" s="98">
        <f t="shared" si="80"/>
        <v>-0.44181864885692268</v>
      </c>
      <c r="E4985" s="98">
        <v>-1.4735887553842697E-2</v>
      </c>
    </row>
    <row r="4986" spans="2:5">
      <c r="B4986" s="283">
        <v>40506.645833333336</v>
      </c>
      <c r="C4986" s="284">
        <v>128.33000000000001</v>
      </c>
      <c r="D4986" s="98">
        <f t="shared" si="80"/>
        <v>-0.40943396226415096</v>
      </c>
      <c r="E4986" s="98">
        <v>-1.4740882917466336E-2</v>
      </c>
    </row>
    <row r="4987" spans="2:5">
      <c r="B4987" s="283">
        <v>45009.645833333336</v>
      </c>
      <c r="C4987" s="284">
        <v>604.75</v>
      </c>
      <c r="D4987" s="98">
        <f t="shared" si="80"/>
        <v>3.7124600638977627</v>
      </c>
      <c r="E4987" s="98">
        <v>-1.4744216357119533E-2</v>
      </c>
    </row>
    <row r="4988" spans="2:5">
      <c r="B4988" s="283">
        <v>38933.645833333336</v>
      </c>
      <c r="C4988" s="284">
        <v>78.819999999999993</v>
      </c>
      <c r="D4988" s="98">
        <f t="shared" si="80"/>
        <v>-0.86966515088879703</v>
      </c>
      <c r="E4988" s="98">
        <v>-1.4750000000000041E-2</v>
      </c>
    </row>
    <row r="4989" spans="2:5">
      <c r="B4989" s="283">
        <v>43381.645833333336</v>
      </c>
      <c r="C4989" s="284">
        <v>224.07</v>
      </c>
      <c r="D4989" s="98">
        <f t="shared" si="80"/>
        <v>1.8428063943161637</v>
      </c>
      <c r="E4989" s="98">
        <v>-1.4773776546629813E-2</v>
      </c>
    </row>
    <row r="4990" spans="2:5">
      <c r="B4990" s="283">
        <v>37475.645833333336</v>
      </c>
      <c r="C4990" s="284">
        <v>24.67</v>
      </c>
      <c r="D4990" s="98">
        <f t="shared" si="80"/>
        <v>-0.88990047752934354</v>
      </c>
      <c r="E4990" s="98">
        <v>-1.4776357827475883E-2</v>
      </c>
    </row>
    <row r="4991" spans="2:5">
      <c r="B4991" s="283">
        <v>37285.645833333336</v>
      </c>
      <c r="C4991" s="284">
        <v>25.33</v>
      </c>
      <c r="D4991" s="98">
        <f t="shared" si="80"/>
        <v>2.6753141467369179E-2</v>
      </c>
      <c r="E4991" s="98">
        <v>-1.4780241151303053E-2</v>
      </c>
    </row>
    <row r="4992" spans="2:5">
      <c r="B4992" s="283">
        <v>43438.645833333336</v>
      </c>
      <c r="C4992" s="284">
        <v>302.98</v>
      </c>
      <c r="D4992" s="98">
        <f t="shared" si="80"/>
        <v>10.961310698776156</v>
      </c>
      <c r="E4992" s="98">
        <v>-1.4795304523135822E-2</v>
      </c>
    </row>
    <row r="4993" spans="2:5">
      <c r="B4993" s="283">
        <v>43724.645833333336</v>
      </c>
      <c r="C4993" s="284">
        <v>335.38</v>
      </c>
      <c r="D4993" s="98">
        <f t="shared" si="80"/>
        <v>0.10693775166677666</v>
      </c>
      <c r="E4993" s="98">
        <v>-1.4805240585159529E-2</v>
      </c>
    </row>
    <row r="4994" spans="2:5">
      <c r="B4994" s="283">
        <v>44889.645833333336</v>
      </c>
      <c r="C4994" s="284">
        <v>590.65</v>
      </c>
      <c r="D4994" s="98">
        <f t="shared" si="80"/>
        <v>0.76113662114616254</v>
      </c>
      <c r="E4994" s="98">
        <v>-1.4844466683345825E-2</v>
      </c>
    </row>
    <row r="4995" spans="2:5">
      <c r="B4995" s="283">
        <v>45433.645833333336</v>
      </c>
      <c r="C4995" s="284">
        <v>1311.08</v>
      </c>
      <c r="D4995" s="98">
        <f t="shared" si="80"/>
        <v>1.2197240328451704</v>
      </c>
      <c r="E4995" s="98">
        <v>-1.4877374368838847E-2</v>
      </c>
    </row>
    <row r="4996" spans="2:5">
      <c r="B4996" s="283">
        <v>40906.645833333336</v>
      </c>
      <c r="C4996" s="284">
        <v>169.49</v>
      </c>
      <c r="D4996" s="98">
        <f t="shared" si="80"/>
        <v>-0.87072489855691493</v>
      </c>
      <c r="E4996" s="98">
        <v>-1.487939552455686E-2</v>
      </c>
    </row>
    <row r="4997" spans="2:5">
      <c r="B4997" s="283">
        <v>43251.645833333336</v>
      </c>
      <c r="C4997" s="284">
        <v>251.1</v>
      </c>
      <c r="D4997" s="98">
        <f t="shared" si="80"/>
        <v>0.48150333353000163</v>
      </c>
      <c r="E4997" s="98">
        <v>-1.4907806983130656E-2</v>
      </c>
    </row>
    <row r="4998" spans="2:5">
      <c r="B4998" s="283">
        <v>45236.645833333336</v>
      </c>
      <c r="C4998" s="284">
        <v>705.65</v>
      </c>
      <c r="D4998" s="98">
        <f t="shared" si="80"/>
        <v>1.8102349661489447</v>
      </c>
      <c r="E4998" s="98">
        <v>-1.4909329498974055E-2</v>
      </c>
    </row>
    <row r="4999" spans="2:5">
      <c r="B4999" s="283">
        <v>42943.645833333336</v>
      </c>
      <c r="C4999" s="284">
        <v>381.8</v>
      </c>
      <c r="D4999" s="98">
        <f t="shared" si="80"/>
        <v>-0.45893856727839577</v>
      </c>
      <c r="E4999" s="98">
        <v>-1.4913050208989032E-2</v>
      </c>
    </row>
    <row r="5000" spans="2:5">
      <c r="B5000" s="283">
        <v>44554.645833333336</v>
      </c>
      <c r="C5000" s="284">
        <v>377.55</v>
      </c>
      <c r="D5000" s="98">
        <f t="shared" si="80"/>
        <v>-1.1131482451545271E-2</v>
      </c>
      <c r="E5000" s="98">
        <v>-1.4924204868630442E-2</v>
      </c>
    </row>
    <row r="5001" spans="2:5">
      <c r="B5001" s="283">
        <v>44211.645833333336</v>
      </c>
      <c r="C5001" s="284">
        <v>324.89999999999998</v>
      </c>
      <c r="D5001" s="98">
        <f t="shared" si="80"/>
        <v>-0.1394517282479143</v>
      </c>
      <c r="E5001" s="98">
        <v>-1.4947093957493274E-2</v>
      </c>
    </row>
    <row r="5002" spans="2:5">
      <c r="B5002" s="283">
        <v>41834.645833333336</v>
      </c>
      <c r="C5002" s="284">
        <v>177.17</v>
      </c>
      <c r="D5002" s="98">
        <f t="shared" ref="D5002:D5065" si="81">C5002/C5001-1</f>
        <v>-0.45469375192366879</v>
      </c>
      <c r="E5002" s="98">
        <v>-1.4956076948738017E-2</v>
      </c>
    </row>
    <row r="5003" spans="2:5">
      <c r="B5003" s="283">
        <v>45394.645833333336</v>
      </c>
      <c r="C5003" s="284">
        <v>1016.02</v>
      </c>
      <c r="D5003" s="98">
        <f t="shared" si="81"/>
        <v>4.7347180673929001</v>
      </c>
      <c r="E5003" s="98">
        <v>-1.4978622742299885E-2</v>
      </c>
    </row>
    <row r="5004" spans="2:5">
      <c r="B5004" s="283">
        <v>44202.645833333336</v>
      </c>
      <c r="C5004" s="284">
        <v>321.97000000000003</v>
      </c>
      <c r="D5004" s="98">
        <f t="shared" si="81"/>
        <v>-0.68310663175921738</v>
      </c>
      <c r="E5004" s="98">
        <v>-1.4990669073331797E-2</v>
      </c>
    </row>
    <row r="5005" spans="2:5">
      <c r="B5005" s="283">
        <v>42751.645833333336</v>
      </c>
      <c r="C5005" s="284">
        <v>350.83</v>
      </c>
      <c r="D5005" s="98">
        <f t="shared" si="81"/>
        <v>8.9635680342889046E-2</v>
      </c>
      <c r="E5005" s="98">
        <v>-1.499284049751537E-2</v>
      </c>
    </row>
    <row r="5006" spans="2:5">
      <c r="B5006" s="283">
        <v>37690.645833333336</v>
      </c>
      <c r="C5006" s="284">
        <v>21.01</v>
      </c>
      <c r="D5006" s="98">
        <f t="shared" si="81"/>
        <v>-0.94011344525838725</v>
      </c>
      <c r="E5006" s="98">
        <v>-1.5002344116267996E-2</v>
      </c>
    </row>
    <row r="5007" spans="2:5">
      <c r="B5007" s="283">
        <v>40910.645833333336</v>
      </c>
      <c r="C5007" s="284">
        <v>165.35</v>
      </c>
      <c r="D5007" s="98">
        <f t="shared" si="81"/>
        <v>6.8700618752974769</v>
      </c>
      <c r="E5007" s="98">
        <v>-1.5011616131530459E-2</v>
      </c>
    </row>
    <row r="5008" spans="2:5">
      <c r="B5008" s="283">
        <v>38295.645833333336</v>
      </c>
      <c r="C5008" s="284">
        <v>28.85</v>
      </c>
      <c r="D5008" s="98">
        <f t="shared" si="81"/>
        <v>-0.82552162080435432</v>
      </c>
      <c r="E5008" s="98">
        <v>-1.5022191874359825E-2</v>
      </c>
    </row>
    <row r="5009" spans="2:5">
      <c r="B5009" s="283">
        <v>45051.645833333336</v>
      </c>
      <c r="C5009" s="284">
        <v>560.5</v>
      </c>
      <c r="D5009" s="98">
        <f t="shared" si="81"/>
        <v>18.428076256499132</v>
      </c>
      <c r="E5009" s="98">
        <v>-1.5025041736226985E-2</v>
      </c>
    </row>
    <row r="5010" spans="2:5">
      <c r="B5010" s="283">
        <v>41169.645833333336</v>
      </c>
      <c r="C5010" s="284">
        <v>210.15</v>
      </c>
      <c r="D5010" s="98">
        <f t="shared" si="81"/>
        <v>-0.62506690454950942</v>
      </c>
      <c r="E5010" s="98">
        <v>-1.5044994375703058E-2</v>
      </c>
    </row>
    <row r="5011" spans="2:5">
      <c r="B5011" s="283">
        <v>40015.645833333336</v>
      </c>
      <c r="C5011" s="284">
        <v>90.32</v>
      </c>
      <c r="D5011" s="98">
        <f t="shared" si="81"/>
        <v>-0.57021175350939801</v>
      </c>
      <c r="E5011" s="98">
        <v>-1.5049073064340335E-2</v>
      </c>
    </row>
    <row r="5012" spans="2:5">
      <c r="B5012" s="283">
        <v>38617.645833333336</v>
      </c>
      <c r="C5012" s="284">
        <v>66.02</v>
      </c>
      <c r="D5012" s="98">
        <f t="shared" si="81"/>
        <v>-0.26904340124003545</v>
      </c>
      <c r="E5012" s="98">
        <v>-1.5067880053707405E-2</v>
      </c>
    </row>
    <row r="5013" spans="2:5">
      <c r="B5013" s="283">
        <v>45512.645833333336</v>
      </c>
      <c r="C5013" s="284">
        <v>1375.9</v>
      </c>
      <c r="D5013" s="98">
        <f t="shared" si="81"/>
        <v>19.840654347167529</v>
      </c>
      <c r="E5013" s="98">
        <v>-1.5089693481653232E-2</v>
      </c>
    </row>
    <row r="5014" spans="2:5">
      <c r="B5014" s="283">
        <v>45196.645833333336</v>
      </c>
      <c r="C5014" s="284">
        <v>695.48</v>
      </c>
      <c r="D5014" s="98">
        <f t="shared" si="81"/>
        <v>-0.49452721854785964</v>
      </c>
      <c r="E5014" s="98">
        <v>-1.5110104085534148E-2</v>
      </c>
    </row>
    <row r="5015" spans="2:5">
      <c r="B5015" s="283">
        <v>44967.645833333336</v>
      </c>
      <c r="C5015" s="284">
        <v>596.41999999999996</v>
      </c>
      <c r="D5015" s="98">
        <f t="shared" si="81"/>
        <v>-0.14243400241559789</v>
      </c>
      <c r="E5015" s="98">
        <v>-1.5125994913966934E-2</v>
      </c>
    </row>
    <row r="5016" spans="2:5">
      <c r="B5016" s="283">
        <v>37592.645833333336</v>
      </c>
      <c r="C5016" s="284">
        <v>22.13</v>
      </c>
      <c r="D5016" s="98">
        <f t="shared" si="81"/>
        <v>-0.96289527514167872</v>
      </c>
      <c r="E5016" s="98">
        <v>-1.5131286159323576E-2</v>
      </c>
    </row>
    <row r="5017" spans="2:5">
      <c r="B5017" s="283">
        <v>37216.645833333336</v>
      </c>
      <c r="C5017" s="284">
        <v>26</v>
      </c>
      <c r="D5017" s="98">
        <f t="shared" si="81"/>
        <v>0.17487573429733394</v>
      </c>
      <c r="E5017" s="98">
        <v>-1.5151515151515138E-2</v>
      </c>
    </row>
    <row r="5018" spans="2:5">
      <c r="B5018" s="283">
        <v>38040.645833333336</v>
      </c>
      <c r="C5018" s="284">
        <v>26</v>
      </c>
      <c r="D5018" s="98">
        <f t="shared" si="81"/>
        <v>0</v>
      </c>
      <c r="E5018" s="98">
        <v>-1.5151515151515138E-2</v>
      </c>
    </row>
    <row r="5019" spans="2:5">
      <c r="B5019" s="283">
        <v>42034.645833333336</v>
      </c>
      <c r="C5019" s="284">
        <v>196.87</v>
      </c>
      <c r="D5019" s="98">
        <f t="shared" si="81"/>
        <v>6.5719230769230768</v>
      </c>
      <c r="E5019" s="98">
        <v>-1.5157578789394721E-2</v>
      </c>
    </row>
    <row r="5020" spans="2:5">
      <c r="B5020" s="283">
        <v>40812.645833333336</v>
      </c>
      <c r="C5020" s="284">
        <v>229.43</v>
      </c>
      <c r="D5020" s="98">
        <f t="shared" si="81"/>
        <v>0.16538832732259867</v>
      </c>
      <c r="E5020" s="98">
        <v>-1.5195089496501613E-2</v>
      </c>
    </row>
    <row r="5021" spans="2:5">
      <c r="B5021" s="283">
        <v>39113.645833333336</v>
      </c>
      <c r="C5021" s="284">
        <v>94.56</v>
      </c>
      <c r="D5021" s="98">
        <f t="shared" si="81"/>
        <v>-0.5878481454038269</v>
      </c>
      <c r="E5021" s="98">
        <v>-1.520516559050189E-2</v>
      </c>
    </row>
    <row r="5022" spans="2:5">
      <c r="B5022" s="283">
        <v>37398.645833333336</v>
      </c>
      <c r="C5022" s="284">
        <v>22.65</v>
      </c>
      <c r="D5022" s="98">
        <f t="shared" si="81"/>
        <v>-0.76046954314720816</v>
      </c>
      <c r="E5022" s="98">
        <v>-1.5217391304347849E-2</v>
      </c>
    </row>
    <row r="5023" spans="2:5">
      <c r="B5023" s="283">
        <v>38860.645833333336</v>
      </c>
      <c r="C5023" s="284">
        <v>82.79</v>
      </c>
      <c r="D5023" s="98">
        <f t="shared" si="81"/>
        <v>2.6551876379690955</v>
      </c>
      <c r="E5023" s="98">
        <v>-1.5225407398596236E-2</v>
      </c>
    </row>
    <row r="5024" spans="2:5">
      <c r="B5024" s="283">
        <v>42580.645833333336</v>
      </c>
      <c r="C5024" s="284">
        <v>396.15</v>
      </c>
      <c r="D5024" s="98">
        <f t="shared" si="81"/>
        <v>3.7849981881869788</v>
      </c>
      <c r="E5024" s="98">
        <v>-1.5238142587252645E-2</v>
      </c>
    </row>
    <row r="5025" spans="2:5">
      <c r="B5025" s="283">
        <v>38502.645833333336</v>
      </c>
      <c r="C5025" s="284">
        <v>53.61</v>
      </c>
      <c r="D5025" s="98">
        <f t="shared" si="81"/>
        <v>-0.86467247254827717</v>
      </c>
      <c r="E5025" s="98">
        <v>-1.524614254224832E-2</v>
      </c>
    </row>
    <row r="5026" spans="2:5">
      <c r="B5026" s="283">
        <v>45422.645833333336</v>
      </c>
      <c r="C5026" s="284">
        <v>1132.05</v>
      </c>
      <c r="D5026" s="98">
        <f t="shared" si="81"/>
        <v>20.116396194739785</v>
      </c>
      <c r="E5026" s="98">
        <v>-1.5249047478209432E-2</v>
      </c>
    </row>
    <row r="5027" spans="2:5">
      <c r="B5027" s="283">
        <v>41431.645833333336</v>
      </c>
      <c r="C5027" s="284">
        <v>190.44</v>
      </c>
      <c r="D5027" s="98">
        <f t="shared" si="81"/>
        <v>-0.83177421491983572</v>
      </c>
      <c r="E5027" s="98">
        <v>-1.5254149645793413E-2</v>
      </c>
    </row>
    <row r="5028" spans="2:5">
      <c r="B5028" s="283">
        <v>39073.645833333336</v>
      </c>
      <c r="C5028" s="284">
        <v>87.12</v>
      </c>
      <c r="D5028" s="98">
        <f t="shared" si="81"/>
        <v>-0.5425330812854442</v>
      </c>
      <c r="E5028" s="98">
        <v>-1.5259409969481164E-2</v>
      </c>
    </row>
    <row r="5029" spans="2:5">
      <c r="B5029" s="283">
        <v>40424.645833333336</v>
      </c>
      <c r="C5029" s="284">
        <v>116.61</v>
      </c>
      <c r="D5029" s="98">
        <f t="shared" si="81"/>
        <v>0.33849862258953167</v>
      </c>
      <c r="E5029" s="98">
        <v>-1.5284580307380558E-2</v>
      </c>
    </row>
    <row r="5030" spans="2:5">
      <c r="B5030" s="283">
        <v>42815.645833333336</v>
      </c>
      <c r="C5030" s="284">
        <v>409.62</v>
      </c>
      <c r="D5030" s="98">
        <f t="shared" si="81"/>
        <v>2.5127347568819141</v>
      </c>
      <c r="E5030" s="98">
        <v>-1.5289196595990262E-2</v>
      </c>
    </row>
    <row r="5031" spans="2:5">
      <c r="B5031" s="283">
        <v>38573.645833333336</v>
      </c>
      <c r="C5031" s="284">
        <v>54.1</v>
      </c>
      <c r="D5031" s="98">
        <f t="shared" si="81"/>
        <v>-0.86792637078267665</v>
      </c>
      <c r="E5031" s="98">
        <v>-1.5289406625409452E-2</v>
      </c>
    </row>
    <row r="5032" spans="2:5">
      <c r="B5032" s="283">
        <v>45330.645833333336</v>
      </c>
      <c r="C5032" s="284">
        <v>795.25</v>
      </c>
      <c r="D5032" s="98">
        <f t="shared" si="81"/>
        <v>13.699630314232902</v>
      </c>
      <c r="E5032" s="98">
        <v>-1.5292223873204613E-2</v>
      </c>
    </row>
    <row r="5033" spans="2:5">
      <c r="B5033" s="283">
        <v>37180.645833333336</v>
      </c>
      <c r="C5033" s="284">
        <v>20.6</v>
      </c>
      <c r="D5033" s="98">
        <f t="shared" si="81"/>
        <v>-0.97409619616472809</v>
      </c>
      <c r="E5033" s="98">
        <v>-1.5296367112810683E-2</v>
      </c>
    </row>
    <row r="5034" spans="2:5">
      <c r="B5034" s="283">
        <v>43370.645833333336</v>
      </c>
      <c r="C5034" s="284">
        <v>249.47</v>
      </c>
      <c r="D5034" s="98">
        <f t="shared" si="81"/>
        <v>11.110194174757281</v>
      </c>
      <c r="E5034" s="98">
        <v>-1.5314781922241893E-2</v>
      </c>
    </row>
    <row r="5035" spans="2:5">
      <c r="B5035" s="283">
        <v>40758.645833333336</v>
      </c>
      <c r="C5035" s="284">
        <v>216.51</v>
      </c>
      <c r="D5035" s="98">
        <f t="shared" si="81"/>
        <v>-0.13212009460055318</v>
      </c>
      <c r="E5035" s="98">
        <v>-1.5326541750045553E-2</v>
      </c>
    </row>
    <row r="5036" spans="2:5">
      <c r="B5036" s="283">
        <v>40751.645833333336</v>
      </c>
      <c r="C5036" s="284">
        <v>203.98</v>
      </c>
      <c r="D5036" s="98">
        <f t="shared" si="81"/>
        <v>-5.7872615583575815E-2</v>
      </c>
      <c r="E5036" s="98">
        <v>-1.535045375555133E-2</v>
      </c>
    </row>
    <row r="5037" spans="2:5">
      <c r="B5037" s="283">
        <v>39017.645833333336</v>
      </c>
      <c r="C5037" s="284">
        <v>70.52</v>
      </c>
      <c r="D5037" s="98">
        <f t="shared" si="81"/>
        <v>-0.65427983135601531</v>
      </c>
      <c r="E5037" s="98">
        <v>-1.5358838313320411E-2</v>
      </c>
    </row>
    <row r="5038" spans="2:5">
      <c r="B5038" s="283">
        <v>40749.645833333336</v>
      </c>
      <c r="C5038" s="284">
        <v>210.21</v>
      </c>
      <c r="D5038" s="98">
        <f t="shared" si="81"/>
        <v>1.9808564946114582</v>
      </c>
      <c r="E5038" s="98">
        <v>-1.5363717270129751E-2</v>
      </c>
    </row>
    <row r="5039" spans="2:5">
      <c r="B5039" s="283">
        <v>41775.645833333336</v>
      </c>
      <c r="C5039" s="284">
        <v>214.57</v>
      </c>
      <c r="D5039" s="98">
        <f t="shared" si="81"/>
        <v>2.0741163598306356E-2</v>
      </c>
      <c r="E5039" s="98">
        <v>-1.5372613803230517E-2</v>
      </c>
    </row>
    <row r="5040" spans="2:5">
      <c r="B5040" s="283">
        <v>45645.645833333336</v>
      </c>
      <c r="C5040" s="284">
        <v>1859.9</v>
      </c>
      <c r="D5040" s="98">
        <f t="shared" si="81"/>
        <v>7.6680337419024109</v>
      </c>
      <c r="E5040" s="98">
        <v>-1.5389339163671134E-2</v>
      </c>
    </row>
    <row r="5041" spans="2:5">
      <c r="B5041" s="283">
        <v>43501.645833333336</v>
      </c>
      <c r="C5041" s="284">
        <v>311.48</v>
      </c>
      <c r="D5041" s="98">
        <f t="shared" si="81"/>
        <v>-0.83252863057153614</v>
      </c>
      <c r="E5041" s="98">
        <v>-1.539434171013121E-2</v>
      </c>
    </row>
    <row r="5042" spans="2:5">
      <c r="B5042" s="283">
        <v>38643.645833333336</v>
      </c>
      <c r="C5042" s="284">
        <v>68.959999999999994</v>
      </c>
      <c r="D5042" s="98">
        <f t="shared" si="81"/>
        <v>-0.77860536792089385</v>
      </c>
      <c r="E5042" s="98">
        <v>-1.5419760137064698E-2</v>
      </c>
    </row>
    <row r="5043" spans="2:5">
      <c r="B5043" s="283">
        <v>37624.645833333336</v>
      </c>
      <c r="C5043" s="284">
        <v>22.32</v>
      </c>
      <c r="D5043" s="98">
        <f t="shared" si="81"/>
        <v>-0.67633410672853822</v>
      </c>
      <c r="E5043" s="98">
        <v>-1.543890604322895E-2</v>
      </c>
    </row>
    <row r="5044" spans="2:5">
      <c r="B5044" s="283">
        <v>42599.645833333336</v>
      </c>
      <c r="C5044" s="284">
        <v>395.3</v>
      </c>
      <c r="D5044" s="98">
        <f t="shared" si="81"/>
        <v>16.71057347670251</v>
      </c>
      <c r="E5044" s="98">
        <v>-1.5442092154420939E-2</v>
      </c>
    </row>
    <row r="5045" spans="2:5">
      <c r="B5045" s="283">
        <v>41871.645833333336</v>
      </c>
      <c r="C5045" s="284">
        <v>184.89</v>
      </c>
      <c r="D5045" s="98">
        <f t="shared" si="81"/>
        <v>-0.53227928155831017</v>
      </c>
      <c r="E5045" s="98">
        <v>-1.5442781830768415E-2</v>
      </c>
    </row>
    <row r="5046" spans="2:5">
      <c r="B5046" s="283">
        <v>41621.645833333336</v>
      </c>
      <c r="C5046" s="284">
        <v>178.35</v>
      </c>
      <c r="D5046" s="98">
        <f t="shared" si="81"/>
        <v>-3.5372383579425515E-2</v>
      </c>
      <c r="E5046" s="98">
        <v>-1.5456803753795212E-2</v>
      </c>
    </row>
    <row r="5047" spans="2:5">
      <c r="B5047" s="283">
        <v>38614.645833333336</v>
      </c>
      <c r="C5047" s="284">
        <v>68.790000000000006</v>
      </c>
      <c r="D5047" s="98">
        <f t="shared" si="81"/>
        <v>-0.61429772918418835</v>
      </c>
      <c r="E5047" s="98">
        <v>-1.545727780163153E-2</v>
      </c>
    </row>
    <row r="5048" spans="2:5">
      <c r="B5048" s="283">
        <v>37672.645833333336</v>
      </c>
      <c r="C5048" s="284">
        <v>21</v>
      </c>
      <c r="D5048" s="98">
        <f t="shared" si="81"/>
        <v>-0.69472307021369395</v>
      </c>
      <c r="E5048" s="98">
        <v>-1.5471167369901506E-2</v>
      </c>
    </row>
    <row r="5049" spans="2:5">
      <c r="B5049" s="283">
        <v>38957.645833333336</v>
      </c>
      <c r="C5049" s="284">
        <v>76.34</v>
      </c>
      <c r="D5049" s="98">
        <f t="shared" si="81"/>
        <v>2.6352380952380954</v>
      </c>
      <c r="E5049" s="98">
        <v>-1.5475883415011604E-2</v>
      </c>
    </row>
    <row r="5050" spans="2:5">
      <c r="B5050" s="283">
        <v>44802.645833333336</v>
      </c>
      <c r="C5050" s="284">
        <v>368.78</v>
      </c>
      <c r="D5050" s="98">
        <f t="shared" si="81"/>
        <v>3.8307571391144872</v>
      </c>
      <c r="E5050" s="98">
        <v>-1.5484008756473933E-2</v>
      </c>
    </row>
    <row r="5051" spans="2:5">
      <c r="B5051" s="283">
        <v>38468.645833333336</v>
      </c>
      <c r="C5051" s="284">
        <v>55.3</v>
      </c>
      <c r="D5051" s="98">
        <f t="shared" si="81"/>
        <v>-0.85004609794457398</v>
      </c>
      <c r="E5051" s="98">
        <v>-1.5488695032935818E-2</v>
      </c>
    </row>
    <row r="5052" spans="2:5">
      <c r="B5052" s="283">
        <v>41366.645833333336</v>
      </c>
      <c r="C5052" s="284">
        <v>177.95</v>
      </c>
      <c r="D5052" s="98">
        <f t="shared" si="81"/>
        <v>2.217902350813743</v>
      </c>
      <c r="E5052" s="98">
        <v>-1.5491009681881107E-2</v>
      </c>
    </row>
    <row r="5053" spans="2:5">
      <c r="B5053" s="283">
        <v>43125.645833333336</v>
      </c>
      <c r="C5053" s="284">
        <v>320.92</v>
      </c>
      <c r="D5053" s="98">
        <f t="shared" si="81"/>
        <v>0.80342792919359396</v>
      </c>
      <c r="E5053" s="98">
        <v>-1.5492223210724965E-2</v>
      </c>
    </row>
    <row r="5054" spans="2:5">
      <c r="B5054" s="283">
        <v>41386.645833333336</v>
      </c>
      <c r="C5054" s="284">
        <v>163.03</v>
      </c>
      <c r="D5054" s="98">
        <f t="shared" si="81"/>
        <v>-0.49199177365075408</v>
      </c>
      <c r="E5054" s="98">
        <v>-1.5519323671497554E-2</v>
      </c>
    </row>
    <row r="5055" spans="2:5">
      <c r="B5055" s="283">
        <v>39370.645833333336</v>
      </c>
      <c r="C5055" s="284">
        <v>91.88</v>
      </c>
      <c r="D5055" s="98">
        <f t="shared" si="81"/>
        <v>-0.4364227442801939</v>
      </c>
      <c r="E5055" s="98">
        <v>-1.553626915246975E-2</v>
      </c>
    </row>
    <row r="5056" spans="2:5">
      <c r="B5056" s="283">
        <v>44393.645833333336</v>
      </c>
      <c r="C5056" s="284">
        <v>347.63</v>
      </c>
      <c r="D5056" s="98">
        <f t="shared" si="81"/>
        <v>2.7835219851980848</v>
      </c>
      <c r="E5056" s="98">
        <v>-1.5547122791119139E-2</v>
      </c>
    </row>
    <row r="5057" spans="2:5">
      <c r="B5057" s="283">
        <v>39286.645833333336</v>
      </c>
      <c r="C5057" s="284">
        <v>89.7</v>
      </c>
      <c r="D5057" s="98">
        <f t="shared" si="81"/>
        <v>-0.74196703391536978</v>
      </c>
      <c r="E5057" s="98">
        <v>-1.5583845478489899E-2</v>
      </c>
    </row>
    <row r="5058" spans="2:5">
      <c r="B5058" s="283">
        <v>41877.645833333336</v>
      </c>
      <c r="C5058" s="284">
        <v>180.45</v>
      </c>
      <c r="D5058" s="98">
        <f t="shared" si="81"/>
        <v>1.011705685618729</v>
      </c>
      <c r="E5058" s="98">
        <v>-1.5601985707271893E-2</v>
      </c>
    </row>
    <row r="5059" spans="2:5">
      <c r="B5059" s="283">
        <v>45254.645833333336</v>
      </c>
      <c r="C5059" s="284">
        <v>677.75</v>
      </c>
      <c r="D5059" s="98">
        <f t="shared" si="81"/>
        <v>2.7558880576336939</v>
      </c>
      <c r="E5059" s="98">
        <v>-1.5642247138790477E-2</v>
      </c>
    </row>
    <row r="5060" spans="2:5">
      <c r="B5060" s="283">
        <v>42978.645833333336</v>
      </c>
      <c r="C5060" s="284">
        <v>340.9</v>
      </c>
      <c r="D5060" s="98">
        <f t="shared" si="81"/>
        <v>-0.49701217263002584</v>
      </c>
      <c r="E5060" s="98">
        <v>-1.5650265650265727E-2</v>
      </c>
    </row>
    <row r="5061" spans="2:5">
      <c r="B5061" s="283">
        <v>36804.645833333336</v>
      </c>
      <c r="C5061" s="284">
        <v>25.75</v>
      </c>
      <c r="D5061" s="98">
        <f t="shared" si="81"/>
        <v>-0.92446465239073039</v>
      </c>
      <c r="E5061" s="98">
        <v>-1.5672782874617708E-2</v>
      </c>
    </row>
    <row r="5062" spans="2:5">
      <c r="B5062" s="283">
        <v>43439.645833333336</v>
      </c>
      <c r="C5062" s="284">
        <v>298.23</v>
      </c>
      <c r="D5062" s="98">
        <f t="shared" si="81"/>
        <v>10.581747572815535</v>
      </c>
      <c r="E5062" s="98">
        <v>-1.5677602482011999E-2</v>
      </c>
    </row>
    <row r="5063" spans="2:5">
      <c r="B5063" s="283">
        <v>40752.645833333336</v>
      </c>
      <c r="C5063" s="284">
        <v>200.78</v>
      </c>
      <c r="D5063" s="98">
        <f t="shared" si="81"/>
        <v>-0.32676122455822687</v>
      </c>
      <c r="E5063" s="98">
        <v>-1.5687812530640222E-2</v>
      </c>
    </row>
    <row r="5064" spans="2:5">
      <c r="B5064" s="283">
        <v>37308.645833333336</v>
      </c>
      <c r="C5064" s="284">
        <v>24.47</v>
      </c>
      <c r="D5064" s="98">
        <f t="shared" si="81"/>
        <v>-0.8781253112859847</v>
      </c>
      <c r="E5064" s="98">
        <v>-1.5687851971037836E-2</v>
      </c>
    </row>
    <row r="5065" spans="2:5">
      <c r="B5065" s="283">
        <v>40828.645833333336</v>
      </c>
      <c r="C5065" s="284">
        <v>229.52</v>
      </c>
      <c r="D5065" s="98">
        <f t="shared" si="81"/>
        <v>8.3796485492439725</v>
      </c>
      <c r="E5065" s="98">
        <v>-1.5696028818938168E-2</v>
      </c>
    </row>
    <row r="5066" spans="2:5">
      <c r="B5066" s="283">
        <v>40644.645833333336</v>
      </c>
      <c r="C5066" s="284">
        <v>125.99</v>
      </c>
      <c r="D5066" s="98">
        <f t="shared" ref="D5066:D5129" si="82">C5066/C5065-1</f>
        <v>-0.45107180202161035</v>
      </c>
      <c r="E5066" s="98">
        <v>-1.570312500000004E-2</v>
      </c>
    </row>
    <row r="5067" spans="2:5">
      <c r="B5067" s="283">
        <v>44419.645833333336</v>
      </c>
      <c r="C5067" s="284">
        <v>328.38</v>
      </c>
      <c r="D5067" s="98">
        <f t="shared" si="82"/>
        <v>1.6063973331216763</v>
      </c>
      <c r="E5067" s="98">
        <v>-1.5706492416521778E-2</v>
      </c>
    </row>
    <row r="5068" spans="2:5">
      <c r="B5068" s="283">
        <v>37691.645833333336</v>
      </c>
      <c r="C5068" s="284">
        <v>20.68</v>
      </c>
      <c r="D5068" s="98">
        <f t="shared" si="82"/>
        <v>-0.93702417930446436</v>
      </c>
      <c r="E5068" s="98">
        <v>-1.5706806282722585E-2</v>
      </c>
    </row>
    <row r="5069" spans="2:5">
      <c r="B5069" s="283">
        <v>38593.645833333336</v>
      </c>
      <c r="C5069" s="284">
        <v>55.14</v>
      </c>
      <c r="D5069" s="98">
        <f t="shared" si="82"/>
        <v>1.6663442940038684</v>
      </c>
      <c r="E5069" s="98">
        <v>-1.570867547304533E-2</v>
      </c>
    </row>
    <row r="5070" spans="2:5">
      <c r="B5070" s="283">
        <v>38292.645833333336</v>
      </c>
      <c r="C5070" s="284">
        <v>28.81</v>
      </c>
      <c r="D5070" s="98">
        <f t="shared" si="82"/>
        <v>-0.47751178817555318</v>
      </c>
      <c r="E5070" s="98">
        <v>-1.5715749914588351E-2</v>
      </c>
    </row>
    <row r="5071" spans="2:5">
      <c r="B5071" s="283">
        <v>42027.645833333336</v>
      </c>
      <c r="C5071" s="284">
        <v>184.57</v>
      </c>
      <c r="D5071" s="98">
        <f t="shared" si="82"/>
        <v>5.4064560916348494</v>
      </c>
      <c r="E5071" s="98">
        <v>-1.5731655290102453E-2</v>
      </c>
    </row>
    <row r="5072" spans="2:5">
      <c r="B5072" s="283">
        <v>41326.645833333336</v>
      </c>
      <c r="C5072" s="284">
        <v>202.07</v>
      </c>
      <c r="D5072" s="98">
        <f t="shared" si="82"/>
        <v>9.4814975348106456E-2</v>
      </c>
      <c r="E5072" s="98">
        <v>-1.5733073550901255E-2</v>
      </c>
    </row>
    <row r="5073" spans="2:5">
      <c r="B5073" s="283">
        <v>39310.645833333336</v>
      </c>
      <c r="C5073" s="284">
        <v>83.94</v>
      </c>
      <c r="D5073" s="98">
        <f t="shared" si="82"/>
        <v>-0.58459939624882473</v>
      </c>
      <c r="E5073" s="98">
        <v>-1.5828350334154195E-2</v>
      </c>
    </row>
    <row r="5074" spans="2:5">
      <c r="B5074" s="283">
        <v>39644.645833333336</v>
      </c>
      <c r="C5074" s="284">
        <v>87</v>
      </c>
      <c r="D5074" s="98">
        <f t="shared" si="82"/>
        <v>3.6454610436025714E-2</v>
      </c>
      <c r="E5074" s="98">
        <v>-1.5837104072398245E-2</v>
      </c>
    </row>
    <row r="5075" spans="2:5">
      <c r="B5075" s="283">
        <v>42703.645833333336</v>
      </c>
      <c r="C5075" s="284">
        <v>307.58</v>
      </c>
      <c r="D5075" s="98">
        <f t="shared" si="82"/>
        <v>2.5354022988505744</v>
      </c>
      <c r="E5075" s="98">
        <v>-1.5838479505967396E-2</v>
      </c>
    </row>
    <row r="5076" spans="2:5">
      <c r="B5076" s="283">
        <v>41361.645833333336</v>
      </c>
      <c r="C5076" s="284">
        <v>181.84</v>
      </c>
      <c r="D5076" s="98">
        <f t="shared" si="82"/>
        <v>-0.40880421353794127</v>
      </c>
      <c r="E5076" s="98">
        <v>-1.5857552633003258E-2</v>
      </c>
    </row>
    <row r="5077" spans="2:5">
      <c r="B5077" s="283">
        <v>39224.645833333336</v>
      </c>
      <c r="C5077" s="284">
        <v>99.89</v>
      </c>
      <c r="D5077" s="98">
        <f t="shared" si="82"/>
        <v>-0.4506709194896612</v>
      </c>
      <c r="E5077" s="98">
        <v>-1.5862068965517229E-2</v>
      </c>
    </row>
    <row r="5078" spans="2:5">
      <c r="B5078" s="283">
        <v>43223.645833333336</v>
      </c>
      <c r="C5078" s="284">
        <v>285.32</v>
      </c>
      <c r="D5078" s="98">
        <f t="shared" si="82"/>
        <v>1.8563419761737912</v>
      </c>
      <c r="E5078" s="98">
        <v>-1.5866445916114857E-2</v>
      </c>
    </row>
    <row r="5079" spans="2:5">
      <c r="B5079" s="283">
        <v>45849.645833333336</v>
      </c>
      <c r="C5079" s="284">
        <v>2800.5</v>
      </c>
      <c r="D5079" s="98">
        <f t="shared" si="82"/>
        <v>8.8152951072480032</v>
      </c>
      <c r="E5079" s="98">
        <v>-1.5873238991169103E-2</v>
      </c>
    </row>
    <row r="5080" spans="2:5">
      <c r="B5080" s="283">
        <v>38506.645833333336</v>
      </c>
      <c r="C5080" s="284">
        <v>54.46</v>
      </c>
      <c r="D5080" s="98">
        <f t="shared" si="82"/>
        <v>-0.98055347259417958</v>
      </c>
      <c r="E5080" s="98">
        <v>-1.5901698590531255E-2</v>
      </c>
    </row>
    <row r="5081" spans="2:5">
      <c r="B5081" s="283">
        <v>43833.645833333336</v>
      </c>
      <c r="C5081" s="284">
        <v>445.15</v>
      </c>
      <c r="D5081" s="98">
        <f t="shared" si="82"/>
        <v>7.1738890929122281</v>
      </c>
      <c r="E5081" s="98">
        <v>-1.5916878523267508E-2</v>
      </c>
    </row>
    <row r="5082" spans="2:5">
      <c r="B5082" s="283">
        <v>42968.645833333336</v>
      </c>
      <c r="C5082" s="284">
        <v>356.45</v>
      </c>
      <c r="D5082" s="98">
        <f t="shared" si="82"/>
        <v>-0.19925867685049981</v>
      </c>
      <c r="E5082" s="98">
        <v>-1.5929545580034343E-2</v>
      </c>
    </row>
    <row r="5083" spans="2:5">
      <c r="B5083" s="283">
        <v>43815.645833333336</v>
      </c>
      <c r="C5083" s="284">
        <v>407.57</v>
      </c>
      <c r="D5083" s="98">
        <f t="shared" si="82"/>
        <v>0.14341422359377187</v>
      </c>
      <c r="E5083" s="98">
        <v>-1.5935485428688723E-2</v>
      </c>
    </row>
    <row r="5084" spans="2:5">
      <c r="B5084" s="283">
        <v>39939.645833333336</v>
      </c>
      <c r="C5084" s="284">
        <v>61.1</v>
      </c>
      <c r="D5084" s="98">
        <f t="shared" si="82"/>
        <v>-0.85008710160217871</v>
      </c>
      <c r="E5084" s="98">
        <v>-1.5944596553390311E-2</v>
      </c>
    </row>
    <row r="5085" spans="2:5">
      <c r="B5085" s="283">
        <v>38820.645833333336</v>
      </c>
      <c r="C5085" s="284">
        <v>103.62</v>
      </c>
      <c r="D5085" s="98">
        <f t="shared" si="82"/>
        <v>0.69590834697217674</v>
      </c>
      <c r="E5085" s="98">
        <v>-1.5954415954415935E-2</v>
      </c>
    </row>
    <row r="5086" spans="2:5">
      <c r="B5086" s="283">
        <v>42412.645833333336</v>
      </c>
      <c r="C5086" s="284">
        <v>317.60000000000002</v>
      </c>
      <c r="D5086" s="98">
        <f t="shared" si="82"/>
        <v>2.0650453580389887</v>
      </c>
      <c r="E5086" s="98">
        <v>-1.5956622773044105E-2</v>
      </c>
    </row>
    <row r="5087" spans="2:5">
      <c r="B5087" s="283">
        <v>42418.645833333336</v>
      </c>
      <c r="C5087" s="284">
        <v>333.07</v>
      </c>
      <c r="D5087" s="98">
        <f t="shared" si="82"/>
        <v>4.8709068010075462E-2</v>
      </c>
      <c r="E5087" s="98">
        <v>-1.5983219097140178E-2</v>
      </c>
    </row>
    <row r="5088" spans="2:5">
      <c r="B5088" s="283">
        <v>44414.645833333336</v>
      </c>
      <c r="C5088" s="284">
        <v>345.65</v>
      </c>
      <c r="D5088" s="98">
        <f t="shared" si="82"/>
        <v>3.7769838172156067E-2</v>
      </c>
      <c r="E5088" s="98">
        <v>-1.5999089019842261E-2</v>
      </c>
    </row>
    <row r="5089" spans="2:5">
      <c r="B5089" s="283">
        <v>39091.645833333336</v>
      </c>
      <c r="C5089" s="284">
        <v>88.44</v>
      </c>
      <c r="D5089" s="98">
        <f t="shared" si="82"/>
        <v>-0.74413423983798643</v>
      </c>
      <c r="E5089" s="98">
        <v>-1.6021361815754309E-2</v>
      </c>
    </row>
    <row r="5090" spans="2:5">
      <c r="B5090" s="283">
        <v>40665.645833333336</v>
      </c>
      <c r="C5090" s="284">
        <v>134.47</v>
      </c>
      <c r="D5090" s="98">
        <f t="shared" si="82"/>
        <v>0.5204658525554049</v>
      </c>
      <c r="E5090" s="98">
        <v>-1.6025171959607731E-2</v>
      </c>
    </row>
    <row r="5091" spans="2:5">
      <c r="B5091" s="283">
        <v>42583.645833333336</v>
      </c>
      <c r="C5091" s="284">
        <v>389.8</v>
      </c>
      <c r="D5091" s="98">
        <f t="shared" si="82"/>
        <v>1.8987878337175581</v>
      </c>
      <c r="E5091" s="98">
        <v>-1.6029281837687703E-2</v>
      </c>
    </row>
    <row r="5092" spans="2:5">
      <c r="B5092" s="283">
        <v>45163.645833333336</v>
      </c>
      <c r="C5092" s="284">
        <v>718.83</v>
      </c>
      <c r="D5092" s="98">
        <f t="shared" si="82"/>
        <v>0.84409953822473072</v>
      </c>
      <c r="E5092" s="98">
        <v>-1.6042707549106749E-2</v>
      </c>
    </row>
    <row r="5093" spans="2:5">
      <c r="B5093" s="283">
        <v>44081.645833333336</v>
      </c>
      <c r="C5093" s="284">
        <v>307.8</v>
      </c>
      <c r="D5093" s="98">
        <f t="shared" si="82"/>
        <v>-0.57180418179541759</v>
      </c>
      <c r="E5093" s="98">
        <v>-1.6047567291093912E-2</v>
      </c>
    </row>
    <row r="5094" spans="2:5">
      <c r="B5094" s="283">
        <v>45280.645833333336</v>
      </c>
      <c r="C5094" s="284">
        <v>689.58</v>
      </c>
      <c r="D5094" s="98">
        <f t="shared" si="82"/>
        <v>1.2403508771929825</v>
      </c>
      <c r="E5094" s="98">
        <v>-1.6052395017336574E-2</v>
      </c>
    </row>
    <row r="5095" spans="2:5">
      <c r="B5095" s="283">
        <v>45614.645833333336</v>
      </c>
      <c r="C5095" s="284">
        <v>2005.43</v>
      </c>
      <c r="D5095" s="98">
        <f t="shared" si="82"/>
        <v>1.908190492763711</v>
      </c>
      <c r="E5095" s="98">
        <v>-1.6077911883034091E-2</v>
      </c>
    </row>
    <row r="5096" spans="2:5">
      <c r="B5096" s="283">
        <v>43075.645833333336</v>
      </c>
      <c r="C5096" s="284">
        <v>323.52999999999997</v>
      </c>
      <c r="D5096" s="98">
        <f t="shared" si="82"/>
        <v>-0.83867300279740509</v>
      </c>
      <c r="E5096" s="98">
        <v>-1.6087829207469206E-2</v>
      </c>
    </row>
    <row r="5097" spans="2:5">
      <c r="B5097" s="283">
        <v>40697.645833333336</v>
      </c>
      <c r="C5097" s="284">
        <v>138.19999999999999</v>
      </c>
      <c r="D5097" s="98">
        <f t="shared" si="82"/>
        <v>-0.57283714029610855</v>
      </c>
      <c r="E5097" s="98">
        <v>-1.608999003274969E-2</v>
      </c>
    </row>
    <row r="5098" spans="2:5">
      <c r="B5098" s="283">
        <v>42481.645833333336</v>
      </c>
      <c r="C5098" s="284">
        <v>384.98</v>
      </c>
      <c r="D5098" s="98">
        <f t="shared" si="82"/>
        <v>1.7856729377713463</v>
      </c>
      <c r="E5098" s="98">
        <v>-1.6101001840114426E-2</v>
      </c>
    </row>
    <row r="5099" spans="2:5">
      <c r="B5099" s="283">
        <v>40868.645833333336</v>
      </c>
      <c r="C5099" s="284">
        <v>199.8</v>
      </c>
      <c r="D5099" s="98">
        <f t="shared" si="82"/>
        <v>-0.48101200062340899</v>
      </c>
      <c r="E5099" s="98">
        <v>-1.6102821687102864E-2</v>
      </c>
    </row>
    <row r="5100" spans="2:5">
      <c r="B5100" s="283">
        <v>43914.645833333336</v>
      </c>
      <c r="C5100" s="284">
        <v>250.47</v>
      </c>
      <c r="D5100" s="98">
        <f t="shared" si="82"/>
        <v>0.25360360360360357</v>
      </c>
      <c r="E5100" s="98">
        <v>-1.610558981812471E-2</v>
      </c>
    </row>
    <row r="5101" spans="2:5">
      <c r="B5101" s="283">
        <v>43979.645833333336</v>
      </c>
      <c r="C5101" s="284">
        <v>324.88</v>
      </c>
      <c r="D5101" s="98">
        <f t="shared" si="82"/>
        <v>0.29708148680480706</v>
      </c>
      <c r="E5101" s="98">
        <v>-1.6111447607510598E-2</v>
      </c>
    </row>
    <row r="5102" spans="2:5">
      <c r="B5102" s="283">
        <v>45414.645833333336</v>
      </c>
      <c r="C5102" s="284">
        <v>1097</v>
      </c>
      <c r="D5102" s="98">
        <f t="shared" si="82"/>
        <v>2.376631371583354</v>
      </c>
      <c r="E5102" s="98">
        <v>-1.6117025570194787E-2</v>
      </c>
    </row>
    <row r="5103" spans="2:5">
      <c r="B5103" s="283">
        <v>38951.645833333336</v>
      </c>
      <c r="C5103" s="284">
        <v>77.44</v>
      </c>
      <c r="D5103" s="98">
        <f t="shared" si="82"/>
        <v>-0.92940747493163167</v>
      </c>
      <c r="E5103" s="98">
        <v>-1.613517977385337E-2</v>
      </c>
    </row>
    <row r="5104" spans="2:5">
      <c r="B5104" s="283">
        <v>40745.645833333336</v>
      </c>
      <c r="C5104" s="284">
        <v>207.78</v>
      </c>
      <c r="D5104" s="98">
        <f t="shared" si="82"/>
        <v>1.6831095041322315</v>
      </c>
      <c r="E5104" s="98">
        <v>-1.6146597850276945E-2</v>
      </c>
    </row>
    <row r="5105" spans="2:5">
      <c r="B5105" s="283">
        <v>39408.645833333336</v>
      </c>
      <c r="C5105" s="284">
        <v>91.82</v>
      </c>
      <c r="D5105" s="98">
        <f t="shared" si="82"/>
        <v>-0.5580902878044085</v>
      </c>
      <c r="E5105" s="98">
        <v>-1.6179149255330594E-2</v>
      </c>
    </row>
    <row r="5106" spans="2:5">
      <c r="B5106" s="283">
        <v>38740.645833333336</v>
      </c>
      <c r="C5106" s="284">
        <v>103.34</v>
      </c>
      <c r="D5106" s="98">
        <f t="shared" si="82"/>
        <v>0.12546286212154234</v>
      </c>
      <c r="E5106" s="98">
        <v>-1.618431073876625E-2</v>
      </c>
    </row>
    <row r="5107" spans="2:5">
      <c r="B5107" s="283">
        <v>41290.645833333336</v>
      </c>
      <c r="C5107" s="284">
        <v>223</v>
      </c>
      <c r="D5107" s="98">
        <f t="shared" si="82"/>
        <v>1.157925295142249</v>
      </c>
      <c r="E5107" s="98">
        <v>-1.6190938368553343E-2</v>
      </c>
    </row>
    <row r="5108" spans="2:5">
      <c r="B5108" s="283">
        <v>41974.645833333336</v>
      </c>
      <c r="C5108" s="284">
        <v>202.15</v>
      </c>
      <c r="D5108" s="98">
        <f t="shared" si="82"/>
        <v>-9.3497757847533558E-2</v>
      </c>
      <c r="E5108" s="98">
        <v>-1.6205956784115183E-2</v>
      </c>
    </row>
    <row r="5109" spans="2:5">
      <c r="B5109" s="283">
        <v>43117.645833333336</v>
      </c>
      <c r="C5109" s="284">
        <v>332.65</v>
      </c>
      <c r="D5109" s="98">
        <f t="shared" si="82"/>
        <v>0.64556022755379661</v>
      </c>
      <c r="E5109" s="98">
        <v>-1.6206784372874372E-2</v>
      </c>
    </row>
    <row r="5110" spans="2:5">
      <c r="B5110" s="283">
        <v>40721.645833333336</v>
      </c>
      <c r="C5110" s="284">
        <v>178.46</v>
      </c>
      <c r="D5110" s="98">
        <f t="shared" si="82"/>
        <v>-0.46352021644370955</v>
      </c>
      <c r="E5110" s="98">
        <v>-1.6207276736493914E-2</v>
      </c>
    </row>
    <row r="5111" spans="2:5">
      <c r="B5111" s="283">
        <v>40112.645833333336</v>
      </c>
      <c r="C5111" s="284">
        <v>120.67</v>
      </c>
      <c r="D5111" s="98">
        <f t="shared" si="82"/>
        <v>-0.32382606746609888</v>
      </c>
      <c r="E5111" s="98">
        <v>-1.6223707810206989E-2</v>
      </c>
    </row>
    <row r="5112" spans="2:5">
      <c r="B5112" s="283">
        <v>37743.645833333336</v>
      </c>
      <c r="C5112" s="284">
        <v>20.010000000000002</v>
      </c>
      <c r="D5112" s="98">
        <f t="shared" si="82"/>
        <v>-0.83417585149581508</v>
      </c>
      <c r="E5112" s="98">
        <v>-1.6224188790560423E-2</v>
      </c>
    </row>
    <row r="5113" spans="2:5">
      <c r="B5113" s="283">
        <v>39041.645833333336</v>
      </c>
      <c r="C5113" s="284">
        <v>69.099999999999994</v>
      </c>
      <c r="D5113" s="98">
        <f t="shared" si="82"/>
        <v>2.4532733633183401</v>
      </c>
      <c r="E5113" s="98">
        <v>-1.623006833712981E-2</v>
      </c>
    </row>
    <row r="5114" spans="2:5">
      <c r="B5114" s="283">
        <v>42649.645833333336</v>
      </c>
      <c r="C5114" s="284">
        <v>430.27</v>
      </c>
      <c r="D5114" s="98">
        <f t="shared" si="82"/>
        <v>5.2267727930535459</v>
      </c>
      <c r="E5114" s="98">
        <v>-1.6233395065962553E-2</v>
      </c>
    </row>
    <row r="5115" spans="2:5">
      <c r="B5115" s="283">
        <v>36732.645833333336</v>
      </c>
      <c r="C5115" s="284">
        <v>27.87</v>
      </c>
      <c r="D5115" s="98">
        <f t="shared" si="82"/>
        <v>-0.93522671810723501</v>
      </c>
      <c r="E5115" s="98">
        <v>-1.6237204376985392E-2</v>
      </c>
    </row>
    <row r="5116" spans="2:5">
      <c r="B5116" s="283">
        <v>37586.645833333336</v>
      </c>
      <c r="C5116" s="284">
        <v>23.01</v>
      </c>
      <c r="D5116" s="98">
        <f t="shared" si="82"/>
        <v>-0.17438105489773947</v>
      </c>
      <c r="E5116" s="98">
        <v>-1.624625908507904E-2</v>
      </c>
    </row>
    <row r="5117" spans="2:5">
      <c r="B5117" s="283">
        <v>39430.645833333336</v>
      </c>
      <c r="C5117" s="284">
        <v>97.71</v>
      </c>
      <c r="D5117" s="98">
        <f t="shared" si="82"/>
        <v>3.246414602346805</v>
      </c>
      <c r="E5117" s="98">
        <v>-1.6309272123225638E-2</v>
      </c>
    </row>
    <row r="5118" spans="2:5">
      <c r="B5118" s="283">
        <v>40989.645833333336</v>
      </c>
      <c r="C5118" s="284">
        <v>208.37</v>
      </c>
      <c r="D5118" s="98">
        <f t="shared" si="82"/>
        <v>1.1325350527069902</v>
      </c>
      <c r="E5118" s="98">
        <v>-1.6333852617665179E-2</v>
      </c>
    </row>
    <row r="5119" spans="2:5">
      <c r="B5119" s="283">
        <v>39573.645833333336</v>
      </c>
      <c r="C5119" s="284">
        <v>93.34</v>
      </c>
      <c r="D5119" s="98">
        <f t="shared" si="82"/>
        <v>-0.55204683975620283</v>
      </c>
      <c r="E5119" s="98">
        <v>-1.6334703340710299E-2</v>
      </c>
    </row>
    <row r="5120" spans="2:5">
      <c r="B5120" s="283">
        <v>38874.645833333336</v>
      </c>
      <c r="C5120" s="284">
        <v>80.67</v>
      </c>
      <c r="D5120" s="98">
        <f t="shared" si="82"/>
        <v>-0.1357403042639812</v>
      </c>
      <c r="E5120" s="98">
        <v>-1.6339470796244426E-2</v>
      </c>
    </row>
    <row r="5121" spans="2:5">
      <c r="B5121" s="283">
        <v>37246.645833333336</v>
      </c>
      <c r="C5121" s="284">
        <v>27.67</v>
      </c>
      <c r="D5121" s="98">
        <f t="shared" si="82"/>
        <v>-0.65699764472542455</v>
      </c>
      <c r="E5121" s="98">
        <v>-1.6352648418058946E-2</v>
      </c>
    </row>
    <row r="5122" spans="2:5">
      <c r="B5122" s="283">
        <v>42669.645833333336</v>
      </c>
      <c r="C5122" s="284">
        <v>481.93</v>
      </c>
      <c r="D5122" s="98">
        <f t="shared" si="82"/>
        <v>16.417058185760752</v>
      </c>
      <c r="E5122" s="98">
        <v>-1.6369017246657735E-2</v>
      </c>
    </row>
    <row r="5123" spans="2:5">
      <c r="B5123" s="283">
        <v>37578.645833333336</v>
      </c>
      <c r="C5123" s="284">
        <v>22.23</v>
      </c>
      <c r="D5123" s="98">
        <f t="shared" si="82"/>
        <v>-0.95387296910339681</v>
      </c>
      <c r="E5123" s="98">
        <v>-1.6371681415929262E-2</v>
      </c>
    </row>
    <row r="5124" spans="2:5">
      <c r="B5124" s="283">
        <v>45174.645833333336</v>
      </c>
      <c r="C5124" s="284">
        <v>699.58</v>
      </c>
      <c r="D5124" s="98">
        <f t="shared" si="82"/>
        <v>30.470085470085472</v>
      </c>
      <c r="E5124" s="98">
        <v>-1.638007395638541E-2</v>
      </c>
    </row>
    <row r="5125" spans="2:5">
      <c r="B5125" s="283">
        <v>40217.645833333336</v>
      </c>
      <c r="C5125" s="284">
        <v>123.08</v>
      </c>
      <c r="D5125" s="98">
        <f t="shared" si="82"/>
        <v>-0.82406586809228399</v>
      </c>
      <c r="E5125" s="98">
        <v>-1.6382961719811351E-2</v>
      </c>
    </row>
    <row r="5126" spans="2:5">
      <c r="B5126" s="283">
        <v>44845.645833333336</v>
      </c>
      <c r="C5126" s="284">
        <v>436.88</v>
      </c>
      <c r="D5126" s="98">
        <f t="shared" si="82"/>
        <v>2.5495612609684759</v>
      </c>
      <c r="E5126" s="98">
        <v>-1.6412634801990289E-2</v>
      </c>
    </row>
    <row r="5127" spans="2:5">
      <c r="B5127" s="283">
        <v>45385.645833333336</v>
      </c>
      <c r="C5127" s="284">
        <v>1099</v>
      </c>
      <c r="D5127" s="98">
        <f t="shared" si="82"/>
        <v>1.5155649148507599</v>
      </c>
      <c r="E5127" s="98">
        <v>-1.6440391275942545E-2</v>
      </c>
    </row>
    <row r="5128" spans="2:5">
      <c r="B5128" s="283">
        <v>44767.645833333336</v>
      </c>
      <c r="C5128" s="284">
        <v>370.85</v>
      </c>
      <c r="D5128" s="98">
        <f t="shared" si="82"/>
        <v>-0.66255686988171059</v>
      </c>
      <c r="E5128" s="98">
        <v>-1.6443442514255335E-2</v>
      </c>
    </row>
    <row r="5129" spans="2:5">
      <c r="B5129" s="283">
        <v>44096.645833333336</v>
      </c>
      <c r="C5129" s="284">
        <v>300.45</v>
      </c>
      <c r="D5129" s="98">
        <f t="shared" si="82"/>
        <v>-0.18983416475664028</v>
      </c>
      <c r="E5129" s="98">
        <v>-1.6465889747283025E-2</v>
      </c>
    </row>
    <row r="5130" spans="2:5">
      <c r="B5130" s="283">
        <v>40640.645833333336</v>
      </c>
      <c r="C5130" s="284">
        <v>127.16</v>
      </c>
      <c r="D5130" s="98">
        <f t="shared" ref="D5130:D5193" si="83">C5130/C5129-1</f>
        <v>-0.57676818106174066</v>
      </c>
      <c r="E5130" s="98">
        <v>-1.647459200247503E-2</v>
      </c>
    </row>
    <row r="5131" spans="2:5">
      <c r="B5131" s="283">
        <v>41432.645833333336</v>
      </c>
      <c r="C5131" s="284">
        <v>187.3</v>
      </c>
      <c r="D5131" s="98">
        <f t="shared" si="83"/>
        <v>0.47294746775715657</v>
      </c>
      <c r="E5131" s="98">
        <v>-1.648813274522154E-2</v>
      </c>
    </row>
    <row r="5132" spans="2:5">
      <c r="B5132" s="283">
        <v>37161.645833333336</v>
      </c>
      <c r="C5132" s="284">
        <v>19.670000000000002</v>
      </c>
      <c r="D5132" s="98">
        <f t="shared" si="83"/>
        <v>-0.89498131340096099</v>
      </c>
      <c r="E5132" s="98">
        <v>-1.6499999999999959E-2</v>
      </c>
    </row>
    <row r="5133" spans="2:5">
      <c r="B5133" s="283">
        <v>37734.645833333336</v>
      </c>
      <c r="C5133" s="284">
        <v>19.670000000000002</v>
      </c>
      <c r="D5133" s="98">
        <f t="shared" si="83"/>
        <v>0</v>
      </c>
      <c r="E5133" s="98">
        <v>-1.6499999999999959E-2</v>
      </c>
    </row>
    <row r="5134" spans="2:5">
      <c r="B5134" s="283">
        <v>37195.645833333336</v>
      </c>
      <c r="C5134" s="284">
        <v>22.62</v>
      </c>
      <c r="D5134" s="98">
        <f t="shared" si="83"/>
        <v>0.1499745805795627</v>
      </c>
      <c r="E5134" s="98">
        <v>-1.6521739130434754E-2</v>
      </c>
    </row>
    <row r="5135" spans="2:5">
      <c r="B5135" s="283">
        <v>43985.645833333336</v>
      </c>
      <c r="C5135" s="284">
        <v>333.27</v>
      </c>
      <c r="D5135" s="98">
        <f t="shared" si="83"/>
        <v>13.733421750663128</v>
      </c>
      <c r="E5135" s="98">
        <v>-1.652551125800461E-2</v>
      </c>
    </row>
    <row r="5136" spans="2:5">
      <c r="B5136" s="283">
        <v>38709.645833333336</v>
      </c>
      <c r="C5136" s="284">
        <v>93.42</v>
      </c>
      <c r="D5136" s="98">
        <f t="shared" si="83"/>
        <v>-0.71968674048069126</v>
      </c>
      <c r="E5136" s="98">
        <v>-1.6528055584798307E-2</v>
      </c>
    </row>
    <row r="5137" spans="2:5">
      <c r="B5137" s="283">
        <v>42431.645833333336</v>
      </c>
      <c r="C5137" s="284">
        <v>386.38</v>
      </c>
      <c r="D5137" s="98">
        <f t="shared" si="83"/>
        <v>3.135945193748662</v>
      </c>
      <c r="E5137" s="98">
        <v>-1.6544491956831608E-2</v>
      </c>
    </row>
    <row r="5138" spans="2:5">
      <c r="B5138" s="283">
        <v>40245.645833333336</v>
      </c>
      <c r="C5138" s="284">
        <v>117.03</v>
      </c>
      <c r="D5138" s="98">
        <f t="shared" si="83"/>
        <v>-0.69711165174180856</v>
      </c>
      <c r="E5138" s="98">
        <v>-1.6554621848739459E-2</v>
      </c>
    </row>
    <row r="5139" spans="2:5">
      <c r="B5139" s="283">
        <v>45427.645833333336</v>
      </c>
      <c r="C5139" s="284">
        <v>1181.78</v>
      </c>
      <c r="D5139" s="98">
        <f t="shared" si="83"/>
        <v>9.0980945056823028</v>
      </c>
      <c r="E5139" s="98">
        <v>-1.6560149124559054E-2</v>
      </c>
    </row>
    <row r="5140" spans="2:5">
      <c r="B5140" s="283">
        <v>43146.645833333336</v>
      </c>
      <c r="C5140" s="284">
        <v>296.68</v>
      </c>
      <c r="D5140" s="98">
        <f t="shared" si="83"/>
        <v>-0.74895496623737068</v>
      </c>
      <c r="E5140" s="98">
        <v>-1.6573853089366208E-2</v>
      </c>
    </row>
    <row r="5141" spans="2:5">
      <c r="B5141" s="283">
        <v>43566.645833333336</v>
      </c>
      <c r="C5141" s="284">
        <v>380.12</v>
      </c>
      <c r="D5141" s="98">
        <f t="shared" si="83"/>
        <v>0.28124578670621547</v>
      </c>
      <c r="E5141" s="98">
        <v>-1.6583447597857792E-2</v>
      </c>
    </row>
    <row r="5142" spans="2:5">
      <c r="B5142" s="283">
        <v>41320.645833333336</v>
      </c>
      <c r="C5142" s="284">
        <v>207.5</v>
      </c>
      <c r="D5142" s="98">
        <f t="shared" si="83"/>
        <v>-0.4541197516573714</v>
      </c>
      <c r="E5142" s="98">
        <v>-1.6587677725118488E-2</v>
      </c>
    </row>
    <row r="5143" spans="2:5">
      <c r="B5143" s="283">
        <v>43292.645833333336</v>
      </c>
      <c r="C5143" s="284">
        <v>242.6</v>
      </c>
      <c r="D5143" s="98">
        <f t="shared" si="83"/>
        <v>0.16915662650602403</v>
      </c>
      <c r="E5143" s="98">
        <v>-1.6619375760032362E-2</v>
      </c>
    </row>
    <row r="5144" spans="2:5">
      <c r="B5144" s="283">
        <v>40884.645833333336</v>
      </c>
      <c r="C5144" s="284">
        <v>193.27</v>
      </c>
      <c r="D5144" s="98">
        <f t="shared" si="83"/>
        <v>-0.20333882934872216</v>
      </c>
      <c r="E5144" s="98">
        <v>-1.6637834537498675E-2</v>
      </c>
    </row>
    <row r="5145" spans="2:5">
      <c r="B5145" s="283">
        <v>42478.645833333336</v>
      </c>
      <c r="C5145" s="284">
        <v>400.83</v>
      </c>
      <c r="D5145" s="98">
        <f t="shared" si="83"/>
        <v>1.0739380141770578</v>
      </c>
      <c r="E5145" s="98">
        <v>-1.6657671360580939E-2</v>
      </c>
    </row>
    <row r="5146" spans="2:5">
      <c r="B5146" s="283">
        <v>37967.645833333336</v>
      </c>
      <c r="C5146" s="284">
        <v>27.15</v>
      </c>
      <c r="D5146" s="98">
        <f t="shared" si="83"/>
        <v>-0.93226554898585434</v>
      </c>
      <c r="E5146" s="98">
        <v>-1.6660630206446925E-2</v>
      </c>
    </row>
    <row r="5147" spans="2:5">
      <c r="B5147" s="283">
        <v>42244.645833333336</v>
      </c>
      <c r="C5147" s="284">
        <v>187</v>
      </c>
      <c r="D5147" s="98">
        <f t="shared" si="83"/>
        <v>5.8876611418047888</v>
      </c>
      <c r="E5147" s="98">
        <v>-1.6669295893148139E-2</v>
      </c>
    </row>
    <row r="5148" spans="2:5">
      <c r="B5148" s="283">
        <v>44026.645833333336</v>
      </c>
      <c r="C5148" s="284">
        <v>316.7</v>
      </c>
      <c r="D5148" s="98">
        <f t="shared" si="83"/>
        <v>0.69358288770053478</v>
      </c>
      <c r="E5148" s="98">
        <v>-1.6673393982674534E-2</v>
      </c>
    </row>
    <row r="5149" spans="2:5">
      <c r="B5149" s="283">
        <v>42124.645833333336</v>
      </c>
      <c r="C5149" s="284">
        <v>162.62</v>
      </c>
      <c r="D5149" s="98">
        <f t="shared" si="83"/>
        <v>-0.48651720871487214</v>
      </c>
      <c r="E5149" s="98">
        <v>-1.6688837828032321E-2</v>
      </c>
    </row>
    <row r="5150" spans="2:5">
      <c r="B5150" s="283">
        <v>41225.645833333336</v>
      </c>
      <c r="C5150" s="284">
        <v>214.42</v>
      </c>
      <c r="D5150" s="98">
        <f t="shared" si="83"/>
        <v>0.31853400565736067</v>
      </c>
      <c r="E5150" s="98">
        <v>-1.6692653398147406E-2</v>
      </c>
    </row>
    <row r="5151" spans="2:5">
      <c r="B5151" s="283">
        <v>44503.645833333336</v>
      </c>
      <c r="C5151" s="284">
        <v>416.97</v>
      </c>
      <c r="D5151" s="98">
        <f t="shared" si="83"/>
        <v>0.94464135808226879</v>
      </c>
      <c r="E5151" s="98">
        <v>-1.6696144322603468E-2</v>
      </c>
    </row>
    <row r="5152" spans="2:5">
      <c r="B5152" s="283">
        <v>43256.645833333336</v>
      </c>
      <c r="C5152" s="284">
        <v>237.25</v>
      </c>
      <c r="D5152" s="98">
        <f t="shared" si="83"/>
        <v>-0.43101422164664127</v>
      </c>
      <c r="E5152" s="98">
        <v>-1.6702586206896575E-2</v>
      </c>
    </row>
    <row r="5153" spans="2:5">
      <c r="B5153" s="283">
        <v>38439.645833333336</v>
      </c>
      <c r="C5153" s="284">
        <v>50.57</v>
      </c>
      <c r="D5153" s="98">
        <f t="shared" si="83"/>
        <v>-0.7868493150684932</v>
      </c>
      <c r="E5153" s="98">
        <v>-1.6721757728952014E-2</v>
      </c>
    </row>
    <row r="5154" spans="2:5">
      <c r="B5154" s="283">
        <v>39322.645833333336</v>
      </c>
      <c r="C5154" s="284">
        <v>83.36</v>
      </c>
      <c r="D5154" s="98">
        <f t="shared" si="83"/>
        <v>0.64840814712280004</v>
      </c>
      <c r="E5154" s="98">
        <v>-1.6749233309742872E-2</v>
      </c>
    </row>
    <row r="5155" spans="2:5">
      <c r="B5155" s="283">
        <v>40177.645833333336</v>
      </c>
      <c r="C5155" s="284">
        <v>129.47999999999999</v>
      </c>
      <c r="D5155" s="98">
        <f t="shared" si="83"/>
        <v>0.55326295585412666</v>
      </c>
      <c r="E5155" s="98">
        <v>-1.6781836130306038E-2</v>
      </c>
    </row>
    <row r="5156" spans="2:5">
      <c r="B5156" s="283">
        <v>44481.645833333336</v>
      </c>
      <c r="C5156" s="284">
        <v>415.82</v>
      </c>
      <c r="D5156" s="98">
        <f t="shared" si="83"/>
        <v>2.2114612295335188</v>
      </c>
      <c r="E5156" s="98">
        <v>-1.6788045020334819E-2</v>
      </c>
    </row>
    <row r="5157" spans="2:5">
      <c r="B5157" s="283">
        <v>37328.645833333336</v>
      </c>
      <c r="C5157" s="284">
        <v>24</v>
      </c>
      <c r="D5157" s="98">
        <f t="shared" si="83"/>
        <v>-0.94228271848395939</v>
      </c>
      <c r="E5157" s="98">
        <v>-1.6796394920114754E-2</v>
      </c>
    </row>
    <row r="5158" spans="2:5">
      <c r="B5158" s="283">
        <v>37007.645833333336</v>
      </c>
      <c r="C5158" s="284">
        <v>23.41</v>
      </c>
      <c r="D5158" s="98">
        <f t="shared" si="83"/>
        <v>-2.458333333333329E-2</v>
      </c>
      <c r="E5158" s="98">
        <v>-1.6799664006719839E-2</v>
      </c>
    </row>
    <row r="5159" spans="2:5">
      <c r="B5159" s="283">
        <v>41137.645833333336</v>
      </c>
      <c r="C5159" s="284">
        <v>210.66</v>
      </c>
      <c r="D5159" s="98">
        <f t="shared" si="83"/>
        <v>7.9987184963690723</v>
      </c>
      <c r="E5159" s="98">
        <v>-1.6802016241948992E-2</v>
      </c>
    </row>
    <row r="5160" spans="2:5">
      <c r="B5160" s="283">
        <v>42130.645833333336</v>
      </c>
      <c r="C5160" s="284">
        <v>162</v>
      </c>
      <c r="D5160" s="98">
        <f t="shared" si="83"/>
        <v>-0.23098832241526635</v>
      </c>
      <c r="E5160" s="98">
        <v>-1.6811312738969519E-2</v>
      </c>
    </row>
    <row r="5161" spans="2:5">
      <c r="B5161" s="283">
        <v>42493.645833333336</v>
      </c>
      <c r="C5161" s="284">
        <v>293.77</v>
      </c>
      <c r="D5161" s="98">
        <f t="shared" si="83"/>
        <v>0.81339506172839493</v>
      </c>
      <c r="E5161" s="98">
        <v>-1.6834002677376225E-2</v>
      </c>
    </row>
    <row r="5162" spans="2:5">
      <c r="B5162" s="283">
        <v>40528.645833333336</v>
      </c>
      <c r="C5162" s="284">
        <v>132.5</v>
      </c>
      <c r="D5162" s="98">
        <f t="shared" si="83"/>
        <v>-0.54896687885080164</v>
      </c>
      <c r="E5162" s="98">
        <v>-1.6843511167173753E-2</v>
      </c>
    </row>
    <row r="5163" spans="2:5">
      <c r="B5163" s="283">
        <v>43607.645833333336</v>
      </c>
      <c r="C5163" s="284">
        <v>337.95</v>
      </c>
      <c r="D5163" s="98">
        <f t="shared" si="83"/>
        <v>1.550566037735849</v>
      </c>
      <c r="E5163" s="98">
        <v>-1.6872727272727261E-2</v>
      </c>
    </row>
    <row r="5164" spans="2:5">
      <c r="B5164" s="283">
        <v>39986.645833333336</v>
      </c>
      <c r="C5164" s="284">
        <v>76.83</v>
      </c>
      <c r="D5164" s="98">
        <f t="shared" si="83"/>
        <v>-0.77265867731913007</v>
      </c>
      <c r="E5164" s="98">
        <v>-1.6890595009596998E-2</v>
      </c>
    </row>
    <row r="5165" spans="2:5">
      <c r="B5165" s="283">
        <v>44137.645833333336</v>
      </c>
      <c r="C5165" s="284">
        <v>293.93</v>
      </c>
      <c r="D5165" s="98">
        <f t="shared" si="83"/>
        <v>2.8257191201353637</v>
      </c>
      <c r="E5165" s="98">
        <v>-1.6890761923874509E-2</v>
      </c>
    </row>
    <row r="5166" spans="2:5">
      <c r="B5166" s="283">
        <v>41586.645833333336</v>
      </c>
      <c r="C5166" s="284">
        <v>179.83</v>
      </c>
      <c r="D5166" s="98">
        <f t="shared" si="83"/>
        <v>-0.38818766372945934</v>
      </c>
      <c r="E5166" s="98">
        <v>-1.6892630658211116E-2</v>
      </c>
    </row>
    <row r="5167" spans="2:5">
      <c r="B5167" s="283">
        <v>41466.645833333336</v>
      </c>
      <c r="C5167" s="284">
        <v>182.12</v>
      </c>
      <c r="D5167" s="98">
        <f t="shared" si="83"/>
        <v>1.2734249012956722E-2</v>
      </c>
      <c r="E5167" s="98">
        <v>-1.689608636977058E-2</v>
      </c>
    </row>
    <row r="5168" spans="2:5">
      <c r="B5168" s="283">
        <v>38120.645833333336</v>
      </c>
      <c r="C5168" s="284">
        <v>25.56</v>
      </c>
      <c r="D5168" s="98">
        <f t="shared" si="83"/>
        <v>-0.85965297605974089</v>
      </c>
      <c r="E5168" s="98">
        <v>-1.692307692307693E-2</v>
      </c>
    </row>
    <row r="5169" spans="2:5">
      <c r="B5169" s="283">
        <v>41607.645833333336</v>
      </c>
      <c r="C5169" s="284">
        <v>174.53</v>
      </c>
      <c r="D5169" s="98">
        <f t="shared" si="83"/>
        <v>5.8282472613458536</v>
      </c>
      <c r="E5169" s="98">
        <v>-1.6953925875858866E-2</v>
      </c>
    </row>
    <row r="5170" spans="2:5">
      <c r="B5170" s="283">
        <v>37488.645833333336</v>
      </c>
      <c r="C5170" s="284">
        <v>23.77</v>
      </c>
      <c r="D5170" s="98">
        <f t="shared" si="83"/>
        <v>-0.86380564945854577</v>
      </c>
      <c r="E5170" s="98">
        <v>-1.6956162117452434E-2</v>
      </c>
    </row>
    <row r="5171" spans="2:5">
      <c r="B5171" s="283">
        <v>41367.645833333336</v>
      </c>
      <c r="C5171" s="284">
        <v>174.93</v>
      </c>
      <c r="D5171" s="98">
        <f t="shared" si="83"/>
        <v>6.3592763988220451</v>
      </c>
      <c r="E5171" s="98">
        <v>-1.6971059286316259E-2</v>
      </c>
    </row>
    <row r="5172" spans="2:5">
      <c r="B5172" s="283">
        <v>44397.645833333336</v>
      </c>
      <c r="C5172" s="284">
        <v>342.35</v>
      </c>
      <c r="D5172" s="98">
        <f t="shared" si="83"/>
        <v>0.95706854170239519</v>
      </c>
      <c r="E5172" s="98">
        <v>-1.6998305912079625E-2</v>
      </c>
    </row>
    <row r="5173" spans="2:5">
      <c r="B5173" s="283">
        <v>43475.645833333336</v>
      </c>
      <c r="C5173" s="284">
        <v>297.08</v>
      </c>
      <c r="D5173" s="98">
        <f t="shared" si="83"/>
        <v>-0.13223309478603773</v>
      </c>
      <c r="E5173" s="98">
        <v>-1.7007477996161868E-2</v>
      </c>
    </row>
    <row r="5174" spans="2:5">
      <c r="B5174" s="283">
        <v>45723.645833333336</v>
      </c>
      <c r="C5174" s="284">
        <v>1775.45</v>
      </c>
      <c r="D5174" s="98">
        <f t="shared" si="83"/>
        <v>4.9763363403796959</v>
      </c>
      <c r="E5174" s="98">
        <v>-1.7024692725058133E-2</v>
      </c>
    </row>
    <row r="5175" spans="2:5">
      <c r="B5175" s="283">
        <v>42179.645833333336</v>
      </c>
      <c r="C5175" s="284">
        <v>155.52000000000001</v>
      </c>
      <c r="D5175" s="98">
        <f t="shared" si="83"/>
        <v>-0.91240530569714717</v>
      </c>
      <c r="E5175" s="98">
        <v>-1.7064846416382173E-2</v>
      </c>
    </row>
    <row r="5176" spans="2:5">
      <c r="B5176" s="283">
        <v>38181.645833333336</v>
      </c>
      <c r="C5176" s="284">
        <v>25.33</v>
      </c>
      <c r="D5176" s="98">
        <f t="shared" si="83"/>
        <v>-0.83712705761316875</v>
      </c>
      <c r="E5176" s="98">
        <v>-1.7074117190531646E-2</v>
      </c>
    </row>
    <row r="5177" spans="2:5">
      <c r="B5177" s="283">
        <v>37039.645833333336</v>
      </c>
      <c r="C5177" s="284">
        <v>23</v>
      </c>
      <c r="D5177" s="98">
        <f t="shared" si="83"/>
        <v>-9.1985787603631963E-2</v>
      </c>
      <c r="E5177" s="98">
        <v>-1.7094017094017033E-2</v>
      </c>
    </row>
    <row r="5178" spans="2:5">
      <c r="B5178" s="283">
        <v>41813.645833333336</v>
      </c>
      <c r="C5178" s="284">
        <v>190.28</v>
      </c>
      <c r="D5178" s="98">
        <f t="shared" si="83"/>
        <v>7.2730434782608704</v>
      </c>
      <c r="E5178" s="98">
        <v>-1.7097990598687995E-2</v>
      </c>
    </row>
    <row r="5179" spans="2:5">
      <c r="B5179" s="283">
        <v>43651.645833333336</v>
      </c>
      <c r="C5179" s="284">
        <v>272.87</v>
      </c>
      <c r="D5179" s="98">
        <f t="shared" si="83"/>
        <v>0.43404456590287999</v>
      </c>
      <c r="E5179" s="98">
        <v>-1.710971832000574E-2</v>
      </c>
    </row>
    <row r="5180" spans="2:5">
      <c r="B5180" s="283">
        <v>45306.645833333336</v>
      </c>
      <c r="C5180" s="284">
        <v>720.52</v>
      </c>
      <c r="D5180" s="98">
        <f t="shared" si="83"/>
        <v>1.6405247920255066</v>
      </c>
      <c r="E5180" s="98">
        <v>-1.7119783922408538E-2</v>
      </c>
    </row>
    <row r="5181" spans="2:5">
      <c r="B5181" s="283">
        <v>41655.645833333336</v>
      </c>
      <c r="C5181" s="284">
        <v>169.74</v>
      </c>
      <c r="D5181" s="98">
        <f t="shared" si="83"/>
        <v>-0.76442014100927103</v>
      </c>
      <c r="E5181" s="98">
        <v>-1.7139548349739298E-2</v>
      </c>
    </row>
    <row r="5182" spans="2:5">
      <c r="B5182" s="283">
        <v>44405.645833333336</v>
      </c>
      <c r="C5182" s="284">
        <v>350.85</v>
      </c>
      <c r="D5182" s="98">
        <f t="shared" si="83"/>
        <v>1.0669848002827855</v>
      </c>
      <c r="E5182" s="98">
        <v>-1.7144297840154699E-2</v>
      </c>
    </row>
    <row r="5183" spans="2:5">
      <c r="B5183" s="283">
        <v>38036.645833333336</v>
      </c>
      <c r="C5183" s="284">
        <v>26.37</v>
      </c>
      <c r="D5183" s="98">
        <f t="shared" si="83"/>
        <v>-0.92483967507481835</v>
      </c>
      <c r="E5183" s="98">
        <v>-1.7144986954901076E-2</v>
      </c>
    </row>
    <row r="5184" spans="2:5">
      <c r="B5184" s="283">
        <v>38330.645833333336</v>
      </c>
      <c r="C5184" s="284">
        <v>32.08</v>
      </c>
      <c r="D5184" s="98">
        <f t="shared" si="83"/>
        <v>0.21653394008342808</v>
      </c>
      <c r="E5184" s="98">
        <v>-1.7156862745098089E-2</v>
      </c>
    </row>
    <row r="5185" spans="2:5">
      <c r="B5185" s="283">
        <v>44358.645833333336</v>
      </c>
      <c r="C5185" s="284">
        <v>311.23</v>
      </c>
      <c r="D5185" s="98">
        <f t="shared" si="83"/>
        <v>8.7016832917705749</v>
      </c>
      <c r="E5185" s="98">
        <v>-1.7178766539299617E-2</v>
      </c>
    </row>
    <row r="5186" spans="2:5">
      <c r="B5186" s="283">
        <v>44083.645833333336</v>
      </c>
      <c r="C5186" s="284">
        <v>303.57</v>
      </c>
      <c r="D5186" s="98">
        <f t="shared" si="83"/>
        <v>-2.4612023262539084E-2</v>
      </c>
      <c r="E5186" s="98">
        <v>-1.719114219114215E-2</v>
      </c>
    </row>
    <row r="5187" spans="2:5">
      <c r="B5187" s="283">
        <v>44375.645833333336</v>
      </c>
      <c r="C5187" s="284">
        <v>336</v>
      </c>
      <c r="D5187" s="98">
        <f t="shared" si="83"/>
        <v>0.10682873801759074</v>
      </c>
      <c r="E5187" s="98">
        <v>-1.7199017199017175E-2</v>
      </c>
    </row>
    <row r="5188" spans="2:5">
      <c r="B5188" s="283">
        <v>45005.645833333336</v>
      </c>
      <c r="C5188" s="284">
        <v>628.67999999999995</v>
      </c>
      <c r="D5188" s="98">
        <f t="shared" si="83"/>
        <v>0.8710714285714285</v>
      </c>
      <c r="E5188" s="98">
        <v>-1.722682507425366E-2</v>
      </c>
    </row>
    <row r="5189" spans="2:5">
      <c r="B5189" s="283">
        <v>39253.645833333336</v>
      </c>
      <c r="C5189" s="284">
        <v>97.54</v>
      </c>
      <c r="D5189" s="98">
        <f t="shared" si="83"/>
        <v>-0.84484952599096519</v>
      </c>
      <c r="E5189" s="98">
        <v>-1.7229219143576779E-2</v>
      </c>
    </row>
    <row r="5190" spans="2:5">
      <c r="B5190" s="283">
        <v>42160.645833333336</v>
      </c>
      <c r="C5190" s="284">
        <v>158</v>
      </c>
      <c r="D5190" s="98">
        <f t="shared" si="83"/>
        <v>0.61984826737748611</v>
      </c>
      <c r="E5190" s="98">
        <v>-1.7229582633575991E-2</v>
      </c>
    </row>
    <row r="5191" spans="2:5">
      <c r="B5191" s="283">
        <v>44813.645833333336</v>
      </c>
      <c r="C5191" s="284">
        <v>371.33</v>
      </c>
      <c r="D5191" s="98">
        <f t="shared" si="83"/>
        <v>1.3501898734177216</v>
      </c>
      <c r="E5191" s="98">
        <v>-1.7255524679105516E-2</v>
      </c>
    </row>
    <row r="5192" spans="2:5">
      <c r="B5192" s="283">
        <v>37553.645833333336</v>
      </c>
      <c r="C5192" s="284">
        <v>23.35</v>
      </c>
      <c r="D5192" s="98">
        <f t="shared" si="83"/>
        <v>-0.93711792744997713</v>
      </c>
      <c r="E5192" s="98">
        <v>-1.7255892255892302E-2</v>
      </c>
    </row>
    <row r="5193" spans="2:5">
      <c r="B5193" s="283">
        <v>45719.645833333336</v>
      </c>
      <c r="C5193" s="284">
        <v>1699.95</v>
      </c>
      <c r="D5193" s="98">
        <f t="shared" si="83"/>
        <v>71.80299785867237</v>
      </c>
      <c r="E5193" s="98">
        <v>-1.7256330211585125E-2</v>
      </c>
    </row>
    <row r="5194" spans="2:5">
      <c r="B5194" s="283">
        <v>42720.645833333336</v>
      </c>
      <c r="C5194" s="284">
        <v>294.27999999999997</v>
      </c>
      <c r="D5194" s="98">
        <f t="shared" ref="D5194:D5257" si="84">C5194/C5193-1</f>
        <v>-0.82688902614782789</v>
      </c>
      <c r="E5194" s="98">
        <v>-1.7264985807313504E-2</v>
      </c>
    </row>
    <row r="5195" spans="2:5">
      <c r="B5195" s="283">
        <v>40814.645833333336</v>
      </c>
      <c r="C5195" s="284">
        <v>234.9</v>
      </c>
      <c r="D5195" s="98">
        <f t="shared" si="84"/>
        <v>-0.20178061709936101</v>
      </c>
      <c r="E5195" s="98">
        <v>-1.7278165920595723E-2</v>
      </c>
    </row>
    <row r="5196" spans="2:5">
      <c r="B5196" s="283">
        <v>41187.645833333336</v>
      </c>
      <c r="C5196" s="284">
        <v>225.71</v>
      </c>
      <c r="D5196" s="98">
        <f t="shared" si="84"/>
        <v>-3.912303107705406E-2</v>
      </c>
      <c r="E5196" s="98">
        <v>-1.7284918146987072E-2</v>
      </c>
    </row>
    <row r="5197" spans="2:5">
      <c r="B5197" s="283">
        <v>36915.645833333336</v>
      </c>
      <c r="C5197" s="284">
        <v>39.21</v>
      </c>
      <c r="D5197" s="98">
        <f t="shared" si="84"/>
        <v>-0.82628151167427233</v>
      </c>
      <c r="E5197" s="98">
        <v>-1.7293233082706694E-2</v>
      </c>
    </row>
    <row r="5198" spans="2:5">
      <c r="B5198" s="283">
        <v>45783.645833333336</v>
      </c>
      <c r="C5198" s="284">
        <v>2884.67</v>
      </c>
      <c r="D5198" s="98">
        <f t="shared" si="84"/>
        <v>72.569752614129044</v>
      </c>
      <c r="E5198" s="98">
        <v>-1.7315619144949723E-2</v>
      </c>
    </row>
    <row r="5199" spans="2:5">
      <c r="B5199" s="283">
        <v>40021.645833333336</v>
      </c>
      <c r="C5199" s="284">
        <v>93.5</v>
      </c>
      <c r="D5199" s="98">
        <f t="shared" si="84"/>
        <v>-0.96758728034749208</v>
      </c>
      <c r="E5199" s="98">
        <v>-1.7341040462427793E-2</v>
      </c>
    </row>
    <row r="5200" spans="2:5">
      <c r="B5200" s="283">
        <v>40044.645833333336</v>
      </c>
      <c r="C5200" s="284">
        <v>106.49</v>
      </c>
      <c r="D5200" s="98">
        <f t="shared" si="84"/>
        <v>0.13893048128342245</v>
      </c>
      <c r="E5200" s="98">
        <v>-1.7347974531697008E-2</v>
      </c>
    </row>
    <row r="5201" spans="2:5">
      <c r="B5201" s="283">
        <v>41635.645833333336</v>
      </c>
      <c r="C5201" s="284">
        <v>168.76</v>
      </c>
      <c r="D5201" s="98">
        <f t="shared" si="84"/>
        <v>0.58474974175978955</v>
      </c>
      <c r="E5201" s="98">
        <v>-1.735181087690707E-2</v>
      </c>
    </row>
    <row r="5202" spans="2:5">
      <c r="B5202" s="283">
        <v>36930.645833333336</v>
      </c>
      <c r="C5202" s="284">
        <v>33.409999999999997</v>
      </c>
      <c r="D5202" s="98">
        <f t="shared" si="84"/>
        <v>-0.80202654657501782</v>
      </c>
      <c r="E5202" s="98">
        <v>-1.7352941176470682E-2</v>
      </c>
    </row>
    <row r="5203" spans="2:5">
      <c r="B5203" s="283">
        <v>45301.645833333336</v>
      </c>
      <c r="C5203" s="284">
        <v>732.13</v>
      </c>
      <c r="D5203" s="98">
        <f t="shared" si="84"/>
        <v>20.913498952409462</v>
      </c>
      <c r="E5203" s="98">
        <v>-1.7367495671547717E-2</v>
      </c>
    </row>
    <row r="5204" spans="2:5">
      <c r="B5204" s="283">
        <v>43633.645833333336</v>
      </c>
      <c r="C5204" s="284">
        <v>289.35000000000002</v>
      </c>
      <c r="D5204" s="98">
        <f t="shared" si="84"/>
        <v>-0.60478330351167142</v>
      </c>
      <c r="E5204" s="98">
        <v>-1.7387170170136246E-2</v>
      </c>
    </row>
    <row r="5205" spans="2:5">
      <c r="B5205" s="283">
        <v>37019.645833333336</v>
      </c>
      <c r="C5205" s="284">
        <v>22.6</v>
      </c>
      <c r="D5205" s="98">
        <f t="shared" si="84"/>
        <v>-0.92189390012096073</v>
      </c>
      <c r="E5205" s="98">
        <v>-1.7391304347825987E-2</v>
      </c>
    </row>
    <row r="5206" spans="2:5">
      <c r="B5206" s="283">
        <v>42010.645833333336</v>
      </c>
      <c r="C5206" s="284">
        <v>192.05</v>
      </c>
      <c r="D5206" s="98">
        <f t="shared" si="84"/>
        <v>7.4977876106194685</v>
      </c>
      <c r="E5206" s="98">
        <v>-1.7395753389613633E-2</v>
      </c>
    </row>
    <row r="5207" spans="2:5">
      <c r="B5207" s="283">
        <v>41718.645833333336</v>
      </c>
      <c r="C5207" s="284">
        <v>205.58</v>
      </c>
      <c r="D5207" s="98">
        <f t="shared" si="84"/>
        <v>7.04504035407445E-2</v>
      </c>
      <c r="E5207" s="98">
        <v>-1.7397954306471619E-2</v>
      </c>
    </row>
    <row r="5208" spans="2:5">
      <c r="B5208" s="283">
        <v>41522.645833333336</v>
      </c>
      <c r="C5208" s="284">
        <v>181.67</v>
      </c>
      <c r="D5208" s="98">
        <f t="shared" si="84"/>
        <v>-0.11630508804358408</v>
      </c>
      <c r="E5208" s="98">
        <v>-1.7415760722591767E-2</v>
      </c>
    </row>
    <row r="5209" spans="2:5">
      <c r="B5209" s="283">
        <v>37496.645833333336</v>
      </c>
      <c r="C5209" s="284">
        <v>23.13</v>
      </c>
      <c r="D5209" s="98">
        <f t="shared" si="84"/>
        <v>-0.8726812352066935</v>
      </c>
      <c r="E5209" s="98">
        <v>-1.7417162276975318E-2</v>
      </c>
    </row>
    <row r="5210" spans="2:5">
      <c r="B5210" s="283">
        <v>42314.645833333336</v>
      </c>
      <c r="C5210" s="284">
        <v>311.7</v>
      </c>
      <c r="D5210" s="98">
        <f t="shared" si="84"/>
        <v>12.476005188067445</v>
      </c>
      <c r="E5210" s="98">
        <v>-1.7432147022665045E-2</v>
      </c>
    </row>
    <row r="5211" spans="2:5">
      <c r="B5211" s="283">
        <v>37812.645833333336</v>
      </c>
      <c r="C5211" s="284">
        <v>23.67</v>
      </c>
      <c r="D5211" s="98">
        <f t="shared" si="84"/>
        <v>-0.92406159769008656</v>
      </c>
      <c r="E5211" s="98">
        <v>-1.743462017434616E-2</v>
      </c>
    </row>
    <row r="5212" spans="2:5">
      <c r="B5212" s="283">
        <v>43165.645833333336</v>
      </c>
      <c r="C5212" s="284">
        <v>280.08</v>
      </c>
      <c r="D5212" s="98">
        <f t="shared" si="84"/>
        <v>10.832699619771862</v>
      </c>
      <c r="E5212" s="98">
        <v>-1.7435537624978181E-2</v>
      </c>
    </row>
    <row r="5213" spans="2:5">
      <c r="B5213" s="283">
        <v>44890.645833333336</v>
      </c>
      <c r="C5213" s="284">
        <v>580.35</v>
      </c>
      <c r="D5213" s="98">
        <f t="shared" si="84"/>
        <v>1.0720865467009428</v>
      </c>
      <c r="E5213" s="98">
        <v>-1.7438415305172206E-2</v>
      </c>
    </row>
    <row r="5214" spans="2:5">
      <c r="B5214" s="283">
        <v>39742.645833333336</v>
      </c>
      <c r="C5214" s="284">
        <v>74.28</v>
      </c>
      <c r="D5214" s="98">
        <f t="shared" si="84"/>
        <v>-0.87200827087102617</v>
      </c>
      <c r="E5214" s="98">
        <v>-1.7460317460317398E-2</v>
      </c>
    </row>
    <row r="5215" spans="2:5">
      <c r="B5215" s="283">
        <v>44426.645833333336</v>
      </c>
      <c r="C5215" s="284">
        <v>341.13</v>
      </c>
      <c r="D5215" s="98">
        <f t="shared" si="84"/>
        <v>3.5924878836833605</v>
      </c>
      <c r="E5215" s="98">
        <v>-1.7482718894009208E-2</v>
      </c>
    </row>
    <row r="5216" spans="2:5">
      <c r="B5216" s="283">
        <v>41060.645833333336</v>
      </c>
      <c r="C5216" s="284">
        <v>210.73</v>
      </c>
      <c r="D5216" s="98">
        <f t="shared" si="84"/>
        <v>-0.38225896285873417</v>
      </c>
      <c r="E5216" s="98">
        <v>-1.7484147706079867E-2</v>
      </c>
    </row>
    <row r="5217" spans="2:5">
      <c r="B5217" s="283">
        <v>43451.645833333336</v>
      </c>
      <c r="C5217" s="284">
        <v>303.23</v>
      </c>
      <c r="D5217" s="98">
        <f t="shared" si="84"/>
        <v>0.43895031556968656</v>
      </c>
      <c r="E5217" s="98">
        <v>-1.7496678871140148E-2</v>
      </c>
    </row>
    <row r="5218" spans="2:5">
      <c r="B5218" s="283">
        <v>44036.645833333336</v>
      </c>
      <c r="C5218" s="284">
        <v>302.93</v>
      </c>
      <c r="D5218" s="98">
        <f t="shared" si="84"/>
        <v>-9.8934801965511188E-4</v>
      </c>
      <c r="E5218" s="98">
        <v>-1.7513702850841528E-2</v>
      </c>
    </row>
    <row r="5219" spans="2:5">
      <c r="B5219" s="283">
        <v>37985.645833333336</v>
      </c>
      <c r="C5219" s="284">
        <v>29.16</v>
      </c>
      <c r="D5219" s="98">
        <f t="shared" si="84"/>
        <v>-0.90374013798567332</v>
      </c>
      <c r="E5219" s="98">
        <v>-1.7520215633423208E-2</v>
      </c>
    </row>
    <row r="5220" spans="2:5">
      <c r="B5220" s="283">
        <v>38943.645833333336</v>
      </c>
      <c r="C5220" s="284">
        <v>76.8</v>
      </c>
      <c r="D5220" s="98">
        <f t="shared" si="84"/>
        <v>1.6337448559670782</v>
      </c>
      <c r="E5220" s="98">
        <v>-1.7525905078674686E-2</v>
      </c>
    </row>
    <row r="5221" spans="2:5">
      <c r="B5221" s="283">
        <v>41575.645833333336</v>
      </c>
      <c r="C5221" s="284">
        <v>176.96</v>
      </c>
      <c r="D5221" s="98">
        <f t="shared" si="84"/>
        <v>1.3041666666666667</v>
      </c>
      <c r="E5221" s="98">
        <v>-1.7543859649122751E-2</v>
      </c>
    </row>
    <row r="5222" spans="2:5">
      <c r="B5222" s="283">
        <v>39232.645833333336</v>
      </c>
      <c r="C5222" s="284">
        <v>100.14</v>
      </c>
      <c r="D5222" s="98">
        <f t="shared" si="84"/>
        <v>-0.43410940325497294</v>
      </c>
      <c r="E5222" s="98">
        <v>-1.75610713234573E-2</v>
      </c>
    </row>
    <row r="5223" spans="2:5">
      <c r="B5223" s="283">
        <v>41389.645833333336</v>
      </c>
      <c r="C5223" s="284">
        <v>160.43</v>
      </c>
      <c r="D5223" s="98">
        <f t="shared" si="84"/>
        <v>0.60205712003195533</v>
      </c>
      <c r="E5223" s="98">
        <v>-1.7575015309246766E-2</v>
      </c>
    </row>
    <row r="5224" spans="2:5">
      <c r="B5224" s="283">
        <v>40157.645833333336</v>
      </c>
      <c r="C5224" s="284">
        <v>117.32</v>
      </c>
      <c r="D5224" s="98">
        <f t="shared" si="84"/>
        <v>-0.26871532755719008</v>
      </c>
      <c r="E5224" s="98">
        <v>-1.7584994138335364E-2</v>
      </c>
    </row>
    <row r="5225" spans="2:5">
      <c r="B5225" s="283">
        <v>41066.645833333336</v>
      </c>
      <c r="C5225" s="284">
        <v>205.85</v>
      </c>
      <c r="D5225" s="98">
        <f t="shared" si="84"/>
        <v>0.75460279577224698</v>
      </c>
      <c r="E5225" s="98">
        <v>-1.7610002863415075E-2</v>
      </c>
    </row>
    <row r="5226" spans="2:5">
      <c r="B5226" s="283">
        <v>40877.645833333336</v>
      </c>
      <c r="C5226" s="284">
        <v>190</v>
      </c>
      <c r="D5226" s="98">
        <f t="shared" si="84"/>
        <v>-7.6997813942190851E-2</v>
      </c>
      <c r="E5226" s="98">
        <v>-1.7630939455043682E-2</v>
      </c>
    </row>
    <row r="5227" spans="2:5">
      <c r="B5227" s="283">
        <v>40031.645833333336</v>
      </c>
      <c r="C5227" s="284">
        <v>116.25</v>
      </c>
      <c r="D5227" s="98">
        <f t="shared" si="84"/>
        <v>-0.38815789473684215</v>
      </c>
      <c r="E5227" s="98">
        <v>-1.7660976846374909E-2</v>
      </c>
    </row>
    <row r="5228" spans="2:5">
      <c r="B5228" s="283">
        <v>44057.645833333336</v>
      </c>
      <c r="C5228" s="284">
        <v>312.82</v>
      </c>
      <c r="D5228" s="98">
        <f t="shared" si="84"/>
        <v>1.6909247311827955</v>
      </c>
      <c r="E5228" s="98">
        <v>-1.767938451876272E-2</v>
      </c>
    </row>
    <row r="5229" spans="2:5">
      <c r="B5229" s="283">
        <v>45859.645833333336</v>
      </c>
      <c r="C5229" s="284">
        <v>3063.33</v>
      </c>
      <c r="D5229" s="98">
        <f t="shared" si="84"/>
        <v>8.7926283485710623</v>
      </c>
      <c r="E5229" s="98">
        <v>-1.7691197691197758E-2</v>
      </c>
    </row>
    <row r="5230" spans="2:5">
      <c r="B5230" s="283">
        <v>41767.645833333336</v>
      </c>
      <c r="C5230" s="284">
        <v>215.84</v>
      </c>
      <c r="D5230" s="98">
        <f t="shared" si="84"/>
        <v>-0.92954072855356751</v>
      </c>
      <c r="E5230" s="98">
        <v>-1.770354526009188E-2</v>
      </c>
    </row>
    <row r="5231" spans="2:5">
      <c r="B5231" s="283">
        <v>37631.645833333336</v>
      </c>
      <c r="C5231" s="284">
        <v>22.13</v>
      </c>
      <c r="D5231" s="98">
        <f t="shared" si="84"/>
        <v>-0.89747034840622686</v>
      </c>
      <c r="E5231" s="98">
        <v>-1.7754105636928585E-2</v>
      </c>
    </row>
    <row r="5232" spans="2:5">
      <c r="B5232" s="283">
        <v>40448.645833333336</v>
      </c>
      <c r="C5232" s="284">
        <v>116.73</v>
      </c>
      <c r="D5232" s="98">
        <f t="shared" si="84"/>
        <v>4.2747401717126081</v>
      </c>
      <c r="E5232" s="98">
        <v>-1.7754964658364236E-2</v>
      </c>
    </row>
    <row r="5233" spans="2:5">
      <c r="B5233" s="283">
        <v>45043.645833333336</v>
      </c>
      <c r="C5233" s="284">
        <v>587.52</v>
      </c>
      <c r="D5233" s="98">
        <f t="shared" si="84"/>
        <v>4.0331534309946022</v>
      </c>
      <c r="E5233" s="98">
        <v>-1.7771462007857508E-2</v>
      </c>
    </row>
    <row r="5234" spans="2:5">
      <c r="B5234" s="283">
        <v>42706.645833333336</v>
      </c>
      <c r="C5234" s="284">
        <v>302.25</v>
      </c>
      <c r="D5234" s="98">
        <f t="shared" si="84"/>
        <v>-0.48554942810457513</v>
      </c>
      <c r="E5234" s="98">
        <v>-1.7775900168984893E-2</v>
      </c>
    </row>
    <row r="5235" spans="2:5">
      <c r="B5235" s="283">
        <v>42976.645833333336</v>
      </c>
      <c r="C5235" s="284">
        <v>344</v>
      </c>
      <c r="D5235" s="98">
        <f t="shared" si="84"/>
        <v>0.13813068651778337</v>
      </c>
      <c r="E5235" s="98">
        <v>-1.7788310538788821E-2</v>
      </c>
    </row>
    <row r="5236" spans="2:5">
      <c r="B5236" s="283">
        <v>44984.645833333336</v>
      </c>
      <c r="C5236" s="284">
        <v>566.47</v>
      </c>
      <c r="D5236" s="98">
        <f t="shared" si="84"/>
        <v>0.64671511627906986</v>
      </c>
      <c r="E5236" s="98">
        <v>-1.7789953704506423E-2</v>
      </c>
    </row>
    <row r="5237" spans="2:5">
      <c r="B5237" s="283">
        <v>43993.645833333336</v>
      </c>
      <c r="C5237" s="284">
        <v>331.07</v>
      </c>
      <c r="D5237" s="98">
        <f t="shared" si="84"/>
        <v>-0.41555598707786823</v>
      </c>
      <c r="E5237" s="98">
        <v>-1.7800456878393267E-2</v>
      </c>
    </row>
    <row r="5238" spans="2:5">
      <c r="B5238" s="283">
        <v>43396.645833333336</v>
      </c>
      <c r="C5238" s="284">
        <v>235.45</v>
      </c>
      <c r="D5238" s="98">
        <f t="shared" si="84"/>
        <v>-0.28882109523665689</v>
      </c>
      <c r="E5238" s="98">
        <v>-1.7812447855831803E-2</v>
      </c>
    </row>
    <row r="5239" spans="2:5">
      <c r="B5239" s="283">
        <v>39965.645833333336</v>
      </c>
      <c r="C5239" s="284">
        <v>68.92</v>
      </c>
      <c r="D5239" s="98">
        <f t="shared" si="84"/>
        <v>-0.70728392440008492</v>
      </c>
      <c r="E5239" s="98">
        <v>-1.7813880575744623E-2</v>
      </c>
    </row>
    <row r="5240" spans="2:5">
      <c r="B5240" s="283">
        <v>38258.645833333336</v>
      </c>
      <c r="C5240" s="284">
        <v>28.67</v>
      </c>
      <c r="D5240" s="98">
        <f t="shared" si="84"/>
        <v>-0.58401044689495063</v>
      </c>
      <c r="E5240" s="98">
        <v>-1.7814319972593307E-2</v>
      </c>
    </row>
    <row r="5241" spans="2:5">
      <c r="B5241" s="283">
        <v>43585.645833333336</v>
      </c>
      <c r="C5241" s="284">
        <v>368.48</v>
      </c>
      <c r="D5241" s="98">
        <f t="shared" si="84"/>
        <v>11.852459016393443</v>
      </c>
      <c r="E5241" s="98">
        <v>-1.7831916197990183E-2</v>
      </c>
    </row>
    <row r="5242" spans="2:5">
      <c r="B5242" s="283">
        <v>44725.645833333336</v>
      </c>
      <c r="C5242" s="284">
        <v>385.43</v>
      </c>
      <c r="D5242" s="98">
        <f t="shared" si="84"/>
        <v>4.5999782891880114E-2</v>
      </c>
      <c r="E5242" s="98">
        <v>-1.7837576128226673E-2</v>
      </c>
    </row>
    <row r="5243" spans="2:5">
      <c r="B5243" s="283">
        <v>42375.645833333336</v>
      </c>
      <c r="C5243" s="284">
        <v>456.43</v>
      </c>
      <c r="D5243" s="98">
        <f t="shared" si="84"/>
        <v>0.18420984355135817</v>
      </c>
      <c r="E5243" s="98">
        <v>-1.7838698571182698E-2</v>
      </c>
    </row>
    <row r="5244" spans="2:5">
      <c r="B5244" s="283">
        <v>43202.645833333336</v>
      </c>
      <c r="C5244" s="284">
        <v>294.72000000000003</v>
      </c>
      <c r="D5244" s="98">
        <f t="shared" si="84"/>
        <v>-0.35429310080406629</v>
      </c>
      <c r="E5244" s="98">
        <v>-1.7861903492401909E-2</v>
      </c>
    </row>
    <row r="5245" spans="2:5">
      <c r="B5245" s="283">
        <v>43182.645833333336</v>
      </c>
      <c r="C5245" s="284">
        <v>266.33</v>
      </c>
      <c r="D5245" s="98">
        <f t="shared" si="84"/>
        <v>-9.6328718783930678E-2</v>
      </c>
      <c r="E5245" s="98">
        <v>-1.7884799763994486E-2</v>
      </c>
    </row>
    <row r="5246" spans="2:5">
      <c r="B5246" s="283">
        <v>44592.645833333336</v>
      </c>
      <c r="C5246" s="284">
        <v>371.75</v>
      </c>
      <c r="D5246" s="98">
        <f t="shared" si="84"/>
        <v>0.39582472872000918</v>
      </c>
      <c r="E5246" s="98">
        <v>-1.7885448589242237E-2</v>
      </c>
    </row>
    <row r="5247" spans="2:5">
      <c r="B5247" s="283">
        <v>36628.645833333336</v>
      </c>
      <c r="C5247" s="284">
        <v>27.43</v>
      </c>
      <c r="D5247" s="98">
        <f t="shared" si="84"/>
        <v>-0.92621385339609952</v>
      </c>
      <c r="E5247" s="98">
        <v>-1.7901897601145689E-2</v>
      </c>
    </row>
    <row r="5248" spans="2:5">
      <c r="B5248" s="283">
        <v>41599.645833333336</v>
      </c>
      <c r="C5248" s="284">
        <v>168.94</v>
      </c>
      <c r="D5248" s="98">
        <f t="shared" si="84"/>
        <v>5.1589500546846514</v>
      </c>
      <c r="E5248" s="98">
        <v>-1.7904894779676828E-2</v>
      </c>
    </row>
    <row r="5249" spans="2:5">
      <c r="B5249" s="283">
        <v>40945.645833333336</v>
      </c>
      <c r="C5249" s="284">
        <v>196.41</v>
      </c>
      <c r="D5249" s="98">
        <f t="shared" si="84"/>
        <v>0.16260210725701429</v>
      </c>
      <c r="E5249" s="98">
        <v>-1.7950000000000021E-2</v>
      </c>
    </row>
    <row r="5250" spans="2:5">
      <c r="B5250" s="283">
        <v>45016.645833333336</v>
      </c>
      <c r="C5250" s="284">
        <v>606.58000000000004</v>
      </c>
      <c r="D5250" s="98">
        <f t="shared" si="84"/>
        <v>2.0883356244590399</v>
      </c>
      <c r="E5250" s="98">
        <v>-1.7970470146354001E-2</v>
      </c>
    </row>
    <row r="5251" spans="2:5">
      <c r="B5251" s="283">
        <v>45001.645833333336</v>
      </c>
      <c r="C5251" s="284">
        <v>625.6</v>
      </c>
      <c r="D5251" s="98">
        <f t="shared" si="84"/>
        <v>3.135612779847663E-2</v>
      </c>
      <c r="E5251" s="98">
        <v>-1.7973471470057234E-2</v>
      </c>
    </row>
    <row r="5252" spans="2:5">
      <c r="B5252" s="283">
        <v>39709.645833333336</v>
      </c>
      <c r="C5252" s="284">
        <v>96.09</v>
      </c>
      <c r="D5252" s="98">
        <f t="shared" si="84"/>
        <v>-0.84640345268542205</v>
      </c>
      <c r="E5252" s="98">
        <v>-1.7986714358712241E-2</v>
      </c>
    </row>
    <row r="5253" spans="2:5">
      <c r="B5253" s="283">
        <v>44272.645833333336</v>
      </c>
      <c r="C5253" s="284">
        <v>293.18</v>
      </c>
      <c r="D5253" s="98">
        <f t="shared" si="84"/>
        <v>2.0510979290248725</v>
      </c>
      <c r="E5253" s="98">
        <v>-1.7986936861497216E-2</v>
      </c>
    </row>
    <row r="5254" spans="2:5">
      <c r="B5254" s="283">
        <v>38967.645833333336</v>
      </c>
      <c r="C5254" s="284">
        <v>73.150000000000006</v>
      </c>
      <c r="D5254" s="98">
        <f t="shared" si="84"/>
        <v>-0.7504945767105532</v>
      </c>
      <c r="E5254" s="98">
        <v>-1.7988991810981236E-2</v>
      </c>
    </row>
    <row r="5255" spans="2:5">
      <c r="B5255" s="283">
        <v>44515.645833333336</v>
      </c>
      <c r="C5255" s="284">
        <v>419.78</v>
      </c>
      <c r="D5255" s="98">
        <f t="shared" si="84"/>
        <v>4.7386192754613798</v>
      </c>
      <c r="E5255" s="98">
        <v>-1.7989566519288069E-2</v>
      </c>
    </row>
    <row r="5256" spans="2:5">
      <c r="B5256" s="283">
        <v>37809.645833333336</v>
      </c>
      <c r="C5256" s="284">
        <v>24.01</v>
      </c>
      <c r="D5256" s="98">
        <f t="shared" si="84"/>
        <v>-0.94280337319548335</v>
      </c>
      <c r="E5256" s="98">
        <v>-1.7995910020449757E-2</v>
      </c>
    </row>
    <row r="5257" spans="2:5">
      <c r="B5257" s="283">
        <v>39133.645833333336</v>
      </c>
      <c r="C5257" s="284">
        <v>85.05</v>
      </c>
      <c r="D5257" s="98">
        <f t="shared" si="84"/>
        <v>2.5422740524781338</v>
      </c>
      <c r="E5257" s="98">
        <v>-1.8011776931070367E-2</v>
      </c>
    </row>
    <row r="5258" spans="2:5">
      <c r="B5258" s="283">
        <v>38587.645833333336</v>
      </c>
      <c r="C5258" s="284">
        <v>54.5</v>
      </c>
      <c r="D5258" s="98">
        <f t="shared" ref="D5258:D5321" si="85">C5258/C5257-1</f>
        <v>-0.35920047031158142</v>
      </c>
      <c r="E5258" s="98">
        <v>-1.8018018018018056E-2</v>
      </c>
    </row>
    <row r="5259" spans="2:5">
      <c r="B5259" s="283">
        <v>45096.645833333336</v>
      </c>
      <c r="C5259" s="284">
        <v>571.62</v>
      </c>
      <c r="D5259" s="98">
        <f t="shared" si="85"/>
        <v>9.4884403669724779</v>
      </c>
      <c r="E5259" s="98">
        <v>-1.8037518037518074E-2</v>
      </c>
    </row>
    <row r="5260" spans="2:5">
      <c r="B5260" s="283">
        <v>40648.645833333336</v>
      </c>
      <c r="C5260" s="284">
        <v>125.68</v>
      </c>
      <c r="D5260" s="98">
        <f t="shared" si="85"/>
        <v>-0.78013365522549938</v>
      </c>
      <c r="E5260" s="98">
        <v>-1.8048285022267296E-2</v>
      </c>
    </row>
    <row r="5261" spans="2:5">
      <c r="B5261" s="283">
        <v>43697.645833333336</v>
      </c>
      <c r="C5261" s="284">
        <v>345.32</v>
      </c>
      <c r="D5261" s="98">
        <f t="shared" si="85"/>
        <v>1.7476129853596434</v>
      </c>
      <c r="E5261" s="98">
        <v>-1.8056700884351851E-2</v>
      </c>
    </row>
    <row r="5262" spans="2:5">
      <c r="B5262" s="283">
        <v>44939.645833333336</v>
      </c>
      <c r="C5262" s="284">
        <v>680.02</v>
      </c>
      <c r="D5262" s="98">
        <f t="shared" si="85"/>
        <v>0.96924591683076566</v>
      </c>
      <c r="E5262" s="98">
        <v>-1.8092556494115897E-2</v>
      </c>
    </row>
    <row r="5263" spans="2:5">
      <c r="B5263" s="283">
        <v>44888.645833333336</v>
      </c>
      <c r="C5263" s="284">
        <v>599.54999999999995</v>
      </c>
      <c r="D5263" s="98">
        <f t="shared" si="85"/>
        <v>-0.11833475486015121</v>
      </c>
      <c r="E5263" s="98">
        <v>-1.8096953815918915E-2</v>
      </c>
    </row>
    <row r="5264" spans="2:5">
      <c r="B5264" s="283">
        <v>42569.645833333336</v>
      </c>
      <c r="C5264" s="284">
        <v>383.6</v>
      </c>
      <c r="D5264" s="98">
        <f t="shared" si="85"/>
        <v>-0.36018680677174542</v>
      </c>
      <c r="E5264" s="98">
        <v>-1.8097115212327486E-2</v>
      </c>
    </row>
    <row r="5265" spans="2:5">
      <c r="B5265" s="283">
        <v>36886.645833333336</v>
      </c>
      <c r="C5265" s="284">
        <v>35.79</v>
      </c>
      <c r="D5265" s="98">
        <f t="shared" si="85"/>
        <v>-0.90669968717413973</v>
      </c>
      <c r="E5265" s="98">
        <v>-1.8106995884773713E-2</v>
      </c>
    </row>
    <row r="5266" spans="2:5">
      <c r="B5266" s="283">
        <v>45735.645833333336</v>
      </c>
      <c r="C5266" s="284">
        <v>2029.52</v>
      </c>
      <c r="D5266" s="98">
        <f t="shared" si="85"/>
        <v>55.706342553785973</v>
      </c>
      <c r="E5266" s="98">
        <v>-1.8146809673783237E-2</v>
      </c>
    </row>
    <row r="5267" spans="2:5">
      <c r="B5267" s="283">
        <v>39486.645833333336</v>
      </c>
      <c r="C5267" s="284">
        <v>87.06</v>
      </c>
      <c r="D5267" s="98">
        <f t="shared" si="85"/>
        <v>-0.95710315739682295</v>
      </c>
      <c r="E5267" s="98">
        <v>-1.8157212134882195E-2</v>
      </c>
    </row>
    <row r="5268" spans="2:5">
      <c r="B5268" s="283">
        <v>37116.645833333336</v>
      </c>
      <c r="C5268" s="284">
        <v>21.07</v>
      </c>
      <c r="D5268" s="98">
        <f t="shared" si="85"/>
        <v>-0.75798300022972664</v>
      </c>
      <c r="E5268" s="98">
        <v>-1.817334575955265E-2</v>
      </c>
    </row>
    <row r="5269" spans="2:5">
      <c r="B5269" s="283">
        <v>41984.645833333336</v>
      </c>
      <c r="C5269" s="284">
        <v>197.67</v>
      </c>
      <c r="D5269" s="98">
        <f t="shared" si="85"/>
        <v>8.38158519221642</v>
      </c>
      <c r="E5269" s="98">
        <v>-1.817910892564456E-2</v>
      </c>
    </row>
    <row r="5270" spans="2:5">
      <c r="B5270" s="283">
        <v>40679.645833333336</v>
      </c>
      <c r="C5270" s="284">
        <v>129.03</v>
      </c>
      <c r="D5270" s="98">
        <f t="shared" si="85"/>
        <v>-0.34724540901502499</v>
      </c>
      <c r="E5270" s="98">
        <v>-1.8185968650129225E-2</v>
      </c>
    </row>
    <row r="5271" spans="2:5">
      <c r="B5271" s="283">
        <v>44799.645833333336</v>
      </c>
      <c r="C5271" s="284">
        <v>374.58</v>
      </c>
      <c r="D5271" s="98">
        <f t="shared" si="85"/>
        <v>1.9030458033015578</v>
      </c>
      <c r="E5271" s="98">
        <v>-1.8190396309498813E-2</v>
      </c>
    </row>
    <row r="5272" spans="2:5">
      <c r="B5272" s="283">
        <v>37435.645833333336</v>
      </c>
      <c r="C5272" s="284">
        <v>25.33</v>
      </c>
      <c r="D5272" s="98">
        <f t="shared" si="85"/>
        <v>-0.93237759624112337</v>
      </c>
      <c r="E5272" s="98">
        <v>-1.8217054263566013E-2</v>
      </c>
    </row>
    <row r="5273" spans="2:5">
      <c r="B5273" s="283">
        <v>42584.645833333336</v>
      </c>
      <c r="C5273" s="284">
        <v>382.68</v>
      </c>
      <c r="D5273" s="98">
        <f t="shared" si="85"/>
        <v>14.107777339123571</v>
      </c>
      <c r="E5273" s="98">
        <v>-1.8265777321703425E-2</v>
      </c>
    </row>
    <row r="5274" spans="2:5">
      <c r="B5274" s="283">
        <v>38069.645833333336</v>
      </c>
      <c r="C5274" s="284">
        <v>23.09</v>
      </c>
      <c r="D5274" s="98">
        <f t="shared" si="85"/>
        <v>-0.93966238110170375</v>
      </c>
      <c r="E5274" s="98">
        <v>-1.8282312925170019E-2</v>
      </c>
    </row>
    <row r="5275" spans="2:5">
      <c r="B5275" s="283">
        <v>44706.645833333336</v>
      </c>
      <c r="C5275" s="284">
        <v>390.4</v>
      </c>
      <c r="D5275" s="98">
        <f t="shared" si="85"/>
        <v>15.907752273711562</v>
      </c>
      <c r="E5275" s="98">
        <v>-1.8306175819754689E-2</v>
      </c>
    </row>
    <row r="5276" spans="2:5">
      <c r="B5276" s="283">
        <v>37862.645833333336</v>
      </c>
      <c r="C5276" s="284">
        <v>27.32</v>
      </c>
      <c r="D5276" s="98">
        <f t="shared" si="85"/>
        <v>-0.93002049180327873</v>
      </c>
      <c r="E5276" s="98">
        <v>-1.8325547969816669E-2</v>
      </c>
    </row>
    <row r="5277" spans="2:5">
      <c r="B5277" s="283">
        <v>43019.645833333336</v>
      </c>
      <c r="C5277" s="284">
        <v>341.65</v>
      </c>
      <c r="D5277" s="98">
        <f t="shared" si="85"/>
        <v>11.505490483162518</v>
      </c>
      <c r="E5277" s="98">
        <v>-1.8331753009797946E-2</v>
      </c>
    </row>
    <row r="5278" spans="2:5">
      <c r="B5278" s="283">
        <v>38833.645833333336</v>
      </c>
      <c r="C5278" s="284">
        <v>100.13</v>
      </c>
      <c r="D5278" s="98">
        <f t="shared" si="85"/>
        <v>-0.70692228889214115</v>
      </c>
      <c r="E5278" s="98">
        <v>-1.8333333333333424E-2</v>
      </c>
    </row>
    <row r="5279" spans="2:5">
      <c r="B5279" s="283">
        <v>40848.645833333336</v>
      </c>
      <c r="C5279" s="284">
        <v>227.52</v>
      </c>
      <c r="D5279" s="98">
        <f t="shared" si="85"/>
        <v>1.2722460800958757</v>
      </c>
      <c r="E5279" s="98">
        <v>-1.8337144582991738E-2</v>
      </c>
    </row>
    <row r="5280" spans="2:5">
      <c r="B5280" s="283">
        <v>40210.645833333336</v>
      </c>
      <c r="C5280" s="284">
        <v>126.84</v>
      </c>
      <c r="D5280" s="98">
        <f t="shared" si="85"/>
        <v>-0.44251054852320681</v>
      </c>
      <c r="E5280" s="98">
        <v>-1.8342233573252931E-2</v>
      </c>
    </row>
    <row r="5281" spans="2:5">
      <c r="B5281" s="283">
        <v>43164.645833333336</v>
      </c>
      <c r="C5281" s="284">
        <v>285.05</v>
      </c>
      <c r="D5281" s="98">
        <f t="shared" si="85"/>
        <v>1.2473194575843585</v>
      </c>
      <c r="E5281" s="98">
        <v>-1.8355258626627124E-2</v>
      </c>
    </row>
    <row r="5282" spans="2:5">
      <c r="B5282" s="283">
        <v>43203.645833333336</v>
      </c>
      <c r="C5282" s="284">
        <v>289.3</v>
      </c>
      <c r="D5282" s="98">
        <f t="shared" si="85"/>
        <v>1.4909664971057612E-2</v>
      </c>
      <c r="E5282" s="98">
        <v>-1.8390336590662359E-2</v>
      </c>
    </row>
    <row r="5283" spans="2:5">
      <c r="B5283" s="283">
        <v>41038.645833333336</v>
      </c>
      <c r="C5283" s="284">
        <v>224.59</v>
      </c>
      <c r="D5283" s="98">
        <f t="shared" si="85"/>
        <v>-0.22367784306947802</v>
      </c>
      <c r="E5283" s="98">
        <v>-1.8400349650349646E-2</v>
      </c>
    </row>
    <row r="5284" spans="2:5">
      <c r="B5284" s="283">
        <v>45643.645833333336</v>
      </c>
      <c r="C5284" s="284">
        <v>1964.18</v>
      </c>
      <c r="D5284" s="98">
        <f t="shared" si="85"/>
        <v>7.7456253617703368</v>
      </c>
      <c r="E5284" s="98">
        <v>-1.8400799600199913E-2</v>
      </c>
    </row>
    <row r="5285" spans="2:5">
      <c r="B5285" s="283">
        <v>42765.645833333336</v>
      </c>
      <c r="C5285" s="284">
        <v>343.53</v>
      </c>
      <c r="D5285" s="98">
        <f t="shared" si="85"/>
        <v>-0.82510258733924591</v>
      </c>
      <c r="E5285" s="98">
        <v>-1.8429624549974433E-2</v>
      </c>
    </row>
    <row r="5286" spans="2:5">
      <c r="B5286" s="283">
        <v>42060.645833333336</v>
      </c>
      <c r="C5286" s="284">
        <v>159.08000000000001</v>
      </c>
      <c r="D5286" s="98">
        <f t="shared" si="85"/>
        <v>-0.53692545047011897</v>
      </c>
      <c r="E5286" s="98">
        <v>-1.8448818411797241E-2</v>
      </c>
    </row>
    <row r="5287" spans="2:5">
      <c r="B5287" s="283">
        <v>38974.645833333336</v>
      </c>
      <c r="C5287" s="284">
        <v>72.88</v>
      </c>
      <c r="D5287" s="98">
        <f t="shared" si="85"/>
        <v>-0.54186572793562993</v>
      </c>
      <c r="E5287" s="98">
        <v>-1.8451178451178496E-2</v>
      </c>
    </row>
    <row r="5288" spans="2:5">
      <c r="B5288" s="283">
        <v>37663.645833333336</v>
      </c>
      <c r="C5288" s="284">
        <v>21.27</v>
      </c>
      <c r="D5288" s="98">
        <f t="shared" si="85"/>
        <v>-0.7081503841931942</v>
      </c>
      <c r="E5288" s="98">
        <v>-1.8458698661744433E-2</v>
      </c>
    </row>
    <row r="5289" spans="2:5">
      <c r="B5289" s="283">
        <v>38026.645833333336</v>
      </c>
      <c r="C5289" s="284">
        <v>26.04</v>
      </c>
      <c r="D5289" s="98">
        <f t="shared" si="85"/>
        <v>0.22425952045133979</v>
      </c>
      <c r="E5289" s="98">
        <v>-1.8469656992084471E-2</v>
      </c>
    </row>
    <row r="5290" spans="2:5">
      <c r="B5290" s="283">
        <v>38321.645833333336</v>
      </c>
      <c r="C5290" s="284">
        <v>31.35</v>
      </c>
      <c r="D5290" s="98">
        <f t="shared" si="85"/>
        <v>0.20391705069124444</v>
      </c>
      <c r="E5290" s="98">
        <v>-1.8472135253600475E-2</v>
      </c>
    </row>
    <row r="5291" spans="2:5">
      <c r="B5291" s="283">
        <v>38979.645833333336</v>
      </c>
      <c r="C5291" s="284">
        <v>70.599999999999994</v>
      </c>
      <c r="D5291" s="98">
        <f t="shared" si="85"/>
        <v>1.2519936204146727</v>
      </c>
      <c r="E5291" s="98">
        <v>-1.8490198804393287E-2</v>
      </c>
    </row>
    <row r="5292" spans="2:5">
      <c r="B5292" s="283">
        <v>44792.645833333336</v>
      </c>
      <c r="C5292" s="284">
        <v>386.75</v>
      </c>
      <c r="D5292" s="98">
        <f t="shared" si="85"/>
        <v>4.4780453257790374</v>
      </c>
      <c r="E5292" s="98">
        <v>-1.8525567821342515E-2</v>
      </c>
    </row>
    <row r="5293" spans="2:5">
      <c r="B5293" s="283">
        <v>36959.645833333336</v>
      </c>
      <c r="C5293" s="284">
        <v>28.07</v>
      </c>
      <c r="D5293" s="98">
        <f t="shared" si="85"/>
        <v>-0.92742081447963798</v>
      </c>
      <c r="E5293" s="98">
        <v>-1.8531468531468587E-2</v>
      </c>
    </row>
    <row r="5294" spans="2:5">
      <c r="B5294" s="283">
        <v>43668.645833333336</v>
      </c>
      <c r="C5294" s="284">
        <v>250.2</v>
      </c>
      <c r="D5294" s="98">
        <f t="shared" si="85"/>
        <v>7.9134307089419309</v>
      </c>
      <c r="E5294" s="98">
        <v>-1.8554112893735653E-2</v>
      </c>
    </row>
    <row r="5295" spans="2:5">
      <c r="B5295" s="283">
        <v>38624.645833333336</v>
      </c>
      <c r="C5295" s="284">
        <v>66.099999999999994</v>
      </c>
      <c r="D5295" s="98">
        <f t="shared" si="85"/>
        <v>-0.73581135091926453</v>
      </c>
      <c r="E5295" s="98">
        <v>-1.8559762435040872E-2</v>
      </c>
    </row>
    <row r="5296" spans="2:5">
      <c r="B5296" s="283">
        <v>40227.645833333336</v>
      </c>
      <c r="C5296" s="284">
        <v>120</v>
      </c>
      <c r="D5296" s="98">
        <f t="shared" si="85"/>
        <v>0.81543116490166434</v>
      </c>
      <c r="E5296" s="98">
        <v>-1.8565469861781314E-2</v>
      </c>
    </row>
    <row r="5297" spans="2:5">
      <c r="B5297" s="283">
        <v>43992.645833333336</v>
      </c>
      <c r="C5297" s="284">
        <v>337.07</v>
      </c>
      <c r="D5297" s="98">
        <f t="shared" si="85"/>
        <v>1.8089166666666667</v>
      </c>
      <c r="E5297" s="98">
        <v>-1.8633359536495253E-2</v>
      </c>
    </row>
    <row r="5298" spans="2:5">
      <c r="B5298" s="283">
        <v>40508.645833333336</v>
      </c>
      <c r="C5298" s="284">
        <v>125.74</v>
      </c>
      <c r="D5298" s="98">
        <f t="shared" si="85"/>
        <v>-0.62696175868513959</v>
      </c>
      <c r="E5298" s="98">
        <v>-1.8652930617341745E-2</v>
      </c>
    </row>
    <row r="5299" spans="2:5">
      <c r="B5299" s="283">
        <v>39377.645833333336</v>
      </c>
      <c r="C5299" s="284">
        <v>84.64</v>
      </c>
      <c r="D5299" s="98">
        <f t="shared" si="85"/>
        <v>-0.32686495944011451</v>
      </c>
      <c r="E5299" s="98">
        <v>-1.8666666666666609E-2</v>
      </c>
    </row>
    <row r="5300" spans="2:5">
      <c r="B5300" s="283">
        <v>42851.645833333336</v>
      </c>
      <c r="C5300" s="284">
        <v>395.85</v>
      </c>
      <c r="D5300" s="98">
        <f t="shared" si="85"/>
        <v>3.6768667296786388</v>
      </c>
      <c r="E5300" s="98">
        <v>-1.8667261639149113E-2</v>
      </c>
    </row>
    <row r="5301" spans="2:5">
      <c r="B5301" s="283">
        <v>39500.645833333336</v>
      </c>
      <c r="C5301" s="284">
        <v>85.38</v>
      </c>
      <c r="D5301" s="98">
        <f t="shared" si="85"/>
        <v>-0.78431223948465334</v>
      </c>
      <c r="E5301" s="98">
        <v>-1.8733478910470169E-2</v>
      </c>
    </row>
    <row r="5302" spans="2:5">
      <c r="B5302" s="283">
        <v>36867.645833333336</v>
      </c>
      <c r="C5302" s="284">
        <v>27.68</v>
      </c>
      <c r="D5302" s="98">
        <f t="shared" si="85"/>
        <v>-0.67580229561958305</v>
      </c>
      <c r="E5302" s="98">
        <v>-1.8787663948954259E-2</v>
      </c>
    </row>
    <row r="5303" spans="2:5">
      <c r="B5303" s="283">
        <v>36592.645833333336</v>
      </c>
      <c r="C5303" s="284">
        <v>30.29</v>
      </c>
      <c r="D5303" s="98">
        <f t="shared" si="85"/>
        <v>9.4291907514450823E-2</v>
      </c>
      <c r="E5303" s="98">
        <v>-1.8788467768059647E-2</v>
      </c>
    </row>
    <row r="5304" spans="2:5">
      <c r="B5304" s="283">
        <v>42592.645833333336</v>
      </c>
      <c r="C5304" s="284">
        <v>414.37</v>
      </c>
      <c r="D5304" s="98">
        <f t="shared" si="85"/>
        <v>12.680092439749092</v>
      </c>
      <c r="E5304" s="98">
        <v>-1.8824587990149633E-2</v>
      </c>
    </row>
    <row r="5305" spans="2:5">
      <c r="B5305" s="283">
        <v>41982.645833333336</v>
      </c>
      <c r="C5305" s="284">
        <v>200.58</v>
      </c>
      <c r="D5305" s="98">
        <f t="shared" si="85"/>
        <v>-0.51593986051113738</v>
      </c>
      <c r="E5305" s="98">
        <v>-1.883285232108789E-2</v>
      </c>
    </row>
    <row r="5306" spans="2:5">
      <c r="B5306" s="283">
        <v>44775.645833333336</v>
      </c>
      <c r="C5306" s="284">
        <v>387.75</v>
      </c>
      <c r="D5306" s="98">
        <f t="shared" si="85"/>
        <v>0.93314388274005378</v>
      </c>
      <c r="E5306" s="98">
        <v>-1.88512145748988E-2</v>
      </c>
    </row>
    <row r="5307" spans="2:5">
      <c r="B5307" s="283">
        <v>43368.645833333336</v>
      </c>
      <c r="C5307" s="284">
        <v>252.37</v>
      </c>
      <c r="D5307" s="98">
        <f t="shared" si="85"/>
        <v>-0.34914248871695674</v>
      </c>
      <c r="E5307" s="98">
        <v>-1.8855454474768774E-2</v>
      </c>
    </row>
    <row r="5308" spans="2:5">
      <c r="B5308" s="283">
        <v>36854.645833333336</v>
      </c>
      <c r="C5308" s="284">
        <v>26.53</v>
      </c>
      <c r="D5308" s="98">
        <f t="shared" si="85"/>
        <v>-0.89487657011530686</v>
      </c>
      <c r="E5308" s="98">
        <v>-1.8860946745562046E-2</v>
      </c>
    </row>
    <row r="5309" spans="2:5">
      <c r="B5309" s="283">
        <v>41152.645833333336</v>
      </c>
      <c r="C5309" s="284">
        <v>213.35</v>
      </c>
      <c r="D5309" s="98">
        <f t="shared" si="85"/>
        <v>7.0418394270637013</v>
      </c>
      <c r="E5309" s="98">
        <v>-1.8900027591281177E-2</v>
      </c>
    </row>
    <row r="5310" spans="2:5">
      <c r="B5310" s="283">
        <v>36945.645833333336</v>
      </c>
      <c r="C5310" s="284">
        <v>31.14</v>
      </c>
      <c r="D5310" s="98">
        <f t="shared" si="85"/>
        <v>-0.85404265291774073</v>
      </c>
      <c r="E5310" s="98">
        <v>-1.8903591682419618E-2</v>
      </c>
    </row>
    <row r="5311" spans="2:5">
      <c r="B5311" s="283">
        <v>38323.645833333336</v>
      </c>
      <c r="C5311" s="284">
        <v>30.1</v>
      </c>
      <c r="D5311" s="98">
        <f t="shared" si="85"/>
        <v>-3.3397559409120037E-2</v>
      </c>
      <c r="E5311" s="98">
        <v>-1.8904823989569719E-2</v>
      </c>
    </row>
    <row r="5312" spans="2:5">
      <c r="B5312" s="283">
        <v>42178.645833333336</v>
      </c>
      <c r="C5312" s="284">
        <v>158.22</v>
      </c>
      <c r="D5312" s="98">
        <f t="shared" si="85"/>
        <v>4.2564784053156144</v>
      </c>
      <c r="E5312" s="98">
        <v>-1.8912382960253105E-2</v>
      </c>
    </row>
    <row r="5313" spans="2:5">
      <c r="B5313" s="283">
        <v>39105.645833333336</v>
      </c>
      <c r="C5313" s="284">
        <v>90.22</v>
      </c>
      <c r="D5313" s="98">
        <f t="shared" si="85"/>
        <v>-0.42978131715333079</v>
      </c>
      <c r="E5313" s="98">
        <v>-1.8921270117442268E-2</v>
      </c>
    </row>
    <row r="5314" spans="2:5">
      <c r="B5314" s="283">
        <v>39218.645833333336</v>
      </c>
      <c r="C5314" s="284">
        <v>99.39</v>
      </c>
      <c r="D5314" s="98">
        <f t="shared" si="85"/>
        <v>0.1016404344934605</v>
      </c>
      <c r="E5314" s="98">
        <v>-1.8951732306781155E-2</v>
      </c>
    </row>
    <row r="5315" spans="2:5">
      <c r="B5315" s="283">
        <v>41311.645833333336</v>
      </c>
      <c r="C5315" s="284">
        <v>213.47</v>
      </c>
      <c r="D5315" s="98">
        <f t="shared" si="85"/>
        <v>1.1478015896971527</v>
      </c>
      <c r="E5315" s="98">
        <v>-1.8979779411764652E-2</v>
      </c>
    </row>
    <row r="5316" spans="2:5">
      <c r="B5316" s="283">
        <v>38796.645833333336</v>
      </c>
      <c r="C5316" s="284">
        <v>86.78</v>
      </c>
      <c r="D5316" s="98">
        <f t="shared" si="85"/>
        <v>-0.59347917740197687</v>
      </c>
      <c r="E5316" s="98">
        <v>-1.8991634637124055E-2</v>
      </c>
    </row>
    <row r="5317" spans="2:5">
      <c r="B5317" s="283">
        <v>44217.645833333336</v>
      </c>
      <c r="C5317" s="284">
        <v>311.83</v>
      </c>
      <c r="D5317" s="98">
        <f t="shared" si="85"/>
        <v>2.5933394791426592</v>
      </c>
      <c r="E5317" s="98">
        <v>-1.9001478591877285E-2</v>
      </c>
    </row>
    <row r="5318" spans="2:5">
      <c r="B5318" s="283">
        <v>39020.645833333336</v>
      </c>
      <c r="C5318" s="284">
        <v>69.180000000000007</v>
      </c>
      <c r="D5318" s="98">
        <f t="shared" si="85"/>
        <v>-0.77814835006253402</v>
      </c>
      <c r="E5318" s="98">
        <v>-1.9001701644923319E-2</v>
      </c>
    </row>
    <row r="5319" spans="2:5">
      <c r="B5319" s="283">
        <v>42209.645833333336</v>
      </c>
      <c r="C5319" s="284">
        <v>188.38</v>
      </c>
      <c r="D5319" s="98">
        <f t="shared" si="85"/>
        <v>1.723041341428158</v>
      </c>
      <c r="E5319" s="98">
        <v>-1.9007446753111501E-2</v>
      </c>
    </row>
    <row r="5320" spans="2:5">
      <c r="B5320" s="283">
        <v>36889.645833333336</v>
      </c>
      <c r="C5320" s="284">
        <v>37.130000000000003</v>
      </c>
      <c r="D5320" s="98">
        <f t="shared" si="85"/>
        <v>-0.80289839685741582</v>
      </c>
      <c r="E5320" s="98">
        <v>-1.9022457067371157E-2</v>
      </c>
    </row>
    <row r="5321" spans="2:5">
      <c r="B5321" s="283">
        <v>45224.645833333336</v>
      </c>
      <c r="C5321" s="284">
        <v>687.73</v>
      </c>
      <c r="D5321" s="98">
        <f t="shared" si="85"/>
        <v>17.52221922973337</v>
      </c>
      <c r="E5321" s="98">
        <v>-1.902805711269917E-2</v>
      </c>
    </row>
    <row r="5322" spans="2:5">
      <c r="B5322" s="283">
        <v>41464.645833333336</v>
      </c>
      <c r="C5322" s="284">
        <v>186.93</v>
      </c>
      <c r="D5322" s="98">
        <f t="shared" ref="D5322:D5385" si="86">C5322/C5321-1</f>
        <v>-0.72819275006179751</v>
      </c>
      <c r="E5322" s="98">
        <v>-1.9049118387909347E-2</v>
      </c>
    </row>
    <row r="5323" spans="2:5">
      <c r="B5323" s="283">
        <v>42741.645833333336</v>
      </c>
      <c r="C5323" s="284">
        <v>344.68</v>
      </c>
      <c r="D5323" s="98">
        <f t="shared" si="86"/>
        <v>0.84389878564168397</v>
      </c>
      <c r="E5323" s="98">
        <v>-1.9067676020262936E-2</v>
      </c>
    </row>
    <row r="5324" spans="2:5">
      <c r="B5324" s="283">
        <v>38698.645833333336</v>
      </c>
      <c r="C5324" s="284">
        <v>102.71</v>
      </c>
      <c r="D5324" s="98">
        <f t="shared" si="86"/>
        <v>-0.70201346176163404</v>
      </c>
      <c r="E5324" s="98">
        <v>-1.9100372457262926E-2</v>
      </c>
    </row>
    <row r="5325" spans="2:5">
      <c r="B5325" s="283">
        <v>42755.645833333336</v>
      </c>
      <c r="C5325" s="284">
        <v>342.88</v>
      </c>
      <c r="D5325" s="98">
        <f t="shared" si="86"/>
        <v>2.3383312238340963</v>
      </c>
      <c r="E5325" s="98">
        <v>-1.9137797865949602E-2</v>
      </c>
    </row>
    <row r="5326" spans="2:5">
      <c r="B5326" s="283">
        <v>42247.645833333336</v>
      </c>
      <c r="C5326" s="284">
        <v>183.42</v>
      </c>
      <c r="D5326" s="98">
        <f t="shared" si="86"/>
        <v>-0.4650606626224919</v>
      </c>
      <c r="E5326" s="98">
        <v>-1.9144385026737987E-2</v>
      </c>
    </row>
    <row r="5327" spans="2:5">
      <c r="B5327" s="283">
        <v>43711.645833333336</v>
      </c>
      <c r="C5327" s="284">
        <v>335.03</v>
      </c>
      <c r="D5327" s="98">
        <f t="shared" si="86"/>
        <v>0.8265728928143059</v>
      </c>
      <c r="E5327" s="98">
        <v>-1.9146880580847347E-2</v>
      </c>
    </row>
    <row r="5328" spans="2:5">
      <c r="B5328" s="283">
        <v>36997.645833333336</v>
      </c>
      <c r="C5328" s="284">
        <v>24.07</v>
      </c>
      <c r="D5328" s="98">
        <f t="shared" si="86"/>
        <v>-0.92815568755036859</v>
      </c>
      <c r="E5328" s="98">
        <v>-1.9152404237978815E-2</v>
      </c>
    </row>
    <row r="5329" spans="2:5">
      <c r="B5329" s="283">
        <v>44649.645833333336</v>
      </c>
      <c r="C5329" s="284">
        <v>337.38</v>
      </c>
      <c r="D5329" s="98">
        <f t="shared" si="86"/>
        <v>13.016618196925632</v>
      </c>
      <c r="E5329" s="98">
        <v>-1.9158647556473007E-2</v>
      </c>
    </row>
    <row r="5330" spans="2:5">
      <c r="B5330" s="283">
        <v>40462.645833333336</v>
      </c>
      <c r="C5330" s="284">
        <v>115.59</v>
      </c>
      <c r="D5330" s="98">
        <f t="shared" si="86"/>
        <v>-0.65738929397118973</v>
      </c>
      <c r="E5330" s="98">
        <v>-1.9176919813321924E-2</v>
      </c>
    </row>
    <row r="5331" spans="2:5">
      <c r="B5331" s="283">
        <v>39143.645833333336</v>
      </c>
      <c r="C5331" s="284">
        <v>80.239999999999995</v>
      </c>
      <c r="D5331" s="98">
        <f t="shared" si="86"/>
        <v>-0.30582230296738477</v>
      </c>
      <c r="E5331" s="98">
        <v>-1.9190807969685975E-2</v>
      </c>
    </row>
    <row r="5332" spans="2:5">
      <c r="B5332" s="283">
        <v>39366.645833333336</v>
      </c>
      <c r="C5332" s="284">
        <v>94</v>
      </c>
      <c r="D5332" s="98">
        <f t="shared" si="86"/>
        <v>0.1714855433698903</v>
      </c>
      <c r="E5332" s="98">
        <v>-1.9198664440734592E-2</v>
      </c>
    </row>
    <row r="5333" spans="2:5">
      <c r="B5333" s="283">
        <v>37901.645833333336</v>
      </c>
      <c r="C5333" s="284">
        <v>24</v>
      </c>
      <c r="D5333" s="98">
        <f t="shared" si="86"/>
        <v>-0.74468085106382986</v>
      </c>
      <c r="E5333" s="98">
        <v>-1.9207192480588442E-2</v>
      </c>
    </row>
    <row r="5334" spans="2:5">
      <c r="B5334" s="283">
        <v>44116.645833333336</v>
      </c>
      <c r="C5334" s="284">
        <v>294.2</v>
      </c>
      <c r="D5334" s="98">
        <f t="shared" si="86"/>
        <v>11.258333333333333</v>
      </c>
      <c r="E5334" s="98">
        <v>-1.923525685901939E-2</v>
      </c>
    </row>
    <row r="5335" spans="2:5">
      <c r="B5335" s="283">
        <v>42653.645833333336</v>
      </c>
      <c r="C5335" s="284">
        <v>437.73</v>
      </c>
      <c r="D5335" s="98">
        <f t="shared" si="86"/>
        <v>0.48786539768864734</v>
      </c>
      <c r="E5335" s="98">
        <v>-1.9268254430578224E-2</v>
      </c>
    </row>
    <row r="5336" spans="2:5">
      <c r="B5336" s="283">
        <v>45008.645833333336</v>
      </c>
      <c r="C5336" s="284">
        <v>613.79999999999995</v>
      </c>
      <c r="D5336" s="98">
        <f t="shared" si="86"/>
        <v>0.40223425399218682</v>
      </c>
      <c r="E5336" s="98">
        <v>-1.9285155064150739E-2</v>
      </c>
    </row>
    <row r="5337" spans="2:5">
      <c r="B5337" s="283">
        <v>41922.645833333336</v>
      </c>
      <c r="C5337" s="284">
        <v>188.6</v>
      </c>
      <c r="D5337" s="98">
        <f t="shared" si="86"/>
        <v>-0.69273378950798303</v>
      </c>
      <c r="E5337" s="98">
        <v>-1.9291768498778006E-2</v>
      </c>
    </row>
    <row r="5338" spans="2:5">
      <c r="B5338" s="283">
        <v>38695.645833333336</v>
      </c>
      <c r="C5338" s="284">
        <v>104.71</v>
      </c>
      <c r="D5338" s="98">
        <f t="shared" si="86"/>
        <v>-0.44480381760339349</v>
      </c>
      <c r="E5338" s="98">
        <v>-1.9293809122412631E-2</v>
      </c>
    </row>
    <row r="5339" spans="2:5">
      <c r="B5339" s="283">
        <v>40024.645833333336</v>
      </c>
      <c r="C5339" s="284">
        <v>105.21</v>
      </c>
      <c r="D5339" s="98">
        <f t="shared" si="86"/>
        <v>4.7750931143157871E-3</v>
      </c>
      <c r="E5339" s="98">
        <v>-1.9295302013422888E-2</v>
      </c>
    </row>
    <row r="5340" spans="2:5">
      <c r="B5340" s="283">
        <v>42766.645833333336</v>
      </c>
      <c r="C5340" s="284">
        <v>336.9</v>
      </c>
      <c r="D5340" s="98">
        <f t="shared" si="86"/>
        <v>2.2021670943826632</v>
      </c>
      <c r="E5340" s="98">
        <v>-1.9299624486944333E-2</v>
      </c>
    </row>
    <row r="5341" spans="2:5">
      <c r="B5341" s="283">
        <v>37788.645833333336</v>
      </c>
      <c r="C5341" s="284">
        <v>21.85</v>
      </c>
      <c r="D5341" s="98">
        <f t="shared" si="86"/>
        <v>-0.93514395963193819</v>
      </c>
      <c r="E5341" s="98">
        <v>-1.9299820466786355E-2</v>
      </c>
    </row>
    <row r="5342" spans="2:5">
      <c r="B5342" s="283">
        <v>45673.645833333336</v>
      </c>
      <c r="C5342" s="284">
        <v>1460.75</v>
      </c>
      <c r="D5342" s="98">
        <f t="shared" si="86"/>
        <v>65.853546910755142</v>
      </c>
      <c r="E5342" s="98">
        <v>-1.9301779120510232E-2</v>
      </c>
    </row>
    <row r="5343" spans="2:5">
      <c r="B5343" s="283">
        <v>41205.645833333336</v>
      </c>
      <c r="C5343" s="284">
        <v>228.29</v>
      </c>
      <c r="D5343" s="98">
        <f t="shared" si="86"/>
        <v>-0.84371726852644191</v>
      </c>
      <c r="E5343" s="98">
        <v>-1.9330727264916914E-2</v>
      </c>
    </row>
    <row r="5344" spans="2:5">
      <c r="B5344" s="283">
        <v>43230.645833333336</v>
      </c>
      <c r="C5344" s="284">
        <v>279.97000000000003</v>
      </c>
      <c r="D5344" s="98">
        <f t="shared" si="86"/>
        <v>0.22637872880984733</v>
      </c>
      <c r="E5344" s="98">
        <v>-1.9369527145358889E-2</v>
      </c>
    </row>
    <row r="5345" spans="2:5">
      <c r="B5345" s="283">
        <v>43318.645833333336</v>
      </c>
      <c r="C5345" s="284">
        <v>272.12</v>
      </c>
      <c r="D5345" s="98">
        <f t="shared" si="86"/>
        <v>-2.8038718434117982E-2</v>
      </c>
      <c r="E5345" s="98">
        <v>-1.9387387387387323E-2</v>
      </c>
    </row>
    <row r="5346" spans="2:5">
      <c r="B5346" s="283">
        <v>44407.645833333336</v>
      </c>
      <c r="C5346" s="284">
        <v>340.92</v>
      </c>
      <c r="D5346" s="98">
        <f t="shared" si="86"/>
        <v>0.25282963398500669</v>
      </c>
      <c r="E5346" s="98">
        <v>-1.9414962464405883E-2</v>
      </c>
    </row>
    <row r="5347" spans="2:5">
      <c r="B5347" s="283">
        <v>44966.645833333336</v>
      </c>
      <c r="C5347" s="284">
        <v>605.58000000000004</v>
      </c>
      <c r="D5347" s="98">
        <f t="shared" si="86"/>
        <v>0.77631115804294271</v>
      </c>
      <c r="E5347" s="98">
        <v>-1.9430681045370601E-2</v>
      </c>
    </row>
    <row r="5348" spans="2:5">
      <c r="B5348" s="283">
        <v>43112.645833333336</v>
      </c>
      <c r="C5348" s="284">
        <v>349.35</v>
      </c>
      <c r="D5348" s="98">
        <f t="shared" si="86"/>
        <v>-0.42311503021896368</v>
      </c>
      <c r="E5348" s="98">
        <v>-1.9450993600538813E-2</v>
      </c>
    </row>
    <row r="5349" spans="2:5">
      <c r="B5349" s="283">
        <v>40162.645833333336</v>
      </c>
      <c r="C5349" s="284">
        <v>116.89</v>
      </c>
      <c r="D5349" s="98">
        <f t="shared" si="86"/>
        <v>-0.6654071847717189</v>
      </c>
      <c r="E5349" s="98">
        <v>-1.9461454575958381E-2</v>
      </c>
    </row>
    <row r="5350" spans="2:5">
      <c r="B5350" s="283">
        <v>45562.645833333336</v>
      </c>
      <c r="C5350" s="284">
        <v>2332.6799999999998</v>
      </c>
      <c r="D5350" s="98">
        <f t="shared" si="86"/>
        <v>18.956198134998715</v>
      </c>
      <c r="E5350" s="98">
        <v>-1.9462122422214678E-2</v>
      </c>
    </row>
    <row r="5351" spans="2:5">
      <c r="B5351" s="283">
        <v>42254.645833333336</v>
      </c>
      <c r="C5351" s="284">
        <v>186.32</v>
      </c>
      <c r="D5351" s="98">
        <f t="shared" si="86"/>
        <v>-0.92012620676646606</v>
      </c>
      <c r="E5351" s="98">
        <v>-1.9471634564782736E-2</v>
      </c>
    </row>
    <row r="5352" spans="2:5">
      <c r="B5352" s="283">
        <v>41045.645833333336</v>
      </c>
      <c r="C5352" s="284">
        <v>229.45</v>
      </c>
      <c r="D5352" s="98">
        <f t="shared" si="86"/>
        <v>0.23148346930012886</v>
      </c>
      <c r="E5352" s="98">
        <v>-1.9486346737318971E-2</v>
      </c>
    </row>
    <row r="5353" spans="2:5">
      <c r="B5353" s="283">
        <v>38061.645833333336</v>
      </c>
      <c r="C5353" s="284">
        <v>25.13</v>
      </c>
      <c r="D5353" s="98">
        <f t="shared" si="86"/>
        <v>-0.89047722815428199</v>
      </c>
      <c r="E5353" s="98">
        <v>-1.9508388607101024E-2</v>
      </c>
    </row>
    <row r="5354" spans="2:5">
      <c r="B5354" s="283">
        <v>40561.645833333336</v>
      </c>
      <c r="C5354" s="284">
        <v>134.12</v>
      </c>
      <c r="D5354" s="98">
        <f t="shared" si="86"/>
        <v>4.3370473537604459</v>
      </c>
      <c r="E5354" s="98">
        <v>-1.9518970684991532E-2</v>
      </c>
    </row>
    <row r="5355" spans="2:5">
      <c r="B5355" s="283">
        <v>37245.645833333336</v>
      </c>
      <c r="C5355" s="284">
        <v>28.13</v>
      </c>
      <c r="D5355" s="98">
        <f t="shared" si="86"/>
        <v>-0.79026245153593799</v>
      </c>
      <c r="E5355" s="98">
        <v>-1.9518996165911573E-2</v>
      </c>
    </row>
    <row r="5356" spans="2:5">
      <c r="B5356" s="283">
        <v>45492.645833333336</v>
      </c>
      <c r="C5356" s="284">
        <v>1402.8</v>
      </c>
      <c r="D5356" s="98">
        <f t="shared" si="86"/>
        <v>48.8684678279417</v>
      </c>
      <c r="E5356" s="98">
        <v>-1.9535208806570004E-2</v>
      </c>
    </row>
    <row r="5357" spans="2:5">
      <c r="B5357" s="283">
        <v>43670.645833333336</v>
      </c>
      <c r="C5357" s="284">
        <v>241.88</v>
      </c>
      <c r="D5357" s="98">
        <f t="shared" si="86"/>
        <v>-0.82757342457941263</v>
      </c>
      <c r="E5357" s="98">
        <v>-1.9537900283745468E-2</v>
      </c>
    </row>
    <row r="5358" spans="2:5">
      <c r="B5358" s="283">
        <v>41527.645833333336</v>
      </c>
      <c r="C5358" s="284">
        <v>179.44</v>
      </c>
      <c r="D5358" s="98">
        <f t="shared" si="86"/>
        <v>-0.25814453447990737</v>
      </c>
      <c r="E5358" s="98">
        <v>-1.9560703748224273E-2</v>
      </c>
    </row>
    <row r="5359" spans="2:5">
      <c r="B5359" s="283">
        <v>39681.645833333336</v>
      </c>
      <c r="C5359" s="284">
        <v>98.05</v>
      </c>
      <c r="D5359" s="98">
        <f t="shared" si="86"/>
        <v>-0.45357779759251005</v>
      </c>
      <c r="E5359" s="98">
        <v>-1.9598040195980437E-2</v>
      </c>
    </row>
    <row r="5360" spans="2:5">
      <c r="B5360" s="283">
        <v>41716.645833333336</v>
      </c>
      <c r="C5360" s="284">
        <v>210.89</v>
      </c>
      <c r="D5360" s="98">
        <f t="shared" si="86"/>
        <v>1.1508414074451809</v>
      </c>
      <c r="E5360" s="98">
        <v>-1.9617869927014198E-2</v>
      </c>
    </row>
    <row r="5361" spans="2:5">
      <c r="B5361" s="283">
        <v>42137.645833333336</v>
      </c>
      <c r="C5361" s="284">
        <v>164.9</v>
      </c>
      <c r="D5361" s="98">
        <f t="shared" si="86"/>
        <v>-0.2180757741002417</v>
      </c>
      <c r="E5361" s="98">
        <v>-1.9619500594530215E-2</v>
      </c>
    </row>
    <row r="5362" spans="2:5">
      <c r="B5362" s="283">
        <v>40815.645833333336</v>
      </c>
      <c r="C5362" s="284">
        <v>230.29</v>
      </c>
      <c r="D5362" s="98">
        <f t="shared" si="86"/>
        <v>0.39654335961188591</v>
      </c>
      <c r="E5362" s="98">
        <v>-1.9625372498935811E-2</v>
      </c>
    </row>
    <row r="5363" spans="2:5">
      <c r="B5363" s="283">
        <v>38203.645833333336</v>
      </c>
      <c r="C5363" s="284">
        <v>25.47</v>
      </c>
      <c r="D5363" s="98">
        <f t="shared" si="86"/>
        <v>-0.88940032133397018</v>
      </c>
      <c r="E5363" s="98">
        <v>-1.9630484988452768E-2</v>
      </c>
    </row>
    <row r="5364" spans="2:5">
      <c r="B5364" s="283">
        <v>44501.645833333336</v>
      </c>
      <c r="C5364" s="284">
        <v>423.1</v>
      </c>
      <c r="D5364" s="98">
        <f t="shared" si="86"/>
        <v>15.61170003926188</v>
      </c>
      <c r="E5364" s="98">
        <v>-1.9648732564066851E-2</v>
      </c>
    </row>
    <row r="5365" spans="2:5">
      <c r="B5365" s="283">
        <v>43732.645833333336</v>
      </c>
      <c r="C5365" s="284">
        <v>329.15</v>
      </c>
      <c r="D5365" s="98">
        <f t="shared" si="86"/>
        <v>-0.22205152446230214</v>
      </c>
      <c r="E5365" s="98">
        <v>-1.9657483246463214E-2</v>
      </c>
    </row>
    <row r="5366" spans="2:5">
      <c r="B5366" s="283">
        <v>39856.645833333336</v>
      </c>
      <c r="C5366" s="284">
        <v>48.36</v>
      </c>
      <c r="D5366" s="98">
        <f t="shared" si="86"/>
        <v>-0.85307610511924659</v>
      </c>
      <c r="E5366" s="98">
        <v>-1.9663490776403836E-2</v>
      </c>
    </row>
    <row r="5367" spans="2:5">
      <c r="B5367" s="283">
        <v>37889.645833333336</v>
      </c>
      <c r="C5367" s="284">
        <v>23.42</v>
      </c>
      <c r="D5367" s="98">
        <f t="shared" si="86"/>
        <v>-0.51571546732837059</v>
      </c>
      <c r="E5367" s="98">
        <v>-1.9673503557974037E-2</v>
      </c>
    </row>
    <row r="5368" spans="2:5">
      <c r="B5368" s="283">
        <v>44909.645833333336</v>
      </c>
      <c r="C5368" s="284">
        <v>641.70000000000005</v>
      </c>
      <c r="D5368" s="98">
        <f t="shared" si="86"/>
        <v>26.399658411614006</v>
      </c>
      <c r="E5368" s="98">
        <v>-1.9676739283204459E-2</v>
      </c>
    </row>
    <row r="5369" spans="2:5">
      <c r="B5369" s="283">
        <v>38734.645833333336</v>
      </c>
      <c r="C5369" s="284">
        <v>105.6</v>
      </c>
      <c r="D5369" s="98">
        <f t="shared" si="86"/>
        <v>-0.8354371201496027</v>
      </c>
      <c r="E5369" s="98">
        <v>-1.9680653546231053E-2</v>
      </c>
    </row>
    <row r="5370" spans="2:5">
      <c r="B5370" s="283">
        <v>45329.645833333336</v>
      </c>
      <c r="C5370" s="284">
        <v>807.6</v>
      </c>
      <c r="D5370" s="98">
        <f t="shared" si="86"/>
        <v>6.6477272727272734</v>
      </c>
      <c r="E5370" s="98">
        <v>-1.9700666399621314E-2</v>
      </c>
    </row>
    <row r="5371" spans="2:5">
      <c r="B5371" s="283">
        <v>45845.645833333336</v>
      </c>
      <c r="C5371" s="284">
        <v>2842.5</v>
      </c>
      <c r="D5371" s="98">
        <f t="shared" si="86"/>
        <v>2.5196879643387815</v>
      </c>
      <c r="E5371" s="98">
        <v>-1.97160366524467E-2</v>
      </c>
    </row>
    <row r="5372" spans="2:5">
      <c r="B5372" s="283">
        <v>45397.645833333336</v>
      </c>
      <c r="C5372" s="284">
        <v>995.98</v>
      </c>
      <c r="D5372" s="98">
        <f t="shared" si="86"/>
        <v>-0.64961125769569039</v>
      </c>
      <c r="E5372" s="98">
        <v>-1.9724021180685392E-2</v>
      </c>
    </row>
    <row r="5373" spans="2:5">
      <c r="B5373" s="283">
        <v>42677.645833333336</v>
      </c>
      <c r="C5373" s="284">
        <v>466</v>
      </c>
      <c r="D5373" s="98">
        <f t="shared" si="86"/>
        <v>-0.53211911885780838</v>
      </c>
      <c r="E5373" s="98">
        <v>-1.9731583154529053E-2</v>
      </c>
    </row>
    <row r="5374" spans="2:5">
      <c r="B5374" s="283">
        <v>36671.645833333336</v>
      </c>
      <c r="C5374" s="284">
        <v>23.33</v>
      </c>
      <c r="D5374" s="98">
        <f t="shared" si="86"/>
        <v>-0.94993562231759654</v>
      </c>
      <c r="E5374" s="98">
        <v>-1.9747899159664017E-2</v>
      </c>
    </row>
    <row r="5375" spans="2:5">
      <c r="B5375" s="283">
        <v>38398.645833333336</v>
      </c>
      <c r="C5375" s="284">
        <v>38.200000000000003</v>
      </c>
      <c r="D5375" s="98">
        <f t="shared" si="86"/>
        <v>0.63737676810973021</v>
      </c>
      <c r="E5375" s="98">
        <v>-1.9758788811906514E-2</v>
      </c>
    </row>
    <row r="5376" spans="2:5">
      <c r="B5376" s="283">
        <v>42145.645833333336</v>
      </c>
      <c r="C5376" s="284">
        <v>166.62</v>
      </c>
      <c r="D5376" s="98">
        <f t="shared" si="86"/>
        <v>3.3617801047120413</v>
      </c>
      <c r="E5376" s="98">
        <v>-1.9767031415460545E-2</v>
      </c>
    </row>
    <row r="5377" spans="2:5">
      <c r="B5377" s="283">
        <v>38749.645833333336</v>
      </c>
      <c r="C5377" s="284">
        <v>100.14</v>
      </c>
      <c r="D5377" s="98">
        <f t="shared" si="86"/>
        <v>-0.39899171768095065</v>
      </c>
      <c r="E5377" s="98">
        <v>-1.9772905246671857E-2</v>
      </c>
    </row>
    <row r="5378" spans="2:5">
      <c r="B5378" s="283">
        <v>45842.645833333336</v>
      </c>
      <c r="C5378" s="284">
        <v>2899.67</v>
      </c>
      <c r="D5378" s="98">
        <f t="shared" si="86"/>
        <v>27.956161374076295</v>
      </c>
      <c r="E5378" s="98">
        <v>-1.9775739730982345E-2</v>
      </c>
    </row>
    <row r="5379" spans="2:5">
      <c r="B5379" s="283">
        <v>45440.645833333336</v>
      </c>
      <c r="C5379" s="284">
        <v>1292.27</v>
      </c>
      <c r="D5379" s="98">
        <f t="shared" si="86"/>
        <v>-0.55433894201753997</v>
      </c>
      <c r="E5379" s="98">
        <v>-1.9782303637122078E-2</v>
      </c>
    </row>
    <row r="5380" spans="2:5">
      <c r="B5380" s="283">
        <v>39701.645833333336</v>
      </c>
      <c r="C5380" s="284">
        <v>98.01</v>
      </c>
      <c r="D5380" s="98">
        <f t="shared" si="86"/>
        <v>-0.92415671647565911</v>
      </c>
      <c r="E5380" s="98">
        <v>-1.9801980198019709E-2</v>
      </c>
    </row>
    <row r="5381" spans="2:5">
      <c r="B5381" s="283">
        <v>42668.645833333336</v>
      </c>
      <c r="C5381" s="284">
        <v>489.95</v>
      </c>
      <c r="D5381" s="98">
        <f t="shared" si="86"/>
        <v>3.9989796959493926</v>
      </c>
      <c r="E5381" s="98">
        <v>-1.9805941782534808E-2</v>
      </c>
    </row>
    <row r="5382" spans="2:5">
      <c r="B5382" s="283">
        <v>36600.645833333336</v>
      </c>
      <c r="C5382" s="284">
        <v>27.67</v>
      </c>
      <c r="D5382" s="98">
        <f t="shared" si="86"/>
        <v>-0.94352484947443616</v>
      </c>
      <c r="E5382" s="98">
        <v>-1.9837052780729669E-2</v>
      </c>
    </row>
    <row r="5383" spans="2:5">
      <c r="B5383" s="283">
        <v>45750.645833333336</v>
      </c>
      <c r="C5383" s="284">
        <v>2343.65</v>
      </c>
      <c r="D5383" s="98">
        <f t="shared" si="86"/>
        <v>83.700036140224071</v>
      </c>
      <c r="E5383" s="98">
        <v>-1.9873116507818311E-2</v>
      </c>
    </row>
    <row r="5384" spans="2:5">
      <c r="B5384" s="283">
        <v>41032.645833333336</v>
      </c>
      <c r="C5384" s="284">
        <v>238.1</v>
      </c>
      <c r="D5384" s="98">
        <f t="shared" si="86"/>
        <v>-0.89840633200349884</v>
      </c>
      <c r="E5384" s="98">
        <v>-1.9962955340604993E-2</v>
      </c>
    </row>
    <row r="5385" spans="2:5">
      <c r="B5385" s="283">
        <v>37648.645833333336</v>
      </c>
      <c r="C5385" s="284">
        <v>21.6</v>
      </c>
      <c r="D5385" s="98">
        <f t="shared" si="86"/>
        <v>-0.90928181436371269</v>
      </c>
      <c r="E5385" s="98">
        <v>-1.9963702359346525E-2</v>
      </c>
    </row>
    <row r="5386" spans="2:5">
      <c r="B5386" s="283">
        <v>38705.645833333336</v>
      </c>
      <c r="C5386" s="284">
        <v>93.75</v>
      </c>
      <c r="D5386" s="98">
        <f t="shared" ref="D5386:D5449" si="87">C5386/C5385-1</f>
        <v>3.3402777777777777</v>
      </c>
      <c r="E5386" s="98">
        <v>-1.9966548191511557E-2</v>
      </c>
    </row>
    <row r="5387" spans="2:5">
      <c r="B5387" s="283">
        <v>41711.645833333336</v>
      </c>
      <c r="C5387" s="284">
        <v>216.89</v>
      </c>
      <c r="D5387" s="98">
        <f t="shared" si="87"/>
        <v>1.3134933333333332</v>
      </c>
      <c r="E5387" s="98">
        <v>-1.9971984998418568E-2</v>
      </c>
    </row>
    <row r="5388" spans="2:5">
      <c r="B5388" s="283">
        <v>38363.645833333336</v>
      </c>
      <c r="C5388" s="284">
        <v>36.799999999999997</v>
      </c>
      <c r="D5388" s="98">
        <f t="shared" si="87"/>
        <v>-0.83032873806998941</v>
      </c>
      <c r="E5388" s="98">
        <v>-1.9973368841544659E-2</v>
      </c>
    </row>
    <row r="5389" spans="2:5">
      <c r="B5389" s="283">
        <v>41785.645833333336</v>
      </c>
      <c r="C5389" s="284">
        <v>225.19</v>
      </c>
      <c r="D5389" s="98">
        <f t="shared" si="87"/>
        <v>5.1192934782608699</v>
      </c>
      <c r="E5389" s="98">
        <v>-2.0018277557770081E-2</v>
      </c>
    </row>
    <row r="5390" spans="2:5">
      <c r="B5390" s="283">
        <v>40395.645833333336</v>
      </c>
      <c r="C5390" s="284">
        <v>120.86</v>
      </c>
      <c r="D5390" s="98">
        <f t="shared" si="87"/>
        <v>-0.46329765975398551</v>
      </c>
      <c r="E5390" s="98">
        <v>-2.0027568312657062E-2</v>
      </c>
    </row>
    <row r="5391" spans="2:5">
      <c r="B5391" s="283">
        <v>37869.645833333336</v>
      </c>
      <c r="C5391" s="284">
        <v>26.39</v>
      </c>
      <c r="D5391" s="98">
        <f t="shared" si="87"/>
        <v>-0.78164818798609959</v>
      </c>
      <c r="E5391" s="98">
        <v>-2.0051986632008911E-2</v>
      </c>
    </row>
    <row r="5392" spans="2:5">
      <c r="B5392" s="283">
        <v>38677.645833333336</v>
      </c>
      <c r="C5392" s="284">
        <v>76.23</v>
      </c>
      <c r="D5392" s="98">
        <f t="shared" si="87"/>
        <v>1.8885941644562334</v>
      </c>
      <c r="E5392" s="98">
        <v>-2.0053991515619041E-2</v>
      </c>
    </row>
    <row r="5393" spans="2:5">
      <c r="B5393" s="283">
        <v>37545.645833333336</v>
      </c>
      <c r="C5393" s="284">
        <v>24.87</v>
      </c>
      <c r="D5393" s="98">
        <f t="shared" si="87"/>
        <v>-0.67375049193231007</v>
      </c>
      <c r="E5393" s="98">
        <v>-2.0094562647754111E-2</v>
      </c>
    </row>
    <row r="5394" spans="2:5">
      <c r="B5394" s="283">
        <v>37057.645833333336</v>
      </c>
      <c r="C5394" s="284">
        <v>21.35</v>
      </c>
      <c r="D5394" s="98">
        <f t="shared" si="87"/>
        <v>-0.14153598713309201</v>
      </c>
      <c r="E5394" s="98">
        <v>-2.0192748967416185E-2</v>
      </c>
    </row>
    <row r="5395" spans="2:5">
      <c r="B5395" s="283">
        <v>39706.645833333336</v>
      </c>
      <c r="C5395" s="284">
        <v>97.95</v>
      </c>
      <c r="D5395" s="98">
        <f t="shared" si="87"/>
        <v>3.5878220140515218</v>
      </c>
      <c r="E5395" s="98">
        <v>-2.0206061818545562E-2</v>
      </c>
    </row>
    <row r="5396" spans="2:5">
      <c r="B5396" s="283">
        <v>43994.645833333336</v>
      </c>
      <c r="C5396" s="284">
        <v>324.38</v>
      </c>
      <c r="D5396" s="98">
        <f t="shared" si="87"/>
        <v>2.3116896375701885</v>
      </c>
      <c r="E5396" s="98">
        <v>-2.0207206935089261E-2</v>
      </c>
    </row>
    <row r="5397" spans="2:5">
      <c r="B5397" s="283">
        <v>44679.645833333336</v>
      </c>
      <c r="C5397" s="284">
        <v>400.22</v>
      </c>
      <c r="D5397" s="98">
        <f t="shared" si="87"/>
        <v>0.23379986435661881</v>
      </c>
      <c r="E5397" s="98">
        <v>-2.0221308264786519E-2</v>
      </c>
    </row>
    <row r="5398" spans="2:5">
      <c r="B5398" s="283">
        <v>37454.645833333336</v>
      </c>
      <c r="C5398" s="284">
        <v>24.22</v>
      </c>
      <c r="D5398" s="98">
        <f t="shared" si="87"/>
        <v>-0.93948328419369342</v>
      </c>
      <c r="E5398" s="98">
        <v>-2.0226537216828433E-2</v>
      </c>
    </row>
    <row r="5399" spans="2:5">
      <c r="B5399" s="283">
        <v>45321.645833333336</v>
      </c>
      <c r="C5399" s="284">
        <v>750.78</v>
      </c>
      <c r="D5399" s="98">
        <f t="shared" si="87"/>
        <v>29.998348472336911</v>
      </c>
      <c r="E5399" s="98">
        <v>-2.0227593046928005E-2</v>
      </c>
    </row>
    <row r="5400" spans="2:5">
      <c r="B5400" s="283">
        <v>42781.645833333336</v>
      </c>
      <c r="C5400" s="284">
        <v>340.88</v>
      </c>
      <c r="D5400" s="98">
        <f t="shared" si="87"/>
        <v>-0.54596552918298302</v>
      </c>
      <c r="E5400" s="98">
        <v>-2.0234536675097781E-2</v>
      </c>
    </row>
    <row r="5401" spans="2:5">
      <c r="B5401" s="283">
        <v>43950.645833333336</v>
      </c>
      <c r="C5401" s="284">
        <v>344.58</v>
      </c>
      <c r="D5401" s="98">
        <f t="shared" si="87"/>
        <v>1.0854259563482627E-2</v>
      </c>
      <c r="E5401" s="98">
        <v>-2.0244526585157852E-2</v>
      </c>
    </row>
    <row r="5402" spans="2:5">
      <c r="B5402" s="283">
        <v>41379.645833333336</v>
      </c>
      <c r="C5402" s="284">
        <v>166.94</v>
      </c>
      <c r="D5402" s="98">
        <f t="shared" si="87"/>
        <v>-0.51552614777410177</v>
      </c>
      <c r="E5402" s="98">
        <v>-2.0247667116614743E-2</v>
      </c>
    </row>
    <row r="5403" spans="2:5">
      <c r="B5403" s="283">
        <v>40434.645833333336</v>
      </c>
      <c r="C5403" s="284">
        <v>115.95</v>
      </c>
      <c r="D5403" s="98">
        <f t="shared" si="87"/>
        <v>-0.30543907990894925</v>
      </c>
      <c r="E5403" s="98">
        <v>-2.0278833967046772E-2</v>
      </c>
    </row>
    <row r="5404" spans="2:5">
      <c r="B5404" s="283">
        <v>43803.645833333336</v>
      </c>
      <c r="C5404" s="284">
        <v>457.83</v>
      </c>
      <c r="D5404" s="98">
        <f t="shared" si="87"/>
        <v>2.9485122897800773</v>
      </c>
      <c r="E5404" s="98">
        <v>-2.0307284087991095E-2</v>
      </c>
    </row>
    <row r="5405" spans="2:5">
      <c r="B5405" s="283">
        <v>45553.645833333336</v>
      </c>
      <c r="C5405" s="284">
        <v>2526.85</v>
      </c>
      <c r="D5405" s="98">
        <f t="shared" si="87"/>
        <v>4.5191883450188932</v>
      </c>
      <c r="E5405" s="98">
        <v>-2.0327378183058964E-2</v>
      </c>
    </row>
    <row r="5406" spans="2:5">
      <c r="B5406" s="283">
        <v>44734.645833333336</v>
      </c>
      <c r="C5406" s="284">
        <v>341.68</v>
      </c>
      <c r="D5406" s="98">
        <f t="shared" si="87"/>
        <v>-0.86478026000751917</v>
      </c>
      <c r="E5406" s="98">
        <v>-2.0356671827512995E-2</v>
      </c>
    </row>
    <row r="5407" spans="2:5">
      <c r="B5407" s="283">
        <v>41583.645833333336</v>
      </c>
      <c r="C5407" s="284">
        <v>179.91</v>
      </c>
      <c r="D5407" s="98">
        <f t="shared" si="87"/>
        <v>-0.47345469445094823</v>
      </c>
      <c r="E5407" s="98">
        <v>-2.0364824394228154E-2</v>
      </c>
    </row>
    <row r="5408" spans="2:5">
      <c r="B5408" s="283">
        <v>42383.645833333336</v>
      </c>
      <c r="C5408" s="284">
        <v>422.98</v>
      </c>
      <c r="D5408" s="98">
        <f t="shared" si="87"/>
        <v>1.3510644210994389</v>
      </c>
      <c r="E5408" s="98">
        <v>-2.0380749455741198E-2</v>
      </c>
    </row>
    <row r="5409" spans="2:5">
      <c r="B5409" s="283">
        <v>39612.645833333336</v>
      </c>
      <c r="C5409" s="284">
        <v>94.67</v>
      </c>
      <c r="D5409" s="98">
        <f t="shared" si="87"/>
        <v>-0.77618327107664664</v>
      </c>
      <c r="E5409" s="98">
        <v>-2.0384933774834413E-2</v>
      </c>
    </row>
    <row r="5410" spans="2:5">
      <c r="B5410" s="283">
        <v>40318.645833333336</v>
      </c>
      <c r="C5410" s="284">
        <v>122.9</v>
      </c>
      <c r="D5410" s="98">
        <f t="shared" si="87"/>
        <v>0.29819372557304313</v>
      </c>
      <c r="E5410" s="98">
        <v>-2.0404909931452164E-2</v>
      </c>
    </row>
    <row r="5411" spans="2:5">
      <c r="B5411" s="283">
        <v>42018.645833333336</v>
      </c>
      <c r="C5411" s="284">
        <v>187.12</v>
      </c>
      <c r="D5411" s="98">
        <f t="shared" si="87"/>
        <v>0.52253864930838079</v>
      </c>
      <c r="E5411" s="98">
        <v>-2.0416710292116003E-2</v>
      </c>
    </row>
    <row r="5412" spans="2:5">
      <c r="B5412" s="283">
        <v>39384.645833333336</v>
      </c>
      <c r="C5412" s="284">
        <v>91.13</v>
      </c>
      <c r="D5412" s="98">
        <f t="shared" si="87"/>
        <v>-0.51298631893971791</v>
      </c>
      <c r="E5412" s="98">
        <v>-2.04235192948512E-2</v>
      </c>
    </row>
    <row r="5413" spans="2:5">
      <c r="B5413" s="283">
        <v>37551.645833333336</v>
      </c>
      <c r="C5413" s="284">
        <v>23.98</v>
      </c>
      <c r="D5413" s="98">
        <f t="shared" si="87"/>
        <v>-0.73685943158125755</v>
      </c>
      <c r="E5413" s="98">
        <v>-2.0424836601307228E-2</v>
      </c>
    </row>
    <row r="5414" spans="2:5">
      <c r="B5414" s="283">
        <v>42059.645833333336</v>
      </c>
      <c r="C5414" s="284">
        <v>162.07</v>
      </c>
      <c r="D5414" s="98">
        <f t="shared" si="87"/>
        <v>5.7585487906588817</v>
      </c>
      <c r="E5414" s="98">
        <v>-2.0429132668479899E-2</v>
      </c>
    </row>
    <row r="5415" spans="2:5">
      <c r="B5415" s="283">
        <v>44658.645833333336</v>
      </c>
      <c r="C5415" s="284">
        <v>353.98</v>
      </c>
      <c r="D5415" s="98">
        <f t="shared" si="87"/>
        <v>1.1841179737150616</v>
      </c>
      <c r="E5415" s="98">
        <v>-2.0449954340426624E-2</v>
      </c>
    </row>
    <row r="5416" spans="2:5">
      <c r="B5416" s="283">
        <v>41451.645833333336</v>
      </c>
      <c r="C5416" s="284">
        <v>193.76</v>
      </c>
      <c r="D5416" s="98">
        <f t="shared" si="87"/>
        <v>-0.45262444205887342</v>
      </c>
      <c r="E5416" s="98">
        <v>-2.0474192406855107E-2</v>
      </c>
    </row>
    <row r="5417" spans="2:5">
      <c r="B5417" s="283">
        <v>37748.645833333336</v>
      </c>
      <c r="C5417" s="284">
        <v>20.05</v>
      </c>
      <c r="D5417" s="98">
        <f t="shared" si="87"/>
        <v>-0.89652146985962011</v>
      </c>
      <c r="E5417" s="98">
        <v>-2.0517830972154316E-2</v>
      </c>
    </row>
    <row r="5418" spans="2:5">
      <c r="B5418" s="283">
        <v>37333.645833333336</v>
      </c>
      <c r="C5418" s="284">
        <v>24.81</v>
      </c>
      <c r="D5418" s="98">
        <f t="shared" si="87"/>
        <v>0.23740648379052365</v>
      </c>
      <c r="E5418" s="98">
        <v>-2.0529016975917913E-2</v>
      </c>
    </row>
    <row r="5419" spans="2:5">
      <c r="B5419" s="283">
        <v>45582.645833333336</v>
      </c>
      <c r="C5419" s="284">
        <v>2318.48</v>
      </c>
      <c r="D5419" s="98">
        <f t="shared" si="87"/>
        <v>92.449415558242649</v>
      </c>
      <c r="E5419" s="98">
        <v>-2.0539901144860706E-2</v>
      </c>
    </row>
    <row r="5420" spans="2:5">
      <c r="B5420" s="283">
        <v>44874.645833333336</v>
      </c>
      <c r="C5420" s="284">
        <v>540.82000000000005</v>
      </c>
      <c r="D5420" s="98">
        <f t="shared" si="87"/>
        <v>-0.76673510230840891</v>
      </c>
      <c r="E5420" s="98">
        <v>-2.0573001557463E-2</v>
      </c>
    </row>
    <row r="5421" spans="2:5">
      <c r="B5421" s="283">
        <v>40333.645833333336</v>
      </c>
      <c r="C5421" s="284">
        <v>122.33</v>
      </c>
      <c r="D5421" s="98">
        <f t="shared" si="87"/>
        <v>-0.77380644206945015</v>
      </c>
      <c r="E5421" s="98">
        <v>-2.057646116893519E-2</v>
      </c>
    </row>
    <row r="5422" spans="2:5">
      <c r="B5422" s="283">
        <v>38170.645833333336</v>
      </c>
      <c r="C5422" s="284">
        <v>24.75</v>
      </c>
      <c r="D5422" s="98">
        <f t="shared" si="87"/>
        <v>-0.79767841085588165</v>
      </c>
      <c r="E5422" s="98">
        <v>-2.0577760189948502E-2</v>
      </c>
    </row>
    <row r="5423" spans="2:5">
      <c r="B5423" s="283">
        <v>41102.645833333336</v>
      </c>
      <c r="C5423" s="284">
        <v>229.76</v>
      </c>
      <c r="D5423" s="98">
        <f t="shared" si="87"/>
        <v>8.2832323232323226</v>
      </c>
      <c r="E5423" s="98">
        <v>-2.0589112920414432E-2</v>
      </c>
    </row>
    <row r="5424" spans="2:5">
      <c r="B5424" s="283">
        <v>36850.645833333336</v>
      </c>
      <c r="C5424" s="284">
        <v>27.09</v>
      </c>
      <c r="D5424" s="98">
        <f t="shared" si="87"/>
        <v>-0.88209435933147629</v>
      </c>
      <c r="E5424" s="98">
        <v>-2.0607375271149642E-2</v>
      </c>
    </row>
    <row r="5425" spans="2:5">
      <c r="B5425" s="283">
        <v>39748.645833333336</v>
      </c>
      <c r="C5425" s="284">
        <v>66.92</v>
      </c>
      <c r="D5425" s="98">
        <f t="shared" si="87"/>
        <v>1.4702842377260983</v>
      </c>
      <c r="E5425" s="98">
        <v>-2.0635152934289414E-2</v>
      </c>
    </row>
    <row r="5426" spans="2:5">
      <c r="B5426" s="283">
        <v>39892.645833333336</v>
      </c>
      <c r="C5426" s="284">
        <v>42.71</v>
      </c>
      <c r="D5426" s="98">
        <f t="shared" si="87"/>
        <v>-0.36177525403466826</v>
      </c>
      <c r="E5426" s="98">
        <v>-2.063746847053427E-2</v>
      </c>
    </row>
    <row r="5427" spans="2:5">
      <c r="B5427" s="283">
        <v>45377.645833333336</v>
      </c>
      <c r="C5427" s="284">
        <v>1021.23</v>
      </c>
      <c r="D5427" s="98">
        <f t="shared" si="87"/>
        <v>22.910793725122922</v>
      </c>
      <c r="E5427" s="98">
        <v>-2.0656520613366314E-2</v>
      </c>
    </row>
    <row r="5428" spans="2:5">
      <c r="B5428" s="283">
        <v>40050.645833333336</v>
      </c>
      <c r="C5428" s="284">
        <v>106.89</v>
      </c>
      <c r="D5428" s="98">
        <f t="shared" si="87"/>
        <v>-0.89533209952704096</v>
      </c>
      <c r="E5428" s="98">
        <v>-2.0705451213925863E-2</v>
      </c>
    </row>
    <row r="5429" spans="2:5">
      <c r="B5429" s="283">
        <v>37235.645833333336</v>
      </c>
      <c r="C5429" s="284">
        <v>28.81</v>
      </c>
      <c r="D5429" s="98">
        <f t="shared" si="87"/>
        <v>-0.73047057722892694</v>
      </c>
      <c r="E5429" s="98">
        <v>-2.0734194425560903E-2</v>
      </c>
    </row>
    <row r="5430" spans="2:5">
      <c r="B5430" s="283">
        <v>41122.645833333336</v>
      </c>
      <c r="C5430" s="284">
        <v>210.45</v>
      </c>
      <c r="D5430" s="98">
        <f t="shared" si="87"/>
        <v>6.3047552933009374</v>
      </c>
      <c r="E5430" s="98">
        <v>-2.0752873295798224E-2</v>
      </c>
    </row>
    <row r="5431" spans="2:5">
      <c r="B5431" s="283">
        <v>37452.645833333336</v>
      </c>
      <c r="C5431" s="284">
        <v>25.47</v>
      </c>
      <c r="D5431" s="98">
        <f t="shared" si="87"/>
        <v>-0.87897362794012834</v>
      </c>
      <c r="E5431" s="98">
        <v>-2.076124567474058E-2</v>
      </c>
    </row>
    <row r="5432" spans="2:5">
      <c r="B5432" s="283">
        <v>36766.645833333336</v>
      </c>
      <c r="C5432" s="284">
        <v>28.27</v>
      </c>
      <c r="D5432" s="98">
        <f t="shared" si="87"/>
        <v>0.10993325480957994</v>
      </c>
      <c r="E5432" s="98">
        <v>-2.0782819535850372E-2</v>
      </c>
    </row>
    <row r="5433" spans="2:5">
      <c r="B5433" s="283">
        <v>45370.645833333336</v>
      </c>
      <c r="C5433" s="284">
        <v>1021.7</v>
      </c>
      <c r="D5433" s="98">
        <f t="shared" si="87"/>
        <v>35.140785284754159</v>
      </c>
      <c r="E5433" s="98">
        <v>-2.08161622357248E-2</v>
      </c>
    </row>
    <row r="5434" spans="2:5">
      <c r="B5434" s="283">
        <v>42088.645833333336</v>
      </c>
      <c r="C5434" s="284">
        <v>145.37</v>
      </c>
      <c r="D5434" s="98">
        <f t="shared" si="87"/>
        <v>-0.8577175296075169</v>
      </c>
      <c r="E5434" s="98">
        <v>-2.0879638984306559E-2</v>
      </c>
    </row>
    <row r="5435" spans="2:5">
      <c r="B5435" s="283">
        <v>44729.645833333336</v>
      </c>
      <c r="C5435" s="284">
        <v>367.92</v>
      </c>
      <c r="D5435" s="98">
        <f t="shared" si="87"/>
        <v>1.5309210978881476</v>
      </c>
      <c r="E5435" s="98">
        <v>-2.0890438300023906E-2</v>
      </c>
    </row>
    <row r="5436" spans="2:5">
      <c r="B5436" s="283">
        <v>42310.645833333336</v>
      </c>
      <c r="C5436" s="284">
        <v>306.7</v>
      </c>
      <c r="D5436" s="98">
        <f t="shared" si="87"/>
        <v>-0.166394868449663</v>
      </c>
      <c r="E5436" s="98">
        <v>-2.0909816440542683E-2</v>
      </c>
    </row>
    <row r="5437" spans="2:5">
      <c r="B5437" s="283">
        <v>45203.645833333336</v>
      </c>
      <c r="C5437" s="284">
        <v>701.02</v>
      </c>
      <c r="D5437" s="98">
        <f t="shared" si="87"/>
        <v>1.2856863384414736</v>
      </c>
      <c r="E5437" s="98">
        <v>-2.0962808820859435E-2</v>
      </c>
    </row>
    <row r="5438" spans="2:5">
      <c r="B5438" s="283">
        <v>38961.645833333336</v>
      </c>
      <c r="C5438" s="284">
        <v>74.709999999999994</v>
      </c>
      <c r="D5438" s="98">
        <f t="shared" si="87"/>
        <v>-0.89342672106359311</v>
      </c>
      <c r="E5438" s="98">
        <v>-2.0967107849561128E-2</v>
      </c>
    </row>
    <row r="5439" spans="2:5">
      <c r="B5439" s="283">
        <v>44886.645833333336</v>
      </c>
      <c r="C5439" s="284">
        <v>601.32000000000005</v>
      </c>
      <c r="D5439" s="98">
        <f t="shared" si="87"/>
        <v>7.0487217239994653</v>
      </c>
      <c r="E5439" s="98">
        <v>-2.0970367958319747E-2</v>
      </c>
    </row>
    <row r="5440" spans="2:5">
      <c r="B5440" s="283">
        <v>39360.645833333336</v>
      </c>
      <c r="C5440" s="284">
        <v>98.36</v>
      </c>
      <c r="D5440" s="98">
        <f t="shared" si="87"/>
        <v>-0.83642652830439701</v>
      </c>
      <c r="E5440" s="98">
        <v>-2.1001293918582631E-2</v>
      </c>
    </row>
    <row r="5441" spans="2:5">
      <c r="B5441" s="283">
        <v>43335.645833333336</v>
      </c>
      <c r="C5441" s="284">
        <v>281.88</v>
      </c>
      <c r="D5441" s="98">
        <f t="shared" si="87"/>
        <v>1.865799105327369</v>
      </c>
      <c r="E5441" s="98">
        <v>-2.1012051540304943E-2</v>
      </c>
    </row>
    <row r="5442" spans="2:5">
      <c r="B5442" s="283">
        <v>43416.645833333336</v>
      </c>
      <c r="C5442" s="284">
        <v>278.27999999999997</v>
      </c>
      <c r="D5442" s="98">
        <f t="shared" si="87"/>
        <v>-1.2771392081736943E-2</v>
      </c>
      <c r="E5442" s="98">
        <v>-2.1071516515988375E-2</v>
      </c>
    </row>
    <row r="5443" spans="2:5">
      <c r="B5443" s="283">
        <v>38062.645833333336</v>
      </c>
      <c r="C5443" s="284">
        <v>24.6</v>
      </c>
      <c r="D5443" s="98">
        <f t="shared" si="87"/>
        <v>-0.91159982751185853</v>
      </c>
      <c r="E5443" s="98">
        <v>-2.1090330282530712E-2</v>
      </c>
    </row>
    <row r="5444" spans="2:5">
      <c r="B5444" s="283">
        <v>41108.645833333336</v>
      </c>
      <c r="C5444" s="284">
        <v>221.13</v>
      </c>
      <c r="D5444" s="98">
        <f t="shared" si="87"/>
        <v>7.9890243902439018</v>
      </c>
      <c r="E5444" s="98">
        <v>-2.1115537848605648E-2</v>
      </c>
    </row>
    <row r="5445" spans="2:5">
      <c r="B5445" s="283">
        <v>41353.645833333336</v>
      </c>
      <c r="C5445" s="284">
        <v>194.06</v>
      </c>
      <c r="D5445" s="98">
        <f t="shared" si="87"/>
        <v>-0.12241667797223355</v>
      </c>
      <c r="E5445" s="98">
        <v>-2.1134930643127325E-2</v>
      </c>
    </row>
    <row r="5446" spans="2:5">
      <c r="B5446" s="283">
        <v>41898.645833333336</v>
      </c>
      <c r="C5446" s="284">
        <v>185.88</v>
      </c>
      <c r="D5446" s="98">
        <f t="shared" si="87"/>
        <v>-4.2151911779861884E-2</v>
      </c>
      <c r="E5446" s="98">
        <v>-2.1169036334913183E-2</v>
      </c>
    </row>
    <row r="5447" spans="2:5">
      <c r="B5447" s="283">
        <v>45785.645833333336</v>
      </c>
      <c r="C5447" s="284">
        <v>2750.5</v>
      </c>
      <c r="D5447" s="98">
        <f t="shared" si="87"/>
        <v>13.797180976974392</v>
      </c>
      <c r="E5447" s="98">
        <v>-2.1174377224199237E-2</v>
      </c>
    </row>
    <row r="5448" spans="2:5">
      <c r="B5448" s="283">
        <v>41796.645833333336</v>
      </c>
      <c r="C5448" s="284">
        <v>200.6</v>
      </c>
      <c r="D5448" s="98">
        <f t="shared" si="87"/>
        <v>-0.92706780585348114</v>
      </c>
      <c r="E5448" s="98">
        <v>-2.1176929833121916E-2</v>
      </c>
    </row>
    <row r="5449" spans="2:5">
      <c r="B5449" s="283">
        <v>43000.645833333336</v>
      </c>
      <c r="C5449" s="284">
        <v>338.72</v>
      </c>
      <c r="D5449" s="98">
        <f t="shared" si="87"/>
        <v>0.6885343968095714</v>
      </c>
      <c r="E5449" s="98">
        <v>-2.118191012859405E-2</v>
      </c>
    </row>
    <row r="5450" spans="2:5">
      <c r="B5450" s="283">
        <v>37271.645833333336</v>
      </c>
      <c r="C5450" s="284">
        <v>27.25</v>
      </c>
      <c r="D5450" s="98">
        <f t="shared" ref="D5450:D5513" si="88">C5450/C5449-1</f>
        <v>-0.91955007085498353</v>
      </c>
      <c r="E5450" s="98">
        <v>-2.1192528735632155E-2</v>
      </c>
    </row>
    <row r="5451" spans="2:5">
      <c r="B5451" s="283">
        <v>38511.645833333336</v>
      </c>
      <c r="C5451" s="284">
        <v>52.62</v>
      </c>
      <c r="D5451" s="98">
        <f t="shared" si="88"/>
        <v>0.93100917431192642</v>
      </c>
      <c r="E5451" s="98">
        <v>-2.1205357142857206E-2</v>
      </c>
    </row>
    <row r="5452" spans="2:5">
      <c r="B5452" s="283">
        <v>38385.645833333336</v>
      </c>
      <c r="C5452" s="284">
        <v>40.07</v>
      </c>
      <c r="D5452" s="98">
        <f t="shared" si="88"/>
        <v>-0.23850247054351958</v>
      </c>
      <c r="E5452" s="98">
        <v>-2.1250610649731216E-2</v>
      </c>
    </row>
    <row r="5453" spans="2:5">
      <c r="B5453" s="283">
        <v>43116.645833333336</v>
      </c>
      <c r="C5453" s="284">
        <v>338.13</v>
      </c>
      <c r="D5453" s="98">
        <f t="shared" si="88"/>
        <v>7.4384826553531322</v>
      </c>
      <c r="E5453" s="98">
        <v>-2.1331403762662848E-2</v>
      </c>
    </row>
    <row r="5454" spans="2:5">
      <c r="B5454" s="283">
        <v>38322.645833333336</v>
      </c>
      <c r="C5454" s="284">
        <v>30.68</v>
      </c>
      <c r="D5454" s="98">
        <f t="shared" si="88"/>
        <v>-0.90926566705113421</v>
      </c>
      <c r="E5454" s="98">
        <v>-2.1371610845295153E-2</v>
      </c>
    </row>
    <row r="5455" spans="2:5">
      <c r="B5455" s="283">
        <v>45881.645833333336</v>
      </c>
      <c r="C5455" s="284">
        <v>3210</v>
      </c>
      <c r="D5455" s="98">
        <f t="shared" si="88"/>
        <v>103.6284224250326</v>
      </c>
      <c r="E5455" s="98">
        <v>-2.139218394168596E-2</v>
      </c>
    </row>
    <row r="5456" spans="2:5">
      <c r="B5456" s="283">
        <v>40744.645833333336</v>
      </c>
      <c r="C5456" s="284">
        <v>211.19</v>
      </c>
      <c r="D5456" s="98">
        <f t="shared" si="88"/>
        <v>-0.93420872274143307</v>
      </c>
      <c r="E5456" s="98">
        <v>-2.1407719753486876E-2</v>
      </c>
    </row>
    <row r="5457" spans="2:5">
      <c r="B5457" s="283">
        <v>39638.645833333336</v>
      </c>
      <c r="C5457" s="284">
        <v>84.03</v>
      </c>
      <c r="D5457" s="98">
        <f t="shared" si="88"/>
        <v>-0.60211184241678106</v>
      </c>
      <c r="E5457" s="98">
        <v>-2.1427739606381779E-2</v>
      </c>
    </row>
    <row r="5458" spans="2:5">
      <c r="B5458" s="283">
        <v>37476.645833333336</v>
      </c>
      <c r="C5458" s="284">
        <v>24.14</v>
      </c>
      <c r="D5458" s="98">
        <f t="shared" si="88"/>
        <v>-0.7127216470308223</v>
      </c>
      <c r="E5458" s="98">
        <v>-2.1483583299554132E-2</v>
      </c>
    </row>
    <row r="5459" spans="2:5">
      <c r="B5459" s="283">
        <v>38735.645833333336</v>
      </c>
      <c r="C5459" s="284">
        <v>103.33</v>
      </c>
      <c r="D5459" s="98">
        <f t="shared" si="88"/>
        <v>3.2804473902236948</v>
      </c>
      <c r="E5459" s="98">
        <v>-2.149621212121211E-2</v>
      </c>
    </row>
    <row r="5460" spans="2:5">
      <c r="B5460" s="283">
        <v>38383.645833333336</v>
      </c>
      <c r="C5460" s="284">
        <v>40.950000000000003</v>
      </c>
      <c r="D5460" s="98">
        <f t="shared" si="88"/>
        <v>-0.60369689344817568</v>
      </c>
      <c r="E5460" s="98">
        <v>-2.1505376344086002E-2</v>
      </c>
    </row>
    <row r="5461" spans="2:5">
      <c r="B5461" s="283">
        <v>39427.645833333336</v>
      </c>
      <c r="C5461" s="284">
        <v>98.73</v>
      </c>
      <c r="D5461" s="98">
        <f t="shared" si="88"/>
        <v>1.4109890109890109</v>
      </c>
      <c r="E5461" s="98">
        <v>-2.150644202180374E-2</v>
      </c>
    </row>
    <row r="5462" spans="2:5">
      <c r="B5462" s="283">
        <v>43481.645833333336</v>
      </c>
      <c r="C5462" s="284">
        <v>321.5</v>
      </c>
      <c r="D5462" s="98">
        <f t="shared" si="88"/>
        <v>2.2563557176136939</v>
      </c>
      <c r="E5462" s="98">
        <v>-2.1547263984417753E-2</v>
      </c>
    </row>
    <row r="5463" spans="2:5">
      <c r="B5463" s="283">
        <v>44027.645833333336</v>
      </c>
      <c r="C5463" s="284">
        <v>309.87</v>
      </c>
      <c r="D5463" s="98">
        <f t="shared" si="88"/>
        <v>-3.6174183514774527E-2</v>
      </c>
      <c r="E5463" s="98">
        <v>-2.1566150931480843E-2</v>
      </c>
    </row>
    <row r="5464" spans="2:5">
      <c r="B5464" s="283">
        <v>41772.645833333336</v>
      </c>
      <c r="C5464" s="284">
        <v>214.41</v>
      </c>
      <c r="D5464" s="98">
        <f t="shared" si="88"/>
        <v>-0.30806467228192469</v>
      </c>
      <c r="E5464" s="98">
        <v>-2.1584375285205737E-2</v>
      </c>
    </row>
    <row r="5465" spans="2:5">
      <c r="B5465" s="283">
        <v>39118.645833333336</v>
      </c>
      <c r="C5465" s="284">
        <v>92.46</v>
      </c>
      <c r="D5465" s="98">
        <f t="shared" si="88"/>
        <v>-0.56877011333426619</v>
      </c>
      <c r="E5465" s="98">
        <v>-2.1587301587301599E-2</v>
      </c>
    </row>
    <row r="5466" spans="2:5">
      <c r="B5466" s="283">
        <v>43608.645833333336</v>
      </c>
      <c r="C5466" s="284">
        <v>330.65</v>
      </c>
      <c r="D5466" s="98">
        <f t="shared" si="88"/>
        <v>2.5761410339606314</v>
      </c>
      <c r="E5466" s="98">
        <v>-2.1600828524929727E-2</v>
      </c>
    </row>
    <row r="5467" spans="2:5">
      <c r="B5467" s="283">
        <v>45665.645833333336</v>
      </c>
      <c r="C5467" s="284">
        <v>1623.12</v>
      </c>
      <c r="D5467" s="98">
        <f t="shared" si="88"/>
        <v>3.9088764554665056</v>
      </c>
      <c r="E5467" s="98">
        <v>-2.1645178206542437E-2</v>
      </c>
    </row>
    <row r="5468" spans="2:5">
      <c r="B5468" s="283">
        <v>39268.645833333336</v>
      </c>
      <c r="C5468" s="284">
        <v>93.05</v>
      </c>
      <c r="D5468" s="98">
        <f t="shared" si="88"/>
        <v>-0.94267213761151358</v>
      </c>
      <c r="E5468" s="98">
        <v>-2.1659131531910458E-2</v>
      </c>
    </row>
    <row r="5469" spans="2:5">
      <c r="B5469" s="283">
        <v>44474.645833333336</v>
      </c>
      <c r="C5469" s="284">
        <v>441.62</v>
      </c>
      <c r="D5469" s="98">
        <f t="shared" si="88"/>
        <v>3.7460505104782378</v>
      </c>
      <c r="E5469" s="98">
        <v>-2.1665928223305264E-2</v>
      </c>
    </row>
    <row r="5470" spans="2:5">
      <c r="B5470" s="283">
        <v>45268.645833333336</v>
      </c>
      <c r="C5470" s="284">
        <v>686.22</v>
      </c>
      <c r="D5470" s="98">
        <f t="shared" si="88"/>
        <v>0.55386984285132024</v>
      </c>
      <c r="E5470" s="98">
        <v>-2.1670325910296162E-2</v>
      </c>
    </row>
    <row r="5471" spans="2:5">
      <c r="B5471" s="283">
        <v>41514.645833333336</v>
      </c>
      <c r="C5471" s="284">
        <v>175.13</v>
      </c>
      <c r="D5471" s="98">
        <f t="shared" si="88"/>
        <v>-0.74479030048672445</v>
      </c>
      <c r="E5471" s="98">
        <v>-2.1729415707742228E-2</v>
      </c>
    </row>
    <row r="5472" spans="2:5">
      <c r="B5472" s="283">
        <v>39967.645833333336</v>
      </c>
      <c r="C5472" s="284">
        <v>70.680000000000007</v>
      </c>
      <c r="D5472" s="98">
        <f t="shared" si="88"/>
        <v>-0.59641409238851129</v>
      </c>
      <c r="E5472" s="98">
        <v>-2.1730103806228307E-2</v>
      </c>
    </row>
    <row r="5473" spans="2:5">
      <c r="B5473" s="283">
        <v>42087.645833333336</v>
      </c>
      <c r="C5473" s="284">
        <v>148.47</v>
      </c>
      <c r="D5473" s="98">
        <f t="shared" si="88"/>
        <v>1.1005942275042444</v>
      </c>
      <c r="E5473" s="98">
        <v>-2.1743427554852812E-2</v>
      </c>
    </row>
    <row r="5474" spans="2:5">
      <c r="B5474" s="283">
        <v>44236.645833333336</v>
      </c>
      <c r="C5474" s="284">
        <v>305.47000000000003</v>
      </c>
      <c r="D5474" s="98">
        <f t="shared" si="88"/>
        <v>1.0574526840439149</v>
      </c>
      <c r="E5474" s="98">
        <v>-2.1776027155986699E-2</v>
      </c>
    </row>
    <row r="5475" spans="2:5">
      <c r="B5475" s="283">
        <v>40079.645833333336</v>
      </c>
      <c r="C5475" s="284">
        <v>116.76</v>
      </c>
      <c r="D5475" s="98">
        <f t="shared" si="88"/>
        <v>-0.61776933905129794</v>
      </c>
      <c r="E5475" s="98">
        <v>-2.1782841823056232E-2</v>
      </c>
    </row>
    <row r="5476" spans="2:5">
      <c r="B5476" s="283">
        <v>44119.645833333336</v>
      </c>
      <c r="C5476" s="284">
        <v>288.72000000000003</v>
      </c>
      <c r="D5476" s="98">
        <f t="shared" si="88"/>
        <v>1.472764645426516</v>
      </c>
      <c r="E5476" s="98">
        <v>-2.1785532779942218E-2</v>
      </c>
    </row>
    <row r="5477" spans="2:5">
      <c r="B5477" s="283">
        <v>39406.645833333336</v>
      </c>
      <c r="C5477" s="284">
        <v>89.67</v>
      </c>
      <c r="D5477" s="98">
        <f t="shared" si="88"/>
        <v>-0.68942227763923525</v>
      </c>
      <c r="E5477" s="98">
        <v>-2.1817388458601483E-2</v>
      </c>
    </row>
    <row r="5478" spans="2:5">
      <c r="B5478" s="283">
        <v>37244.645833333336</v>
      </c>
      <c r="C5478" s="284">
        <v>28.69</v>
      </c>
      <c r="D5478" s="98">
        <f t="shared" si="88"/>
        <v>-0.68004906880785099</v>
      </c>
      <c r="E5478" s="98">
        <v>-2.1820661438799793E-2</v>
      </c>
    </row>
    <row r="5479" spans="2:5">
      <c r="B5479" s="283">
        <v>38789.645833333336</v>
      </c>
      <c r="C5479" s="284">
        <v>89.95</v>
      </c>
      <c r="D5479" s="98">
        <f t="shared" si="88"/>
        <v>2.1352387591495292</v>
      </c>
      <c r="E5479" s="98">
        <v>-2.185732927359707E-2</v>
      </c>
    </row>
    <row r="5480" spans="2:5">
      <c r="B5480" s="283">
        <v>43853.645833333336</v>
      </c>
      <c r="C5480" s="284">
        <v>460.37</v>
      </c>
      <c r="D5480" s="98">
        <f t="shared" si="88"/>
        <v>4.1180655919955527</v>
      </c>
      <c r="E5480" s="98">
        <v>-2.1946037816018671E-2</v>
      </c>
    </row>
    <row r="5481" spans="2:5">
      <c r="B5481" s="283">
        <v>40962.645833333336</v>
      </c>
      <c r="C5481" s="284">
        <v>188.03</v>
      </c>
      <c r="D5481" s="98">
        <f t="shared" si="88"/>
        <v>-0.59156765210591478</v>
      </c>
      <c r="E5481" s="98">
        <v>-2.1950585175552706E-2</v>
      </c>
    </row>
    <row r="5482" spans="2:5">
      <c r="B5482" s="283">
        <v>44280.645833333336</v>
      </c>
      <c r="C5482" s="284">
        <v>292.63</v>
      </c>
      <c r="D5482" s="98">
        <f t="shared" si="88"/>
        <v>0.55629420837100452</v>
      </c>
      <c r="E5482" s="98">
        <v>-2.1958556149732633E-2</v>
      </c>
    </row>
    <row r="5483" spans="2:5">
      <c r="B5483" s="283">
        <v>36788.645833333336</v>
      </c>
      <c r="C5483" s="284">
        <v>26.67</v>
      </c>
      <c r="D5483" s="98">
        <f t="shared" si="88"/>
        <v>-0.90886101903427541</v>
      </c>
      <c r="E5483" s="98">
        <v>-2.2002200220021972E-2</v>
      </c>
    </row>
    <row r="5484" spans="2:5">
      <c r="B5484" s="283">
        <v>44606.645833333336</v>
      </c>
      <c r="C5484" s="284">
        <v>351.88</v>
      </c>
      <c r="D5484" s="98">
        <f t="shared" si="88"/>
        <v>12.193850768653917</v>
      </c>
      <c r="E5484" s="98">
        <v>-2.20122290161201E-2</v>
      </c>
    </row>
    <row r="5485" spans="2:5">
      <c r="B5485" s="283">
        <v>36711.645833333336</v>
      </c>
      <c r="C5485" s="284">
        <v>27.53</v>
      </c>
      <c r="D5485" s="98">
        <f t="shared" si="88"/>
        <v>-0.92176310105717862</v>
      </c>
      <c r="E5485" s="98">
        <v>-2.2024866785079866E-2</v>
      </c>
    </row>
    <row r="5486" spans="2:5">
      <c r="B5486" s="283">
        <v>45692.645833333336</v>
      </c>
      <c r="C5486" s="284">
        <v>1574.78</v>
      </c>
      <c r="D5486" s="98">
        <f t="shared" si="88"/>
        <v>56.202324736650922</v>
      </c>
      <c r="E5486" s="98">
        <v>-2.2039782148335352E-2</v>
      </c>
    </row>
    <row r="5487" spans="2:5">
      <c r="B5487" s="283">
        <v>39876.645833333336</v>
      </c>
      <c r="C5487" s="284">
        <v>43.46</v>
      </c>
      <c r="D5487" s="98">
        <f t="shared" si="88"/>
        <v>-0.97240249431666648</v>
      </c>
      <c r="E5487" s="98">
        <v>-2.2052205220521981E-2</v>
      </c>
    </row>
    <row r="5488" spans="2:5">
      <c r="B5488" s="283">
        <v>39035.645833333336</v>
      </c>
      <c r="C5488" s="284">
        <v>70.930000000000007</v>
      </c>
      <c r="D5488" s="98">
        <f t="shared" si="88"/>
        <v>0.6320754716981134</v>
      </c>
      <c r="E5488" s="98">
        <v>-2.2059837308699759E-2</v>
      </c>
    </row>
    <row r="5489" spans="2:5">
      <c r="B5489" s="283">
        <v>43957.645833333336</v>
      </c>
      <c r="C5489" s="284">
        <v>320.58</v>
      </c>
      <c r="D5489" s="98">
        <f t="shared" si="88"/>
        <v>3.5196672775976312</v>
      </c>
      <c r="E5489" s="98">
        <v>-2.2115120641796104E-2</v>
      </c>
    </row>
    <row r="5490" spans="2:5">
      <c r="B5490" s="283">
        <v>44336.645833333336</v>
      </c>
      <c r="C5490" s="284">
        <v>297.82</v>
      </c>
      <c r="D5490" s="98">
        <f t="shared" si="88"/>
        <v>-7.0996319171501621E-2</v>
      </c>
      <c r="E5490" s="98">
        <v>-2.216239288176769E-2</v>
      </c>
    </row>
    <row r="5491" spans="2:5">
      <c r="B5491" s="283">
        <v>45617.645833333336</v>
      </c>
      <c r="C5491" s="284">
        <v>1950.95</v>
      </c>
      <c r="D5491" s="98">
        <f t="shared" si="88"/>
        <v>5.5507689208246598</v>
      </c>
      <c r="E5491" s="98">
        <v>-2.218802939024267E-2</v>
      </c>
    </row>
    <row r="5492" spans="2:5">
      <c r="B5492" s="283">
        <v>41754.645833333336</v>
      </c>
      <c r="C5492" s="284">
        <v>227.58</v>
      </c>
      <c r="D5492" s="98">
        <f t="shared" si="88"/>
        <v>-0.88334913759963096</v>
      </c>
      <c r="E5492" s="98">
        <v>-2.2212674543501509E-2</v>
      </c>
    </row>
    <row r="5493" spans="2:5">
      <c r="B5493" s="283">
        <v>36761.645833333336</v>
      </c>
      <c r="C5493" s="284">
        <v>28.6</v>
      </c>
      <c r="D5493" s="98">
        <f t="shared" si="88"/>
        <v>-0.87432990596713245</v>
      </c>
      <c r="E5493" s="98">
        <v>-2.2222222222222143E-2</v>
      </c>
    </row>
    <row r="5494" spans="2:5">
      <c r="B5494" s="283">
        <v>37159.645833333336</v>
      </c>
      <c r="C5494" s="284">
        <v>19.8</v>
      </c>
      <c r="D5494" s="98">
        <f t="shared" si="88"/>
        <v>-0.30769230769230771</v>
      </c>
      <c r="E5494" s="98">
        <v>-2.2222222222222143E-2</v>
      </c>
    </row>
    <row r="5495" spans="2:5">
      <c r="B5495" s="283">
        <v>36928.645833333336</v>
      </c>
      <c r="C5495" s="284">
        <v>36.950000000000003</v>
      </c>
      <c r="D5495" s="98">
        <f t="shared" si="88"/>
        <v>0.86616161616161613</v>
      </c>
      <c r="E5495" s="98">
        <v>-2.2228102672664618E-2</v>
      </c>
    </row>
    <row r="5496" spans="2:5">
      <c r="B5496" s="283">
        <v>45033.645833333336</v>
      </c>
      <c r="C5496" s="284">
        <v>583.15</v>
      </c>
      <c r="D5496" s="98">
        <f t="shared" si="88"/>
        <v>14.782138024357238</v>
      </c>
      <c r="E5496" s="98">
        <v>-2.2249421548573123E-2</v>
      </c>
    </row>
    <row r="5497" spans="2:5">
      <c r="B5497" s="283">
        <v>45546.645833333336</v>
      </c>
      <c r="C5497" s="284">
        <v>2204.9</v>
      </c>
      <c r="D5497" s="98">
        <f t="shared" si="88"/>
        <v>2.7810168910228934</v>
      </c>
      <c r="E5497" s="98">
        <v>-2.2282331552224921E-2</v>
      </c>
    </row>
    <row r="5498" spans="2:5">
      <c r="B5498" s="283">
        <v>42388.645833333336</v>
      </c>
      <c r="C5498" s="284">
        <v>352.05</v>
      </c>
      <c r="D5498" s="98">
        <f t="shared" si="88"/>
        <v>-0.84033289491586927</v>
      </c>
      <c r="E5498" s="98">
        <v>-2.2300599866696191E-2</v>
      </c>
    </row>
    <row r="5499" spans="2:5">
      <c r="B5499" s="283">
        <v>37811.645833333336</v>
      </c>
      <c r="C5499" s="284">
        <v>24.09</v>
      </c>
      <c r="D5499" s="98">
        <f t="shared" si="88"/>
        <v>-0.93157221985513416</v>
      </c>
      <c r="E5499" s="98">
        <v>-2.2321428571428603E-2</v>
      </c>
    </row>
    <row r="5500" spans="2:5">
      <c r="B5500" s="283">
        <v>45037.645833333336</v>
      </c>
      <c r="C5500" s="284">
        <v>564.92999999999995</v>
      </c>
      <c r="D5500" s="98">
        <f t="shared" si="88"/>
        <v>22.450809464508094</v>
      </c>
      <c r="E5500" s="98">
        <v>-2.2324905248948812E-2</v>
      </c>
    </row>
    <row r="5501" spans="2:5">
      <c r="B5501" s="283">
        <v>39594.645833333336</v>
      </c>
      <c r="C5501" s="284">
        <v>92.37</v>
      </c>
      <c r="D5501" s="98">
        <f t="shared" si="88"/>
        <v>-0.83649301683394395</v>
      </c>
      <c r="E5501" s="98">
        <v>-2.2332768839966155E-2</v>
      </c>
    </row>
    <row r="5502" spans="2:5">
      <c r="B5502" s="283">
        <v>37908.645833333336</v>
      </c>
      <c r="C5502" s="284">
        <v>24.94</v>
      </c>
      <c r="D5502" s="98">
        <f t="shared" si="88"/>
        <v>-0.7299989173974234</v>
      </c>
      <c r="E5502" s="98">
        <v>-2.2344178753430088E-2</v>
      </c>
    </row>
    <row r="5503" spans="2:5">
      <c r="B5503" s="283">
        <v>40816.645833333336</v>
      </c>
      <c r="C5503" s="284">
        <v>225.14</v>
      </c>
      <c r="D5503" s="98">
        <f t="shared" si="88"/>
        <v>8.027265437048916</v>
      </c>
      <c r="E5503" s="98">
        <v>-2.2363107386338954E-2</v>
      </c>
    </row>
    <row r="5504" spans="2:5">
      <c r="B5504" s="283">
        <v>41907.645833333336</v>
      </c>
      <c r="C5504" s="284">
        <v>185.31</v>
      </c>
      <c r="D5504" s="98">
        <f t="shared" si="88"/>
        <v>-0.17691214355512119</v>
      </c>
      <c r="E5504" s="98">
        <v>-2.2368768135056727E-2</v>
      </c>
    </row>
    <row r="5505" spans="2:5">
      <c r="B5505" s="283">
        <v>42796.645833333336</v>
      </c>
      <c r="C5505" s="284">
        <v>342.62</v>
      </c>
      <c r="D5505" s="98">
        <f t="shared" si="88"/>
        <v>0.84890184015973236</v>
      </c>
      <c r="E5505" s="98">
        <v>-2.2398493451650681E-2</v>
      </c>
    </row>
    <row r="5506" spans="2:5">
      <c r="B5506" s="283">
        <v>40974.645833333336</v>
      </c>
      <c r="C5506" s="284">
        <v>181.07</v>
      </c>
      <c r="D5506" s="98">
        <f t="shared" si="88"/>
        <v>-0.47151363026093052</v>
      </c>
      <c r="E5506" s="98">
        <v>-2.2405787711910152E-2</v>
      </c>
    </row>
    <row r="5507" spans="2:5">
      <c r="B5507" s="283">
        <v>45026.645833333336</v>
      </c>
      <c r="C5507" s="284">
        <v>572.82000000000005</v>
      </c>
      <c r="D5507" s="98">
        <f t="shared" si="88"/>
        <v>2.1635279173800193</v>
      </c>
      <c r="E5507" s="98">
        <v>-2.2408055294820373E-2</v>
      </c>
    </row>
    <row r="5508" spans="2:5">
      <c r="B5508" s="283">
        <v>43573.645833333336</v>
      </c>
      <c r="C5508" s="284">
        <v>386.8</v>
      </c>
      <c r="D5508" s="98">
        <f t="shared" si="88"/>
        <v>-0.3247442477567124</v>
      </c>
      <c r="E5508" s="98">
        <v>-2.2417671291732999E-2</v>
      </c>
    </row>
    <row r="5509" spans="2:5">
      <c r="B5509" s="283">
        <v>40303.645833333336</v>
      </c>
      <c r="C5509" s="284">
        <v>123.33</v>
      </c>
      <c r="D5509" s="98">
        <f t="shared" si="88"/>
        <v>-0.68115305067218201</v>
      </c>
      <c r="E5509" s="98">
        <v>-2.2431832593531986E-2</v>
      </c>
    </row>
    <row r="5510" spans="2:5">
      <c r="B5510" s="283">
        <v>43665.645833333336</v>
      </c>
      <c r="C5510" s="284">
        <v>254.93</v>
      </c>
      <c r="D5510" s="98">
        <f t="shared" si="88"/>
        <v>1.0670558663747669</v>
      </c>
      <c r="E5510" s="98">
        <v>-2.2432701894316898E-2</v>
      </c>
    </row>
    <row r="5511" spans="2:5">
      <c r="B5511" s="283">
        <v>36966.645833333336</v>
      </c>
      <c r="C5511" s="284">
        <v>27.42</v>
      </c>
      <c r="D5511" s="98">
        <f t="shared" si="88"/>
        <v>-0.89244106225238296</v>
      </c>
      <c r="E5511" s="98">
        <v>-2.2459893048128343E-2</v>
      </c>
    </row>
    <row r="5512" spans="2:5">
      <c r="B5512" s="283">
        <v>40134.645833333336</v>
      </c>
      <c r="C5512" s="284">
        <v>115.7</v>
      </c>
      <c r="D5512" s="98">
        <f t="shared" si="88"/>
        <v>3.2195477753464621</v>
      </c>
      <c r="E5512" s="98">
        <v>-2.2473808719161825E-2</v>
      </c>
    </row>
    <row r="5513" spans="2:5">
      <c r="B5513" s="283">
        <v>44428.645833333336</v>
      </c>
      <c r="C5513" s="284">
        <v>333.45</v>
      </c>
      <c r="D5513" s="98">
        <f t="shared" si="88"/>
        <v>1.8820224719101124</v>
      </c>
      <c r="E5513" s="98">
        <v>-2.2513411309471487E-2</v>
      </c>
    </row>
    <row r="5514" spans="2:5">
      <c r="B5514" s="283">
        <v>36669.645833333336</v>
      </c>
      <c r="C5514" s="284">
        <v>23</v>
      </c>
      <c r="D5514" s="98">
        <f t="shared" ref="D5514:D5577" si="89">C5514/C5513-1</f>
        <v>-0.93102414155045732</v>
      </c>
      <c r="E5514" s="98">
        <v>-2.2524436889077792E-2</v>
      </c>
    </row>
    <row r="5515" spans="2:5">
      <c r="B5515" s="283">
        <v>37410.645833333336</v>
      </c>
      <c r="C5515" s="284">
        <v>26</v>
      </c>
      <c r="D5515" s="98">
        <f t="shared" si="89"/>
        <v>0.13043478260869557</v>
      </c>
      <c r="E5515" s="98">
        <v>-2.2556390977443663E-2</v>
      </c>
    </row>
    <row r="5516" spans="2:5">
      <c r="B5516" s="283">
        <v>36755.645833333336</v>
      </c>
      <c r="C5516" s="284">
        <v>27.73</v>
      </c>
      <c r="D5516" s="98">
        <f t="shared" si="89"/>
        <v>6.6538461538461657E-2</v>
      </c>
      <c r="E5516" s="98">
        <v>-2.2559041240747257E-2</v>
      </c>
    </row>
    <row r="5517" spans="2:5">
      <c r="B5517" s="283">
        <v>40116.645833333336</v>
      </c>
      <c r="C5517" s="284">
        <v>117.3</v>
      </c>
      <c r="D5517" s="98">
        <f t="shared" si="89"/>
        <v>3.2300757302560399</v>
      </c>
      <c r="E5517" s="98">
        <v>-2.2581451545704567E-2</v>
      </c>
    </row>
    <row r="5518" spans="2:5">
      <c r="B5518" s="283">
        <v>41695.645833333336</v>
      </c>
      <c r="C5518" s="284">
        <v>226.75</v>
      </c>
      <c r="D5518" s="98">
        <f t="shared" si="89"/>
        <v>0.93307757885762999</v>
      </c>
      <c r="E5518" s="98">
        <v>-2.2587180481917324E-2</v>
      </c>
    </row>
    <row r="5519" spans="2:5">
      <c r="B5519" s="283">
        <v>44722.645833333336</v>
      </c>
      <c r="C5519" s="284">
        <v>392.43</v>
      </c>
      <c r="D5519" s="98">
        <f t="shared" si="89"/>
        <v>0.73067254685777283</v>
      </c>
      <c r="E5519" s="98">
        <v>-2.2590286425902883E-2</v>
      </c>
    </row>
    <row r="5520" spans="2:5">
      <c r="B5520" s="283">
        <v>42730.645833333336</v>
      </c>
      <c r="C5520" s="284">
        <v>277.7</v>
      </c>
      <c r="D5520" s="98">
        <f t="shared" si="89"/>
        <v>-0.29235787274163549</v>
      </c>
      <c r="E5520" s="98">
        <v>-2.259608616077724E-2</v>
      </c>
    </row>
    <row r="5521" spans="2:5">
      <c r="B5521" s="283">
        <v>45603.645833333336</v>
      </c>
      <c r="C5521" s="284">
        <v>2315.42</v>
      </c>
      <c r="D5521" s="98">
        <f t="shared" si="89"/>
        <v>7.3378465970471733</v>
      </c>
      <c r="E5521" s="98">
        <v>-2.2596509001878373E-2</v>
      </c>
    </row>
    <row r="5522" spans="2:5">
      <c r="B5522" s="283">
        <v>39717.645833333336</v>
      </c>
      <c r="C5522" s="284">
        <v>94.61</v>
      </c>
      <c r="D5522" s="98">
        <f t="shared" si="89"/>
        <v>-0.95913916265731491</v>
      </c>
      <c r="E5522" s="98">
        <v>-2.2623966942148743E-2</v>
      </c>
    </row>
    <row r="5523" spans="2:5">
      <c r="B5523" s="283">
        <v>41425.645833333336</v>
      </c>
      <c r="C5523" s="284">
        <v>209.75</v>
      </c>
      <c r="D5523" s="98">
        <f t="shared" si="89"/>
        <v>1.2169960892083291</v>
      </c>
      <c r="E5523" s="98">
        <v>-2.2645729462746456E-2</v>
      </c>
    </row>
    <row r="5524" spans="2:5">
      <c r="B5524" s="283">
        <v>42691.645833333336</v>
      </c>
      <c r="C5524" s="284">
        <v>310.13</v>
      </c>
      <c r="D5524" s="98">
        <f t="shared" si="89"/>
        <v>0.47856972586412394</v>
      </c>
      <c r="E5524" s="98">
        <v>-2.2658515063658125E-2</v>
      </c>
    </row>
    <row r="5525" spans="2:5">
      <c r="B5525" s="283">
        <v>45566.645833333336</v>
      </c>
      <c r="C5525" s="284">
        <v>2273.1</v>
      </c>
      <c r="D5525" s="98">
        <f t="shared" si="89"/>
        <v>6.3295069809434752</v>
      </c>
      <c r="E5525" s="98">
        <v>-2.2688284383907908E-2</v>
      </c>
    </row>
    <row r="5526" spans="2:5">
      <c r="B5526" s="283">
        <v>41151.645833333336</v>
      </c>
      <c r="C5526" s="284">
        <v>217.46</v>
      </c>
      <c r="D5526" s="98">
        <f t="shared" si="89"/>
        <v>-0.90433328934054813</v>
      </c>
      <c r="E5526" s="98">
        <v>-2.2695609186103916E-2</v>
      </c>
    </row>
    <row r="5527" spans="2:5">
      <c r="B5527" s="283">
        <v>41536.645833333336</v>
      </c>
      <c r="C5527" s="284">
        <v>174.66</v>
      </c>
      <c r="D5527" s="98">
        <f t="shared" si="89"/>
        <v>-0.19681780557343886</v>
      </c>
      <c r="E5527" s="98">
        <v>-2.2717099373321448E-2</v>
      </c>
    </row>
    <row r="5528" spans="2:5">
      <c r="B5528" s="283">
        <v>40863.645833333336</v>
      </c>
      <c r="C5528" s="284">
        <v>200.37</v>
      </c>
      <c r="D5528" s="98">
        <f t="shared" si="89"/>
        <v>0.1472002748196497</v>
      </c>
      <c r="E5528" s="98">
        <v>-2.2776043698790382E-2</v>
      </c>
    </row>
    <row r="5529" spans="2:5">
      <c r="B5529" s="283">
        <v>42523.645833333336</v>
      </c>
      <c r="C5529" s="284">
        <v>294.32</v>
      </c>
      <c r="D5529" s="98">
        <f t="shared" si="89"/>
        <v>0.4688825672505863</v>
      </c>
      <c r="E5529" s="98">
        <v>-2.2777076831130949E-2</v>
      </c>
    </row>
    <row r="5530" spans="2:5">
      <c r="B5530" s="283">
        <v>37026.645833333336</v>
      </c>
      <c r="C5530" s="284">
        <v>21.88</v>
      </c>
      <c r="D5530" s="98">
        <f t="shared" si="89"/>
        <v>-0.92565914650720305</v>
      </c>
      <c r="E5530" s="98">
        <v>-2.2778025904421684E-2</v>
      </c>
    </row>
    <row r="5531" spans="2:5">
      <c r="B5531" s="283">
        <v>44635.645833333336</v>
      </c>
      <c r="C5531" s="284">
        <v>338.88</v>
      </c>
      <c r="D5531" s="98">
        <f t="shared" si="89"/>
        <v>14.488117001828154</v>
      </c>
      <c r="E5531" s="98">
        <v>-2.2781013899302094E-2</v>
      </c>
    </row>
    <row r="5532" spans="2:5">
      <c r="B5532" s="283">
        <v>40946.645833333336</v>
      </c>
      <c r="C5532" s="284">
        <v>191.93</v>
      </c>
      <c r="D5532" s="98">
        <f t="shared" si="89"/>
        <v>-0.43363432483474973</v>
      </c>
      <c r="E5532" s="98">
        <v>-2.2809429255129521E-2</v>
      </c>
    </row>
    <row r="5533" spans="2:5">
      <c r="B5533" s="283">
        <v>43622.645833333336</v>
      </c>
      <c r="C5533" s="284">
        <v>300.48</v>
      </c>
      <c r="D5533" s="98">
        <f t="shared" si="89"/>
        <v>0.56557078101391145</v>
      </c>
      <c r="E5533" s="98">
        <v>-2.2829268292682836E-2</v>
      </c>
    </row>
    <row r="5534" spans="2:5">
      <c r="B5534" s="283">
        <v>39793.645833333336</v>
      </c>
      <c r="C5534" s="284">
        <v>53.41</v>
      </c>
      <c r="D5534" s="98">
        <f t="shared" si="89"/>
        <v>-0.82225106496272637</v>
      </c>
      <c r="E5534" s="98">
        <v>-2.2868642517380189E-2</v>
      </c>
    </row>
    <row r="5535" spans="2:5">
      <c r="B5535" s="283">
        <v>41659.645833333336</v>
      </c>
      <c r="C5535" s="284">
        <v>170.72</v>
      </c>
      <c r="D5535" s="98">
        <f t="shared" si="89"/>
        <v>2.1964051675716161</v>
      </c>
      <c r="E5535" s="98">
        <v>-2.2949693813311911E-2</v>
      </c>
    </row>
    <row r="5536" spans="2:5">
      <c r="B5536" s="283">
        <v>45483.645833333336</v>
      </c>
      <c r="C5536" s="284">
        <v>1332.55</v>
      </c>
      <c r="D5536" s="98">
        <f t="shared" si="89"/>
        <v>6.8054709465791934</v>
      </c>
      <c r="E5536" s="98">
        <v>-2.2949737874399689E-2</v>
      </c>
    </row>
    <row r="5537" spans="2:5">
      <c r="B5537" s="283">
        <v>38545.645833333336</v>
      </c>
      <c r="C5537" s="284">
        <v>50.6</v>
      </c>
      <c r="D5537" s="98">
        <f t="shared" si="89"/>
        <v>-0.96202769126862031</v>
      </c>
      <c r="E5537" s="98">
        <v>-2.2977408766171048E-2</v>
      </c>
    </row>
    <row r="5538" spans="2:5">
      <c r="B5538" s="283">
        <v>43809.645833333336</v>
      </c>
      <c r="C5538" s="284">
        <v>429.93</v>
      </c>
      <c r="D5538" s="98">
        <f t="shared" si="89"/>
        <v>7.4966403162055339</v>
      </c>
      <c r="E5538" s="98">
        <v>-2.29973866606068E-2</v>
      </c>
    </row>
    <row r="5539" spans="2:5">
      <c r="B5539" s="283">
        <v>40774.645833333336</v>
      </c>
      <c r="C5539" s="284">
        <v>216.08</v>
      </c>
      <c r="D5539" s="98">
        <f t="shared" si="89"/>
        <v>-0.49740655455539273</v>
      </c>
      <c r="E5539" s="98">
        <v>-2.3013971153411306E-2</v>
      </c>
    </row>
    <row r="5540" spans="2:5">
      <c r="B5540" s="283">
        <v>42670.645833333336</v>
      </c>
      <c r="C5540" s="284">
        <v>470.83</v>
      </c>
      <c r="D5540" s="98">
        <f t="shared" si="89"/>
        <v>1.1789614957423176</v>
      </c>
      <c r="E5540" s="98">
        <v>-2.3032390596144703E-2</v>
      </c>
    </row>
    <row r="5541" spans="2:5">
      <c r="B5541" s="283">
        <v>45555.645833333336</v>
      </c>
      <c r="C5541" s="284">
        <v>2532.7199999999998</v>
      </c>
      <c r="D5541" s="98">
        <f t="shared" si="89"/>
        <v>4.3792664018860306</v>
      </c>
      <c r="E5541" s="98">
        <v>-2.306636014379837E-2</v>
      </c>
    </row>
    <row r="5542" spans="2:5">
      <c r="B5542" s="283">
        <v>37298.645833333336</v>
      </c>
      <c r="C5542" s="284">
        <v>25.4</v>
      </c>
      <c r="D5542" s="98">
        <f t="shared" si="89"/>
        <v>-0.98997125619886917</v>
      </c>
      <c r="E5542" s="98">
        <v>-2.3076923076923106E-2</v>
      </c>
    </row>
    <row r="5543" spans="2:5">
      <c r="B5543" s="283">
        <v>40700.645833333336</v>
      </c>
      <c r="C5543" s="284">
        <v>135.01</v>
      </c>
      <c r="D5543" s="98">
        <f t="shared" si="89"/>
        <v>4.3153543307086615</v>
      </c>
      <c r="E5543" s="98">
        <v>-2.3082489146164953E-2</v>
      </c>
    </row>
    <row r="5544" spans="2:5">
      <c r="B5544" s="283">
        <v>44431.645833333336</v>
      </c>
      <c r="C5544" s="284">
        <v>325.73</v>
      </c>
      <c r="D5544" s="98">
        <f t="shared" si="89"/>
        <v>1.4126361010295536</v>
      </c>
      <c r="E5544" s="98">
        <v>-2.31518968361073E-2</v>
      </c>
    </row>
    <row r="5545" spans="2:5">
      <c r="B5545" s="283">
        <v>39763.645833333336</v>
      </c>
      <c r="C5545" s="284">
        <v>66.650000000000006</v>
      </c>
      <c r="D5545" s="98">
        <f t="shared" si="89"/>
        <v>-0.79538267890584224</v>
      </c>
      <c r="E5545" s="98">
        <v>-2.3156969075186828E-2</v>
      </c>
    </row>
    <row r="5546" spans="2:5">
      <c r="B5546" s="283">
        <v>39832.645833333336</v>
      </c>
      <c r="C5546" s="284">
        <v>51.45</v>
      </c>
      <c r="D5546" s="98">
        <f t="shared" si="89"/>
        <v>-0.22805701425356339</v>
      </c>
      <c r="E5546" s="98">
        <v>-2.3163090943611131E-2</v>
      </c>
    </row>
    <row r="5547" spans="2:5">
      <c r="B5547" s="283">
        <v>43395.645833333336</v>
      </c>
      <c r="C5547" s="284">
        <v>239.72</v>
      </c>
      <c r="D5547" s="98">
        <f t="shared" si="89"/>
        <v>3.6592808551992224</v>
      </c>
      <c r="E5547" s="98">
        <v>-2.3225490995028908E-2</v>
      </c>
    </row>
    <row r="5548" spans="2:5">
      <c r="B5548" s="283">
        <v>37239.645833333336</v>
      </c>
      <c r="C5548" s="284">
        <v>29.4</v>
      </c>
      <c r="D5548" s="98">
        <f t="shared" si="89"/>
        <v>-0.8773569164024696</v>
      </c>
      <c r="E5548" s="98">
        <v>-2.3255813953488413E-2</v>
      </c>
    </row>
    <row r="5549" spans="2:5">
      <c r="B5549" s="283">
        <v>42318.645833333336</v>
      </c>
      <c r="C5549" s="284">
        <v>311.52999999999997</v>
      </c>
      <c r="D5549" s="98">
        <f t="shared" si="89"/>
        <v>9.5962585034013603</v>
      </c>
      <c r="E5549" s="98">
        <v>-2.3263834456811461E-2</v>
      </c>
    </row>
    <row r="5550" spans="2:5">
      <c r="B5550" s="283">
        <v>36881.645833333336</v>
      </c>
      <c r="C5550" s="284">
        <v>37.33</v>
      </c>
      <c r="D5550" s="98">
        <f t="shared" si="89"/>
        <v>-0.88017205405578913</v>
      </c>
      <c r="E5550" s="98">
        <v>-2.3286237571951918E-2</v>
      </c>
    </row>
    <row r="5551" spans="2:5">
      <c r="B5551" s="283">
        <v>36607.645833333336</v>
      </c>
      <c r="C5551" s="284">
        <v>26</v>
      </c>
      <c r="D5551" s="98">
        <f t="shared" si="89"/>
        <v>-0.30350924189659789</v>
      </c>
      <c r="E5551" s="98">
        <v>-2.3290758827948954E-2</v>
      </c>
    </row>
    <row r="5552" spans="2:5">
      <c r="B5552" s="283">
        <v>38726.645833333336</v>
      </c>
      <c r="C5552" s="284">
        <v>104.3</v>
      </c>
      <c r="D5552" s="98">
        <f t="shared" si="89"/>
        <v>3.0115384615384615</v>
      </c>
      <c r="E5552" s="98">
        <v>-2.3316789961607021E-2</v>
      </c>
    </row>
    <row r="5553" spans="2:5">
      <c r="B5553" s="283">
        <v>43878.645833333336</v>
      </c>
      <c r="C5553" s="284">
        <v>447.18</v>
      </c>
      <c r="D5553" s="98">
        <f t="shared" si="89"/>
        <v>3.2874400767018219</v>
      </c>
      <c r="E5553" s="98">
        <v>-2.3347238299080475E-2</v>
      </c>
    </row>
    <row r="5554" spans="2:5">
      <c r="B5554" s="283">
        <v>37494.645833333336</v>
      </c>
      <c r="C5554" s="284">
        <v>23.82</v>
      </c>
      <c r="D5554" s="98">
        <f t="shared" si="89"/>
        <v>-0.94673285925130823</v>
      </c>
      <c r="E5554" s="98">
        <v>-2.337023370233704E-2</v>
      </c>
    </row>
    <row r="5555" spans="2:5">
      <c r="B5555" s="283">
        <v>38846.645833333336</v>
      </c>
      <c r="C5555" s="284">
        <v>101.9</v>
      </c>
      <c r="D5555" s="98">
        <f t="shared" si="89"/>
        <v>3.27791771620487</v>
      </c>
      <c r="E5555" s="98">
        <v>-2.3385087214874423E-2</v>
      </c>
    </row>
    <row r="5556" spans="2:5">
      <c r="B5556" s="283">
        <v>39889.645833333336</v>
      </c>
      <c r="C5556" s="284">
        <v>42.17</v>
      </c>
      <c r="D5556" s="98">
        <f t="shared" si="89"/>
        <v>-0.58616290480863587</v>
      </c>
      <c r="E5556" s="98">
        <v>-2.3390458545622939E-2</v>
      </c>
    </row>
    <row r="5557" spans="2:5">
      <c r="B5557" s="283">
        <v>36683.645833333336</v>
      </c>
      <c r="C5557" s="284">
        <v>26.72</v>
      </c>
      <c r="D5557" s="98">
        <f t="shared" si="89"/>
        <v>-0.36637419966801044</v>
      </c>
      <c r="E5557" s="98">
        <v>-2.3391812865497075E-2</v>
      </c>
    </row>
    <row r="5558" spans="2:5">
      <c r="B5558" s="283">
        <v>45813.645833333336</v>
      </c>
      <c r="C5558" s="284">
        <v>2739.5</v>
      </c>
      <c r="D5558" s="98">
        <f t="shared" si="89"/>
        <v>101.52619760479043</v>
      </c>
      <c r="E5558" s="98">
        <v>-2.3410345897040163E-2</v>
      </c>
    </row>
    <row r="5559" spans="2:5">
      <c r="B5559" s="283">
        <v>41758.645833333336</v>
      </c>
      <c r="C5559" s="284">
        <v>220.07</v>
      </c>
      <c r="D5559" s="98">
        <f t="shared" si="89"/>
        <v>-0.91966782259536406</v>
      </c>
      <c r="E5559" s="98">
        <v>-2.343021965830927E-2</v>
      </c>
    </row>
    <row r="5560" spans="2:5">
      <c r="B5560" s="283">
        <v>36860.645833333336</v>
      </c>
      <c r="C5560" s="284">
        <v>27.92</v>
      </c>
      <c r="D5560" s="98">
        <f t="shared" si="89"/>
        <v>-0.87313127641205068</v>
      </c>
      <c r="E5560" s="98">
        <v>-2.3434767401189216E-2</v>
      </c>
    </row>
    <row r="5561" spans="2:5">
      <c r="B5561" s="283">
        <v>38616.645833333336</v>
      </c>
      <c r="C5561" s="284">
        <v>67.03</v>
      </c>
      <c r="D5561" s="98">
        <f t="shared" si="89"/>
        <v>1.4007879656160456</v>
      </c>
      <c r="E5561" s="98">
        <v>-2.3455710955710973E-2</v>
      </c>
    </row>
    <row r="5562" spans="2:5">
      <c r="B5562" s="283">
        <v>43311.645833333336</v>
      </c>
      <c r="C5562" s="284">
        <v>264.62</v>
      </c>
      <c r="D5562" s="98">
        <f t="shared" si="89"/>
        <v>2.9477845740713113</v>
      </c>
      <c r="E5562" s="98">
        <v>-2.3470366816739308E-2</v>
      </c>
    </row>
    <row r="5563" spans="2:5">
      <c r="B5563" s="283">
        <v>38930.645833333336</v>
      </c>
      <c r="C5563" s="284">
        <v>77.8</v>
      </c>
      <c r="D5563" s="98">
        <f t="shared" si="89"/>
        <v>-0.70599350011337014</v>
      </c>
      <c r="E5563" s="98">
        <v>-2.3471821262708747E-2</v>
      </c>
    </row>
    <row r="5564" spans="2:5">
      <c r="B5564" s="283">
        <v>38121.645833333336</v>
      </c>
      <c r="C5564" s="284">
        <v>24.96</v>
      </c>
      <c r="D5564" s="98">
        <f t="shared" si="89"/>
        <v>-0.67917737789203081</v>
      </c>
      <c r="E5564" s="98">
        <v>-2.3474178403755763E-2</v>
      </c>
    </row>
    <row r="5565" spans="2:5">
      <c r="B5565" s="283">
        <v>37481.645833333336</v>
      </c>
      <c r="C5565" s="284">
        <v>23.7</v>
      </c>
      <c r="D5565" s="98">
        <f t="shared" si="89"/>
        <v>-5.0480769230769273E-2</v>
      </c>
      <c r="E5565" s="98">
        <v>-2.3485784919653918E-2</v>
      </c>
    </row>
    <row r="5566" spans="2:5">
      <c r="B5566" s="283">
        <v>45425.645833333336</v>
      </c>
      <c r="C5566" s="284">
        <v>1105.43</v>
      </c>
      <c r="D5566" s="98">
        <f t="shared" si="89"/>
        <v>45.642616033755282</v>
      </c>
      <c r="E5566" s="98">
        <v>-2.3514862417737592E-2</v>
      </c>
    </row>
    <row r="5567" spans="2:5">
      <c r="B5567" s="283">
        <v>39770.645833333336</v>
      </c>
      <c r="C5567" s="284">
        <v>57.63</v>
      </c>
      <c r="D5567" s="98">
        <f t="shared" si="89"/>
        <v>-0.94786644111341289</v>
      </c>
      <c r="E5567" s="98">
        <v>-2.3551338529312127E-2</v>
      </c>
    </row>
    <row r="5568" spans="2:5">
      <c r="B5568" s="283">
        <v>44551.645833333336</v>
      </c>
      <c r="C5568" s="284">
        <v>379.62</v>
      </c>
      <c r="D5568" s="98">
        <f t="shared" si="89"/>
        <v>5.5871941697032792</v>
      </c>
      <c r="E5568" s="98">
        <v>-2.3560882761458846E-2</v>
      </c>
    </row>
    <row r="5569" spans="2:5">
      <c r="B5569" s="283">
        <v>37643.645833333336</v>
      </c>
      <c r="C5569" s="284">
        <v>22.37</v>
      </c>
      <c r="D5569" s="98">
        <f t="shared" si="89"/>
        <v>-0.94107265159896736</v>
      </c>
      <c r="E5569" s="98">
        <v>-2.3570493234395418E-2</v>
      </c>
    </row>
    <row r="5570" spans="2:5">
      <c r="B5570" s="283">
        <v>36882.645833333336</v>
      </c>
      <c r="C5570" s="284">
        <v>36.450000000000003</v>
      </c>
      <c r="D5570" s="98">
        <f t="shared" si="89"/>
        <v>0.62941439427805101</v>
      </c>
      <c r="E5570" s="98">
        <v>-2.3573533351191944E-2</v>
      </c>
    </row>
    <row r="5571" spans="2:5">
      <c r="B5571" s="283">
        <v>43376.645833333336</v>
      </c>
      <c r="C5571" s="284">
        <v>247.55</v>
      </c>
      <c r="D5571" s="98">
        <f t="shared" si="89"/>
        <v>5.7914951989026058</v>
      </c>
      <c r="E5571" s="98">
        <v>-2.366397160323408E-2</v>
      </c>
    </row>
    <row r="5572" spans="2:5">
      <c r="B5572" s="283">
        <v>36938.645833333336</v>
      </c>
      <c r="C5572" s="284">
        <v>33.409999999999997</v>
      </c>
      <c r="D5572" s="98">
        <f t="shared" si="89"/>
        <v>-0.86503736618864879</v>
      </c>
      <c r="E5572" s="98">
        <v>-2.3670368205727765E-2</v>
      </c>
    </row>
    <row r="5573" spans="2:5">
      <c r="B5573" s="283">
        <v>39766.645833333336</v>
      </c>
      <c r="C5573" s="284">
        <v>63.46</v>
      </c>
      <c r="D5573" s="98">
        <f t="shared" si="89"/>
        <v>0.89943130799161941</v>
      </c>
      <c r="E5573" s="98">
        <v>-2.3692307692307679E-2</v>
      </c>
    </row>
    <row r="5574" spans="2:5">
      <c r="B5574" s="283">
        <v>45117.645833333336</v>
      </c>
      <c r="C5574" s="284">
        <v>561.04999999999995</v>
      </c>
      <c r="D5574" s="98">
        <f t="shared" si="89"/>
        <v>7.8410022061140872</v>
      </c>
      <c r="E5574" s="98">
        <v>-2.3700558581446707E-2</v>
      </c>
    </row>
    <row r="5575" spans="2:5">
      <c r="B5575" s="283">
        <v>43656.645833333336</v>
      </c>
      <c r="C5575" s="284">
        <v>257.48</v>
      </c>
      <c r="D5575" s="98">
        <f t="shared" si="89"/>
        <v>-0.54107477051956154</v>
      </c>
      <c r="E5575" s="98">
        <v>-2.3772511848341171E-2</v>
      </c>
    </row>
    <row r="5576" spans="2:5">
      <c r="B5576" s="283">
        <v>43805.645833333336</v>
      </c>
      <c r="C5576" s="284">
        <v>435.8</v>
      </c>
      <c r="D5576" s="98">
        <f t="shared" si="89"/>
        <v>0.6925586453316761</v>
      </c>
      <c r="E5576" s="98">
        <v>-2.3811123804403866E-2</v>
      </c>
    </row>
    <row r="5577" spans="2:5">
      <c r="B5577" s="283">
        <v>42480.645833333336</v>
      </c>
      <c r="C5577" s="284">
        <v>391.28</v>
      </c>
      <c r="D5577" s="98">
        <f t="shared" si="89"/>
        <v>-0.10215695273061043</v>
      </c>
      <c r="E5577" s="98">
        <v>-2.382556195893526E-2</v>
      </c>
    </row>
    <row r="5578" spans="2:5">
      <c r="B5578" s="283">
        <v>39924.645833333336</v>
      </c>
      <c r="C5578" s="284">
        <v>54.49</v>
      </c>
      <c r="D5578" s="98">
        <f t="shared" ref="D5578:D5641" si="90">C5578/C5577-1</f>
        <v>-0.86073911265589853</v>
      </c>
      <c r="E5578" s="98">
        <v>-2.3826585453242566E-2</v>
      </c>
    </row>
    <row r="5579" spans="2:5">
      <c r="B5579" s="283">
        <v>43158.645833333336</v>
      </c>
      <c r="C5579" s="284">
        <v>294.82</v>
      </c>
      <c r="D5579" s="98">
        <f t="shared" si="90"/>
        <v>4.4105340429436595</v>
      </c>
      <c r="E5579" s="98">
        <v>-2.3839480829084159E-2</v>
      </c>
    </row>
    <row r="5580" spans="2:5">
      <c r="B5580" s="283">
        <v>37342.645833333336</v>
      </c>
      <c r="C5580" s="284">
        <v>25.38</v>
      </c>
      <c r="D5580" s="98">
        <f t="shared" si="90"/>
        <v>-0.91391357438437015</v>
      </c>
      <c r="E5580" s="98">
        <v>-2.384615384615385E-2</v>
      </c>
    </row>
    <row r="5581" spans="2:5">
      <c r="B5581" s="283">
        <v>39629.645833333336</v>
      </c>
      <c r="C5581" s="284">
        <v>85.06</v>
      </c>
      <c r="D5581" s="98">
        <f t="shared" si="90"/>
        <v>2.3514578408195432</v>
      </c>
      <c r="E5581" s="98">
        <v>-2.3869635070002282E-2</v>
      </c>
    </row>
    <row r="5582" spans="2:5">
      <c r="B5582" s="283">
        <v>39797.645833333336</v>
      </c>
      <c r="C5582" s="284">
        <v>54.3</v>
      </c>
      <c r="D5582" s="98">
        <f t="shared" si="90"/>
        <v>-0.3616270867622855</v>
      </c>
      <c r="E5582" s="98">
        <v>-2.3907963329139026E-2</v>
      </c>
    </row>
    <row r="5583" spans="2:5">
      <c r="B5583" s="283">
        <v>38700.645833333336</v>
      </c>
      <c r="C5583" s="284">
        <v>96.75</v>
      </c>
      <c r="D5583" s="98">
        <f t="shared" si="90"/>
        <v>0.78176795580110503</v>
      </c>
      <c r="E5583" s="98">
        <v>-2.3910411622276029E-2</v>
      </c>
    </row>
    <row r="5584" spans="2:5">
      <c r="B5584" s="283">
        <v>37050.645833333336</v>
      </c>
      <c r="C5584" s="284">
        <v>22.45</v>
      </c>
      <c r="D5584" s="98">
        <f t="shared" si="90"/>
        <v>-0.76795865633074933</v>
      </c>
      <c r="E5584" s="98">
        <v>-2.3913043478260954E-2</v>
      </c>
    </row>
    <row r="5585" spans="2:5">
      <c r="B5585" s="283">
        <v>39463.645833333336</v>
      </c>
      <c r="C5585" s="284">
        <v>107.73</v>
      </c>
      <c r="D5585" s="98">
        <f t="shared" si="90"/>
        <v>3.7986636971046774</v>
      </c>
      <c r="E5585" s="98">
        <v>-2.3919543354172346E-2</v>
      </c>
    </row>
    <row r="5586" spans="2:5">
      <c r="B5586" s="283">
        <v>39363.645833333336</v>
      </c>
      <c r="C5586" s="284">
        <v>96</v>
      </c>
      <c r="D5586" s="98">
        <f t="shared" si="90"/>
        <v>-0.10888331940963525</v>
      </c>
      <c r="E5586" s="98">
        <v>-2.3993493289955259E-2</v>
      </c>
    </row>
    <row r="5587" spans="2:5">
      <c r="B5587" s="283">
        <v>37876.645833333336</v>
      </c>
      <c r="C5587" s="284">
        <v>26.03</v>
      </c>
      <c r="D5587" s="98">
        <f t="shared" si="90"/>
        <v>-0.72885416666666658</v>
      </c>
      <c r="E5587" s="98">
        <v>-2.3997000374953115E-2</v>
      </c>
    </row>
    <row r="5588" spans="2:5">
      <c r="B5588" s="283">
        <v>41897.645833333336</v>
      </c>
      <c r="C5588" s="284">
        <v>189.9</v>
      </c>
      <c r="D5588" s="98">
        <f t="shared" si="90"/>
        <v>6.2954283519016521</v>
      </c>
      <c r="E5588" s="98">
        <v>-2.4001644652310139E-2</v>
      </c>
    </row>
    <row r="5589" spans="2:5">
      <c r="B5589" s="283">
        <v>43892.645833333336</v>
      </c>
      <c r="C5589" s="284">
        <v>373.82</v>
      </c>
      <c r="D5589" s="98">
        <f t="shared" si="90"/>
        <v>0.96850974196945749</v>
      </c>
      <c r="E5589" s="98">
        <v>-2.4019633439507082E-2</v>
      </c>
    </row>
    <row r="5590" spans="2:5">
      <c r="B5590" s="283">
        <v>38922.645833333336</v>
      </c>
      <c r="C5590" s="284">
        <v>77.400000000000006</v>
      </c>
      <c r="D5590" s="98">
        <f t="shared" si="90"/>
        <v>-0.79294847787705314</v>
      </c>
      <c r="E5590" s="98">
        <v>-2.4082713403101752E-2</v>
      </c>
    </row>
    <row r="5591" spans="2:5">
      <c r="B5591" s="283">
        <v>42640.645833333336</v>
      </c>
      <c r="C5591" s="284">
        <v>431.45</v>
      </c>
      <c r="D5591" s="98">
        <f t="shared" si="90"/>
        <v>4.5742894056847536</v>
      </c>
      <c r="E5591" s="98">
        <v>-2.4089572494910727E-2</v>
      </c>
    </row>
    <row r="5592" spans="2:5">
      <c r="B5592" s="283">
        <v>37137.645833333336</v>
      </c>
      <c r="C5592" s="284">
        <v>20.66</v>
      </c>
      <c r="D5592" s="98">
        <f t="shared" si="90"/>
        <v>-0.952114961177425</v>
      </c>
      <c r="E5592" s="98">
        <v>-2.409069437883804E-2</v>
      </c>
    </row>
    <row r="5593" spans="2:5">
      <c r="B5593" s="283">
        <v>39720.645833333336</v>
      </c>
      <c r="C5593" s="284">
        <v>92.33</v>
      </c>
      <c r="D5593" s="98">
        <f t="shared" si="90"/>
        <v>3.4690222652468536</v>
      </c>
      <c r="E5593" s="98">
        <v>-2.4098932459570843E-2</v>
      </c>
    </row>
    <row r="5594" spans="2:5">
      <c r="B5594" s="283">
        <v>44977.645833333336</v>
      </c>
      <c r="C5594" s="284">
        <v>571.65</v>
      </c>
      <c r="D5594" s="98">
        <f t="shared" si="90"/>
        <v>5.1913787501353834</v>
      </c>
      <c r="E5594" s="98">
        <v>-2.410502415623883E-2</v>
      </c>
    </row>
    <row r="5595" spans="2:5">
      <c r="B5595" s="283">
        <v>38482.645833333336</v>
      </c>
      <c r="C5595" s="284">
        <v>51.4</v>
      </c>
      <c r="D5595" s="98">
        <f t="shared" si="90"/>
        <v>-0.91008484212367713</v>
      </c>
      <c r="E5595" s="98">
        <v>-2.4112397949496933E-2</v>
      </c>
    </row>
    <row r="5596" spans="2:5">
      <c r="B5596" s="283">
        <v>39737.645833333336</v>
      </c>
      <c r="C5596" s="284">
        <v>69.94</v>
      </c>
      <c r="D5596" s="98">
        <f t="shared" si="90"/>
        <v>0.36070038910505842</v>
      </c>
      <c r="E5596" s="98">
        <v>-2.4138412166876067E-2</v>
      </c>
    </row>
    <row r="5597" spans="2:5">
      <c r="B5597" s="283">
        <v>43738.645833333336</v>
      </c>
      <c r="C5597" s="284">
        <v>320.3</v>
      </c>
      <c r="D5597" s="98">
        <f t="shared" si="90"/>
        <v>3.5796396911638553</v>
      </c>
      <c r="E5597" s="98">
        <v>-2.4159887883496323E-2</v>
      </c>
    </row>
    <row r="5598" spans="2:5">
      <c r="B5598" s="283">
        <v>43598.645833333336</v>
      </c>
      <c r="C5598" s="284">
        <v>335.62</v>
      </c>
      <c r="D5598" s="98">
        <f t="shared" si="90"/>
        <v>4.7830159225725755E-2</v>
      </c>
      <c r="E5598" s="98">
        <v>-2.4161893408542467E-2</v>
      </c>
    </row>
    <row r="5599" spans="2:5">
      <c r="B5599" s="283">
        <v>40659.645833333336</v>
      </c>
      <c r="C5599" s="284">
        <v>129.44</v>
      </c>
      <c r="D5599" s="98">
        <f t="shared" si="90"/>
        <v>-0.61432572552291287</v>
      </c>
      <c r="E5599" s="98">
        <v>-2.4199019977384162E-2</v>
      </c>
    </row>
    <row r="5600" spans="2:5">
      <c r="B5600" s="283">
        <v>43619.645833333336</v>
      </c>
      <c r="C5600" s="284">
        <v>304.32</v>
      </c>
      <c r="D5600" s="98">
        <f t="shared" si="90"/>
        <v>1.3510506798516686</v>
      </c>
      <c r="E5600" s="98">
        <v>-2.4240092343208897E-2</v>
      </c>
    </row>
    <row r="5601" spans="2:5">
      <c r="B5601" s="283">
        <v>40896.645833333336</v>
      </c>
      <c r="C5601" s="284">
        <v>173.66</v>
      </c>
      <c r="D5601" s="98">
        <f t="shared" si="90"/>
        <v>-0.42935068349106209</v>
      </c>
      <c r="E5601" s="98">
        <v>-2.427239015619731E-2</v>
      </c>
    </row>
    <row r="5602" spans="2:5">
      <c r="B5602" s="283">
        <v>42524.645833333336</v>
      </c>
      <c r="C5602" s="284">
        <v>287.17</v>
      </c>
      <c r="D5602" s="98">
        <f t="shared" si="90"/>
        <v>0.65363353679603842</v>
      </c>
      <c r="E5602" s="98">
        <v>-2.4293286219081223E-2</v>
      </c>
    </row>
    <row r="5603" spans="2:5">
      <c r="B5603" s="283">
        <v>38462.645833333336</v>
      </c>
      <c r="C5603" s="284">
        <v>53.68</v>
      </c>
      <c r="D5603" s="98">
        <f t="shared" si="90"/>
        <v>-0.81307239614165827</v>
      </c>
      <c r="E5603" s="98">
        <v>-2.4354780079970939E-2</v>
      </c>
    </row>
    <row r="5604" spans="2:5">
      <c r="B5604" s="283">
        <v>37784.645833333336</v>
      </c>
      <c r="C5604" s="284">
        <v>21.99</v>
      </c>
      <c r="D5604" s="98">
        <f t="shared" si="90"/>
        <v>-0.59035022354694489</v>
      </c>
      <c r="E5604" s="98">
        <v>-2.4401064773735603E-2</v>
      </c>
    </row>
    <row r="5605" spans="2:5">
      <c r="B5605" s="283">
        <v>37319.645833333336</v>
      </c>
      <c r="C5605" s="284">
        <v>25.17</v>
      </c>
      <c r="D5605" s="98">
        <f t="shared" si="90"/>
        <v>0.1446111869031379</v>
      </c>
      <c r="E5605" s="98">
        <v>-2.4418604651162745E-2</v>
      </c>
    </row>
    <row r="5606" spans="2:5">
      <c r="B5606" s="283">
        <v>44596.645833333336</v>
      </c>
      <c r="C5606" s="284">
        <v>371.47</v>
      </c>
      <c r="D5606" s="98">
        <f t="shared" si="90"/>
        <v>13.75844259038538</v>
      </c>
      <c r="E5606" s="98">
        <v>-2.442419308243815E-2</v>
      </c>
    </row>
    <row r="5607" spans="2:5">
      <c r="B5607" s="283">
        <v>45075.645833333336</v>
      </c>
      <c r="C5607" s="284">
        <v>589.37</v>
      </c>
      <c r="D5607" s="98">
        <f t="shared" si="90"/>
        <v>0.58658841898403624</v>
      </c>
      <c r="E5607" s="98">
        <v>-2.4431827586777644E-2</v>
      </c>
    </row>
    <row r="5608" spans="2:5">
      <c r="B5608" s="283">
        <v>38474.645833333336</v>
      </c>
      <c r="C5608" s="284">
        <v>52.61</v>
      </c>
      <c r="D5608" s="98">
        <f t="shared" si="90"/>
        <v>-0.91073519181498885</v>
      </c>
      <c r="E5608" s="98">
        <v>-2.4476172816614183E-2</v>
      </c>
    </row>
    <row r="5609" spans="2:5">
      <c r="B5609" s="283">
        <v>45211.645833333336</v>
      </c>
      <c r="C5609" s="284">
        <v>729.13</v>
      </c>
      <c r="D5609" s="98">
        <f t="shared" si="90"/>
        <v>12.859152252423494</v>
      </c>
      <c r="E5609" s="98">
        <v>-2.4483898157686923E-2</v>
      </c>
    </row>
    <row r="5610" spans="2:5">
      <c r="B5610" s="283">
        <v>43444.645833333336</v>
      </c>
      <c r="C5610" s="284">
        <v>289.07</v>
      </c>
      <c r="D5610" s="98">
        <f t="shared" si="90"/>
        <v>-0.60354120664353406</v>
      </c>
      <c r="E5610" s="98">
        <v>-2.4499713157628333E-2</v>
      </c>
    </row>
    <row r="5611" spans="2:5">
      <c r="B5611" s="283">
        <v>42632.645833333336</v>
      </c>
      <c r="C5611" s="284">
        <v>438.97</v>
      </c>
      <c r="D5611" s="98">
        <f t="shared" si="90"/>
        <v>0.51855951845573744</v>
      </c>
      <c r="E5611" s="98">
        <v>-2.4511111111111039E-2</v>
      </c>
    </row>
    <row r="5612" spans="2:5">
      <c r="B5612" s="283">
        <v>38397.645833333336</v>
      </c>
      <c r="C5612" s="284">
        <v>38.97</v>
      </c>
      <c r="D5612" s="98">
        <f t="shared" si="90"/>
        <v>-0.91122400164020323</v>
      </c>
      <c r="E5612" s="98">
        <v>-2.4530663329161539E-2</v>
      </c>
    </row>
    <row r="5613" spans="2:5">
      <c r="B5613" s="283">
        <v>39759.645833333336</v>
      </c>
      <c r="C5613" s="284">
        <v>73.150000000000006</v>
      </c>
      <c r="D5613" s="98">
        <f t="shared" si="90"/>
        <v>0.87708493713112667</v>
      </c>
      <c r="E5613" s="98">
        <v>-2.453660488065057E-2</v>
      </c>
    </row>
    <row r="5614" spans="2:5">
      <c r="B5614" s="283">
        <v>40851.645833333336</v>
      </c>
      <c r="C5614" s="284">
        <v>224.34</v>
      </c>
      <c r="D5614" s="98">
        <f t="shared" si="90"/>
        <v>2.0668489405331507</v>
      </c>
      <c r="E5614" s="98">
        <v>-2.4566285490673523E-2</v>
      </c>
    </row>
    <row r="5615" spans="2:5">
      <c r="B5615" s="283">
        <v>42682.645833333336</v>
      </c>
      <c r="C5615" s="284">
        <v>447.72</v>
      </c>
      <c r="D5615" s="98">
        <f t="shared" si="90"/>
        <v>0.99572078095747529</v>
      </c>
      <c r="E5615" s="98">
        <v>-2.4575163398692701E-2</v>
      </c>
    </row>
    <row r="5616" spans="2:5">
      <c r="B5616" s="283">
        <v>40795.645833333336</v>
      </c>
      <c r="C5616" s="284">
        <v>231.2</v>
      </c>
      <c r="D5616" s="98">
        <f t="shared" si="90"/>
        <v>-0.48360582506923977</v>
      </c>
      <c r="E5616" s="98">
        <v>-2.463719203509962E-2</v>
      </c>
    </row>
    <row r="5617" spans="2:5">
      <c r="B5617" s="283">
        <v>41645.645833333336</v>
      </c>
      <c r="C5617" s="284">
        <v>173.38</v>
      </c>
      <c r="D5617" s="98">
        <f t="shared" si="90"/>
        <v>-0.25008650519031139</v>
      </c>
      <c r="E5617" s="98">
        <v>-2.4639963996399561E-2</v>
      </c>
    </row>
    <row r="5618" spans="2:5">
      <c r="B5618" s="283">
        <v>40494.645833333336</v>
      </c>
      <c r="C5618" s="284">
        <v>133.26</v>
      </c>
      <c r="D5618" s="98">
        <f t="shared" si="90"/>
        <v>-0.23139923866651291</v>
      </c>
      <c r="E5618" s="98">
        <v>-2.4665154065725003E-2</v>
      </c>
    </row>
    <row r="5619" spans="2:5">
      <c r="B5619" s="283">
        <v>40214.645833333336</v>
      </c>
      <c r="C5619" s="284">
        <v>125.13</v>
      </c>
      <c r="D5619" s="98">
        <f t="shared" si="90"/>
        <v>-6.1008554705087814E-2</v>
      </c>
      <c r="E5619" s="98">
        <v>-2.4707716289945614E-2</v>
      </c>
    </row>
    <row r="5620" spans="2:5">
      <c r="B5620" s="283">
        <v>44994.645833333336</v>
      </c>
      <c r="C5620" s="284">
        <v>662.88</v>
      </c>
      <c r="D5620" s="98">
        <f t="shared" si="90"/>
        <v>4.297530568209063</v>
      </c>
      <c r="E5620" s="98">
        <v>-2.4717514124293682E-2</v>
      </c>
    </row>
    <row r="5621" spans="2:5">
      <c r="B5621" s="283">
        <v>39216.645833333336</v>
      </c>
      <c r="C5621" s="284">
        <v>100.61</v>
      </c>
      <c r="D5621" s="98">
        <f t="shared" si="90"/>
        <v>-0.84822290610668594</v>
      </c>
      <c r="E5621" s="98">
        <v>-2.4718883288096127E-2</v>
      </c>
    </row>
    <row r="5622" spans="2:5">
      <c r="B5622" s="283">
        <v>39764.645833333336</v>
      </c>
      <c r="C5622" s="284">
        <v>65</v>
      </c>
      <c r="D5622" s="98">
        <f t="shared" si="90"/>
        <v>-0.35394096014312693</v>
      </c>
      <c r="E5622" s="98">
        <v>-2.4756189047261845E-2</v>
      </c>
    </row>
    <row r="5623" spans="2:5">
      <c r="B5623" s="283">
        <v>43046.645833333336</v>
      </c>
      <c r="C5623" s="284">
        <v>331.87</v>
      </c>
      <c r="D5623" s="98">
        <f t="shared" si="90"/>
        <v>4.1056923076923075</v>
      </c>
      <c r="E5623" s="98">
        <v>-2.4829572167371805E-2</v>
      </c>
    </row>
    <row r="5624" spans="2:5">
      <c r="B5624" s="283">
        <v>41376.645833333336</v>
      </c>
      <c r="C5624" s="284">
        <v>170.39</v>
      </c>
      <c r="D5624" s="98">
        <f t="shared" si="90"/>
        <v>-0.48657606894265837</v>
      </c>
      <c r="E5624" s="98">
        <v>-2.4838321982487255E-2</v>
      </c>
    </row>
    <row r="5625" spans="2:5">
      <c r="B5625" s="283">
        <v>45481.645833333336</v>
      </c>
      <c r="C5625" s="284">
        <v>1408.47</v>
      </c>
      <c r="D5625" s="98">
        <f t="shared" si="90"/>
        <v>7.2661541170256481</v>
      </c>
      <c r="E5625" s="98">
        <v>-2.4855127148860623E-2</v>
      </c>
    </row>
    <row r="5626" spans="2:5">
      <c r="B5626" s="283">
        <v>43362.645833333336</v>
      </c>
      <c r="C5626" s="284">
        <v>300.12</v>
      </c>
      <c r="D5626" s="98">
        <f t="shared" si="90"/>
        <v>-0.78691771922724663</v>
      </c>
      <c r="E5626" s="98">
        <v>-2.4856223803489508E-2</v>
      </c>
    </row>
    <row r="5627" spans="2:5">
      <c r="B5627" s="283">
        <v>36707.645833333336</v>
      </c>
      <c r="C5627" s="284">
        <v>26.67</v>
      </c>
      <c r="D5627" s="98">
        <f t="shared" si="90"/>
        <v>-0.91113554578168732</v>
      </c>
      <c r="E5627" s="98">
        <v>-2.4862888482632517E-2</v>
      </c>
    </row>
    <row r="5628" spans="2:5">
      <c r="B5628" s="283">
        <v>39631.645833333336</v>
      </c>
      <c r="C5628" s="284">
        <v>80.790000000000006</v>
      </c>
      <c r="D5628" s="98">
        <f t="shared" si="90"/>
        <v>2.0292463442069741</v>
      </c>
      <c r="E5628" s="98">
        <v>-2.4864212432106125E-2</v>
      </c>
    </row>
    <row r="5629" spans="2:5">
      <c r="B5629" s="283">
        <v>45772.645833333336</v>
      </c>
      <c r="C5629" s="284">
        <v>2673.5</v>
      </c>
      <c r="D5629" s="98">
        <f t="shared" si="90"/>
        <v>32.091966827577664</v>
      </c>
      <c r="E5629" s="98">
        <v>-2.4864407459686988E-2</v>
      </c>
    </row>
    <row r="5630" spans="2:5">
      <c r="B5630" s="283">
        <v>42860.645833333336</v>
      </c>
      <c r="C5630" s="284">
        <v>398.55</v>
      </c>
      <c r="D5630" s="98">
        <f t="shared" si="90"/>
        <v>-0.8509257527585562</v>
      </c>
      <c r="E5630" s="98">
        <v>-2.4882560187903691E-2</v>
      </c>
    </row>
    <row r="5631" spans="2:5">
      <c r="B5631" s="283">
        <v>43804.645833333336</v>
      </c>
      <c r="C5631" s="284">
        <v>446.43</v>
      </c>
      <c r="D5631" s="98">
        <f t="shared" si="90"/>
        <v>0.12013549115543842</v>
      </c>
      <c r="E5631" s="98">
        <v>-2.490007207915601E-2</v>
      </c>
    </row>
    <row r="5632" spans="2:5">
      <c r="B5632" s="283">
        <v>39135.645833333336</v>
      </c>
      <c r="C5632" s="284">
        <v>83.01</v>
      </c>
      <c r="D5632" s="98">
        <f t="shared" si="90"/>
        <v>-0.81405819501377596</v>
      </c>
      <c r="E5632" s="98">
        <v>-2.4903089392693367E-2</v>
      </c>
    </row>
    <row r="5633" spans="2:5">
      <c r="B5633" s="283">
        <v>42409.645833333336</v>
      </c>
      <c r="C5633" s="284">
        <v>374.6</v>
      </c>
      <c r="D5633" s="98">
        <f t="shared" si="90"/>
        <v>3.5127093121310686</v>
      </c>
      <c r="E5633" s="98">
        <v>-2.4910846760548666E-2</v>
      </c>
    </row>
    <row r="5634" spans="2:5">
      <c r="B5634" s="283">
        <v>45140.645833333336</v>
      </c>
      <c r="C5634" s="284">
        <v>677.5</v>
      </c>
      <c r="D5634" s="98">
        <f t="shared" si="90"/>
        <v>0.80859583555792836</v>
      </c>
      <c r="E5634" s="98">
        <v>-2.4941352561058117E-2</v>
      </c>
    </row>
    <row r="5635" spans="2:5">
      <c r="B5635" s="283">
        <v>38982.645833333336</v>
      </c>
      <c r="C5635" s="284">
        <v>69.569999999999993</v>
      </c>
      <c r="D5635" s="98">
        <f t="shared" si="90"/>
        <v>-0.89731365313653133</v>
      </c>
      <c r="E5635" s="98">
        <v>-2.49474421864051E-2</v>
      </c>
    </row>
    <row r="5636" spans="2:5">
      <c r="B5636" s="283">
        <v>42083.645833333336</v>
      </c>
      <c r="C5636" s="284">
        <v>152.35</v>
      </c>
      <c r="D5636" s="98">
        <f t="shared" si="90"/>
        <v>1.1898806957021706</v>
      </c>
      <c r="E5636" s="98">
        <v>-2.4959999999999982E-2</v>
      </c>
    </row>
    <row r="5637" spans="2:5">
      <c r="B5637" s="283">
        <v>39923.645833333336</v>
      </c>
      <c r="C5637" s="284">
        <v>55.82</v>
      </c>
      <c r="D5637" s="98">
        <f t="shared" si="90"/>
        <v>-0.6336068263866097</v>
      </c>
      <c r="E5637" s="98">
        <v>-2.4978165938864594E-2</v>
      </c>
    </row>
    <row r="5638" spans="2:5">
      <c r="B5638" s="283">
        <v>40554.645833333336</v>
      </c>
      <c r="C5638" s="284">
        <v>137.72999999999999</v>
      </c>
      <c r="D5638" s="98">
        <f t="shared" si="90"/>
        <v>1.4673951988534575</v>
      </c>
      <c r="E5638" s="98">
        <v>-2.4989381282741085E-2</v>
      </c>
    </row>
    <row r="5639" spans="2:5">
      <c r="B5639" s="283">
        <v>36543.645833333336</v>
      </c>
      <c r="C5639" s="284">
        <v>40.950000000000003</v>
      </c>
      <c r="D5639" s="98">
        <f t="shared" si="90"/>
        <v>-0.70267915486822041</v>
      </c>
      <c r="E5639" s="98">
        <v>-2.4999999999999911E-2</v>
      </c>
    </row>
    <row r="5640" spans="2:5">
      <c r="B5640" s="283">
        <v>37172.645833333336</v>
      </c>
      <c r="C5640" s="284">
        <v>18.329999999999998</v>
      </c>
      <c r="D5640" s="98">
        <f t="shared" si="90"/>
        <v>-0.55238095238095242</v>
      </c>
      <c r="E5640" s="98">
        <v>-2.5000000000000133E-2</v>
      </c>
    </row>
    <row r="5641" spans="2:5">
      <c r="B5641" s="283">
        <v>37322.645833333336</v>
      </c>
      <c r="C5641" s="284">
        <v>24.54</v>
      </c>
      <c r="D5641" s="98">
        <f t="shared" si="90"/>
        <v>0.33878887070376429</v>
      </c>
      <c r="E5641" s="98">
        <v>-2.5029797377830842E-2</v>
      </c>
    </row>
    <row r="5642" spans="2:5">
      <c r="B5642" s="283">
        <v>39013.645833333336</v>
      </c>
      <c r="C5642" s="284">
        <v>71.22</v>
      </c>
      <c r="D5642" s="98">
        <f t="shared" ref="D5642:D5705" si="91">C5642/C5641-1</f>
        <v>1.902200488997555</v>
      </c>
      <c r="E5642" s="98">
        <v>-2.5051334702258732E-2</v>
      </c>
    </row>
    <row r="5643" spans="2:5">
      <c r="B5643" s="283">
        <v>44585.645833333336</v>
      </c>
      <c r="C5643" s="284">
        <v>364.7</v>
      </c>
      <c r="D5643" s="98">
        <f t="shared" si="91"/>
        <v>4.1207525975849482</v>
      </c>
      <c r="E5643" s="98">
        <v>-2.5074850299401152E-2</v>
      </c>
    </row>
    <row r="5644" spans="2:5">
      <c r="B5644" s="283">
        <v>39511.645833333336</v>
      </c>
      <c r="C5644" s="284">
        <v>81.91</v>
      </c>
      <c r="D5644" s="98">
        <f t="shared" si="91"/>
        <v>-0.7754044420071291</v>
      </c>
      <c r="E5644" s="98">
        <v>-2.5113068317067389E-2</v>
      </c>
    </row>
    <row r="5645" spans="2:5">
      <c r="B5645" s="283">
        <v>36789.645833333336</v>
      </c>
      <c r="C5645" s="284">
        <v>26</v>
      </c>
      <c r="D5645" s="98">
        <f t="shared" si="91"/>
        <v>-0.68257843975094612</v>
      </c>
      <c r="E5645" s="98">
        <v>-2.512185976752912E-2</v>
      </c>
    </row>
    <row r="5646" spans="2:5">
      <c r="B5646" s="283">
        <v>42438.645833333336</v>
      </c>
      <c r="C5646" s="284">
        <v>378.28</v>
      </c>
      <c r="D5646" s="98">
        <f t="shared" si="91"/>
        <v>13.549230769230768</v>
      </c>
      <c r="E5646" s="98">
        <v>-2.5126923176043037E-2</v>
      </c>
    </row>
    <row r="5647" spans="2:5">
      <c r="B5647" s="283">
        <v>41694.645833333336</v>
      </c>
      <c r="C5647" s="284">
        <v>231.99</v>
      </c>
      <c r="D5647" s="98">
        <f t="shared" si="91"/>
        <v>-0.38672411969969323</v>
      </c>
      <c r="E5647" s="98">
        <v>-2.5129217968651418E-2</v>
      </c>
    </row>
    <row r="5648" spans="2:5">
      <c r="B5648" s="283">
        <v>44377.645833333336</v>
      </c>
      <c r="C5648" s="284">
        <v>327.17</v>
      </c>
      <c r="D5648" s="98">
        <f t="shared" si="91"/>
        <v>0.41027630501314705</v>
      </c>
      <c r="E5648" s="98">
        <v>-2.5177283832906183E-2</v>
      </c>
    </row>
    <row r="5649" spans="2:5">
      <c r="B5649" s="283">
        <v>39854.645833333336</v>
      </c>
      <c r="C5649" s="284">
        <v>50.69</v>
      </c>
      <c r="D5649" s="98">
        <f t="shared" si="91"/>
        <v>-0.84506525659443099</v>
      </c>
      <c r="E5649" s="98">
        <v>-2.5192307692307736E-2</v>
      </c>
    </row>
    <row r="5650" spans="2:5">
      <c r="B5650" s="283">
        <v>37008.645833333336</v>
      </c>
      <c r="C5650" s="284">
        <v>22.82</v>
      </c>
      <c r="D5650" s="98">
        <f t="shared" si="91"/>
        <v>-0.5498125863089367</v>
      </c>
      <c r="E5650" s="98">
        <v>-2.5202904741563392E-2</v>
      </c>
    </row>
    <row r="5651" spans="2:5">
      <c r="B5651" s="283">
        <v>40032.645833333336</v>
      </c>
      <c r="C5651" s="284">
        <v>113.32</v>
      </c>
      <c r="D5651" s="98">
        <f t="shared" si="91"/>
        <v>3.9658194566170026</v>
      </c>
      <c r="E5651" s="98">
        <v>-2.5204301075268831E-2</v>
      </c>
    </row>
    <row r="5652" spans="2:5">
      <c r="B5652" s="283">
        <v>45181.645833333336</v>
      </c>
      <c r="C5652" s="284">
        <v>684.17</v>
      </c>
      <c r="D5652" s="98">
        <f t="shared" si="91"/>
        <v>5.0375044122837984</v>
      </c>
      <c r="E5652" s="98">
        <v>-2.5260008548226298E-2</v>
      </c>
    </row>
    <row r="5653" spans="2:5">
      <c r="B5653" s="283">
        <v>42604.645833333336</v>
      </c>
      <c r="C5653" s="284">
        <v>388.45</v>
      </c>
      <c r="D5653" s="98">
        <f t="shared" si="91"/>
        <v>-0.43223175526550417</v>
      </c>
      <c r="E5653" s="98">
        <v>-2.5268493425674943E-2</v>
      </c>
    </row>
    <row r="5654" spans="2:5">
      <c r="B5654" s="283">
        <v>40941.645833333336</v>
      </c>
      <c r="C5654" s="284">
        <v>205.54</v>
      </c>
      <c r="D5654" s="98">
        <f t="shared" si="91"/>
        <v>-0.47087141202213922</v>
      </c>
      <c r="E5654" s="98">
        <v>-2.5322458270106263E-2</v>
      </c>
    </row>
    <row r="5655" spans="2:5">
      <c r="B5655" s="283">
        <v>43507.645833333336</v>
      </c>
      <c r="C5655" s="284">
        <v>303.52999999999997</v>
      </c>
      <c r="D5655" s="98">
        <f t="shared" si="91"/>
        <v>0.47674418604651159</v>
      </c>
      <c r="E5655" s="98">
        <v>-2.5366856115339065E-2</v>
      </c>
    </row>
    <row r="5656" spans="2:5">
      <c r="B5656" s="283">
        <v>38349.645833333336</v>
      </c>
      <c r="C5656" s="284">
        <v>33.01</v>
      </c>
      <c r="D5656" s="98">
        <f t="shared" si="91"/>
        <v>-0.89124633479392479</v>
      </c>
      <c r="E5656" s="98">
        <v>-2.5391201653380602E-2</v>
      </c>
    </row>
    <row r="5657" spans="2:5">
      <c r="B5657" s="283">
        <v>44298.645833333336</v>
      </c>
      <c r="C5657" s="284">
        <v>294.38</v>
      </c>
      <c r="D5657" s="98">
        <f t="shared" si="91"/>
        <v>7.9179036655558921</v>
      </c>
      <c r="E5657" s="98">
        <v>-2.539314682999505E-2</v>
      </c>
    </row>
    <row r="5658" spans="2:5">
      <c r="B5658" s="283">
        <v>37820.645833333336</v>
      </c>
      <c r="C5658" s="284">
        <v>24.17</v>
      </c>
      <c r="D5658" s="98">
        <f t="shared" si="91"/>
        <v>-0.91789523744819623</v>
      </c>
      <c r="E5658" s="98">
        <v>-2.5403225806451601E-2</v>
      </c>
    </row>
    <row r="5659" spans="2:5">
      <c r="B5659" s="283">
        <v>40226.645833333336</v>
      </c>
      <c r="C5659" s="284">
        <v>122.27</v>
      </c>
      <c r="D5659" s="98">
        <f t="shared" si="91"/>
        <v>4.0587505171700453</v>
      </c>
      <c r="E5659" s="98">
        <v>-2.5426430734895589E-2</v>
      </c>
    </row>
    <row r="5660" spans="2:5">
      <c r="B5660" s="283">
        <v>37448.645833333336</v>
      </c>
      <c r="C5660" s="284">
        <v>25.66</v>
      </c>
      <c r="D5660" s="98">
        <f t="shared" si="91"/>
        <v>-0.79013658297211087</v>
      </c>
      <c r="E5660" s="98">
        <v>-2.5446259020129092E-2</v>
      </c>
    </row>
    <row r="5661" spans="2:5">
      <c r="B5661" s="283">
        <v>36795.645833333336</v>
      </c>
      <c r="C5661" s="284">
        <v>24.44</v>
      </c>
      <c r="D5661" s="98">
        <f t="shared" si="91"/>
        <v>-4.7544816835541681E-2</v>
      </c>
      <c r="E5661" s="98">
        <v>-2.5518341307814829E-2</v>
      </c>
    </row>
    <row r="5662" spans="2:5">
      <c r="B5662" s="283">
        <v>41253.645833333336</v>
      </c>
      <c r="C5662" s="284">
        <v>227.19</v>
      </c>
      <c r="D5662" s="98">
        <f t="shared" si="91"/>
        <v>8.295826513911619</v>
      </c>
      <c r="E5662" s="98">
        <v>-2.5562942311816439E-2</v>
      </c>
    </row>
    <row r="5663" spans="2:5">
      <c r="B5663" s="283">
        <v>41988.645833333336</v>
      </c>
      <c r="C5663" s="284">
        <v>192.35</v>
      </c>
      <c r="D5663" s="98">
        <f t="shared" si="91"/>
        <v>-0.15335182006250281</v>
      </c>
      <c r="E5663" s="98">
        <v>-2.5582573454913993E-2</v>
      </c>
    </row>
    <row r="5664" spans="2:5">
      <c r="B5664" s="283">
        <v>43511.645833333336</v>
      </c>
      <c r="C5664" s="284">
        <v>284.89999999999998</v>
      </c>
      <c r="D5664" s="98">
        <f t="shared" si="91"/>
        <v>0.48115414608786056</v>
      </c>
      <c r="E5664" s="98">
        <v>-2.5583145221971471E-2</v>
      </c>
    </row>
    <row r="5665" spans="2:5">
      <c r="B5665" s="283">
        <v>41029.645833333336</v>
      </c>
      <c r="C5665" s="284">
        <v>246.37</v>
      </c>
      <c r="D5665" s="98">
        <f t="shared" si="91"/>
        <v>-0.13524043524043516</v>
      </c>
      <c r="E5665" s="98">
        <v>-2.558930548963767E-2</v>
      </c>
    </row>
    <row r="5666" spans="2:5">
      <c r="B5666" s="283">
        <v>40673.645833333336</v>
      </c>
      <c r="C5666" s="284">
        <v>131.22</v>
      </c>
      <c r="D5666" s="98">
        <f t="shared" si="91"/>
        <v>-0.46738645127247636</v>
      </c>
      <c r="E5666" s="98">
        <v>-2.5618177767877004E-2</v>
      </c>
    </row>
    <row r="5667" spans="2:5">
      <c r="B5667" s="283">
        <v>42068.645833333336</v>
      </c>
      <c r="C5667" s="284">
        <v>155.07</v>
      </c>
      <c r="D5667" s="98">
        <f t="shared" si="91"/>
        <v>0.18175582990397809</v>
      </c>
      <c r="E5667" s="98">
        <v>-2.5636192271442093E-2</v>
      </c>
    </row>
    <row r="5668" spans="2:5">
      <c r="B5668" s="283">
        <v>42286.645833333336</v>
      </c>
      <c r="C5668" s="284">
        <v>208.53</v>
      </c>
      <c r="D5668" s="98">
        <f t="shared" si="91"/>
        <v>0.34474753337202557</v>
      </c>
      <c r="E5668" s="98">
        <v>-2.5651808242220353E-2</v>
      </c>
    </row>
    <row r="5669" spans="2:5">
      <c r="B5669" s="283">
        <v>40605.645833333336</v>
      </c>
      <c r="C5669" s="284">
        <v>129.4</v>
      </c>
      <c r="D5669" s="98">
        <f t="shared" si="91"/>
        <v>-0.37946578429962108</v>
      </c>
      <c r="E5669" s="98">
        <v>-2.5675777426398594E-2</v>
      </c>
    </row>
    <row r="5670" spans="2:5">
      <c r="B5670" s="283">
        <v>44232.645833333336</v>
      </c>
      <c r="C5670" s="284">
        <v>311.85000000000002</v>
      </c>
      <c r="D5670" s="98">
        <f t="shared" si="91"/>
        <v>1.4099690880989182</v>
      </c>
      <c r="E5670" s="98">
        <v>-2.568188208829314E-2</v>
      </c>
    </row>
    <row r="5671" spans="2:5">
      <c r="B5671" s="283">
        <v>37603.645833333336</v>
      </c>
      <c r="C5671" s="284">
        <v>22.21</v>
      </c>
      <c r="D5671" s="98">
        <f t="shared" si="91"/>
        <v>-0.92877986211319541</v>
      </c>
      <c r="E5671" s="98">
        <v>-2.5877192982456165E-2</v>
      </c>
    </row>
    <row r="5672" spans="2:5">
      <c r="B5672" s="283">
        <v>45784.645833333336</v>
      </c>
      <c r="C5672" s="284">
        <v>2810</v>
      </c>
      <c r="D5672" s="98">
        <f t="shared" si="91"/>
        <v>125.51958577217469</v>
      </c>
      <c r="E5672" s="98">
        <v>-2.5885109908585724E-2</v>
      </c>
    </row>
    <row r="5673" spans="2:5">
      <c r="B5673" s="283">
        <v>44900.645833333336</v>
      </c>
      <c r="C5673" s="284">
        <v>590.87</v>
      </c>
      <c r="D5673" s="98">
        <f t="shared" si="91"/>
        <v>-0.7897259786476869</v>
      </c>
      <c r="E5673" s="98">
        <v>-2.5899304296218228E-2</v>
      </c>
    </row>
    <row r="5674" spans="2:5">
      <c r="B5674" s="283">
        <v>43181.645833333336</v>
      </c>
      <c r="C5674" s="284">
        <v>271.18</v>
      </c>
      <c r="D5674" s="98">
        <f t="shared" si="91"/>
        <v>-0.54104963866840428</v>
      </c>
      <c r="E5674" s="98">
        <v>-2.593390804597695E-2</v>
      </c>
    </row>
    <row r="5675" spans="2:5">
      <c r="B5675" s="283">
        <v>42149.645833333336</v>
      </c>
      <c r="C5675" s="284">
        <v>162.6</v>
      </c>
      <c r="D5675" s="98">
        <f t="shared" si="91"/>
        <v>-0.40039825945866214</v>
      </c>
      <c r="E5675" s="98">
        <v>-2.5939016354160516E-2</v>
      </c>
    </row>
    <row r="5676" spans="2:5">
      <c r="B5676" s="283">
        <v>39630.645833333336</v>
      </c>
      <c r="C5676" s="284">
        <v>82.85</v>
      </c>
      <c r="D5676" s="98">
        <f t="shared" si="91"/>
        <v>-0.4904674046740467</v>
      </c>
      <c r="E5676" s="98">
        <v>-2.59816600047027E-2</v>
      </c>
    </row>
    <row r="5677" spans="2:5">
      <c r="B5677" s="283">
        <v>44908.645833333336</v>
      </c>
      <c r="C5677" s="284">
        <v>654.58000000000004</v>
      </c>
      <c r="D5677" s="98">
        <f t="shared" si="91"/>
        <v>6.9007845503922765</v>
      </c>
      <c r="E5677" s="98">
        <v>-2.6024074873153058E-2</v>
      </c>
    </row>
    <row r="5678" spans="2:5">
      <c r="B5678" s="283">
        <v>42867.645833333336</v>
      </c>
      <c r="C5678" s="284">
        <v>418.83</v>
      </c>
      <c r="D5678" s="98">
        <f t="shared" si="91"/>
        <v>-0.36015460295151092</v>
      </c>
      <c r="E5678" s="98">
        <v>-2.6044694556193737E-2</v>
      </c>
    </row>
    <row r="5679" spans="2:5">
      <c r="B5679" s="283">
        <v>36837.645833333336</v>
      </c>
      <c r="C5679" s="284">
        <v>24.67</v>
      </c>
      <c r="D5679" s="98">
        <f t="shared" si="91"/>
        <v>-0.94109782011794763</v>
      </c>
      <c r="E5679" s="98">
        <v>-2.6056060007895621E-2</v>
      </c>
    </row>
    <row r="5680" spans="2:5">
      <c r="B5680" s="283">
        <v>37427.645833333336</v>
      </c>
      <c r="C5680" s="284">
        <v>24.67</v>
      </c>
      <c r="D5680" s="98">
        <f t="shared" si="91"/>
        <v>0</v>
      </c>
      <c r="E5680" s="98">
        <v>-2.6056060007895621E-2</v>
      </c>
    </row>
    <row r="5681" spans="2:5">
      <c r="B5681" s="283">
        <v>37474.645833333336</v>
      </c>
      <c r="C5681" s="284">
        <v>25.04</v>
      </c>
      <c r="D5681" s="98">
        <f t="shared" si="91"/>
        <v>1.4997973246858365E-2</v>
      </c>
      <c r="E5681" s="98">
        <v>-2.6059898872034304E-2</v>
      </c>
    </row>
    <row r="5682" spans="2:5">
      <c r="B5682" s="283">
        <v>40870.645833333336</v>
      </c>
      <c r="C5682" s="284">
        <v>194.67</v>
      </c>
      <c r="D5682" s="98">
        <f t="shared" si="91"/>
        <v>6.774361022364217</v>
      </c>
      <c r="E5682" s="98">
        <v>-2.6065639383630268E-2</v>
      </c>
    </row>
    <row r="5683" spans="2:5">
      <c r="B5683" s="283">
        <v>43888.645833333336</v>
      </c>
      <c r="C5683" s="284">
        <v>385.55</v>
      </c>
      <c r="D5683" s="98">
        <f t="shared" si="91"/>
        <v>0.98053115528843704</v>
      </c>
      <c r="E5683" s="98">
        <v>-2.6142965395301809E-2</v>
      </c>
    </row>
    <row r="5684" spans="2:5">
      <c r="B5684" s="283">
        <v>43945.645833333336</v>
      </c>
      <c r="C5684" s="284">
        <v>344.62</v>
      </c>
      <c r="D5684" s="98">
        <f t="shared" si="91"/>
        <v>-0.10616003112436778</v>
      </c>
      <c r="E5684" s="98">
        <v>-2.6167062280999187E-2</v>
      </c>
    </row>
    <row r="5685" spans="2:5">
      <c r="B5685" s="283">
        <v>38623.645833333336</v>
      </c>
      <c r="C5685" s="284">
        <v>67.349999999999994</v>
      </c>
      <c r="D5685" s="98">
        <f t="shared" si="91"/>
        <v>-0.80456734954442577</v>
      </c>
      <c r="E5685" s="98">
        <v>-2.6171197223828879E-2</v>
      </c>
    </row>
    <row r="5686" spans="2:5">
      <c r="B5686" s="283">
        <v>43587.645833333336</v>
      </c>
      <c r="C5686" s="284">
        <v>358.83</v>
      </c>
      <c r="D5686" s="98">
        <f t="shared" si="91"/>
        <v>4.3278396436525615</v>
      </c>
      <c r="E5686" s="98">
        <v>-2.6188666956144302E-2</v>
      </c>
    </row>
    <row r="5687" spans="2:5">
      <c r="B5687" s="283">
        <v>37518.645833333336</v>
      </c>
      <c r="C5687" s="284">
        <v>22.67</v>
      </c>
      <c r="D5687" s="98">
        <f t="shared" si="91"/>
        <v>-0.93682245074269155</v>
      </c>
      <c r="E5687" s="98">
        <v>-2.6202749140893489E-2</v>
      </c>
    </row>
    <row r="5688" spans="2:5">
      <c r="B5688" s="283">
        <v>42933.645833333336</v>
      </c>
      <c r="C5688" s="284">
        <v>409.02</v>
      </c>
      <c r="D5688" s="98">
        <f t="shared" si="91"/>
        <v>17.042346713718569</v>
      </c>
      <c r="E5688" s="98">
        <v>-2.62124133990429E-2</v>
      </c>
    </row>
    <row r="5689" spans="2:5">
      <c r="B5689" s="283">
        <v>37854.645833333336</v>
      </c>
      <c r="C5689" s="284">
        <v>27.84</v>
      </c>
      <c r="D5689" s="98">
        <f t="shared" si="91"/>
        <v>-0.93193486871057651</v>
      </c>
      <c r="E5689" s="98">
        <v>-2.6232948583420734E-2</v>
      </c>
    </row>
    <row r="5690" spans="2:5">
      <c r="B5690" s="283">
        <v>43530.645833333336</v>
      </c>
      <c r="C5690" s="284">
        <v>311</v>
      </c>
      <c r="D5690" s="98">
        <f t="shared" si="91"/>
        <v>10.170977011494253</v>
      </c>
      <c r="E5690" s="98">
        <v>-2.6238336777506421E-2</v>
      </c>
    </row>
    <row r="5691" spans="2:5">
      <c r="B5691" s="283">
        <v>43503.645833333336</v>
      </c>
      <c r="C5691" s="284">
        <v>314.2</v>
      </c>
      <c r="D5691" s="98">
        <f t="shared" si="91"/>
        <v>1.0289389067523969E-2</v>
      </c>
      <c r="E5691" s="98">
        <v>-2.6249728825115559E-2</v>
      </c>
    </row>
    <row r="5692" spans="2:5">
      <c r="B5692" s="283">
        <v>37508.645833333336</v>
      </c>
      <c r="C5692" s="284">
        <v>23.34</v>
      </c>
      <c r="D5692" s="98">
        <f t="shared" si="91"/>
        <v>-0.92571610439210694</v>
      </c>
      <c r="E5692" s="98">
        <v>-2.6282853566958697E-2</v>
      </c>
    </row>
    <row r="5693" spans="2:5">
      <c r="B5693" s="283">
        <v>39510.645833333336</v>
      </c>
      <c r="C5693" s="284">
        <v>84.02</v>
      </c>
      <c r="D5693" s="98">
        <f t="shared" si="91"/>
        <v>2.599828620394173</v>
      </c>
      <c r="E5693" s="98">
        <v>-2.6306640398655823E-2</v>
      </c>
    </row>
    <row r="5694" spans="2:5">
      <c r="B5694" s="283">
        <v>36805.645833333336</v>
      </c>
      <c r="C5694" s="284">
        <v>25.07</v>
      </c>
      <c r="D5694" s="98">
        <f t="shared" si="91"/>
        <v>-0.70161866222328018</v>
      </c>
      <c r="E5694" s="98">
        <v>-2.6407766990291237E-2</v>
      </c>
    </row>
    <row r="5695" spans="2:5">
      <c r="B5695" s="283">
        <v>37587.645833333336</v>
      </c>
      <c r="C5695" s="284">
        <v>22.4</v>
      </c>
      <c r="D5695" s="98">
        <f t="shared" si="91"/>
        <v>-0.10650179497407264</v>
      </c>
      <c r="E5695" s="98">
        <v>-2.6510212950891066E-2</v>
      </c>
    </row>
    <row r="5696" spans="2:5">
      <c r="B5696" s="283">
        <v>41150.645833333336</v>
      </c>
      <c r="C5696" s="284">
        <v>222.51</v>
      </c>
      <c r="D5696" s="98">
        <f t="shared" si="91"/>
        <v>8.9334821428571427</v>
      </c>
      <c r="E5696" s="98">
        <v>-2.6512665704160665E-2</v>
      </c>
    </row>
    <row r="5697" spans="2:5">
      <c r="B5697" s="283">
        <v>41058.645833333336</v>
      </c>
      <c r="C5697" s="284">
        <v>215.14</v>
      </c>
      <c r="D5697" s="98">
        <f t="shared" si="91"/>
        <v>-3.3122106871601331E-2</v>
      </c>
      <c r="E5697" s="98">
        <v>-2.6515837104072459E-2</v>
      </c>
    </row>
    <row r="5698" spans="2:5">
      <c r="B5698" s="283">
        <v>45560.645833333336</v>
      </c>
      <c r="C5698" s="284">
        <v>2371.2800000000002</v>
      </c>
      <c r="D5698" s="98">
        <f t="shared" si="91"/>
        <v>10.022032165101797</v>
      </c>
      <c r="E5698" s="98">
        <v>-2.652018982872717E-2</v>
      </c>
    </row>
    <row r="5699" spans="2:5">
      <c r="B5699" s="283">
        <v>41019.645833333336</v>
      </c>
      <c r="C5699" s="284">
        <v>249.41</v>
      </c>
      <c r="D5699" s="98">
        <f t="shared" si="91"/>
        <v>-0.89482051887588143</v>
      </c>
      <c r="E5699" s="98">
        <v>-2.6540728308809158E-2</v>
      </c>
    </row>
    <row r="5700" spans="2:5">
      <c r="B5700" s="283">
        <v>37522.645833333336</v>
      </c>
      <c r="C5700" s="284">
        <v>22.7</v>
      </c>
      <c r="D5700" s="98">
        <f t="shared" si="91"/>
        <v>-0.90898520508399827</v>
      </c>
      <c r="E5700" s="98">
        <v>-2.6586620926243643E-2</v>
      </c>
    </row>
    <row r="5701" spans="2:5">
      <c r="B5701" s="283">
        <v>40584.645833333336</v>
      </c>
      <c r="C5701" s="284">
        <v>114.57</v>
      </c>
      <c r="D5701" s="98">
        <f t="shared" si="91"/>
        <v>4.0471365638766521</v>
      </c>
      <c r="E5701" s="98">
        <v>-2.6675728485260342E-2</v>
      </c>
    </row>
    <row r="5702" spans="2:5">
      <c r="B5702" s="283">
        <v>37029.645833333336</v>
      </c>
      <c r="C5702" s="284">
        <v>23.34</v>
      </c>
      <c r="D5702" s="98">
        <f t="shared" si="91"/>
        <v>-0.79628174914899186</v>
      </c>
      <c r="E5702" s="98">
        <v>-2.6688907422852348E-2</v>
      </c>
    </row>
    <row r="5703" spans="2:5">
      <c r="B5703" s="283">
        <v>37154.645833333336</v>
      </c>
      <c r="C5703" s="284">
        <v>19.68</v>
      </c>
      <c r="D5703" s="98">
        <f t="shared" si="91"/>
        <v>-0.15681233933161953</v>
      </c>
      <c r="E5703" s="98">
        <v>-2.6706231454005858E-2</v>
      </c>
    </row>
    <row r="5704" spans="2:5">
      <c r="B5704" s="283">
        <v>38002.645833333336</v>
      </c>
      <c r="C5704" s="284">
        <v>31.33</v>
      </c>
      <c r="D5704" s="98">
        <f t="shared" si="91"/>
        <v>0.591971544715447</v>
      </c>
      <c r="E5704" s="98">
        <v>-2.6716371543957784E-2</v>
      </c>
    </row>
    <row r="5705" spans="2:5">
      <c r="B5705" s="283">
        <v>45799.645833333336</v>
      </c>
      <c r="C5705" s="284">
        <v>2774.83</v>
      </c>
      <c r="D5705" s="98">
        <f t="shared" si="91"/>
        <v>87.567826364506871</v>
      </c>
      <c r="E5705" s="98">
        <v>-2.671694142406178E-2</v>
      </c>
    </row>
    <row r="5706" spans="2:5">
      <c r="B5706" s="283">
        <v>43360.645833333336</v>
      </c>
      <c r="C5706" s="284">
        <v>321.58</v>
      </c>
      <c r="D5706" s="98">
        <f t="shared" ref="D5706:D5769" si="92">C5706/C5705-1</f>
        <v>-0.88410821563843556</v>
      </c>
      <c r="E5706" s="98">
        <v>-2.6783282389613583E-2</v>
      </c>
    </row>
    <row r="5707" spans="2:5">
      <c r="B5707" s="283">
        <v>39126.645833333336</v>
      </c>
      <c r="C5707" s="284">
        <v>85.63</v>
      </c>
      <c r="D5707" s="98">
        <f t="shared" si="92"/>
        <v>-0.7337210025499098</v>
      </c>
      <c r="E5707" s="98">
        <v>-2.6821229685191517E-2</v>
      </c>
    </row>
    <row r="5708" spans="2:5">
      <c r="B5708" s="283">
        <v>39855.645833333336</v>
      </c>
      <c r="C5708" s="284">
        <v>49.33</v>
      </c>
      <c r="D5708" s="98">
        <f t="shared" si="92"/>
        <v>-0.42391685157071124</v>
      </c>
      <c r="E5708" s="98">
        <v>-2.6829749457486729E-2</v>
      </c>
    </row>
    <row r="5709" spans="2:5">
      <c r="B5709" s="283">
        <v>40932.645833333336</v>
      </c>
      <c r="C5709" s="284">
        <v>192.64</v>
      </c>
      <c r="D5709" s="98">
        <f t="shared" si="92"/>
        <v>2.9051287249138453</v>
      </c>
      <c r="E5709" s="98">
        <v>-2.6874115983027025E-2</v>
      </c>
    </row>
    <row r="5710" spans="2:5">
      <c r="B5710" s="283">
        <v>44550.645833333336</v>
      </c>
      <c r="C5710" s="284">
        <v>388.78</v>
      </c>
      <c r="D5710" s="98">
        <f t="shared" si="92"/>
        <v>1.0181686046511627</v>
      </c>
      <c r="E5710" s="98">
        <v>-2.6882258710452578E-2</v>
      </c>
    </row>
    <row r="5711" spans="2:5">
      <c r="B5711" s="283">
        <v>40182.645833333336</v>
      </c>
      <c r="C5711" s="284">
        <v>129.94999999999999</v>
      </c>
      <c r="D5711" s="98">
        <f t="shared" si="92"/>
        <v>-0.66574926693759973</v>
      </c>
      <c r="E5711" s="98">
        <v>-2.6883330837202402E-2</v>
      </c>
    </row>
    <row r="5712" spans="2:5">
      <c r="B5712" s="283">
        <v>40759.645833333336</v>
      </c>
      <c r="C5712" s="284">
        <v>210.68</v>
      </c>
      <c r="D5712" s="98">
        <f t="shared" si="92"/>
        <v>0.6212389380530976</v>
      </c>
      <c r="E5712" s="98">
        <v>-2.6927162717657271E-2</v>
      </c>
    </row>
    <row r="5713" spans="2:5">
      <c r="B5713" s="283">
        <v>40942.645833333336</v>
      </c>
      <c r="C5713" s="284">
        <v>200</v>
      </c>
      <c r="D5713" s="98">
        <f t="shared" si="92"/>
        <v>-5.0692994114296619E-2</v>
      </c>
      <c r="E5713" s="98">
        <v>-2.6953391067432109E-2</v>
      </c>
    </row>
    <row r="5714" spans="2:5">
      <c r="B5714" s="283">
        <v>36969.645833333336</v>
      </c>
      <c r="C5714" s="284">
        <v>26.68</v>
      </c>
      <c r="D5714" s="98">
        <f t="shared" si="92"/>
        <v>-0.86660000000000004</v>
      </c>
      <c r="E5714" s="98">
        <v>-2.6987600291757952E-2</v>
      </c>
    </row>
    <row r="5715" spans="2:5">
      <c r="B5715" s="283">
        <v>38603.645833333336</v>
      </c>
      <c r="C5715" s="284">
        <v>65.88</v>
      </c>
      <c r="D5715" s="98">
        <f t="shared" si="92"/>
        <v>1.4692653673163418</v>
      </c>
      <c r="E5715" s="98">
        <v>-2.7027027027026973E-2</v>
      </c>
    </row>
    <row r="5716" spans="2:5">
      <c r="B5716" s="283">
        <v>41596.645833333336</v>
      </c>
      <c r="C5716" s="284">
        <v>168.08</v>
      </c>
      <c r="D5716" s="98">
        <f t="shared" si="92"/>
        <v>1.5513054037644207</v>
      </c>
      <c r="E5716" s="98">
        <v>-2.703328509406655E-2</v>
      </c>
    </row>
    <row r="5717" spans="2:5">
      <c r="B5717" s="283">
        <v>37503.645833333336</v>
      </c>
      <c r="C5717" s="284">
        <v>23.72</v>
      </c>
      <c r="D5717" s="98">
        <f t="shared" si="92"/>
        <v>-0.85887672536887205</v>
      </c>
      <c r="E5717" s="98">
        <v>-2.7071369975389725E-2</v>
      </c>
    </row>
    <row r="5718" spans="2:5">
      <c r="B5718" s="283">
        <v>42306.645833333336</v>
      </c>
      <c r="C5718" s="284">
        <v>305.7</v>
      </c>
      <c r="D5718" s="98">
        <f t="shared" si="92"/>
        <v>11.887858347386173</v>
      </c>
      <c r="E5718" s="98">
        <v>-2.7145721286955471E-2</v>
      </c>
    </row>
    <row r="5719" spans="2:5">
      <c r="B5719" s="283">
        <v>39911.645833333336</v>
      </c>
      <c r="C5719" s="284">
        <v>51.54</v>
      </c>
      <c r="D5719" s="98">
        <f t="shared" si="92"/>
        <v>-0.83140333660451426</v>
      </c>
      <c r="E5719" s="98">
        <v>-2.7180067950169806E-2</v>
      </c>
    </row>
    <row r="5720" spans="2:5">
      <c r="B5720" s="283">
        <v>38901.645833333336</v>
      </c>
      <c r="C5720" s="284">
        <v>87.27</v>
      </c>
      <c r="D5720" s="98">
        <f t="shared" si="92"/>
        <v>0.69324796274738065</v>
      </c>
      <c r="E5720" s="98">
        <v>-2.7198751532716559E-2</v>
      </c>
    </row>
    <row r="5721" spans="2:5">
      <c r="B5721" s="283">
        <v>44510.645833333336</v>
      </c>
      <c r="C5721" s="284">
        <v>420.75</v>
      </c>
      <c r="D5721" s="98">
        <f t="shared" si="92"/>
        <v>3.8212444138879338</v>
      </c>
      <c r="E5721" s="98">
        <v>-2.72351050794164E-2</v>
      </c>
    </row>
    <row r="5722" spans="2:5">
      <c r="B5722" s="283">
        <v>39755.645833333336</v>
      </c>
      <c r="C5722" s="284">
        <v>71.33</v>
      </c>
      <c r="D5722" s="98">
        <f t="shared" si="92"/>
        <v>-0.83046939988116453</v>
      </c>
      <c r="E5722" s="98">
        <v>-2.7273966998499932E-2</v>
      </c>
    </row>
    <row r="5723" spans="2:5">
      <c r="B5723" s="283">
        <v>45386.645833333336</v>
      </c>
      <c r="C5723" s="284">
        <v>1068.97</v>
      </c>
      <c r="D5723" s="98">
        <f t="shared" si="92"/>
        <v>13.986261040235526</v>
      </c>
      <c r="E5723" s="98">
        <v>-2.7324840764331171E-2</v>
      </c>
    </row>
    <row r="5724" spans="2:5">
      <c r="B5724" s="283">
        <v>45575.645833333336</v>
      </c>
      <c r="C5724" s="284">
        <v>2297.9299999999998</v>
      </c>
      <c r="D5724" s="98">
        <f t="shared" si="92"/>
        <v>1.1496674368784903</v>
      </c>
      <c r="E5724" s="98">
        <v>-2.7331216931216984E-2</v>
      </c>
    </row>
    <row r="5725" spans="2:5">
      <c r="B5725" s="283">
        <v>41113.645833333336</v>
      </c>
      <c r="C5725" s="284">
        <v>210.94</v>
      </c>
      <c r="D5725" s="98">
        <f t="shared" si="92"/>
        <v>-0.90820434042812448</v>
      </c>
      <c r="E5725" s="98">
        <v>-2.7343569880573626E-2</v>
      </c>
    </row>
    <row r="5726" spans="2:5">
      <c r="B5726" s="283">
        <v>39846.645833333336</v>
      </c>
      <c r="C5726" s="284">
        <v>56.9</v>
      </c>
      <c r="D5726" s="98">
        <f t="shared" si="92"/>
        <v>-0.7302550488290509</v>
      </c>
      <c r="E5726" s="98">
        <v>-2.7350427350427364E-2</v>
      </c>
    </row>
    <row r="5727" spans="2:5">
      <c r="B5727" s="283">
        <v>41458.645833333336</v>
      </c>
      <c r="C5727" s="284">
        <v>186.14</v>
      </c>
      <c r="D5727" s="98">
        <f t="shared" si="92"/>
        <v>2.2713532513181018</v>
      </c>
      <c r="E5727" s="98">
        <v>-2.7380081513219801E-2</v>
      </c>
    </row>
    <row r="5728" spans="2:5">
      <c r="B5728" s="283">
        <v>42884.645833333336</v>
      </c>
      <c r="C5728" s="284">
        <v>399.32</v>
      </c>
      <c r="D5728" s="98">
        <f t="shared" si="92"/>
        <v>1.1452670033308263</v>
      </c>
      <c r="E5728" s="98">
        <v>-2.7400930413814972E-2</v>
      </c>
    </row>
    <row r="5729" spans="2:5">
      <c r="B5729" s="283">
        <v>39398.645833333336</v>
      </c>
      <c r="C5729" s="284">
        <v>90.43</v>
      </c>
      <c r="D5729" s="98">
        <f t="shared" si="92"/>
        <v>-0.77354001803065209</v>
      </c>
      <c r="E5729" s="98">
        <v>-2.7425252742525275E-2</v>
      </c>
    </row>
    <row r="5730" spans="2:5">
      <c r="B5730" s="283">
        <v>42090.645833333336</v>
      </c>
      <c r="C5730" s="284">
        <v>141.78</v>
      </c>
      <c r="D5730" s="98">
        <f t="shared" si="92"/>
        <v>0.56784253013380503</v>
      </c>
      <c r="E5730" s="98">
        <v>-2.7438606118809217E-2</v>
      </c>
    </row>
    <row r="5731" spans="2:5">
      <c r="B5731" s="283">
        <v>37208.645833333336</v>
      </c>
      <c r="C5731" s="284">
        <v>26.07</v>
      </c>
      <c r="D5731" s="98">
        <f t="shared" si="92"/>
        <v>-0.81612357173085059</v>
      </c>
      <c r="E5731" s="98">
        <v>-2.7601641178664593E-2</v>
      </c>
    </row>
    <row r="5732" spans="2:5">
      <c r="B5732" s="283">
        <v>40834.645833333336</v>
      </c>
      <c r="C5732" s="284">
        <v>233.03</v>
      </c>
      <c r="D5732" s="98">
        <f t="shared" si="92"/>
        <v>7.938626774069812</v>
      </c>
      <c r="E5732" s="98">
        <v>-2.7623617775923259E-2</v>
      </c>
    </row>
    <row r="5733" spans="2:5">
      <c r="B5733" s="283">
        <v>36663.645833333336</v>
      </c>
      <c r="C5733" s="284">
        <v>24.63</v>
      </c>
      <c r="D5733" s="98">
        <f t="shared" si="92"/>
        <v>-0.8943054542333605</v>
      </c>
      <c r="E5733" s="98">
        <v>-2.7635215159889426E-2</v>
      </c>
    </row>
    <row r="5734" spans="2:5">
      <c r="B5734" s="283">
        <v>37204.645833333336</v>
      </c>
      <c r="C5734" s="284">
        <v>26.69</v>
      </c>
      <c r="D5734" s="98">
        <f t="shared" si="92"/>
        <v>8.363784003248087E-2</v>
      </c>
      <c r="E5734" s="98">
        <v>-2.7686703096539089E-2</v>
      </c>
    </row>
    <row r="5735" spans="2:5">
      <c r="B5735" s="283">
        <v>45706.645833333336</v>
      </c>
      <c r="C5735" s="284">
        <v>2280.9299999999998</v>
      </c>
      <c r="D5735" s="98">
        <f t="shared" si="92"/>
        <v>84.460097414762075</v>
      </c>
      <c r="E5735" s="98">
        <v>-2.7736572890025624E-2</v>
      </c>
    </row>
    <row r="5736" spans="2:5">
      <c r="B5736" s="283">
        <v>38925.645833333336</v>
      </c>
      <c r="C5736" s="284">
        <v>77.709999999999994</v>
      </c>
      <c r="D5736" s="98">
        <f t="shared" si="92"/>
        <v>-0.96593056341053873</v>
      </c>
      <c r="E5736" s="98">
        <v>-2.7774302514700477E-2</v>
      </c>
    </row>
    <row r="5737" spans="2:5">
      <c r="B5737" s="283">
        <v>43951.645833333336</v>
      </c>
      <c r="C5737" s="284">
        <v>335</v>
      </c>
      <c r="D5737" s="98">
        <f t="shared" si="92"/>
        <v>3.3108994981340887</v>
      </c>
      <c r="E5737" s="98">
        <v>-2.7801961808578524E-2</v>
      </c>
    </row>
    <row r="5738" spans="2:5">
      <c r="B5738" s="283">
        <v>41116.645833333336</v>
      </c>
      <c r="C5738" s="284">
        <v>214.31</v>
      </c>
      <c r="D5738" s="98">
        <f t="shared" si="92"/>
        <v>-0.36026865671641795</v>
      </c>
      <c r="E5738" s="98">
        <v>-2.7808020322990346E-2</v>
      </c>
    </row>
    <row r="5739" spans="2:5">
      <c r="B5739" s="283">
        <v>39814.645833333336</v>
      </c>
      <c r="C5739" s="284">
        <v>58.33</v>
      </c>
      <c r="D5739" s="98">
        <f t="shared" si="92"/>
        <v>-0.72782417992627502</v>
      </c>
      <c r="E5739" s="98">
        <v>-2.7833333333333377E-2</v>
      </c>
    </row>
    <row r="5740" spans="2:5">
      <c r="B5740" s="283">
        <v>40273.645833333336</v>
      </c>
      <c r="C5740" s="284">
        <v>125.28</v>
      </c>
      <c r="D5740" s="98">
        <f t="shared" si="92"/>
        <v>1.1477798731356077</v>
      </c>
      <c r="E5740" s="98">
        <v>-2.7857530845037615E-2</v>
      </c>
    </row>
    <row r="5741" spans="2:5">
      <c r="B5741" s="283">
        <v>43557.645833333336</v>
      </c>
      <c r="C5741" s="284">
        <v>376.62</v>
      </c>
      <c r="D5741" s="98">
        <f t="shared" si="92"/>
        <v>2.0062260536398466</v>
      </c>
      <c r="E5741" s="98">
        <v>-2.7876722936348131E-2</v>
      </c>
    </row>
    <row r="5742" spans="2:5">
      <c r="B5742" s="283">
        <v>37085.645833333336</v>
      </c>
      <c r="C5742" s="284">
        <v>23</v>
      </c>
      <c r="D5742" s="98">
        <f t="shared" si="92"/>
        <v>-0.93893048696298653</v>
      </c>
      <c r="E5742" s="98">
        <v>-2.789518174133554E-2</v>
      </c>
    </row>
    <row r="5743" spans="2:5">
      <c r="B5743" s="283">
        <v>40269.645833333336</v>
      </c>
      <c r="C5743" s="284">
        <v>128.87</v>
      </c>
      <c r="D5743" s="98">
        <f t="shared" si="92"/>
        <v>4.6030434782608696</v>
      </c>
      <c r="E5743" s="98">
        <v>-2.7909783510598141E-2</v>
      </c>
    </row>
    <row r="5744" spans="2:5">
      <c r="B5744" s="283">
        <v>36942.645833333336</v>
      </c>
      <c r="C5744" s="284">
        <v>31.34</v>
      </c>
      <c r="D5744" s="98">
        <f t="shared" si="92"/>
        <v>-0.75680918755334836</v>
      </c>
      <c r="E5744" s="98">
        <v>-2.7915632754342501E-2</v>
      </c>
    </row>
    <row r="5745" spans="2:5">
      <c r="B5745" s="283">
        <v>41337.645833333336</v>
      </c>
      <c r="C5745" s="284">
        <v>196.61</v>
      </c>
      <c r="D5745" s="98">
        <f t="shared" si="92"/>
        <v>5.2734524569240593</v>
      </c>
      <c r="E5745" s="98">
        <v>-2.7934341936121765E-2</v>
      </c>
    </row>
    <row r="5746" spans="2:5">
      <c r="B5746" s="283">
        <v>39491.645833333336</v>
      </c>
      <c r="C5746" s="284">
        <v>84.11</v>
      </c>
      <c r="D5746" s="98">
        <f t="shared" si="92"/>
        <v>-0.57219876913686996</v>
      </c>
      <c r="E5746" s="98">
        <v>-2.7967179013059118E-2</v>
      </c>
    </row>
    <row r="5747" spans="2:5">
      <c r="B5747" s="283">
        <v>43606.645833333336</v>
      </c>
      <c r="C5747" s="284">
        <v>343.75</v>
      </c>
      <c r="D5747" s="98">
        <f t="shared" si="92"/>
        <v>3.0869099988110804</v>
      </c>
      <c r="E5747" s="98">
        <v>-2.7993779160186527E-2</v>
      </c>
    </row>
    <row r="5748" spans="2:5">
      <c r="B5748" s="283">
        <v>40379.645833333336</v>
      </c>
      <c r="C5748" s="284">
        <v>124.95</v>
      </c>
      <c r="D5748" s="98">
        <f t="shared" si="92"/>
        <v>-0.63650909090909091</v>
      </c>
      <c r="E5748" s="98">
        <v>-2.8004667444574194E-2</v>
      </c>
    </row>
    <row r="5749" spans="2:5">
      <c r="B5749" s="283">
        <v>42947.645833333336</v>
      </c>
      <c r="C5749" s="284">
        <v>376.87</v>
      </c>
      <c r="D5749" s="98">
        <f t="shared" si="92"/>
        <v>2.0161664665866348</v>
      </c>
      <c r="E5749" s="98">
        <v>-2.8009181647022485E-2</v>
      </c>
    </row>
    <row r="5750" spans="2:5">
      <c r="B5750" s="283">
        <v>45590.645833333336</v>
      </c>
      <c r="C5750" s="284">
        <v>2100.2800000000002</v>
      </c>
      <c r="D5750" s="98">
        <f t="shared" si="92"/>
        <v>4.572956191790273</v>
      </c>
      <c r="E5750" s="98">
        <v>-2.8039632185184571E-2</v>
      </c>
    </row>
    <row r="5751" spans="2:5">
      <c r="B5751" s="283">
        <v>40553.645833333336</v>
      </c>
      <c r="C5751" s="284">
        <v>141.26</v>
      </c>
      <c r="D5751" s="98">
        <f t="shared" si="92"/>
        <v>-0.93274230102652977</v>
      </c>
      <c r="E5751" s="98">
        <v>-2.8072106784092554E-2</v>
      </c>
    </row>
    <row r="5752" spans="2:5">
      <c r="B5752" s="283">
        <v>40969.645833333336</v>
      </c>
      <c r="C5752" s="284">
        <v>180.25</v>
      </c>
      <c r="D5752" s="98">
        <f t="shared" si="92"/>
        <v>0.27601585728444022</v>
      </c>
      <c r="E5752" s="98">
        <v>-2.8092311010460502E-2</v>
      </c>
    </row>
    <row r="5753" spans="2:5">
      <c r="B5753" s="283">
        <v>44627.645833333336</v>
      </c>
      <c r="C5753" s="284">
        <v>327.93</v>
      </c>
      <c r="D5753" s="98">
        <f t="shared" si="92"/>
        <v>0.81930651872399451</v>
      </c>
      <c r="E5753" s="98">
        <v>-2.8125185229091354E-2</v>
      </c>
    </row>
    <row r="5754" spans="2:5">
      <c r="B5754" s="283">
        <v>45371.645833333336</v>
      </c>
      <c r="C5754" s="284">
        <v>992.92</v>
      </c>
      <c r="D5754" s="98">
        <f t="shared" si="92"/>
        <v>2.027841307596133</v>
      </c>
      <c r="E5754" s="98">
        <v>-2.8168738377214564E-2</v>
      </c>
    </row>
    <row r="5755" spans="2:5">
      <c r="B5755" s="283">
        <v>45019.645833333336</v>
      </c>
      <c r="C5755" s="284">
        <v>589.47</v>
      </c>
      <c r="D5755" s="98">
        <f t="shared" si="92"/>
        <v>-0.40632679369939162</v>
      </c>
      <c r="E5755" s="98">
        <v>-2.8207326321342596E-2</v>
      </c>
    </row>
    <row r="5756" spans="2:5">
      <c r="B5756" s="283">
        <v>43354.645833333336</v>
      </c>
      <c r="C5756" s="284">
        <v>307.17</v>
      </c>
      <c r="D5756" s="98">
        <f t="shared" si="92"/>
        <v>-0.47890477886915361</v>
      </c>
      <c r="E5756" s="98">
        <v>-2.8250553622271468E-2</v>
      </c>
    </row>
    <row r="5757" spans="2:5">
      <c r="B5757" s="283">
        <v>42425.645833333336</v>
      </c>
      <c r="C5757" s="284">
        <v>354.1</v>
      </c>
      <c r="D5757" s="98">
        <f t="shared" si="92"/>
        <v>0.15278184718559751</v>
      </c>
      <c r="E5757" s="98">
        <v>-2.8398957332967378E-2</v>
      </c>
    </row>
    <row r="5758" spans="2:5">
      <c r="B5758" s="283">
        <v>39315.645833333336</v>
      </c>
      <c r="C5758" s="284">
        <v>84</v>
      </c>
      <c r="D5758" s="98">
        <f t="shared" si="92"/>
        <v>-0.76277887602372219</v>
      </c>
      <c r="E5758" s="98">
        <v>-2.845246356696729E-2</v>
      </c>
    </row>
    <row r="5759" spans="2:5">
      <c r="B5759" s="283">
        <v>43420.645833333336</v>
      </c>
      <c r="C5759" s="284">
        <v>280.98</v>
      </c>
      <c r="D5759" s="98">
        <f t="shared" si="92"/>
        <v>2.3450000000000002</v>
      </c>
      <c r="E5759" s="98">
        <v>-2.8490422515731972E-2</v>
      </c>
    </row>
    <row r="5760" spans="2:5">
      <c r="B5760" s="283">
        <v>45470.645833333336</v>
      </c>
      <c r="C5760" s="284">
        <v>1433.77</v>
      </c>
      <c r="D5760" s="98">
        <f t="shared" si="92"/>
        <v>4.1027475265143423</v>
      </c>
      <c r="E5760" s="98">
        <v>-2.851238269471823E-2</v>
      </c>
    </row>
    <row r="5761" spans="2:5">
      <c r="B5761" s="283">
        <v>39745.645833333336</v>
      </c>
      <c r="C5761" s="284">
        <v>68.33</v>
      </c>
      <c r="D5761" s="98">
        <f t="shared" si="92"/>
        <v>-0.95234242591210583</v>
      </c>
      <c r="E5761" s="98">
        <v>-2.857549047483654E-2</v>
      </c>
    </row>
    <row r="5762" spans="2:5">
      <c r="B5762" s="283">
        <v>45583.645833333336</v>
      </c>
      <c r="C5762" s="284">
        <v>2252.15</v>
      </c>
      <c r="D5762" s="98">
        <f t="shared" si="92"/>
        <v>31.959900482950388</v>
      </c>
      <c r="E5762" s="98">
        <v>-2.8609261240122752E-2</v>
      </c>
    </row>
    <row r="5763" spans="2:5">
      <c r="B5763" s="283">
        <v>43727.645833333336</v>
      </c>
      <c r="C5763" s="284">
        <v>321.42</v>
      </c>
      <c r="D5763" s="98">
        <f t="shared" si="92"/>
        <v>-0.85728304065004557</v>
      </c>
      <c r="E5763" s="98">
        <v>-2.8649138712601885E-2</v>
      </c>
    </row>
    <row r="5764" spans="2:5">
      <c r="B5764" s="283">
        <v>44806.645833333336</v>
      </c>
      <c r="C5764" s="284">
        <v>357.6</v>
      </c>
      <c r="D5764" s="98">
        <f t="shared" si="92"/>
        <v>0.11256300168004474</v>
      </c>
      <c r="E5764" s="98">
        <v>-2.8656797501018461E-2</v>
      </c>
    </row>
    <row r="5765" spans="2:5">
      <c r="B5765" s="283">
        <v>39462.645833333336</v>
      </c>
      <c r="C5765" s="284">
        <v>110.37</v>
      </c>
      <c r="D5765" s="98">
        <f t="shared" si="92"/>
        <v>-0.69135906040268458</v>
      </c>
      <c r="E5765" s="98">
        <v>-2.8689606617970487E-2</v>
      </c>
    </row>
    <row r="5766" spans="2:5">
      <c r="B5766" s="283">
        <v>42594.645833333336</v>
      </c>
      <c r="C5766" s="284">
        <v>404.88</v>
      </c>
      <c r="D5766" s="98">
        <f t="shared" si="92"/>
        <v>2.6683881489535199</v>
      </c>
      <c r="E5766" s="98">
        <v>-2.876196416148924E-2</v>
      </c>
    </row>
    <row r="5767" spans="2:5">
      <c r="B5767" s="283">
        <v>40589.645833333336</v>
      </c>
      <c r="C5767" s="284">
        <v>118.65</v>
      </c>
      <c r="D5767" s="98">
        <f t="shared" si="92"/>
        <v>-0.7069502074688796</v>
      </c>
      <c r="E5767" s="98">
        <v>-2.8812310714578016E-2</v>
      </c>
    </row>
    <row r="5768" spans="2:5">
      <c r="B5768" s="283">
        <v>36724.645833333336</v>
      </c>
      <c r="C5768" s="284">
        <v>32.33</v>
      </c>
      <c r="D5768" s="98">
        <f t="shared" si="92"/>
        <v>-0.72751790981879483</v>
      </c>
      <c r="E5768" s="98">
        <v>-2.8837488735355965E-2</v>
      </c>
    </row>
    <row r="5769" spans="2:5">
      <c r="B5769" s="283">
        <v>42382.645833333336</v>
      </c>
      <c r="C5769" s="284">
        <v>431.78</v>
      </c>
      <c r="D5769" s="98">
        <f t="shared" si="92"/>
        <v>12.355397463656047</v>
      </c>
      <c r="E5769" s="98">
        <v>-2.8878592955782545E-2</v>
      </c>
    </row>
    <row r="5770" spans="2:5">
      <c r="B5770" s="283">
        <v>42347.645833333336</v>
      </c>
      <c r="C5770" s="284">
        <v>484.08</v>
      </c>
      <c r="D5770" s="98">
        <f t="shared" ref="D5770:D5833" si="93">C5770/C5769-1</f>
        <v>0.12112649960628108</v>
      </c>
      <c r="E5770" s="98">
        <v>-2.8887818969667856E-2</v>
      </c>
    </row>
    <row r="5771" spans="2:5">
      <c r="B5771" s="283">
        <v>36599.645833333336</v>
      </c>
      <c r="C5771" s="284">
        <v>28.23</v>
      </c>
      <c r="D5771" s="98">
        <f t="shared" si="93"/>
        <v>-0.94168319286068414</v>
      </c>
      <c r="E5771" s="98">
        <v>-2.8895768833849367E-2</v>
      </c>
    </row>
    <row r="5772" spans="2:5">
      <c r="B5772" s="283">
        <v>42949.645833333336</v>
      </c>
      <c r="C5772" s="284">
        <v>363.82</v>
      </c>
      <c r="D5772" s="98">
        <f t="shared" si="93"/>
        <v>11.887708111937654</v>
      </c>
      <c r="E5772" s="98">
        <v>-2.890697984785795E-2</v>
      </c>
    </row>
    <row r="5773" spans="2:5">
      <c r="B5773" s="283">
        <v>41502.645833333336</v>
      </c>
      <c r="C5773" s="284">
        <v>174.3</v>
      </c>
      <c r="D5773" s="98">
        <f t="shared" si="93"/>
        <v>-0.52091693694684182</v>
      </c>
      <c r="E5773" s="98">
        <v>-2.8915259903058654E-2</v>
      </c>
    </row>
    <row r="5774" spans="2:5">
      <c r="B5774" s="283">
        <v>42853.645833333336</v>
      </c>
      <c r="C5774" s="284">
        <v>397.8</v>
      </c>
      <c r="D5774" s="98">
        <f t="shared" si="93"/>
        <v>1.282271944922547</v>
      </c>
      <c r="E5774" s="98">
        <v>-2.8927132918344811E-2</v>
      </c>
    </row>
    <row r="5775" spans="2:5">
      <c r="B5775" s="283">
        <v>42214.645833333336</v>
      </c>
      <c r="C5775" s="284">
        <v>185.23</v>
      </c>
      <c r="D5775" s="98">
        <f t="shared" si="93"/>
        <v>-0.53436400201106093</v>
      </c>
      <c r="E5775" s="98">
        <v>-2.8938401048492879E-2</v>
      </c>
    </row>
    <row r="5776" spans="2:5">
      <c r="B5776" s="283">
        <v>45366.645833333336</v>
      </c>
      <c r="C5776" s="284">
        <v>980.97</v>
      </c>
      <c r="D5776" s="98">
        <f t="shared" si="93"/>
        <v>4.2959563785563901</v>
      </c>
      <c r="E5776" s="98">
        <v>-2.8954089208291234E-2</v>
      </c>
    </row>
    <row r="5777" spans="2:5">
      <c r="B5777" s="283">
        <v>37054.645833333336</v>
      </c>
      <c r="C5777" s="284">
        <v>21.76</v>
      </c>
      <c r="D5777" s="98">
        <f t="shared" si="93"/>
        <v>-0.977817874144979</v>
      </c>
      <c r="E5777" s="98">
        <v>-2.9004908522980766E-2</v>
      </c>
    </row>
    <row r="5778" spans="2:5">
      <c r="B5778" s="283">
        <v>39787.645833333336</v>
      </c>
      <c r="C5778" s="284">
        <v>51.87</v>
      </c>
      <c r="D5778" s="98">
        <f t="shared" si="93"/>
        <v>1.3837316176470584</v>
      </c>
      <c r="E5778" s="98">
        <v>-2.9015350056158851E-2</v>
      </c>
    </row>
    <row r="5779" spans="2:5">
      <c r="B5779" s="283">
        <v>39534.645833333336</v>
      </c>
      <c r="C5779" s="284">
        <v>79.97</v>
      </c>
      <c r="D5779" s="98">
        <f t="shared" si="93"/>
        <v>0.5417389627915945</v>
      </c>
      <c r="E5779" s="98">
        <v>-2.9018941233608597E-2</v>
      </c>
    </row>
    <row r="5780" spans="2:5">
      <c r="B5780" s="283">
        <v>43676.645833333336</v>
      </c>
      <c r="C5780" s="284">
        <v>233.45</v>
      </c>
      <c r="D5780" s="98">
        <f t="shared" si="93"/>
        <v>1.9192197073902713</v>
      </c>
      <c r="E5780" s="98">
        <v>-2.9031318886994173E-2</v>
      </c>
    </row>
    <row r="5781" spans="2:5">
      <c r="B5781" s="283">
        <v>44711.645833333336</v>
      </c>
      <c r="C5781" s="284">
        <v>396.52</v>
      </c>
      <c r="D5781" s="98">
        <f t="shared" si="93"/>
        <v>0.6985221674876847</v>
      </c>
      <c r="E5781" s="98">
        <v>-2.9089128305582745E-2</v>
      </c>
    </row>
    <row r="5782" spans="2:5">
      <c r="B5782" s="283">
        <v>37684.645833333336</v>
      </c>
      <c r="C5782" s="284">
        <v>21.33</v>
      </c>
      <c r="D5782" s="98">
        <f t="shared" si="93"/>
        <v>-0.94620700090789867</v>
      </c>
      <c r="E5782" s="98">
        <v>-2.9130632680928525E-2</v>
      </c>
    </row>
    <row r="5783" spans="2:5">
      <c r="B5783" s="283">
        <v>37782.645833333336</v>
      </c>
      <c r="C5783" s="284">
        <v>22.61</v>
      </c>
      <c r="D5783" s="98">
        <f t="shared" si="93"/>
        <v>6.000937646507265E-2</v>
      </c>
      <c r="E5783" s="98">
        <v>-2.9197080291970767E-2</v>
      </c>
    </row>
    <row r="5784" spans="2:5">
      <c r="B5784" s="283">
        <v>43592.791666666664</v>
      </c>
      <c r="C5784" s="284">
        <v>342.38</v>
      </c>
      <c r="D5784" s="98">
        <f t="shared" si="93"/>
        <v>14.142857142857142</v>
      </c>
      <c r="E5784" s="98">
        <v>-2.9204944992627935E-2</v>
      </c>
    </row>
    <row r="5785" spans="2:5">
      <c r="B5785" s="283">
        <v>44937.645833333336</v>
      </c>
      <c r="C5785" s="284">
        <v>680.47</v>
      </c>
      <c r="D5785" s="98">
        <f t="shared" si="93"/>
        <v>0.98747006250365099</v>
      </c>
      <c r="E5785" s="98">
        <v>-2.92451888097921E-2</v>
      </c>
    </row>
    <row r="5786" spans="2:5">
      <c r="B5786" s="283">
        <v>41698.645833333336</v>
      </c>
      <c r="C5786" s="284">
        <v>220.68</v>
      </c>
      <c r="D5786" s="98">
        <f t="shared" si="93"/>
        <v>-0.67569474040001765</v>
      </c>
      <c r="E5786" s="98">
        <v>-2.9252628337658959E-2</v>
      </c>
    </row>
    <row r="5787" spans="2:5">
      <c r="B5787" s="283">
        <v>40892.645833333336</v>
      </c>
      <c r="C5787" s="284">
        <v>180.55</v>
      </c>
      <c r="D5787" s="98">
        <f t="shared" si="93"/>
        <v>-0.18184701830705086</v>
      </c>
      <c r="E5787" s="98">
        <v>-2.9301075268817089E-2</v>
      </c>
    </row>
    <row r="5788" spans="2:5">
      <c r="B5788" s="283">
        <v>44956.645833333336</v>
      </c>
      <c r="C5788" s="284">
        <v>611.77</v>
      </c>
      <c r="D5788" s="98">
        <f t="shared" si="93"/>
        <v>2.3883688728883961</v>
      </c>
      <c r="E5788" s="98">
        <v>-2.9321697738992514E-2</v>
      </c>
    </row>
    <row r="5789" spans="2:5">
      <c r="B5789" s="283">
        <v>43640.645833333336</v>
      </c>
      <c r="C5789" s="284">
        <v>288.98</v>
      </c>
      <c r="D5789" s="98">
        <f t="shared" si="93"/>
        <v>-0.52763293394576394</v>
      </c>
      <c r="E5789" s="98">
        <v>-2.9356442294773633E-2</v>
      </c>
    </row>
    <row r="5790" spans="2:5">
      <c r="B5790" s="283">
        <v>43654.645833333336</v>
      </c>
      <c r="C5790" s="284">
        <v>264.85000000000002</v>
      </c>
      <c r="D5790" s="98">
        <f t="shared" si="93"/>
        <v>-8.3500588276005261E-2</v>
      </c>
      <c r="E5790" s="98">
        <v>-2.9391285227397645E-2</v>
      </c>
    </row>
    <row r="5791" spans="2:5">
      <c r="B5791" s="283">
        <v>44645.645833333336</v>
      </c>
      <c r="C5791" s="284">
        <v>354.68</v>
      </c>
      <c r="D5791" s="98">
        <f t="shared" si="93"/>
        <v>0.33917311685859919</v>
      </c>
      <c r="E5791" s="98">
        <v>-2.9417398681005902E-2</v>
      </c>
    </row>
    <row r="5792" spans="2:5">
      <c r="B5792" s="283">
        <v>42157.645833333336</v>
      </c>
      <c r="C5792" s="284">
        <v>170.43</v>
      </c>
      <c r="D5792" s="98">
        <f t="shared" si="93"/>
        <v>-0.51948235028758316</v>
      </c>
      <c r="E5792" s="98">
        <v>-2.9441913439635425E-2</v>
      </c>
    </row>
    <row r="5793" spans="2:5">
      <c r="B5793" s="283">
        <v>43255.645833333336</v>
      </c>
      <c r="C5793" s="284">
        <v>241.28</v>
      </c>
      <c r="D5793" s="98">
        <f t="shared" si="93"/>
        <v>0.41571319603356205</v>
      </c>
      <c r="E5793" s="98">
        <v>-2.944489139179407E-2</v>
      </c>
    </row>
    <row r="5794" spans="2:5">
      <c r="B5794" s="283">
        <v>37453.645833333336</v>
      </c>
      <c r="C5794" s="284">
        <v>24.72</v>
      </c>
      <c r="D5794" s="98">
        <f t="shared" si="93"/>
        <v>-0.89754641909814326</v>
      </c>
      <c r="E5794" s="98">
        <v>-2.9446407538280317E-2</v>
      </c>
    </row>
    <row r="5795" spans="2:5">
      <c r="B5795" s="283">
        <v>44148.645833333336</v>
      </c>
      <c r="C5795" s="284">
        <v>284.48</v>
      </c>
      <c r="D5795" s="98">
        <f t="shared" si="93"/>
        <v>10.508090614886733</v>
      </c>
      <c r="E5795" s="98">
        <v>-2.9475982532751077E-2</v>
      </c>
    </row>
    <row r="5796" spans="2:5">
      <c r="B5796" s="283">
        <v>42675.645833333336</v>
      </c>
      <c r="C5796" s="284">
        <v>471.97</v>
      </c>
      <c r="D5796" s="98">
        <f t="shared" si="93"/>
        <v>0.65906214848143985</v>
      </c>
      <c r="E5796" s="98">
        <v>-2.9527275718133739E-2</v>
      </c>
    </row>
    <row r="5797" spans="2:5">
      <c r="B5797" s="283">
        <v>38399.645833333336</v>
      </c>
      <c r="C5797" s="284">
        <v>37.07</v>
      </c>
      <c r="D5797" s="98">
        <f t="shared" si="93"/>
        <v>-0.92145687225883</v>
      </c>
      <c r="E5797" s="98">
        <v>-2.9581151832460795E-2</v>
      </c>
    </row>
    <row r="5798" spans="2:5">
      <c r="B5798" s="283">
        <v>43879.645833333336</v>
      </c>
      <c r="C5798" s="284">
        <v>433.95</v>
      </c>
      <c r="D5798" s="98">
        <f t="shared" si="93"/>
        <v>10.706231454005934</v>
      </c>
      <c r="E5798" s="98">
        <v>-2.958540185160341E-2</v>
      </c>
    </row>
    <row r="5799" spans="2:5">
      <c r="B5799" s="283">
        <v>42622.645833333336</v>
      </c>
      <c r="C5799" s="284">
        <v>489.08</v>
      </c>
      <c r="D5799" s="98">
        <f t="shared" si="93"/>
        <v>0.12704228597764722</v>
      </c>
      <c r="E5799" s="98">
        <v>-2.9699434579902872E-2</v>
      </c>
    </row>
    <row r="5800" spans="2:5">
      <c r="B5800" s="283">
        <v>43798.645833333336</v>
      </c>
      <c r="C5800" s="284">
        <v>440.55</v>
      </c>
      <c r="D5800" s="98">
        <f t="shared" si="93"/>
        <v>-9.9227120307516126E-2</v>
      </c>
      <c r="E5800" s="98">
        <v>-2.9732408325074289E-2</v>
      </c>
    </row>
    <row r="5801" spans="2:5">
      <c r="B5801" s="283">
        <v>37294.645833333336</v>
      </c>
      <c r="C5801" s="284">
        <v>25.1</v>
      </c>
      <c r="D5801" s="98">
        <f t="shared" si="93"/>
        <v>-0.94302576325048237</v>
      </c>
      <c r="E5801" s="98">
        <v>-2.9764205643602604E-2</v>
      </c>
    </row>
    <row r="5802" spans="2:5">
      <c r="B5802" s="283">
        <v>45610.645833333336</v>
      </c>
      <c r="C5802" s="284">
        <v>2038.2</v>
      </c>
      <c r="D5802" s="98">
        <f t="shared" si="93"/>
        <v>80.20318725099601</v>
      </c>
      <c r="E5802" s="98">
        <v>-2.980740853571473E-2</v>
      </c>
    </row>
    <row r="5803" spans="2:5">
      <c r="B5803" s="283">
        <v>37284.645833333336</v>
      </c>
      <c r="C5803" s="284">
        <v>25.71</v>
      </c>
      <c r="D5803" s="98">
        <f t="shared" si="93"/>
        <v>-0.98738592876067122</v>
      </c>
      <c r="E5803" s="98">
        <v>-2.981132075471693E-2</v>
      </c>
    </row>
    <row r="5804" spans="2:5">
      <c r="B5804" s="283">
        <v>45869.645833333336</v>
      </c>
      <c r="C5804" s="284">
        <v>3036.83</v>
      </c>
      <c r="D5804" s="98">
        <f t="shared" si="93"/>
        <v>117.11863088292492</v>
      </c>
      <c r="E5804" s="98">
        <v>-2.9819466674333994E-2</v>
      </c>
    </row>
    <row r="5805" spans="2:5">
      <c r="B5805" s="283">
        <v>41354.645833333336</v>
      </c>
      <c r="C5805" s="284">
        <v>188.27</v>
      </c>
      <c r="D5805" s="98">
        <f t="shared" si="93"/>
        <v>-0.93800443225336949</v>
      </c>
      <c r="E5805" s="98">
        <v>-2.9836133154694355E-2</v>
      </c>
    </row>
    <row r="5806" spans="2:5">
      <c r="B5806" s="283">
        <v>41219.645833333336</v>
      </c>
      <c r="C5806" s="284">
        <v>214.9</v>
      </c>
      <c r="D5806" s="98">
        <f t="shared" si="93"/>
        <v>0.14144579593137507</v>
      </c>
      <c r="E5806" s="98">
        <v>-2.9840639248792322E-2</v>
      </c>
    </row>
    <row r="5807" spans="2:5">
      <c r="B5807" s="283">
        <v>37966.645833333336</v>
      </c>
      <c r="C5807" s="284">
        <v>27.61</v>
      </c>
      <c r="D5807" s="98">
        <f t="shared" si="93"/>
        <v>-0.87152163797114934</v>
      </c>
      <c r="E5807" s="98">
        <v>-2.9866479269149759E-2</v>
      </c>
    </row>
    <row r="5808" spans="2:5">
      <c r="B5808" s="283">
        <v>42402.645833333336</v>
      </c>
      <c r="C5808" s="284">
        <v>412.72</v>
      </c>
      <c r="D5808" s="98">
        <f t="shared" si="93"/>
        <v>13.948207171314742</v>
      </c>
      <c r="E5808" s="98">
        <v>-2.9875655219425035E-2</v>
      </c>
    </row>
    <row r="5809" spans="2:5">
      <c r="B5809" s="283">
        <v>39059.645833333336</v>
      </c>
      <c r="C5809" s="284">
        <v>93.7</v>
      </c>
      <c r="D5809" s="98">
        <f t="shared" si="93"/>
        <v>-0.77296956774568715</v>
      </c>
      <c r="E5809" s="98">
        <v>-2.9920281602650367E-2</v>
      </c>
    </row>
    <row r="5810" spans="2:5">
      <c r="B5810" s="283">
        <v>36935.645833333336</v>
      </c>
      <c r="C5810" s="284">
        <v>33.06</v>
      </c>
      <c r="D5810" s="98">
        <f t="shared" si="93"/>
        <v>-0.64717182497331915</v>
      </c>
      <c r="E5810" s="98">
        <v>-2.9929577464788637E-2</v>
      </c>
    </row>
    <row r="5811" spans="2:5">
      <c r="B5811" s="283">
        <v>43850.645833333336</v>
      </c>
      <c r="C5811" s="284">
        <v>471.63</v>
      </c>
      <c r="D5811" s="98">
        <f t="shared" si="93"/>
        <v>13.265880217785842</v>
      </c>
      <c r="E5811" s="98">
        <v>-2.9967091731797568E-2</v>
      </c>
    </row>
    <row r="5812" spans="2:5">
      <c r="B5812" s="283">
        <v>36952.645833333336</v>
      </c>
      <c r="C5812" s="284">
        <v>25.8</v>
      </c>
      <c r="D5812" s="98">
        <f t="shared" si="93"/>
        <v>-0.94529610075694925</v>
      </c>
      <c r="E5812" s="98">
        <v>-3.007518796992481E-2</v>
      </c>
    </row>
    <row r="5813" spans="2:5">
      <c r="B5813" s="283">
        <v>41373.645833333336</v>
      </c>
      <c r="C5813" s="284">
        <v>175.75</v>
      </c>
      <c r="D5813" s="98">
        <f t="shared" si="93"/>
        <v>5.8120155038759691</v>
      </c>
      <c r="E5813" s="98">
        <v>-3.0077262693156692E-2</v>
      </c>
    </row>
    <row r="5814" spans="2:5">
      <c r="B5814" s="283">
        <v>36857.645833333336</v>
      </c>
      <c r="C5814" s="284">
        <v>25.73</v>
      </c>
      <c r="D5814" s="98">
        <f t="shared" si="93"/>
        <v>-0.85359886201991464</v>
      </c>
      <c r="E5814" s="98">
        <v>-3.0154542027893028E-2</v>
      </c>
    </row>
    <row r="5815" spans="2:5">
      <c r="B5815" s="283">
        <v>44648.645833333336</v>
      </c>
      <c r="C5815" s="284">
        <v>343.97</v>
      </c>
      <c r="D5815" s="98">
        <f t="shared" si="93"/>
        <v>12.368441507967354</v>
      </c>
      <c r="E5815" s="98">
        <v>-3.0196233224314861E-2</v>
      </c>
    </row>
    <row r="5816" spans="2:5">
      <c r="B5816" s="283">
        <v>45709.645833333336</v>
      </c>
      <c r="C5816" s="284">
        <v>1928.78</v>
      </c>
      <c r="D5816" s="98">
        <f t="shared" si="93"/>
        <v>4.6074076227577985</v>
      </c>
      <c r="E5816" s="98">
        <v>-3.0213136102409832E-2</v>
      </c>
    </row>
    <row r="5817" spans="2:5">
      <c r="B5817" s="283">
        <v>39834.645833333336</v>
      </c>
      <c r="C5817" s="284">
        <v>51.66</v>
      </c>
      <c r="D5817" s="98">
        <f t="shared" si="93"/>
        <v>-0.97321622994846479</v>
      </c>
      <c r="E5817" s="98">
        <v>-3.0223390275952777E-2</v>
      </c>
    </row>
    <row r="5818" spans="2:5">
      <c r="B5818" s="283">
        <v>40847.645833333336</v>
      </c>
      <c r="C5818" s="284">
        <v>231.77</v>
      </c>
      <c r="D5818" s="98">
        <f t="shared" si="93"/>
        <v>3.4864498644986455</v>
      </c>
      <c r="E5818" s="98">
        <v>-3.0291619597506259E-2</v>
      </c>
    </row>
    <row r="5819" spans="2:5">
      <c r="B5819" s="283">
        <v>40862.645833333336</v>
      </c>
      <c r="C5819" s="284">
        <v>205.04</v>
      </c>
      <c r="D5819" s="98">
        <f t="shared" si="93"/>
        <v>-0.1153298528713812</v>
      </c>
      <c r="E5819" s="98">
        <v>-3.0314495152518273E-2</v>
      </c>
    </row>
    <row r="5820" spans="2:5">
      <c r="B5820" s="283">
        <v>39245.645833333336</v>
      </c>
      <c r="C5820" s="284">
        <v>96.12</v>
      </c>
      <c r="D5820" s="98">
        <f t="shared" si="93"/>
        <v>-0.53121342177136166</v>
      </c>
      <c r="E5820" s="98">
        <v>-3.0364168263895763E-2</v>
      </c>
    </row>
    <row r="5821" spans="2:5">
      <c r="B5821" s="283">
        <v>39258.645833333336</v>
      </c>
      <c r="C5821" s="284">
        <v>94.07</v>
      </c>
      <c r="D5821" s="98">
        <f t="shared" si="93"/>
        <v>-2.1327507282563607E-2</v>
      </c>
      <c r="E5821" s="98">
        <v>-3.0406101834673294E-2</v>
      </c>
    </row>
    <row r="5822" spans="2:5">
      <c r="B5822" s="283">
        <v>44712.645833333336</v>
      </c>
      <c r="C5822" s="284">
        <v>384.42</v>
      </c>
      <c r="D5822" s="98">
        <f t="shared" si="93"/>
        <v>3.0865313064739031</v>
      </c>
      <c r="E5822" s="98">
        <v>-3.0515484717038133E-2</v>
      </c>
    </row>
    <row r="5823" spans="2:5">
      <c r="B5823" s="283">
        <v>45666.645833333336</v>
      </c>
      <c r="C5823" s="284">
        <v>1573.57</v>
      </c>
      <c r="D5823" s="98">
        <f t="shared" si="93"/>
        <v>3.093361427605223</v>
      </c>
      <c r="E5823" s="98">
        <v>-3.0527625807087566E-2</v>
      </c>
    </row>
    <row r="5824" spans="2:5">
      <c r="B5824" s="283">
        <v>37078.645833333336</v>
      </c>
      <c r="C5824" s="284">
        <v>22.33</v>
      </c>
      <c r="D5824" s="98">
        <f t="shared" si="93"/>
        <v>-0.98580933800212256</v>
      </c>
      <c r="E5824" s="98">
        <v>-3.081597222222221E-2</v>
      </c>
    </row>
    <row r="5825" spans="2:5">
      <c r="B5825" s="283">
        <v>38870.645833333336</v>
      </c>
      <c r="C5825" s="284">
        <v>86.13</v>
      </c>
      <c r="D5825" s="98">
        <f t="shared" si="93"/>
        <v>2.8571428571428572</v>
      </c>
      <c r="E5825" s="98">
        <v>-3.0831551704737392E-2</v>
      </c>
    </row>
    <row r="5826" spans="2:5">
      <c r="B5826" s="283">
        <v>45103.645833333336</v>
      </c>
      <c r="C5826" s="284">
        <v>541.87</v>
      </c>
      <c r="D5826" s="98">
        <f t="shared" si="93"/>
        <v>5.2913038430279817</v>
      </c>
      <c r="E5826" s="98">
        <v>-3.0869386368107543E-2</v>
      </c>
    </row>
    <row r="5827" spans="2:5">
      <c r="B5827" s="283">
        <v>42065.645833333336</v>
      </c>
      <c r="C5827" s="284">
        <v>155.08000000000001</v>
      </c>
      <c r="D5827" s="98">
        <f t="shared" si="93"/>
        <v>-0.71380589440271658</v>
      </c>
      <c r="E5827" s="98">
        <v>-3.0871141107361555E-2</v>
      </c>
    </row>
    <row r="5828" spans="2:5">
      <c r="B5828" s="283">
        <v>39484.645833333336</v>
      </c>
      <c r="C5828" s="284">
        <v>89.09</v>
      </c>
      <c r="D5828" s="98">
        <f t="shared" si="93"/>
        <v>-0.42552231106525662</v>
      </c>
      <c r="E5828" s="98">
        <v>-3.0893070814750345E-2</v>
      </c>
    </row>
    <row r="5829" spans="2:5">
      <c r="B5829" s="283">
        <v>43836.645833333336</v>
      </c>
      <c r="C5829" s="284">
        <v>431.37</v>
      </c>
      <c r="D5829" s="98">
        <f t="shared" si="93"/>
        <v>3.8419575709956222</v>
      </c>
      <c r="E5829" s="98">
        <v>-3.0955857576097867E-2</v>
      </c>
    </row>
    <row r="5830" spans="2:5">
      <c r="B5830" s="283">
        <v>36892.645833333336</v>
      </c>
      <c r="C5830" s="284">
        <v>35.979999999999997</v>
      </c>
      <c r="D5830" s="98">
        <f t="shared" si="93"/>
        <v>-0.91659132531237686</v>
      </c>
      <c r="E5830" s="98">
        <v>-3.0972259628333054E-2</v>
      </c>
    </row>
    <row r="5831" spans="2:5">
      <c r="B5831" s="283">
        <v>44685.645833333336</v>
      </c>
      <c r="C5831" s="284">
        <v>391.92</v>
      </c>
      <c r="D5831" s="98">
        <f t="shared" si="93"/>
        <v>9.8927181767648715</v>
      </c>
      <c r="E5831" s="98">
        <v>-3.0980343676597744E-2</v>
      </c>
    </row>
    <row r="5832" spans="2:5">
      <c r="B5832" s="283">
        <v>41619.645833333336</v>
      </c>
      <c r="C5832" s="284">
        <v>182.49</v>
      </c>
      <c r="D5832" s="98">
        <f t="shared" si="93"/>
        <v>-0.53436925903245558</v>
      </c>
      <c r="E5832" s="98">
        <v>-3.1009398396431798E-2</v>
      </c>
    </row>
    <row r="5833" spans="2:5">
      <c r="B5833" s="283">
        <v>37046.645833333336</v>
      </c>
      <c r="C5833" s="284">
        <v>22.8</v>
      </c>
      <c r="D5833" s="98">
        <f t="shared" si="93"/>
        <v>-0.87506164721354596</v>
      </c>
      <c r="E5833" s="98">
        <v>-3.1024224394390121E-2</v>
      </c>
    </row>
    <row r="5834" spans="2:5">
      <c r="B5834" s="283">
        <v>45418.645833333336</v>
      </c>
      <c r="C5834" s="284">
        <v>1094.3499999999999</v>
      </c>
      <c r="D5834" s="98">
        <f t="shared" ref="D5834:D5897" si="94">C5834/C5833-1</f>
        <v>46.997807017543856</v>
      </c>
      <c r="E5834" s="98">
        <v>-3.1034177439348443E-2</v>
      </c>
    </row>
    <row r="5835" spans="2:5">
      <c r="B5835" s="283">
        <v>38429.645833333336</v>
      </c>
      <c r="C5835" s="284">
        <v>56.63</v>
      </c>
      <c r="D5835" s="98">
        <f t="shared" si="94"/>
        <v>-0.94825238726184491</v>
      </c>
      <c r="E5835" s="98">
        <v>-3.1137724550898249E-2</v>
      </c>
    </row>
    <row r="5836" spans="2:5">
      <c r="B5836" s="283">
        <v>40252.645833333336</v>
      </c>
      <c r="C5836" s="284">
        <v>113.88</v>
      </c>
      <c r="D5836" s="98">
        <f t="shared" si="94"/>
        <v>1.0109482606392368</v>
      </c>
      <c r="E5836" s="98">
        <v>-3.1138335885656065E-2</v>
      </c>
    </row>
    <row r="5837" spans="2:5">
      <c r="B5837" s="283">
        <v>42956.645833333336</v>
      </c>
      <c r="C5837" s="284">
        <v>328.57</v>
      </c>
      <c r="D5837" s="98">
        <f t="shared" si="94"/>
        <v>1.885230066736916</v>
      </c>
      <c r="E5837" s="98">
        <v>-3.1195636149196515E-2</v>
      </c>
    </row>
    <row r="5838" spans="2:5">
      <c r="B5838" s="283">
        <v>37348.645833333336</v>
      </c>
      <c r="C5838" s="284">
        <v>24.22</v>
      </c>
      <c r="D5838" s="98">
        <f t="shared" si="94"/>
        <v>-0.92628663602885231</v>
      </c>
      <c r="E5838" s="98">
        <v>-3.1200000000000006E-2</v>
      </c>
    </row>
    <row r="5839" spans="2:5">
      <c r="B5839" s="283">
        <v>42843.645833333336</v>
      </c>
      <c r="C5839" s="284">
        <v>362.67</v>
      </c>
      <c r="D5839" s="98">
        <f t="shared" si="94"/>
        <v>13.97398843930636</v>
      </c>
      <c r="E5839" s="98">
        <v>-3.12007479631361E-2</v>
      </c>
    </row>
    <row r="5840" spans="2:5">
      <c r="B5840" s="283">
        <v>42485.645833333336</v>
      </c>
      <c r="C5840" s="284">
        <v>375.78</v>
      </c>
      <c r="D5840" s="98">
        <f t="shared" si="94"/>
        <v>3.6148564810985162E-2</v>
      </c>
      <c r="E5840" s="98">
        <v>-3.1245166279969094E-2</v>
      </c>
    </row>
    <row r="5841" spans="2:5">
      <c r="B5841" s="283">
        <v>44305.645833333336</v>
      </c>
      <c r="C5841" s="284">
        <v>281.2</v>
      </c>
      <c r="D5841" s="98">
        <f t="shared" si="94"/>
        <v>-0.25168981851083083</v>
      </c>
      <c r="E5841" s="98">
        <v>-3.1246770248389399E-2</v>
      </c>
    </row>
    <row r="5842" spans="2:5">
      <c r="B5842" s="283">
        <v>43243.645833333336</v>
      </c>
      <c r="C5842" s="284">
        <v>254.82</v>
      </c>
      <c r="D5842" s="98">
        <f t="shared" si="94"/>
        <v>-9.3812233285917479E-2</v>
      </c>
      <c r="E5842" s="98">
        <v>-3.1286827599315781E-2</v>
      </c>
    </row>
    <row r="5843" spans="2:5">
      <c r="B5843" s="283">
        <v>40781.645833333336</v>
      </c>
      <c r="C5843" s="284">
        <v>208.67</v>
      </c>
      <c r="D5843" s="98">
        <f t="shared" si="94"/>
        <v>-0.18110823326269532</v>
      </c>
      <c r="E5843" s="98">
        <v>-3.1289169490738677E-2</v>
      </c>
    </row>
    <row r="5844" spans="2:5">
      <c r="B5844" s="283">
        <v>45219.645833333336</v>
      </c>
      <c r="C5844" s="284">
        <v>743.35</v>
      </c>
      <c r="D5844" s="98">
        <f t="shared" si="94"/>
        <v>2.5623232855705185</v>
      </c>
      <c r="E5844" s="98">
        <v>-3.1314342307592002E-2</v>
      </c>
    </row>
    <row r="5845" spans="2:5">
      <c r="B5845" s="283">
        <v>45419.645833333336</v>
      </c>
      <c r="C5845" s="284">
        <v>1060.08</v>
      </c>
      <c r="D5845" s="98">
        <f t="shared" si="94"/>
        <v>0.42608461693683974</v>
      </c>
      <c r="E5845" s="98">
        <v>-3.1315392698862299E-2</v>
      </c>
    </row>
    <row r="5846" spans="2:5">
      <c r="B5846" s="283">
        <v>41424.645833333336</v>
      </c>
      <c r="C5846" s="284">
        <v>214.61</v>
      </c>
      <c r="D5846" s="98">
        <f t="shared" si="94"/>
        <v>-0.79755301486680241</v>
      </c>
      <c r="E5846" s="98">
        <v>-3.1412194791713643E-2</v>
      </c>
    </row>
    <row r="5847" spans="2:5">
      <c r="B5847" s="283">
        <v>42955.645833333336</v>
      </c>
      <c r="C5847" s="284">
        <v>339.15</v>
      </c>
      <c r="D5847" s="98">
        <f t="shared" si="94"/>
        <v>0.58030846652066526</v>
      </c>
      <c r="E5847" s="98">
        <v>-3.1415107810938148E-2</v>
      </c>
    </row>
    <row r="5848" spans="2:5">
      <c r="B5848" s="283">
        <v>39836.645833333336</v>
      </c>
      <c r="C5848" s="284">
        <v>50.22</v>
      </c>
      <c r="D5848" s="98">
        <f t="shared" si="94"/>
        <v>-0.8519239274657231</v>
      </c>
      <c r="E5848" s="98">
        <v>-3.1436837029893971E-2</v>
      </c>
    </row>
    <row r="5849" spans="2:5">
      <c r="B5849" s="283">
        <v>37564.645833333336</v>
      </c>
      <c r="C5849" s="284">
        <v>22.49</v>
      </c>
      <c r="D5849" s="98">
        <f t="shared" si="94"/>
        <v>-0.55217045001991238</v>
      </c>
      <c r="E5849" s="98">
        <v>-3.1438415159345423E-2</v>
      </c>
    </row>
    <row r="5850" spans="2:5">
      <c r="B5850" s="283">
        <v>44160.645833333336</v>
      </c>
      <c r="C5850" s="284">
        <v>302.3</v>
      </c>
      <c r="D5850" s="98">
        <f t="shared" si="94"/>
        <v>12.441529568697201</v>
      </c>
      <c r="E5850" s="98">
        <v>-3.1493288053054735E-2</v>
      </c>
    </row>
    <row r="5851" spans="2:5">
      <c r="B5851" s="283">
        <v>36839.645833333336</v>
      </c>
      <c r="C5851" s="284">
        <v>25.81</v>
      </c>
      <c r="D5851" s="98">
        <f t="shared" si="94"/>
        <v>-0.9146212371816077</v>
      </c>
      <c r="E5851" s="98">
        <v>-3.1519699812382784E-2</v>
      </c>
    </row>
    <row r="5852" spans="2:5">
      <c r="B5852" s="283">
        <v>37001.645833333336</v>
      </c>
      <c r="C5852" s="284">
        <v>24.53</v>
      </c>
      <c r="D5852" s="98">
        <f t="shared" si="94"/>
        <v>-4.9593180937620995E-2</v>
      </c>
      <c r="E5852" s="98">
        <v>-3.158310303987355E-2</v>
      </c>
    </row>
    <row r="5853" spans="2:5">
      <c r="B5853" s="283">
        <v>44071.645833333336</v>
      </c>
      <c r="C5853" s="284">
        <v>334.23</v>
      </c>
      <c r="D5853" s="98">
        <f t="shared" si="94"/>
        <v>12.625356706074195</v>
      </c>
      <c r="E5853" s="98">
        <v>-3.1638418079095953E-2</v>
      </c>
    </row>
    <row r="5854" spans="2:5">
      <c r="B5854" s="283">
        <v>45482.645833333336</v>
      </c>
      <c r="C5854" s="284">
        <v>1363.85</v>
      </c>
      <c r="D5854" s="98">
        <f t="shared" si="94"/>
        <v>3.0805732579361509</v>
      </c>
      <c r="E5854" s="98">
        <v>-3.167976598720601E-2</v>
      </c>
    </row>
    <row r="5855" spans="2:5">
      <c r="B5855" s="283">
        <v>40728.645833333336</v>
      </c>
      <c r="C5855" s="284">
        <v>189.6</v>
      </c>
      <c r="D5855" s="98">
        <f t="shared" si="94"/>
        <v>-0.86098177952120836</v>
      </c>
      <c r="E5855" s="98">
        <v>-3.1763864773771799E-2</v>
      </c>
    </row>
    <row r="5856" spans="2:5">
      <c r="B5856" s="283">
        <v>37838.645833333336</v>
      </c>
      <c r="C5856" s="284">
        <v>24.04</v>
      </c>
      <c r="D5856" s="98">
        <f t="shared" si="94"/>
        <v>-0.87320675105485235</v>
      </c>
      <c r="E5856" s="98">
        <v>-3.1816351188078906E-2</v>
      </c>
    </row>
    <row r="5857" spans="2:5">
      <c r="B5857" s="283">
        <v>42269.645833333336</v>
      </c>
      <c r="C5857" s="284">
        <v>213.58</v>
      </c>
      <c r="D5857" s="98">
        <f t="shared" si="94"/>
        <v>7.8843594009983367</v>
      </c>
      <c r="E5857" s="98">
        <v>-3.1822302810516678E-2</v>
      </c>
    </row>
    <row r="5858" spans="2:5">
      <c r="B5858" s="283">
        <v>43887.645833333336</v>
      </c>
      <c r="C5858" s="284">
        <v>395.9</v>
      </c>
      <c r="D5858" s="98">
        <f t="shared" si="94"/>
        <v>0.85363798108437106</v>
      </c>
      <c r="E5858" s="98">
        <v>-3.1863644144474623E-2</v>
      </c>
    </row>
    <row r="5859" spans="2:5">
      <c r="B5859" s="283">
        <v>45496.645833333336</v>
      </c>
      <c r="C5859" s="284">
        <v>1380.25</v>
      </c>
      <c r="D5859" s="98">
        <f t="shared" si="94"/>
        <v>2.4863601919676688</v>
      </c>
      <c r="E5859" s="98">
        <v>-3.1960556030915521E-2</v>
      </c>
    </row>
    <row r="5860" spans="2:5">
      <c r="B5860" s="283">
        <v>42283.645833333336</v>
      </c>
      <c r="C5860" s="284">
        <v>217.68</v>
      </c>
      <c r="D5860" s="98">
        <f t="shared" si="94"/>
        <v>-0.84228944031878283</v>
      </c>
      <c r="E5860" s="98">
        <v>-3.1974029439231555E-2</v>
      </c>
    </row>
    <row r="5861" spans="2:5">
      <c r="B5861" s="283">
        <v>40885.645833333336</v>
      </c>
      <c r="C5861" s="284">
        <v>187.09</v>
      </c>
      <c r="D5861" s="98">
        <f t="shared" si="94"/>
        <v>-0.1405273796398383</v>
      </c>
      <c r="E5861" s="98">
        <v>-3.1975992135354736E-2</v>
      </c>
    </row>
    <row r="5862" spans="2:5">
      <c r="B5862" s="283">
        <v>43899.645833333336</v>
      </c>
      <c r="C5862" s="284">
        <v>379.35</v>
      </c>
      <c r="D5862" s="98">
        <f t="shared" si="94"/>
        <v>1.0276337591533489</v>
      </c>
      <c r="E5862" s="98">
        <v>-3.2072872014696885E-2</v>
      </c>
    </row>
    <row r="5863" spans="2:5">
      <c r="B5863" s="283">
        <v>40396.645833333336</v>
      </c>
      <c r="C5863" s="284">
        <v>116.98</v>
      </c>
      <c r="D5863" s="98">
        <f t="shared" si="94"/>
        <v>-0.69163042045604328</v>
      </c>
      <c r="E5863" s="98">
        <v>-3.210325997021346E-2</v>
      </c>
    </row>
    <row r="5864" spans="2:5">
      <c r="B5864" s="283">
        <v>43522.645833333336</v>
      </c>
      <c r="C5864" s="284">
        <v>295.18</v>
      </c>
      <c r="D5864" s="98">
        <f t="shared" si="94"/>
        <v>1.523337322619251</v>
      </c>
      <c r="E5864" s="98">
        <v>-3.2133254639648556E-2</v>
      </c>
    </row>
    <row r="5865" spans="2:5">
      <c r="B5865" s="283">
        <v>45525.645833333336</v>
      </c>
      <c r="C5865" s="284">
        <v>1885.78</v>
      </c>
      <c r="D5865" s="98">
        <f t="shared" si="94"/>
        <v>5.3885764618199063</v>
      </c>
      <c r="E5865" s="98">
        <v>-3.2198797035698945E-2</v>
      </c>
    </row>
    <row r="5866" spans="2:5">
      <c r="B5866" s="283">
        <v>42950.645833333336</v>
      </c>
      <c r="C5866" s="284">
        <v>352.1</v>
      </c>
      <c r="D5866" s="98">
        <f t="shared" si="94"/>
        <v>-0.81328680970208611</v>
      </c>
      <c r="E5866" s="98">
        <v>-3.2213732065306977E-2</v>
      </c>
    </row>
    <row r="5867" spans="2:5">
      <c r="B5867" s="283">
        <v>42550.645833333336</v>
      </c>
      <c r="C5867" s="284">
        <v>290.25</v>
      </c>
      <c r="D5867" s="98">
        <f t="shared" si="94"/>
        <v>-0.17566032377165586</v>
      </c>
      <c r="E5867" s="98">
        <v>-3.2338723120519997E-2</v>
      </c>
    </row>
    <row r="5868" spans="2:5">
      <c r="B5868" s="283">
        <v>45558.645833333336</v>
      </c>
      <c r="C5868" s="284">
        <v>2450.7800000000002</v>
      </c>
      <c r="D5868" s="98">
        <f t="shared" si="94"/>
        <v>7.4436864771748503</v>
      </c>
      <c r="E5868" s="98">
        <v>-3.2352569569474521E-2</v>
      </c>
    </row>
    <row r="5869" spans="2:5">
      <c r="B5869" s="283">
        <v>42726.645833333336</v>
      </c>
      <c r="C5869" s="284">
        <v>281.13</v>
      </c>
      <c r="D5869" s="98">
        <f t="shared" si="94"/>
        <v>-0.88528958127616519</v>
      </c>
      <c r="E5869" s="98">
        <v>-3.235466216913907E-2</v>
      </c>
    </row>
    <row r="5870" spans="2:5">
      <c r="B5870" s="283">
        <v>38188.645833333336</v>
      </c>
      <c r="C5870" s="284">
        <v>25.67</v>
      </c>
      <c r="D5870" s="98">
        <f t="shared" si="94"/>
        <v>-0.90868992992565711</v>
      </c>
      <c r="E5870" s="98">
        <v>-3.2416132679984888E-2</v>
      </c>
    </row>
    <row r="5871" spans="2:5">
      <c r="B5871" s="283">
        <v>39771.645833333336</v>
      </c>
      <c r="C5871" s="284">
        <v>55.76</v>
      </c>
      <c r="D5871" s="98">
        <f t="shared" si="94"/>
        <v>1.1721854304635762</v>
      </c>
      <c r="E5871" s="98">
        <v>-3.2448377581121068E-2</v>
      </c>
    </row>
    <row r="5872" spans="2:5">
      <c r="B5872" s="283">
        <v>41052.645833333336</v>
      </c>
      <c r="C5872" s="284">
        <v>220</v>
      </c>
      <c r="D5872" s="98">
        <f t="shared" si="94"/>
        <v>2.9454806312769013</v>
      </c>
      <c r="E5872" s="98">
        <v>-3.2541776605101158E-2</v>
      </c>
    </row>
    <row r="5873" spans="2:5">
      <c r="B5873" s="283">
        <v>37334.645833333336</v>
      </c>
      <c r="C5873" s="284">
        <v>24</v>
      </c>
      <c r="D5873" s="98">
        <f t="shared" si="94"/>
        <v>-0.89090909090909087</v>
      </c>
      <c r="E5873" s="98">
        <v>-3.2648125755743607E-2</v>
      </c>
    </row>
    <row r="5874" spans="2:5">
      <c r="B5874" s="283">
        <v>45568.645833333336</v>
      </c>
      <c r="C5874" s="284">
        <v>2198.73</v>
      </c>
      <c r="D5874" s="98">
        <f t="shared" si="94"/>
        <v>90.613749999999996</v>
      </c>
      <c r="E5874" s="98">
        <v>-3.2717434340768015E-2</v>
      </c>
    </row>
    <row r="5875" spans="2:5">
      <c r="B5875" s="283">
        <v>37543.645833333336</v>
      </c>
      <c r="C5875" s="284">
        <v>25.38</v>
      </c>
      <c r="D5875" s="98">
        <f t="shared" si="94"/>
        <v>-0.988456972888895</v>
      </c>
      <c r="E5875" s="98">
        <v>-3.2774390243902385E-2</v>
      </c>
    </row>
    <row r="5876" spans="2:5">
      <c r="B5876" s="283">
        <v>40738.645833333336</v>
      </c>
      <c r="C5876" s="284">
        <v>193.81</v>
      </c>
      <c r="D5876" s="98">
        <f t="shared" si="94"/>
        <v>6.6363278171788815</v>
      </c>
      <c r="E5876" s="98">
        <v>-3.2787703363609144E-2</v>
      </c>
    </row>
    <row r="5877" spans="2:5">
      <c r="B5877" s="283">
        <v>38894.645833333336</v>
      </c>
      <c r="C5877" s="284">
        <v>85.53</v>
      </c>
      <c r="D5877" s="98">
        <f t="shared" si="94"/>
        <v>-0.55869150198648154</v>
      </c>
      <c r="E5877" s="98">
        <v>-3.2794300576727387E-2</v>
      </c>
    </row>
    <row r="5878" spans="2:5">
      <c r="B5878" s="283">
        <v>45895.645833333336</v>
      </c>
      <c r="C5878" s="284">
        <v>3508.17</v>
      </c>
      <c r="D5878" s="98">
        <f t="shared" si="94"/>
        <v>40.016836197825327</v>
      </c>
      <c r="E5878" s="98">
        <v>-3.2850609125720576E-2</v>
      </c>
    </row>
    <row r="5879" spans="2:5">
      <c r="B5879" s="283">
        <v>40042.645833333336</v>
      </c>
      <c r="C5879" s="284">
        <v>107.06</v>
      </c>
      <c r="D5879" s="98">
        <f t="shared" si="94"/>
        <v>-0.96948266475113809</v>
      </c>
      <c r="E5879" s="98">
        <v>-3.2881662149954805E-2</v>
      </c>
    </row>
    <row r="5880" spans="2:5">
      <c r="B5880" s="283">
        <v>40113.645833333336</v>
      </c>
      <c r="C5880" s="284">
        <v>116.7</v>
      </c>
      <c r="D5880" s="98">
        <f t="shared" si="94"/>
        <v>9.0042966560807125E-2</v>
      </c>
      <c r="E5880" s="98">
        <v>-3.2899643656252531E-2</v>
      </c>
    </row>
    <row r="5881" spans="2:5">
      <c r="B5881" s="283">
        <v>45139.645833333336</v>
      </c>
      <c r="C5881" s="284">
        <v>694.83</v>
      </c>
      <c r="D5881" s="98">
        <f t="shared" si="94"/>
        <v>4.9539845758354755</v>
      </c>
      <c r="E5881" s="98">
        <v>-3.2916713060906377E-2</v>
      </c>
    </row>
    <row r="5882" spans="2:5">
      <c r="B5882" s="283">
        <v>38449.645833333336</v>
      </c>
      <c r="C5882" s="284">
        <v>50.52</v>
      </c>
      <c r="D5882" s="98">
        <f t="shared" si="94"/>
        <v>-0.92729156772160093</v>
      </c>
      <c r="E5882" s="98">
        <v>-3.3110047846889867E-2</v>
      </c>
    </row>
    <row r="5883" spans="2:5">
      <c r="B5883" s="283">
        <v>45846.645833333336</v>
      </c>
      <c r="C5883" s="284">
        <v>2748.17</v>
      </c>
      <c r="D5883" s="98">
        <f t="shared" si="94"/>
        <v>53.39766429136975</v>
      </c>
      <c r="E5883" s="98">
        <v>-3.3185576077396584E-2</v>
      </c>
    </row>
    <row r="5884" spans="2:5">
      <c r="B5884" s="283">
        <v>45572.645833333336</v>
      </c>
      <c r="C5884" s="284">
        <v>2135.6999999999998</v>
      </c>
      <c r="D5884" s="98">
        <f t="shared" si="94"/>
        <v>-0.22286466994399923</v>
      </c>
      <c r="E5884" s="98">
        <v>-3.3239329509807125E-2</v>
      </c>
    </row>
    <row r="5885" spans="2:5">
      <c r="B5885" s="283">
        <v>45491.645833333336</v>
      </c>
      <c r="C5885" s="284">
        <v>1430.75</v>
      </c>
      <c r="D5885" s="98">
        <f t="shared" si="94"/>
        <v>-0.3300791309640867</v>
      </c>
      <c r="E5885" s="98">
        <v>-3.3244366363728517E-2</v>
      </c>
    </row>
    <row r="5886" spans="2:5">
      <c r="B5886" s="283">
        <v>36531.645833333336</v>
      </c>
      <c r="C5886" s="284">
        <v>38.67</v>
      </c>
      <c r="D5886" s="98">
        <f t="shared" si="94"/>
        <v>-0.97297221736851303</v>
      </c>
      <c r="E5886" s="98">
        <v>-3.3250000000000002E-2</v>
      </c>
    </row>
    <row r="5887" spans="2:5">
      <c r="B5887" s="283">
        <v>42403.645833333336</v>
      </c>
      <c r="C5887" s="284">
        <v>398.93</v>
      </c>
      <c r="D5887" s="98">
        <f t="shared" si="94"/>
        <v>9.3162658391517965</v>
      </c>
      <c r="E5887" s="98">
        <v>-3.3412483039348739E-2</v>
      </c>
    </row>
    <row r="5888" spans="2:5">
      <c r="B5888" s="283">
        <v>43299.645833333336</v>
      </c>
      <c r="C5888" s="284">
        <v>227.05</v>
      </c>
      <c r="D5888" s="98">
        <f t="shared" si="94"/>
        <v>-0.43085253051913863</v>
      </c>
      <c r="E5888" s="98">
        <v>-3.341847594721159E-2</v>
      </c>
    </row>
    <row r="5889" spans="2:5">
      <c r="B5889" s="283">
        <v>45716.645833333336</v>
      </c>
      <c r="C5889" s="284">
        <v>1729.8</v>
      </c>
      <c r="D5889" s="98">
        <f t="shared" si="94"/>
        <v>6.6185862144901995</v>
      </c>
      <c r="E5889" s="98">
        <v>-3.357729482093974E-2</v>
      </c>
    </row>
    <row r="5890" spans="2:5">
      <c r="B5890" s="283">
        <v>43175.645833333336</v>
      </c>
      <c r="C5890" s="284">
        <v>292.2</v>
      </c>
      <c r="D5890" s="98">
        <f t="shared" si="94"/>
        <v>-0.83107873742629201</v>
      </c>
      <c r="E5890" s="98">
        <v>-3.3666247767709545E-2</v>
      </c>
    </row>
    <row r="5891" spans="2:5">
      <c r="B5891" s="283">
        <v>37090.645833333336</v>
      </c>
      <c r="C5891" s="284">
        <v>22.58</v>
      </c>
      <c r="D5891" s="98">
        <f t="shared" si="94"/>
        <v>-0.92272416153319647</v>
      </c>
      <c r="E5891" s="98">
        <v>-3.3804022250748966E-2</v>
      </c>
    </row>
    <row r="5892" spans="2:5">
      <c r="B5892" s="283">
        <v>42578.645833333336</v>
      </c>
      <c r="C5892" s="284">
        <v>392.17</v>
      </c>
      <c r="D5892" s="98">
        <f t="shared" si="94"/>
        <v>16.368024800708593</v>
      </c>
      <c r="E5892" s="98">
        <v>-3.3826065533382521E-2</v>
      </c>
    </row>
    <row r="5893" spans="2:5">
      <c r="B5893" s="283">
        <v>40120.645833333336</v>
      </c>
      <c r="C5893" s="284">
        <v>113.33</v>
      </c>
      <c r="D5893" s="98">
        <f t="shared" si="94"/>
        <v>-0.71101818089094015</v>
      </c>
      <c r="E5893" s="98">
        <v>-3.384484228473994E-2</v>
      </c>
    </row>
    <row r="5894" spans="2:5">
      <c r="B5894" s="283">
        <v>39722.645833333336</v>
      </c>
      <c r="C5894" s="284">
        <v>91.07</v>
      </c>
      <c r="D5894" s="98">
        <f t="shared" si="94"/>
        <v>-0.19641754169240278</v>
      </c>
      <c r="E5894" s="98">
        <v>-3.3945051447968666E-2</v>
      </c>
    </row>
    <row r="5895" spans="2:5">
      <c r="B5895" s="283">
        <v>37249.645833333336</v>
      </c>
      <c r="C5895" s="284">
        <v>26.73</v>
      </c>
      <c r="D5895" s="98">
        <f t="shared" si="94"/>
        <v>-0.70648951356099698</v>
      </c>
      <c r="E5895" s="98">
        <v>-3.3971810625225918E-2</v>
      </c>
    </row>
    <row r="5896" spans="2:5">
      <c r="B5896" s="283">
        <v>37466.645833333336</v>
      </c>
      <c r="C5896" s="284">
        <v>24.07</v>
      </c>
      <c r="D5896" s="98">
        <f t="shared" si="94"/>
        <v>-9.9513655069210616E-2</v>
      </c>
      <c r="E5896" s="98">
        <v>-3.4109149277688711E-2</v>
      </c>
    </row>
    <row r="5897" spans="2:5">
      <c r="B5897" s="283">
        <v>37393.645833333336</v>
      </c>
      <c r="C5897" s="284">
        <v>24.33</v>
      </c>
      <c r="D5897" s="98">
        <f t="shared" si="94"/>
        <v>1.080182800166174E-2</v>
      </c>
      <c r="E5897" s="98">
        <v>-3.4140531957125964E-2</v>
      </c>
    </row>
    <row r="5898" spans="2:5">
      <c r="B5898" s="283">
        <v>44095.645833333336</v>
      </c>
      <c r="C5898" s="284">
        <v>305.48</v>
      </c>
      <c r="D5898" s="98">
        <f t="shared" ref="D5898:D5961" si="95">C5898/C5897-1</f>
        <v>11.555692560624745</v>
      </c>
      <c r="E5898" s="98">
        <v>-3.4208030350932672E-2</v>
      </c>
    </row>
    <row r="5899" spans="2:5">
      <c r="B5899" s="283">
        <v>41435.645833333336</v>
      </c>
      <c r="C5899" s="284">
        <v>180.89</v>
      </c>
      <c r="D5899" s="98">
        <f t="shared" si="95"/>
        <v>-0.40784994107633898</v>
      </c>
      <c r="E5899" s="98">
        <v>-3.4223171382808504E-2</v>
      </c>
    </row>
    <row r="5900" spans="2:5">
      <c r="B5900" s="283">
        <v>41703.645833333336</v>
      </c>
      <c r="C5900" s="284">
        <v>213.96</v>
      </c>
      <c r="D5900" s="98">
        <f t="shared" si="95"/>
        <v>0.18281828735695749</v>
      </c>
      <c r="E5900" s="98">
        <v>-3.4302220617439927E-2</v>
      </c>
    </row>
    <row r="5901" spans="2:5">
      <c r="B5901" s="283">
        <v>45625.645833333336</v>
      </c>
      <c r="C5901" s="284">
        <v>1891.05</v>
      </c>
      <c r="D5901" s="98">
        <f t="shared" si="95"/>
        <v>7.8383342680874932</v>
      </c>
      <c r="E5901" s="98">
        <v>-3.4306491065911549E-2</v>
      </c>
    </row>
    <row r="5902" spans="2:5">
      <c r="B5902" s="283">
        <v>42335.645833333336</v>
      </c>
      <c r="C5902" s="284">
        <v>460.62</v>
      </c>
      <c r="D5902" s="98">
        <f t="shared" si="95"/>
        <v>-0.7564210359324185</v>
      </c>
      <c r="E5902" s="98">
        <v>-3.4440834294099165E-2</v>
      </c>
    </row>
    <row r="5903" spans="2:5">
      <c r="B5903" s="283">
        <v>43238.645833333336</v>
      </c>
      <c r="C5903" s="284">
        <v>261.3</v>
      </c>
      <c r="D5903" s="98">
        <f t="shared" si="95"/>
        <v>-0.43272111501888755</v>
      </c>
      <c r="E5903" s="98">
        <v>-3.4546462220579999E-2</v>
      </c>
    </row>
    <row r="5904" spans="2:5">
      <c r="B5904" s="283">
        <v>40206.645833333336</v>
      </c>
      <c r="C5904" s="284">
        <v>126.23</v>
      </c>
      <c r="D5904" s="98">
        <f t="shared" si="95"/>
        <v>-0.51691542288557213</v>
      </c>
      <c r="E5904" s="98">
        <v>-3.4569789674952167E-2</v>
      </c>
    </row>
    <row r="5905" spans="2:5">
      <c r="B5905" s="283">
        <v>45712.645833333336</v>
      </c>
      <c r="C5905" s="284">
        <v>1862.03</v>
      </c>
      <c r="D5905" s="98">
        <f t="shared" si="95"/>
        <v>13.751089281470332</v>
      </c>
      <c r="E5905" s="98">
        <v>-3.460736838830758E-2</v>
      </c>
    </row>
    <row r="5906" spans="2:5">
      <c r="B5906" s="283">
        <v>38856.645833333336</v>
      </c>
      <c r="C5906" s="284">
        <v>90.82</v>
      </c>
      <c r="D5906" s="98">
        <f t="shared" si="95"/>
        <v>-0.95122527564002723</v>
      </c>
      <c r="E5906" s="98">
        <v>-3.4753958975449195E-2</v>
      </c>
    </row>
    <row r="5907" spans="2:5">
      <c r="B5907" s="283">
        <v>45034.645833333336</v>
      </c>
      <c r="C5907" s="284">
        <v>562.87</v>
      </c>
      <c r="D5907" s="98">
        <f t="shared" si="95"/>
        <v>5.1976436908170012</v>
      </c>
      <c r="E5907" s="98">
        <v>-3.4776644088141961E-2</v>
      </c>
    </row>
    <row r="5908" spans="2:5">
      <c r="B5908" s="283">
        <v>44998.645833333336</v>
      </c>
      <c r="C5908" s="284">
        <v>616.25</v>
      </c>
      <c r="D5908" s="98">
        <f t="shared" si="95"/>
        <v>9.4835397160978552E-2</v>
      </c>
      <c r="E5908" s="98">
        <v>-3.4817065530635238E-2</v>
      </c>
    </row>
    <row r="5909" spans="2:5">
      <c r="B5909" s="283">
        <v>43784.645833333336</v>
      </c>
      <c r="C5909" s="284">
        <v>406.02</v>
      </c>
      <c r="D5909" s="98">
        <f t="shared" si="95"/>
        <v>-0.3411440162271806</v>
      </c>
      <c r="E5909" s="98">
        <v>-3.4825397580050987E-2</v>
      </c>
    </row>
    <row r="5910" spans="2:5">
      <c r="B5910" s="283">
        <v>43643.645833333336</v>
      </c>
      <c r="C5910" s="284">
        <v>280.38</v>
      </c>
      <c r="D5910" s="98">
        <f t="shared" si="95"/>
        <v>-0.30944288458696612</v>
      </c>
      <c r="E5910" s="98">
        <v>-3.483648881239243E-2</v>
      </c>
    </row>
    <row r="5911" spans="2:5">
      <c r="B5911" s="283">
        <v>41445.645833333336</v>
      </c>
      <c r="C5911" s="284">
        <v>186.89</v>
      </c>
      <c r="D5911" s="98">
        <f t="shared" si="95"/>
        <v>-0.33344033097938519</v>
      </c>
      <c r="E5911" s="98">
        <v>-3.485850030985338E-2</v>
      </c>
    </row>
    <row r="5912" spans="2:5">
      <c r="B5912" s="283">
        <v>40231.645833333336</v>
      </c>
      <c r="C5912" s="284">
        <v>116.16</v>
      </c>
      <c r="D5912" s="98">
        <f t="shared" si="95"/>
        <v>-0.37845791642142435</v>
      </c>
      <c r="E5912" s="98">
        <v>-3.4895314057826532E-2</v>
      </c>
    </row>
    <row r="5913" spans="2:5">
      <c r="B5913" s="283">
        <v>42276.645833333336</v>
      </c>
      <c r="C5913" s="284">
        <v>213.75</v>
      </c>
      <c r="D5913" s="98">
        <f t="shared" si="95"/>
        <v>0.84013429752066116</v>
      </c>
      <c r="E5913" s="98">
        <v>-3.4901571247968222E-2</v>
      </c>
    </row>
    <row r="5914" spans="2:5">
      <c r="B5914" s="283">
        <v>38699.645833333336</v>
      </c>
      <c r="C5914" s="284">
        <v>99.12</v>
      </c>
      <c r="D5914" s="98">
        <f t="shared" si="95"/>
        <v>-0.53628070175438602</v>
      </c>
      <c r="E5914" s="98">
        <v>-3.4952779670918033E-2</v>
      </c>
    </row>
    <row r="5915" spans="2:5">
      <c r="B5915" s="283">
        <v>36941.645833333336</v>
      </c>
      <c r="C5915" s="284">
        <v>32.24</v>
      </c>
      <c r="D5915" s="98">
        <f t="shared" si="95"/>
        <v>-0.67473769168684417</v>
      </c>
      <c r="E5915" s="98">
        <v>-3.5019455252918164E-2</v>
      </c>
    </row>
    <row r="5916" spans="2:5">
      <c r="B5916" s="283">
        <v>38016.645833333336</v>
      </c>
      <c r="C5916" s="284">
        <v>28.07</v>
      </c>
      <c r="D5916" s="98">
        <f t="shared" si="95"/>
        <v>-0.12934243176178661</v>
      </c>
      <c r="E5916" s="98">
        <v>-3.5063595737366726E-2</v>
      </c>
    </row>
    <row r="5917" spans="2:5">
      <c r="B5917" s="283">
        <v>39415.645833333336</v>
      </c>
      <c r="C5917" s="284">
        <v>99.07</v>
      </c>
      <c r="D5917" s="98">
        <f t="shared" si="95"/>
        <v>2.5293908086925541</v>
      </c>
      <c r="E5917" s="98">
        <v>-3.5063796629979604E-2</v>
      </c>
    </row>
    <row r="5918" spans="2:5">
      <c r="B5918" s="283">
        <v>36920.645833333336</v>
      </c>
      <c r="C5918" s="284">
        <v>38.799999999999997</v>
      </c>
      <c r="D5918" s="98">
        <f t="shared" si="95"/>
        <v>-0.60835772685979617</v>
      </c>
      <c r="E5918" s="98">
        <v>-3.5065904003979242E-2</v>
      </c>
    </row>
    <row r="5919" spans="2:5">
      <c r="B5919" s="283">
        <v>36552.645833333336</v>
      </c>
      <c r="C5919" s="284">
        <v>37.4</v>
      </c>
      <c r="D5919" s="98">
        <f t="shared" si="95"/>
        <v>-3.6082474226804107E-2</v>
      </c>
      <c r="E5919" s="98">
        <v>-3.5087719298245612E-2</v>
      </c>
    </row>
    <row r="5920" spans="2:5">
      <c r="B5920" s="283">
        <v>37697.645833333336</v>
      </c>
      <c r="C5920" s="284">
        <v>20.329999999999998</v>
      </c>
      <c r="D5920" s="98">
        <f t="shared" si="95"/>
        <v>-0.45641711229946524</v>
      </c>
      <c r="E5920" s="98">
        <v>-3.5121025154247865E-2</v>
      </c>
    </row>
    <row r="5921" spans="2:5">
      <c r="B5921" s="283">
        <v>42913.645833333336</v>
      </c>
      <c r="C5921" s="284">
        <v>406.47</v>
      </c>
      <c r="D5921" s="98">
        <f t="shared" si="95"/>
        <v>18.993605509099854</v>
      </c>
      <c r="E5921" s="98">
        <v>-3.5131863175635436E-2</v>
      </c>
    </row>
    <row r="5922" spans="2:5">
      <c r="B5922" s="283">
        <v>45335.645833333336</v>
      </c>
      <c r="C5922" s="284">
        <v>830.33</v>
      </c>
      <c r="D5922" s="98">
        <f t="shared" si="95"/>
        <v>1.0427829852141608</v>
      </c>
      <c r="E5922" s="98">
        <v>-3.517313502207764E-2</v>
      </c>
    </row>
    <row r="5923" spans="2:5">
      <c r="B5923" s="283">
        <v>39029.645833333336</v>
      </c>
      <c r="C5923" s="284">
        <v>73.12</v>
      </c>
      <c r="D5923" s="98">
        <f t="shared" si="95"/>
        <v>-0.911938626811027</v>
      </c>
      <c r="E5923" s="98">
        <v>-3.5228922021374842E-2</v>
      </c>
    </row>
    <row r="5924" spans="2:5">
      <c r="B5924" s="283">
        <v>44013.645833333336</v>
      </c>
      <c r="C5924" s="284">
        <v>327.22000000000003</v>
      </c>
      <c r="D5924" s="98">
        <f t="shared" si="95"/>
        <v>3.475109409190372</v>
      </c>
      <c r="E5924" s="98">
        <v>-3.526151306091152E-2</v>
      </c>
    </row>
    <row r="5925" spans="2:5">
      <c r="B5925" s="283">
        <v>37200.645833333336</v>
      </c>
      <c r="C5925" s="284">
        <v>22.67</v>
      </c>
      <c r="D5925" s="98">
        <f t="shared" si="95"/>
        <v>-0.93071939368009293</v>
      </c>
      <c r="E5925" s="98">
        <v>-3.5319148936170164E-2</v>
      </c>
    </row>
    <row r="5926" spans="2:5">
      <c r="B5926" s="283">
        <v>38680.645833333336</v>
      </c>
      <c r="C5926" s="284">
        <v>74.13</v>
      </c>
      <c r="D5926" s="98">
        <f t="shared" si="95"/>
        <v>2.2699602999558883</v>
      </c>
      <c r="E5926" s="98">
        <v>-3.5393623942745589E-2</v>
      </c>
    </row>
    <row r="5927" spans="2:5">
      <c r="B5927" s="283">
        <v>39881.645833333336</v>
      </c>
      <c r="C5927" s="284">
        <v>42.78</v>
      </c>
      <c r="D5927" s="98">
        <f t="shared" si="95"/>
        <v>-0.4229057061918251</v>
      </c>
      <c r="E5927" s="98">
        <v>-3.5400225479143232E-2</v>
      </c>
    </row>
    <row r="5928" spans="2:5">
      <c r="B5928" s="283">
        <v>36577.645833333336</v>
      </c>
      <c r="C5928" s="284">
        <v>40</v>
      </c>
      <c r="D5928" s="98">
        <f t="shared" si="95"/>
        <v>-6.4983637213651302E-2</v>
      </c>
      <c r="E5928" s="98">
        <v>-3.5447311309380281E-2</v>
      </c>
    </row>
    <row r="5929" spans="2:5">
      <c r="B5929" s="283">
        <v>36682.645833333336</v>
      </c>
      <c r="C5929" s="284">
        <v>27.36</v>
      </c>
      <c r="D5929" s="98">
        <f t="shared" si="95"/>
        <v>-0.31600000000000006</v>
      </c>
      <c r="E5929" s="98">
        <v>-3.5600986958054359E-2</v>
      </c>
    </row>
    <row r="5930" spans="2:5">
      <c r="B5930" s="283">
        <v>38852.645833333336</v>
      </c>
      <c r="C5930" s="284">
        <v>99.65</v>
      </c>
      <c r="D5930" s="98">
        <f t="shared" si="95"/>
        <v>2.6421783625730999</v>
      </c>
      <c r="E5930" s="98">
        <v>-3.5614052066195612E-2</v>
      </c>
    </row>
    <row r="5931" spans="2:5">
      <c r="B5931" s="283">
        <v>39146.645833333336</v>
      </c>
      <c r="C5931" s="284">
        <v>77.38</v>
      </c>
      <c r="D5931" s="98">
        <f t="shared" si="95"/>
        <v>-0.22348218765679884</v>
      </c>
      <c r="E5931" s="98">
        <v>-3.5643070787637066E-2</v>
      </c>
    </row>
    <row r="5932" spans="2:5">
      <c r="B5932" s="283">
        <v>38917.645833333336</v>
      </c>
      <c r="C5932" s="284">
        <v>78.67</v>
      </c>
      <c r="D5932" s="98">
        <f t="shared" si="95"/>
        <v>1.6670974411992834E-2</v>
      </c>
      <c r="E5932" s="98">
        <v>-3.567050747732281E-2</v>
      </c>
    </row>
    <row r="5933" spans="2:5">
      <c r="B5933" s="283">
        <v>42488.645833333336</v>
      </c>
      <c r="C5933" s="284">
        <v>303.14999999999998</v>
      </c>
      <c r="D5933" s="98">
        <f t="shared" si="95"/>
        <v>2.8534384136265407</v>
      </c>
      <c r="E5933" s="98">
        <v>-3.5721101851262871E-2</v>
      </c>
    </row>
    <row r="5934" spans="2:5">
      <c r="B5934" s="283">
        <v>45446.645833333336</v>
      </c>
      <c r="C5934" s="284">
        <v>1247.8</v>
      </c>
      <c r="D5934" s="98">
        <f t="shared" si="95"/>
        <v>3.1161141349167076</v>
      </c>
      <c r="E5934" s="98">
        <v>-3.5725601415732222E-2</v>
      </c>
    </row>
    <row r="5935" spans="2:5">
      <c r="B5935" s="283">
        <v>45649.645833333336</v>
      </c>
      <c r="C5935" s="284">
        <v>1710.95</v>
      </c>
      <c r="D5935" s="98">
        <f t="shared" si="95"/>
        <v>0.37117326494630554</v>
      </c>
      <c r="E5935" s="98">
        <v>-3.5850938537222987E-2</v>
      </c>
    </row>
    <row r="5936" spans="2:5">
      <c r="B5936" s="283">
        <v>44795.645833333336</v>
      </c>
      <c r="C5936" s="284">
        <v>372.88</v>
      </c>
      <c r="D5936" s="98">
        <f t="shared" si="95"/>
        <v>-0.78206259680294576</v>
      </c>
      <c r="E5936" s="98">
        <v>-3.5862960568842972E-2</v>
      </c>
    </row>
    <row r="5937" spans="2:5">
      <c r="B5937" s="283">
        <v>45604.645833333336</v>
      </c>
      <c r="C5937" s="284">
        <v>2231.92</v>
      </c>
      <c r="D5937" s="98">
        <f t="shared" si="95"/>
        <v>4.9856254022741906</v>
      </c>
      <c r="E5937" s="98">
        <v>-3.6062571801228294E-2</v>
      </c>
    </row>
    <row r="5938" spans="2:5">
      <c r="B5938" s="283">
        <v>42662.645833333336</v>
      </c>
      <c r="C5938" s="284">
        <v>486.43</v>
      </c>
      <c r="D5938" s="98">
        <f t="shared" si="95"/>
        <v>-0.78205760063084695</v>
      </c>
      <c r="E5938" s="98">
        <v>-3.6104230654909308E-2</v>
      </c>
    </row>
    <row r="5939" spans="2:5">
      <c r="B5939" s="283">
        <v>38489.645833333336</v>
      </c>
      <c r="C5939" s="284">
        <v>51.42</v>
      </c>
      <c r="D5939" s="98">
        <f t="shared" si="95"/>
        <v>-0.89429105935078013</v>
      </c>
      <c r="E5939" s="98">
        <v>-3.617619493908153E-2</v>
      </c>
    </row>
    <row r="5940" spans="2:5">
      <c r="B5940" s="283">
        <v>43297.645833333336</v>
      </c>
      <c r="C5940" s="284">
        <v>234.43</v>
      </c>
      <c r="D5940" s="98">
        <f t="shared" si="95"/>
        <v>3.5591209646052118</v>
      </c>
      <c r="E5940" s="98">
        <v>-3.6179747564033971E-2</v>
      </c>
    </row>
    <row r="5941" spans="2:5">
      <c r="B5941" s="283">
        <v>42823.645833333336</v>
      </c>
      <c r="C5941" s="284">
        <v>380.43</v>
      </c>
      <c r="D5941" s="98">
        <f t="shared" si="95"/>
        <v>0.62278718594036597</v>
      </c>
      <c r="E5941" s="98">
        <v>-3.6276124129195675E-2</v>
      </c>
    </row>
    <row r="5942" spans="2:5">
      <c r="B5942" s="283">
        <v>36563.645833333336</v>
      </c>
      <c r="C5942" s="284">
        <v>33.33</v>
      </c>
      <c r="D5942" s="98">
        <f t="shared" si="95"/>
        <v>-0.91238861288541917</v>
      </c>
      <c r="E5942" s="98">
        <v>-3.6426712922810189E-2</v>
      </c>
    </row>
    <row r="5943" spans="2:5">
      <c r="B5943" s="283">
        <v>38751.645833333336</v>
      </c>
      <c r="C5943" s="284">
        <v>95.98</v>
      </c>
      <c r="D5943" s="98">
        <f t="shared" si="95"/>
        <v>1.8796879687968802</v>
      </c>
      <c r="E5943" s="98">
        <v>-3.6442124284710276E-2</v>
      </c>
    </row>
    <row r="5944" spans="2:5">
      <c r="B5944" s="283">
        <v>42416.645833333336</v>
      </c>
      <c r="C5944" s="284">
        <v>331.07</v>
      </c>
      <c r="D5944" s="98">
        <f t="shared" si="95"/>
        <v>2.4493644509272765</v>
      </c>
      <c r="E5944" s="98">
        <v>-3.6466821885913991E-2</v>
      </c>
    </row>
    <row r="5945" spans="2:5">
      <c r="B5945" s="283">
        <v>42577.645833333336</v>
      </c>
      <c r="C5945" s="284">
        <v>405.9</v>
      </c>
      <c r="D5945" s="98">
        <f t="shared" si="95"/>
        <v>0.22602470776572936</v>
      </c>
      <c r="E5945" s="98">
        <v>-3.6484914662805346E-2</v>
      </c>
    </row>
    <row r="5946" spans="2:5">
      <c r="B5946" s="283">
        <v>39461.645833333336</v>
      </c>
      <c r="C5946" s="284">
        <v>113.63</v>
      </c>
      <c r="D5946" s="98">
        <f t="shared" si="95"/>
        <v>-0.72005420054200542</v>
      </c>
      <c r="E5946" s="98">
        <v>-3.6544005426488058E-2</v>
      </c>
    </row>
    <row r="5947" spans="2:5">
      <c r="B5947" s="283">
        <v>41487.645833333336</v>
      </c>
      <c r="C5947" s="284">
        <v>191.25</v>
      </c>
      <c r="D5947" s="98">
        <f t="shared" si="95"/>
        <v>0.68309425327818363</v>
      </c>
      <c r="E5947" s="98">
        <v>-3.6572464863231069E-2</v>
      </c>
    </row>
    <row r="5948" spans="2:5">
      <c r="B5948" s="283">
        <v>38110.645833333336</v>
      </c>
      <c r="C5948" s="284">
        <v>26.33</v>
      </c>
      <c r="D5948" s="98">
        <f t="shared" si="95"/>
        <v>-0.8623267973856209</v>
      </c>
      <c r="E5948" s="98">
        <v>-3.6589828027808302E-2</v>
      </c>
    </row>
    <row r="5949" spans="2:5">
      <c r="B5949" s="283">
        <v>43166.645833333336</v>
      </c>
      <c r="C5949" s="284">
        <v>269.83</v>
      </c>
      <c r="D5949" s="98">
        <f t="shared" si="95"/>
        <v>9.2480060767185712</v>
      </c>
      <c r="E5949" s="98">
        <v>-3.6596686660954059E-2</v>
      </c>
    </row>
    <row r="5950" spans="2:5">
      <c r="B5950" s="283">
        <v>45870.645833333336</v>
      </c>
      <c r="C5950" s="284">
        <v>2925.67</v>
      </c>
      <c r="D5950" s="98">
        <f t="shared" si="95"/>
        <v>9.8426416632694664</v>
      </c>
      <c r="E5950" s="98">
        <v>-3.660395873328437E-2</v>
      </c>
    </row>
    <row r="5951" spans="2:5">
      <c r="B5951" s="283">
        <v>37386.645833333336</v>
      </c>
      <c r="C5951" s="284">
        <v>24.93</v>
      </c>
      <c r="D5951" s="98">
        <f t="shared" si="95"/>
        <v>-0.99147887492437625</v>
      </c>
      <c r="E5951" s="98">
        <v>-3.670788253477586E-2</v>
      </c>
    </row>
    <row r="5952" spans="2:5">
      <c r="B5952" s="283">
        <v>43886.645833333336</v>
      </c>
      <c r="C5952" s="284">
        <v>408.93</v>
      </c>
      <c r="D5952" s="98">
        <f t="shared" si="95"/>
        <v>15.403128760529484</v>
      </c>
      <c r="E5952" s="98">
        <v>-3.672382926599449E-2</v>
      </c>
    </row>
    <row r="5953" spans="2:5">
      <c r="B5953" s="283">
        <v>42873.645833333336</v>
      </c>
      <c r="C5953" s="284">
        <v>413.58</v>
      </c>
      <c r="D5953" s="98">
        <f t="shared" si="95"/>
        <v>1.1371139314797052E-2</v>
      </c>
      <c r="E5953" s="98">
        <v>-3.6729940607895695E-2</v>
      </c>
    </row>
    <row r="5954" spans="2:5">
      <c r="B5954" s="283">
        <v>36817.645833333336</v>
      </c>
      <c r="C5954" s="284">
        <v>23.33</v>
      </c>
      <c r="D5954" s="98">
        <f t="shared" si="95"/>
        <v>-0.94359011557618844</v>
      </c>
      <c r="E5954" s="98">
        <v>-3.6746490503715923E-2</v>
      </c>
    </row>
    <row r="5955" spans="2:5">
      <c r="B5955" s="283">
        <v>44995.645833333336</v>
      </c>
      <c r="C5955" s="284">
        <v>638.48</v>
      </c>
      <c r="D5955" s="98">
        <f t="shared" si="95"/>
        <v>26.36733819117017</v>
      </c>
      <c r="E5955" s="98">
        <v>-3.6809075549118941E-2</v>
      </c>
    </row>
    <row r="5956" spans="2:5">
      <c r="B5956" s="283">
        <v>45658.645833333336</v>
      </c>
      <c r="C5956" s="284">
        <v>1678.4</v>
      </c>
      <c r="D5956" s="98">
        <f t="shared" si="95"/>
        <v>1.6287432652549807</v>
      </c>
      <c r="E5956" s="98">
        <v>-3.6824919515428323E-2</v>
      </c>
    </row>
    <row r="5957" spans="2:5">
      <c r="B5957" s="283">
        <v>45796.645833333336</v>
      </c>
      <c r="C5957" s="284">
        <v>2799</v>
      </c>
      <c r="D5957" s="98">
        <f t="shared" si="95"/>
        <v>0.66765967588179209</v>
      </c>
      <c r="E5957" s="98">
        <v>-3.6876714025676383E-2</v>
      </c>
    </row>
    <row r="5958" spans="2:5">
      <c r="B5958" s="283">
        <v>44418.645833333336</v>
      </c>
      <c r="C5958" s="284">
        <v>333.62</v>
      </c>
      <c r="D5958" s="98">
        <f t="shared" si="95"/>
        <v>-0.8808074312254377</v>
      </c>
      <c r="E5958" s="98">
        <v>-3.7032760860152947E-2</v>
      </c>
    </row>
    <row r="5959" spans="2:5">
      <c r="B5959" s="283">
        <v>39211.645833333336</v>
      </c>
      <c r="C5959" s="284">
        <v>100.43</v>
      </c>
      <c r="D5959" s="98">
        <f t="shared" si="95"/>
        <v>-0.69896888675738866</v>
      </c>
      <c r="E5959" s="98">
        <v>-3.7104506232022882E-2</v>
      </c>
    </row>
    <row r="5960" spans="2:5">
      <c r="B5960" s="283">
        <v>37764.645833333336</v>
      </c>
      <c r="C5960" s="284">
        <v>21.73</v>
      </c>
      <c r="D5960" s="98">
        <f t="shared" si="95"/>
        <v>-0.78363038932589868</v>
      </c>
      <c r="E5960" s="98">
        <v>-3.7217545414266695E-2</v>
      </c>
    </row>
    <row r="5961" spans="2:5">
      <c r="B5961" s="283">
        <v>40023.645833333336</v>
      </c>
      <c r="C5961" s="284">
        <v>107.28</v>
      </c>
      <c r="D5961" s="98">
        <f t="shared" si="95"/>
        <v>3.9369535204786006</v>
      </c>
      <c r="E5961" s="98">
        <v>-3.7243112267791534E-2</v>
      </c>
    </row>
    <row r="5962" spans="2:5">
      <c r="B5962" s="283">
        <v>44728.645833333336</v>
      </c>
      <c r="C5962" s="284">
        <v>375.77</v>
      </c>
      <c r="D5962" s="98">
        <f t="shared" ref="D5962:D6025" si="96">C5962/C5961-1</f>
        <v>2.5027032065622667</v>
      </c>
      <c r="E5962" s="98">
        <v>-3.7277105964336976E-2</v>
      </c>
    </row>
    <row r="5963" spans="2:5">
      <c r="B5963" s="283">
        <v>45663.645833333336</v>
      </c>
      <c r="C5963" s="284">
        <v>1638.48</v>
      </c>
      <c r="D5963" s="98">
        <f t="shared" si="96"/>
        <v>3.360326795646273</v>
      </c>
      <c r="E5963" s="98">
        <v>-3.7303830267278459E-2</v>
      </c>
    </row>
    <row r="5964" spans="2:5">
      <c r="B5964" s="283">
        <v>38881.645833333336</v>
      </c>
      <c r="C5964" s="284">
        <v>78.67</v>
      </c>
      <c r="D5964" s="98">
        <f t="shared" si="96"/>
        <v>-0.95198598701235293</v>
      </c>
      <c r="E5964" s="98">
        <v>-3.7322564855604479E-2</v>
      </c>
    </row>
    <row r="5965" spans="2:5">
      <c r="B5965" s="283">
        <v>40861.645833333336</v>
      </c>
      <c r="C5965" s="284">
        <v>211.45</v>
      </c>
      <c r="D5965" s="98">
        <f t="shared" si="96"/>
        <v>1.6878098385661624</v>
      </c>
      <c r="E5965" s="98">
        <v>-3.7332119280673925E-2</v>
      </c>
    </row>
    <row r="5966" spans="2:5">
      <c r="B5966" s="283">
        <v>39724.645833333336</v>
      </c>
      <c r="C5966" s="284">
        <v>87.67</v>
      </c>
      <c r="D5966" s="98">
        <f t="shared" si="96"/>
        <v>-0.58538661622132881</v>
      </c>
      <c r="E5966" s="98">
        <v>-3.7333918963434631E-2</v>
      </c>
    </row>
    <row r="5967" spans="2:5">
      <c r="B5967" s="283">
        <v>42348.645833333336</v>
      </c>
      <c r="C5967" s="284">
        <v>466</v>
      </c>
      <c r="D5967" s="98">
        <f t="shared" si="96"/>
        <v>4.3153872476331694</v>
      </c>
      <c r="E5967" s="98">
        <v>-3.7349198479590173E-2</v>
      </c>
    </row>
    <row r="5968" spans="2:5">
      <c r="B5968" s="283">
        <v>42426.645833333336</v>
      </c>
      <c r="C5968" s="284">
        <v>340.87</v>
      </c>
      <c r="D5968" s="98">
        <f t="shared" si="96"/>
        <v>-0.26851931330472101</v>
      </c>
      <c r="E5968" s="98">
        <v>-3.7362327026263853E-2</v>
      </c>
    </row>
    <row r="5969" spans="2:5">
      <c r="B5969" s="283">
        <v>42545.645833333336</v>
      </c>
      <c r="C5969" s="284">
        <v>272.18</v>
      </c>
      <c r="D5969" s="98">
        <f t="shared" si="96"/>
        <v>-0.20151377357937039</v>
      </c>
      <c r="E5969" s="98">
        <v>-3.7382847038019418E-2</v>
      </c>
    </row>
    <row r="5970" spans="2:5">
      <c r="B5970" s="283">
        <v>45810.645833333336</v>
      </c>
      <c r="C5970" s="284">
        <v>2792.33</v>
      </c>
      <c r="D5970" s="98">
        <f t="shared" si="96"/>
        <v>9.2591299875082669</v>
      </c>
      <c r="E5970" s="98">
        <v>-3.7403088081687019E-2</v>
      </c>
    </row>
    <row r="5971" spans="2:5">
      <c r="B5971" s="283">
        <v>44673.645833333336</v>
      </c>
      <c r="C5971" s="284">
        <v>419.1</v>
      </c>
      <c r="D5971" s="98">
        <f t="shared" si="96"/>
        <v>-0.84991028997288998</v>
      </c>
      <c r="E5971" s="98">
        <v>-3.7547364795039506E-2</v>
      </c>
    </row>
    <row r="5972" spans="2:5">
      <c r="B5972" s="283">
        <v>44930.645833333336</v>
      </c>
      <c r="C5972" s="284">
        <v>641.22</v>
      </c>
      <c r="D5972" s="98">
        <f t="shared" si="96"/>
        <v>0.5299928418038653</v>
      </c>
      <c r="E5972" s="98">
        <v>-3.7611814852614445E-2</v>
      </c>
    </row>
    <row r="5973" spans="2:5">
      <c r="B5973" s="283">
        <v>42424.645833333336</v>
      </c>
      <c r="C5973" s="284">
        <v>364.45</v>
      </c>
      <c r="D5973" s="98">
        <f t="shared" si="96"/>
        <v>-0.4316303296840398</v>
      </c>
      <c r="E5973" s="98">
        <v>-3.7628729865328725E-2</v>
      </c>
    </row>
    <row r="5974" spans="2:5">
      <c r="B5974" s="283">
        <v>42457.645833333336</v>
      </c>
      <c r="C5974" s="284">
        <v>388.62</v>
      </c>
      <c r="D5974" s="98">
        <f t="shared" si="96"/>
        <v>6.6319110989161878E-2</v>
      </c>
      <c r="E5974" s="98">
        <v>-3.7759675142991611E-2</v>
      </c>
    </row>
    <row r="5975" spans="2:5">
      <c r="B5975" s="283">
        <v>36564.645833333336</v>
      </c>
      <c r="C5975" s="284">
        <v>32.07</v>
      </c>
      <c r="D5975" s="98">
        <f t="shared" si="96"/>
        <v>-0.91747722711131696</v>
      </c>
      <c r="E5975" s="98">
        <v>-3.7803780378037777E-2</v>
      </c>
    </row>
    <row r="5976" spans="2:5">
      <c r="B5976" s="283">
        <v>43133.645833333336</v>
      </c>
      <c r="C5976" s="284">
        <v>297</v>
      </c>
      <c r="D5976" s="98">
        <f t="shared" si="96"/>
        <v>8.2609915809167447</v>
      </c>
      <c r="E5976" s="98">
        <v>-3.7807367091068134E-2</v>
      </c>
    </row>
    <row r="5977" spans="2:5">
      <c r="B5977" s="283">
        <v>37732.645833333336</v>
      </c>
      <c r="C5977" s="284">
        <v>19.850000000000001</v>
      </c>
      <c r="D5977" s="98">
        <f t="shared" si="96"/>
        <v>-0.9331649831649832</v>
      </c>
      <c r="E5977" s="98">
        <v>-3.7809015996122075E-2</v>
      </c>
    </row>
    <row r="5978" spans="2:5">
      <c r="B5978" s="283">
        <v>42206.645833333336</v>
      </c>
      <c r="C5978" s="284">
        <v>185.43</v>
      </c>
      <c r="D5978" s="98">
        <f t="shared" si="96"/>
        <v>8.3415617128463477</v>
      </c>
      <c r="E5978" s="98">
        <v>-3.7876822497794782E-2</v>
      </c>
    </row>
    <row r="5979" spans="2:5">
      <c r="B5979" s="283">
        <v>38869.645833333336</v>
      </c>
      <c r="C5979" s="284">
        <v>88.87</v>
      </c>
      <c r="D5979" s="98">
        <f t="shared" si="96"/>
        <v>-0.52073558755325466</v>
      </c>
      <c r="E5979" s="98">
        <v>-3.7891090180794618E-2</v>
      </c>
    </row>
    <row r="5980" spans="2:5">
      <c r="B5980" s="283">
        <v>36661.645833333336</v>
      </c>
      <c r="C5980" s="284">
        <v>25.33</v>
      </c>
      <c r="D5980" s="98">
        <f t="shared" si="96"/>
        <v>-0.71497693259817718</v>
      </c>
      <c r="E5980" s="98">
        <v>-3.7979491074819571E-2</v>
      </c>
    </row>
    <row r="5981" spans="2:5">
      <c r="B5981" s="283">
        <v>40889.645833333336</v>
      </c>
      <c r="C5981" s="284">
        <v>183.98</v>
      </c>
      <c r="D5981" s="98">
        <f t="shared" si="96"/>
        <v>6.2633241215949464</v>
      </c>
      <c r="E5981" s="98">
        <v>-3.801307189542491E-2</v>
      </c>
    </row>
    <row r="5982" spans="2:5">
      <c r="B5982" s="283">
        <v>42464.645833333336</v>
      </c>
      <c r="C5982" s="284">
        <v>381.42</v>
      </c>
      <c r="D5982" s="98">
        <f t="shared" si="96"/>
        <v>1.0731601261006634</v>
      </c>
      <c r="E5982" s="98">
        <v>-3.8081307374155049E-2</v>
      </c>
    </row>
    <row r="5983" spans="2:5">
      <c r="B5983" s="283">
        <v>43377.645833333336</v>
      </c>
      <c r="C5983" s="284">
        <v>238.12</v>
      </c>
      <c r="D5983" s="98">
        <f t="shared" si="96"/>
        <v>-0.37570132662157207</v>
      </c>
      <c r="E5983" s="98">
        <v>-3.809331448192288E-2</v>
      </c>
    </row>
    <row r="5984" spans="2:5">
      <c r="B5984" s="283">
        <v>43384.645833333336</v>
      </c>
      <c r="C5984" s="284">
        <v>231.72</v>
      </c>
      <c r="D5984" s="98">
        <f t="shared" si="96"/>
        <v>-2.6877204770703877E-2</v>
      </c>
      <c r="E5984" s="98">
        <v>-3.8107098381070958E-2</v>
      </c>
    </row>
    <row r="5985" spans="2:5">
      <c r="B5985" s="283">
        <v>36962.645833333336</v>
      </c>
      <c r="C5985" s="284">
        <v>27</v>
      </c>
      <c r="D5985" s="98">
        <f t="shared" si="96"/>
        <v>-0.8834800621439669</v>
      </c>
      <c r="E5985" s="98">
        <v>-3.8118988243676544E-2</v>
      </c>
    </row>
    <row r="5986" spans="2:5">
      <c r="B5986" s="283">
        <v>39295.645833333336</v>
      </c>
      <c r="C5986" s="284">
        <v>84.4</v>
      </c>
      <c r="D5986" s="98">
        <f t="shared" si="96"/>
        <v>2.1259259259259262</v>
      </c>
      <c r="E5986" s="98">
        <v>-3.8176638176638078E-2</v>
      </c>
    </row>
    <row r="5987" spans="2:5">
      <c r="B5987" s="283">
        <v>43131.645833333336</v>
      </c>
      <c r="C5987" s="284">
        <v>307.57</v>
      </c>
      <c r="D5987" s="98">
        <f t="shared" si="96"/>
        <v>2.6441943127962082</v>
      </c>
      <c r="E5987" s="98">
        <v>-3.8242651657285909E-2</v>
      </c>
    </row>
    <row r="5988" spans="2:5">
      <c r="B5988" s="283">
        <v>45644.645833333336</v>
      </c>
      <c r="C5988" s="284">
        <v>1888.97</v>
      </c>
      <c r="D5988" s="98">
        <f t="shared" si="96"/>
        <v>5.1415937835289531</v>
      </c>
      <c r="E5988" s="98">
        <v>-3.8290788013318533E-2</v>
      </c>
    </row>
    <row r="5989" spans="2:5">
      <c r="B5989" s="283">
        <v>43614.645833333336</v>
      </c>
      <c r="C5989" s="284">
        <v>330.3</v>
      </c>
      <c r="D5989" s="98">
        <f t="shared" si="96"/>
        <v>-0.82514280269141382</v>
      </c>
      <c r="E5989" s="98">
        <v>-3.8371957610341179E-2</v>
      </c>
    </row>
    <row r="5990" spans="2:5">
      <c r="B5990" s="283">
        <v>40087.645833333336</v>
      </c>
      <c r="C5990" s="284">
        <v>116.86</v>
      </c>
      <c r="D5990" s="98">
        <f t="shared" si="96"/>
        <v>-0.64620042385709964</v>
      </c>
      <c r="E5990" s="98">
        <v>-3.8426725911297588E-2</v>
      </c>
    </row>
    <row r="5991" spans="2:5">
      <c r="B5991" s="283">
        <v>42373.645833333336</v>
      </c>
      <c r="C5991" s="284">
        <v>453.12</v>
      </c>
      <c r="D5991" s="98">
        <f t="shared" si="96"/>
        <v>2.877460208796851</v>
      </c>
      <c r="E5991" s="98">
        <v>-3.8472148541114026E-2</v>
      </c>
    </row>
    <row r="5992" spans="2:5">
      <c r="B5992" s="283">
        <v>37167.645833333336</v>
      </c>
      <c r="C5992" s="284">
        <v>18.7</v>
      </c>
      <c r="D5992" s="98">
        <f t="shared" si="96"/>
        <v>-0.9587305790960452</v>
      </c>
      <c r="E5992" s="98">
        <v>-3.8560411311054033E-2</v>
      </c>
    </row>
    <row r="5993" spans="2:5">
      <c r="B5993" s="283">
        <v>44074.645833333336</v>
      </c>
      <c r="C5993" s="284">
        <v>321.33</v>
      </c>
      <c r="D5993" s="98">
        <f t="shared" si="96"/>
        <v>16.183422459893048</v>
      </c>
      <c r="E5993" s="98">
        <v>-3.8596176285791373E-2</v>
      </c>
    </row>
    <row r="5994" spans="2:5">
      <c r="B5994" s="283">
        <v>45618.645833333336</v>
      </c>
      <c r="C5994" s="284">
        <v>1875.4</v>
      </c>
      <c r="D5994" s="98">
        <f t="shared" si="96"/>
        <v>4.8363675971742452</v>
      </c>
      <c r="E5994" s="98">
        <v>-3.8724723852482046E-2</v>
      </c>
    </row>
    <row r="5995" spans="2:5">
      <c r="B5995" s="283">
        <v>41778.645833333336</v>
      </c>
      <c r="C5995" s="284">
        <v>206.23</v>
      </c>
      <c r="D5995" s="98">
        <f t="shared" si="96"/>
        <v>-0.89003412605310872</v>
      </c>
      <c r="E5995" s="98">
        <v>-3.8868434543505637E-2</v>
      </c>
    </row>
    <row r="5996" spans="2:5">
      <c r="B5996" s="283">
        <v>37459.645833333336</v>
      </c>
      <c r="C5996" s="284">
        <v>24.2</v>
      </c>
      <c r="D5996" s="98">
        <f t="shared" si="96"/>
        <v>-0.88265528778548219</v>
      </c>
      <c r="E5996" s="98">
        <v>-3.8919777601270855E-2</v>
      </c>
    </row>
    <row r="5997" spans="2:5">
      <c r="B5997" s="283">
        <v>39972.645833333336</v>
      </c>
      <c r="C5997" s="284">
        <v>71.73</v>
      </c>
      <c r="D5997" s="98">
        <f t="shared" si="96"/>
        <v>1.9640495867768597</v>
      </c>
      <c r="E5997" s="98">
        <v>-3.8987138263665511E-2</v>
      </c>
    </row>
    <row r="5998" spans="2:5">
      <c r="B5998" s="283">
        <v>38096.645833333336</v>
      </c>
      <c r="C5998" s="284">
        <v>25.88</v>
      </c>
      <c r="D5998" s="98">
        <f t="shared" si="96"/>
        <v>-0.63920256517496177</v>
      </c>
      <c r="E5998" s="98">
        <v>-3.8989974006684025E-2</v>
      </c>
    </row>
    <row r="5999" spans="2:5">
      <c r="B5999" s="283">
        <v>43787.645833333336</v>
      </c>
      <c r="C5999" s="284">
        <v>390.17</v>
      </c>
      <c r="D5999" s="98">
        <f t="shared" si="96"/>
        <v>14.076120556414221</v>
      </c>
      <c r="E5999" s="98">
        <v>-3.9037485838135932E-2</v>
      </c>
    </row>
    <row r="6000" spans="2:5">
      <c r="B6000" s="283">
        <v>43810.645833333336</v>
      </c>
      <c r="C6000" s="284">
        <v>413.08</v>
      </c>
      <c r="D6000" s="98">
        <f t="shared" si="96"/>
        <v>5.8717994720250077E-2</v>
      </c>
      <c r="E6000" s="98">
        <v>-3.9192426674109826E-2</v>
      </c>
    </row>
    <row r="6001" spans="2:5">
      <c r="B6001" s="283">
        <v>40035.645833333336</v>
      </c>
      <c r="C6001" s="284">
        <v>108.87</v>
      </c>
      <c r="D6001" s="98">
        <f t="shared" si="96"/>
        <v>-0.73644330396049185</v>
      </c>
      <c r="E6001" s="98">
        <v>-3.9269325803035549E-2</v>
      </c>
    </row>
    <row r="6002" spans="2:5">
      <c r="B6002" s="283">
        <v>42212.645833333336</v>
      </c>
      <c r="C6002" s="284">
        <v>180.98</v>
      </c>
      <c r="D6002" s="98">
        <f t="shared" si="96"/>
        <v>0.66234959125562587</v>
      </c>
      <c r="E6002" s="98">
        <v>-3.92823017305447E-2</v>
      </c>
    </row>
    <row r="6003" spans="2:5">
      <c r="B6003" s="283">
        <v>45901.645833333336</v>
      </c>
      <c r="C6003" s="284">
        <v>3523.67</v>
      </c>
      <c r="D6003" s="98">
        <f t="shared" si="96"/>
        <v>18.469941429992264</v>
      </c>
      <c r="E6003" s="98">
        <v>-3.9303893582854132E-2</v>
      </c>
    </row>
    <row r="6004" spans="2:5">
      <c r="B6004" s="283">
        <v>37368.645833333336</v>
      </c>
      <c r="C6004" s="284">
        <v>23.39</v>
      </c>
      <c r="D6004" s="98">
        <f t="shared" si="96"/>
        <v>-0.99336203446974314</v>
      </c>
      <c r="E6004" s="98">
        <v>-3.942505133470231E-2</v>
      </c>
    </row>
    <row r="6005" spans="2:5">
      <c r="B6005" s="283">
        <v>42585.645833333336</v>
      </c>
      <c r="C6005" s="284">
        <v>367.55</v>
      </c>
      <c r="D6005" s="98">
        <f t="shared" si="96"/>
        <v>14.713980333475844</v>
      </c>
      <c r="E6005" s="98">
        <v>-3.9536949932058141E-2</v>
      </c>
    </row>
    <row r="6006" spans="2:5">
      <c r="B6006" s="283">
        <v>41589.645833333336</v>
      </c>
      <c r="C6006" s="284">
        <v>172.72</v>
      </c>
      <c r="D6006" s="98">
        <f t="shared" si="96"/>
        <v>-0.53007754047068434</v>
      </c>
      <c r="E6006" s="98">
        <v>-3.9537340821887423E-2</v>
      </c>
    </row>
    <row r="6007" spans="2:5">
      <c r="B6007" s="283">
        <v>37063.645833333336</v>
      </c>
      <c r="C6007" s="284">
        <v>21.13</v>
      </c>
      <c r="D6007" s="98">
        <f t="shared" si="96"/>
        <v>-0.87766327003242239</v>
      </c>
      <c r="E6007" s="98">
        <v>-3.954545454545455E-2</v>
      </c>
    </row>
    <row r="6008" spans="2:5">
      <c r="B6008" s="283">
        <v>42342.645833333336</v>
      </c>
      <c r="C6008" s="284">
        <v>522.6</v>
      </c>
      <c r="D6008" s="98">
        <f t="shared" si="96"/>
        <v>23.732607666824421</v>
      </c>
      <c r="E6008" s="98">
        <v>-3.9550099242814052E-2</v>
      </c>
    </row>
    <row r="6009" spans="2:5">
      <c r="B6009" s="283">
        <v>45408.645833333336</v>
      </c>
      <c r="C6009" s="284">
        <v>1104.17</v>
      </c>
      <c r="D6009" s="98">
        <f t="shared" si="96"/>
        <v>1.1128396479142748</v>
      </c>
      <c r="E6009" s="98">
        <v>-3.9768675537003251E-2</v>
      </c>
    </row>
    <row r="6010" spans="2:5">
      <c r="B6010" s="283">
        <v>37067.645833333336</v>
      </c>
      <c r="C6010" s="284">
        <v>19.07</v>
      </c>
      <c r="D6010" s="98">
        <f t="shared" si="96"/>
        <v>-0.98272910874231323</v>
      </c>
      <c r="E6010" s="98">
        <v>-3.9778449144007966E-2</v>
      </c>
    </row>
    <row r="6011" spans="2:5">
      <c r="B6011" s="283">
        <v>43508.645833333336</v>
      </c>
      <c r="C6011" s="284">
        <v>291.45</v>
      </c>
      <c r="D6011" s="98">
        <f t="shared" si="96"/>
        <v>14.283167278447824</v>
      </c>
      <c r="E6011" s="98">
        <v>-3.9798372483774158E-2</v>
      </c>
    </row>
    <row r="6012" spans="2:5">
      <c r="B6012" s="283">
        <v>39868.645833333336</v>
      </c>
      <c r="C6012" s="284">
        <v>48.01</v>
      </c>
      <c r="D6012" s="98">
        <f t="shared" si="96"/>
        <v>-0.83527191628066566</v>
      </c>
      <c r="E6012" s="98">
        <v>-3.9800000000000058E-2</v>
      </c>
    </row>
    <row r="6013" spans="2:5">
      <c r="B6013" s="283">
        <v>38747.645833333336</v>
      </c>
      <c r="C6013" s="284">
        <v>100.5</v>
      </c>
      <c r="D6013" s="98">
        <f t="shared" si="96"/>
        <v>1.093313892938971</v>
      </c>
      <c r="E6013" s="98">
        <v>-3.9839495557466353E-2</v>
      </c>
    </row>
    <row r="6014" spans="2:5">
      <c r="B6014" s="283">
        <v>41989.645833333336</v>
      </c>
      <c r="C6014" s="284">
        <v>184.67</v>
      </c>
      <c r="D6014" s="98">
        <f t="shared" si="96"/>
        <v>0.83751243781094509</v>
      </c>
      <c r="E6014" s="98">
        <v>-3.9927216012477285E-2</v>
      </c>
    </row>
    <row r="6015" spans="2:5">
      <c r="B6015" s="283">
        <v>43278.645833333336</v>
      </c>
      <c r="C6015" s="284">
        <v>242.1</v>
      </c>
      <c r="D6015" s="98">
        <f t="shared" si="96"/>
        <v>0.31098716629663725</v>
      </c>
      <c r="E6015" s="98">
        <v>-3.9971448965025025E-2</v>
      </c>
    </row>
    <row r="6016" spans="2:5">
      <c r="B6016" s="283">
        <v>45678.645833333336</v>
      </c>
      <c r="C6016" s="284">
        <v>1423.15</v>
      </c>
      <c r="D6016" s="98">
        <f t="shared" si="96"/>
        <v>4.8783560512185051</v>
      </c>
      <c r="E6016" s="98">
        <v>-3.9981921452759694E-2</v>
      </c>
    </row>
    <row r="6017" spans="2:5">
      <c r="B6017" s="283">
        <v>39869.645833333336</v>
      </c>
      <c r="C6017" s="284">
        <v>46.09</v>
      </c>
      <c r="D6017" s="98">
        <f t="shared" si="96"/>
        <v>-0.96761409549239363</v>
      </c>
      <c r="E6017" s="98">
        <v>-3.9991668402416081E-2</v>
      </c>
    </row>
    <row r="6018" spans="2:5">
      <c r="B6018" s="283">
        <v>37077.645833333336</v>
      </c>
      <c r="C6018" s="284">
        <v>23.04</v>
      </c>
      <c r="D6018" s="98">
        <f t="shared" si="96"/>
        <v>-0.50010848340203951</v>
      </c>
      <c r="E6018" s="98">
        <v>-4.0000000000000036E-2</v>
      </c>
    </row>
    <row r="6019" spans="2:5">
      <c r="B6019" s="283">
        <v>40590.645833333336</v>
      </c>
      <c r="C6019" s="284">
        <v>113.89</v>
      </c>
      <c r="D6019" s="98">
        <f t="shared" si="96"/>
        <v>3.9431423611111116</v>
      </c>
      <c r="E6019" s="98">
        <v>-4.011799410029504E-2</v>
      </c>
    </row>
    <row r="6020" spans="2:5">
      <c r="B6020" s="283">
        <v>43493.645833333336</v>
      </c>
      <c r="C6020" s="284">
        <v>302.62</v>
      </c>
      <c r="D6020" s="98">
        <f t="shared" si="96"/>
        <v>1.6571252963385725</v>
      </c>
      <c r="E6020" s="98">
        <v>-4.0124337869127946E-2</v>
      </c>
    </row>
    <row r="6021" spans="2:5">
      <c r="B6021" s="283">
        <v>37238.645833333336</v>
      </c>
      <c r="C6021" s="284">
        <v>30.1</v>
      </c>
      <c r="D6021" s="98">
        <f t="shared" si="96"/>
        <v>-0.90053532482981957</v>
      </c>
      <c r="E6021" s="98">
        <v>-4.0178571428571397E-2</v>
      </c>
    </row>
    <row r="6022" spans="2:5">
      <c r="B6022" s="283">
        <v>45539.645833333336</v>
      </c>
      <c r="C6022" s="284">
        <v>2122.9499999999998</v>
      </c>
      <c r="D6022" s="98">
        <f t="shared" si="96"/>
        <v>69.529900332225907</v>
      </c>
      <c r="E6022" s="98">
        <v>-4.0222973706101617E-2</v>
      </c>
    </row>
    <row r="6023" spans="2:5">
      <c r="B6023" s="283">
        <v>39155.645833333336</v>
      </c>
      <c r="C6023" s="284">
        <v>74.069999999999993</v>
      </c>
      <c r="D6023" s="98">
        <f t="shared" si="96"/>
        <v>-0.96510987069879173</v>
      </c>
      <c r="E6023" s="98">
        <v>-4.0419743490089477E-2</v>
      </c>
    </row>
    <row r="6024" spans="2:5">
      <c r="B6024" s="283">
        <v>41492.645833333336</v>
      </c>
      <c r="C6024" s="284">
        <v>184.8</v>
      </c>
      <c r="D6024" s="98">
        <f t="shared" si="96"/>
        <v>1.4949372215471857</v>
      </c>
      <c r="E6024" s="98">
        <v>-4.049844236760114E-2</v>
      </c>
    </row>
    <row r="6025" spans="2:5">
      <c r="B6025" s="283">
        <v>45527.645833333336</v>
      </c>
      <c r="C6025" s="284">
        <v>1800.78</v>
      </c>
      <c r="D6025" s="98">
        <f t="shared" si="96"/>
        <v>8.7444805194805184</v>
      </c>
      <c r="E6025" s="98">
        <v>-4.0540900541859548E-2</v>
      </c>
    </row>
    <row r="6026" spans="2:5">
      <c r="B6026" s="283">
        <v>36875.645833333336</v>
      </c>
      <c r="C6026" s="284">
        <v>31.94</v>
      </c>
      <c r="D6026" s="98">
        <f t="shared" ref="D6026:D6089" si="97">C6026/C6025-1</f>
        <v>-0.98226324148424571</v>
      </c>
      <c r="E6026" s="98">
        <v>-4.0552718534094256E-2</v>
      </c>
    </row>
    <row r="6027" spans="2:5">
      <c r="B6027" s="283">
        <v>44953.645833333336</v>
      </c>
      <c r="C6027" s="284">
        <v>630.25</v>
      </c>
      <c r="D6027" s="98">
        <f t="shared" si="97"/>
        <v>18.732310582341889</v>
      </c>
      <c r="E6027" s="98">
        <v>-4.0569340843355173E-2</v>
      </c>
    </row>
    <row r="6028" spans="2:5">
      <c r="B6028" s="283">
        <v>45048.645833333336</v>
      </c>
      <c r="C6028" s="284">
        <v>566.12</v>
      </c>
      <c r="D6028" s="98">
        <f t="shared" si="97"/>
        <v>-0.10175327251090838</v>
      </c>
      <c r="E6028" s="98">
        <v>-4.0637180138959561E-2</v>
      </c>
    </row>
    <row r="6029" spans="2:5">
      <c r="B6029" s="283">
        <v>36979.645833333336</v>
      </c>
      <c r="C6029" s="284">
        <v>25.26</v>
      </c>
      <c r="D6029" s="98">
        <f t="shared" si="97"/>
        <v>-0.95538048470288983</v>
      </c>
      <c r="E6029" s="98">
        <v>-4.0638055450056831E-2</v>
      </c>
    </row>
    <row r="6030" spans="2:5">
      <c r="B6030" s="283">
        <v>42114.645833333336</v>
      </c>
      <c r="C6030" s="284">
        <v>171.83</v>
      </c>
      <c r="D6030" s="98">
        <f t="shared" si="97"/>
        <v>5.8024544734758514</v>
      </c>
      <c r="E6030" s="98">
        <v>-4.0698972755694451E-2</v>
      </c>
    </row>
    <row r="6031" spans="2:5">
      <c r="B6031" s="283">
        <v>44518.645833333336</v>
      </c>
      <c r="C6031" s="284">
        <v>395.85</v>
      </c>
      <c r="D6031" s="98">
        <f t="shared" si="97"/>
        <v>1.3037304312401794</v>
      </c>
      <c r="E6031" s="98">
        <v>-4.0712468193384144E-2</v>
      </c>
    </row>
    <row r="6032" spans="2:5">
      <c r="B6032" s="283">
        <v>42381.645833333336</v>
      </c>
      <c r="C6032" s="284">
        <v>444.62</v>
      </c>
      <c r="D6032" s="98">
        <f t="shared" si="97"/>
        <v>0.12320323354806106</v>
      </c>
      <c r="E6032" s="98">
        <v>-4.0733549083063592E-2</v>
      </c>
    </row>
    <row r="6033" spans="2:5">
      <c r="B6033" s="283">
        <v>43969.645833333336</v>
      </c>
      <c r="C6033" s="284">
        <v>309.57</v>
      </c>
      <c r="D6033" s="98">
        <f t="shared" si="97"/>
        <v>-0.30374252170392702</v>
      </c>
      <c r="E6033" s="98">
        <v>-4.0777120193350558E-2</v>
      </c>
    </row>
    <row r="6034" spans="2:5">
      <c r="B6034" s="283">
        <v>45726.645833333336</v>
      </c>
      <c r="C6034" s="284">
        <v>1703.03</v>
      </c>
      <c r="D6034" s="98">
        <f t="shared" si="97"/>
        <v>4.501275963433149</v>
      </c>
      <c r="E6034" s="98">
        <v>-4.0789658959700437E-2</v>
      </c>
    </row>
    <row r="6035" spans="2:5">
      <c r="B6035" s="283">
        <v>39875.645833333336</v>
      </c>
      <c r="C6035" s="284">
        <v>44.44</v>
      </c>
      <c r="D6035" s="98">
        <f t="shared" si="97"/>
        <v>-0.97390533343511276</v>
      </c>
      <c r="E6035" s="98">
        <v>-4.0794301748327211E-2</v>
      </c>
    </row>
    <row r="6036" spans="2:5">
      <c r="B6036" s="283">
        <v>36948.645833333336</v>
      </c>
      <c r="C6036" s="284">
        <v>29.86</v>
      </c>
      <c r="D6036" s="98">
        <f t="shared" si="97"/>
        <v>-0.32808280828082803</v>
      </c>
      <c r="E6036" s="98">
        <v>-4.1104688503532438E-2</v>
      </c>
    </row>
    <row r="6037" spans="2:5">
      <c r="B6037" s="283">
        <v>45471.645833333336</v>
      </c>
      <c r="C6037" s="284">
        <v>1374.83</v>
      </c>
      <c r="D6037" s="98">
        <f t="shared" si="97"/>
        <v>45.042531815137309</v>
      </c>
      <c r="E6037" s="98">
        <v>-4.1108406508714834E-2</v>
      </c>
    </row>
    <row r="6038" spans="2:5">
      <c r="B6038" s="283">
        <v>36950.645833333336</v>
      </c>
      <c r="C6038" s="284">
        <v>26.34</v>
      </c>
      <c r="D6038" s="98">
        <f t="shared" si="97"/>
        <v>-0.98084126764763646</v>
      </c>
      <c r="E6038" s="98">
        <v>-4.1135784492173255E-2</v>
      </c>
    </row>
    <row r="6039" spans="2:5">
      <c r="B6039" s="283">
        <v>44911.645833333336</v>
      </c>
      <c r="C6039" s="284">
        <v>631.13</v>
      </c>
      <c r="D6039" s="98">
        <f t="shared" si="97"/>
        <v>22.960895975702353</v>
      </c>
      <c r="E6039" s="98">
        <v>-4.1302102321059797E-2</v>
      </c>
    </row>
    <row r="6040" spans="2:5">
      <c r="B6040" s="283">
        <v>42816.645833333336</v>
      </c>
      <c r="C6040" s="284">
        <v>392.68</v>
      </c>
      <c r="D6040" s="98">
        <f t="shared" si="97"/>
        <v>-0.37781439640010772</v>
      </c>
      <c r="E6040" s="98">
        <v>-4.1355402568234001E-2</v>
      </c>
    </row>
    <row r="6041" spans="2:5">
      <c r="B6041" s="283">
        <v>37264.645833333336</v>
      </c>
      <c r="C6041" s="284">
        <v>27.8</v>
      </c>
      <c r="D6041" s="98">
        <f t="shared" si="97"/>
        <v>-0.92920444127533874</v>
      </c>
      <c r="E6041" s="98">
        <v>-4.1379310344827558E-2</v>
      </c>
    </row>
    <row r="6042" spans="2:5">
      <c r="B6042" s="283">
        <v>45707.645833333336</v>
      </c>
      <c r="C6042" s="284">
        <v>2186.42</v>
      </c>
      <c r="D6042" s="98">
        <f t="shared" si="97"/>
        <v>77.648201438848915</v>
      </c>
      <c r="E6042" s="98">
        <v>-4.1434853327370735E-2</v>
      </c>
    </row>
    <row r="6043" spans="2:5">
      <c r="B6043" s="283">
        <v>43347.645833333336</v>
      </c>
      <c r="C6043" s="284">
        <v>279.18</v>
      </c>
      <c r="D6043" s="98">
        <f t="shared" si="97"/>
        <v>-0.87231181566213256</v>
      </c>
      <c r="E6043" s="98">
        <v>-4.1507879287259186E-2</v>
      </c>
    </row>
    <row r="6044" spans="2:5">
      <c r="B6044" s="283">
        <v>42495.645833333336</v>
      </c>
      <c r="C6044" s="284">
        <v>281.2</v>
      </c>
      <c r="D6044" s="98">
        <f t="shared" si="97"/>
        <v>7.2354753205816635E-3</v>
      </c>
      <c r="E6044" s="98">
        <v>-4.1516122435067193E-2</v>
      </c>
    </row>
    <row r="6045" spans="2:5">
      <c r="B6045" s="283">
        <v>36816.645833333336</v>
      </c>
      <c r="C6045" s="284">
        <v>24.22</v>
      </c>
      <c r="D6045" s="98">
        <f t="shared" si="97"/>
        <v>-0.91386913229018496</v>
      </c>
      <c r="E6045" s="98">
        <v>-4.1551246537396169E-2</v>
      </c>
    </row>
    <row r="6046" spans="2:5">
      <c r="B6046" s="283">
        <v>40736.645833333336</v>
      </c>
      <c r="C6046" s="284">
        <v>201.11</v>
      </c>
      <c r="D6046" s="98">
        <f t="shared" si="97"/>
        <v>7.303468208092486</v>
      </c>
      <c r="E6046" s="98">
        <v>-4.1831435513840498E-2</v>
      </c>
    </row>
    <row r="6047" spans="2:5">
      <c r="B6047" s="283">
        <v>37516.645833333336</v>
      </c>
      <c r="C6047" s="284">
        <v>23.28</v>
      </c>
      <c r="D6047" s="98">
        <f t="shared" si="97"/>
        <v>-0.88424245437820104</v>
      </c>
      <c r="E6047" s="98">
        <v>-4.1975308641975295E-2</v>
      </c>
    </row>
    <row r="6048" spans="2:5">
      <c r="B6048" s="283">
        <v>40612.645833333336</v>
      </c>
      <c r="C6048" s="284">
        <v>124.5</v>
      </c>
      <c r="D6048" s="98">
        <f t="shared" si="97"/>
        <v>4.3479381443298966</v>
      </c>
      <c r="E6048" s="98">
        <v>-4.2307692307692268E-2</v>
      </c>
    </row>
    <row r="6049" spans="2:5">
      <c r="B6049" s="283">
        <v>39728.645833333336</v>
      </c>
      <c r="C6049" s="284">
        <v>76.87</v>
      </c>
      <c r="D6049" s="98">
        <f t="shared" si="97"/>
        <v>-0.38257028112449798</v>
      </c>
      <c r="E6049" s="98">
        <v>-4.2357044973215241E-2</v>
      </c>
    </row>
    <row r="6050" spans="2:5">
      <c r="B6050" s="283">
        <v>42496.645833333336</v>
      </c>
      <c r="C6050" s="284">
        <v>269.27999999999997</v>
      </c>
      <c r="D6050" s="98">
        <f t="shared" si="97"/>
        <v>2.5030571094054892</v>
      </c>
      <c r="E6050" s="98">
        <v>-4.2389758179231962E-2</v>
      </c>
    </row>
    <row r="6051" spans="2:5">
      <c r="B6051" s="283">
        <v>37560.645833333336</v>
      </c>
      <c r="C6051" s="284">
        <v>22.34</v>
      </c>
      <c r="D6051" s="98">
        <f t="shared" si="97"/>
        <v>-0.91703802733214501</v>
      </c>
      <c r="E6051" s="98">
        <v>-4.2434633519074061E-2</v>
      </c>
    </row>
    <row r="6052" spans="2:5">
      <c r="B6052" s="283">
        <v>42814.645833333336</v>
      </c>
      <c r="C6052" s="284">
        <v>415.98</v>
      </c>
      <c r="D6052" s="98">
        <f t="shared" si="97"/>
        <v>17.620411817367952</v>
      </c>
      <c r="E6052" s="98">
        <v>-4.2557598913618877E-2</v>
      </c>
    </row>
    <row r="6053" spans="2:5">
      <c r="B6053" s="283">
        <v>45609.645833333336</v>
      </c>
      <c r="C6053" s="284">
        <v>2100.8200000000002</v>
      </c>
      <c r="D6053" s="98">
        <f t="shared" si="97"/>
        <v>4.050290879369201</v>
      </c>
      <c r="E6053" s="98">
        <v>-4.2719074807365476E-2</v>
      </c>
    </row>
    <row r="6054" spans="2:5">
      <c r="B6054" s="283">
        <v>38068.645833333336</v>
      </c>
      <c r="C6054" s="284">
        <v>23.52</v>
      </c>
      <c r="D6054" s="98">
        <f t="shared" si="97"/>
        <v>-0.98880437162631729</v>
      </c>
      <c r="E6054" s="98">
        <v>-4.2735042735042805E-2</v>
      </c>
    </row>
    <row r="6055" spans="2:5">
      <c r="B6055" s="283">
        <v>39063.645833333336</v>
      </c>
      <c r="C6055" s="284">
        <v>88.7</v>
      </c>
      <c r="D6055" s="98">
        <f t="shared" si="97"/>
        <v>2.7712585034013606</v>
      </c>
      <c r="E6055" s="98">
        <v>-4.2736887545866575E-2</v>
      </c>
    </row>
    <row r="6056" spans="2:5">
      <c r="B6056" s="283">
        <v>43615.645833333336</v>
      </c>
      <c r="C6056" s="284">
        <v>316.18</v>
      </c>
      <c r="D6056" s="98">
        <f t="shared" si="97"/>
        <v>2.5645997745208566</v>
      </c>
      <c r="E6056" s="98">
        <v>-4.2749016046018773E-2</v>
      </c>
    </row>
    <row r="6057" spans="2:5">
      <c r="B6057" s="283">
        <v>43215.645833333336</v>
      </c>
      <c r="C6057" s="284">
        <v>287.77</v>
      </c>
      <c r="D6057" s="98">
        <f t="shared" si="97"/>
        <v>-8.985388070086664E-2</v>
      </c>
      <c r="E6057" s="98">
        <v>-4.2840512223515703E-2</v>
      </c>
    </row>
    <row r="6058" spans="2:5">
      <c r="B6058" s="283">
        <v>43361.645833333336</v>
      </c>
      <c r="C6058" s="284">
        <v>307.77</v>
      </c>
      <c r="D6058" s="98">
        <f t="shared" si="97"/>
        <v>6.9499947875039103E-2</v>
      </c>
      <c r="E6058" s="98">
        <v>-4.2944212948566429E-2</v>
      </c>
    </row>
    <row r="6059" spans="2:5">
      <c r="B6059" s="283">
        <v>40820.645833333336</v>
      </c>
      <c r="C6059" s="284">
        <v>212.77</v>
      </c>
      <c r="D6059" s="98">
        <f t="shared" si="97"/>
        <v>-0.30867206030477301</v>
      </c>
      <c r="E6059" s="98">
        <v>-4.2956099316300733E-2</v>
      </c>
    </row>
    <row r="6060" spans="2:5">
      <c r="B6060" s="283">
        <v>40583.645833333336</v>
      </c>
      <c r="C6060" s="284">
        <v>117.71</v>
      </c>
      <c r="D6060" s="98">
        <f t="shared" si="97"/>
        <v>-0.44677351130328524</v>
      </c>
      <c r="E6060" s="98">
        <v>-4.3008130081300888E-2</v>
      </c>
    </row>
    <row r="6061" spans="2:5">
      <c r="B6061" s="283">
        <v>42229.645833333336</v>
      </c>
      <c r="C6061" s="284">
        <v>195</v>
      </c>
      <c r="D6061" s="98">
        <f t="shared" si="97"/>
        <v>0.65661371166425964</v>
      </c>
      <c r="E6061" s="98">
        <v>-4.3179587831207122E-2</v>
      </c>
    </row>
    <row r="6062" spans="2:5">
      <c r="B6062" s="283">
        <v>44916.645833333336</v>
      </c>
      <c r="C6062" s="284">
        <v>647.92999999999995</v>
      </c>
      <c r="D6062" s="98">
        <f t="shared" si="97"/>
        <v>2.3227179487179486</v>
      </c>
      <c r="E6062" s="98">
        <v>-4.3179703767148636E-2</v>
      </c>
    </row>
    <row r="6063" spans="2:5">
      <c r="B6063" s="283">
        <v>44522.645833333336</v>
      </c>
      <c r="C6063" s="284">
        <v>378.65</v>
      </c>
      <c r="D6063" s="98">
        <f t="shared" si="97"/>
        <v>-0.41560045066596696</v>
      </c>
      <c r="E6063" s="98">
        <v>-4.3450802071491879E-2</v>
      </c>
    </row>
    <row r="6064" spans="2:5">
      <c r="B6064" s="283">
        <v>41493.645833333336</v>
      </c>
      <c r="C6064" s="284">
        <v>176.74</v>
      </c>
      <c r="D6064" s="98">
        <f t="shared" si="97"/>
        <v>-0.53323649808530305</v>
      </c>
      <c r="E6064" s="98">
        <v>-4.3614718614718662E-2</v>
      </c>
    </row>
    <row r="6065" spans="2:5">
      <c r="B6065" s="283">
        <v>43137.645833333336</v>
      </c>
      <c r="C6065" s="284">
        <v>283.35000000000002</v>
      </c>
      <c r="D6065" s="98">
        <f t="shared" si="97"/>
        <v>0.60320244426841696</v>
      </c>
      <c r="E6065" s="98">
        <v>-4.3641150263264317E-2</v>
      </c>
    </row>
    <row r="6066" spans="2:5">
      <c r="B6066" s="283">
        <v>41417.645833333336</v>
      </c>
      <c r="C6066" s="284">
        <v>216.03</v>
      </c>
      <c r="D6066" s="98">
        <f t="shared" si="97"/>
        <v>-0.23758602435150877</v>
      </c>
      <c r="E6066" s="98">
        <v>-4.3734230445752753E-2</v>
      </c>
    </row>
    <row r="6067" spans="2:5">
      <c r="B6067" s="283">
        <v>41953.645833333336</v>
      </c>
      <c r="C6067" s="284">
        <v>197.17</v>
      </c>
      <c r="D6067" s="98">
        <f t="shared" si="97"/>
        <v>-8.7302689441281389E-2</v>
      </c>
      <c r="E6067" s="98">
        <v>-4.3746059459721653E-2</v>
      </c>
    </row>
    <row r="6068" spans="2:5">
      <c r="B6068" s="283">
        <v>36843.645833333336</v>
      </c>
      <c r="C6068" s="284">
        <v>25.54</v>
      </c>
      <c r="D6068" s="98">
        <f t="shared" si="97"/>
        <v>-0.87046710960085205</v>
      </c>
      <c r="E6068" s="98">
        <v>-4.3803818794459048E-2</v>
      </c>
    </row>
    <row r="6069" spans="2:5">
      <c r="B6069" s="283">
        <v>41625.645833333336</v>
      </c>
      <c r="C6069" s="284">
        <v>168.22</v>
      </c>
      <c r="D6069" s="98">
        <f t="shared" si="97"/>
        <v>5.5865309318715743</v>
      </c>
      <c r="E6069" s="98">
        <v>-4.3824248280566191E-2</v>
      </c>
    </row>
    <row r="6070" spans="2:5">
      <c r="B6070" s="283">
        <v>43956.645833333336</v>
      </c>
      <c r="C6070" s="284">
        <v>327.83</v>
      </c>
      <c r="D6070" s="98">
        <f t="shared" si="97"/>
        <v>0.94881702532398049</v>
      </c>
      <c r="E6070" s="98">
        <v>-4.408805948388983E-2</v>
      </c>
    </row>
    <row r="6071" spans="2:5">
      <c r="B6071" s="283">
        <v>40575.645833333336</v>
      </c>
      <c r="C6071" s="284">
        <v>125.78</v>
      </c>
      <c r="D6071" s="98">
        <f t="shared" si="97"/>
        <v>-0.61632553457584716</v>
      </c>
      <c r="E6071" s="98">
        <v>-4.4224924012158051E-2</v>
      </c>
    </row>
    <row r="6072" spans="2:5">
      <c r="B6072" s="283">
        <v>41037.645833333336</v>
      </c>
      <c r="C6072" s="284">
        <v>228.8</v>
      </c>
      <c r="D6072" s="98">
        <f t="shared" si="97"/>
        <v>0.81904913340753693</v>
      </c>
      <c r="E6072" s="98">
        <v>-4.42374368185805E-2</v>
      </c>
    </row>
    <row r="6073" spans="2:5">
      <c r="B6073" s="283">
        <v>44732.645833333336</v>
      </c>
      <c r="C6073" s="284">
        <v>351.62</v>
      </c>
      <c r="D6073" s="98">
        <f t="shared" si="97"/>
        <v>0.53680069930069929</v>
      </c>
      <c r="E6073" s="98">
        <v>-4.4303109371602534E-2</v>
      </c>
    </row>
    <row r="6074" spans="2:5">
      <c r="B6074" s="283">
        <v>45653.645833333336</v>
      </c>
      <c r="C6074" s="284">
        <v>1755.07</v>
      </c>
      <c r="D6074" s="98">
        <f t="shared" si="97"/>
        <v>3.9913827427336326</v>
      </c>
      <c r="E6074" s="98">
        <v>-4.4599891126837266E-2</v>
      </c>
    </row>
    <row r="6075" spans="2:5">
      <c r="B6075" s="283">
        <v>37148.645833333336</v>
      </c>
      <c r="C6075" s="284">
        <v>19.48</v>
      </c>
      <c r="D6075" s="98">
        <f t="shared" si="97"/>
        <v>-0.98890072760630632</v>
      </c>
      <c r="E6075" s="98">
        <v>-4.4629720451201615E-2</v>
      </c>
    </row>
    <row r="6076" spans="2:5">
      <c r="B6076" s="283">
        <v>42044.645833333336</v>
      </c>
      <c r="C6076" s="284">
        <v>166.37</v>
      </c>
      <c r="D6076" s="98">
        <f t="shared" si="97"/>
        <v>7.5405544147843937</v>
      </c>
      <c r="E6076" s="98">
        <v>-4.4674131495836877E-2</v>
      </c>
    </row>
    <row r="6077" spans="2:5">
      <c r="B6077" s="283">
        <v>42878.645833333336</v>
      </c>
      <c r="C6077" s="284">
        <v>393.68</v>
      </c>
      <c r="D6077" s="98">
        <f t="shared" si="97"/>
        <v>1.3662919997595719</v>
      </c>
      <c r="E6077" s="98">
        <v>-4.4697888861926716E-2</v>
      </c>
    </row>
    <row r="6078" spans="2:5">
      <c r="B6078" s="283">
        <v>45391.645833333336</v>
      </c>
      <c r="C6078" s="284">
        <v>1042.02</v>
      </c>
      <c r="D6078" s="98">
        <f t="shared" si="97"/>
        <v>1.6468705547652913</v>
      </c>
      <c r="E6078" s="98">
        <v>-4.4824551754482522E-2</v>
      </c>
    </row>
    <row r="6079" spans="2:5">
      <c r="B6079" s="283">
        <v>36836.645833333336</v>
      </c>
      <c r="C6079" s="284">
        <v>25.33</v>
      </c>
      <c r="D6079" s="98">
        <f t="shared" si="97"/>
        <v>-0.97569144546169939</v>
      </c>
      <c r="E6079" s="98">
        <v>-4.4871794871794934E-2</v>
      </c>
    </row>
    <row r="6080" spans="2:5">
      <c r="B6080" s="283">
        <v>40808.645833333336</v>
      </c>
      <c r="C6080" s="284">
        <v>233.24</v>
      </c>
      <c r="D6080" s="98">
        <f t="shared" si="97"/>
        <v>8.2080536912751683</v>
      </c>
      <c r="E6080" s="98">
        <v>-4.4881244881244786E-2</v>
      </c>
    </row>
    <row r="6081" spans="2:5">
      <c r="B6081" s="283">
        <v>43378.645833333336</v>
      </c>
      <c r="C6081" s="284">
        <v>227.43</v>
      </c>
      <c r="D6081" s="98">
        <f t="shared" si="97"/>
        <v>-2.4909963985594197E-2</v>
      </c>
      <c r="E6081" s="98">
        <v>-4.4893331093566302E-2</v>
      </c>
    </row>
    <row r="6082" spans="2:5">
      <c r="B6082" s="283">
        <v>38075.645833333336</v>
      </c>
      <c r="C6082" s="284">
        <v>23.56</v>
      </c>
      <c r="D6082" s="98">
        <f t="shared" si="97"/>
        <v>-0.8964076858813701</v>
      </c>
      <c r="E6082" s="98">
        <v>-4.4993919740575761E-2</v>
      </c>
    </row>
    <row r="6083" spans="2:5">
      <c r="B6083" s="283">
        <v>44942.645833333336</v>
      </c>
      <c r="C6083" s="284">
        <v>649.35</v>
      </c>
      <c r="D6083" s="98">
        <f t="shared" si="97"/>
        <v>26.561544991511038</v>
      </c>
      <c r="E6083" s="98">
        <v>-4.5101614658392353E-2</v>
      </c>
    </row>
    <row r="6084" spans="2:5">
      <c r="B6084" s="283">
        <v>39469.645833333336</v>
      </c>
      <c r="C6084" s="284">
        <v>86.81</v>
      </c>
      <c r="D6084" s="98">
        <f t="shared" si="97"/>
        <v>-0.86631246631246628</v>
      </c>
      <c r="E6084" s="98">
        <v>-4.5309578796876804E-2</v>
      </c>
    </row>
    <row r="6085" spans="2:5">
      <c r="B6085" s="283">
        <v>38915.645833333336</v>
      </c>
      <c r="C6085" s="284">
        <v>82.67</v>
      </c>
      <c r="D6085" s="98">
        <f t="shared" si="97"/>
        <v>-4.7690358253657417E-2</v>
      </c>
      <c r="E6085" s="98">
        <v>-4.5381062355658086E-2</v>
      </c>
    </row>
    <row r="6086" spans="2:5">
      <c r="B6086" s="283">
        <v>36626.645833333336</v>
      </c>
      <c r="C6086" s="284">
        <v>26.8</v>
      </c>
      <c r="D6086" s="98">
        <f t="shared" si="97"/>
        <v>-0.67581952340631424</v>
      </c>
      <c r="E6086" s="98">
        <v>-4.5584045584045496E-2</v>
      </c>
    </row>
    <row r="6087" spans="2:5">
      <c r="B6087" s="283">
        <v>42158.645833333336</v>
      </c>
      <c r="C6087" s="284">
        <v>162.65</v>
      </c>
      <c r="D6087" s="98">
        <f t="shared" si="97"/>
        <v>5.0690298507462686</v>
      </c>
      <c r="E6087" s="98">
        <v>-4.564924015724936E-2</v>
      </c>
    </row>
    <row r="6088" spans="2:5">
      <c r="B6088" s="283">
        <v>45646.645833333336</v>
      </c>
      <c r="C6088" s="284">
        <v>1774.57</v>
      </c>
      <c r="D6088" s="98">
        <f t="shared" si="97"/>
        <v>9.9103596679987689</v>
      </c>
      <c r="E6088" s="98">
        <v>-4.5878810688746774E-2</v>
      </c>
    </row>
    <row r="6089" spans="2:5">
      <c r="B6089" s="283">
        <v>37120.645833333336</v>
      </c>
      <c r="C6089" s="284">
        <v>20.98</v>
      </c>
      <c r="D6089" s="98">
        <f t="shared" si="97"/>
        <v>-0.98817741762793243</v>
      </c>
      <c r="E6089" s="98">
        <v>-4.5929968167348734E-2</v>
      </c>
    </row>
    <row r="6090" spans="2:5">
      <c r="B6090" s="283">
        <v>39650.645833333336</v>
      </c>
      <c r="C6090" s="284">
        <v>85.76</v>
      </c>
      <c r="D6090" s="98">
        <f t="shared" ref="D6090:D6153" si="98">C6090/C6089-1</f>
        <v>3.087702573879886</v>
      </c>
      <c r="E6090" s="98">
        <v>-4.5945043942596464E-2</v>
      </c>
    </row>
    <row r="6091" spans="2:5">
      <c r="B6091" s="283">
        <v>42355.645833333336</v>
      </c>
      <c r="C6091" s="284">
        <v>445.12</v>
      </c>
      <c r="D6091" s="98">
        <f t="shared" si="98"/>
        <v>4.1902985074626864</v>
      </c>
      <c r="E6091" s="98">
        <v>-4.5973808860406806E-2</v>
      </c>
    </row>
    <row r="6092" spans="2:5">
      <c r="B6092" s="283">
        <v>36767.645833333336</v>
      </c>
      <c r="C6092" s="284">
        <v>26.97</v>
      </c>
      <c r="D6092" s="98">
        <f t="shared" si="98"/>
        <v>-0.93940959741193386</v>
      </c>
      <c r="E6092" s="98">
        <v>-4.5985143261407901E-2</v>
      </c>
    </row>
    <row r="6093" spans="2:5">
      <c r="B6093" s="283">
        <v>44676.645833333336</v>
      </c>
      <c r="C6093" s="284">
        <v>399.82</v>
      </c>
      <c r="D6093" s="98">
        <f t="shared" si="98"/>
        <v>13.824619948090472</v>
      </c>
      <c r="E6093" s="98">
        <v>-4.6003340491529543E-2</v>
      </c>
    </row>
    <row r="6094" spans="2:5">
      <c r="B6094" s="283">
        <v>45509.645833333336</v>
      </c>
      <c r="C6094" s="284">
        <v>1329.83</v>
      </c>
      <c r="D6094" s="98">
        <f t="shared" si="98"/>
        <v>2.3260717322795257</v>
      </c>
      <c r="E6094" s="98">
        <v>-4.6292976089731819E-2</v>
      </c>
    </row>
    <row r="6095" spans="2:5">
      <c r="B6095" s="283">
        <v>36536.645833333336</v>
      </c>
      <c r="C6095" s="284">
        <v>39.409999999999997</v>
      </c>
      <c r="D6095" s="98">
        <f t="shared" si="98"/>
        <v>-0.97036463307340037</v>
      </c>
      <c r="E6095" s="98">
        <v>-4.6455359303169685E-2</v>
      </c>
    </row>
    <row r="6096" spans="2:5">
      <c r="B6096" s="283">
        <v>42642.645833333336</v>
      </c>
      <c r="C6096" s="284">
        <v>406.18</v>
      </c>
      <c r="D6096" s="98">
        <f t="shared" si="98"/>
        <v>9.3065211875158607</v>
      </c>
      <c r="E6096" s="98">
        <v>-4.663771857763177E-2</v>
      </c>
    </row>
    <row r="6097" spans="2:5">
      <c r="B6097" s="283">
        <v>39300.645833333336</v>
      </c>
      <c r="C6097" s="284">
        <v>82.11</v>
      </c>
      <c r="D6097" s="98">
        <f t="shared" si="98"/>
        <v>-0.79784824462061155</v>
      </c>
      <c r="E6097" s="98">
        <v>-4.6673632880529392E-2</v>
      </c>
    </row>
    <row r="6098" spans="2:5">
      <c r="B6098" s="283">
        <v>41474.645833333336</v>
      </c>
      <c r="C6098" s="284">
        <v>173.26</v>
      </c>
      <c r="D6098" s="98">
        <f t="shared" si="98"/>
        <v>1.1100962123980027</v>
      </c>
      <c r="E6098" s="98">
        <v>-4.6712517193947756E-2</v>
      </c>
    </row>
    <row r="6099" spans="2:5">
      <c r="B6099" s="283">
        <v>36923.645833333336</v>
      </c>
      <c r="C6099" s="284">
        <v>37.33</v>
      </c>
      <c r="D6099" s="98">
        <f t="shared" si="98"/>
        <v>-0.78454346069490932</v>
      </c>
      <c r="E6099" s="98">
        <v>-4.6731358529111255E-2</v>
      </c>
    </row>
    <row r="6100" spans="2:5">
      <c r="B6100" s="283">
        <v>40556.645833333336</v>
      </c>
      <c r="C6100" s="284">
        <v>135.03</v>
      </c>
      <c r="D6100" s="98">
        <f t="shared" si="98"/>
        <v>2.617197964103938</v>
      </c>
      <c r="E6100" s="98">
        <v>-4.6869485423872259E-2</v>
      </c>
    </row>
    <row r="6101" spans="2:5">
      <c r="B6101" s="283">
        <v>39374.645833333336</v>
      </c>
      <c r="C6101" s="284">
        <v>86.25</v>
      </c>
      <c r="D6101" s="98">
        <f t="shared" si="98"/>
        <v>-0.36125305487669412</v>
      </c>
      <c r="E6101" s="98">
        <v>-4.7066622472655029E-2</v>
      </c>
    </row>
    <row r="6102" spans="2:5">
      <c r="B6102" s="283">
        <v>43858.645833333336</v>
      </c>
      <c r="C6102" s="284">
        <v>457.83</v>
      </c>
      <c r="D6102" s="98">
        <f t="shared" si="98"/>
        <v>4.3081739130434782</v>
      </c>
      <c r="E6102" s="98">
        <v>-4.7180020811654511E-2</v>
      </c>
    </row>
    <row r="6103" spans="2:5">
      <c r="B6103" s="283">
        <v>38251.645833333336</v>
      </c>
      <c r="C6103" s="284">
        <v>28.87</v>
      </c>
      <c r="D6103" s="98">
        <f t="shared" si="98"/>
        <v>-0.93694165956796194</v>
      </c>
      <c r="E6103" s="98">
        <v>-4.71947194719472E-2</v>
      </c>
    </row>
    <row r="6104" spans="2:5">
      <c r="B6104" s="283">
        <v>42384.645833333336</v>
      </c>
      <c r="C6104" s="284">
        <v>402.97</v>
      </c>
      <c r="D6104" s="98">
        <f t="shared" si="98"/>
        <v>12.958087980602702</v>
      </c>
      <c r="E6104" s="98">
        <v>-4.7307201286112766E-2</v>
      </c>
    </row>
    <row r="6105" spans="2:5">
      <c r="B6105" s="283">
        <v>45327.645833333336</v>
      </c>
      <c r="C6105" s="284">
        <v>807.8</v>
      </c>
      <c r="D6105" s="98">
        <f t="shared" si="98"/>
        <v>1.0046157282179813</v>
      </c>
      <c r="E6105" s="98">
        <v>-4.7439359456623031E-2</v>
      </c>
    </row>
    <row r="6106" spans="2:5">
      <c r="B6106" s="283">
        <v>37883.645833333336</v>
      </c>
      <c r="C6106" s="284">
        <v>24.44</v>
      </c>
      <c r="D6106" s="98">
        <f t="shared" si="98"/>
        <v>-0.96974498638276796</v>
      </c>
      <c r="E6106" s="98">
        <v>-4.7544816835541681E-2</v>
      </c>
    </row>
    <row r="6107" spans="2:5">
      <c r="B6107" s="283">
        <v>38433.645833333336</v>
      </c>
      <c r="C6107" s="284">
        <v>56.68</v>
      </c>
      <c r="D6107" s="98">
        <f t="shared" si="98"/>
        <v>1.3191489361702127</v>
      </c>
      <c r="E6107" s="98">
        <v>-4.755503276760209E-2</v>
      </c>
    </row>
    <row r="6108" spans="2:5">
      <c r="B6108" s="283">
        <v>39056.645833333336</v>
      </c>
      <c r="C6108" s="284">
        <v>97.24</v>
      </c>
      <c r="D6108" s="98">
        <f t="shared" si="98"/>
        <v>0.71559633027522929</v>
      </c>
      <c r="E6108" s="98">
        <v>-4.7786917352134806E-2</v>
      </c>
    </row>
    <row r="6109" spans="2:5">
      <c r="B6109" s="283">
        <v>38873.645833333336</v>
      </c>
      <c r="C6109" s="284">
        <v>82.01</v>
      </c>
      <c r="D6109" s="98">
        <f t="shared" si="98"/>
        <v>-0.15662278897573001</v>
      </c>
      <c r="E6109" s="98">
        <v>-4.7834668524323609E-2</v>
      </c>
    </row>
    <row r="6110" spans="2:5">
      <c r="B6110" s="283">
        <v>41830.645833333336</v>
      </c>
      <c r="C6110" s="284">
        <v>173.58</v>
      </c>
      <c r="D6110" s="98">
        <f t="shared" si="98"/>
        <v>1.116571149859773</v>
      </c>
      <c r="E6110" s="98">
        <v>-4.7937691970162288E-2</v>
      </c>
    </row>
    <row r="6111" spans="2:5">
      <c r="B6111" s="283">
        <v>36983.645833333336</v>
      </c>
      <c r="C6111" s="284">
        <v>24.01</v>
      </c>
      <c r="D6111" s="98">
        <f t="shared" si="98"/>
        <v>-0.86167761262818299</v>
      </c>
      <c r="E6111" s="98">
        <v>-4.7977795400475753E-2</v>
      </c>
    </row>
    <row r="6112" spans="2:5">
      <c r="B6112" s="283">
        <v>42404.645833333336</v>
      </c>
      <c r="C6112" s="284">
        <v>379.73</v>
      </c>
      <c r="D6112" s="98">
        <f t="shared" si="98"/>
        <v>14.815493544356517</v>
      </c>
      <c r="E6112" s="98">
        <v>-4.8128744391246592E-2</v>
      </c>
    </row>
    <row r="6113" spans="2:5">
      <c r="B6113" s="283">
        <v>36690.645833333336</v>
      </c>
      <c r="C6113" s="284">
        <v>26.33</v>
      </c>
      <c r="D6113" s="98">
        <f t="shared" si="98"/>
        <v>-0.93066125931582966</v>
      </c>
      <c r="E6113" s="98">
        <v>-4.8427900252981715E-2</v>
      </c>
    </row>
    <row r="6114" spans="2:5">
      <c r="B6114" s="283">
        <v>44613.645833333336</v>
      </c>
      <c r="C6114" s="284">
        <v>337.03</v>
      </c>
      <c r="D6114" s="98">
        <f t="shared" si="98"/>
        <v>11.800227876946449</v>
      </c>
      <c r="E6114" s="98">
        <v>-4.8475437605872473E-2</v>
      </c>
    </row>
    <row r="6115" spans="2:5">
      <c r="B6115" s="283">
        <v>39496.645833333336</v>
      </c>
      <c r="C6115" s="284">
        <v>84.07</v>
      </c>
      <c r="D6115" s="98">
        <f t="shared" si="98"/>
        <v>-0.75055633029700619</v>
      </c>
      <c r="E6115" s="98">
        <v>-4.8551380715255887E-2</v>
      </c>
    </row>
    <row r="6116" spans="2:5">
      <c r="B6116" s="283">
        <v>39783.645833333336</v>
      </c>
      <c r="C6116" s="284">
        <v>53.49</v>
      </c>
      <c r="D6116" s="98">
        <f t="shared" si="98"/>
        <v>-0.36374449863209224</v>
      </c>
      <c r="E6116" s="98">
        <v>-4.9066666666666592E-2</v>
      </c>
    </row>
    <row r="6117" spans="2:5">
      <c r="B6117" s="283">
        <v>40521.645833333336</v>
      </c>
      <c r="C6117" s="284">
        <v>125.57</v>
      </c>
      <c r="D6117" s="98">
        <f t="shared" si="98"/>
        <v>1.3475415965601045</v>
      </c>
      <c r="E6117" s="98">
        <v>-4.9072321090496196E-2</v>
      </c>
    </row>
    <row r="6118" spans="2:5">
      <c r="B6118" s="283">
        <v>42683.645833333336</v>
      </c>
      <c r="C6118" s="284">
        <v>425.6</v>
      </c>
      <c r="D6118" s="98">
        <f t="shared" si="98"/>
        <v>2.3893445886756393</v>
      </c>
      <c r="E6118" s="98">
        <v>-4.9405878674171344E-2</v>
      </c>
    </row>
    <row r="6119" spans="2:5">
      <c r="B6119" s="283">
        <v>42376.645833333336</v>
      </c>
      <c r="C6119" s="284">
        <v>433.82</v>
      </c>
      <c r="D6119" s="98">
        <f t="shared" si="98"/>
        <v>1.9313909774435922E-2</v>
      </c>
      <c r="E6119" s="98">
        <v>-4.9536621168634887E-2</v>
      </c>
    </row>
    <row r="6120" spans="2:5">
      <c r="B6120" s="283">
        <v>42345.645833333336</v>
      </c>
      <c r="C6120" s="284">
        <v>496.68</v>
      </c>
      <c r="D6120" s="98">
        <f t="shared" si="98"/>
        <v>0.14489880595638738</v>
      </c>
      <c r="E6120" s="98">
        <v>-4.9598163030998843E-2</v>
      </c>
    </row>
    <row r="6121" spans="2:5">
      <c r="B6121" s="283">
        <v>41893.645833333336</v>
      </c>
      <c r="C6121" s="284">
        <v>189.61</v>
      </c>
      <c r="D6121" s="98">
        <f t="shared" si="98"/>
        <v>-0.6182451477812676</v>
      </c>
      <c r="E6121" s="98">
        <v>-4.9621572853490892E-2</v>
      </c>
    </row>
    <row r="6122" spans="2:5">
      <c r="B6122" s="283">
        <v>43885.645833333336</v>
      </c>
      <c r="C6122" s="284">
        <v>424.52</v>
      </c>
      <c r="D6122" s="98">
        <f t="shared" si="98"/>
        <v>1.2389114498180471</v>
      </c>
      <c r="E6122" s="98">
        <v>-4.9823179193339007E-2</v>
      </c>
    </row>
    <row r="6123" spans="2:5">
      <c r="B6123" s="283">
        <v>45793.645833333336</v>
      </c>
      <c r="C6123" s="284">
        <v>2906.17</v>
      </c>
      <c r="D6123" s="98">
        <f t="shared" si="98"/>
        <v>5.8457787618957884</v>
      </c>
      <c r="E6123" s="98">
        <v>-4.9960771493952283E-2</v>
      </c>
    </row>
    <row r="6124" spans="2:5">
      <c r="B6124" s="283">
        <v>39057.645833333336</v>
      </c>
      <c r="C6124" s="284">
        <v>92.38</v>
      </c>
      <c r="D6124" s="98">
        <f t="shared" si="98"/>
        <v>-0.96821245832143332</v>
      </c>
      <c r="E6124" s="98">
        <v>-4.9979432332373452E-2</v>
      </c>
    </row>
    <row r="6125" spans="2:5">
      <c r="B6125" s="283">
        <v>45715.645833333336</v>
      </c>
      <c r="C6125" s="284">
        <v>1789.9</v>
      </c>
      <c r="D6125" s="98">
        <f t="shared" si="98"/>
        <v>18.37540593201992</v>
      </c>
      <c r="E6125" s="98">
        <v>-4.9982219344291812E-2</v>
      </c>
    </row>
    <row r="6126" spans="2:5">
      <c r="B6126" s="283">
        <v>45754.645833333336</v>
      </c>
      <c r="C6126" s="284">
        <v>2115.15</v>
      </c>
      <c r="D6126" s="98">
        <f t="shared" si="98"/>
        <v>0.18171406223811393</v>
      </c>
      <c r="E6126" s="98">
        <v>-4.9998428004868534E-2</v>
      </c>
    </row>
    <row r="6127" spans="2:5">
      <c r="B6127" s="283">
        <v>45751.645833333336</v>
      </c>
      <c r="C6127" s="284">
        <v>2226.4699999999998</v>
      </c>
      <c r="D6127" s="98">
        <f t="shared" si="98"/>
        <v>5.2629837127390333E-2</v>
      </c>
      <c r="E6127" s="98">
        <v>-4.9998933287820457E-2</v>
      </c>
    </row>
    <row r="6128" spans="2:5">
      <c r="B6128" s="283">
        <v>36598.645833333336</v>
      </c>
      <c r="C6128" s="284">
        <v>29.07</v>
      </c>
      <c r="D6128" s="98">
        <f t="shared" si="98"/>
        <v>-0.98694345758083424</v>
      </c>
      <c r="E6128" s="98">
        <v>-5.0000000000000044E-2</v>
      </c>
    </row>
    <row r="6129" spans="2:5">
      <c r="B6129" s="283">
        <v>43005.645833333336</v>
      </c>
      <c r="C6129" s="284">
        <v>330.67</v>
      </c>
      <c r="D6129" s="98">
        <f t="shared" si="98"/>
        <v>10.374957000343997</v>
      </c>
      <c r="E6129" s="98">
        <v>-5.0071818442976146E-2</v>
      </c>
    </row>
    <row r="6130" spans="2:5">
      <c r="B6130" s="283">
        <v>42821.645833333336</v>
      </c>
      <c r="C6130" s="284">
        <v>372.6</v>
      </c>
      <c r="D6130" s="98">
        <f t="shared" si="98"/>
        <v>0.12680315722623758</v>
      </c>
      <c r="E6130" s="98">
        <v>-5.0144033446350655E-2</v>
      </c>
    </row>
    <row r="6131" spans="2:5">
      <c r="B6131" s="283">
        <v>45544.645833333336</v>
      </c>
      <c r="C6131" s="284">
        <v>2281.4</v>
      </c>
      <c r="D6131" s="98">
        <f t="shared" si="98"/>
        <v>5.1229200214707458</v>
      </c>
      <c r="E6131" s="98">
        <v>-5.0188388600928335E-2</v>
      </c>
    </row>
    <row r="6132" spans="2:5">
      <c r="B6132" s="283">
        <v>42121.645833333336</v>
      </c>
      <c r="C6132" s="284">
        <v>159.57</v>
      </c>
      <c r="D6132" s="98">
        <f t="shared" si="98"/>
        <v>-0.93005610589988608</v>
      </c>
      <c r="E6132" s="98">
        <v>-5.0291631948577664E-2</v>
      </c>
    </row>
    <row r="6133" spans="2:5">
      <c r="B6133" s="283">
        <v>43178.645833333336</v>
      </c>
      <c r="C6133" s="284">
        <v>277.5</v>
      </c>
      <c r="D6133" s="98">
        <f t="shared" si="98"/>
        <v>0.73904869336341417</v>
      </c>
      <c r="E6133" s="98">
        <v>-5.0308008213552302E-2</v>
      </c>
    </row>
    <row r="6134" spans="2:5">
      <c r="B6134" s="283">
        <v>43003.645833333336</v>
      </c>
      <c r="C6134" s="284">
        <v>321.62</v>
      </c>
      <c r="D6134" s="98">
        <f t="shared" si="98"/>
        <v>0.15899099099099101</v>
      </c>
      <c r="E6134" s="98">
        <v>-5.0484175720359015E-2</v>
      </c>
    </row>
    <row r="6135" spans="2:5">
      <c r="B6135" s="283">
        <v>40821.645833333336</v>
      </c>
      <c r="C6135" s="284">
        <v>201.98</v>
      </c>
      <c r="D6135" s="98">
        <f t="shared" si="98"/>
        <v>-0.37199179155525153</v>
      </c>
      <c r="E6135" s="98">
        <v>-5.0712036471307176E-2</v>
      </c>
    </row>
    <row r="6136" spans="2:5">
      <c r="B6136" s="283">
        <v>41428.645833333336</v>
      </c>
      <c r="C6136" s="284">
        <v>199.1</v>
      </c>
      <c r="D6136" s="98">
        <f t="shared" si="98"/>
        <v>-1.4258837508664191E-2</v>
      </c>
      <c r="E6136" s="98">
        <v>-5.0774731823599595E-2</v>
      </c>
    </row>
    <row r="6137" spans="2:5">
      <c r="B6137" s="283">
        <v>43942.645833333336</v>
      </c>
      <c r="C6137" s="284">
        <v>313.73</v>
      </c>
      <c r="D6137" s="98">
        <f t="shared" si="98"/>
        <v>0.57574083375188367</v>
      </c>
      <c r="E6137" s="98">
        <v>-5.0884888821660867E-2</v>
      </c>
    </row>
    <row r="6138" spans="2:5">
      <c r="B6138" s="283">
        <v>43249.645833333336</v>
      </c>
      <c r="C6138" s="284">
        <v>252.72</v>
      </c>
      <c r="D6138" s="98">
        <f t="shared" si="98"/>
        <v>-0.19446657954291913</v>
      </c>
      <c r="E6138" s="98">
        <v>-5.1066386302192845E-2</v>
      </c>
    </row>
    <row r="6139" spans="2:5">
      <c r="B6139" s="283">
        <v>36633.645833333336</v>
      </c>
      <c r="C6139" s="284">
        <v>25.81</v>
      </c>
      <c r="D6139" s="98">
        <f t="shared" si="98"/>
        <v>-0.89787116176005066</v>
      </c>
      <c r="E6139" s="98">
        <v>-5.1102941176470629E-2</v>
      </c>
    </row>
    <row r="6140" spans="2:5">
      <c r="B6140" s="283">
        <v>37356.645833333336</v>
      </c>
      <c r="C6140" s="284">
        <v>23.46</v>
      </c>
      <c r="D6140" s="98">
        <f t="shared" si="98"/>
        <v>-9.1049980627663674E-2</v>
      </c>
      <c r="E6140" s="98">
        <v>-5.1354630004043611E-2</v>
      </c>
    </row>
    <row r="6141" spans="2:5">
      <c r="B6141" s="283">
        <v>43455.645833333336</v>
      </c>
      <c r="C6141" s="284">
        <v>283.14999999999998</v>
      </c>
      <c r="D6141" s="98">
        <f t="shared" si="98"/>
        <v>11.069479965899403</v>
      </c>
      <c r="E6141" s="98">
        <v>-5.1360225140713034E-2</v>
      </c>
    </row>
    <row r="6142" spans="2:5">
      <c r="B6142" s="283">
        <v>38531.645833333336</v>
      </c>
      <c r="C6142" s="284">
        <v>49.99</v>
      </c>
      <c r="D6142" s="98">
        <f t="shared" si="98"/>
        <v>-0.82345046794984988</v>
      </c>
      <c r="E6142" s="98">
        <v>-5.1423149905123311E-2</v>
      </c>
    </row>
    <row r="6143" spans="2:5">
      <c r="B6143" s="283">
        <v>45891.645833333336</v>
      </c>
      <c r="C6143" s="284">
        <v>3522</v>
      </c>
      <c r="D6143" s="98">
        <f t="shared" si="98"/>
        <v>69.454090818163635</v>
      </c>
      <c r="E6143" s="98">
        <v>-5.1440883382709357E-2</v>
      </c>
    </row>
    <row r="6144" spans="2:5">
      <c r="B6144" s="283">
        <v>45447.645833333336</v>
      </c>
      <c r="C6144" s="284">
        <v>1183.32</v>
      </c>
      <c r="D6144" s="98">
        <f t="shared" si="98"/>
        <v>-0.66402044293015328</v>
      </c>
      <c r="E6144" s="98">
        <v>-5.1674947908318614E-2</v>
      </c>
    </row>
    <row r="6145" spans="2:5">
      <c r="B6145" s="283">
        <v>39981.645833333336</v>
      </c>
      <c r="C6145" s="284">
        <v>77.14</v>
      </c>
      <c r="D6145" s="98">
        <f t="shared" si="98"/>
        <v>-0.93481053307642903</v>
      </c>
      <c r="E6145" s="98">
        <v>-5.1868239921337267E-2</v>
      </c>
    </row>
    <row r="6146" spans="2:5">
      <c r="B6146" s="283">
        <v>41022.645833333336</v>
      </c>
      <c r="C6146" s="284">
        <v>236.47</v>
      </c>
      <c r="D6146" s="98">
        <f t="shared" si="98"/>
        <v>2.0654653876069484</v>
      </c>
      <c r="E6146" s="98">
        <v>-5.1882442564452069E-2</v>
      </c>
    </row>
    <row r="6147" spans="2:5">
      <c r="B6147" s="283">
        <v>44820.645833333336</v>
      </c>
      <c r="C6147" s="284">
        <v>366.57</v>
      </c>
      <c r="D6147" s="98">
        <f t="shared" si="98"/>
        <v>0.55017549794899989</v>
      </c>
      <c r="E6147" s="98">
        <v>-5.1982310497323381E-2</v>
      </c>
    </row>
    <row r="6148" spans="2:5">
      <c r="B6148" s="283">
        <v>45589.645833333336</v>
      </c>
      <c r="C6148" s="284">
        <v>2160.87</v>
      </c>
      <c r="D6148" s="98">
        <f t="shared" si="98"/>
        <v>4.8948359112857025</v>
      </c>
      <c r="E6148" s="98">
        <v>-5.2033797181813446E-2</v>
      </c>
    </row>
    <row r="6149" spans="2:5">
      <c r="B6149" s="283">
        <v>45887.645833333336</v>
      </c>
      <c r="C6149" s="284">
        <v>3217</v>
      </c>
      <c r="D6149" s="98">
        <f t="shared" si="98"/>
        <v>0.48875221554281389</v>
      </c>
      <c r="E6149" s="98">
        <v>-5.2198328310013919E-2</v>
      </c>
    </row>
    <row r="6150" spans="2:5">
      <c r="B6150" s="283">
        <v>38440.645833333336</v>
      </c>
      <c r="C6150" s="284">
        <v>47.93</v>
      </c>
      <c r="D6150" s="98">
        <f t="shared" si="98"/>
        <v>-0.98510102580043524</v>
      </c>
      <c r="E6150" s="98">
        <v>-5.220486454419615E-2</v>
      </c>
    </row>
    <row r="6151" spans="2:5">
      <c r="B6151" s="283">
        <v>44830.645833333336</v>
      </c>
      <c r="C6151" s="284">
        <v>372.7</v>
      </c>
      <c r="D6151" s="98">
        <f t="shared" si="98"/>
        <v>6.77592322136449</v>
      </c>
      <c r="E6151" s="98">
        <v>-5.2256834075015912E-2</v>
      </c>
    </row>
    <row r="6152" spans="2:5">
      <c r="B6152" s="283">
        <v>39744.645833333336</v>
      </c>
      <c r="C6152" s="284">
        <v>70.34</v>
      </c>
      <c r="D6152" s="98">
        <f t="shared" si="98"/>
        <v>-0.81126911725248185</v>
      </c>
      <c r="E6152" s="98">
        <v>-5.2277014281864709E-2</v>
      </c>
    </row>
    <row r="6153" spans="2:5">
      <c r="B6153" s="283">
        <v>39514.645833333336</v>
      </c>
      <c r="C6153" s="284">
        <v>78.59</v>
      </c>
      <c r="D6153" s="98">
        <f t="shared" si="98"/>
        <v>0.11728746090417963</v>
      </c>
      <c r="E6153" s="98">
        <v>-5.2333293138791759E-2</v>
      </c>
    </row>
    <row r="6154" spans="2:5">
      <c r="B6154" s="283">
        <v>37301.645833333336</v>
      </c>
      <c r="C6154" s="284">
        <v>23.68</v>
      </c>
      <c r="D6154" s="98">
        <f t="shared" ref="D6154:D6217" si="99">C6154/C6153-1</f>
        <v>-0.69868940068711027</v>
      </c>
      <c r="E6154" s="98">
        <v>-5.2799999999999958E-2</v>
      </c>
    </row>
    <row r="6155" spans="2:5">
      <c r="B6155" s="283">
        <v>39626.645833333336</v>
      </c>
      <c r="C6155" s="284">
        <v>87.14</v>
      </c>
      <c r="D6155" s="98">
        <f t="shared" si="99"/>
        <v>2.6798986486486487</v>
      </c>
      <c r="E6155" s="98">
        <v>-5.2929029453320342E-2</v>
      </c>
    </row>
    <row r="6156" spans="2:5">
      <c r="B6156" s="283">
        <v>39478.645833333336</v>
      </c>
      <c r="C6156" s="284">
        <v>89.68</v>
      </c>
      <c r="D6156" s="98">
        <f t="shared" si="99"/>
        <v>2.9148496672022128E-2</v>
      </c>
      <c r="E6156" s="98">
        <v>-5.3009503695881643E-2</v>
      </c>
    </row>
    <row r="6157" spans="2:5">
      <c r="B6157" s="283">
        <v>36640.645833333336</v>
      </c>
      <c r="C6157" s="284">
        <v>23.55</v>
      </c>
      <c r="D6157" s="98">
        <f t="shared" si="99"/>
        <v>-0.73739964317573592</v>
      </c>
      <c r="E6157" s="98">
        <v>-5.3075995174909574E-2</v>
      </c>
    </row>
    <row r="6158" spans="2:5">
      <c r="B6158" s="283">
        <v>42685.645833333336</v>
      </c>
      <c r="C6158" s="284">
        <v>406.9</v>
      </c>
      <c r="D6158" s="98">
        <f t="shared" si="99"/>
        <v>16.27813163481953</v>
      </c>
      <c r="E6158" s="98">
        <v>-5.339071769221837E-2</v>
      </c>
    </row>
    <row r="6159" spans="2:5">
      <c r="B6159" s="283">
        <v>44958.645833333336</v>
      </c>
      <c r="C6159" s="284">
        <v>606.67999999999995</v>
      </c>
      <c r="D6159" s="98">
        <f t="shared" si="99"/>
        <v>0.49098058491029728</v>
      </c>
      <c r="E6159" s="98">
        <v>-5.3644687787605227E-2</v>
      </c>
    </row>
    <row r="6160" spans="2:5">
      <c r="B6160" s="283">
        <v>43860.645833333336</v>
      </c>
      <c r="C6160" s="284">
        <v>393.7</v>
      </c>
      <c r="D6160" s="98">
        <f t="shared" si="99"/>
        <v>-0.3510582185006923</v>
      </c>
      <c r="E6160" s="98">
        <v>-5.3651266766020833E-2</v>
      </c>
    </row>
    <row r="6161" spans="2:5">
      <c r="B6161" s="283">
        <v>36594.645833333336</v>
      </c>
      <c r="C6161" s="284">
        <v>29.33</v>
      </c>
      <c r="D6161" s="98">
        <f t="shared" si="99"/>
        <v>-0.92550165100330206</v>
      </c>
      <c r="E6161" s="98">
        <v>-5.387096774193556E-2</v>
      </c>
    </row>
    <row r="6162" spans="2:5">
      <c r="B6162" s="283">
        <v>38425.645833333336</v>
      </c>
      <c r="C6162" s="284">
        <v>52.81</v>
      </c>
      <c r="D6162" s="98">
        <f t="shared" si="99"/>
        <v>0.80054551653597028</v>
      </c>
      <c r="E6162" s="98">
        <v>-5.4092781658606426E-2</v>
      </c>
    </row>
    <row r="6163" spans="2:5">
      <c r="B6163" s="283">
        <v>36794.645833333336</v>
      </c>
      <c r="C6163" s="284">
        <v>25.08</v>
      </c>
      <c r="D6163" s="98">
        <f t="shared" si="99"/>
        <v>-0.52508994508615792</v>
      </c>
      <c r="E6163" s="98">
        <v>-5.4655107425556126E-2</v>
      </c>
    </row>
    <row r="6164" spans="2:5">
      <c r="B6164" s="283">
        <v>37397.645833333336</v>
      </c>
      <c r="C6164" s="284">
        <v>23</v>
      </c>
      <c r="D6164" s="98">
        <f t="shared" si="99"/>
        <v>-8.2934609250398639E-2</v>
      </c>
      <c r="E6164" s="98">
        <v>-5.4665022605836389E-2</v>
      </c>
    </row>
    <row r="6165" spans="2:5">
      <c r="B6165" s="283">
        <v>37557.645833333336</v>
      </c>
      <c r="C6165" s="284">
        <v>22.94</v>
      </c>
      <c r="D6165" s="98">
        <f t="shared" si="99"/>
        <v>-2.6086956521738092E-3</v>
      </c>
      <c r="E6165" s="98">
        <v>-5.4800164812525698E-2</v>
      </c>
    </row>
    <row r="6166" spans="2:5">
      <c r="B6166" s="283">
        <v>44498.645833333336</v>
      </c>
      <c r="C6166" s="284">
        <v>431.58</v>
      </c>
      <c r="D6166" s="98">
        <f t="shared" si="99"/>
        <v>17.813426329555359</v>
      </c>
      <c r="E6166" s="98">
        <v>-5.4837720642985421E-2</v>
      </c>
    </row>
    <row r="6167" spans="2:5">
      <c r="B6167" s="283">
        <v>45152.645833333336</v>
      </c>
      <c r="C6167" s="284">
        <v>676.4</v>
      </c>
      <c r="D6167" s="98">
        <f t="shared" si="99"/>
        <v>0.56726447008665826</v>
      </c>
      <c r="E6167" s="98">
        <v>-5.5016904635502573E-2</v>
      </c>
    </row>
    <row r="6168" spans="2:5">
      <c r="B6168" s="283">
        <v>36731.645833333336</v>
      </c>
      <c r="C6168" s="284">
        <v>28.33</v>
      </c>
      <c r="D6168" s="98">
        <f t="shared" si="99"/>
        <v>-0.95811649911295094</v>
      </c>
      <c r="E6168" s="98">
        <v>-5.5351783927976017E-2</v>
      </c>
    </row>
    <row r="6169" spans="2:5">
      <c r="B6169" s="283">
        <v>44692.645833333336</v>
      </c>
      <c r="C6169" s="284">
        <v>376.1</v>
      </c>
      <c r="D6169" s="98">
        <f t="shared" si="99"/>
        <v>12.275679491704908</v>
      </c>
      <c r="E6169" s="98">
        <v>-5.5381137762149812E-2</v>
      </c>
    </row>
    <row r="6170" spans="2:5">
      <c r="B6170" s="283">
        <v>37720.645833333336</v>
      </c>
      <c r="C6170" s="284">
        <v>19.38</v>
      </c>
      <c r="D6170" s="98">
        <f t="shared" si="99"/>
        <v>-0.94847115128955062</v>
      </c>
      <c r="E6170" s="98">
        <v>-5.6015586945932894E-2</v>
      </c>
    </row>
    <row r="6171" spans="2:5">
      <c r="B6171" s="283">
        <v>38118.645833333336</v>
      </c>
      <c r="C6171" s="284">
        <v>25.49</v>
      </c>
      <c r="D6171" s="98">
        <f t="shared" si="99"/>
        <v>0.31527347781217752</v>
      </c>
      <c r="E6171" s="98">
        <v>-5.6275453535727604E-2</v>
      </c>
    </row>
    <row r="6172" spans="2:5">
      <c r="B6172" s="283">
        <v>39801.645833333336</v>
      </c>
      <c r="C6172" s="284">
        <v>53.28</v>
      </c>
      <c r="D6172" s="98">
        <f t="shared" si="99"/>
        <v>1.0902314633189487</v>
      </c>
      <c r="E6172" s="98">
        <v>-5.649017177262261E-2</v>
      </c>
    </row>
    <row r="6173" spans="2:5">
      <c r="B6173" s="283">
        <v>36684.645833333336</v>
      </c>
      <c r="C6173" s="284">
        <v>25.21</v>
      </c>
      <c r="D6173" s="98">
        <f t="shared" si="99"/>
        <v>-0.52683933933933935</v>
      </c>
      <c r="E6173" s="98">
        <v>-5.6511976047904144E-2</v>
      </c>
    </row>
    <row r="6174" spans="2:5">
      <c r="B6174" s="283">
        <v>44475.645833333336</v>
      </c>
      <c r="C6174" s="284">
        <v>416.58</v>
      </c>
      <c r="D6174" s="98">
        <f t="shared" si="99"/>
        <v>15.524395081316936</v>
      </c>
      <c r="E6174" s="98">
        <v>-5.670033060096924E-2</v>
      </c>
    </row>
    <row r="6175" spans="2:5">
      <c r="B6175" s="283">
        <v>43698.645833333336</v>
      </c>
      <c r="C6175" s="284">
        <v>325.72000000000003</v>
      </c>
      <c r="D6175" s="98">
        <f t="shared" si="99"/>
        <v>-0.21810936674828352</v>
      </c>
      <c r="E6175" s="98">
        <v>-5.6758948221938943E-2</v>
      </c>
    </row>
    <row r="6176" spans="2:5">
      <c r="B6176" s="283">
        <v>42240.645833333336</v>
      </c>
      <c r="C6176" s="284">
        <v>187.2</v>
      </c>
      <c r="D6176" s="98">
        <f t="shared" si="99"/>
        <v>-0.42527324082033657</v>
      </c>
      <c r="E6176" s="98">
        <v>-5.6831922611850105E-2</v>
      </c>
    </row>
    <row r="6177" spans="2:5">
      <c r="B6177" s="283">
        <v>45222.645833333336</v>
      </c>
      <c r="C6177" s="284">
        <v>701.07</v>
      </c>
      <c r="D6177" s="98">
        <f t="shared" si="99"/>
        <v>2.7450320512820516</v>
      </c>
      <c r="E6177" s="98">
        <v>-5.6877648483217857E-2</v>
      </c>
    </row>
    <row r="6178" spans="2:5">
      <c r="B6178" s="283">
        <v>42934.645833333336</v>
      </c>
      <c r="C6178" s="284">
        <v>385.68</v>
      </c>
      <c r="D6178" s="98">
        <f t="shared" si="99"/>
        <v>-0.44986948521545644</v>
      </c>
      <c r="E6178" s="98">
        <v>-5.7063224292210557E-2</v>
      </c>
    </row>
    <row r="6179" spans="2:5">
      <c r="B6179" s="283">
        <v>42689.645833333336</v>
      </c>
      <c r="C6179" s="284">
        <v>383.6</v>
      </c>
      <c r="D6179" s="98">
        <f t="shared" si="99"/>
        <v>-5.3930719767683044E-3</v>
      </c>
      <c r="E6179" s="98">
        <v>-5.7262226591299981E-2</v>
      </c>
    </row>
    <row r="6180" spans="2:5">
      <c r="B6180" s="283">
        <v>36752.645833333336</v>
      </c>
      <c r="C6180" s="284">
        <v>26.27</v>
      </c>
      <c r="D6180" s="98">
        <f t="shared" si="99"/>
        <v>-0.93151720542231486</v>
      </c>
      <c r="E6180" s="98">
        <v>-5.7409400789379283E-2</v>
      </c>
    </row>
    <row r="6181" spans="2:5">
      <c r="B6181" s="283">
        <v>37536.645833333336</v>
      </c>
      <c r="C6181" s="284">
        <v>22.07</v>
      </c>
      <c r="D6181" s="98">
        <f t="shared" si="99"/>
        <v>-0.15987818804720211</v>
      </c>
      <c r="E6181" s="98">
        <v>-5.7643040136635459E-2</v>
      </c>
    </row>
    <row r="6182" spans="2:5">
      <c r="B6182" s="283">
        <v>39847.645833333336</v>
      </c>
      <c r="C6182" s="284">
        <v>53.62</v>
      </c>
      <c r="D6182" s="98">
        <f t="shared" si="99"/>
        <v>1.4295423652016308</v>
      </c>
      <c r="E6182" s="98">
        <v>-5.7644991212653762E-2</v>
      </c>
    </row>
    <row r="6183" spans="2:5">
      <c r="B6183" s="283">
        <v>45587.645833333336</v>
      </c>
      <c r="C6183" s="284">
        <v>2094.02</v>
      </c>
      <c r="D6183" s="98">
        <f t="shared" si="99"/>
        <v>38.052965311450954</v>
      </c>
      <c r="E6183" s="98">
        <v>-5.7821491723396456E-2</v>
      </c>
    </row>
    <row r="6184" spans="2:5">
      <c r="B6184" s="283">
        <v>42410.645833333336</v>
      </c>
      <c r="C6184" s="284">
        <v>352.92</v>
      </c>
      <c r="D6184" s="98">
        <f t="shared" si="99"/>
        <v>-0.83146292776573283</v>
      </c>
      <c r="E6184" s="98">
        <v>-5.7875066737853698E-2</v>
      </c>
    </row>
    <row r="6185" spans="2:5">
      <c r="B6185" s="283">
        <v>41892.645833333336</v>
      </c>
      <c r="C6185" s="284">
        <v>199.51</v>
      </c>
      <c r="D6185" s="98">
        <f t="shared" si="99"/>
        <v>-0.43468774793154263</v>
      </c>
      <c r="E6185" s="98">
        <v>-5.8337659885779103E-2</v>
      </c>
    </row>
    <row r="6186" spans="2:5">
      <c r="B6186" s="283">
        <v>36606.645833333336</v>
      </c>
      <c r="C6186" s="284">
        <v>26.62</v>
      </c>
      <c r="D6186" s="98">
        <f t="shared" si="99"/>
        <v>-0.86657310410505739</v>
      </c>
      <c r="E6186" s="98">
        <v>-5.8365758754863717E-2</v>
      </c>
    </row>
    <row r="6187" spans="2:5">
      <c r="B6187" s="283">
        <v>37573.645833333336</v>
      </c>
      <c r="C6187" s="284">
        <v>22.53</v>
      </c>
      <c r="D6187" s="98">
        <f t="shared" si="99"/>
        <v>-0.15364387678437263</v>
      </c>
      <c r="E6187" s="98">
        <v>-5.8503969912243936E-2</v>
      </c>
    </row>
    <row r="6188" spans="2:5">
      <c r="B6188" s="283">
        <v>39148.645833333336</v>
      </c>
      <c r="C6188" s="284">
        <v>73.55</v>
      </c>
      <c r="D6188" s="98">
        <f t="shared" si="99"/>
        <v>2.2645361739902348</v>
      </c>
      <c r="E6188" s="98">
        <v>-5.9101957272611028E-2</v>
      </c>
    </row>
    <row r="6189" spans="2:5">
      <c r="B6189" s="283">
        <v>38007.645833333336</v>
      </c>
      <c r="C6189" s="284">
        <v>28.98</v>
      </c>
      <c r="D6189" s="98">
        <f t="shared" si="99"/>
        <v>-0.60598232494901427</v>
      </c>
      <c r="E6189" s="98">
        <v>-5.9701492537313383E-2</v>
      </c>
    </row>
    <row r="6190" spans="2:5">
      <c r="B6190" s="283">
        <v>37858.645833333336</v>
      </c>
      <c r="C6190" s="284">
        <v>26.26</v>
      </c>
      <c r="D6190" s="98">
        <f t="shared" si="99"/>
        <v>-9.3857832988267775E-2</v>
      </c>
      <c r="E6190" s="98">
        <v>-5.9792337987826683E-2</v>
      </c>
    </row>
    <row r="6191" spans="2:5">
      <c r="B6191" s="283">
        <v>36570.645833333336</v>
      </c>
      <c r="C6191" s="284">
        <v>31.4</v>
      </c>
      <c r="D6191" s="98">
        <f t="shared" si="99"/>
        <v>0.19573495811119557</v>
      </c>
      <c r="E6191" s="98">
        <v>-5.9880239520958112E-2</v>
      </c>
    </row>
    <row r="6192" spans="2:5">
      <c r="B6192" s="283">
        <v>44186.645833333336</v>
      </c>
      <c r="C6192" s="284">
        <v>310.32</v>
      </c>
      <c r="D6192" s="98">
        <f t="shared" si="99"/>
        <v>8.8828025477707016</v>
      </c>
      <c r="E6192" s="98">
        <v>-5.9921235989094268E-2</v>
      </c>
    </row>
    <row r="6193" spans="2:5">
      <c r="B6193" s="283">
        <v>37146.645833333336</v>
      </c>
      <c r="C6193" s="284">
        <v>20.07</v>
      </c>
      <c r="D6193" s="98">
        <f t="shared" si="99"/>
        <v>-0.93532482598607891</v>
      </c>
      <c r="E6193" s="98">
        <v>-5.9953161592505855E-2</v>
      </c>
    </row>
    <row r="6194" spans="2:5">
      <c r="B6194" s="283">
        <v>37064.645833333336</v>
      </c>
      <c r="C6194" s="284">
        <v>19.86</v>
      </c>
      <c r="D6194" s="98">
        <f t="shared" si="99"/>
        <v>-1.0463378176382654E-2</v>
      </c>
      <c r="E6194" s="98">
        <v>-6.0104117368670162E-2</v>
      </c>
    </row>
    <row r="6195" spans="2:5">
      <c r="B6195" s="283">
        <v>39864.645833333336</v>
      </c>
      <c r="C6195" s="284">
        <v>50</v>
      </c>
      <c r="D6195" s="98">
        <f t="shared" si="99"/>
        <v>1.5176233635448138</v>
      </c>
      <c r="E6195" s="98">
        <v>-6.0327006201841726E-2</v>
      </c>
    </row>
    <row r="6196" spans="2:5">
      <c r="B6196" s="283">
        <v>36620.645833333336</v>
      </c>
      <c r="C6196" s="284">
        <v>24.43</v>
      </c>
      <c r="D6196" s="98">
        <f t="shared" si="99"/>
        <v>-0.51140000000000008</v>
      </c>
      <c r="E6196" s="98">
        <v>-6.038461538461537E-2</v>
      </c>
    </row>
    <row r="6197" spans="2:5">
      <c r="B6197" s="283">
        <v>45552.645833333336</v>
      </c>
      <c r="C6197" s="284">
        <v>2579.2800000000002</v>
      </c>
      <c r="D6197" s="98">
        <f t="shared" si="99"/>
        <v>104.57838722881704</v>
      </c>
      <c r="E6197" s="98">
        <v>-6.0422927708868368E-2</v>
      </c>
    </row>
    <row r="6198" spans="2:5">
      <c r="B6198" s="283">
        <v>39657.645833333336</v>
      </c>
      <c r="C6198" s="284">
        <v>86.13</v>
      </c>
      <c r="D6198" s="98">
        <f t="shared" si="99"/>
        <v>-0.96660696008188329</v>
      </c>
      <c r="E6198" s="98">
        <v>-6.0434166030326253E-2</v>
      </c>
    </row>
    <row r="6199" spans="2:5">
      <c r="B6199" s="283">
        <v>44970.645833333336</v>
      </c>
      <c r="C6199" s="284">
        <v>560.35</v>
      </c>
      <c r="D6199" s="98">
        <f t="shared" si="99"/>
        <v>5.5058632300011618</v>
      </c>
      <c r="E6199" s="98">
        <v>-6.0477515844538976E-2</v>
      </c>
    </row>
    <row r="6200" spans="2:5">
      <c r="B6200" s="283">
        <v>43908.645833333336</v>
      </c>
      <c r="C6200" s="284">
        <v>296.14999999999998</v>
      </c>
      <c r="D6200" s="98">
        <f t="shared" si="99"/>
        <v>-0.4714910323904703</v>
      </c>
      <c r="E6200" s="98">
        <v>-6.1122911581016459E-2</v>
      </c>
    </row>
    <row r="6201" spans="2:5">
      <c r="B6201" s="283">
        <v>45862.645833333336</v>
      </c>
      <c r="C6201" s="284">
        <v>2935.33</v>
      </c>
      <c r="D6201" s="98">
        <f t="shared" si="99"/>
        <v>8.9116326186054362</v>
      </c>
      <c r="E6201" s="98">
        <v>-6.1595268542199544E-2</v>
      </c>
    </row>
    <row r="6202" spans="2:5">
      <c r="B6202" s="283">
        <v>43699.645833333336</v>
      </c>
      <c r="C6202" s="284">
        <v>305.64999999999998</v>
      </c>
      <c r="D6202" s="98">
        <f t="shared" si="99"/>
        <v>-0.89587201439020481</v>
      </c>
      <c r="E6202" s="98">
        <v>-6.1617340046665969E-2</v>
      </c>
    </row>
    <row r="6203" spans="2:5">
      <c r="B6203" s="283">
        <v>39961.645833333336</v>
      </c>
      <c r="C6203" s="284">
        <v>69.02</v>
      </c>
      <c r="D6203" s="98">
        <f t="shared" si="99"/>
        <v>-0.77418616064125634</v>
      </c>
      <c r="E6203" s="98">
        <v>-6.1718325176726596E-2</v>
      </c>
    </row>
    <row r="6204" spans="2:5">
      <c r="B6204" s="283">
        <v>44490.645833333336</v>
      </c>
      <c r="C6204" s="284">
        <v>401.92</v>
      </c>
      <c r="D6204" s="98">
        <f t="shared" si="99"/>
        <v>4.8232396406838607</v>
      </c>
      <c r="E6204" s="98">
        <v>-6.1745687139622252E-2</v>
      </c>
    </row>
    <row r="6205" spans="2:5">
      <c r="B6205" s="283">
        <v>36991.645833333336</v>
      </c>
      <c r="C6205" s="284">
        <v>24</v>
      </c>
      <c r="D6205" s="98">
        <f t="shared" si="99"/>
        <v>-0.9402866242038217</v>
      </c>
      <c r="E6205" s="98">
        <v>-6.1767005473025716E-2</v>
      </c>
    </row>
    <row r="6206" spans="2:5">
      <c r="B6206" s="283">
        <v>45489.645833333336</v>
      </c>
      <c r="C6206" s="284">
        <v>1479.95</v>
      </c>
      <c r="D6206" s="98">
        <f t="shared" si="99"/>
        <v>60.664583333333333</v>
      </c>
      <c r="E6206" s="98">
        <v>-6.2183159282165557E-2</v>
      </c>
    </row>
    <row r="6207" spans="2:5">
      <c r="B6207" s="283">
        <v>42353.645833333336</v>
      </c>
      <c r="C6207" s="284">
        <v>462.32</v>
      </c>
      <c r="D6207" s="98">
        <f t="shared" si="99"/>
        <v>-0.68761106794148452</v>
      </c>
      <c r="E6207" s="98">
        <v>-6.247845395737428E-2</v>
      </c>
    </row>
    <row r="6208" spans="2:5">
      <c r="B6208" s="283">
        <v>36636.645833333336</v>
      </c>
      <c r="C6208" s="284">
        <v>24.87</v>
      </c>
      <c r="D6208" s="98">
        <f t="shared" si="99"/>
        <v>-0.9462060910192075</v>
      </c>
      <c r="E6208" s="98">
        <v>-6.2570674707877916E-2</v>
      </c>
    </row>
    <row r="6209" spans="2:5">
      <c r="B6209" s="283">
        <v>43725.645833333336</v>
      </c>
      <c r="C6209" s="284">
        <v>314.35000000000002</v>
      </c>
      <c r="D6209" s="98">
        <f t="shared" si="99"/>
        <v>11.639726578206675</v>
      </c>
      <c r="E6209" s="98">
        <v>-6.2704991353091932E-2</v>
      </c>
    </row>
    <row r="6210" spans="2:5">
      <c r="B6210" s="283">
        <v>38862.645833333336</v>
      </c>
      <c r="C6210" s="284">
        <v>85.27</v>
      </c>
      <c r="D6210" s="98">
        <f t="shared" si="99"/>
        <v>-0.72874184825831079</v>
      </c>
      <c r="E6210" s="98">
        <v>-6.276104638382074E-2</v>
      </c>
    </row>
    <row r="6211" spans="2:5">
      <c r="B6211" s="283">
        <v>39387.645833333336</v>
      </c>
      <c r="C6211" s="284">
        <v>94.67</v>
      </c>
      <c r="D6211" s="98">
        <f t="shared" si="99"/>
        <v>0.11023806731558583</v>
      </c>
      <c r="E6211" s="98">
        <v>-6.2858839833696223E-2</v>
      </c>
    </row>
    <row r="6212" spans="2:5">
      <c r="B6212" s="283">
        <v>42326.645833333336</v>
      </c>
      <c r="C6212" s="284">
        <v>395.78</v>
      </c>
      <c r="D6212" s="98">
        <f t="shared" si="99"/>
        <v>3.1806274426956795</v>
      </c>
      <c r="E6212" s="98">
        <v>-6.3198257905699773E-2</v>
      </c>
    </row>
    <row r="6213" spans="2:5">
      <c r="B6213" s="283">
        <v>41429.645833333336</v>
      </c>
      <c r="C6213" s="284">
        <v>186.49</v>
      </c>
      <c r="D6213" s="98">
        <f t="shared" si="99"/>
        <v>-0.52880388094395869</v>
      </c>
      <c r="E6213" s="98">
        <v>-6.3335007533902532E-2</v>
      </c>
    </row>
    <row r="6214" spans="2:5">
      <c r="B6214" s="283">
        <v>36664.645833333336</v>
      </c>
      <c r="C6214" s="284">
        <v>23.07</v>
      </c>
      <c r="D6214" s="98">
        <f t="shared" si="99"/>
        <v>-0.87629363504745561</v>
      </c>
      <c r="E6214" s="98">
        <v>-6.3337393422655208E-2</v>
      </c>
    </row>
    <row r="6215" spans="2:5">
      <c r="B6215" s="283">
        <v>39729.645833333336</v>
      </c>
      <c r="C6215" s="284">
        <v>71.989999999999995</v>
      </c>
      <c r="D6215" s="98">
        <f t="shared" si="99"/>
        <v>2.12050281751192</v>
      </c>
      <c r="E6215" s="98">
        <v>-6.348380382463914E-2</v>
      </c>
    </row>
    <row r="6216" spans="2:5">
      <c r="B6216" s="283">
        <v>38855.645833333336</v>
      </c>
      <c r="C6216" s="284">
        <v>94.09</v>
      </c>
      <c r="D6216" s="98">
        <f t="shared" si="99"/>
        <v>0.3069870815391027</v>
      </c>
      <c r="E6216" s="98">
        <v>-6.3967369677676023E-2</v>
      </c>
    </row>
    <row r="6217" spans="2:5">
      <c r="B6217" s="283">
        <v>43789.645833333336</v>
      </c>
      <c r="C6217" s="284">
        <v>382.1</v>
      </c>
      <c r="D6217" s="98">
        <f t="shared" si="99"/>
        <v>3.0610054203422257</v>
      </c>
      <c r="E6217" s="98">
        <v>-6.4053888548683324E-2</v>
      </c>
    </row>
    <row r="6218" spans="2:5">
      <c r="B6218" s="283">
        <v>37424.645833333336</v>
      </c>
      <c r="C6218" s="284">
        <v>23.7</v>
      </c>
      <c r="D6218" s="98">
        <f t="shared" ref="D6218:D6281" si="100">C6218/C6217-1</f>
        <v>-0.93797435226380532</v>
      </c>
      <c r="E6218" s="98">
        <v>-6.4350572443742537E-2</v>
      </c>
    </row>
    <row r="6219" spans="2:5">
      <c r="B6219" s="283">
        <v>44917.645833333336</v>
      </c>
      <c r="C6219" s="284">
        <v>606.13</v>
      </c>
      <c r="D6219" s="98">
        <f t="shared" si="100"/>
        <v>24.575105485232069</v>
      </c>
      <c r="E6219" s="98">
        <v>-6.4513141851743172E-2</v>
      </c>
    </row>
    <row r="6220" spans="2:5">
      <c r="B6220" s="283">
        <v>44616.645833333336</v>
      </c>
      <c r="C6220" s="284">
        <v>317.12</v>
      </c>
      <c r="D6220" s="98">
        <f t="shared" si="100"/>
        <v>-0.47681190503687332</v>
      </c>
      <c r="E6220" s="98">
        <v>-6.4542772861356901E-2</v>
      </c>
    </row>
    <row r="6221" spans="2:5">
      <c r="B6221" s="283">
        <v>37711.645833333336</v>
      </c>
      <c r="C6221" s="284">
        <v>19.329999999999998</v>
      </c>
      <c r="D6221" s="98">
        <f t="shared" si="100"/>
        <v>-0.93904515640766906</v>
      </c>
      <c r="E6221" s="98">
        <v>-6.482825350749899E-2</v>
      </c>
    </row>
    <row r="6222" spans="2:5">
      <c r="B6222" s="283">
        <v>36649.645833333336</v>
      </c>
      <c r="C6222" s="284">
        <v>23.07</v>
      </c>
      <c r="D6222" s="98">
        <f t="shared" si="100"/>
        <v>0.19348163476461466</v>
      </c>
      <c r="E6222" s="98">
        <v>-6.4856100526955895E-2</v>
      </c>
    </row>
    <row r="6223" spans="2:5">
      <c r="B6223" s="283">
        <v>36581.645833333336</v>
      </c>
      <c r="C6223" s="284">
        <v>38.33</v>
      </c>
      <c r="D6223" s="98">
        <f t="shared" si="100"/>
        <v>0.66146510619852616</v>
      </c>
      <c r="E6223" s="98">
        <v>-6.5121951219512253E-2</v>
      </c>
    </row>
    <row r="6224" spans="2:5">
      <c r="B6224" s="283">
        <v>38020.645833333336</v>
      </c>
      <c r="C6224" s="284">
        <v>26.24</v>
      </c>
      <c r="D6224" s="98">
        <f t="shared" si="100"/>
        <v>-0.31541873206365767</v>
      </c>
      <c r="E6224" s="98">
        <v>-6.5194157463484226E-2</v>
      </c>
    </row>
    <row r="6225" spans="2:5">
      <c r="B6225" s="283">
        <v>37097.645833333336</v>
      </c>
      <c r="C6225" s="284">
        <v>21.2</v>
      </c>
      <c r="D6225" s="98">
        <f t="shared" si="100"/>
        <v>-0.19207317073170727</v>
      </c>
      <c r="E6225" s="98">
        <v>-6.5255731922398641E-2</v>
      </c>
    </row>
    <row r="6226" spans="2:5">
      <c r="B6226" s="283">
        <v>41828.645833333336</v>
      </c>
      <c r="C6226" s="284">
        <v>182.03</v>
      </c>
      <c r="D6226" s="98">
        <f t="shared" si="100"/>
        <v>7.5863207547169811</v>
      </c>
      <c r="E6226" s="98">
        <v>-6.5458465961597656E-2</v>
      </c>
    </row>
    <row r="6227" spans="2:5">
      <c r="B6227" s="283">
        <v>44536.645833333336</v>
      </c>
      <c r="C6227" s="284">
        <v>409.78</v>
      </c>
      <c r="D6227" s="98">
        <f t="shared" si="100"/>
        <v>1.2511673899906608</v>
      </c>
      <c r="E6227" s="98">
        <v>-6.5538629937061055E-2</v>
      </c>
    </row>
    <row r="6228" spans="2:5">
      <c r="B6228" s="283">
        <v>36725.645833333336</v>
      </c>
      <c r="C6228" s="284">
        <v>30.21</v>
      </c>
      <c r="D6228" s="98">
        <f t="shared" si="100"/>
        <v>-0.92627751476401965</v>
      </c>
      <c r="E6228" s="98">
        <v>-6.557377049180324E-2</v>
      </c>
    </row>
    <row r="6229" spans="2:5">
      <c r="B6229" s="283">
        <v>43367.645833333336</v>
      </c>
      <c r="C6229" s="284">
        <v>257.22000000000003</v>
      </c>
      <c r="D6229" s="98">
        <f t="shared" si="100"/>
        <v>7.5143992055610731</v>
      </c>
      <c r="E6229" s="98">
        <v>-6.5911319315829497E-2</v>
      </c>
    </row>
    <row r="6230" spans="2:5">
      <c r="B6230" s="283">
        <v>39773.645833333336</v>
      </c>
      <c r="C6230" s="284">
        <v>52.07</v>
      </c>
      <c r="D6230" s="98">
        <f t="shared" si="100"/>
        <v>-0.79756628566985466</v>
      </c>
      <c r="E6230" s="98">
        <v>-6.6176470588235281E-2</v>
      </c>
    </row>
    <row r="6231" spans="2:5">
      <c r="B6231" s="283">
        <v>39762.645833333336</v>
      </c>
      <c r="C6231" s="284">
        <v>68.23</v>
      </c>
      <c r="D6231" s="98">
        <f t="shared" si="100"/>
        <v>0.31035144997119279</v>
      </c>
      <c r="E6231" s="98">
        <v>-6.7259056732740907E-2</v>
      </c>
    </row>
    <row r="6232" spans="2:5">
      <c r="B6232" s="283">
        <v>38882.645833333336</v>
      </c>
      <c r="C6232" s="284">
        <v>73.34</v>
      </c>
      <c r="D6232" s="98">
        <f t="shared" si="100"/>
        <v>7.4893741755825971E-2</v>
      </c>
      <c r="E6232" s="98">
        <v>-6.7751366467522556E-2</v>
      </c>
    </row>
    <row r="6233" spans="2:5">
      <c r="B6233" s="283">
        <v>36973.645833333336</v>
      </c>
      <c r="C6233" s="284">
        <v>24.67</v>
      </c>
      <c r="D6233" s="98">
        <f t="shared" si="100"/>
        <v>-0.66362148895554951</v>
      </c>
      <c r="E6233" s="98">
        <v>-6.8001511144691995E-2</v>
      </c>
    </row>
    <row r="6234" spans="2:5">
      <c r="B6234" s="283">
        <v>43906.645833333336</v>
      </c>
      <c r="C6234" s="284">
        <v>347.32</v>
      </c>
      <c r="D6234" s="98">
        <f t="shared" si="100"/>
        <v>13.078638021888933</v>
      </c>
      <c r="E6234" s="98">
        <v>-6.8222669349429887E-2</v>
      </c>
    </row>
    <row r="6235" spans="2:5">
      <c r="B6235" s="283">
        <v>39769.645833333336</v>
      </c>
      <c r="C6235" s="284">
        <v>59.02</v>
      </c>
      <c r="D6235" s="98">
        <f t="shared" si="100"/>
        <v>-0.83007025221697572</v>
      </c>
      <c r="E6235" s="98">
        <v>-6.9965332492908927E-2</v>
      </c>
    </row>
    <row r="6236" spans="2:5">
      <c r="B6236" s="283">
        <v>36746.645833333336</v>
      </c>
      <c r="C6236" s="284">
        <v>28.33</v>
      </c>
      <c r="D6236" s="98">
        <f t="shared" si="100"/>
        <v>-0.51999322263639447</v>
      </c>
      <c r="E6236" s="98">
        <v>-7.0233016081391542E-2</v>
      </c>
    </row>
    <row r="6237" spans="2:5">
      <c r="B6237" s="283">
        <v>36588.645833333336</v>
      </c>
      <c r="C6237" s="284">
        <v>33.33</v>
      </c>
      <c r="D6237" s="98">
        <f t="shared" si="100"/>
        <v>0.17649135192375565</v>
      </c>
      <c r="E6237" s="98">
        <v>-7.0811262893783034E-2</v>
      </c>
    </row>
    <row r="6238" spans="2:5">
      <c r="B6238" s="283">
        <v>36826.645833333336</v>
      </c>
      <c r="C6238" s="284">
        <v>23.47</v>
      </c>
      <c r="D6238" s="98">
        <f t="shared" si="100"/>
        <v>-0.29582958295829587</v>
      </c>
      <c r="E6238" s="98">
        <v>-7.1230708349821925E-2</v>
      </c>
    </row>
    <row r="6239" spans="2:5">
      <c r="B6239" s="283">
        <v>36557.645833333336</v>
      </c>
      <c r="C6239" s="284">
        <v>34.67</v>
      </c>
      <c r="D6239" s="98">
        <f t="shared" si="100"/>
        <v>0.47720494247976153</v>
      </c>
      <c r="E6239" s="98">
        <v>-7.1256362175194154E-2</v>
      </c>
    </row>
    <row r="6240" spans="2:5">
      <c r="B6240" s="283">
        <v>43862.708333333336</v>
      </c>
      <c r="C6240" s="284">
        <v>375.45</v>
      </c>
      <c r="D6240" s="98">
        <f t="shared" si="100"/>
        <v>9.829247187770406</v>
      </c>
      <c r="E6240" s="98">
        <v>-7.1541619269004375E-2</v>
      </c>
    </row>
    <row r="6241" spans="2:5">
      <c r="B6241" s="283">
        <v>36549.645833333336</v>
      </c>
      <c r="C6241" s="284">
        <v>37.799999999999997</v>
      </c>
      <c r="D6241" s="98">
        <f t="shared" si="100"/>
        <v>-0.89932081502197359</v>
      </c>
      <c r="E6241" s="98">
        <v>-7.3529411764705843E-2</v>
      </c>
    </row>
    <row r="6242" spans="2:5">
      <c r="B6242" s="283">
        <v>39731.645833333336</v>
      </c>
      <c r="C6242" s="284">
        <v>66.69</v>
      </c>
      <c r="D6242" s="98">
        <f t="shared" si="100"/>
        <v>0.76428571428571446</v>
      </c>
      <c r="E6242" s="98">
        <v>-7.3621336296707862E-2</v>
      </c>
    </row>
    <row r="6243" spans="2:5">
      <c r="B6243" s="283">
        <v>36591.645833333336</v>
      </c>
      <c r="C6243" s="284">
        <v>30.87</v>
      </c>
      <c r="D6243" s="98">
        <f t="shared" si="100"/>
        <v>-0.53711201079622128</v>
      </c>
      <c r="E6243" s="98">
        <v>-7.3807380738073691E-2</v>
      </c>
    </row>
    <row r="6244" spans="2:5">
      <c r="B6244" s="283">
        <v>38859.645833333336</v>
      </c>
      <c r="C6244" s="284">
        <v>84.07</v>
      </c>
      <c r="D6244" s="98">
        <f t="shared" si="100"/>
        <v>1.7233560090702946</v>
      </c>
      <c r="E6244" s="98">
        <v>-7.4322836379652091E-2</v>
      </c>
    </row>
    <row r="6245" spans="2:5">
      <c r="B6245" s="283">
        <v>39931.645833333336</v>
      </c>
      <c r="C6245" s="284">
        <v>61.7</v>
      </c>
      <c r="D6245" s="98">
        <f t="shared" si="100"/>
        <v>-0.26608778398953248</v>
      </c>
      <c r="E6245" s="98">
        <v>-7.4685062987402517E-2</v>
      </c>
    </row>
    <row r="6246" spans="2:5">
      <c r="B6246" s="283">
        <v>36773.645833333336</v>
      </c>
      <c r="C6246" s="284">
        <v>25.11</v>
      </c>
      <c r="D6246" s="98">
        <f t="shared" si="100"/>
        <v>-0.59303079416531612</v>
      </c>
      <c r="E6246" s="98">
        <v>-7.6838235294117596E-2</v>
      </c>
    </row>
    <row r="6247" spans="2:5">
      <c r="B6247" s="283">
        <v>36587.645833333336</v>
      </c>
      <c r="C6247" s="284">
        <v>35.869999999999997</v>
      </c>
      <c r="D6247" s="98">
        <f t="shared" si="100"/>
        <v>0.42851453604141776</v>
      </c>
      <c r="E6247" s="98">
        <v>-7.7180344738873141E-2</v>
      </c>
    </row>
    <row r="6248" spans="2:5">
      <c r="B6248" s="283">
        <v>36585.645833333336</v>
      </c>
      <c r="C6248" s="284">
        <v>36.67</v>
      </c>
      <c r="D6248" s="98">
        <f t="shared" si="100"/>
        <v>2.230275996654596E-2</v>
      </c>
      <c r="E6248" s="98">
        <v>-7.8179989944695771E-2</v>
      </c>
    </row>
    <row r="6249" spans="2:5">
      <c r="B6249" s="283">
        <v>45876.645833333336</v>
      </c>
      <c r="C6249" s="284">
        <v>3332.83</v>
      </c>
      <c r="D6249" s="98">
        <f t="shared" si="100"/>
        <v>89.88710117262066</v>
      </c>
      <c r="E6249" s="98">
        <v>-7.8863071663299422E-2</v>
      </c>
    </row>
    <row r="6250" spans="2:5">
      <c r="B6250" s="283">
        <v>36643.645833333336</v>
      </c>
      <c r="C6250" s="284">
        <v>24.27</v>
      </c>
      <c r="D6250" s="98">
        <f t="shared" si="100"/>
        <v>-0.99271790040296082</v>
      </c>
      <c r="E6250" s="98">
        <v>-7.8937381404174611E-2</v>
      </c>
    </row>
    <row r="6251" spans="2:5">
      <c r="B6251" s="283">
        <v>40897.645833333336</v>
      </c>
      <c r="C6251" s="284">
        <v>159.9</v>
      </c>
      <c r="D6251" s="98">
        <f t="shared" si="100"/>
        <v>5.5883807169344877</v>
      </c>
      <c r="E6251" s="98">
        <v>-7.923528734308416E-2</v>
      </c>
    </row>
    <row r="6252" spans="2:5">
      <c r="B6252" s="283">
        <v>36608.645833333336</v>
      </c>
      <c r="C6252" s="284">
        <v>23.93</v>
      </c>
      <c r="D6252" s="98">
        <f t="shared" si="100"/>
        <v>-0.85034396497811127</v>
      </c>
      <c r="E6252" s="98">
        <v>-7.9615384615384643E-2</v>
      </c>
    </row>
    <row r="6253" spans="2:5">
      <c r="B6253" s="283">
        <v>42627.645833333336</v>
      </c>
      <c r="C6253" s="284">
        <v>443.73</v>
      </c>
      <c r="D6253" s="98">
        <f t="shared" si="100"/>
        <v>17.54283326368575</v>
      </c>
      <c r="E6253" s="98">
        <v>-7.9627478636024152E-2</v>
      </c>
    </row>
    <row r="6254" spans="2:5">
      <c r="B6254" s="283">
        <v>36809.645833333336</v>
      </c>
      <c r="C6254" s="284">
        <v>23.07</v>
      </c>
      <c r="D6254" s="98">
        <f t="shared" si="100"/>
        <v>-0.94800892434588602</v>
      </c>
      <c r="E6254" s="98">
        <v>-7.9776625448743532E-2</v>
      </c>
    </row>
    <row r="6255" spans="2:5">
      <c r="B6255" s="283">
        <v>36929.645833333336</v>
      </c>
      <c r="C6255" s="284">
        <v>34</v>
      </c>
      <c r="D6255" s="98">
        <f t="shared" si="100"/>
        <v>0.47377546597312525</v>
      </c>
      <c r="E6255" s="98">
        <v>-7.9837618403247657E-2</v>
      </c>
    </row>
    <row r="6256" spans="2:5">
      <c r="B6256" s="283">
        <v>38876.645833333336</v>
      </c>
      <c r="C6256" s="284">
        <v>74.83</v>
      </c>
      <c r="D6256" s="98">
        <f t="shared" si="100"/>
        <v>1.2008823529411763</v>
      </c>
      <c r="E6256" s="98">
        <v>-7.9921308250338163E-2</v>
      </c>
    </row>
    <row r="6257" spans="2:5">
      <c r="B6257" s="283">
        <v>36963.645833333336</v>
      </c>
      <c r="C6257" s="284">
        <v>24.84</v>
      </c>
      <c r="D6257" s="98">
        <f t="shared" si="100"/>
        <v>-0.66804757450220498</v>
      </c>
      <c r="E6257" s="98">
        <v>-7.999999999999996E-2</v>
      </c>
    </row>
    <row r="6258" spans="2:5">
      <c r="B6258" s="283">
        <v>36949.645833333336</v>
      </c>
      <c r="C6258" s="284">
        <v>27.47</v>
      </c>
      <c r="D6258" s="98">
        <f t="shared" si="100"/>
        <v>0.10587761674718199</v>
      </c>
      <c r="E6258" s="98">
        <v>-8.004018754186204E-2</v>
      </c>
    </row>
    <row r="6259" spans="2:5">
      <c r="B6259" s="283">
        <v>38435.645833333336</v>
      </c>
      <c r="C6259" s="284">
        <v>51.43</v>
      </c>
      <c r="D6259" s="98">
        <f t="shared" si="100"/>
        <v>0.87222424463050618</v>
      </c>
      <c r="E6259" s="98">
        <v>-8.0457715000893937E-2</v>
      </c>
    </row>
    <row r="6260" spans="2:5">
      <c r="B6260" s="283">
        <v>45670.645833333336</v>
      </c>
      <c r="C6260" s="284">
        <v>1464.1</v>
      </c>
      <c r="D6260" s="98">
        <f t="shared" si="100"/>
        <v>27.467820338323932</v>
      </c>
      <c r="E6260" s="98">
        <v>-8.0656808263476876E-2</v>
      </c>
    </row>
    <row r="6261" spans="2:5">
      <c r="B6261" s="283">
        <v>39457.645833333336</v>
      </c>
      <c r="C6261" s="284">
        <v>118.24</v>
      </c>
      <c r="D6261" s="98">
        <f t="shared" si="100"/>
        <v>-0.919240489037634</v>
      </c>
      <c r="E6261" s="98">
        <v>-8.0702845591665406E-2</v>
      </c>
    </row>
    <row r="6262" spans="2:5">
      <c r="B6262" s="283">
        <v>45699.645833333336</v>
      </c>
      <c r="C6262" s="284">
        <v>1708.65</v>
      </c>
      <c r="D6262" s="98">
        <f t="shared" si="100"/>
        <v>13.450693504736131</v>
      </c>
      <c r="E6262" s="98">
        <v>-8.1528984260772264E-2</v>
      </c>
    </row>
    <row r="6263" spans="2:5">
      <c r="B6263" s="283">
        <v>39455.645833333336</v>
      </c>
      <c r="C6263" s="284">
        <v>124.69</v>
      </c>
      <c r="D6263" s="98">
        <f t="shared" si="100"/>
        <v>-0.92702425891785911</v>
      </c>
      <c r="E6263" s="98">
        <v>-8.1676240978052705E-2</v>
      </c>
    </row>
    <row r="6264" spans="2:5">
      <c r="B6264" s="283">
        <v>39820.645833333336</v>
      </c>
      <c r="C6264" s="284">
        <v>53.23</v>
      </c>
      <c r="D6264" s="98">
        <f t="shared" si="100"/>
        <v>-0.57310129120218145</v>
      </c>
      <c r="E6264" s="98">
        <v>-8.224137931034492E-2</v>
      </c>
    </row>
    <row r="6265" spans="2:5">
      <c r="B6265" s="283">
        <v>43364.645833333336</v>
      </c>
      <c r="C6265" s="284">
        <v>275.37</v>
      </c>
      <c r="D6265" s="98">
        <f t="shared" si="100"/>
        <v>4.1732105955288379</v>
      </c>
      <c r="E6265" s="98">
        <v>-8.2467013194722161E-2</v>
      </c>
    </row>
    <row r="6266" spans="2:5">
      <c r="B6266" s="283">
        <v>44918.645833333336</v>
      </c>
      <c r="C6266" s="284">
        <v>555.70000000000005</v>
      </c>
      <c r="D6266" s="98">
        <f t="shared" si="100"/>
        <v>1.0180121291353452</v>
      </c>
      <c r="E6266" s="98">
        <v>-8.3199973603022337E-2</v>
      </c>
    </row>
    <row r="6267" spans="2:5">
      <c r="B6267" s="283">
        <v>37104.645833333336</v>
      </c>
      <c r="C6267" s="284">
        <v>21.26</v>
      </c>
      <c r="D6267" s="98">
        <f t="shared" si="100"/>
        <v>-0.9617419470937556</v>
      </c>
      <c r="E6267" s="98">
        <v>-8.3225528244933122E-2</v>
      </c>
    </row>
    <row r="6268" spans="2:5">
      <c r="B6268" s="283">
        <v>39727.645833333336</v>
      </c>
      <c r="C6268" s="284">
        <v>80.27</v>
      </c>
      <c r="D6268" s="98">
        <f t="shared" si="100"/>
        <v>2.7756349952963308</v>
      </c>
      <c r="E6268" s="98">
        <v>-8.440743697958264E-2</v>
      </c>
    </row>
    <row r="6269" spans="2:5">
      <c r="B6269" s="283">
        <v>45656.645833333336</v>
      </c>
      <c r="C6269" s="284">
        <v>1606.57</v>
      </c>
      <c r="D6269" s="98">
        <f t="shared" si="100"/>
        <v>19.014575806652548</v>
      </c>
      <c r="E6269" s="98">
        <v>-8.4612009777387809E-2</v>
      </c>
    </row>
    <row r="6270" spans="2:5">
      <c r="B6270" s="283">
        <v>43902.645833333336</v>
      </c>
      <c r="C6270" s="284">
        <v>350.27</v>
      </c>
      <c r="D6270" s="98">
        <f t="shared" si="100"/>
        <v>-0.78197650896008264</v>
      </c>
      <c r="E6270" s="98">
        <v>-8.4668252018710755E-2</v>
      </c>
    </row>
    <row r="6271" spans="2:5">
      <c r="B6271" s="283">
        <v>42297.645833333336</v>
      </c>
      <c r="C6271" s="284">
        <v>308.17</v>
      </c>
      <c r="D6271" s="98">
        <f t="shared" si="100"/>
        <v>-0.12019299397607552</v>
      </c>
      <c r="E6271" s="98">
        <v>-8.467981466080543E-2</v>
      </c>
    </row>
    <row r="6272" spans="2:5">
      <c r="B6272" s="283">
        <v>45701.645833333336</v>
      </c>
      <c r="C6272" s="284">
        <v>1666.53</v>
      </c>
      <c r="D6272" s="98">
        <f t="shared" si="100"/>
        <v>4.4078268488172112</v>
      </c>
      <c r="E6272" s="98">
        <v>-8.4827018121911069E-2</v>
      </c>
    </row>
    <row r="6273" spans="2:5">
      <c r="B6273" s="283">
        <v>45233.645833333336</v>
      </c>
      <c r="C6273" s="284">
        <v>716.33</v>
      </c>
      <c r="D6273" s="98">
        <f t="shared" si="100"/>
        <v>-0.57016675367380121</v>
      </c>
      <c r="E6273" s="98">
        <v>-8.4971578207830301E-2</v>
      </c>
    </row>
    <row r="6274" spans="2:5">
      <c r="B6274" s="283">
        <v>42411.645833333336</v>
      </c>
      <c r="C6274" s="284">
        <v>322.75</v>
      </c>
      <c r="D6274" s="98">
        <f t="shared" si="100"/>
        <v>-0.54943950413915377</v>
      </c>
      <c r="E6274" s="98">
        <v>-8.5486795874419208E-2</v>
      </c>
    </row>
    <row r="6275" spans="2:5">
      <c r="B6275" s="283">
        <v>42957.645833333336</v>
      </c>
      <c r="C6275" s="284">
        <v>300.3</v>
      </c>
      <c r="D6275" s="98">
        <f t="shared" si="100"/>
        <v>-6.9558481797056482E-2</v>
      </c>
      <c r="E6275" s="98">
        <v>-8.6039504519584864E-2</v>
      </c>
    </row>
    <row r="6276" spans="2:5">
      <c r="B6276" s="283">
        <v>39960.645833333336</v>
      </c>
      <c r="C6276" s="284">
        <v>73.56</v>
      </c>
      <c r="D6276" s="98">
        <f t="shared" si="100"/>
        <v>-0.75504495504495506</v>
      </c>
      <c r="E6276" s="98">
        <v>-8.700508874270807E-2</v>
      </c>
    </row>
    <row r="6277" spans="2:5">
      <c r="B6277" s="283">
        <v>41787.645833333336</v>
      </c>
      <c r="C6277" s="284">
        <v>205.8</v>
      </c>
      <c r="D6277" s="98">
        <f t="shared" si="100"/>
        <v>1.7977161500815662</v>
      </c>
      <c r="E6277" s="98">
        <v>-8.7401889051483272E-2</v>
      </c>
    </row>
    <row r="6278" spans="2:5">
      <c r="B6278" s="283">
        <v>41968.645833333336</v>
      </c>
      <c r="C6278" s="284">
        <v>198.08</v>
      </c>
      <c r="D6278" s="98">
        <f t="shared" si="100"/>
        <v>-3.7512147716229349E-2</v>
      </c>
      <c r="E6278" s="98">
        <v>-8.7693441414885775E-2</v>
      </c>
    </row>
    <row r="6279" spans="2:5">
      <c r="B6279" s="283">
        <v>43909.645833333336</v>
      </c>
      <c r="C6279" s="284">
        <v>269.39999999999998</v>
      </c>
      <c r="D6279" s="98">
        <f t="shared" si="100"/>
        <v>0.3600565428109852</v>
      </c>
      <c r="E6279" s="98">
        <v>-9.032584838764135E-2</v>
      </c>
    </row>
    <row r="6280" spans="2:5">
      <c r="B6280" s="283">
        <v>45708.645833333336</v>
      </c>
      <c r="C6280" s="284">
        <v>1988.87</v>
      </c>
      <c r="D6280" s="98">
        <f t="shared" si="100"/>
        <v>6.3825909428359315</v>
      </c>
      <c r="E6280" s="98">
        <v>-9.0353180084338902E-2</v>
      </c>
    </row>
    <row r="6281" spans="2:5">
      <c r="B6281" s="283">
        <v>43859.645833333336</v>
      </c>
      <c r="C6281" s="284">
        <v>416.02</v>
      </c>
      <c r="D6281" s="98">
        <f t="shared" si="100"/>
        <v>-0.79082594639166959</v>
      </c>
      <c r="E6281" s="98">
        <v>-9.132210645872918E-2</v>
      </c>
    </row>
    <row r="6282" spans="2:5">
      <c r="B6282" s="283">
        <v>43907.645833333336</v>
      </c>
      <c r="C6282" s="284">
        <v>315.43</v>
      </c>
      <c r="D6282" s="98">
        <f t="shared" ref="D6282:D6293" si="101">C6282/C6281-1</f>
        <v>-0.24179126003557516</v>
      </c>
      <c r="E6282" s="98">
        <v>-9.1817344235863185E-2</v>
      </c>
    </row>
    <row r="6283" spans="2:5">
      <c r="B6283" s="283">
        <v>45364.645833333336</v>
      </c>
      <c r="C6283" s="284">
        <v>977.52</v>
      </c>
      <c r="D6283" s="98">
        <f t="shared" si="101"/>
        <v>2.0990077037694572</v>
      </c>
      <c r="E6283" s="98">
        <v>-9.6662107714486356E-2</v>
      </c>
    </row>
    <row r="6284" spans="2:5">
      <c r="B6284" s="283">
        <v>42356.645833333336</v>
      </c>
      <c r="C6284" s="284">
        <v>400.62</v>
      </c>
      <c r="D6284" s="98">
        <f t="shared" si="101"/>
        <v>-0.59016695310581879</v>
      </c>
      <c r="E6284" s="98">
        <v>-9.9973040977713867E-2</v>
      </c>
    </row>
    <row r="6285" spans="2:5">
      <c r="B6285" s="283">
        <v>39959.645833333336</v>
      </c>
      <c r="C6285" s="284">
        <v>80.569999999999993</v>
      </c>
      <c r="D6285" s="98">
        <f t="shared" si="101"/>
        <v>-0.79888672557535823</v>
      </c>
      <c r="E6285" s="98">
        <v>-9.9977658623771282E-2</v>
      </c>
    </row>
    <row r="6286" spans="2:5">
      <c r="B6286" s="283">
        <v>42041.645833333336</v>
      </c>
      <c r="C6286" s="284">
        <v>174.15</v>
      </c>
      <c r="D6286" s="98">
        <f t="shared" si="101"/>
        <v>1.1614744942286213</v>
      </c>
      <c r="E6286" s="98">
        <v>-0.10037193924992249</v>
      </c>
    </row>
    <row r="6287" spans="2:5">
      <c r="B6287" s="283">
        <v>43913.645833333336</v>
      </c>
      <c r="C6287" s="284">
        <v>254.57</v>
      </c>
      <c r="D6287" s="98">
        <f t="shared" si="101"/>
        <v>0.46178581682457653</v>
      </c>
      <c r="E6287" s="98">
        <v>-0.1023624823695346</v>
      </c>
    </row>
    <row r="6288" spans="2:5">
      <c r="B6288" s="283">
        <v>42387.645833333336</v>
      </c>
      <c r="C6288" s="284">
        <v>360.08</v>
      </c>
      <c r="D6288" s="98">
        <f t="shared" si="101"/>
        <v>0.41446360529520376</v>
      </c>
      <c r="E6288" s="98">
        <v>-0.10643472218775596</v>
      </c>
    </row>
    <row r="6289" spans="2:11">
      <c r="B6289" s="283">
        <v>45363.645833333336</v>
      </c>
      <c r="C6289" s="284">
        <v>1082.1199999999999</v>
      </c>
      <c r="D6289" s="98">
        <f t="shared" si="101"/>
        <v>2.0052210619862252</v>
      </c>
      <c r="E6289" s="98">
        <v>-0.10741947457417411</v>
      </c>
    </row>
    <row r="6290" spans="2:11">
      <c r="B6290" s="283">
        <v>37151.645833333336</v>
      </c>
      <c r="C6290" s="284">
        <v>16.489999999999998</v>
      </c>
      <c r="D6290" s="98">
        <f t="shared" si="101"/>
        <v>-0.98476139430007759</v>
      </c>
      <c r="E6290" s="98">
        <v>-0.1534907597535935</v>
      </c>
    </row>
    <row r="6291" spans="2:11">
      <c r="B6291" s="283">
        <v>42690.645833333336</v>
      </c>
      <c r="C6291" s="284">
        <v>317.32</v>
      </c>
      <c r="D6291" s="98">
        <f t="shared" si="101"/>
        <v>18.243177683444515</v>
      </c>
      <c r="E6291" s="98">
        <v>-0.17278415015641302</v>
      </c>
    </row>
    <row r="6292" spans="2:11">
      <c r="B6292" s="283">
        <v>42486.645833333336</v>
      </c>
      <c r="C6292" s="284">
        <v>310.43</v>
      </c>
      <c r="D6292" s="98">
        <f t="shared" si="101"/>
        <v>-2.1713097188957531E-2</v>
      </c>
      <c r="E6292" s="98">
        <v>-0.17390494438235127</v>
      </c>
    </row>
    <row r="6293" spans="2:11">
      <c r="B6293" s="283">
        <v>39468.645833333336</v>
      </c>
      <c r="C6293" s="284">
        <v>90.93</v>
      </c>
      <c r="D6293" s="98">
        <f t="shared" si="101"/>
        <v>-0.70708372257835905</v>
      </c>
      <c r="E6293" s="98">
        <v>-0.17508845141975871</v>
      </c>
    </row>
    <row r="6294" spans="2:11">
      <c r="B6294" s="283">
        <v>36528.645833333336</v>
      </c>
      <c r="C6294" s="284">
        <v>39.53</v>
      </c>
      <c r="D6294" s="98"/>
      <c r="E6294" s="98"/>
    </row>
    <row r="6301" spans="2:11">
      <c r="B6301" s="83"/>
      <c r="C6301" s="88"/>
      <c r="D6301" s="88"/>
      <c r="E6301" s="88"/>
      <c r="F6301" s="88"/>
      <c r="G6301" s="88"/>
      <c r="H6301" s="88"/>
      <c r="I6301" s="88"/>
      <c r="J6301" s="88"/>
      <c r="K6301" s="88"/>
    </row>
  </sheetData>
  <pageMargins left="0.7" right="0.7" top="0.75" bottom="0.75" header="0.3" footer="0.3"/>
  <pageSetup scale="67" orientation="portrait" r:id="rId1"/>
  <ignoredErrors>
    <ignoredError sqref="I20:I21" formulaRange="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53688-BA61-445C-8E2F-ADB2E5AEC1E3}">
  <dimension ref="B2:Q6302"/>
  <sheetViews>
    <sheetView showGridLines="0" topLeftCell="G10" zoomScale="99" zoomScaleNormal="99" workbookViewId="0">
      <selection activeCell="Q17" sqref="Q17"/>
    </sheetView>
  </sheetViews>
  <sheetFormatPr defaultRowHeight="14.4"/>
  <cols>
    <col min="1" max="1" width="2.33203125" customWidth="1"/>
    <col min="2" max="2" width="26.88671875" customWidth="1"/>
    <col min="3" max="3" width="10.44140625" customWidth="1"/>
    <col min="4" max="4" width="12.6640625" bestFit="1" customWidth="1"/>
    <col min="5" max="5" width="14.21875" customWidth="1"/>
    <col min="6" max="6" width="10.77734375" customWidth="1"/>
    <col min="7" max="7" width="20" customWidth="1"/>
    <col min="8" max="8" width="1" customWidth="1"/>
    <col min="9" max="9" width="11" customWidth="1"/>
    <col min="10" max="10" width="10.5546875" bestFit="1" customWidth="1"/>
    <col min="11" max="11" width="8.6640625" customWidth="1"/>
    <col min="12" max="12" width="10.44140625" customWidth="1"/>
  </cols>
  <sheetData>
    <row r="2" spans="2:17" ht="57" customHeight="1">
      <c r="B2" s="82" t="s">
        <v>2185</v>
      </c>
      <c r="C2" s="81"/>
      <c r="D2" s="81"/>
      <c r="E2" s="81"/>
      <c r="F2" s="81"/>
      <c r="G2" s="81"/>
      <c r="H2" s="81"/>
      <c r="I2" s="81"/>
      <c r="J2" s="81"/>
      <c r="K2" s="81"/>
    </row>
    <row r="3" spans="2:17">
      <c r="B3" s="81" t="str">
        <f>CONCATENATE(" ","( ",VLOOKUP(B2,[1]Sheet1!B2:D5442,3,1)," | ","BSE Code: ",VLOOKUP(B2,[1]Sheet1!B3:C5442,2,1)," )")</f>
        <v xml:space="preserve"> ( GODFRYPHLP | BSE Code: 500163 )</v>
      </c>
      <c r="C3" s="81"/>
      <c r="D3" s="81"/>
      <c r="E3" s="81"/>
      <c r="F3" s="81"/>
      <c r="G3" s="81"/>
      <c r="H3" s="81"/>
      <c r="I3" s="81"/>
      <c r="J3" s="81"/>
      <c r="K3" s="81"/>
    </row>
    <row r="4" spans="2:17">
      <c r="B4" s="81"/>
      <c r="C4" s="81"/>
      <c r="D4" s="81"/>
      <c r="E4" s="81"/>
      <c r="F4" s="81"/>
      <c r="G4" s="81"/>
      <c r="H4" s="81"/>
      <c r="I4" s="81"/>
      <c r="J4" s="81"/>
      <c r="K4" s="81"/>
    </row>
    <row r="5" spans="2:17">
      <c r="B5" t="s">
        <v>933</v>
      </c>
    </row>
    <row r="6" spans="2:17">
      <c r="B6" s="83"/>
      <c r="C6" s="88"/>
      <c r="D6" s="88"/>
      <c r="E6" s="88"/>
      <c r="F6" s="88"/>
      <c r="G6" s="88"/>
      <c r="H6" s="88"/>
      <c r="I6" s="88"/>
      <c r="J6" s="88"/>
      <c r="K6" s="88"/>
      <c r="L6" s="88"/>
      <c r="M6" s="88"/>
    </row>
    <row r="8" spans="2:17">
      <c r="B8" s="253" t="s">
        <v>186</v>
      </c>
      <c r="C8" s="254" t="s">
        <v>10440</v>
      </c>
      <c r="D8" s="249" t="s">
        <v>10441</v>
      </c>
      <c r="E8" s="249" t="s">
        <v>10442</v>
      </c>
      <c r="F8" s="249" t="s">
        <v>10453</v>
      </c>
      <c r="G8" s="249" t="s">
        <v>10454</v>
      </c>
      <c r="H8" s="249"/>
      <c r="I8" s="200" t="s">
        <v>10443</v>
      </c>
      <c r="J8" s="201"/>
      <c r="K8" s="201"/>
      <c r="L8" s="201"/>
      <c r="M8" s="201"/>
    </row>
    <row r="9" spans="2:17">
      <c r="B9" s="94"/>
      <c r="C9" s="114"/>
      <c r="D9" s="115"/>
      <c r="E9" s="115"/>
      <c r="F9" s="115"/>
      <c r="G9" s="115"/>
      <c r="H9" s="115"/>
    </row>
    <row r="10" spans="2:17">
      <c r="B10" s="280">
        <v>38421.645833333336</v>
      </c>
      <c r="C10" s="281">
        <v>50.45</v>
      </c>
      <c r="D10" s="282" t="s">
        <v>933</v>
      </c>
      <c r="E10" s="282">
        <v>0.20004757373929594</v>
      </c>
      <c r="F10" s="282">
        <v>1</v>
      </c>
      <c r="G10" s="285">
        <f t="shared" ref="G10:G73" ca="1" si="0">_xlfn.NORM.INV(RAND(),M$12,M$13)</f>
        <v>3.7232027873800477E-2</v>
      </c>
    </row>
    <row r="11" spans="2:17">
      <c r="B11" s="283">
        <v>41402.645833333336</v>
      </c>
      <c r="C11" s="284">
        <v>193.91</v>
      </c>
      <c r="D11" s="98">
        <f t="shared" ref="D11:D74" si="1">C11/C10-1</f>
        <v>2.8436075322101089</v>
      </c>
      <c r="E11" s="98">
        <v>0.20001237700352736</v>
      </c>
      <c r="F11" s="98">
        <v>2</v>
      </c>
      <c r="G11" s="76">
        <f t="shared" ca="1" si="0"/>
        <v>-7.3532478144840343E-3</v>
      </c>
      <c r="I11" s="108" t="s">
        <v>10455</v>
      </c>
      <c r="J11" s="108"/>
      <c r="K11" s="112"/>
      <c r="L11" s="112"/>
      <c r="M11" s="112"/>
    </row>
    <row r="12" spans="2:17">
      <c r="B12" s="283">
        <v>39958.645833333336</v>
      </c>
      <c r="C12" s="284">
        <v>89.52</v>
      </c>
      <c r="D12" s="98">
        <f t="shared" si="1"/>
        <v>-0.53834253003970911</v>
      </c>
      <c r="E12" s="98">
        <v>0.19999999999999996</v>
      </c>
      <c r="F12" s="98">
        <v>3</v>
      </c>
      <c r="G12" s="76">
        <f t="shared" ca="1" si="0"/>
        <v>1.1248732839333593E-2</v>
      </c>
      <c r="I12" s="110" t="s">
        <v>120</v>
      </c>
      <c r="J12" s="110"/>
      <c r="K12" s="110"/>
      <c r="L12" s="110"/>
      <c r="M12" s="111">
        <f>AVERAGE(E10:E6293)</f>
        <v>1.1046755531338224E-3</v>
      </c>
      <c r="Q12" t="s">
        <v>933</v>
      </c>
    </row>
    <row r="13" spans="2:17">
      <c r="B13" s="283">
        <v>45702.645833333336</v>
      </c>
      <c r="C13" s="284">
        <v>1999.83</v>
      </c>
      <c r="D13" s="98">
        <f t="shared" si="1"/>
        <v>21.339477211796247</v>
      </c>
      <c r="E13" s="98">
        <v>0.19999639970477578</v>
      </c>
      <c r="F13" s="98">
        <v>4</v>
      </c>
      <c r="G13" s="76">
        <f t="shared" ca="1" si="0"/>
        <v>-3.0211038610884949E-2</v>
      </c>
      <c r="I13" s="76" t="s">
        <v>10444</v>
      </c>
      <c r="J13" s="76"/>
      <c r="K13" s="76"/>
      <c r="L13" s="76"/>
      <c r="M13" s="95">
        <f>_xlfn.STDEV.S(E10:E6293)</f>
        <v>2.8213596407223561E-2</v>
      </c>
    </row>
    <row r="14" spans="2:17">
      <c r="B14" s="283">
        <v>42731.645833333336</v>
      </c>
      <c r="C14" s="284">
        <v>333.23</v>
      </c>
      <c r="D14" s="98">
        <f t="shared" si="1"/>
        <v>-0.83337083652110433</v>
      </c>
      <c r="E14" s="98">
        <v>0.19996398991717701</v>
      </c>
      <c r="F14" s="98">
        <v>5</v>
      </c>
      <c r="G14" s="76">
        <f t="shared" ca="1" si="0"/>
        <v>2.6459885068174465E-2</v>
      </c>
      <c r="I14" s="76" t="s">
        <v>10445</v>
      </c>
      <c r="J14" s="76"/>
      <c r="K14" s="76"/>
      <c r="L14" s="76"/>
      <c r="M14" s="95">
        <f>MIN(E10:E6293)</f>
        <v>-0.17508845141975871</v>
      </c>
    </row>
    <row r="15" spans="2:17">
      <c r="B15" s="283">
        <v>42293.645833333336</v>
      </c>
      <c r="C15" s="284">
        <v>283.73</v>
      </c>
      <c r="D15" s="98">
        <f t="shared" si="1"/>
        <v>-0.14854604927527537</v>
      </c>
      <c r="E15" s="98">
        <v>0.19995770776062605</v>
      </c>
      <c r="F15" s="98">
        <v>6</v>
      </c>
      <c r="G15" s="76">
        <f t="shared" ca="1" si="0"/>
        <v>9.4424922276585832E-3</v>
      </c>
      <c r="I15" s="76" t="s">
        <v>10446</v>
      </c>
      <c r="J15" s="76"/>
      <c r="K15" s="76"/>
      <c r="L15" s="76"/>
      <c r="M15" s="95">
        <f>MAX(E10:E6293)</f>
        <v>0.20004757373929594</v>
      </c>
    </row>
    <row r="16" spans="2:17">
      <c r="B16" s="283">
        <v>43690.645833333336</v>
      </c>
      <c r="C16" s="284">
        <v>283.57</v>
      </c>
      <c r="D16" s="98">
        <f t="shared" si="1"/>
        <v>-5.6391639939390448E-4</v>
      </c>
      <c r="E16" s="98">
        <v>0.19994075829383884</v>
      </c>
      <c r="F16" s="98">
        <v>7</v>
      </c>
      <c r="G16" s="76">
        <f t="shared" ca="1" si="0"/>
        <v>9.0774998785528023E-4</v>
      </c>
      <c r="I16" s="76" t="s">
        <v>10449</v>
      </c>
      <c r="J16" s="76"/>
      <c r="K16" s="76"/>
      <c r="L16" s="76"/>
      <c r="M16" s="96">
        <v>3408</v>
      </c>
    </row>
    <row r="17" spans="2:15">
      <c r="B17" s="283">
        <v>39930.645833333336</v>
      </c>
      <c r="C17" s="284">
        <v>66.680000000000007</v>
      </c>
      <c r="D17" s="98">
        <f t="shared" si="1"/>
        <v>-0.76485523856543358</v>
      </c>
      <c r="E17" s="98">
        <v>0.19992801871513421</v>
      </c>
      <c r="F17" s="98">
        <v>8</v>
      </c>
      <c r="G17" s="76">
        <f t="shared" ca="1" si="0"/>
        <v>-2.8847003421464154E-3</v>
      </c>
      <c r="L17" s="113"/>
    </row>
    <row r="18" spans="2:15">
      <c r="B18" s="283">
        <v>37203.645833333336</v>
      </c>
      <c r="C18" s="284">
        <v>27.45</v>
      </c>
      <c r="D18" s="98">
        <f t="shared" si="1"/>
        <v>-0.58833233353329339</v>
      </c>
      <c r="E18" s="98">
        <v>0.19659982563208356</v>
      </c>
      <c r="F18" s="98">
        <v>9</v>
      </c>
      <c r="G18" s="76">
        <f t="shared" ca="1" si="0"/>
        <v>2.9913852076479237E-2</v>
      </c>
      <c r="I18" s="108" t="s">
        <v>10456</v>
      </c>
      <c r="J18" s="108"/>
      <c r="K18" s="112"/>
      <c r="L18" s="112"/>
      <c r="M18" s="112"/>
    </row>
    <row r="19" spans="2:15">
      <c r="B19" s="283">
        <v>39454.645833333336</v>
      </c>
      <c r="C19" s="284">
        <v>135.78</v>
      </c>
      <c r="D19" s="98">
        <f t="shared" si="1"/>
        <v>3.9464480874316941</v>
      </c>
      <c r="E19" s="98">
        <v>0.19524647887323954</v>
      </c>
      <c r="F19" s="98">
        <v>10</v>
      </c>
      <c r="G19" s="76">
        <f t="shared" ca="1" si="0"/>
        <v>-1.5086416615726416E-2</v>
      </c>
      <c r="I19" s="110" t="s">
        <v>120</v>
      </c>
      <c r="J19" s="110"/>
      <c r="K19" s="110"/>
      <c r="L19" s="110"/>
      <c r="M19" s="111">
        <f ca="1">AVERAGE(G10:G6294)</f>
        <v>1.3291694116701108E-3</v>
      </c>
    </row>
    <row r="20" spans="2:15">
      <c r="B20" s="283">
        <v>40022.645833333336</v>
      </c>
      <c r="C20" s="284">
        <v>111.43</v>
      </c>
      <c r="D20" s="98">
        <f t="shared" si="1"/>
        <v>-0.17933421711592279</v>
      </c>
      <c r="E20" s="98">
        <v>0.19176470588235306</v>
      </c>
      <c r="F20" s="98">
        <v>11</v>
      </c>
      <c r="G20" s="76">
        <f t="shared" ca="1" si="0"/>
        <v>-9.7465397344478517E-3</v>
      </c>
      <c r="I20" s="76" t="s">
        <v>10444</v>
      </c>
      <c r="J20" s="76"/>
      <c r="K20" s="76"/>
      <c r="L20" s="76"/>
      <c r="M20" s="95">
        <f ca="1">_xlfn.STDEV.S(G10:G6294)</f>
        <v>2.8324909087087069E-2</v>
      </c>
    </row>
    <row r="21" spans="2:15">
      <c r="B21" s="283">
        <v>45695.645833333336</v>
      </c>
      <c r="C21" s="284">
        <v>1823.48</v>
      </c>
      <c r="D21" s="98">
        <f t="shared" si="1"/>
        <v>15.364354303149959</v>
      </c>
      <c r="E21" s="98">
        <v>0.18936829403515643</v>
      </c>
      <c r="F21" s="98">
        <v>12</v>
      </c>
      <c r="G21" s="76">
        <f t="shared" ca="1" si="0"/>
        <v>-1.6466099701116226E-2</v>
      </c>
      <c r="I21" s="76" t="s">
        <v>10445</v>
      </c>
      <c r="J21" s="76"/>
      <c r="K21" s="76"/>
      <c r="L21" s="76"/>
      <c r="M21" s="95">
        <f ca="1">MIN(G10:G6294)</f>
        <v>-0.10052876410799355</v>
      </c>
      <c r="O21" t="s">
        <v>933</v>
      </c>
    </row>
    <row r="22" spans="2:15">
      <c r="B22" s="283">
        <v>42296.645833333336</v>
      </c>
      <c r="C22" s="284">
        <v>336.68</v>
      </c>
      <c r="D22" s="98">
        <f t="shared" si="1"/>
        <v>-0.8153640292188562</v>
      </c>
      <c r="E22" s="98">
        <v>0.18662108342438222</v>
      </c>
      <c r="F22" s="98">
        <v>13</v>
      </c>
      <c r="G22" s="76">
        <f t="shared" ca="1" si="0"/>
        <v>-2.0802505967661821E-3</v>
      </c>
      <c r="I22" s="76" t="s">
        <v>10446</v>
      </c>
      <c r="J22" s="76"/>
      <c r="K22" s="76"/>
      <c r="L22" s="76"/>
      <c r="M22" s="95">
        <f ca="1">MAX(G10:G6294)</f>
        <v>9.4994436019930337E-2</v>
      </c>
    </row>
    <row r="23" spans="2:15">
      <c r="B23" s="283">
        <v>45705.645833333336</v>
      </c>
      <c r="C23" s="284">
        <v>2346</v>
      </c>
      <c r="D23" s="98">
        <f t="shared" si="1"/>
        <v>5.9680408696685276</v>
      </c>
      <c r="E23" s="98">
        <v>0.17309971347564557</v>
      </c>
      <c r="F23" s="98">
        <v>14</v>
      </c>
      <c r="G23" s="76">
        <f t="shared" ca="1" si="0"/>
        <v>-9.4651250174711057E-3</v>
      </c>
      <c r="I23" s="76" t="s">
        <v>10449</v>
      </c>
      <c r="J23" s="76"/>
      <c r="K23" s="76"/>
      <c r="L23" s="76"/>
      <c r="M23" s="96">
        <v>3408</v>
      </c>
    </row>
    <row r="24" spans="2:15">
      <c r="B24" s="283">
        <v>42809.645833333336</v>
      </c>
      <c r="C24" s="284">
        <v>419.57</v>
      </c>
      <c r="D24" s="98">
        <f t="shared" si="1"/>
        <v>-0.82115515771526004</v>
      </c>
      <c r="E24" s="98">
        <v>0.16845828227693005</v>
      </c>
      <c r="F24" s="98">
        <v>15</v>
      </c>
      <c r="G24" s="76">
        <f t="shared" ca="1" si="0"/>
        <v>-3.3331858465214879E-2</v>
      </c>
      <c r="L24" s="113"/>
    </row>
    <row r="25" spans="2:15">
      <c r="B25" s="283">
        <v>45488.645833333336</v>
      </c>
      <c r="C25" s="284">
        <v>1578.08</v>
      </c>
      <c r="D25" s="98">
        <f t="shared" si="1"/>
        <v>2.7611840694043903</v>
      </c>
      <c r="E25" s="98">
        <v>0.16689959108823782</v>
      </c>
      <c r="F25" s="98">
        <v>16</v>
      </c>
      <c r="G25" s="76">
        <f t="shared" ca="1" si="0"/>
        <v>-3.2693540804465296E-4</v>
      </c>
      <c r="I25" s="108" t="s">
        <v>10447</v>
      </c>
      <c r="J25" s="108" t="s">
        <v>10452</v>
      </c>
      <c r="K25" s="109" t="s">
        <v>10448</v>
      </c>
      <c r="L25" s="109" t="s">
        <v>10450</v>
      </c>
      <c r="M25" s="109" t="s">
        <v>10451</v>
      </c>
    </row>
    <row r="26" spans="2:15">
      <c r="B26" s="283">
        <v>43693.645833333336</v>
      </c>
      <c r="C26" s="284">
        <v>331.43</v>
      </c>
      <c r="D26" s="98">
        <f t="shared" si="1"/>
        <v>-0.78997896177633575</v>
      </c>
      <c r="E26" s="98">
        <v>0.1625859407885506</v>
      </c>
      <c r="F26" s="98">
        <v>17</v>
      </c>
      <c r="G26" s="76">
        <f t="shared" ca="1" si="0"/>
        <v>-4.3762876353111019E-2</v>
      </c>
      <c r="I26" s="103">
        <v>0.1</v>
      </c>
      <c r="J26" s="104">
        <f>100%-I26</f>
        <v>0.9</v>
      </c>
      <c r="K26" s="105">
        <f>_xlfn.PERCENTILE.INC($E$10:$E$6293,J26)</f>
        <v>2.967321866584639E-2</v>
      </c>
      <c r="L26" s="106">
        <f>$M$16*(1+K26)</f>
        <v>3509.1263292132044</v>
      </c>
      <c r="M26" s="107">
        <f>L26-$M$16</f>
        <v>101.12632921320437</v>
      </c>
    </row>
    <row r="27" spans="2:15">
      <c r="B27" s="283">
        <v>45523.645833333336</v>
      </c>
      <c r="C27" s="284">
        <v>1746.2</v>
      </c>
      <c r="D27" s="98">
        <f t="shared" si="1"/>
        <v>4.2686841867060918</v>
      </c>
      <c r="E27" s="98">
        <v>0.15502404370861811</v>
      </c>
      <c r="F27" s="98">
        <v>18</v>
      </c>
      <c r="G27" s="76">
        <f t="shared" ca="1" si="0"/>
        <v>-7.5713227961640532E-4</v>
      </c>
      <c r="I27" s="100">
        <v>0.05</v>
      </c>
      <c r="J27" s="97">
        <f t="shared" ref="J27:J29" si="2">100%-I27</f>
        <v>0.95</v>
      </c>
      <c r="K27" s="105">
        <f t="shared" ref="K27:K29" si="3">_xlfn.PERCENTILE.INC($E$10:$E$6293,J27)</f>
        <v>4.7492485239049573E-2</v>
      </c>
      <c r="L27" s="98">
        <f>$M$16*(1+K27)</f>
        <v>3569.8543896946808</v>
      </c>
      <c r="M27" s="99">
        <f>L27-$M$16</f>
        <v>161.85438969468078</v>
      </c>
    </row>
    <row r="28" spans="2:15">
      <c r="B28" s="283">
        <v>42324.645833333336</v>
      </c>
      <c r="C28" s="284">
        <v>379.95</v>
      </c>
      <c r="D28" s="98">
        <f t="shared" si="1"/>
        <v>-0.78241324017867364</v>
      </c>
      <c r="E28" s="98">
        <v>0.15223654283548149</v>
      </c>
      <c r="F28" s="98">
        <v>19</v>
      </c>
      <c r="G28" s="76">
        <f t="shared" ca="1" si="0"/>
        <v>3.1618428769037914E-2</v>
      </c>
      <c r="I28" s="100">
        <v>0.01</v>
      </c>
      <c r="J28" s="97">
        <f t="shared" si="2"/>
        <v>0.99</v>
      </c>
      <c r="K28" s="105">
        <f t="shared" si="3"/>
        <v>9.8909261048000227E-2</v>
      </c>
      <c r="L28" s="98">
        <f t="shared" ref="L28:L29" si="4">$M$16*(1+K28)</f>
        <v>3745.0827616515849</v>
      </c>
      <c r="M28" s="99">
        <f t="shared" ref="M28:M29" si="5">L28-$M$16</f>
        <v>337.08276165158486</v>
      </c>
    </row>
    <row r="29" spans="2:15">
      <c r="B29" s="283">
        <v>42265.645833333336</v>
      </c>
      <c r="C29" s="284">
        <v>220.75</v>
      </c>
      <c r="D29" s="98">
        <f t="shared" si="1"/>
        <v>-0.41900250032899067</v>
      </c>
      <c r="E29" s="98">
        <v>0.14842368119862659</v>
      </c>
      <c r="F29" s="98">
        <v>20</v>
      </c>
      <c r="G29" s="76">
        <f t="shared" ca="1" si="0"/>
        <v>-4.7465672522712579E-3</v>
      </c>
      <c r="I29" s="100">
        <v>5.0000000000000001E-3</v>
      </c>
      <c r="J29" s="102">
        <f t="shared" si="2"/>
        <v>0.995</v>
      </c>
      <c r="K29" s="105">
        <f t="shared" si="3"/>
        <v>0.1208126184326727</v>
      </c>
      <c r="L29" s="98">
        <f t="shared" si="4"/>
        <v>3819.729403618549</v>
      </c>
      <c r="M29" s="99">
        <f t="shared" si="5"/>
        <v>411.72940361854899</v>
      </c>
    </row>
    <row r="30" spans="2:15">
      <c r="B30" s="283">
        <v>42963.645833333336</v>
      </c>
      <c r="C30" s="284">
        <v>347.27</v>
      </c>
      <c r="D30" s="98">
        <f t="shared" si="1"/>
        <v>0.57313703284258199</v>
      </c>
      <c r="E30" s="98">
        <v>0.14516075845012355</v>
      </c>
      <c r="F30" s="98">
        <v>21</v>
      </c>
      <c r="G30" s="76">
        <f t="shared" ca="1" si="0"/>
        <v>2.8883891379632781E-4</v>
      </c>
    </row>
    <row r="31" spans="2:15">
      <c r="B31" s="283">
        <v>44662.645833333336</v>
      </c>
      <c r="C31" s="284">
        <v>411.57</v>
      </c>
      <c r="D31" s="98">
        <f t="shared" si="1"/>
        <v>0.18515852218734707</v>
      </c>
      <c r="E31" s="98">
        <v>0.1351150091014397</v>
      </c>
      <c r="F31" s="98">
        <v>22</v>
      </c>
      <c r="G31" s="76">
        <f t="shared" ca="1" si="0"/>
        <v>2.763968357512871E-2</v>
      </c>
    </row>
    <row r="32" spans="2:15">
      <c r="B32" s="283">
        <v>42564.645833333336</v>
      </c>
      <c r="C32" s="284">
        <v>397.87</v>
      </c>
      <c r="D32" s="98">
        <f t="shared" si="1"/>
        <v>-3.3287168646888743E-2</v>
      </c>
      <c r="E32" s="98">
        <v>0.13379117747634783</v>
      </c>
      <c r="F32" s="98">
        <v>23</v>
      </c>
      <c r="G32" s="76">
        <f t="shared" ca="1" si="0"/>
        <v>-1.9308048049531703E-2</v>
      </c>
    </row>
    <row r="33" spans="2:7">
      <c r="B33" s="283">
        <v>40718.645833333336</v>
      </c>
      <c r="C33" s="284">
        <v>181.4</v>
      </c>
      <c r="D33" s="98">
        <f t="shared" si="1"/>
        <v>-0.54407218438183325</v>
      </c>
      <c r="E33" s="98">
        <v>0.13367914505343426</v>
      </c>
      <c r="F33" s="98">
        <v>24</v>
      </c>
      <c r="G33" s="76">
        <f t="shared" ca="1" si="0"/>
        <v>-1.979686841804711E-2</v>
      </c>
    </row>
    <row r="34" spans="2:7">
      <c r="B34" s="283">
        <v>39842.645833333336</v>
      </c>
      <c r="C34" s="284">
        <v>56.95</v>
      </c>
      <c r="D34" s="98">
        <f t="shared" si="1"/>
        <v>-0.68605292171995591</v>
      </c>
      <c r="E34" s="98">
        <v>0.12839310481474153</v>
      </c>
      <c r="F34" s="98">
        <v>25</v>
      </c>
      <c r="G34" s="76">
        <f t="shared" ca="1" si="0"/>
        <v>6.1809957314068242E-2</v>
      </c>
    </row>
    <row r="35" spans="2:7">
      <c r="B35" s="283">
        <v>45889.645833333336</v>
      </c>
      <c r="C35" s="284">
        <v>3688</v>
      </c>
      <c r="D35" s="98">
        <f t="shared" si="1"/>
        <v>63.758560140474103</v>
      </c>
      <c r="E35" s="98">
        <v>0.12834633623986536</v>
      </c>
      <c r="F35" s="98">
        <v>26</v>
      </c>
      <c r="G35" s="76">
        <f t="shared" ca="1" si="0"/>
        <v>-6.5824445230438771E-3</v>
      </c>
    </row>
    <row r="36" spans="2:7">
      <c r="B36" s="283">
        <v>37152.645833333336</v>
      </c>
      <c r="C36" s="284">
        <v>18.600000000000001</v>
      </c>
      <c r="D36" s="98">
        <f t="shared" si="1"/>
        <v>-0.99495661605206076</v>
      </c>
      <c r="E36" s="98">
        <v>0.12795633717404509</v>
      </c>
      <c r="F36" s="98">
        <v>27</v>
      </c>
      <c r="G36" s="76">
        <f t="shared" ca="1" si="0"/>
        <v>2.3075143135060584E-2</v>
      </c>
    </row>
    <row r="37" spans="2:7">
      <c r="B37" s="283">
        <v>43916.645833333336</v>
      </c>
      <c r="C37" s="284">
        <v>298.02999999999997</v>
      </c>
      <c r="D37" s="98">
        <f t="shared" si="1"/>
        <v>15.023118279569889</v>
      </c>
      <c r="E37" s="98">
        <v>0.12621395911272337</v>
      </c>
      <c r="F37" s="98">
        <v>28</v>
      </c>
      <c r="G37" s="76">
        <f t="shared" ca="1" si="0"/>
        <v>-3.7870292377893168E-2</v>
      </c>
    </row>
    <row r="38" spans="2:7">
      <c r="B38" s="283">
        <v>45551.645833333336</v>
      </c>
      <c r="C38" s="284">
        <v>2745.15</v>
      </c>
      <c r="D38" s="98">
        <f t="shared" si="1"/>
        <v>8.2109854712612833</v>
      </c>
      <c r="E38" s="98">
        <v>0.12555505898078256</v>
      </c>
      <c r="F38" s="98">
        <v>29</v>
      </c>
      <c r="G38" s="76">
        <f t="shared" ca="1" si="0"/>
        <v>1.9138491908650284E-2</v>
      </c>
    </row>
    <row r="39" spans="2:7">
      <c r="B39" s="283">
        <v>40823.645833333336</v>
      </c>
      <c r="C39" s="284">
        <v>227.22</v>
      </c>
      <c r="D39" s="98">
        <f t="shared" si="1"/>
        <v>-0.91722856674498665</v>
      </c>
      <c r="E39" s="98">
        <v>0.12496286761065467</v>
      </c>
      <c r="F39" s="98">
        <v>30</v>
      </c>
      <c r="G39" s="76">
        <f t="shared" ca="1" si="0"/>
        <v>-4.8794168164702639E-2</v>
      </c>
    </row>
    <row r="40" spans="2:7">
      <c r="B40" s="283">
        <v>45541.645833333336</v>
      </c>
      <c r="C40" s="284">
        <v>2401.9499999999998</v>
      </c>
      <c r="D40" s="98">
        <f t="shared" si="1"/>
        <v>9.5710324795352513</v>
      </c>
      <c r="E40" s="98">
        <v>0.1237981612744754</v>
      </c>
      <c r="F40" s="98">
        <v>31</v>
      </c>
      <c r="G40" s="76">
        <f t="shared" ca="1" si="0"/>
        <v>-2.2631401821568416E-3</v>
      </c>
    </row>
    <row r="41" spans="2:7">
      <c r="B41" s="283">
        <v>42340.645833333336</v>
      </c>
      <c r="C41" s="284">
        <v>522.67999999999995</v>
      </c>
      <c r="D41" s="98">
        <f t="shared" si="1"/>
        <v>-0.78239347197069042</v>
      </c>
      <c r="E41" s="98">
        <v>0.1212218718493252</v>
      </c>
      <c r="F41" s="98">
        <v>32</v>
      </c>
      <c r="G41" s="76">
        <f t="shared" ca="1" si="0"/>
        <v>-2.4190888429902946E-3</v>
      </c>
    </row>
    <row r="42" spans="2:7">
      <c r="B42" s="283">
        <v>40025.645833333336</v>
      </c>
      <c r="C42" s="284">
        <v>117.86</v>
      </c>
      <c r="D42" s="98">
        <f t="shared" si="1"/>
        <v>-0.77450830335960819</v>
      </c>
      <c r="E42" s="98">
        <v>0.12023571903811425</v>
      </c>
      <c r="F42" s="98">
        <v>33</v>
      </c>
      <c r="G42" s="76">
        <f t="shared" ca="1" si="0"/>
        <v>-8.4094244655393644E-3</v>
      </c>
    </row>
    <row r="43" spans="2:7">
      <c r="B43" s="283">
        <v>43865.645833333336</v>
      </c>
      <c r="C43" s="284">
        <v>419.45</v>
      </c>
      <c r="D43" s="98">
        <f t="shared" si="1"/>
        <v>2.5588834210079754</v>
      </c>
      <c r="E43" s="98">
        <v>0.1171034409289442</v>
      </c>
      <c r="F43" s="98">
        <v>34</v>
      </c>
      <c r="G43" s="76">
        <f t="shared" ca="1" si="0"/>
        <v>1.6746535387791917E-2</v>
      </c>
    </row>
    <row r="44" spans="2:7">
      <c r="B44" s="283">
        <v>45524.645833333336</v>
      </c>
      <c r="C44" s="284">
        <v>1948.52</v>
      </c>
      <c r="D44" s="98">
        <f t="shared" si="1"/>
        <v>3.6454166169984505</v>
      </c>
      <c r="E44" s="98">
        <v>0.11586301683655931</v>
      </c>
      <c r="F44" s="98">
        <v>35</v>
      </c>
      <c r="G44" s="76">
        <f t="shared" ca="1" si="0"/>
        <v>1.4300683326591805E-2</v>
      </c>
    </row>
    <row r="45" spans="2:7">
      <c r="B45" s="283">
        <v>42325.645833333336</v>
      </c>
      <c r="C45" s="284">
        <v>422.48</v>
      </c>
      <c r="D45" s="98">
        <f t="shared" si="1"/>
        <v>-0.78317902818549467</v>
      </c>
      <c r="E45" s="98">
        <v>0.11193578102381907</v>
      </c>
      <c r="F45" s="98">
        <v>36</v>
      </c>
      <c r="G45" s="76">
        <f t="shared" ca="1" si="0"/>
        <v>4.7213795327535384E-2</v>
      </c>
    </row>
    <row r="46" spans="2:7">
      <c r="B46" s="283">
        <v>45429.645833333336</v>
      </c>
      <c r="C46" s="284">
        <v>1330.88</v>
      </c>
      <c r="D46" s="98">
        <f t="shared" si="1"/>
        <v>2.1501609543647038</v>
      </c>
      <c r="E46" s="98">
        <v>0.10983430205892408</v>
      </c>
      <c r="F46" s="98">
        <v>37</v>
      </c>
      <c r="G46" s="76">
        <f t="shared" ca="1" si="0"/>
        <v>-2.0728309638558418E-2</v>
      </c>
    </row>
    <row r="47" spans="2:7">
      <c r="B47" s="283">
        <v>39386.645833333336</v>
      </c>
      <c r="C47" s="284">
        <v>101.02</v>
      </c>
      <c r="D47" s="98">
        <f t="shared" si="1"/>
        <v>-0.9240953354171676</v>
      </c>
      <c r="E47" s="98">
        <v>0.10974404042623309</v>
      </c>
      <c r="F47" s="98">
        <v>38</v>
      </c>
      <c r="G47" s="76">
        <f t="shared" ca="1" si="0"/>
        <v>1.439313166462125E-2</v>
      </c>
    </row>
    <row r="48" spans="2:7">
      <c r="B48" s="283">
        <v>45134.645833333336</v>
      </c>
      <c r="C48" s="284">
        <v>636.04999999999995</v>
      </c>
      <c r="D48" s="98">
        <f t="shared" si="1"/>
        <v>5.2962779647594536</v>
      </c>
      <c r="E48" s="98">
        <v>0.10709809928287961</v>
      </c>
      <c r="F48" s="98">
        <v>39</v>
      </c>
      <c r="G48" s="76">
        <f t="shared" ca="1" si="0"/>
        <v>-1.0096387273627419E-2</v>
      </c>
    </row>
    <row r="49" spans="2:7">
      <c r="B49" s="283">
        <v>42389.645833333336</v>
      </c>
      <c r="C49" s="284">
        <v>389.67</v>
      </c>
      <c r="D49" s="98">
        <f t="shared" si="1"/>
        <v>-0.38735948431727063</v>
      </c>
      <c r="E49" s="98">
        <v>0.10685982104814662</v>
      </c>
      <c r="F49" s="98">
        <v>40</v>
      </c>
      <c r="G49" s="76">
        <f t="shared" ca="1" si="0"/>
        <v>2.2864349329819626E-2</v>
      </c>
    </row>
    <row r="50" spans="2:7">
      <c r="B50" s="283">
        <v>38422.645833333336</v>
      </c>
      <c r="C50" s="284">
        <v>55.83</v>
      </c>
      <c r="D50" s="98">
        <f t="shared" si="1"/>
        <v>-0.85672492108707365</v>
      </c>
      <c r="E50" s="98">
        <v>0.10664023785926657</v>
      </c>
      <c r="F50" s="98">
        <v>41</v>
      </c>
      <c r="G50" s="76">
        <f t="shared" ca="1" si="0"/>
        <v>-8.9650035795013697E-3</v>
      </c>
    </row>
    <row r="51" spans="2:7">
      <c r="B51" s="283">
        <v>43943.645833333336</v>
      </c>
      <c r="C51" s="284">
        <v>346.82</v>
      </c>
      <c r="D51" s="98">
        <f t="shared" si="1"/>
        <v>5.2120723625291063</v>
      </c>
      <c r="E51" s="98">
        <v>0.10547285882765434</v>
      </c>
      <c r="F51" s="98">
        <v>42</v>
      </c>
      <c r="G51" s="76">
        <f t="shared" ca="1" si="0"/>
        <v>2.2755868718012148E-2</v>
      </c>
    </row>
    <row r="52" spans="2:7">
      <c r="B52" s="283">
        <v>41250.645833333336</v>
      </c>
      <c r="C52" s="284">
        <v>233.15</v>
      </c>
      <c r="D52" s="98">
        <f t="shared" si="1"/>
        <v>-0.32774926474828436</v>
      </c>
      <c r="E52" s="98">
        <v>0.10529060396321244</v>
      </c>
      <c r="F52" s="98">
        <v>43</v>
      </c>
      <c r="G52" s="76">
        <f t="shared" ca="1" si="0"/>
        <v>2.4911321121047186E-2</v>
      </c>
    </row>
    <row r="53" spans="2:7">
      <c r="B53" s="283">
        <v>39899.645833333336</v>
      </c>
      <c r="C53" s="284">
        <v>48.29</v>
      </c>
      <c r="D53" s="98">
        <f t="shared" si="1"/>
        <v>-0.79288012009435982</v>
      </c>
      <c r="E53" s="98">
        <v>0.10528725108720538</v>
      </c>
      <c r="F53" s="98">
        <v>44</v>
      </c>
      <c r="G53" s="76">
        <f t="shared" ca="1" si="0"/>
        <v>-1.7584831668073297E-2</v>
      </c>
    </row>
    <row r="54" spans="2:7">
      <c r="B54" s="283">
        <v>42109.645833333336</v>
      </c>
      <c r="C54" s="284">
        <v>176.33</v>
      </c>
      <c r="D54" s="98">
        <f t="shared" si="1"/>
        <v>2.6514806378132123</v>
      </c>
      <c r="E54" s="98">
        <v>0.10434020166593605</v>
      </c>
      <c r="F54" s="98">
        <v>45</v>
      </c>
      <c r="G54" s="76">
        <f t="shared" ca="1" si="0"/>
        <v>-5.1743249416157586E-3</v>
      </c>
    </row>
    <row r="55" spans="2:7">
      <c r="B55" s="283">
        <v>45362.645833333336</v>
      </c>
      <c r="C55" s="284">
        <v>1212.3499999999999</v>
      </c>
      <c r="D55" s="98">
        <f t="shared" si="1"/>
        <v>5.8754607837577257</v>
      </c>
      <c r="E55" s="98">
        <v>0.10276794891619745</v>
      </c>
      <c r="F55" s="98">
        <v>46</v>
      </c>
      <c r="G55" s="76">
        <f t="shared" ca="1" si="0"/>
        <v>-1.9250343553497095E-2</v>
      </c>
    </row>
    <row r="56" spans="2:7">
      <c r="B56" s="283">
        <v>44468.645833333336</v>
      </c>
      <c r="C56" s="284">
        <v>389.1</v>
      </c>
      <c r="D56" s="98">
        <f t="shared" si="1"/>
        <v>-0.67905307873138943</v>
      </c>
      <c r="E56" s="98">
        <v>0.10242243943901408</v>
      </c>
      <c r="F56" s="98">
        <v>47</v>
      </c>
      <c r="G56" s="76">
        <f t="shared" ca="1" si="0"/>
        <v>4.6713942140788325E-3</v>
      </c>
    </row>
    <row r="57" spans="2:7">
      <c r="B57" s="283">
        <v>45548.645833333336</v>
      </c>
      <c r="C57" s="284">
        <v>2438.9299999999998</v>
      </c>
      <c r="D57" s="98">
        <f t="shared" si="1"/>
        <v>5.2681315857106137</v>
      </c>
      <c r="E57" s="98">
        <v>0.10224160527861881</v>
      </c>
      <c r="F57" s="98">
        <v>48</v>
      </c>
      <c r="G57" s="76">
        <f t="shared" ca="1" si="0"/>
        <v>-3.1662497215528509E-2</v>
      </c>
    </row>
    <row r="58" spans="2:7">
      <c r="B58" s="283">
        <v>41886.645833333336</v>
      </c>
      <c r="C58" s="284">
        <v>206.46</v>
      </c>
      <c r="D58" s="98">
        <f t="shared" si="1"/>
        <v>-0.91534812397239773</v>
      </c>
      <c r="E58" s="98">
        <v>0.10188397288786888</v>
      </c>
      <c r="F58" s="98">
        <v>49</v>
      </c>
      <c r="G58" s="76">
        <f t="shared" ca="1" si="0"/>
        <v>-4.6716699637652084E-2</v>
      </c>
    </row>
    <row r="59" spans="2:7">
      <c r="B59" s="283">
        <v>40742.645833333336</v>
      </c>
      <c r="C59" s="284">
        <v>216.61</v>
      </c>
      <c r="D59" s="98">
        <f t="shared" si="1"/>
        <v>4.9162065291097568E-2</v>
      </c>
      <c r="E59" s="98">
        <v>0.10183630906963748</v>
      </c>
      <c r="F59" s="98">
        <v>50</v>
      </c>
      <c r="G59" s="76">
        <f t="shared" ca="1" si="0"/>
        <v>4.283058307635209E-2</v>
      </c>
    </row>
    <row r="60" spans="2:7">
      <c r="B60" s="283">
        <v>45407.645833333336</v>
      </c>
      <c r="C60" s="284">
        <v>1149.9000000000001</v>
      </c>
      <c r="D60" s="98">
        <f t="shared" si="1"/>
        <v>4.3086191773233002</v>
      </c>
      <c r="E60" s="98">
        <v>0.10172170963755001</v>
      </c>
      <c r="F60" s="98">
        <v>51</v>
      </c>
      <c r="G60" s="76">
        <f t="shared" ca="1" si="0"/>
        <v>6.6970736849455963E-3</v>
      </c>
    </row>
    <row r="61" spans="2:7">
      <c r="B61" s="283">
        <v>40756.645833333336</v>
      </c>
      <c r="C61" s="284">
        <v>220.28</v>
      </c>
      <c r="D61" s="98">
        <f t="shared" si="1"/>
        <v>-0.80843551613183751</v>
      </c>
      <c r="E61" s="98">
        <v>0.10073955626624032</v>
      </c>
      <c r="F61" s="98">
        <v>52</v>
      </c>
      <c r="G61" s="76">
        <f t="shared" ca="1" si="0"/>
        <v>-2.5936585923791437E-2</v>
      </c>
    </row>
    <row r="62" spans="2:7">
      <c r="B62" s="283">
        <v>38601.645833333336</v>
      </c>
      <c r="C62" s="284">
        <v>67.709999999999994</v>
      </c>
      <c r="D62" s="98">
        <f t="shared" si="1"/>
        <v>-0.69261848556382788</v>
      </c>
      <c r="E62" s="98">
        <v>0.10008123476848096</v>
      </c>
      <c r="F62" s="98">
        <v>53</v>
      </c>
      <c r="G62" s="76">
        <f t="shared" ca="1" si="0"/>
        <v>2.6338474780735793E-2</v>
      </c>
    </row>
    <row r="63" spans="2:7">
      <c r="B63" s="283">
        <v>39050.645833333336</v>
      </c>
      <c r="C63" s="284">
        <v>84.2</v>
      </c>
      <c r="D63" s="98">
        <f t="shared" si="1"/>
        <v>0.24353862058780118</v>
      </c>
      <c r="E63" s="98">
        <v>0.10007839038411293</v>
      </c>
      <c r="F63" s="98">
        <v>54</v>
      </c>
      <c r="G63" s="76">
        <f t="shared" ca="1" si="0"/>
        <v>1.453546596918427E-2</v>
      </c>
    </row>
    <row r="64" spans="2:7">
      <c r="B64" s="283">
        <v>39198.645833333336</v>
      </c>
      <c r="C64" s="284">
        <v>96.42</v>
      </c>
      <c r="D64" s="98">
        <f t="shared" si="1"/>
        <v>0.14513064133016629</v>
      </c>
      <c r="E64" s="98">
        <v>0.10005704506560176</v>
      </c>
      <c r="F64" s="98">
        <v>55</v>
      </c>
      <c r="G64" s="76">
        <f t="shared" ca="1" si="0"/>
        <v>6.2943755040976004E-2</v>
      </c>
    </row>
    <row r="65" spans="2:7">
      <c r="B65" s="283">
        <v>38686.645833333336</v>
      </c>
      <c r="C65" s="284">
        <v>96.44</v>
      </c>
      <c r="D65" s="98">
        <f t="shared" si="1"/>
        <v>2.07425845260234E-4</v>
      </c>
      <c r="E65" s="98">
        <v>0.10003421923120781</v>
      </c>
      <c r="F65" s="98">
        <v>56</v>
      </c>
      <c r="G65" s="76">
        <f t="shared" ca="1" si="0"/>
        <v>6.5716137064463745E-4</v>
      </c>
    </row>
    <row r="66" spans="2:7">
      <c r="B66" s="283">
        <v>39049.645833333336</v>
      </c>
      <c r="C66" s="284">
        <v>76.540000000000006</v>
      </c>
      <c r="D66" s="98">
        <f t="shared" si="1"/>
        <v>-0.20634591455827445</v>
      </c>
      <c r="E66" s="98">
        <v>0.10002874389192318</v>
      </c>
      <c r="F66" s="98">
        <v>57</v>
      </c>
      <c r="G66" s="76">
        <f t="shared" ca="1" si="0"/>
        <v>-2.1341719924440863E-2</v>
      </c>
    </row>
    <row r="67" spans="2:7">
      <c r="B67" s="283">
        <v>39051.645833333336</v>
      </c>
      <c r="C67" s="284">
        <v>92.62</v>
      </c>
      <c r="D67" s="98">
        <f t="shared" si="1"/>
        <v>0.21008622942252408</v>
      </c>
      <c r="E67" s="98">
        <v>0.10000000000000009</v>
      </c>
      <c r="F67" s="98">
        <v>58</v>
      </c>
      <c r="G67" s="76">
        <f t="shared" ca="1" si="0"/>
        <v>2.614440070823816E-3</v>
      </c>
    </row>
    <row r="68" spans="2:7">
      <c r="B68" s="283">
        <v>39974.645833333336</v>
      </c>
      <c r="C68" s="284">
        <v>78.58</v>
      </c>
      <c r="D68" s="98">
        <f t="shared" si="1"/>
        <v>-0.15158713020945802</v>
      </c>
      <c r="E68" s="98">
        <v>9.9944008958566588E-2</v>
      </c>
      <c r="F68" s="98">
        <v>59</v>
      </c>
      <c r="G68" s="76">
        <f t="shared" ca="1" si="0"/>
        <v>1.4350313604023611E-2</v>
      </c>
    </row>
    <row r="69" spans="2:7">
      <c r="B69" s="283">
        <v>37538.645833333336</v>
      </c>
      <c r="C69" s="284">
        <v>24.04</v>
      </c>
      <c r="D69" s="98">
        <f t="shared" si="1"/>
        <v>-0.69406973784678039</v>
      </c>
      <c r="E69" s="98">
        <v>9.9725526075022941E-2</v>
      </c>
      <c r="F69" s="98">
        <v>60</v>
      </c>
      <c r="G69" s="76">
        <f t="shared" ca="1" si="0"/>
        <v>4.8342388963064174E-3</v>
      </c>
    </row>
    <row r="70" spans="2:7">
      <c r="B70" s="283">
        <v>45875.645833333336</v>
      </c>
      <c r="C70" s="284">
        <v>3618.17</v>
      </c>
      <c r="D70" s="98">
        <f t="shared" si="1"/>
        <v>149.50623960066557</v>
      </c>
      <c r="E70" s="98">
        <v>9.9246544128816616E-2</v>
      </c>
      <c r="F70" s="98">
        <v>61</v>
      </c>
      <c r="G70" s="76">
        <f t="shared" ca="1" si="0"/>
        <v>-2.9445576333106533E-2</v>
      </c>
    </row>
    <row r="71" spans="2:7">
      <c r="B71" s="283">
        <v>45874.645833333336</v>
      </c>
      <c r="C71" s="284">
        <v>3291.5</v>
      </c>
      <c r="D71" s="98">
        <f t="shared" si="1"/>
        <v>-9.0285973295892719E-2</v>
      </c>
      <c r="E71" s="98">
        <v>9.9181833361162042E-2</v>
      </c>
      <c r="F71" s="98">
        <v>62</v>
      </c>
      <c r="G71" s="76">
        <f t="shared" ca="1" si="0"/>
        <v>2.2296599166609071E-2</v>
      </c>
    </row>
    <row r="72" spans="2:7">
      <c r="B72" s="283">
        <v>38861.645833333336</v>
      </c>
      <c r="C72" s="284">
        <v>90.98</v>
      </c>
      <c r="D72" s="98">
        <f t="shared" si="1"/>
        <v>-0.9723591067902172</v>
      </c>
      <c r="E72" s="98">
        <v>9.8924990940934876E-2</v>
      </c>
      <c r="F72" s="98">
        <v>63</v>
      </c>
      <c r="G72" s="76">
        <f t="shared" ca="1" si="0"/>
        <v>2.9543583311238242E-2</v>
      </c>
    </row>
    <row r="73" spans="2:7">
      <c r="B73" s="283">
        <v>39752.645833333336</v>
      </c>
      <c r="C73" s="284">
        <v>73.33</v>
      </c>
      <c r="D73" s="98">
        <f t="shared" si="1"/>
        <v>-0.19399868102879758</v>
      </c>
      <c r="E73" s="98">
        <v>9.8906039262700363E-2</v>
      </c>
      <c r="F73" s="98">
        <v>64</v>
      </c>
      <c r="G73" s="76">
        <f t="shared" ca="1" si="0"/>
        <v>-3.0842718330660553E-2</v>
      </c>
    </row>
    <row r="74" spans="2:7">
      <c r="B74" s="283">
        <v>42430.645833333336</v>
      </c>
      <c r="C74" s="284">
        <v>392.88</v>
      </c>
      <c r="D74" s="98">
        <f t="shared" si="1"/>
        <v>4.3576980771853266</v>
      </c>
      <c r="E74" s="98">
        <v>9.7338211881685899E-2</v>
      </c>
      <c r="F74" s="98">
        <v>65</v>
      </c>
      <c r="G74" s="76">
        <f t="shared" ref="G74:G137" ca="1" si="6">_xlfn.NORM.INV(RAND(),M$12,M$13)</f>
        <v>-2.7120678218889159E-2</v>
      </c>
    </row>
    <row r="75" spans="2:7">
      <c r="B75" s="283">
        <v>43413.645833333336</v>
      </c>
      <c r="C75" s="284">
        <v>284.27</v>
      </c>
      <c r="D75" s="98">
        <f t="shared" ref="D75:D138" si="7">C75/C74-1</f>
        <v>-0.27644573406638162</v>
      </c>
      <c r="E75" s="98">
        <v>9.6297724643270133E-2</v>
      </c>
      <c r="F75" s="98">
        <v>66</v>
      </c>
      <c r="G75" s="76">
        <f t="shared" ca="1" si="6"/>
        <v>-4.3323505928341555E-3</v>
      </c>
    </row>
    <row r="76" spans="2:7">
      <c r="B76" s="283">
        <v>41026.645833333336</v>
      </c>
      <c r="C76" s="284">
        <v>252.84</v>
      </c>
      <c r="D76" s="98">
        <f t="shared" si="7"/>
        <v>-0.11056390051711396</v>
      </c>
      <c r="E76" s="98">
        <v>9.5588872519282386E-2</v>
      </c>
      <c r="F76" s="98">
        <v>67</v>
      </c>
      <c r="G76" s="76">
        <f t="shared" ca="1" si="6"/>
        <v>-5.9648085459926611E-3</v>
      </c>
    </row>
    <row r="77" spans="2:7">
      <c r="B77" s="283">
        <v>41855.645833333336</v>
      </c>
      <c r="C77" s="284">
        <v>192.54</v>
      </c>
      <c r="D77" s="98">
        <f t="shared" si="7"/>
        <v>-0.23849074513526347</v>
      </c>
      <c r="E77" s="98">
        <v>9.4785921419230146E-2</v>
      </c>
      <c r="F77" s="98">
        <v>68</v>
      </c>
      <c r="G77" s="76">
        <f t="shared" ca="1" si="6"/>
        <v>-1.0201087388358732E-2</v>
      </c>
    </row>
    <row r="78" spans="2:7">
      <c r="B78" s="283">
        <v>40940.645833333336</v>
      </c>
      <c r="C78" s="284">
        <v>210.88</v>
      </c>
      <c r="D78" s="98">
        <f t="shared" si="7"/>
        <v>9.525293445517824E-2</v>
      </c>
      <c r="E78" s="98">
        <v>9.4513935745056399E-2</v>
      </c>
      <c r="F78" s="98">
        <v>69</v>
      </c>
      <c r="G78" s="76">
        <f t="shared" ca="1" si="6"/>
        <v>2.9426672957809881E-2</v>
      </c>
    </row>
    <row r="79" spans="2:7">
      <c r="B79" s="283">
        <v>45322.645833333336</v>
      </c>
      <c r="C79" s="284">
        <v>819.98</v>
      </c>
      <c r="D79" s="98">
        <f t="shared" si="7"/>
        <v>2.8883725341426407</v>
      </c>
      <c r="E79" s="98">
        <v>9.2170809025280409E-2</v>
      </c>
      <c r="F79" s="98">
        <v>70</v>
      </c>
      <c r="G79" s="76">
        <f t="shared" ca="1" si="6"/>
        <v>9.0136902777202838E-3</v>
      </c>
    </row>
    <row r="80" spans="2:7">
      <c r="B80" s="283">
        <v>43535.645833333336</v>
      </c>
      <c r="C80" s="284">
        <v>344.48</v>
      </c>
      <c r="D80" s="98">
        <f t="shared" si="7"/>
        <v>-0.57989219249249979</v>
      </c>
      <c r="E80" s="98">
        <v>9.2131126751632708E-2</v>
      </c>
      <c r="F80" s="98">
        <v>71</v>
      </c>
      <c r="G80" s="76">
        <f t="shared" ca="1" si="6"/>
        <v>4.499433390726134E-2</v>
      </c>
    </row>
    <row r="81" spans="2:7">
      <c r="B81" s="283">
        <v>37237.645833333336</v>
      </c>
      <c r="C81" s="284">
        <v>31.36</v>
      </c>
      <c r="D81" s="98">
        <f t="shared" si="7"/>
        <v>-0.90896423594983744</v>
      </c>
      <c r="E81" s="98">
        <v>9.1541942220675132E-2</v>
      </c>
      <c r="F81" s="98">
        <v>72</v>
      </c>
      <c r="G81" s="76">
        <f t="shared" ca="1" si="6"/>
        <v>5.5303766008416411E-2</v>
      </c>
    </row>
    <row r="82" spans="2:7">
      <c r="B82" s="283">
        <v>41178.645833333336</v>
      </c>
      <c r="C82" s="284">
        <v>233</v>
      </c>
      <c r="D82" s="98">
        <f t="shared" si="7"/>
        <v>6.4298469387755102</v>
      </c>
      <c r="E82" s="98">
        <v>9.1539398482151091E-2</v>
      </c>
      <c r="F82" s="98">
        <v>73</v>
      </c>
      <c r="G82" s="76">
        <f t="shared" ca="1" si="6"/>
        <v>-3.825550865194069E-2</v>
      </c>
    </row>
    <row r="83" spans="2:7">
      <c r="B83" s="283">
        <v>45652.645833333336</v>
      </c>
      <c r="C83" s="284">
        <v>1837</v>
      </c>
      <c r="D83" s="98">
        <f t="shared" si="7"/>
        <v>6.8841201716738194</v>
      </c>
      <c r="E83" s="98">
        <v>8.8670009126574856E-2</v>
      </c>
      <c r="F83" s="98">
        <v>74</v>
      </c>
      <c r="G83" s="76">
        <f t="shared" ca="1" si="6"/>
        <v>3.4619716267972854E-2</v>
      </c>
    </row>
    <row r="84" spans="2:7">
      <c r="B84" s="283">
        <v>45588.645833333336</v>
      </c>
      <c r="C84" s="284">
        <v>2279.48</v>
      </c>
      <c r="D84" s="98">
        <f t="shared" si="7"/>
        <v>0.24087098530212314</v>
      </c>
      <c r="E84" s="98">
        <v>8.8566489336300513E-2</v>
      </c>
      <c r="F84" s="98">
        <v>75</v>
      </c>
      <c r="G84" s="76">
        <f t="shared" ca="1" si="6"/>
        <v>-7.9033933111773971E-4</v>
      </c>
    </row>
    <row r="85" spans="2:7">
      <c r="B85" s="283">
        <v>39952.645833333336</v>
      </c>
      <c r="C85" s="284">
        <v>66.36</v>
      </c>
      <c r="D85" s="98">
        <f t="shared" si="7"/>
        <v>-0.97088809728534575</v>
      </c>
      <c r="E85" s="98">
        <v>8.7690542534010874E-2</v>
      </c>
      <c r="F85" s="98">
        <v>76</v>
      </c>
      <c r="G85" s="76">
        <f t="shared" ca="1" si="6"/>
        <v>4.4720917158650418E-3</v>
      </c>
    </row>
    <row r="86" spans="2:7">
      <c r="B86" s="283">
        <v>45334.645833333336</v>
      </c>
      <c r="C86" s="284">
        <v>860.6</v>
      </c>
      <c r="D86" s="98">
        <f t="shared" si="7"/>
        <v>11.968655816757083</v>
      </c>
      <c r="E86" s="98">
        <v>8.726137985926008E-2</v>
      </c>
      <c r="F86" s="98">
        <v>77</v>
      </c>
      <c r="G86" s="76">
        <f t="shared" ca="1" si="6"/>
        <v>-1.450282996644657E-2</v>
      </c>
    </row>
    <row r="87" spans="2:7">
      <c r="B87" s="283">
        <v>37153.645833333336</v>
      </c>
      <c r="C87" s="284">
        <v>20.22</v>
      </c>
      <c r="D87" s="98">
        <f t="shared" si="7"/>
        <v>-0.9765047641180572</v>
      </c>
      <c r="E87" s="98">
        <v>8.7096774193548221E-2</v>
      </c>
      <c r="F87" s="98">
        <v>78</v>
      </c>
      <c r="G87" s="76">
        <f t="shared" ca="1" si="6"/>
        <v>-8.2732076624414917E-3</v>
      </c>
    </row>
    <row r="88" spans="2:7">
      <c r="B88" s="283">
        <v>45426.645833333336</v>
      </c>
      <c r="C88" s="284">
        <v>1201.68</v>
      </c>
      <c r="D88" s="98">
        <f t="shared" si="7"/>
        <v>58.430267062314549</v>
      </c>
      <c r="E88" s="98">
        <v>8.7070189880860793E-2</v>
      </c>
      <c r="F88" s="98">
        <v>79</v>
      </c>
      <c r="G88" s="76">
        <f t="shared" ca="1" si="6"/>
        <v>-4.167711021356232E-3</v>
      </c>
    </row>
    <row r="89" spans="2:7">
      <c r="B89" s="283">
        <v>39413.645833333336</v>
      </c>
      <c r="C89" s="284">
        <v>102.17</v>
      </c>
      <c r="D89" s="98">
        <f t="shared" si="7"/>
        <v>-0.91497736502230209</v>
      </c>
      <c r="E89" s="98">
        <v>8.6914893617021205E-2</v>
      </c>
      <c r="F89" s="98">
        <v>80</v>
      </c>
      <c r="G89" s="76">
        <f t="shared" ca="1" si="6"/>
        <v>-2.6539786899048005E-2</v>
      </c>
    </row>
    <row r="90" spans="2:7">
      <c r="B90" s="283">
        <v>39028.645833333336</v>
      </c>
      <c r="C90" s="284">
        <v>75.790000000000006</v>
      </c>
      <c r="D90" s="98">
        <f t="shared" si="7"/>
        <v>-0.25819712244298709</v>
      </c>
      <c r="E90" s="98">
        <v>8.6906639896744631E-2</v>
      </c>
      <c r="F90" s="98">
        <v>81</v>
      </c>
      <c r="G90" s="76">
        <f t="shared" ca="1" si="6"/>
        <v>-2.7262821673813217E-2</v>
      </c>
    </row>
    <row r="91" spans="2:7">
      <c r="B91" s="283">
        <v>40602.645833333336</v>
      </c>
      <c r="C91" s="284">
        <v>130.41</v>
      </c>
      <c r="D91" s="98">
        <f t="shared" si="7"/>
        <v>0.72067555086422996</v>
      </c>
      <c r="E91" s="98">
        <v>8.6749999999999883E-2</v>
      </c>
      <c r="F91" s="98">
        <v>82</v>
      </c>
      <c r="G91" s="76">
        <f t="shared" ca="1" si="6"/>
        <v>-8.9611595184097455E-3</v>
      </c>
    </row>
    <row r="92" spans="2:7">
      <c r="B92" s="283">
        <v>45135.645833333336</v>
      </c>
      <c r="C92" s="284">
        <v>691</v>
      </c>
      <c r="D92" s="98">
        <f t="shared" si="7"/>
        <v>4.2986734146154442</v>
      </c>
      <c r="E92" s="98">
        <v>8.6392579199748631E-2</v>
      </c>
      <c r="F92" s="98">
        <v>83</v>
      </c>
      <c r="G92" s="76">
        <f t="shared" ca="1" si="6"/>
        <v>-3.360453046381879E-3</v>
      </c>
    </row>
    <row r="93" spans="2:7">
      <c r="B93" s="283">
        <v>45734.645833333336</v>
      </c>
      <c r="C93" s="284">
        <v>2067.0300000000002</v>
      </c>
      <c r="D93" s="98">
        <f t="shared" si="7"/>
        <v>1.991360347322721</v>
      </c>
      <c r="E93" s="98">
        <v>8.6338194718171168E-2</v>
      </c>
      <c r="F93" s="98">
        <v>84</v>
      </c>
      <c r="G93" s="76">
        <f t="shared" ca="1" si="6"/>
        <v>-1.2916657270974441E-2</v>
      </c>
    </row>
    <row r="94" spans="2:7">
      <c r="B94" s="283">
        <v>40693.645833333336</v>
      </c>
      <c r="C94" s="284">
        <v>139.56</v>
      </c>
      <c r="D94" s="98">
        <f t="shared" si="7"/>
        <v>-0.93248283769466334</v>
      </c>
      <c r="E94" s="98">
        <v>8.5816540885396364E-2</v>
      </c>
      <c r="F94" s="98">
        <v>85</v>
      </c>
      <c r="G94" s="76">
        <f t="shared" ca="1" si="6"/>
        <v>5.4895371334717828E-2</v>
      </c>
    </row>
    <row r="95" spans="2:7">
      <c r="B95" s="283">
        <v>42191.645833333336</v>
      </c>
      <c r="C95" s="284">
        <v>171.52</v>
      </c>
      <c r="D95" s="98">
        <f t="shared" si="7"/>
        <v>0.22900544568644321</v>
      </c>
      <c r="E95" s="98">
        <v>8.5363538568626218E-2</v>
      </c>
      <c r="F95" s="98">
        <v>86</v>
      </c>
      <c r="G95" s="76">
        <f t="shared" ca="1" si="6"/>
        <v>-4.9625137749017487E-2</v>
      </c>
    </row>
    <row r="96" spans="2:7">
      <c r="B96" s="283">
        <v>45657.645833333336</v>
      </c>
      <c r="C96" s="284">
        <v>1742.57</v>
      </c>
      <c r="D96" s="98">
        <f t="shared" si="7"/>
        <v>9.1595732276119399</v>
      </c>
      <c r="E96" s="98">
        <v>8.4652396098520377E-2</v>
      </c>
      <c r="F96" s="98">
        <v>87</v>
      </c>
      <c r="G96" s="76">
        <f t="shared" ca="1" si="6"/>
        <v>-6.3175025964063852E-3</v>
      </c>
    </row>
    <row r="97" spans="2:7">
      <c r="B97" s="283">
        <v>42549.645833333336</v>
      </c>
      <c r="C97" s="284">
        <v>299.95</v>
      </c>
      <c r="D97" s="98">
        <f t="shared" si="7"/>
        <v>-0.82786918172584167</v>
      </c>
      <c r="E97" s="98">
        <v>8.3712696004046627E-2</v>
      </c>
      <c r="F97" s="98">
        <v>88</v>
      </c>
      <c r="G97" s="76">
        <f t="shared" ca="1" si="6"/>
        <v>1.5899096073135093E-2</v>
      </c>
    </row>
    <row r="98" spans="2:7">
      <c r="B98" s="283">
        <v>38684.645833333336</v>
      </c>
      <c r="C98" s="284">
        <v>82.75</v>
      </c>
      <c r="D98" s="98">
        <f t="shared" si="7"/>
        <v>-0.72412068678113017</v>
      </c>
      <c r="E98" s="98">
        <v>8.3256970807697339E-2</v>
      </c>
      <c r="F98" s="98">
        <v>89</v>
      </c>
      <c r="G98" s="76">
        <f t="shared" ca="1" si="6"/>
        <v>1.4349202601181576E-3</v>
      </c>
    </row>
    <row r="99" spans="2:7">
      <c r="B99" s="283">
        <v>44921.645833333336</v>
      </c>
      <c r="C99" s="284">
        <v>601.95000000000005</v>
      </c>
      <c r="D99" s="98">
        <f t="shared" si="7"/>
        <v>6.2743202416918438</v>
      </c>
      <c r="E99" s="98">
        <v>8.3228360626237174E-2</v>
      </c>
      <c r="F99" s="98">
        <v>90</v>
      </c>
      <c r="G99" s="76">
        <f t="shared" ca="1" si="6"/>
        <v>4.51857603015702E-4</v>
      </c>
    </row>
    <row r="100" spans="2:7">
      <c r="B100" s="283">
        <v>38877.645833333336</v>
      </c>
      <c r="C100" s="284">
        <v>81.02</v>
      </c>
      <c r="D100" s="98">
        <f t="shared" si="7"/>
        <v>-0.8654041033308415</v>
      </c>
      <c r="E100" s="98">
        <v>8.2720833890151058E-2</v>
      </c>
      <c r="F100" s="98">
        <v>91</v>
      </c>
      <c r="G100" s="76">
        <f t="shared" ca="1" si="6"/>
        <v>-2.2597187418557169E-2</v>
      </c>
    </row>
    <row r="101" spans="2:7">
      <c r="B101" s="283">
        <v>37425.645833333336</v>
      </c>
      <c r="C101" s="284">
        <v>25.66</v>
      </c>
      <c r="D101" s="98">
        <f t="shared" si="7"/>
        <v>-0.6832880770180203</v>
      </c>
      <c r="E101" s="98">
        <v>8.2700421940928415E-2</v>
      </c>
      <c r="F101" s="98">
        <v>92</v>
      </c>
      <c r="G101" s="76">
        <f t="shared" ca="1" si="6"/>
        <v>-8.9017816241763869E-3</v>
      </c>
    </row>
    <row r="102" spans="2:7">
      <c r="B102" s="283">
        <v>42563.645833333336</v>
      </c>
      <c r="C102" s="284">
        <v>350.92</v>
      </c>
      <c r="D102" s="98">
        <f t="shared" si="7"/>
        <v>12.675759937646143</v>
      </c>
      <c r="E102" s="98">
        <v>8.2418260333127824E-2</v>
      </c>
      <c r="F102" s="98">
        <v>93</v>
      </c>
      <c r="G102" s="76">
        <f t="shared" ca="1" si="6"/>
        <v>-2.3215380403270114E-3</v>
      </c>
    </row>
    <row r="103" spans="2:7">
      <c r="B103" s="283">
        <v>43795.645833333336</v>
      </c>
      <c r="C103" s="284">
        <v>418.1</v>
      </c>
      <c r="D103" s="98">
        <f t="shared" si="7"/>
        <v>0.19143964436338767</v>
      </c>
      <c r="E103" s="98">
        <v>8.2375478927203094E-2</v>
      </c>
      <c r="F103" s="98">
        <v>94</v>
      </c>
      <c r="G103" s="76">
        <f t="shared" ca="1" si="6"/>
        <v>2.6762591390131043E-3</v>
      </c>
    </row>
    <row r="104" spans="2:7">
      <c r="B104" s="283">
        <v>43004.645833333336</v>
      </c>
      <c r="C104" s="284">
        <v>348.1</v>
      </c>
      <c r="D104" s="98">
        <f t="shared" si="7"/>
        <v>-0.16742406122937092</v>
      </c>
      <c r="E104" s="98">
        <v>8.2333188234562593E-2</v>
      </c>
      <c r="F104" s="98">
        <v>95</v>
      </c>
      <c r="G104" s="76">
        <f t="shared" ca="1" si="6"/>
        <v>1.8576595353250205E-2</v>
      </c>
    </row>
    <row r="105" spans="2:7">
      <c r="B105" s="283">
        <v>37958.645833333336</v>
      </c>
      <c r="C105" s="284">
        <v>27.3</v>
      </c>
      <c r="D105" s="98">
        <f t="shared" si="7"/>
        <v>-0.9215742602700373</v>
      </c>
      <c r="E105" s="98">
        <v>8.2045184304399443E-2</v>
      </c>
      <c r="F105" s="98">
        <v>96</v>
      </c>
      <c r="G105" s="76">
        <f t="shared" ca="1" si="6"/>
        <v>4.499088685412626E-3</v>
      </c>
    </row>
    <row r="106" spans="2:7">
      <c r="B106" s="283">
        <v>42415.645833333336</v>
      </c>
      <c r="C106" s="284">
        <v>343.6</v>
      </c>
      <c r="D106" s="98">
        <f t="shared" si="7"/>
        <v>11.586080586080586</v>
      </c>
      <c r="E106" s="98">
        <v>8.1863979848866508E-2</v>
      </c>
      <c r="F106" s="98">
        <v>97</v>
      </c>
      <c r="G106" s="76">
        <f t="shared" ca="1" si="6"/>
        <v>6.1444971144666398E-2</v>
      </c>
    </row>
    <row r="107" spans="2:7">
      <c r="B107" s="283">
        <v>37781.645833333336</v>
      </c>
      <c r="C107" s="284">
        <v>23.29</v>
      </c>
      <c r="D107" s="98">
        <f t="shared" si="7"/>
        <v>-0.93221769499417928</v>
      </c>
      <c r="E107" s="98">
        <v>8.1746400371574435E-2</v>
      </c>
      <c r="F107" s="98">
        <v>98</v>
      </c>
      <c r="G107" s="76">
        <f t="shared" ca="1" si="6"/>
        <v>-3.8751771356474889E-2</v>
      </c>
    </row>
    <row r="108" spans="2:7">
      <c r="B108" s="283">
        <v>45384.645833333336</v>
      </c>
      <c r="C108" s="284">
        <v>1117.3699999999999</v>
      </c>
      <c r="D108" s="98">
        <f t="shared" si="7"/>
        <v>46.976384714469724</v>
      </c>
      <c r="E108" s="98">
        <v>8.1727092308436777E-2</v>
      </c>
      <c r="F108" s="98">
        <v>99</v>
      </c>
      <c r="G108" s="76">
        <f t="shared" ca="1" si="6"/>
        <v>7.1575448121143463E-3</v>
      </c>
    </row>
    <row r="109" spans="2:7">
      <c r="B109" s="283">
        <v>36838.645833333336</v>
      </c>
      <c r="C109" s="284">
        <v>26.65</v>
      </c>
      <c r="D109" s="98">
        <f t="shared" si="7"/>
        <v>-0.97614935070746489</v>
      </c>
      <c r="E109" s="98">
        <v>8.025942440210776E-2</v>
      </c>
      <c r="F109" s="98">
        <v>100</v>
      </c>
      <c r="G109" s="76">
        <f t="shared" ca="1" si="6"/>
        <v>-6.3350746596577481E-3</v>
      </c>
    </row>
    <row r="110" spans="2:7">
      <c r="B110" s="283">
        <v>37068.645833333336</v>
      </c>
      <c r="C110" s="284">
        <v>20.6</v>
      </c>
      <c r="D110" s="98">
        <f t="shared" si="7"/>
        <v>-0.22701688555347077</v>
      </c>
      <c r="E110" s="98">
        <v>8.0230728893550207E-2</v>
      </c>
      <c r="F110" s="98">
        <v>101</v>
      </c>
      <c r="G110" s="76">
        <f t="shared" ca="1" si="6"/>
        <v>-2.8773838400055703E-2</v>
      </c>
    </row>
    <row r="111" spans="2:7">
      <c r="B111" s="283">
        <v>36878.645833333336</v>
      </c>
      <c r="C111" s="284">
        <v>34.5</v>
      </c>
      <c r="D111" s="98">
        <f t="shared" si="7"/>
        <v>0.67475728155339798</v>
      </c>
      <c r="E111" s="98">
        <v>8.0150281778334387E-2</v>
      </c>
      <c r="F111" s="98">
        <v>102</v>
      </c>
      <c r="G111" s="76">
        <f t="shared" ca="1" si="6"/>
        <v>4.2783028918999327E-3</v>
      </c>
    </row>
    <row r="112" spans="2:7">
      <c r="B112" s="283">
        <v>36964.645833333336</v>
      </c>
      <c r="C112" s="284">
        <v>26.83</v>
      </c>
      <c r="D112" s="98">
        <f t="shared" si="7"/>
        <v>-0.22231884057971019</v>
      </c>
      <c r="E112" s="98">
        <v>8.0112721417069155E-2</v>
      </c>
      <c r="F112" s="98">
        <v>103</v>
      </c>
      <c r="G112" s="76">
        <f t="shared" ca="1" si="6"/>
        <v>4.1313319427058168E-2</v>
      </c>
    </row>
    <row r="113" spans="2:7">
      <c r="B113" s="283">
        <v>42615.645833333336</v>
      </c>
      <c r="C113" s="284">
        <v>447.97</v>
      </c>
      <c r="D113" s="98">
        <f t="shared" si="7"/>
        <v>15.696608274319793</v>
      </c>
      <c r="E113" s="98">
        <v>8.0096443640747417E-2</v>
      </c>
      <c r="F113" s="98">
        <v>104</v>
      </c>
      <c r="G113" s="76">
        <f t="shared" ca="1" si="6"/>
        <v>1.4331720119746491E-3</v>
      </c>
    </row>
    <row r="114" spans="2:7">
      <c r="B114" s="283">
        <v>43304.645833333336</v>
      </c>
      <c r="C114" s="284">
        <v>251.72</v>
      </c>
      <c r="D114" s="98">
        <f t="shared" si="7"/>
        <v>-0.43808737192222702</v>
      </c>
      <c r="E114" s="98">
        <v>8.0018878448534725E-2</v>
      </c>
      <c r="F114" s="98">
        <v>105</v>
      </c>
      <c r="G114" s="76">
        <f t="shared" ca="1" si="6"/>
        <v>2.1409815054161011E-2</v>
      </c>
    </row>
    <row r="115" spans="2:7">
      <c r="B115" s="283">
        <v>36623.645833333336</v>
      </c>
      <c r="C115" s="284">
        <v>28.08</v>
      </c>
      <c r="D115" s="98">
        <f t="shared" si="7"/>
        <v>-0.88844748132846019</v>
      </c>
      <c r="E115" s="98">
        <v>7.9999999999999849E-2</v>
      </c>
      <c r="F115" s="98">
        <v>106</v>
      </c>
      <c r="G115" s="76">
        <f t="shared" ca="1" si="6"/>
        <v>1.6127380142822233E-2</v>
      </c>
    </row>
    <row r="116" spans="2:7">
      <c r="B116" s="283">
        <v>36879.645833333336</v>
      </c>
      <c r="C116" s="284">
        <v>37.26</v>
      </c>
      <c r="D116" s="98">
        <f t="shared" si="7"/>
        <v>0.32692307692307687</v>
      </c>
      <c r="E116" s="98">
        <v>7.9999999999999849E-2</v>
      </c>
      <c r="F116" s="98">
        <v>107</v>
      </c>
      <c r="G116" s="76">
        <f t="shared" ca="1" si="6"/>
        <v>-4.0975020532047074E-3</v>
      </c>
    </row>
    <row r="117" spans="2:7">
      <c r="B117" s="283">
        <v>36871.645833333336</v>
      </c>
      <c r="C117" s="284">
        <v>30.39</v>
      </c>
      <c r="D117" s="98">
        <f t="shared" si="7"/>
        <v>-0.18438003220611909</v>
      </c>
      <c r="E117" s="98">
        <v>7.9957356076759023E-2</v>
      </c>
      <c r="F117" s="98">
        <v>108</v>
      </c>
      <c r="G117" s="76">
        <f t="shared" ca="1" si="6"/>
        <v>-1.9346288420068365E-2</v>
      </c>
    </row>
    <row r="118" spans="2:7">
      <c r="B118" s="283">
        <v>36574.645833333336</v>
      </c>
      <c r="C118" s="284">
        <v>41.47</v>
      </c>
      <c r="D118" s="98">
        <f t="shared" si="7"/>
        <v>0.36459361632115828</v>
      </c>
      <c r="E118" s="98">
        <v>7.9947916666666785E-2</v>
      </c>
      <c r="F118" s="98">
        <v>109</v>
      </c>
      <c r="G118" s="76">
        <f t="shared" ca="1" si="6"/>
        <v>3.1948377771433903E-2</v>
      </c>
    </row>
    <row r="119" spans="2:7">
      <c r="B119" s="283">
        <v>36679.645833333336</v>
      </c>
      <c r="C119" s="284">
        <v>28.37</v>
      </c>
      <c r="D119" s="98">
        <f t="shared" si="7"/>
        <v>-0.31589100554617788</v>
      </c>
      <c r="E119" s="98">
        <v>7.9939094023601109E-2</v>
      </c>
      <c r="F119" s="98">
        <v>110</v>
      </c>
      <c r="G119" s="76">
        <f t="shared" ca="1" si="6"/>
        <v>-9.1227287241103395E-3</v>
      </c>
    </row>
    <row r="120" spans="2:7">
      <c r="B120" s="283">
        <v>36754.645833333336</v>
      </c>
      <c r="C120" s="284">
        <v>28.37</v>
      </c>
      <c r="D120" s="98">
        <f t="shared" si="7"/>
        <v>0</v>
      </c>
      <c r="E120" s="98">
        <v>7.9939094023601109E-2</v>
      </c>
      <c r="F120" s="98">
        <v>111</v>
      </c>
      <c r="G120" s="76">
        <f t="shared" ca="1" si="6"/>
        <v>-1.7277629917815254E-2</v>
      </c>
    </row>
    <row r="121" spans="2:7">
      <c r="B121" s="283">
        <v>36810.645833333336</v>
      </c>
      <c r="C121" s="284">
        <v>24.91</v>
      </c>
      <c r="D121" s="98">
        <f t="shared" si="7"/>
        <v>-0.12195981670778999</v>
      </c>
      <c r="E121" s="98">
        <v>7.9757260511486683E-2</v>
      </c>
      <c r="F121" s="98">
        <v>112</v>
      </c>
      <c r="G121" s="76">
        <f t="shared" ca="1" si="6"/>
        <v>3.0856852070893576E-2</v>
      </c>
    </row>
    <row r="122" spans="2:7">
      <c r="B122" s="283">
        <v>37193.645833333336</v>
      </c>
      <c r="C122" s="284">
        <v>22.67</v>
      </c>
      <c r="D122" s="98">
        <f t="shared" si="7"/>
        <v>-8.9923725411481303E-2</v>
      </c>
      <c r="E122" s="98">
        <v>7.9523809523809552E-2</v>
      </c>
      <c r="F122" s="98">
        <v>113</v>
      </c>
      <c r="G122" s="76">
        <f t="shared" ca="1" si="6"/>
        <v>3.526193240689756E-2</v>
      </c>
    </row>
    <row r="123" spans="2:7">
      <c r="B123" s="283">
        <v>36572.645833333336</v>
      </c>
      <c r="C123" s="284">
        <v>35.67</v>
      </c>
      <c r="D123" s="98">
        <f t="shared" si="7"/>
        <v>0.57344508160564622</v>
      </c>
      <c r="E123" s="98">
        <v>7.9273827534039443E-2</v>
      </c>
      <c r="F123" s="98">
        <v>114</v>
      </c>
      <c r="G123" s="76">
        <f t="shared" ca="1" si="6"/>
        <v>1.2560097992916961E-2</v>
      </c>
    </row>
    <row r="124" spans="2:7">
      <c r="B124" s="283">
        <v>44070.645833333336</v>
      </c>
      <c r="C124" s="284">
        <v>345.15</v>
      </c>
      <c r="D124" s="98">
        <f t="shared" si="7"/>
        <v>8.6761984861227912</v>
      </c>
      <c r="E124" s="98">
        <v>7.9167057499296423E-2</v>
      </c>
      <c r="F124" s="98">
        <v>115</v>
      </c>
      <c r="G124" s="76">
        <f t="shared" ca="1" si="6"/>
        <v>-3.2267554695212752E-2</v>
      </c>
    </row>
    <row r="125" spans="2:7">
      <c r="B125" s="283">
        <v>42507.645833333336</v>
      </c>
      <c r="C125" s="284">
        <v>299.12</v>
      </c>
      <c r="D125" s="98">
        <f t="shared" si="7"/>
        <v>-0.13336230624366208</v>
      </c>
      <c r="E125" s="98">
        <v>7.8998629247528873E-2</v>
      </c>
      <c r="F125" s="98">
        <v>116</v>
      </c>
      <c r="G125" s="76">
        <f t="shared" ca="1" si="6"/>
        <v>-2.1331902718905633E-2</v>
      </c>
    </row>
    <row r="126" spans="2:7">
      <c r="B126" s="283">
        <v>36651.645833333336</v>
      </c>
      <c r="C126" s="284">
        <v>24.67</v>
      </c>
      <c r="D126" s="98">
        <f t="shared" si="7"/>
        <v>-0.91752473923508959</v>
      </c>
      <c r="E126" s="98">
        <v>7.8705728027984367E-2</v>
      </c>
      <c r="F126" s="98">
        <v>117</v>
      </c>
      <c r="G126" s="76">
        <f t="shared" ca="1" si="6"/>
        <v>1.005463698856863E-2</v>
      </c>
    </row>
    <row r="127" spans="2:7">
      <c r="B127" s="283">
        <v>41688.645833333336</v>
      </c>
      <c r="C127" s="284">
        <v>233.33</v>
      </c>
      <c r="D127" s="98">
        <f t="shared" si="7"/>
        <v>8.4580462099716254</v>
      </c>
      <c r="E127" s="98">
        <v>7.8035483274810691E-2</v>
      </c>
      <c r="F127" s="98">
        <v>118</v>
      </c>
      <c r="G127" s="76">
        <f t="shared" ca="1" si="6"/>
        <v>7.3892430119952751E-2</v>
      </c>
    </row>
    <row r="128" spans="2:7">
      <c r="B128" s="283">
        <v>38428.645833333336</v>
      </c>
      <c r="C128" s="284">
        <v>58.45</v>
      </c>
      <c r="D128" s="98">
        <f t="shared" si="7"/>
        <v>-0.74949642137744821</v>
      </c>
      <c r="E128" s="98">
        <v>7.8015492438214817E-2</v>
      </c>
      <c r="F128" s="98">
        <v>119</v>
      </c>
      <c r="G128" s="76">
        <f t="shared" ca="1" si="6"/>
        <v>-1.3478240652346641E-2</v>
      </c>
    </row>
    <row r="129" spans="2:7">
      <c r="B129" s="283">
        <v>42377.645833333336</v>
      </c>
      <c r="C129" s="284">
        <v>467.58</v>
      </c>
      <c r="D129" s="98">
        <f t="shared" si="7"/>
        <v>6.9996578272027365</v>
      </c>
      <c r="E129" s="98">
        <v>7.7820294131206502E-2</v>
      </c>
      <c r="F129" s="98">
        <v>120</v>
      </c>
      <c r="G129" s="76">
        <f t="shared" ca="1" si="6"/>
        <v>-8.5421913637350813E-3</v>
      </c>
    </row>
    <row r="130" spans="2:7">
      <c r="B130" s="283">
        <v>44174.645833333336</v>
      </c>
      <c r="C130" s="284">
        <v>339.07</v>
      </c>
      <c r="D130" s="98">
        <f t="shared" si="7"/>
        <v>-0.27484066897643178</v>
      </c>
      <c r="E130" s="98">
        <v>7.7781309599491255E-2</v>
      </c>
      <c r="F130" s="98">
        <v>121</v>
      </c>
      <c r="G130" s="76">
        <f t="shared" ca="1" si="6"/>
        <v>5.6336639496850929E-2</v>
      </c>
    </row>
    <row r="131" spans="2:7">
      <c r="B131" s="283">
        <v>36621.645833333336</v>
      </c>
      <c r="C131" s="284">
        <v>26.33</v>
      </c>
      <c r="D131" s="98">
        <f t="shared" si="7"/>
        <v>-0.92234641814374618</v>
      </c>
      <c r="E131" s="98">
        <v>7.7773229635693664E-2</v>
      </c>
      <c r="F131" s="98">
        <v>122</v>
      </c>
      <c r="G131" s="76">
        <f t="shared" ca="1" si="6"/>
        <v>1.1061140689858103E-2</v>
      </c>
    </row>
    <row r="132" spans="2:7">
      <c r="B132" s="283">
        <v>45852.645833333336</v>
      </c>
      <c r="C132" s="284">
        <v>3017</v>
      </c>
      <c r="D132" s="98">
        <f t="shared" si="7"/>
        <v>113.58412457273073</v>
      </c>
      <c r="E132" s="98">
        <v>7.7307623638635858E-2</v>
      </c>
      <c r="F132" s="98">
        <v>123</v>
      </c>
      <c r="G132" s="76">
        <f t="shared" ca="1" si="6"/>
        <v>2.0391600037512857E-2</v>
      </c>
    </row>
    <row r="133" spans="2:7">
      <c r="B133" s="283">
        <v>38231.645833333336</v>
      </c>
      <c r="C133" s="284">
        <v>29.27</v>
      </c>
      <c r="D133" s="98">
        <f t="shared" si="7"/>
        <v>-0.99029830957905207</v>
      </c>
      <c r="E133" s="98">
        <v>7.6894775570272245E-2</v>
      </c>
      <c r="F133" s="98">
        <v>124</v>
      </c>
      <c r="G133" s="76">
        <f t="shared" ca="1" si="6"/>
        <v>-1.7693390496229078E-2</v>
      </c>
    </row>
    <row r="134" spans="2:7">
      <c r="B134" s="283">
        <v>44851.645833333336</v>
      </c>
      <c r="C134" s="284">
        <v>470.17</v>
      </c>
      <c r="D134" s="98">
        <f t="shared" si="7"/>
        <v>15.063204646395629</v>
      </c>
      <c r="E134" s="98">
        <v>7.671697162617086E-2</v>
      </c>
      <c r="F134" s="98">
        <v>125</v>
      </c>
      <c r="G134" s="76">
        <f t="shared" ca="1" si="6"/>
        <v>-8.5632664374141066E-3</v>
      </c>
    </row>
    <row r="135" spans="2:7">
      <c r="B135" s="283">
        <v>36573.645833333336</v>
      </c>
      <c r="C135" s="284">
        <v>38.4</v>
      </c>
      <c r="D135" s="98">
        <f t="shared" si="7"/>
        <v>-0.91832741348873814</v>
      </c>
      <c r="E135" s="98">
        <v>7.653490328006729E-2</v>
      </c>
      <c r="F135" s="98">
        <v>126</v>
      </c>
      <c r="G135" s="76">
        <f t="shared" ca="1" si="6"/>
        <v>7.1986688891987425E-3</v>
      </c>
    </row>
    <row r="136" spans="2:7">
      <c r="B136" s="283">
        <v>43349.645833333336</v>
      </c>
      <c r="C136" s="284">
        <v>304.5</v>
      </c>
      <c r="D136" s="98">
        <f t="shared" si="7"/>
        <v>6.9296875</v>
      </c>
      <c r="E136" s="98">
        <v>7.6237938712755859E-2</v>
      </c>
      <c r="F136" s="98">
        <v>127</v>
      </c>
      <c r="G136" s="76">
        <f t="shared" ca="1" si="6"/>
        <v>6.2298017914238224E-3</v>
      </c>
    </row>
    <row r="137" spans="2:7">
      <c r="B137" s="283">
        <v>36844.645833333336</v>
      </c>
      <c r="C137" s="284">
        <v>27.47</v>
      </c>
      <c r="D137" s="98">
        <f t="shared" si="7"/>
        <v>-0.90978653530377673</v>
      </c>
      <c r="E137" s="98">
        <v>7.5567736883320302E-2</v>
      </c>
      <c r="F137" s="98">
        <v>128</v>
      </c>
      <c r="G137" s="76">
        <f t="shared" ca="1" si="6"/>
        <v>-8.1775517693758442E-3</v>
      </c>
    </row>
    <row r="138" spans="2:7">
      <c r="B138" s="283">
        <v>45573.645833333336</v>
      </c>
      <c r="C138" s="284">
        <v>2294.85</v>
      </c>
      <c r="D138" s="98">
        <f t="shared" si="7"/>
        <v>82.540225700764466</v>
      </c>
      <c r="E138" s="98">
        <v>7.451889310296389E-2</v>
      </c>
      <c r="F138" s="98">
        <v>129</v>
      </c>
      <c r="G138" s="76">
        <f t="shared" ref="G138:G201" ca="1" si="8">_xlfn.NORM.INV(RAND(),M$12,M$13)</f>
        <v>2.9014417662051872E-2</v>
      </c>
    </row>
    <row r="139" spans="2:7">
      <c r="B139" s="283">
        <v>39741.645833333336</v>
      </c>
      <c r="C139" s="284">
        <v>75.599999999999994</v>
      </c>
      <c r="D139" s="98">
        <f t="shared" ref="D139:D202" si="9">C139/C138-1</f>
        <v>-0.96705667037061249</v>
      </c>
      <c r="E139" s="98">
        <v>7.4474133030130618E-2</v>
      </c>
      <c r="F139" s="98">
        <v>130</v>
      </c>
      <c r="G139" s="76">
        <f t="shared" ca="1" si="8"/>
        <v>4.0362308517625047E-2</v>
      </c>
    </row>
    <row r="140" spans="2:7">
      <c r="B140" s="283">
        <v>37263.645833333336</v>
      </c>
      <c r="C140" s="284">
        <v>29</v>
      </c>
      <c r="D140" s="98">
        <f t="shared" si="9"/>
        <v>-0.6164021164021164</v>
      </c>
      <c r="E140" s="98">
        <v>7.4074074074074181E-2</v>
      </c>
      <c r="F140" s="98">
        <v>131</v>
      </c>
      <c r="G140" s="76">
        <f t="shared" ca="1" si="8"/>
        <v>4.2975440588439769E-3</v>
      </c>
    </row>
    <row r="141" spans="2:7">
      <c r="B141" s="283">
        <v>44473.645833333336</v>
      </c>
      <c r="C141" s="284">
        <v>451.4</v>
      </c>
      <c r="D141" s="98">
        <f t="shared" si="9"/>
        <v>14.565517241379309</v>
      </c>
      <c r="E141" s="98">
        <v>7.3994765643587757E-2</v>
      </c>
      <c r="F141" s="98">
        <v>132</v>
      </c>
      <c r="G141" s="76">
        <f t="shared" ca="1" si="8"/>
        <v>5.5177219440430674E-3</v>
      </c>
    </row>
    <row r="142" spans="2:7">
      <c r="B142" s="283">
        <v>42331.645833333336</v>
      </c>
      <c r="C142" s="284">
        <v>453.82</v>
      </c>
      <c r="D142" s="98">
        <f t="shared" si="9"/>
        <v>5.3610988037218199E-3</v>
      </c>
      <c r="E142" s="98">
        <v>7.3952244598528116E-2</v>
      </c>
      <c r="F142" s="98">
        <v>133</v>
      </c>
      <c r="G142" s="76">
        <f t="shared" ca="1" si="8"/>
        <v>-1.0463737014482081E-2</v>
      </c>
    </row>
    <row r="143" spans="2:7">
      <c r="B143" s="283">
        <v>44482.645833333336</v>
      </c>
      <c r="C143" s="284">
        <v>446.57</v>
      </c>
      <c r="D143" s="98">
        <f t="shared" si="9"/>
        <v>-1.5975496893041341E-2</v>
      </c>
      <c r="E143" s="98">
        <v>7.3950266942427012E-2</v>
      </c>
      <c r="F143" s="98">
        <v>134</v>
      </c>
      <c r="G143" s="76">
        <f t="shared" ca="1" si="8"/>
        <v>-2.1963242802239481E-2</v>
      </c>
    </row>
    <row r="144" spans="2:7">
      <c r="B144" s="283">
        <v>45513.645833333336</v>
      </c>
      <c r="C144" s="284">
        <v>1476.68</v>
      </c>
      <c r="D144" s="98">
        <f t="shared" si="9"/>
        <v>2.3067156324876281</v>
      </c>
      <c r="E144" s="98">
        <v>7.3246602223998813E-2</v>
      </c>
      <c r="F144" s="98">
        <v>135</v>
      </c>
      <c r="G144" s="76">
        <f t="shared" ca="1" si="8"/>
        <v>-4.2962110303067843E-3</v>
      </c>
    </row>
    <row r="145" spans="2:7">
      <c r="B145" s="283">
        <v>42866.645833333336</v>
      </c>
      <c r="C145" s="284">
        <v>430.03</v>
      </c>
      <c r="D145" s="98">
        <f t="shared" si="9"/>
        <v>-0.70878592518351979</v>
      </c>
      <c r="E145" s="98">
        <v>7.3063006862133406E-2</v>
      </c>
      <c r="F145" s="98">
        <v>136</v>
      </c>
      <c r="G145" s="76">
        <f t="shared" ca="1" si="8"/>
        <v>3.8580934919939219E-2</v>
      </c>
    </row>
    <row r="146" spans="2:7">
      <c r="B146" s="283">
        <v>36642.645833333336</v>
      </c>
      <c r="C146" s="284">
        <v>26.35</v>
      </c>
      <c r="D146" s="98">
        <f t="shared" si="9"/>
        <v>-0.93872520521824054</v>
      </c>
      <c r="E146" s="98">
        <v>7.288273615635199E-2</v>
      </c>
      <c r="F146" s="98">
        <v>137</v>
      </c>
      <c r="G146" s="76">
        <f t="shared" ca="1" si="8"/>
        <v>-1.0628881155091988E-2</v>
      </c>
    </row>
    <row r="147" spans="2:7">
      <c r="B147" s="283">
        <v>38419.645833333336</v>
      </c>
      <c r="C147" s="284">
        <v>41.83</v>
      </c>
      <c r="D147" s="98">
        <f t="shared" si="9"/>
        <v>0.58747628083491454</v>
      </c>
      <c r="E147" s="98">
        <v>7.2564102564102617E-2</v>
      </c>
      <c r="F147" s="98">
        <v>138</v>
      </c>
      <c r="G147" s="76">
        <f t="shared" ca="1" si="8"/>
        <v>2.3403551098481162E-2</v>
      </c>
    </row>
    <row r="148" spans="2:7">
      <c r="B148" s="283">
        <v>43782.645833333336</v>
      </c>
      <c r="C148" s="284">
        <v>416.55</v>
      </c>
      <c r="D148" s="98">
        <f t="shared" si="9"/>
        <v>8.9581639971312459</v>
      </c>
      <c r="E148" s="98">
        <v>7.2559672477276793E-2</v>
      </c>
      <c r="F148" s="98">
        <v>139</v>
      </c>
      <c r="G148" s="76">
        <f t="shared" ca="1" si="8"/>
        <v>-3.3831848216047948E-2</v>
      </c>
    </row>
    <row r="149" spans="2:7">
      <c r="B149" s="283">
        <v>45209.645833333336</v>
      </c>
      <c r="C149" s="284">
        <v>754.57</v>
      </c>
      <c r="D149" s="98">
        <f t="shared" si="9"/>
        <v>0.81147521305965675</v>
      </c>
      <c r="E149" s="98">
        <v>7.2548434324051669E-2</v>
      </c>
      <c r="F149" s="98">
        <v>140</v>
      </c>
      <c r="G149" s="76">
        <f t="shared" ca="1" si="8"/>
        <v>4.2405816712858112E-2</v>
      </c>
    </row>
    <row r="150" spans="2:7">
      <c r="B150" s="283">
        <v>39909.645833333336</v>
      </c>
      <c r="C150" s="284">
        <v>52.98</v>
      </c>
      <c r="D150" s="98">
        <f t="shared" si="9"/>
        <v>-0.92978782617914835</v>
      </c>
      <c r="E150" s="98">
        <v>7.2469635627530282E-2</v>
      </c>
      <c r="F150" s="98">
        <v>141</v>
      </c>
      <c r="G150" s="76">
        <f t="shared" ca="1" si="8"/>
        <v>4.4430309461186181E-3</v>
      </c>
    </row>
    <row r="151" spans="2:7">
      <c r="B151" s="283">
        <v>38569.645833333336</v>
      </c>
      <c r="C151" s="284">
        <v>55.43</v>
      </c>
      <c r="D151" s="98">
        <f t="shared" si="9"/>
        <v>4.6243865609663981E-2</v>
      </c>
      <c r="E151" s="98">
        <v>7.2354420584252344E-2</v>
      </c>
      <c r="F151" s="98">
        <v>142</v>
      </c>
      <c r="G151" s="76">
        <f t="shared" ca="1" si="8"/>
        <v>3.6759041528405818E-2</v>
      </c>
    </row>
    <row r="152" spans="2:7">
      <c r="B152" s="283">
        <v>39380.645833333336</v>
      </c>
      <c r="C152" s="284">
        <v>93.47</v>
      </c>
      <c r="D152" s="98">
        <f t="shared" si="9"/>
        <v>0.68627097239761858</v>
      </c>
      <c r="E152" s="98">
        <v>7.2272570838591177E-2</v>
      </c>
      <c r="F152" s="98">
        <v>143</v>
      </c>
      <c r="G152" s="76">
        <f t="shared" ca="1" si="8"/>
        <v>-1.5783318105277819E-2</v>
      </c>
    </row>
    <row r="153" spans="2:7">
      <c r="B153" s="283">
        <v>38812.645833333336</v>
      </c>
      <c r="C153" s="284">
        <v>104.32</v>
      </c>
      <c r="D153" s="98">
        <f t="shared" si="9"/>
        <v>0.11608002567668763</v>
      </c>
      <c r="E153" s="98">
        <v>7.2147995889003003E-2</v>
      </c>
      <c r="F153" s="98">
        <v>144</v>
      </c>
      <c r="G153" s="76">
        <f t="shared" ca="1" si="8"/>
        <v>-7.2687223253517616E-4</v>
      </c>
    </row>
    <row r="154" spans="2:7">
      <c r="B154" s="283">
        <v>36818.645833333336</v>
      </c>
      <c r="C154" s="284">
        <v>25</v>
      </c>
      <c r="D154" s="98">
        <f t="shared" si="9"/>
        <v>-0.76035276073619629</v>
      </c>
      <c r="E154" s="98">
        <v>7.1581654522074656E-2</v>
      </c>
      <c r="F154" s="98">
        <v>145</v>
      </c>
      <c r="G154" s="76">
        <f t="shared" ca="1" si="8"/>
        <v>-2.4712113992635034E-2</v>
      </c>
    </row>
    <row r="155" spans="2:7">
      <c r="B155" s="283">
        <v>44866.645833333336</v>
      </c>
      <c r="C155" s="284">
        <v>530.17999999999995</v>
      </c>
      <c r="D155" s="98">
        <f t="shared" si="9"/>
        <v>20.207199999999997</v>
      </c>
      <c r="E155" s="98">
        <v>7.1438675908897853E-2</v>
      </c>
      <c r="F155" s="98">
        <v>146</v>
      </c>
      <c r="G155" s="76">
        <f t="shared" ca="1" si="8"/>
        <v>1.9433870718968783E-2</v>
      </c>
    </row>
    <row r="156" spans="2:7">
      <c r="B156" s="283">
        <v>37174.645833333336</v>
      </c>
      <c r="C156" s="284">
        <v>20</v>
      </c>
      <c r="D156" s="98">
        <f t="shared" si="9"/>
        <v>-0.96227696254102379</v>
      </c>
      <c r="E156" s="98">
        <v>7.1237279057311031E-2</v>
      </c>
      <c r="F156" s="98">
        <v>147</v>
      </c>
      <c r="G156" s="76">
        <f t="shared" ca="1" si="8"/>
        <v>2.4653843718970222E-2</v>
      </c>
    </row>
    <row r="157" spans="2:7">
      <c r="B157" s="283">
        <v>43480.645833333336</v>
      </c>
      <c r="C157" s="284">
        <v>328.58</v>
      </c>
      <c r="D157" s="98">
        <f t="shared" si="9"/>
        <v>15.428999999999998</v>
      </c>
      <c r="E157" s="98">
        <v>7.1095609088241973E-2</v>
      </c>
      <c r="F157" s="98">
        <v>148</v>
      </c>
      <c r="G157" s="76">
        <f t="shared" ca="1" si="8"/>
        <v>-1.2170935566587137E-2</v>
      </c>
    </row>
    <row r="158" spans="2:7">
      <c r="B158" s="283">
        <v>42033.645833333336</v>
      </c>
      <c r="C158" s="284">
        <v>199.9</v>
      </c>
      <c r="D158" s="98">
        <f t="shared" si="9"/>
        <v>-0.39162456631566134</v>
      </c>
      <c r="E158" s="98">
        <v>7.0701660417782586E-2</v>
      </c>
      <c r="F158" s="98">
        <v>149</v>
      </c>
      <c r="G158" s="76">
        <f t="shared" ca="1" si="8"/>
        <v>-3.3755485823625718E-2</v>
      </c>
    </row>
    <row r="159" spans="2:7">
      <c r="B159" s="283">
        <v>41074.645833333336</v>
      </c>
      <c r="C159" s="284">
        <v>221.05</v>
      </c>
      <c r="D159" s="98">
        <f t="shared" si="9"/>
        <v>0.10580290145072535</v>
      </c>
      <c r="E159" s="98">
        <v>7.0356381948479596E-2</v>
      </c>
      <c r="F159" s="98">
        <v>150</v>
      </c>
      <c r="G159" s="76">
        <f t="shared" ca="1" si="8"/>
        <v>2.3889166816596176E-2</v>
      </c>
    </row>
    <row r="160" spans="2:7">
      <c r="B160" s="283">
        <v>41444.645833333336</v>
      </c>
      <c r="C160" s="284">
        <v>193.64</v>
      </c>
      <c r="D160" s="98">
        <f t="shared" si="9"/>
        <v>-0.12399909522732422</v>
      </c>
      <c r="E160" s="98">
        <v>6.9656962934320221E-2</v>
      </c>
      <c r="F160" s="98">
        <v>151</v>
      </c>
      <c r="G160" s="76">
        <f t="shared" ca="1" si="8"/>
        <v>-1.6603499191429279E-2</v>
      </c>
    </row>
    <row r="161" spans="2:7">
      <c r="B161" s="283">
        <v>45691.645833333336</v>
      </c>
      <c r="C161" s="284">
        <v>1610.27</v>
      </c>
      <c r="D161" s="98">
        <f t="shared" si="9"/>
        <v>7.3157921916959303</v>
      </c>
      <c r="E161" s="98">
        <v>6.9378403506441755E-2</v>
      </c>
      <c r="F161" s="98">
        <v>152</v>
      </c>
      <c r="G161" s="76">
        <f t="shared" ca="1" si="8"/>
        <v>-8.427861628461715E-2</v>
      </c>
    </row>
    <row r="162" spans="2:7">
      <c r="B162" s="283">
        <v>37399.645833333336</v>
      </c>
      <c r="C162" s="284">
        <v>24.22</v>
      </c>
      <c r="D162" s="98">
        <f t="shared" si="9"/>
        <v>-0.98495904413545554</v>
      </c>
      <c r="E162" s="98">
        <v>6.9315673289183311E-2</v>
      </c>
      <c r="F162" s="98">
        <v>153</v>
      </c>
      <c r="G162" s="76">
        <f t="shared" ca="1" si="8"/>
        <v>-2.5410455731938175E-2</v>
      </c>
    </row>
    <row r="163" spans="2:7">
      <c r="B163" s="283">
        <v>42499.645833333336</v>
      </c>
      <c r="C163" s="284">
        <v>287.83</v>
      </c>
      <c r="D163" s="98">
        <f t="shared" si="9"/>
        <v>10.883980181668043</v>
      </c>
      <c r="E163" s="98">
        <v>6.8887403446227014E-2</v>
      </c>
      <c r="F163" s="98">
        <v>154</v>
      </c>
      <c r="G163" s="76">
        <f t="shared" ca="1" si="8"/>
        <v>-4.9136871248613392E-2</v>
      </c>
    </row>
    <row r="164" spans="2:7">
      <c r="B164" s="283">
        <v>44903.645833333336</v>
      </c>
      <c r="C164" s="284">
        <v>637.4</v>
      </c>
      <c r="D164" s="98">
        <f t="shared" si="9"/>
        <v>1.2145016155369488</v>
      </c>
      <c r="E164" s="98">
        <v>6.8477076523342673E-2</v>
      </c>
      <c r="F164" s="98">
        <v>155</v>
      </c>
      <c r="G164" s="76">
        <f t="shared" ca="1" si="8"/>
        <v>-2.4217492633658516E-3</v>
      </c>
    </row>
    <row r="165" spans="2:7">
      <c r="B165" s="283">
        <v>36859.645833333336</v>
      </c>
      <c r="C165" s="284">
        <v>28.59</v>
      </c>
      <c r="D165" s="98">
        <f t="shared" si="9"/>
        <v>-0.95514590524003762</v>
      </c>
      <c r="E165" s="98">
        <v>6.7587752053771322E-2</v>
      </c>
      <c r="F165" s="98">
        <v>156</v>
      </c>
      <c r="G165" s="76">
        <f t="shared" ca="1" si="8"/>
        <v>1.8320917005667826E-2</v>
      </c>
    </row>
    <row r="166" spans="2:7">
      <c r="B166" s="283">
        <v>39339.645833333336</v>
      </c>
      <c r="C166" s="284">
        <v>98.76</v>
      </c>
      <c r="D166" s="98">
        <f t="shared" si="9"/>
        <v>2.4543546694648479</v>
      </c>
      <c r="E166" s="98">
        <v>6.7560263755269689E-2</v>
      </c>
      <c r="F166" s="98">
        <v>157</v>
      </c>
      <c r="G166" s="76">
        <f t="shared" ca="1" si="8"/>
        <v>3.7591030105589833E-2</v>
      </c>
    </row>
    <row r="167" spans="2:7">
      <c r="B167" s="283">
        <v>42352.645833333336</v>
      </c>
      <c r="C167" s="284">
        <v>493.13</v>
      </c>
      <c r="D167" s="98">
        <f t="shared" si="9"/>
        <v>3.9932158768732275</v>
      </c>
      <c r="E167" s="98">
        <v>6.7450267333376557E-2</v>
      </c>
      <c r="F167" s="98">
        <v>158</v>
      </c>
      <c r="G167" s="76">
        <f t="shared" ca="1" si="8"/>
        <v>-3.2566536637974007E-2</v>
      </c>
    </row>
    <row r="168" spans="2:7">
      <c r="B168" s="283">
        <v>37074.645833333336</v>
      </c>
      <c r="C168" s="284">
        <v>23.11</v>
      </c>
      <c r="D168" s="98">
        <f t="shared" si="9"/>
        <v>-0.95313608987488085</v>
      </c>
      <c r="E168" s="98">
        <v>6.6451315182279647E-2</v>
      </c>
      <c r="F168" s="98">
        <v>159</v>
      </c>
      <c r="G168" s="76">
        <f t="shared" ca="1" si="8"/>
        <v>1.3086974591395683E-3</v>
      </c>
    </row>
    <row r="169" spans="2:7">
      <c r="B169" s="283">
        <v>44491.645833333336</v>
      </c>
      <c r="C169" s="284">
        <v>428.58</v>
      </c>
      <c r="D169" s="98">
        <f t="shared" si="9"/>
        <v>17.545218520121161</v>
      </c>
      <c r="E169" s="98">
        <v>6.633160828025475E-2</v>
      </c>
      <c r="F169" s="98">
        <v>160</v>
      </c>
      <c r="G169" s="76">
        <f t="shared" ca="1" si="8"/>
        <v>-2.1156548765816088E-2</v>
      </c>
    </row>
    <row r="170" spans="2:7">
      <c r="B170" s="283">
        <v>41404.645833333336</v>
      </c>
      <c r="C170" s="284">
        <v>219.79</v>
      </c>
      <c r="D170" s="98">
        <f t="shared" si="9"/>
        <v>-0.48716692332820011</v>
      </c>
      <c r="E170" s="98">
        <v>6.5906886517943741E-2</v>
      </c>
      <c r="F170" s="98">
        <v>161</v>
      </c>
      <c r="G170" s="76">
        <f t="shared" ca="1" si="8"/>
        <v>-2.6410957411551143E-4</v>
      </c>
    </row>
    <row r="171" spans="2:7">
      <c r="B171" s="283">
        <v>45700.645833333336</v>
      </c>
      <c r="C171" s="284">
        <v>1821</v>
      </c>
      <c r="D171" s="98">
        <f t="shared" si="9"/>
        <v>7.2851813094317297</v>
      </c>
      <c r="E171" s="98">
        <v>6.575366517426029E-2</v>
      </c>
      <c r="F171" s="98">
        <v>162</v>
      </c>
      <c r="G171" s="76">
        <f t="shared" ca="1" si="8"/>
        <v>-1.216754837725857E-2</v>
      </c>
    </row>
    <row r="172" spans="2:7">
      <c r="B172" s="283">
        <v>42282.645833333336</v>
      </c>
      <c r="C172" s="284">
        <v>224.87</v>
      </c>
      <c r="D172" s="98">
        <f t="shared" si="9"/>
        <v>-0.87651290499725421</v>
      </c>
      <c r="E172" s="98">
        <v>6.5482113243307216E-2</v>
      </c>
      <c r="F172" s="98">
        <v>163</v>
      </c>
      <c r="G172" s="76">
        <f t="shared" ca="1" si="8"/>
        <v>-1.0580446426268828E-2</v>
      </c>
    </row>
    <row r="173" spans="2:7">
      <c r="B173" s="283">
        <v>44935.645833333336</v>
      </c>
      <c r="C173" s="284">
        <v>709.22</v>
      </c>
      <c r="D173" s="98">
        <f t="shared" si="9"/>
        <v>2.1539111486636724</v>
      </c>
      <c r="E173" s="98">
        <v>6.5214779212976914E-2</v>
      </c>
      <c r="F173" s="98">
        <v>164</v>
      </c>
      <c r="G173" s="76">
        <f t="shared" ca="1" si="8"/>
        <v>3.81350370477175E-2</v>
      </c>
    </row>
    <row r="174" spans="2:7">
      <c r="B174" s="283">
        <v>43903.645833333336</v>
      </c>
      <c r="C174" s="284">
        <v>372.75</v>
      </c>
      <c r="D174" s="98">
        <f t="shared" si="9"/>
        <v>-0.47442260511547896</v>
      </c>
      <c r="E174" s="98">
        <v>6.4179061866560083E-2</v>
      </c>
      <c r="F174" s="98">
        <v>165</v>
      </c>
      <c r="G174" s="76">
        <f t="shared" ca="1" si="8"/>
        <v>2.7216632096704559E-2</v>
      </c>
    </row>
    <row r="175" spans="2:7">
      <c r="B175" s="283">
        <v>37568.645833333336</v>
      </c>
      <c r="C175" s="284">
        <v>23.93</v>
      </c>
      <c r="D175" s="98">
        <f t="shared" si="9"/>
        <v>-0.93580147551978543</v>
      </c>
      <c r="E175" s="98">
        <v>6.4028457092040858E-2</v>
      </c>
      <c r="F175" s="98">
        <v>166</v>
      </c>
      <c r="G175" s="76">
        <f t="shared" ca="1" si="8"/>
        <v>-1.4074458034504243E-2</v>
      </c>
    </row>
    <row r="176" spans="2:7">
      <c r="B176" s="283">
        <v>40585.645833333336</v>
      </c>
      <c r="C176" s="284">
        <v>121.9</v>
      </c>
      <c r="D176" s="98">
        <f t="shared" si="9"/>
        <v>4.0940242373589637</v>
      </c>
      <c r="E176" s="98">
        <v>6.3978353844811098E-2</v>
      </c>
      <c r="F176" s="98">
        <v>167</v>
      </c>
      <c r="G176" s="76">
        <f t="shared" ca="1" si="8"/>
        <v>2.4668019123316058E-2</v>
      </c>
    </row>
    <row r="177" spans="2:7">
      <c r="B177" s="283">
        <v>41484.645833333336</v>
      </c>
      <c r="C177" s="284">
        <v>186.14</v>
      </c>
      <c r="D177" s="98">
        <f t="shared" si="9"/>
        <v>0.52698933552091853</v>
      </c>
      <c r="E177" s="98">
        <v>6.3839515345487818E-2</v>
      </c>
      <c r="F177" s="98">
        <v>168</v>
      </c>
      <c r="G177" s="76">
        <f t="shared" ca="1" si="8"/>
        <v>-9.3200284482846309E-3</v>
      </c>
    </row>
    <row r="178" spans="2:7">
      <c r="B178" s="283">
        <v>36957.645833333336</v>
      </c>
      <c r="C178" s="284">
        <v>28.89</v>
      </c>
      <c r="D178" s="98">
        <f t="shared" si="9"/>
        <v>-0.84479424089395083</v>
      </c>
      <c r="E178" s="98">
        <v>6.3696612665684826E-2</v>
      </c>
      <c r="F178" s="98">
        <v>169</v>
      </c>
      <c r="G178" s="76">
        <f t="shared" ca="1" si="8"/>
        <v>-1.0202180299448409E-2</v>
      </c>
    </row>
    <row r="179" spans="2:7">
      <c r="B179" s="283">
        <v>45369.645833333336</v>
      </c>
      <c r="C179" s="284">
        <v>1043.42</v>
      </c>
      <c r="D179" s="98">
        <f t="shared" si="9"/>
        <v>35.116995500173076</v>
      </c>
      <c r="E179" s="98">
        <v>6.366147792491117E-2</v>
      </c>
      <c r="F179" s="98">
        <v>170</v>
      </c>
      <c r="G179" s="76">
        <f t="shared" ca="1" si="8"/>
        <v>-4.5187931148465102E-2</v>
      </c>
    </row>
    <row r="180" spans="2:7">
      <c r="B180" s="283">
        <v>43796.645833333336</v>
      </c>
      <c r="C180" s="284">
        <v>444.62</v>
      </c>
      <c r="D180" s="98">
        <f t="shared" si="9"/>
        <v>-0.57388204174733093</v>
      </c>
      <c r="E180" s="98">
        <v>6.3429801482898673E-2</v>
      </c>
      <c r="F180" s="98">
        <v>171</v>
      </c>
      <c r="G180" s="76">
        <f t="shared" ca="1" si="8"/>
        <v>2.9976004882904254E-2</v>
      </c>
    </row>
    <row r="181" spans="2:7">
      <c r="B181" s="283">
        <v>41403.645833333336</v>
      </c>
      <c r="C181" s="284">
        <v>206.2</v>
      </c>
      <c r="D181" s="98">
        <f t="shared" si="9"/>
        <v>-0.53623318789078311</v>
      </c>
      <c r="E181" s="98">
        <v>6.3379918518900569E-2</v>
      </c>
      <c r="F181" s="98">
        <v>172</v>
      </c>
      <c r="G181" s="76">
        <f t="shared" ca="1" si="8"/>
        <v>-3.6212135542237484E-2</v>
      </c>
    </row>
    <row r="182" spans="2:7">
      <c r="B182" s="283">
        <v>37103.645833333336</v>
      </c>
      <c r="C182" s="284">
        <v>23.19</v>
      </c>
      <c r="D182" s="98">
        <f t="shared" si="9"/>
        <v>-0.88753637245392825</v>
      </c>
      <c r="E182" s="98">
        <v>6.3273727647868094E-2</v>
      </c>
      <c r="F182" s="98">
        <v>173</v>
      </c>
      <c r="G182" s="76">
        <f t="shared" ca="1" si="8"/>
        <v>-4.0142790385208134E-2</v>
      </c>
    </row>
    <row r="183" spans="2:7">
      <c r="B183" s="283">
        <v>42845.645833333336</v>
      </c>
      <c r="C183" s="284">
        <v>383.15</v>
      </c>
      <c r="D183" s="98">
        <f t="shared" si="9"/>
        <v>15.522207848210435</v>
      </c>
      <c r="E183" s="98">
        <v>6.2888371060807691E-2</v>
      </c>
      <c r="F183" s="98">
        <v>174</v>
      </c>
      <c r="G183" s="76">
        <f t="shared" ca="1" si="8"/>
        <v>-2.2782075715635189E-2</v>
      </c>
    </row>
    <row r="184" spans="2:7">
      <c r="B184" s="283">
        <v>40904.645833333336</v>
      </c>
      <c r="C184" s="284">
        <v>173.63</v>
      </c>
      <c r="D184" s="98">
        <f t="shared" si="9"/>
        <v>-0.54683544303797471</v>
      </c>
      <c r="E184" s="98">
        <v>6.2737177133064037E-2</v>
      </c>
      <c r="F184" s="98">
        <v>175</v>
      </c>
      <c r="G184" s="76">
        <f t="shared" ca="1" si="8"/>
        <v>-1.3642612991727662E-2</v>
      </c>
    </row>
    <row r="185" spans="2:7">
      <c r="B185" s="283">
        <v>39812.645833333336</v>
      </c>
      <c r="C185" s="284">
        <v>56.67</v>
      </c>
      <c r="D185" s="98">
        <f t="shared" si="9"/>
        <v>-0.67361631054541271</v>
      </c>
      <c r="E185" s="98">
        <v>6.2628914307144345E-2</v>
      </c>
      <c r="F185" s="98">
        <v>176</v>
      </c>
      <c r="G185" s="76">
        <f t="shared" ca="1" si="8"/>
        <v>-1.4598033546525675E-2</v>
      </c>
    </row>
    <row r="186" spans="2:7">
      <c r="B186" s="283">
        <v>44882.645833333336</v>
      </c>
      <c r="C186" s="284">
        <v>620.02</v>
      </c>
      <c r="D186" s="98">
        <f t="shared" si="9"/>
        <v>9.9408858302452785</v>
      </c>
      <c r="E186" s="98">
        <v>6.213276231263376E-2</v>
      </c>
      <c r="F186" s="98">
        <v>177</v>
      </c>
      <c r="G186" s="76">
        <f t="shared" ca="1" si="8"/>
        <v>-2.0839086056921526E-2</v>
      </c>
    </row>
    <row r="187" spans="2:7">
      <c r="B187" s="283">
        <v>39659.645833333336</v>
      </c>
      <c r="C187" s="284">
        <v>91.72</v>
      </c>
      <c r="D187" s="98">
        <f t="shared" si="9"/>
        <v>-0.85206928808748106</v>
      </c>
      <c r="E187" s="98">
        <v>6.2065771190365826E-2</v>
      </c>
      <c r="F187" s="98">
        <v>178</v>
      </c>
      <c r="G187" s="76">
        <f t="shared" ca="1" si="8"/>
        <v>5.6710675675901989E-3</v>
      </c>
    </row>
    <row r="188" spans="2:7">
      <c r="B188" s="283">
        <v>45534.645833333336</v>
      </c>
      <c r="C188" s="284">
        <v>2169.4699999999998</v>
      </c>
      <c r="D188" s="98">
        <f t="shared" si="9"/>
        <v>22.65318360226777</v>
      </c>
      <c r="E188" s="98">
        <v>6.1737760115889717E-2</v>
      </c>
      <c r="F188" s="98">
        <v>179</v>
      </c>
      <c r="G188" s="76">
        <f t="shared" ca="1" si="8"/>
        <v>5.9976842675586891E-4</v>
      </c>
    </row>
    <row r="189" spans="2:7">
      <c r="B189" s="283">
        <v>37585.645833333336</v>
      </c>
      <c r="C189" s="284">
        <v>23.39</v>
      </c>
      <c r="D189" s="98">
        <f t="shared" si="9"/>
        <v>-0.98921856490294868</v>
      </c>
      <c r="E189" s="98">
        <v>6.1733999092147052E-2</v>
      </c>
      <c r="F189" s="98">
        <v>180</v>
      </c>
      <c r="G189" s="76">
        <f t="shared" ca="1" si="8"/>
        <v>-2.5496299924852327E-2</v>
      </c>
    </row>
    <row r="190" spans="2:7">
      <c r="B190" s="283">
        <v>41677.645833333336</v>
      </c>
      <c r="C190" s="284">
        <v>206.67</v>
      </c>
      <c r="D190" s="98">
        <f t="shared" si="9"/>
        <v>7.8358272766139372</v>
      </c>
      <c r="E190" s="98">
        <v>6.1588247380316208E-2</v>
      </c>
      <c r="F190" s="98">
        <v>181</v>
      </c>
      <c r="G190" s="76">
        <f t="shared" ca="1" si="8"/>
        <v>2.7070452560014899E-3</v>
      </c>
    </row>
    <row r="191" spans="2:7">
      <c r="B191" s="283">
        <v>39535.645833333336</v>
      </c>
      <c r="C191" s="284">
        <v>84.87</v>
      </c>
      <c r="D191" s="98">
        <f t="shared" si="9"/>
        <v>-0.58934533313978799</v>
      </c>
      <c r="E191" s="98">
        <v>6.1272977366512604E-2</v>
      </c>
      <c r="F191" s="98">
        <v>182</v>
      </c>
      <c r="G191" s="76">
        <f t="shared" ca="1" si="8"/>
        <v>1.2636144539107991E-3</v>
      </c>
    </row>
    <row r="192" spans="2:7">
      <c r="B192" s="283">
        <v>37473.645833333336</v>
      </c>
      <c r="C192" s="284">
        <v>25.71</v>
      </c>
      <c r="D192" s="98">
        <f t="shared" si="9"/>
        <v>-0.69706610109579359</v>
      </c>
      <c r="E192" s="98">
        <v>6.1081304168386419E-2</v>
      </c>
      <c r="F192" s="98">
        <v>183</v>
      </c>
      <c r="G192" s="76">
        <f t="shared" ca="1" si="8"/>
        <v>-2.7706696209352157E-2</v>
      </c>
    </row>
    <row r="193" spans="2:7">
      <c r="B193" s="283">
        <v>43696.645833333336</v>
      </c>
      <c r="C193" s="284">
        <v>351.67</v>
      </c>
      <c r="D193" s="98">
        <f t="shared" si="9"/>
        <v>12.678335278101907</v>
      </c>
      <c r="E193" s="98">
        <v>6.1068702290076438E-2</v>
      </c>
      <c r="F193" s="98">
        <v>184</v>
      </c>
      <c r="G193" s="76">
        <f t="shared" ca="1" si="8"/>
        <v>-1.685313977930062E-2</v>
      </c>
    </row>
    <row r="194" spans="2:7">
      <c r="B194" s="283">
        <v>42422.645833333336</v>
      </c>
      <c r="C194" s="284">
        <v>374.83</v>
      </c>
      <c r="D194" s="98">
        <f t="shared" si="9"/>
        <v>6.5857195666391588E-2</v>
      </c>
      <c r="E194" s="98">
        <v>6.0879655836069357E-2</v>
      </c>
      <c r="F194" s="98">
        <v>185</v>
      </c>
      <c r="G194" s="76">
        <f t="shared" ca="1" si="8"/>
        <v>-3.6963509674094057E-2</v>
      </c>
    </row>
    <row r="195" spans="2:7">
      <c r="B195" s="283">
        <v>42419.645833333336</v>
      </c>
      <c r="C195" s="284">
        <v>353.32</v>
      </c>
      <c r="D195" s="98">
        <f t="shared" si="9"/>
        <v>-5.738601499346363E-2</v>
      </c>
      <c r="E195" s="98">
        <v>6.0798030444050744E-2</v>
      </c>
      <c r="F195" s="98">
        <v>186</v>
      </c>
      <c r="G195" s="76">
        <f t="shared" ca="1" si="8"/>
        <v>-6.5168787850175807E-3</v>
      </c>
    </row>
    <row r="196" spans="2:7">
      <c r="B196" s="283">
        <v>43383.645833333336</v>
      </c>
      <c r="C196" s="284">
        <v>240.9</v>
      </c>
      <c r="D196" s="98">
        <f t="shared" si="9"/>
        <v>-0.31818181818181812</v>
      </c>
      <c r="E196" s="98">
        <v>6.0766182298547022E-2</v>
      </c>
      <c r="F196" s="98">
        <v>187</v>
      </c>
      <c r="G196" s="76">
        <f t="shared" ca="1" si="8"/>
        <v>5.1458283736935694E-2</v>
      </c>
    </row>
    <row r="197" spans="2:7">
      <c r="B197" s="283">
        <v>42156.645833333336</v>
      </c>
      <c r="C197" s="284">
        <v>175.6</v>
      </c>
      <c r="D197" s="98">
        <f t="shared" si="9"/>
        <v>-0.27106683271066834</v>
      </c>
      <c r="E197" s="98">
        <v>6.057860723561026E-2</v>
      </c>
      <c r="F197" s="98">
        <v>188</v>
      </c>
      <c r="G197" s="76">
        <f t="shared" ca="1" si="8"/>
        <v>-4.7570935992541294E-3</v>
      </c>
    </row>
    <row r="198" spans="2:7">
      <c r="B198" s="283">
        <v>38372.645833333336</v>
      </c>
      <c r="C198" s="284">
        <v>39.24</v>
      </c>
      <c r="D198" s="98">
        <f t="shared" si="9"/>
        <v>-0.77653758542141227</v>
      </c>
      <c r="E198" s="98">
        <v>6.0540540540540588E-2</v>
      </c>
      <c r="F198" s="98">
        <v>189</v>
      </c>
      <c r="G198" s="76">
        <f t="shared" ca="1" si="8"/>
        <v>-1.0545977834783258E-2</v>
      </c>
    </row>
    <row r="199" spans="2:7">
      <c r="B199" s="283">
        <v>45457.645833333336</v>
      </c>
      <c r="C199" s="284">
        <v>1364.45</v>
      </c>
      <c r="D199" s="98">
        <f t="shared" si="9"/>
        <v>33.77191641182467</v>
      </c>
      <c r="E199" s="98">
        <v>6.0533045228786664E-2</v>
      </c>
      <c r="F199" s="98">
        <v>190</v>
      </c>
      <c r="G199" s="76">
        <f t="shared" ca="1" si="8"/>
        <v>-9.9210372728034159E-3</v>
      </c>
    </row>
    <row r="200" spans="2:7">
      <c r="B200" s="283">
        <v>37998.645833333336</v>
      </c>
      <c r="C200" s="284">
        <v>30.89</v>
      </c>
      <c r="D200" s="98">
        <f t="shared" si="9"/>
        <v>-0.9773608413646524</v>
      </c>
      <c r="E200" s="98">
        <v>6.0418812221078033E-2</v>
      </c>
      <c r="F200" s="98">
        <v>191</v>
      </c>
      <c r="G200" s="76">
        <f t="shared" ca="1" si="8"/>
        <v>-1.52820021085368E-2</v>
      </c>
    </row>
    <row r="201" spans="2:7">
      <c r="B201" s="283">
        <v>42562.645833333336</v>
      </c>
      <c r="C201" s="284">
        <v>324.2</v>
      </c>
      <c r="D201" s="98">
        <f t="shared" si="9"/>
        <v>9.4953059242473294</v>
      </c>
      <c r="E201" s="98">
        <v>6.0239387795146815E-2</v>
      </c>
      <c r="F201" s="98">
        <v>192</v>
      </c>
      <c r="G201" s="76">
        <f t="shared" ca="1" si="8"/>
        <v>-4.0960935219952102E-2</v>
      </c>
    </row>
    <row r="202" spans="2:7">
      <c r="B202" s="283">
        <v>43871.645833333336</v>
      </c>
      <c r="C202" s="284">
        <v>450.58</v>
      </c>
      <c r="D202" s="98">
        <f t="shared" si="9"/>
        <v>0.38982109808760024</v>
      </c>
      <c r="E202" s="98">
        <v>6.0188235294117653E-2</v>
      </c>
      <c r="F202" s="98">
        <v>193</v>
      </c>
      <c r="G202" s="76">
        <f t="shared" ref="G202:G265" ca="1" si="10">_xlfn.NORM.INV(RAND(),M$12,M$13)</f>
        <v>-3.4271771504844131E-2</v>
      </c>
    </row>
    <row r="203" spans="2:7">
      <c r="B203" s="283">
        <v>44617.645833333336</v>
      </c>
      <c r="C203" s="284">
        <v>336.2</v>
      </c>
      <c r="D203" s="98">
        <f t="shared" ref="D203:D266" si="11">C203/C202-1</f>
        <v>-0.25385059256957698</v>
      </c>
      <c r="E203" s="98">
        <v>6.0166498486377451E-2</v>
      </c>
      <c r="F203" s="98">
        <v>194</v>
      </c>
      <c r="G203" s="76">
        <f t="shared" ca="1" si="10"/>
        <v>5.1574464382866531E-3</v>
      </c>
    </row>
    <row r="204" spans="2:7">
      <c r="B204" s="283">
        <v>36586.645833333336</v>
      </c>
      <c r="C204" s="284">
        <v>38.869999999999997</v>
      </c>
      <c r="D204" s="98">
        <f t="shared" si="11"/>
        <v>-0.88438429506246286</v>
      </c>
      <c r="E204" s="98">
        <v>5.9994545950368128E-2</v>
      </c>
      <c r="F204" s="98">
        <v>195</v>
      </c>
      <c r="G204" s="76">
        <f t="shared" ca="1" si="10"/>
        <v>-5.3269393602236141E-3</v>
      </c>
    </row>
    <row r="205" spans="2:7">
      <c r="B205" s="283">
        <v>44879.645833333336</v>
      </c>
      <c r="C205" s="284">
        <v>594.20000000000005</v>
      </c>
      <c r="D205" s="98">
        <f t="shared" si="11"/>
        <v>14.286853614612815</v>
      </c>
      <c r="E205" s="98">
        <v>5.9973598772699699E-2</v>
      </c>
      <c r="F205" s="98">
        <v>196</v>
      </c>
      <c r="G205" s="76">
        <f t="shared" ca="1" si="10"/>
        <v>-4.0045639543390792E-2</v>
      </c>
    </row>
    <row r="206" spans="2:7">
      <c r="B206" s="283">
        <v>42660.645833333336</v>
      </c>
      <c r="C206" s="284">
        <v>496.98</v>
      </c>
      <c r="D206" s="98">
        <f t="shared" si="11"/>
        <v>-0.16361494446314373</v>
      </c>
      <c r="E206" s="98">
        <v>5.9884836852207357E-2</v>
      </c>
      <c r="F206" s="98">
        <v>197</v>
      </c>
      <c r="G206" s="76">
        <f t="shared" ca="1" si="10"/>
        <v>4.4123992416558698E-2</v>
      </c>
    </row>
    <row r="207" spans="2:7">
      <c r="B207" s="283">
        <v>38685.645833333336</v>
      </c>
      <c r="C207" s="284">
        <v>87.67</v>
      </c>
      <c r="D207" s="98">
        <f t="shared" si="11"/>
        <v>-0.82359451084550683</v>
      </c>
      <c r="E207" s="98">
        <v>5.9456193353474296E-2</v>
      </c>
      <c r="F207" s="98">
        <v>198</v>
      </c>
      <c r="G207" s="76">
        <f t="shared" ca="1" si="10"/>
        <v>2.978261431103223E-2</v>
      </c>
    </row>
    <row r="208" spans="2:7">
      <c r="B208" s="283">
        <v>42822.645833333336</v>
      </c>
      <c r="C208" s="284">
        <v>394.75</v>
      </c>
      <c r="D208" s="98">
        <f t="shared" si="11"/>
        <v>3.502680506444622</v>
      </c>
      <c r="E208" s="98">
        <v>5.944712828770804E-2</v>
      </c>
      <c r="F208" s="98">
        <v>199</v>
      </c>
      <c r="G208" s="76">
        <f t="shared" ca="1" si="10"/>
        <v>-4.7953464082754679E-3</v>
      </c>
    </row>
    <row r="209" spans="2:7">
      <c r="B209" s="283">
        <v>43700.645833333336</v>
      </c>
      <c r="C209" s="284">
        <v>323.77</v>
      </c>
      <c r="D209" s="98">
        <f t="shared" si="11"/>
        <v>-0.17981000633312227</v>
      </c>
      <c r="E209" s="98">
        <v>5.9283494192704067E-2</v>
      </c>
      <c r="F209" s="98">
        <v>200</v>
      </c>
      <c r="G209" s="76">
        <f t="shared" ca="1" si="10"/>
        <v>2.0261302888614961E-2</v>
      </c>
    </row>
    <row r="210" spans="2:7">
      <c r="B210" s="283">
        <v>36990.645833333336</v>
      </c>
      <c r="C210" s="284">
        <v>25.58</v>
      </c>
      <c r="D210" s="98">
        <f t="shared" si="11"/>
        <v>-0.92099329771133831</v>
      </c>
      <c r="E210" s="98">
        <v>5.9213250517598404E-2</v>
      </c>
      <c r="F210" s="98">
        <v>201</v>
      </c>
      <c r="G210" s="76">
        <f t="shared" ca="1" si="10"/>
        <v>-4.0789993720355175E-2</v>
      </c>
    </row>
    <row r="211" spans="2:7">
      <c r="B211" s="283">
        <v>43049.645833333336</v>
      </c>
      <c r="C211" s="284">
        <v>348.28</v>
      </c>
      <c r="D211" s="98">
        <f t="shared" si="11"/>
        <v>12.615324472243941</v>
      </c>
      <c r="E211" s="98">
        <v>5.8923685010641602E-2</v>
      </c>
      <c r="F211" s="98">
        <v>202</v>
      </c>
      <c r="G211" s="76">
        <f t="shared" ca="1" si="10"/>
        <v>6.6384656954023482E-3</v>
      </c>
    </row>
    <row r="212" spans="2:7">
      <c r="B212" s="283">
        <v>39813.645833333336</v>
      </c>
      <c r="C212" s="284">
        <v>60</v>
      </c>
      <c r="D212" s="98">
        <f t="shared" si="11"/>
        <v>-0.82772481911106</v>
      </c>
      <c r="E212" s="98">
        <v>5.8761249338274091E-2</v>
      </c>
      <c r="F212" s="98">
        <v>203</v>
      </c>
      <c r="G212" s="76">
        <f t="shared" ca="1" si="10"/>
        <v>4.3842162783823906E-2</v>
      </c>
    </row>
    <row r="213" spans="2:7">
      <c r="B213" s="283">
        <v>40591.645833333336</v>
      </c>
      <c r="C213" s="284">
        <v>120.56</v>
      </c>
      <c r="D213" s="98">
        <f t="shared" si="11"/>
        <v>1.0093333333333332</v>
      </c>
      <c r="E213" s="98">
        <v>5.8565282289928966E-2</v>
      </c>
      <c r="F213" s="98">
        <v>204</v>
      </c>
      <c r="G213" s="76">
        <f t="shared" ca="1" si="10"/>
        <v>-1.6903913794645165E-2</v>
      </c>
    </row>
    <row r="214" spans="2:7">
      <c r="B214" s="283">
        <v>39332.645833333336</v>
      </c>
      <c r="C214" s="284">
        <v>94.56</v>
      </c>
      <c r="D214" s="98">
        <f t="shared" si="11"/>
        <v>-0.21566025215660256</v>
      </c>
      <c r="E214" s="98">
        <v>5.8546960707489104E-2</v>
      </c>
      <c r="F214" s="98">
        <v>205</v>
      </c>
      <c r="G214" s="76">
        <f t="shared" ca="1" si="10"/>
        <v>3.6438906581658936E-2</v>
      </c>
    </row>
    <row r="215" spans="2:7">
      <c r="B215" s="283">
        <v>42321.645833333336</v>
      </c>
      <c r="C215" s="284">
        <v>329.75</v>
      </c>
      <c r="D215" s="98">
        <f t="shared" si="11"/>
        <v>2.4872038917089676</v>
      </c>
      <c r="E215" s="98">
        <v>5.8485539113408036E-2</v>
      </c>
      <c r="F215" s="98">
        <v>206</v>
      </c>
      <c r="G215" s="76">
        <f t="shared" ca="1" si="10"/>
        <v>3.116736265983858E-2</v>
      </c>
    </row>
    <row r="216" spans="2:7">
      <c r="B216" s="283">
        <v>36718.645833333336</v>
      </c>
      <c r="C216" s="284">
        <v>31.33</v>
      </c>
      <c r="D216" s="98">
        <f t="shared" si="11"/>
        <v>-0.90498862774829414</v>
      </c>
      <c r="E216" s="98">
        <v>5.8445945945945876E-2</v>
      </c>
      <c r="F216" s="98">
        <v>207</v>
      </c>
      <c r="G216" s="76">
        <f t="shared" ca="1" si="10"/>
        <v>1.710121792554227E-2</v>
      </c>
    </row>
    <row r="217" spans="2:7">
      <c r="B217" s="283">
        <v>41781.645833333336</v>
      </c>
      <c r="C217" s="284">
        <v>229.41</v>
      </c>
      <c r="D217" s="98">
        <f t="shared" si="11"/>
        <v>6.3223747207149703</v>
      </c>
      <c r="E217" s="98">
        <v>5.8359475918066117E-2</v>
      </c>
      <c r="F217" s="98">
        <v>208</v>
      </c>
      <c r="G217" s="76">
        <f t="shared" ca="1" si="10"/>
        <v>1.7573790703866457E-2</v>
      </c>
    </row>
    <row r="218" spans="2:7">
      <c r="B218" s="283">
        <v>41676.645833333336</v>
      </c>
      <c r="C218" s="284">
        <v>194.68</v>
      </c>
      <c r="D218" s="98">
        <f t="shared" si="11"/>
        <v>-0.15138834401290258</v>
      </c>
      <c r="E218" s="98">
        <v>5.8100983749116875E-2</v>
      </c>
      <c r="F218" s="98">
        <v>209</v>
      </c>
      <c r="G218" s="76">
        <f t="shared" ca="1" si="10"/>
        <v>-2.3679429897350449E-2</v>
      </c>
    </row>
    <row r="219" spans="2:7">
      <c r="B219" s="283">
        <v>39447.645833333336</v>
      </c>
      <c r="C219" s="284">
        <v>103.09</v>
      </c>
      <c r="D219" s="98">
        <f t="shared" si="11"/>
        <v>-0.47046435175672896</v>
      </c>
      <c r="E219" s="98">
        <v>5.7984400656814428E-2</v>
      </c>
      <c r="F219" s="98">
        <v>210</v>
      </c>
      <c r="G219" s="76">
        <f t="shared" ca="1" si="10"/>
        <v>5.0840347794129465E-2</v>
      </c>
    </row>
    <row r="220" spans="2:7">
      <c r="B220" s="283">
        <v>39954.645833333336</v>
      </c>
      <c r="C220" s="284">
        <v>74.13</v>
      </c>
      <c r="D220" s="98">
        <f t="shared" si="11"/>
        <v>-0.28091958482879043</v>
      </c>
      <c r="E220" s="98">
        <v>5.7942057942057978E-2</v>
      </c>
      <c r="F220" s="98">
        <v>211</v>
      </c>
      <c r="G220" s="76">
        <f t="shared" ca="1" si="10"/>
        <v>9.4563837212575715E-3</v>
      </c>
    </row>
    <row r="221" spans="2:7">
      <c r="B221" s="283">
        <v>37329.645833333336</v>
      </c>
      <c r="C221" s="284">
        <v>25.39</v>
      </c>
      <c r="D221" s="98">
        <f t="shared" si="11"/>
        <v>-0.65749359233778493</v>
      </c>
      <c r="E221" s="98">
        <v>5.7916666666666616E-2</v>
      </c>
      <c r="F221" s="98">
        <v>212</v>
      </c>
      <c r="G221" s="76">
        <f t="shared" ca="1" si="10"/>
        <v>-1.2653571734061885E-2</v>
      </c>
    </row>
    <row r="222" spans="2:7">
      <c r="B222" s="283">
        <v>37502.645833333336</v>
      </c>
      <c r="C222" s="284">
        <v>24.38</v>
      </c>
      <c r="D222" s="98">
        <f t="shared" si="11"/>
        <v>-3.9779440724694859E-2</v>
      </c>
      <c r="E222" s="98">
        <v>5.7700650759219041E-2</v>
      </c>
      <c r="F222" s="98">
        <v>213</v>
      </c>
      <c r="G222" s="76">
        <f t="shared" ca="1" si="10"/>
        <v>-3.3496768370879143E-2</v>
      </c>
    </row>
    <row r="223" spans="2:7">
      <c r="B223" s="283">
        <v>42328.645833333336</v>
      </c>
      <c r="C223" s="284">
        <v>422.57</v>
      </c>
      <c r="D223" s="98">
        <f t="shared" si="11"/>
        <v>16.332649712879409</v>
      </c>
      <c r="E223" s="98">
        <v>5.7694233079695678E-2</v>
      </c>
      <c r="F223" s="98">
        <v>214</v>
      </c>
      <c r="G223" s="76">
        <f t="shared" ca="1" si="10"/>
        <v>-1.0125246907963115E-2</v>
      </c>
    </row>
    <row r="224" spans="2:7">
      <c r="B224" s="283">
        <v>37907.645833333336</v>
      </c>
      <c r="C224" s="284">
        <v>25.51</v>
      </c>
      <c r="D224" s="98">
        <f t="shared" si="11"/>
        <v>-0.93963130368932957</v>
      </c>
      <c r="E224" s="98">
        <v>5.7628524046434482E-2</v>
      </c>
      <c r="F224" s="98">
        <v>215</v>
      </c>
      <c r="G224" s="76">
        <f t="shared" ca="1" si="10"/>
        <v>-1.1800698409541174E-2</v>
      </c>
    </row>
    <row r="225" spans="2:7">
      <c r="B225" s="283">
        <v>41010.645833333336</v>
      </c>
      <c r="C225" s="284">
        <v>236.4</v>
      </c>
      <c r="D225" s="98">
        <f t="shared" si="11"/>
        <v>8.2669541356330853</v>
      </c>
      <c r="E225" s="98">
        <v>5.7623478883321422E-2</v>
      </c>
      <c r="F225" s="98">
        <v>216</v>
      </c>
      <c r="G225" s="76">
        <f t="shared" ca="1" si="10"/>
        <v>7.3487694790403176E-3</v>
      </c>
    </row>
    <row r="226" spans="2:7">
      <c r="B226" s="283">
        <v>43432.645833333336</v>
      </c>
      <c r="C226" s="284">
        <v>312.68</v>
      </c>
      <c r="D226" s="98">
        <f t="shared" si="11"/>
        <v>0.32267343485617594</v>
      </c>
      <c r="E226" s="98">
        <v>5.7601894131574571E-2</v>
      </c>
      <c r="F226" s="98">
        <v>217</v>
      </c>
      <c r="G226" s="76">
        <f t="shared" ca="1" si="10"/>
        <v>-2.6068433703498463E-2</v>
      </c>
    </row>
    <row r="227" spans="2:7">
      <c r="B227" s="283">
        <v>37839.645833333336</v>
      </c>
      <c r="C227" s="284">
        <v>25.42</v>
      </c>
      <c r="D227" s="98">
        <f t="shared" si="11"/>
        <v>-0.91870282717154916</v>
      </c>
      <c r="E227" s="98">
        <v>5.7404326123128291E-2</v>
      </c>
      <c r="F227" s="98">
        <v>218</v>
      </c>
      <c r="G227" s="76">
        <f t="shared" ca="1" si="10"/>
        <v>6.5089176411645203E-2</v>
      </c>
    </row>
    <row r="228" spans="2:7">
      <c r="B228" s="283">
        <v>36888.645833333336</v>
      </c>
      <c r="C228" s="284">
        <v>37.85</v>
      </c>
      <c r="D228" s="98">
        <f t="shared" si="11"/>
        <v>0.48898505114083402</v>
      </c>
      <c r="E228" s="98">
        <v>5.7262569832402299E-2</v>
      </c>
      <c r="F228" s="98">
        <v>219</v>
      </c>
      <c r="G228" s="76">
        <f t="shared" ca="1" si="10"/>
        <v>6.6942845557816377E-3</v>
      </c>
    </row>
    <row r="229" spans="2:7">
      <c r="B229" s="283">
        <v>45533.645833333336</v>
      </c>
      <c r="C229" s="284">
        <v>2043.32</v>
      </c>
      <c r="D229" s="98">
        <f t="shared" si="11"/>
        <v>52.984676354029055</v>
      </c>
      <c r="E229" s="98">
        <v>5.7126597340783292E-2</v>
      </c>
      <c r="F229" s="98">
        <v>220</v>
      </c>
      <c r="G229" s="76">
        <f t="shared" ca="1" si="10"/>
        <v>1.0268078553424128E-2</v>
      </c>
    </row>
    <row r="230" spans="2:7">
      <c r="B230" s="283">
        <v>41675.645833333336</v>
      </c>
      <c r="C230" s="284">
        <v>183.99</v>
      </c>
      <c r="D230" s="98">
        <f t="shared" si="11"/>
        <v>-0.9099553667560637</v>
      </c>
      <c r="E230" s="98">
        <v>5.7110025854639535E-2</v>
      </c>
      <c r="F230" s="98">
        <v>221</v>
      </c>
      <c r="G230" s="76">
        <f t="shared" ca="1" si="10"/>
        <v>1.2171147864216288E-3</v>
      </c>
    </row>
    <row r="231" spans="2:7">
      <c r="B231" s="283">
        <v>44714.645833333336</v>
      </c>
      <c r="C231" s="284">
        <v>402.83</v>
      </c>
      <c r="D231" s="98">
        <f t="shared" si="11"/>
        <v>1.1894124680689164</v>
      </c>
      <c r="E231" s="98">
        <v>5.7102369643372564E-2</v>
      </c>
      <c r="F231" s="98">
        <v>222</v>
      </c>
      <c r="G231" s="76">
        <f t="shared" ca="1" si="10"/>
        <v>2.9489511567850563E-3</v>
      </c>
    </row>
    <row r="232" spans="2:7">
      <c r="B232" s="283">
        <v>36829.645833333336</v>
      </c>
      <c r="C232" s="284">
        <v>24.81</v>
      </c>
      <c r="D232" s="98">
        <f t="shared" si="11"/>
        <v>-0.93841074398629698</v>
      </c>
      <c r="E232" s="98">
        <v>5.7094162760971345E-2</v>
      </c>
      <c r="F232" s="98">
        <v>223</v>
      </c>
      <c r="G232" s="76">
        <f t="shared" ca="1" si="10"/>
        <v>3.6407408763489836E-2</v>
      </c>
    </row>
    <row r="233" spans="2:7">
      <c r="B233" s="283">
        <v>43529.645833333336</v>
      </c>
      <c r="C233" s="284">
        <v>319.38</v>
      </c>
      <c r="D233" s="98">
        <f t="shared" si="11"/>
        <v>11.873035066505443</v>
      </c>
      <c r="E233" s="98">
        <v>5.6954694377337134E-2</v>
      </c>
      <c r="F233" s="98">
        <v>224</v>
      </c>
      <c r="G233" s="76">
        <f t="shared" ca="1" si="10"/>
        <v>1.811541176243921E-2</v>
      </c>
    </row>
    <row r="234" spans="2:7">
      <c r="B234" s="283">
        <v>38315.645833333336</v>
      </c>
      <c r="C234" s="284">
        <v>31.07</v>
      </c>
      <c r="D234" s="98">
        <f t="shared" si="11"/>
        <v>-0.90271776567098749</v>
      </c>
      <c r="E234" s="98">
        <v>5.6802721088435426E-2</v>
      </c>
      <c r="F234" s="98">
        <v>225</v>
      </c>
      <c r="G234" s="76">
        <f t="shared" ca="1" si="10"/>
        <v>-3.6594565509687024E-2</v>
      </c>
    </row>
    <row r="235" spans="2:7">
      <c r="B235" s="283">
        <v>44664.645833333336</v>
      </c>
      <c r="C235" s="284">
        <v>430.75</v>
      </c>
      <c r="D235" s="98">
        <f t="shared" si="11"/>
        <v>12.863855809462503</v>
      </c>
      <c r="E235" s="98">
        <v>5.6744026299003991E-2</v>
      </c>
      <c r="F235" s="98">
        <v>226</v>
      </c>
      <c r="G235" s="76">
        <f t="shared" ca="1" si="10"/>
        <v>4.6783253257318992E-4</v>
      </c>
    </row>
    <row r="236" spans="2:7">
      <c r="B236" s="283">
        <v>44991.645833333336</v>
      </c>
      <c r="C236" s="284">
        <v>666.08</v>
      </c>
      <c r="D236" s="98">
        <f t="shared" si="11"/>
        <v>0.54632617527568206</v>
      </c>
      <c r="E236" s="98">
        <v>5.663250737650305E-2</v>
      </c>
      <c r="F236" s="98">
        <v>227</v>
      </c>
      <c r="G236" s="76">
        <f t="shared" ca="1" si="10"/>
        <v>-1.8970316037105011E-2</v>
      </c>
    </row>
    <row r="237" spans="2:7">
      <c r="B237" s="283">
        <v>41011.645833333336</v>
      </c>
      <c r="C237" s="284">
        <v>249.78</v>
      </c>
      <c r="D237" s="98">
        <f t="shared" si="11"/>
        <v>-0.625</v>
      </c>
      <c r="E237" s="98">
        <v>5.6598984771573546E-2</v>
      </c>
      <c r="F237" s="98">
        <v>228</v>
      </c>
      <c r="G237" s="76">
        <f t="shared" ca="1" si="10"/>
        <v>4.0287631635837685E-2</v>
      </c>
    </row>
    <row r="238" spans="2:7">
      <c r="B238" s="283">
        <v>43915.645833333336</v>
      </c>
      <c r="C238" s="284">
        <v>264.63</v>
      </c>
      <c r="D238" s="98">
        <f t="shared" si="11"/>
        <v>5.9452318039875163E-2</v>
      </c>
      <c r="E238" s="98">
        <v>5.6533716612767959E-2</v>
      </c>
      <c r="F238" s="98">
        <v>229</v>
      </c>
      <c r="G238" s="76">
        <f t="shared" ca="1" si="10"/>
        <v>5.7243042992080988E-3</v>
      </c>
    </row>
    <row r="239" spans="2:7">
      <c r="B239" s="283">
        <v>39862.645833333336</v>
      </c>
      <c r="C239" s="284">
        <v>53.43</v>
      </c>
      <c r="D239" s="98">
        <f t="shared" si="11"/>
        <v>-0.79809545403015525</v>
      </c>
      <c r="E239" s="98">
        <v>5.6346381969157866E-2</v>
      </c>
      <c r="F239" s="98">
        <v>230</v>
      </c>
      <c r="G239" s="76">
        <f t="shared" ca="1" si="10"/>
        <v>-3.4274638299795303E-2</v>
      </c>
    </row>
    <row r="240" spans="2:7">
      <c r="B240" s="283">
        <v>38071.645833333336</v>
      </c>
      <c r="C240" s="284">
        <v>24.22</v>
      </c>
      <c r="D240" s="98">
        <f t="shared" si="11"/>
        <v>-0.54669661239004308</v>
      </c>
      <c r="E240" s="98">
        <v>5.6258177060619197E-2</v>
      </c>
      <c r="F240" s="98">
        <v>231</v>
      </c>
      <c r="G240" s="76">
        <f t="shared" ca="1" si="10"/>
        <v>9.9537051701133299E-3</v>
      </c>
    </row>
    <row r="241" spans="2:7">
      <c r="B241" s="283">
        <v>42439.645833333336</v>
      </c>
      <c r="C241" s="284">
        <v>399.43</v>
      </c>
      <c r="D241" s="98">
        <f t="shared" si="11"/>
        <v>15.491742361684558</v>
      </c>
      <c r="E241" s="98">
        <v>5.5910965422438563E-2</v>
      </c>
      <c r="F241" s="98">
        <v>232</v>
      </c>
      <c r="G241" s="76">
        <f t="shared" ca="1" si="10"/>
        <v>2.1233616738574088E-2</v>
      </c>
    </row>
    <row r="242" spans="2:7">
      <c r="B242" s="283">
        <v>39953.645833333336</v>
      </c>
      <c r="C242" s="284">
        <v>70.069999999999993</v>
      </c>
      <c r="D242" s="98">
        <f t="shared" si="11"/>
        <v>-0.82457501940264877</v>
      </c>
      <c r="E242" s="98">
        <v>5.5907172995780519E-2</v>
      </c>
      <c r="F242" s="98">
        <v>233</v>
      </c>
      <c r="G242" s="76">
        <f t="shared" ca="1" si="10"/>
        <v>-3.4588755564241007E-2</v>
      </c>
    </row>
    <row r="243" spans="2:7">
      <c r="B243" s="283">
        <v>42643.645833333336</v>
      </c>
      <c r="C243" s="284">
        <v>428.87</v>
      </c>
      <c r="D243" s="98">
        <f t="shared" si="11"/>
        <v>5.1205936920222639</v>
      </c>
      <c r="E243" s="98">
        <v>5.5861933133093622E-2</v>
      </c>
      <c r="F243" s="98">
        <v>234</v>
      </c>
      <c r="G243" s="76">
        <f t="shared" ca="1" si="10"/>
        <v>-1.2078243508079659E-2</v>
      </c>
    </row>
    <row r="244" spans="2:7">
      <c r="B244" s="283">
        <v>42368.645833333336</v>
      </c>
      <c r="C244" s="284">
        <v>441.3</v>
      </c>
      <c r="D244" s="98">
        <f t="shared" si="11"/>
        <v>2.8983141744584717E-2</v>
      </c>
      <c r="E244" s="98">
        <v>5.5817403162906398E-2</v>
      </c>
      <c r="F244" s="98">
        <v>235</v>
      </c>
      <c r="G244" s="76">
        <f t="shared" ca="1" si="10"/>
        <v>8.6945543110592115E-3</v>
      </c>
    </row>
    <row r="245" spans="2:7">
      <c r="B245" s="283">
        <v>40267.645833333336</v>
      </c>
      <c r="C245" s="284">
        <v>130.83000000000001</v>
      </c>
      <c r="D245" s="98">
        <f t="shared" si="11"/>
        <v>-0.70353501019714471</v>
      </c>
      <c r="E245" s="98">
        <v>5.5761781794706256E-2</v>
      </c>
      <c r="F245" s="98">
        <v>236</v>
      </c>
      <c r="G245" s="76">
        <f t="shared" ca="1" si="10"/>
        <v>2.7064045609912997E-2</v>
      </c>
    </row>
    <row r="246" spans="2:7">
      <c r="B246" s="283">
        <v>37027.645833333336</v>
      </c>
      <c r="C246" s="284">
        <v>23.1</v>
      </c>
      <c r="D246" s="98">
        <f t="shared" si="11"/>
        <v>-0.8234349919743178</v>
      </c>
      <c r="E246" s="98">
        <v>5.5758683729433489E-2</v>
      </c>
      <c r="F246" s="98">
        <v>237</v>
      </c>
      <c r="G246" s="76">
        <f t="shared" ca="1" si="10"/>
        <v>1.2900981647005103E-2</v>
      </c>
    </row>
    <row r="247" spans="2:7">
      <c r="B247" s="283">
        <v>44372.645833333336</v>
      </c>
      <c r="C247" s="284">
        <v>341.88</v>
      </c>
      <c r="D247" s="98">
        <f t="shared" si="11"/>
        <v>13.799999999999999</v>
      </c>
      <c r="E247" s="98">
        <v>5.5673923112552037E-2</v>
      </c>
      <c r="F247" s="98">
        <v>238</v>
      </c>
      <c r="G247" s="76">
        <f t="shared" ca="1" si="10"/>
        <v>1.573491004985365E-2</v>
      </c>
    </row>
    <row r="248" spans="2:7">
      <c r="B248" s="283">
        <v>45351.645833333336</v>
      </c>
      <c r="C248" s="284">
        <v>985.82</v>
      </c>
      <c r="D248" s="98">
        <f t="shared" si="11"/>
        <v>1.8835263835263838</v>
      </c>
      <c r="E248" s="98">
        <v>5.5560909275855996E-2</v>
      </c>
      <c r="F248" s="98">
        <v>239</v>
      </c>
      <c r="G248" s="76">
        <f t="shared" ca="1" si="10"/>
        <v>2.691284058215199E-2</v>
      </c>
    </row>
    <row r="249" spans="2:7">
      <c r="B249" s="283">
        <v>36710.645833333336</v>
      </c>
      <c r="C249" s="284">
        <v>28.15</v>
      </c>
      <c r="D249" s="98">
        <f t="shared" si="11"/>
        <v>-0.97144509139599522</v>
      </c>
      <c r="E249" s="98">
        <v>5.5493063367078932E-2</v>
      </c>
      <c r="F249" s="98">
        <v>240</v>
      </c>
      <c r="G249" s="76">
        <f t="shared" ca="1" si="10"/>
        <v>-2.4154274298207327E-2</v>
      </c>
    </row>
    <row r="250" spans="2:7">
      <c r="B250" s="283">
        <v>36735.645833333336</v>
      </c>
      <c r="C250" s="284">
        <v>29.9</v>
      </c>
      <c r="D250" s="98">
        <f t="shared" si="11"/>
        <v>6.216696269982247E-2</v>
      </c>
      <c r="E250" s="98">
        <v>5.541828450405939E-2</v>
      </c>
      <c r="F250" s="98">
        <v>241</v>
      </c>
      <c r="G250" s="76">
        <f t="shared" ca="1" si="10"/>
        <v>3.6419114735307197E-3</v>
      </c>
    </row>
    <row r="251" spans="2:7">
      <c r="B251" s="283">
        <v>44914.645833333336</v>
      </c>
      <c r="C251" s="284">
        <v>666.08</v>
      </c>
      <c r="D251" s="98">
        <f t="shared" si="11"/>
        <v>21.276923076923079</v>
      </c>
      <c r="E251" s="98">
        <v>5.5376863720628222E-2</v>
      </c>
      <c r="F251" s="98">
        <v>242</v>
      </c>
      <c r="G251" s="76">
        <f t="shared" ca="1" si="10"/>
        <v>-1.7237935693892655E-2</v>
      </c>
    </row>
    <row r="252" spans="2:7">
      <c r="B252" s="283">
        <v>39651.645833333336</v>
      </c>
      <c r="C252" s="284">
        <v>90.5</v>
      </c>
      <c r="D252" s="98">
        <f t="shared" si="11"/>
        <v>-0.86413043478260865</v>
      </c>
      <c r="E252" s="98">
        <v>5.5270522388059629E-2</v>
      </c>
      <c r="F252" s="98">
        <v>243</v>
      </c>
      <c r="G252" s="76">
        <f t="shared" ca="1" si="10"/>
        <v>2.4580832613639667E-3</v>
      </c>
    </row>
    <row r="253" spans="2:7">
      <c r="B253" s="283">
        <v>42808.645833333336</v>
      </c>
      <c r="C253" s="284">
        <v>359.08</v>
      </c>
      <c r="D253" s="98">
        <f t="shared" si="11"/>
        <v>2.9677348066298341</v>
      </c>
      <c r="E253" s="98">
        <v>5.4876615746181079E-2</v>
      </c>
      <c r="F253" s="98">
        <v>244</v>
      </c>
      <c r="G253" s="76">
        <f t="shared" ca="1" si="10"/>
        <v>-2.7337066018364119E-2</v>
      </c>
    </row>
    <row r="254" spans="2:7">
      <c r="B254" s="283">
        <v>40708.645833333336</v>
      </c>
      <c r="C254" s="284">
        <v>144.84</v>
      </c>
      <c r="D254" s="98">
        <f t="shared" si="11"/>
        <v>-0.59663584716497708</v>
      </c>
      <c r="E254" s="98">
        <v>5.4839414463622393E-2</v>
      </c>
      <c r="F254" s="98">
        <v>245</v>
      </c>
      <c r="G254" s="76">
        <f t="shared" ca="1" si="10"/>
        <v>-1.6792670673901902E-2</v>
      </c>
    </row>
    <row r="255" spans="2:7">
      <c r="B255" s="283">
        <v>44838.645833333336</v>
      </c>
      <c r="C255" s="284">
        <v>399.12</v>
      </c>
      <c r="D255" s="98">
        <f t="shared" si="11"/>
        <v>1.755592377796189</v>
      </c>
      <c r="E255" s="98">
        <v>5.4673255291599387E-2</v>
      </c>
      <c r="F255" s="98">
        <v>246</v>
      </c>
      <c r="G255" s="76">
        <f t="shared" ca="1" si="10"/>
        <v>-4.8647314685621647E-2</v>
      </c>
    </row>
    <row r="256" spans="2:7">
      <c r="B256" s="283">
        <v>44470.645833333336</v>
      </c>
      <c r="C256" s="284">
        <v>420.3</v>
      </c>
      <c r="D256" s="98">
        <f t="shared" si="11"/>
        <v>5.3066746843054791E-2</v>
      </c>
      <c r="E256" s="98">
        <v>5.4519908673507755E-2</v>
      </c>
      <c r="F256" s="98">
        <v>247</v>
      </c>
      <c r="G256" s="76">
        <f t="shared" ca="1" si="10"/>
        <v>2.0960787728378186E-2</v>
      </c>
    </row>
    <row r="257" spans="2:7">
      <c r="B257" s="283">
        <v>41449.645833333336</v>
      </c>
      <c r="C257" s="284">
        <v>195.94</v>
      </c>
      <c r="D257" s="98">
        <f t="shared" si="11"/>
        <v>-0.53380918391625032</v>
      </c>
      <c r="E257" s="98">
        <v>5.4461306640835261E-2</v>
      </c>
      <c r="F257" s="98">
        <v>248</v>
      </c>
      <c r="G257" s="76">
        <f t="shared" ca="1" si="10"/>
        <v>2.3616713936993727E-2</v>
      </c>
    </row>
    <row r="258" spans="2:7">
      <c r="B258" s="283">
        <v>37400.645833333336</v>
      </c>
      <c r="C258" s="284">
        <v>25.53</v>
      </c>
      <c r="D258" s="98">
        <f t="shared" si="11"/>
        <v>-0.86970501173828718</v>
      </c>
      <c r="E258" s="98">
        <v>5.4087530966143715E-2</v>
      </c>
      <c r="F258" s="98">
        <v>249</v>
      </c>
      <c r="G258" s="76">
        <f t="shared" ca="1" si="10"/>
        <v>3.9754363802404276E-2</v>
      </c>
    </row>
    <row r="259" spans="2:7">
      <c r="B259" s="283">
        <v>44972.645833333336</v>
      </c>
      <c r="C259" s="284">
        <v>587.65</v>
      </c>
      <c r="D259" s="98">
        <f t="shared" si="11"/>
        <v>22.018018018018015</v>
      </c>
      <c r="E259" s="98">
        <v>5.402399870858976E-2</v>
      </c>
      <c r="F259" s="98">
        <v>250</v>
      </c>
      <c r="G259" s="76">
        <f t="shared" ca="1" si="10"/>
        <v>-3.0304853170379877E-2</v>
      </c>
    </row>
    <row r="260" spans="2:7">
      <c r="B260" s="283">
        <v>42213.645833333336</v>
      </c>
      <c r="C260" s="284">
        <v>190.75</v>
      </c>
      <c r="D260" s="98">
        <f t="shared" si="11"/>
        <v>-0.67540202501488977</v>
      </c>
      <c r="E260" s="98">
        <v>5.3983865620510718E-2</v>
      </c>
      <c r="F260" s="98">
        <v>251</v>
      </c>
      <c r="G260" s="76">
        <f t="shared" ca="1" si="10"/>
        <v>1.4509928549109775E-2</v>
      </c>
    </row>
    <row r="261" spans="2:7">
      <c r="B261" s="283">
        <v>36873.645833333336</v>
      </c>
      <c r="C261" s="284">
        <v>31.87</v>
      </c>
      <c r="D261" s="98">
        <f t="shared" si="11"/>
        <v>-0.83292267365661865</v>
      </c>
      <c r="E261" s="98">
        <v>5.3902116402116507E-2</v>
      </c>
      <c r="F261" s="98">
        <v>252</v>
      </c>
      <c r="G261" s="76">
        <f t="shared" ca="1" si="10"/>
        <v>2.0642772571509257E-2</v>
      </c>
    </row>
    <row r="262" spans="2:7">
      <c r="B262" s="283">
        <v>39778.645833333336</v>
      </c>
      <c r="C262" s="284">
        <v>56.56</v>
      </c>
      <c r="D262" s="98">
        <f t="shared" si="11"/>
        <v>0.77470975839347345</v>
      </c>
      <c r="E262" s="98">
        <v>5.34550195567145E-2</v>
      </c>
      <c r="F262" s="98">
        <v>253</v>
      </c>
      <c r="G262" s="76">
        <f t="shared" ca="1" si="10"/>
        <v>5.6350441031363253E-2</v>
      </c>
    </row>
    <row r="263" spans="2:7">
      <c r="B263" s="283">
        <v>41039.645833333336</v>
      </c>
      <c r="C263" s="284">
        <v>236.54</v>
      </c>
      <c r="D263" s="98">
        <f t="shared" si="11"/>
        <v>3.1821074964639315</v>
      </c>
      <c r="E263" s="98">
        <v>5.3208068035086153E-2</v>
      </c>
      <c r="F263" s="98">
        <v>254</v>
      </c>
      <c r="G263" s="76">
        <f t="shared" ca="1" si="10"/>
        <v>-3.1328881673167275E-2</v>
      </c>
    </row>
    <row r="264" spans="2:7">
      <c r="B264" s="283">
        <v>40807.645833333336</v>
      </c>
      <c r="C264" s="284">
        <v>244.2</v>
      </c>
      <c r="D264" s="98">
        <f t="shared" si="11"/>
        <v>3.2383529212818063E-2</v>
      </c>
      <c r="E264" s="98">
        <v>5.3085514683686164E-2</v>
      </c>
      <c r="F264" s="98">
        <v>255</v>
      </c>
      <c r="G264" s="76">
        <f t="shared" ca="1" si="10"/>
        <v>-4.6033435987776952E-3</v>
      </c>
    </row>
    <row r="265" spans="2:7">
      <c r="B265" s="283">
        <v>44817.645833333336</v>
      </c>
      <c r="C265" s="284">
        <v>390.97</v>
      </c>
      <c r="D265" s="98">
        <f t="shared" si="11"/>
        <v>0.60102375102375127</v>
      </c>
      <c r="E265" s="98">
        <v>5.2890959523873793E-2</v>
      </c>
      <c r="F265" s="98">
        <v>256</v>
      </c>
      <c r="G265" s="76">
        <f t="shared" ca="1" si="10"/>
        <v>-2.4337697315600995E-2</v>
      </c>
    </row>
    <row r="266" spans="2:7">
      <c r="B266" s="283">
        <v>45341.645833333336</v>
      </c>
      <c r="C266" s="284">
        <v>893.6</v>
      </c>
      <c r="D266" s="98">
        <f t="shared" si="11"/>
        <v>1.2855973604112845</v>
      </c>
      <c r="E266" s="98">
        <v>5.2842415316642244E-2</v>
      </c>
      <c r="F266" s="98">
        <v>257</v>
      </c>
      <c r="G266" s="76">
        <f t="shared" ref="G266:G329" ca="1" si="12">_xlfn.NORM.INV(RAND(),M$12,M$13)</f>
        <v>-4.392220043696228E-2</v>
      </c>
    </row>
    <row r="267" spans="2:7">
      <c r="B267" s="283">
        <v>36955.645833333336</v>
      </c>
      <c r="C267" s="284">
        <v>27.16</v>
      </c>
      <c r="D267" s="98">
        <f t="shared" ref="D267:D330" si="13">C267/C266-1</f>
        <v>-0.96960608773500445</v>
      </c>
      <c r="E267" s="98">
        <v>5.2713178294573559E-2</v>
      </c>
      <c r="F267" s="98">
        <v>258</v>
      </c>
      <c r="G267" s="76">
        <f t="shared" ca="1" si="12"/>
        <v>1.1986958937156676E-2</v>
      </c>
    </row>
    <row r="268" spans="2:7">
      <c r="B268" s="283">
        <v>43910.645833333336</v>
      </c>
      <c r="C268" s="284">
        <v>283.60000000000002</v>
      </c>
      <c r="D268" s="98">
        <f t="shared" si="13"/>
        <v>9.4418262150220915</v>
      </c>
      <c r="E268" s="98">
        <v>5.2709725315516209E-2</v>
      </c>
      <c r="F268" s="98">
        <v>259</v>
      </c>
      <c r="G268" s="76">
        <f t="shared" ca="1" si="12"/>
        <v>2.5532007141557636E-2</v>
      </c>
    </row>
    <row r="269" spans="2:7">
      <c r="B269" s="283">
        <v>43726.645833333336</v>
      </c>
      <c r="C269" s="284">
        <v>330.9</v>
      </c>
      <c r="D269" s="98">
        <f t="shared" si="13"/>
        <v>0.16678420310296183</v>
      </c>
      <c r="E269" s="98">
        <v>5.2648321934149589E-2</v>
      </c>
      <c r="F269" s="98">
        <v>260</v>
      </c>
      <c r="G269" s="76">
        <f t="shared" ca="1" si="12"/>
        <v>-1.4278048842356839E-2</v>
      </c>
    </row>
    <row r="270" spans="2:7">
      <c r="B270" s="283">
        <v>38343.645833333336</v>
      </c>
      <c r="C270" s="284">
        <v>33.64</v>
      </c>
      <c r="D270" s="98">
        <f t="shared" si="13"/>
        <v>-0.89833786642490177</v>
      </c>
      <c r="E270" s="98">
        <v>5.2565707133917394E-2</v>
      </c>
      <c r="F270" s="98">
        <v>261</v>
      </c>
      <c r="G270" s="76">
        <f t="shared" ca="1" si="12"/>
        <v>-1.5049075247190902E-2</v>
      </c>
    </row>
    <row r="271" spans="2:7">
      <c r="B271" s="283">
        <v>36571.645833333336</v>
      </c>
      <c r="C271" s="284">
        <v>33.049999999999997</v>
      </c>
      <c r="D271" s="98">
        <f t="shared" si="13"/>
        <v>-1.753864447086817E-2</v>
      </c>
      <c r="E271" s="98">
        <v>5.2547770700636987E-2</v>
      </c>
      <c r="F271" s="98">
        <v>262</v>
      </c>
      <c r="G271" s="76">
        <f t="shared" ca="1" si="12"/>
        <v>1.0576026942033656E-2</v>
      </c>
    </row>
    <row r="272" spans="2:7">
      <c r="B272" s="283">
        <v>45530.645833333336</v>
      </c>
      <c r="C272" s="284">
        <v>1895.38</v>
      </c>
      <c r="D272" s="98">
        <f t="shared" si="13"/>
        <v>56.348865355521944</v>
      </c>
      <c r="E272" s="98">
        <v>5.2532791345972329E-2</v>
      </c>
      <c r="F272" s="98">
        <v>263</v>
      </c>
      <c r="G272" s="76">
        <f t="shared" ca="1" si="12"/>
        <v>-7.1899249260243769E-2</v>
      </c>
    </row>
    <row r="273" spans="2:7">
      <c r="B273" s="283">
        <v>40071.645833333336</v>
      </c>
      <c r="C273" s="284">
        <v>114.79</v>
      </c>
      <c r="D273" s="98">
        <f t="shared" si="13"/>
        <v>-0.93943694668087663</v>
      </c>
      <c r="E273" s="98">
        <v>5.2346901356802311E-2</v>
      </c>
      <c r="F273" s="98">
        <v>264</v>
      </c>
      <c r="G273" s="76">
        <f t="shared" ca="1" si="12"/>
        <v>2.290786952448407E-3</v>
      </c>
    </row>
    <row r="274" spans="2:7">
      <c r="B274" s="283">
        <v>40724.645833333336</v>
      </c>
      <c r="C274" s="284">
        <v>189.13</v>
      </c>
      <c r="D274" s="98">
        <f t="shared" si="13"/>
        <v>0.64761738827423976</v>
      </c>
      <c r="E274" s="98">
        <v>5.1832489850397678E-2</v>
      </c>
      <c r="F274" s="98">
        <v>265</v>
      </c>
      <c r="G274" s="76">
        <f t="shared" ca="1" si="12"/>
        <v>3.5930771039866458E-2</v>
      </c>
    </row>
    <row r="275" spans="2:7">
      <c r="B275" s="283">
        <v>38352.645833333336</v>
      </c>
      <c r="C275" s="284">
        <v>34.93</v>
      </c>
      <c r="D275" s="98">
        <f t="shared" si="13"/>
        <v>-0.81531221910854967</v>
      </c>
      <c r="E275" s="98">
        <v>5.179162902740142E-2</v>
      </c>
      <c r="F275" s="98">
        <v>266</v>
      </c>
      <c r="G275" s="76">
        <f t="shared" ca="1" si="12"/>
        <v>7.2503122866219476E-4</v>
      </c>
    </row>
    <row r="276" spans="2:7">
      <c r="B276" s="283">
        <v>36532.645833333336</v>
      </c>
      <c r="C276" s="284">
        <v>40.67</v>
      </c>
      <c r="D276" s="98">
        <f t="shared" si="13"/>
        <v>0.16432865731462942</v>
      </c>
      <c r="E276" s="98">
        <v>5.1719679337988156E-2</v>
      </c>
      <c r="F276" s="98">
        <v>267</v>
      </c>
      <c r="G276" s="76">
        <f t="shared" ca="1" si="12"/>
        <v>-1.9582555445547021E-2</v>
      </c>
    </row>
    <row r="277" spans="2:7">
      <c r="B277" s="283">
        <v>38884.645833333336</v>
      </c>
      <c r="C277" s="284">
        <v>76.069999999999993</v>
      </c>
      <c r="D277" s="98">
        <f t="shared" si="13"/>
        <v>0.87042045733956219</v>
      </c>
      <c r="E277" s="98">
        <v>5.1562068012164675E-2</v>
      </c>
      <c r="F277" s="98">
        <v>268</v>
      </c>
      <c r="G277" s="76">
        <f t="shared" ca="1" si="12"/>
        <v>-8.8034194572101376E-3</v>
      </c>
    </row>
    <row r="278" spans="2:7">
      <c r="B278" s="283">
        <v>44841.645833333336</v>
      </c>
      <c r="C278" s="284">
        <v>436.78</v>
      </c>
      <c r="D278" s="98">
        <f t="shared" si="13"/>
        <v>4.7418167477323516</v>
      </c>
      <c r="E278" s="98">
        <v>5.1417842183813844E-2</v>
      </c>
      <c r="F278" s="98">
        <v>269</v>
      </c>
      <c r="G278" s="76">
        <f t="shared" ca="1" si="12"/>
        <v>2.8747994960617706E-2</v>
      </c>
    </row>
    <row r="279" spans="2:7">
      <c r="B279" s="283">
        <v>45835.645833333336</v>
      </c>
      <c r="C279" s="284">
        <v>3014.33</v>
      </c>
      <c r="D279" s="98">
        <f t="shared" si="13"/>
        <v>5.9012546362012914</v>
      </c>
      <c r="E279" s="98">
        <v>5.1388210673177559E-2</v>
      </c>
      <c r="F279" s="98">
        <v>270</v>
      </c>
      <c r="G279" s="76">
        <f t="shared" ca="1" si="12"/>
        <v>1.0622564479470393E-2</v>
      </c>
    </row>
    <row r="280" spans="2:7">
      <c r="B280" s="283">
        <v>45147.645833333336</v>
      </c>
      <c r="C280" s="284">
        <v>726.5</v>
      </c>
      <c r="D280" s="98">
        <f t="shared" si="13"/>
        <v>-0.7589845836388186</v>
      </c>
      <c r="E280" s="98">
        <v>5.0918559236221572E-2</v>
      </c>
      <c r="F280" s="98">
        <v>271</v>
      </c>
      <c r="G280" s="76">
        <f t="shared" ca="1" si="12"/>
        <v>4.360369773793292E-2</v>
      </c>
    </row>
    <row r="281" spans="2:7">
      <c r="B281" s="283">
        <v>38432.645833333336</v>
      </c>
      <c r="C281" s="284">
        <v>59.51</v>
      </c>
      <c r="D281" s="98">
        <f t="shared" si="13"/>
        <v>-0.918086717136958</v>
      </c>
      <c r="E281" s="98">
        <v>5.0856436517746628E-2</v>
      </c>
      <c r="F281" s="98">
        <v>272</v>
      </c>
      <c r="G281" s="76">
        <f t="shared" ca="1" si="12"/>
        <v>7.8908953289036181E-3</v>
      </c>
    </row>
    <row r="282" spans="2:7">
      <c r="B282" s="283">
        <v>44876.645833333336</v>
      </c>
      <c r="C282" s="284">
        <v>560.58000000000004</v>
      </c>
      <c r="D282" s="98">
        <f t="shared" si="13"/>
        <v>8.4199294236262823</v>
      </c>
      <c r="E282" s="98">
        <v>5.0818227829118712E-2</v>
      </c>
      <c r="F282" s="98">
        <v>273</v>
      </c>
      <c r="G282" s="76">
        <f t="shared" ca="1" si="12"/>
        <v>9.6744256243714317E-3</v>
      </c>
    </row>
    <row r="283" spans="2:7">
      <c r="B283" s="283">
        <v>43385.645833333336</v>
      </c>
      <c r="C283" s="284">
        <v>243.47</v>
      </c>
      <c r="D283" s="98">
        <f t="shared" si="13"/>
        <v>-0.56568197224303396</v>
      </c>
      <c r="E283" s="98">
        <v>5.0707750733643975E-2</v>
      </c>
      <c r="F283" s="98">
        <v>274</v>
      </c>
      <c r="G283" s="76">
        <f t="shared" ca="1" si="12"/>
        <v>1.6836843914441783E-2</v>
      </c>
    </row>
    <row r="284" spans="2:7">
      <c r="B284" s="283">
        <v>37082.645833333336</v>
      </c>
      <c r="C284" s="284">
        <v>23.26</v>
      </c>
      <c r="D284" s="98">
        <f t="shared" si="13"/>
        <v>-0.90446461576374915</v>
      </c>
      <c r="E284" s="98">
        <v>5.0587172538392178E-2</v>
      </c>
      <c r="F284" s="98">
        <v>275</v>
      </c>
      <c r="G284" s="76">
        <f t="shared" ca="1" si="12"/>
        <v>7.9643896550970084E-3</v>
      </c>
    </row>
    <row r="285" spans="2:7">
      <c r="B285" s="283">
        <v>42619.645833333336</v>
      </c>
      <c r="C285" s="284">
        <v>470.62</v>
      </c>
      <c r="D285" s="98">
        <f t="shared" si="13"/>
        <v>19.233018056749785</v>
      </c>
      <c r="E285" s="98">
        <v>5.056142152376264E-2</v>
      </c>
      <c r="F285" s="98">
        <v>276</v>
      </c>
      <c r="G285" s="76">
        <f t="shared" ca="1" si="12"/>
        <v>-5.0514380740210411E-2</v>
      </c>
    </row>
    <row r="286" spans="2:7">
      <c r="B286" s="283">
        <v>43565.645833333336</v>
      </c>
      <c r="C286" s="284">
        <v>386.53</v>
      </c>
      <c r="D286" s="98">
        <f t="shared" si="13"/>
        <v>-0.17867918915473213</v>
      </c>
      <c r="E286" s="98">
        <v>5.0553094338597004E-2</v>
      </c>
      <c r="F286" s="98">
        <v>277</v>
      </c>
      <c r="G286" s="76">
        <f t="shared" ca="1" si="12"/>
        <v>-3.1270934729175193E-2</v>
      </c>
    </row>
    <row r="287" spans="2:7">
      <c r="B287" s="283">
        <v>43402.645833333336</v>
      </c>
      <c r="C287" s="284">
        <v>254.28</v>
      </c>
      <c r="D287" s="98">
        <f t="shared" si="13"/>
        <v>-0.34214679326313602</v>
      </c>
      <c r="E287" s="98">
        <v>5.0439955384806057E-2</v>
      </c>
      <c r="F287" s="98">
        <v>278</v>
      </c>
      <c r="G287" s="76">
        <f t="shared" ca="1" si="12"/>
        <v>2.8632256050939012E-2</v>
      </c>
    </row>
    <row r="288" spans="2:7">
      <c r="B288" s="283">
        <v>42429.645833333336</v>
      </c>
      <c r="C288" s="284">
        <v>358.03</v>
      </c>
      <c r="D288" s="98">
        <f t="shared" si="13"/>
        <v>0.40801478684914261</v>
      </c>
      <c r="E288" s="98">
        <v>5.034177252324934E-2</v>
      </c>
      <c r="F288" s="98">
        <v>279</v>
      </c>
      <c r="G288" s="76">
        <f t="shared" ca="1" si="12"/>
        <v>2.4495564815789498E-3</v>
      </c>
    </row>
    <row r="289" spans="2:7">
      <c r="B289" s="283">
        <v>45156.645833333336</v>
      </c>
      <c r="C289" s="284">
        <v>731.98</v>
      </c>
      <c r="D289" s="98">
        <f t="shared" si="13"/>
        <v>1.0444655475798119</v>
      </c>
      <c r="E289" s="98">
        <v>5.021664897127609E-2</v>
      </c>
      <c r="F289" s="98">
        <v>280</v>
      </c>
      <c r="G289" s="76">
        <f t="shared" ca="1" si="12"/>
        <v>2.4525916182844856E-2</v>
      </c>
    </row>
    <row r="290" spans="2:7">
      <c r="B290" s="283">
        <v>45868.645833333336</v>
      </c>
      <c r="C290" s="284">
        <v>3130.17</v>
      </c>
      <c r="D290" s="98">
        <f t="shared" si="13"/>
        <v>3.2763053635345232</v>
      </c>
      <c r="E290" s="98">
        <v>5.0100139893922258E-2</v>
      </c>
      <c r="F290" s="98">
        <v>281</v>
      </c>
      <c r="G290" s="76">
        <f t="shared" ca="1" si="12"/>
        <v>-3.1108336105645895E-2</v>
      </c>
    </row>
    <row r="291" spans="2:7">
      <c r="B291" s="283">
        <v>39055.645833333336</v>
      </c>
      <c r="C291" s="284">
        <v>102.12</v>
      </c>
      <c r="D291" s="98">
        <f t="shared" si="13"/>
        <v>-0.96737557385062156</v>
      </c>
      <c r="E291" s="98">
        <v>5.0077120822622057E-2</v>
      </c>
      <c r="F291" s="98">
        <v>282</v>
      </c>
      <c r="G291" s="76">
        <f t="shared" ca="1" si="12"/>
        <v>-1.0265498637392104E-2</v>
      </c>
    </row>
    <row r="292" spans="2:7">
      <c r="B292" s="283">
        <v>38688.645833333336</v>
      </c>
      <c r="C292" s="284">
        <v>105.94</v>
      </c>
      <c r="D292" s="98">
        <f t="shared" si="13"/>
        <v>3.7406972189580889E-2</v>
      </c>
      <c r="E292" s="98">
        <v>5.0054514818118623E-2</v>
      </c>
      <c r="F292" s="98">
        <v>283</v>
      </c>
      <c r="G292" s="76">
        <f t="shared" ca="1" si="12"/>
        <v>4.3793371151788586E-2</v>
      </c>
    </row>
    <row r="293" spans="2:7">
      <c r="B293" s="283">
        <v>45743.645833333336</v>
      </c>
      <c r="C293" s="284">
        <v>2155</v>
      </c>
      <c r="D293" s="98">
        <f t="shared" si="13"/>
        <v>19.341702850670192</v>
      </c>
      <c r="E293" s="98">
        <v>5.0000487239205249E-2</v>
      </c>
      <c r="F293" s="98">
        <v>284</v>
      </c>
      <c r="G293" s="76">
        <f t="shared" ca="1" si="12"/>
        <v>-5.2064033279205307E-2</v>
      </c>
    </row>
    <row r="294" spans="2:7">
      <c r="B294" s="283">
        <v>45748.645833333336</v>
      </c>
      <c r="C294" s="284">
        <v>2369.2199999999998</v>
      </c>
      <c r="D294" s="98">
        <f t="shared" si="13"/>
        <v>9.9406032482598494E-2</v>
      </c>
      <c r="E294" s="98">
        <v>4.9999999999999822E-2</v>
      </c>
      <c r="F294" s="98">
        <v>285</v>
      </c>
      <c r="G294" s="76">
        <f t="shared" ca="1" si="12"/>
        <v>-3.3370106149842184E-2</v>
      </c>
    </row>
    <row r="295" spans="2:7">
      <c r="B295" s="283">
        <v>45755.645833333336</v>
      </c>
      <c r="C295" s="284">
        <v>2220.9</v>
      </c>
      <c r="D295" s="98">
        <f t="shared" si="13"/>
        <v>-6.2602881961151602E-2</v>
      </c>
      <c r="E295" s="98">
        <v>4.9996454152187786E-2</v>
      </c>
      <c r="F295" s="98">
        <v>286</v>
      </c>
      <c r="G295" s="76">
        <f t="shared" ca="1" si="12"/>
        <v>3.8770672132528827E-2</v>
      </c>
    </row>
    <row r="296" spans="2:7">
      <c r="B296" s="283">
        <v>45729.645833333336</v>
      </c>
      <c r="C296" s="284">
        <v>1902.75</v>
      </c>
      <c r="D296" s="98">
        <f t="shared" si="13"/>
        <v>-0.14325273537754968</v>
      </c>
      <c r="E296" s="98">
        <v>4.9995861269762409E-2</v>
      </c>
      <c r="F296" s="98">
        <v>287</v>
      </c>
      <c r="G296" s="76">
        <f t="shared" ca="1" si="12"/>
        <v>6.5884656213892168E-2</v>
      </c>
    </row>
    <row r="297" spans="2:7">
      <c r="B297" s="283">
        <v>45722.645833333336</v>
      </c>
      <c r="C297" s="284">
        <v>1806.2</v>
      </c>
      <c r="D297" s="98">
        <f t="shared" si="13"/>
        <v>-5.0742346603599997E-2</v>
      </c>
      <c r="E297" s="98">
        <v>4.9994186722474021E-2</v>
      </c>
      <c r="F297" s="98">
        <v>288</v>
      </c>
      <c r="G297" s="76">
        <f t="shared" ca="1" si="12"/>
        <v>1.1514748633430287E-2</v>
      </c>
    </row>
    <row r="298" spans="2:7">
      <c r="B298" s="283">
        <v>39052.645833333336</v>
      </c>
      <c r="C298" s="284">
        <v>97.25</v>
      </c>
      <c r="D298" s="98">
        <f t="shared" si="13"/>
        <v>-0.94615767910530391</v>
      </c>
      <c r="E298" s="98">
        <v>4.9989203195853982E-2</v>
      </c>
      <c r="F298" s="98">
        <v>289</v>
      </c>
      <c r="G298" s="76">
        <f t="shared" ca="1" si="12"/>
        <v>-3.2282673329881817E-3</v>
      </c>
    </row>
    <row r="299" spans="2:7">
      <c r="B299" s="283">
        <v>45789.645833333336</v>
      </c>
      <c r="C299" s="284">
        <v>2867.67</v>
      </c>
      <c r="D299" s="98">
        <f t="shared" si="13"/>
        <v>28.487609254498715</v>
      </c>
      <c r="E299" s="98">
        <v>4.9978580608310619E-2</v>
      </c>
      <c r="F299" s="98">
        <v>290</v>
      </c>
      <c r="G299" s="76">
        <f t="shared" ca="1" si="12"/>
        <v>1.0819563123525201E-2</v>
      </c>
    </row>
    <row r="300" spans="2:7">
      <c r="B300" s="283">
        <v>39111.645833333336</v>
      </c>
      <c r="C300" s="284">
        <v>96.02</v>
      </c>
      <c r="D300" s="98">
        <f t="shared" si="13"/>
        <v>-0.96651637043313909</v>
      </c>
      <c r="E300" s="98">
        <v>4.9972662657189693E-2</v>
      </c>
      <c r="F300" s="98">
        <v>291</v>
      </c>
      <c r="G300" s="76">
        <f t="shared" ca="1" si="12"/>
        <v>7.9757524380687072E-3</v>
      </c>
    </row>
    <row r="301" spans="2:7">
      <c r="B301" s="283">
        <v>45770.645833333336</v>
      </c>
      <c r="C301" s="284">
        <v>2640.5</v>
      </c>
      <c r="D301" s="98">
        <f t="shared" si="13"/>
        <v>26.49947927515101</v>
      </c>
      <c r="E301" s="98">
        <v>4.9971568654740173E-2</v>
      </c>
      <c r="F301" s="98">
        <v>292</v>
      </c>
      <c r="G301" s="76">
        <f t="shared" ca="1" si="12"/>
        <v>5.3893660878767749E-3</v>
      </c>
    </row>
    <row r="302" spans="2:7">
      <c r="B302" s="283">
        <v>38720.645833333336</v>
      </c>
      <c r="C302" s="284">
        <v>98.35</v>
      </c>
      <c r="D302" s="98">
        <f t="shared" si="13"/>
        <v>-0.96275326642681314</v>
      </c>
      <c r="E302" s="98">
        <v>4.9962634781680393E-2</v>
      </c>
      <c r="F302" s="98">
        <v>293</v>
      </c>
      <c r="G302" s="76">
        <f t="shared" ca="1" si="12"/>
        <v>-4.2536599070557568E-3</v>
      </c>
    </row>
    <row r="303" spans="2:7">
      <c r="B303" s="283">
        <v>38722.645833333336</v>
      </c>
      <c r="C303" s="284">
        <v>102.14</v>
      </c>
      <c r="D303" s="98">
        <f t="shared" si="13"/>
        <v>3.8535841382816516E-2</v>
      </c>
      <c r="E303" s="98">
        <v>4.9958881578947345E-2</v>
      </c>
      <c r="F303" s="98">
        <v>294</v>
      </c>
      <c r="G303" s="76">
        <f t="shared" ca="1" si="12"/>
        <v>-4.0342782721611507E-2</v>
      </c>
    </row>
    <row r="304" spans="2:7">
      <c r="B304" s="283">
        <v>45782.645833333336</v>
      </c>
      <c r="C304" s="284">
        <v>2935.5</v>
      </c>
      <c r="D304" s="98">
        <f t="shared" si="13"/>
        <v>27.73996475425886</v>
      </c>
      <c r="E304" s="98">
        <v>4.9956542422107342E-2</v>
      </c>
      <c r="F304" s="98">
        <v>295</v>
      </c>
      <c r="G304" s="76">
        <f t="shared" ca="1" si="12"/>
        <v>1.9419820451203429E-4</v>
      </c>
    </row>
    <row r="305" spans="2:7">
      <c r="B305" s="283">
        <v>45807.645833333336</v>
      </c>
      <c r="C305" s="284">
        <v>2900.83</v>
      </c>
      <c r="D305" s="98">
        <f t="shared" si="13"/>
        <v>-1.1810594447283274E-2</v>
      </c>
      <c r="E305" s="98">
        <v>4.9948784398605728E-2</v>
      </c>
      <c r="F305" s="98">
        <v>296</v>
      </c>
      <c r="G305" s="76">
        <f t="shared" ca="1" si="12"/>
        <v>3.3922488163825398E-2</v>
      </c>
    </row>
    <row r="306" spans="2:7">
      <c r="B306" s="283">
        <v>37539.645833333336</v>
      </c>
      <c r="C306" s="284">
        <v>25.24</v>
      </c>
      <c r="D306" s="98">
        <f t="shared" si="13"/>
        <v>-0.99129904199832464</v>
      </c>
      <c r="E306" s="98">
        <v>4.991680532445919E-2</v>
      </c>
      <c r="F306" s="98">
        <v>297</v>
      </c>
      <c r="G306" s="76">
        <f t="shared" ca="1" si="12"/>
        <v>-2.1390736964920793E-2</v>
      </c>
    </row>
    <row r="307" spans="2:7">
      <c r="B307" s="283">
        <v>37197.645833333336</v>
      </c>
      <c r="C307" s="284">
        <v>23.5</v>
      </c>
      <c r="D307" s="98">
        <f t="shared" si="13"/>
        <v>-6.8938193343898502E-2</v>
      </c>
      <c r="E307" s="98">
        <v>4.9575703439035168E-2</v>
      </c>
      <c r="F307" s="98">
        <v>298</v>
      </c>
      <c r="G307" s="76">
        <f t="shared" ca="1" si="12"/>
        <v>-7.2758597601211873E-3</v>
      </c>
    </row>
    <row r="308" spans="2:7">
      <c r="B308" s="283">
        <v>36677.645833333336</v>
      </c>
      <c r="C308" s="284">
        <v>25.67</v>
      </c>
      <c r="D308" s="98">
        <f t="shared" si="13"/>
        <v>9.2340425531914905E-2</v>
      </c>
      <c r="E308" s="98">
        <v>4.946852003270652E-2</v>
      </c>
      <c r="F308" s="98">
        <v>299</v>
      </c>
      <c r="G308" s="76">
        <f t="shared" ca="1" si="12"/>
        <v>4.8260795254848905E-3</v>
      </c>
    </row>
    <row r="309" spans="2:7">
      <c r="B309" s="283">
        <v>42095.645833333336</v>
      </c>
      <c r="C309" s="284">
        <v>147.44999999999999</v>
      </c>
      <c r="D309" s="98">
        <f t="shared" si="13"/>
        <v>4.7440592130892085</v>
      </c>
      <c r="E309" s="98">
        <v>4.9466192170818379E-2</v>
      </c>
      <c r="F309" s="98">
        <v>300</v>
      </c>
      <c r="G309" s="76">
        <f t="shared" ca="1" si="12"/>
        <v>-1.9255776675753948E-2</v>
      </c>
    </row>
    <row r="310" spans="2:7">
      <c r="B310" s="283">
        <v>44811.645833333336</v>
      </c>
      <c r="C310" s="284">
        <v>368.97</v>
      </c>
      <c r="D310" s="98">
        <f t="shared" si="13"/>
        <v>1.502339776195321</v>
      </c>
      <c r="E310" s="98">
        <v>4.9343040782663161E-2</v>
      </c>
      <c r="F310" s="98">
        <v>301</v>
      </c>
      <c r="G310" s="76">
        <f t="shared" ca="1" si="12"/>
        <v>9.5667123320510895E-3</v>
      </c>
    </row>
    <row r="311" spans="2:7">
      <c r="B311" s="283">
        <v>43832.645833333336</v>
      </c>
      <c r="C311" s="284">
        <v>452.35</v>
      </c>
      <c r="D311" s="98">
        <f t="shared" si="13"/>
        <v>0.22598043201344287</v>
      </c>
      <c r="E311" s="98">
        <v>4.9243830024123358E-2</v>
      </c>
      <c r="F311" s="98">
        <v>302</v>
      </c>
      <c r="G311" s="76">
        <f t="shared" ca="1" si="12"/>
        <v>7.2961119177247162E-4</v>
      </c>
    </row>
    <row r="312" spans="2:7">
      <c r="B312" s="283">
        <v>39154.645833333336</v>
      </c>
      <c r="C312" s="284">
        <v>77.19</v>
      </c>
      <c r="D312" s="98">
        <f t="shared" si="13"/>
        <v>-0.82935779816513766</v>
      </c>
      <c r="E312" s="98">
        <v>4.9204838928911254E-2</v>
      </c>
      <c r="F312" s="98">
        <v>303</v>
      </c>
      <c r="G312" s="76">
        <f t="shared" ca="1" si="12"/>
        <v>-4.2758096890445275E-2</v>
      </c>
    </row>
    <row r="313" spans="2:7">
      <c r="B313" s="283">
        <v>41579.645833333336</v>
      </c>
      <c r="C313" s="284">
        <v>183.65</v>
      </c>
      <c r="D313" s="98">
        <f t="shared" si="13"/>
        <v>1.3791941961393963</v>
      </c>
      <c r="E313" s="98">
        <v>4.9128820337046575E-2</v>
      </c>
      <c r="F313" s="98">
        <v>304</v>
      </c>
      <c r="G313" s="76">
        <f t="shared" ca="1" si="12"/>
        <v>-1.6063915360554147E-2</v>
      </c>
    </row>
    <row r="314" spans="2:7">
      <c r="B314" s="283">
        <v>39912.645833333336</v>
      </c>
      <c r="C314" s="284">
        <v>54.07</v>
      </c>
      <c r="D314" s="98">
        <f t="shared" si="13"/>
        <v>-0.70558126871766946</v>
      </c>
      <c r="E314" s="98">
        <v>4.9088086922778551E-2</v>
      </c>
      <c r="F314" s="98">
        <v>305</v>
      </c>
      <c r="G314" s="76">
        <f t="shared" ca="1" si="12"/>
        <v>-8.6359144328328995E-3</v>
      </c>
    </row>
    <row r="315" spans="2:7">
      <c r="B315" s="283">
        <v>45344.645833333336</v>
      </c>
      <c r="C315" s="284">
        <v>921.97</v>
      </c>
      <c r="D315" s="98">
        <f t="shared" si="13"/>
        <v>16.051414832624378</v>
      </c>
      <c r="E315" s="98">
        <v>4.8825436550822054E-2</v>
      </c>
      <c r="F315" s="98">
        <v>306</v>
      </c>
      <c r="G315" s="76">
        <f t="shared" ca="1" si="12"/>
        <v>-8.5282093305509375E-3</v>
      </c>
    </row>
    <row r="316" spans="2:7">
      <c r="B316" s="283">
        <v>39666.645833333336</v>
      </c>
      <c r="C316" s="284">
        <v>100.07</v>
      </c>
      <c r="D316" s="98">
        <f t="shared" si="13"/>
        <v>-0.89146067659468309</v>
      </c>
      <c r="E316" s="98">
        <v>4.8512154233026017E-2</v>
      </c>
      <c r="F316" s="98">
        <v>307</v>
      </c>
      <c r="G316" s="76">
        <f t="shared" ca="1" si="12"/>
        <v>3.389477091741944E-3</v>
      </c>
    </row>
    <row r="317" spans="2:7">
      <c r="B317" s="283">
        <v>39966.645833333336</v>
      </c>
      <c r="C317" s="284">
        <v>72.25</v>
      </c>
      <c r="D317" s="98">
        <f t="shared" si="13"/>
        <v>-0.27800539622264409</v>
      </c>
      <c r="E317" s="98">
        <v>4.831688914683685E-2</v>
      </c>
      <c r="F317" s="98">
        <v>308</v>
      </c>
      <c r="G317" s="76">
        <f t="shared" ca="1" si="12"/>
        <v>2.2940021733591533E-2</v>
      </c>
    </row>
    <row r="318" spans="2:7">
      <c r="B318" s="283">
        <v>43419.645833333336</v>
      </c>
      <c r="C318" s="284">
        <v>289.22000000000003</v>
      </c>
      <c r="D318" s="98">
        <f t="shared" si="13"/>
        <v>3.0030449826989623</v>
      </c>
      <c r="E318" s="98">
        <v>4.8164389519081086E-2</v>
      </c>
      <c r="F318" s="98">
        <v>309</v>
      </c>
      <c r="G318" s="76">
        <f t="shared" ca="1" si="12"/>
        <v>-2.9403585990006607E-2</v>
      </c>
    </row>
    <row r="319" spans="2:7">
      <c r="B319" s="283">
        <v>39448.645833333336</v>
      </c>
      <c r="C319" s="284">
        <v>108.03</v>
      </c>
      <c r="D319" s="98">
        <f t="shared" si="13"/>
        <v>-0.62647811354678096</v>
      </c>
      <c r="E319" s="98">
        <v>4.7919293820933184E-2</v>
      </c>
      <c r="F319" s="98">
        <v>310</v>
      </c>
      <c r="G319" s="76">
        <f t="shared" ca="1" si="12"/>
        <v>-2.5438608558036025E-2</v>
      </c>
    </row>
    <row r="320" spans="2:7">
      <c r="B320" s="283">
        <v>44957.645833333336</v>
      </c>
      <c r="C320" s="284">
        <v>641.07000000000005</v>
      </c>
      <c r="D320" s="98">
        <f t="shared" si="13"/>
        <v>4.9341849486253819</v>
      </c>
      <c r="E320" s="98">
        <v>4.789381630351297E-2</v>
      </c>
      <c r="F320" s="98">
        <v>311</v>
      </c>
      <c r="G320" s="76">
        <f t="shared" ca="1" si="12"/>
        <v>-3.3441236828068099E-3</v>
      </c>
    </row>
    <row r="321" spans="2:7">
      <c r="B321" s="283">
        <v>39969.645833333336</v>
      </c>
      <c r="C321" s="284">
        <v>74.64</v>
      </c>
      <c r="D321" s="98">
        <f t="shared" si="13"/>
        <v>-0.88356965697973699</v>
      </c>
      <c r="E321" s="98">
        <v>4.7873087182366936E-2</v>
      </c>
      <c r="F321" s="98">
        <v>312</v>
      </c>
      <c r="G321" s="76">
        <f t="shared" ca="1" si="12"/>
        <v>-2.173396127901495E-2</v>
      </c>
    </row>
    <row r="322" spans="2:7">
      <c r="B322" s="283">
        <v>41977.645833333336</v>
      </c>
      <c r="C322" s="284">
        <v>206.3</v>
      </c>
      <c r="D322" s="98">
        <f t="shared" si="13"/>
        <v>1.7639335476956055</v>
      </c>
      <c r="E322" s="98">
        <v>4.7846403900853485E-2</v>
      </c>
      <c r="F322" s="98">
        <v>313</v>
      </c>
      <c r="G322" s="76">
        <f t="shared" ca="1" si="12"/>
        <v>1.0444417859396223E-3</v>
      </c>
    </row>
    <row r="323" spans="2:7">
      <c r="B323" s="283">
        <v>42298.645833333336</v>
      </c>
      <c r="C323" s="284">
        <v>322.82</v>
      </c>
      <c r="D323" s="98">
        <f t="shared" si="13"/>
        <v>0.56480853126514763</v>
      </c>
      <c r="E323" s="98">
        <v>4.7538696174189488E-2</v>
      </c>
      <c r="F323" s="98">
        <v>314</v>
      </c>
      <c r="G323" s="76">
        <f t="shared" ca="1" si="12"/>
        <v>-4.7262422589148957E-2</v>
      </c>
    </row>
    <row r="324" spans="2:7">
      <c r="B324" s="283">
        <v>43172.645833333336</v>
      </c>
      <c r="C324" s="284">
        <v>291.08</v>
      </c>
      <c r="D324" s="98">
        <f t="shared" si="13"/>
        <v>-9.8321045784028227E-2</v>
      </c>
      <c r="E324" s="98">
        <v>4.7502519072981197E-2</v>
      </c>
      <c r="F324" s="98">
        <v>315</v>
      </c>
      <c r="G324" s="76">
        <f t="shared" ca="1" si="12"/>
        <v>5.2955279638329644E-3</v>
      </c>
    </row>
    <row r="325" spans="2:7">
      <c r="B325" s="283">
        <v>41486.645833333336</v>
      </c>
      <c r="C325" s="284">
        <v>198.51</v>
      </c>
      <c r="D325" s="98">
        <f t="shared" si="13"/>
        <v>-0.31802253675965375</v>
      </c>
      <c r="E325" s="98">
        <v>4.7435626846770607E-2</v>
      </c>
      <c r="F325" s="98">
        <v>316</v>
      </c>
      <c r="G325" s="76">
        <f t="shared" ca="1" si="12"/>
        <v>-1.9030384509231769E-2</v>
      </c>
    </row>
    <row r="326" spans="2:7">
      <c r="B326" s="283">
        <v>44126.645833333336</v>
      </c>
      <c r="C326" s="284">
        <v>299.93</v>
      </c>
      <c r="D326" s="98">
        <f t="shared" si="13"/>
        <v>0.5109062515742282</v>
      </c>
      <c r="E326" s="98">
        <v>4.705882352941182E-2</v>
      </c>
      <c r="F326" s="98">
        <v>317</v>
      </c>
      <c r="G326" s="76">
        <f t="shared" ca="1" si="12"/>
        <v>-4.1300678656389367E-3</v>
      </c>
    </row>
    <row r="327" spans="2:7">
      <c r="B327" s="283">
        <v>45744.645833333336</v>
      </c>
      <c r="C327" s="284">
        <v>2256.4</v>
      </c>
      <c r="D327" s="98">
        <f t="shared" si="13"/>
        <v>6.5230887207014971</v>
      </c>
      <c r="E327" s="98">
        <v>4.7053364269141529E-2</v>
      </c>
      <c r="F327" s="98">
        <v>318</v>
      </c>
      <c r="G327" s="76">
        <f t="shared" ca="1" si="12"/>
        <v>1.1134743629834243E-4</v>
      </c>
    </row>
    <row r="328" spans="2:7">
      <c r="B328" s="283">
        <v>36654.645833333336</v>
      </c>
      <c r="C328" s="284">
        <v>25.83</v>
      </c>
      <c r="D328" s="98">
        <f t="shared" si="13"/>
        <v>-0.98855256160255278</v>
      </c>
      <c r="E328" s="98">
        <v>4.7020672882042813E-2</v>
      </c>
      <c r="F328" s="98">
        <v>319</v>
      </c>
      <c r="G328" s="76">
        <f t="shared" ca="1" si="12"/>
        <v>-5.592848092251064E-2</v>
      </c>
    </row>
    <row r="329" spans="2:7">
      <c r="B329" s="283">
        <v>44859.645833333336</v>
      </c>
      <c r="C329" s="284">
        <v>496.77</v>
      </c>
      <c r="D329" s="98">
        <f t="shared" si="13"/>
        <v>18.232288037166086</v>
      </c>
      <c r="E329" s="98">
        <v>4.6977744056651449E-2</v>
      </c>
      <c r="F329" s="98">
        <v>320</v>
      </c>
      <c r="G329" s="76">
        <f t="shared" ca="1" si="12"/>
        <v>7.0024110777639412E-3</v>
      </c>
    </row>
    <row r="330" spans="2:7">
      <c r="B330" s="283">
        <v>36719.645833333336</v>
      </c>
      <c r="C330" s="284">
        <v>32.799999999999997</v>
      </c>
      <c r="D330" s="98">
        <f t="shared" si="13"/>
        <v>-0.93397346860720254</v>
      </c>
      <c r="E330" s="98">
        <v>4.6919885094159008E-2</v>
      </c>
      <c r="F330" s="98">
        <v>321</v>
      </c>
      <c r="G330" s="76">
        <f t="shared" ref="G330:G393" ca="1" si="14">_xlfn.NORM.INV(RAND(),M$12,M$13)</f>
        <v>4.7249721558268926E-2</v>
      </c>
    </row>
    <row r="331" spans="2:7">
      <c r="B331" s="283">
        <v>38093.645833333336</v>
      </c>
      <c r="C331" s="284">
        <v>26.93</v>
      </c>
      <c r="D331" s="98">
        <f t="shared" ref="D331:D394" si="15">C331/C330-1</f>
        <v>-0.17896341463414633</v>
      </c>
      <c r="E331" s="98">
        <v>4.6638165565487721E-2</v>
      </c>
      <c r="F331" s="98">
        <v>322</v>
      </c>
      <c r="G331" s="76">
        <f t="shared" ca="1" si="14"/>
        <v>-1.8333506907887376E-2</v>
      </c>
    </row>
    <row r="332" spans="2:7">
      <c r="B332" s="283">
        <v>40731.645833333336</v>
      </c>
      <c r="C332" s="284">
        <v>203.13</v>
      </c>
      <c r="D332" s="98">
        <f t="shared" si="15"/>
        <v>6.5428889714073524</v>
      </c>
      <c r="E332" s="98">
        <v>4.6414588914073684E-2</v>
      </c>
      <c r="F332" s="98">
        <v>323</v>
      </c>
      <c r="G332" s="76">
        <f t="shared" ca="1" si="14"/>
        <v>-1.4483634001710592E-2</v>
      </c>
    </row>
    <row r="333" spans="2:7">
      <c r="B333" s="283">
        <v>43788.645833333336</v>
      </c>
      <c r="C333" s="284">
        <v>408.25</v>
      </c>
      <c r="D333" s="98">
        <f t="shared" si="15"/>
        <v>1.0097966819278295</v>
      </c>
      <c r="E333" s="98">
        <v>4.6338775405592392E-2</v>
      </c>
      <c r="F333" s="98">
        <v>324</v>
      </c>
      <c r="G333" s="76">
        <f t="shared" ca="1" si="14"/>
        <v>-7.1288798545280675E-3</v>
      </c>
    </row>
    <row r="334" spans="2:7">
      <c r="B334" s="283">
        <v>39636.645833333336</v>
      </c>
      <c r="C334" s="284">
        <v>84.76</v>
      </c>
      <c r="D334" s="98">
        <f t="shared" si="15"/>
        <v>-0.79238211879975506</v>
      </c>
      <c r="E334" s="98">
        <v>4.6290581409702547E-2</v>
      </c>
      <c r="F334" s="98">
        <v>325</v>
      </c>
      <c r="G334" s="76">
        <f t="shared" ca="1" si="14"/>
        <v>1.4271535347750521E-2</v>
      </c>
    </row>
    <row r="335" spans="2:7">
      <c r="B335" s="283">
        <v>43893.645833333336</v>
      </c>
      <c r="C335" s="284">
        <v>391.12</v>
      </c>
      <c r="D335" s="98">
        <f t="shared" si="15"/>
        <v>3.6144407739499762</v>
      </c>
      <c r="E335" s="98">
        <v>4.6278957787170283E-2</v>
      </c>
      <c r="F335" s="98">
        <v>326</v>
      </c>
      <c r="G335" s="76">
        <f t="shared" ca="1" si="14"/>
        <v>9.6122271148500783E-3</v>
      </c>
    </row>
    <row r="336" spans="2:7">
      <c r="B336" s="283">
        <v>41837.645833333336</v>
      </c>
      <c r="C336" s="284">
        <v>182.12</v>
      </c>
      <c r="D336" s="98">
        <f t="shared" si="15"/>
        <v>-0.53436285538965023</v>
      </c>
      <c r="E336" s="98">
        <v>4.6245763198713208E-2</v>
      </c>
      <c r="F336" s="98">
        <v>327</v>
      </c>
      <c r="G336" s="76">
        <f t="shared" ca="1" si="14"/>
        <v>3.8108731475128464E-2</v>
      </c>
    </row>
    <row r="337" spans="2:7">
      <c r="B337" s="283">
        <v>43174.645833333336</v>
      </c>
      <c r="C337" s="284">
        <v>302.38</v>
      </c>
      <c r="D337" s="98">
        <f t="shared" si="15"/>
        <v>0.66033384581594556</v>
      </c>
      <c r="E337" s="98">
        <v>4.6225174728392604E-2</v>
      </c>
      <c r="F337" s="98">
        <v>328</v>
      </c>
      <c r="G337" s="76">
        <f t="shared" ca="1" si="14"/>
        <v>-1.1481856453582927E-2</v>
      </c>
    </row>
    <row r="338" spans="2:7">
      <c r="B338" s="283">
        <v>38687.645833333336</v>
      </c>
      <c r="C338" s="284">
        <v>100.89</v>
      </c>
      <c r="D338" s="98">
        <f t="shared" si="15"/>
        <v>-0.66634698062041142</v>
      </c>
      <c r="E338" s="98">
        <v>4.6142679386146801E-2</v>
      </c>
      <c r="F338" s="98">
        <v>329</v>
      </c>
      <c r="G338" s="76">
        <f t="shared" ca="1" si="14"/>
        <v>4.4522661219918047E-2</v>
      </c>
    </row>
    <row r="339" spans="2:7">
      <c r="B339" s="283">
        <v>36712.645833333336</v>
      </c>
      <c r="C339" s="284">
        <v>28.8</v>
      </c>
      <c r="D339" s="98">
        <f t="shared" si="15"/>
        <v>-0.71454058876003568</v>
      </c>
      <c r="E339" s="98">
        <v>4.6131492916817951E-2</v>
      </c>
      <c r="F339" s="98">
        <v>330</v>
      </c>
      <c r="G339" s="76">
        <f t="shared" ca="1" si="14"/>
        <v>5.4124874074358634E-2</v>
      </c>
    </row>
    <row r="340" spans="2:7">
      <c r="B340" s="283">
        <v>44455.645833333336</v>
      </c>
      <c r="C340" s="284">
        <v>350.23</v>
      </c>
      <c r="D340" s="98">
        <f t="shared" si="15"/>
        <v>11.160763888888889</v>
      </c>
      <c r="E340" s="98">
        <v>4.6024729705513412E-2</v>
      </c>
      <c r="F340" s="98">
        <v>331</v>
      </c>
      <c r="G340" s="76">
        <f t="shared" ca="1" si="14"/>
        <v>5.0100250467684133E-2</v>
      </c>
    </row>
    <row r="341" spans="2:7">
      <c r="B341" s="283">
        <v>39777.645833333336</v>
      </c>
      <c r="C341" s="284">
        <v>53.69</v>
      </c>
      <c r="D341" s="98">
        <f t="shared" si="15"/>
        <v>-0.84670073951403368</v>
      </c>
      <c r="E341" s="98">
        <v>4.5977011494252817E-2</v>
      </c>
      <c r="F341" s="98">
        <v>332</v>
      </c>
      <c r="G341" s="76">
        <f t="shared" ca="1" si="14"/>
        <v>4.0155161031144304E-2</v>
      </c>
    </row>
    <row r="342" spans="2:7">
      <c r="B342" s="283">
        <v>40791.645833333336</v>
      </c>
      <c r="C342" s="284">
        <v>226.91</v>
      </c>
      <c r="D342" s="98">
        <f t="shared" si="15"/>
        <v>3.2262991246042096</v>
      </c>
      <c r="E342" s="98">
        <v>4.5860988200589814E-2</v>
      </c>
      <c r="F342" s="98">
        <v>333</v>
      </c>
      <c r="G342" s="76">
        <f t="shared" ca="1" si="14"/>
        <v>4.5294599376539853E-2</v>
      </c>
    </row>
    <row r="343" spans="2:7">
      <c r="B343" s="283">
        <v>37455.645833333336</v>
      </c>
      <c r="C343" s="284">
        <v>25.33</v>
      </c>
      <c r="D343" s="98">
        <f t="shared" si="15"/>
        <v>-0.88836983826186589</v>
      </c>
      <c r="E343" s="98">
        <v>4.582989265070192E-2</v>
      </c>
      <c r="F343" s="98">
        <v>334</v>
      </c>
      <c r="G343" s="76">
        <f t="shared" ca="1" si="14"/>
        <v>1.5251003196454933E-2</v>
      </c>
    </row>
    <row r="344" spans="2:7">
      <c r="B344" s="283">
        <v>45421.645833333336</v>
      </c>
      <c r="C344" s="284">
        <v>1149.58</v>
      </c>
      <c r="D344" s="98">
        <f t="shared" si="15"/>
        <v>44.384129490722465</v>
      </c>
      <c r="E344" s="98">
        <v>4.5814304688779117E-2</v>
      </c>
      <c r="F344" s="98">
        <v>335</v>
      </c>
      <c r="G344" s="76">
        <f t="shared" ca="1" si="14"/>
        <v>4.8310208416680003E-2</v>
      </c>
    </row>
    <row r="345" spans="2:7">
      <c r="B345" s="283">
        <v>40484.645833333336</v>
      </c>
      <c r="C345" s="284">
        <v>122.44</v>
      </c>
      <c r="D345" s="98">
        <f t="shared" si="15"/>
        <v>-0.89349153603924913</v>
      </c>
      <c r="E345" s="98">
        <v>4.5780662794670413E-2</v>
      </c>
      <c r="F345" s="98">
        <v>336</v>
      </c>
      <c r="G345" s="76">
        <f t="shared" ca="1" si="14"/>
        <v>-3.6121539315606313E-2</v>
      </c>
    </row>
    <row r="346" spans="2:7">
      <c r="B346" s="283">
        <v>41372.645833333336</v>
      </c>
      <c r="C346" s="284">
        <v>181.2</v>
      </c>
      <c r="D346" s="98">
        <f t="shared" si="15"/>
        <v>0.47990852662528583</v>
      </c>
      <c r="E346" s="98">
        <v>4.5646026891338121E-2</v>
      </c>
      <c r="F346" s="98">
        <v>337</v>
      </c>
      <c r="G346" s="76">
        <f t="shared" ca="1" si="14"/>
        <v>4.4234106330283234E-2</v>
      </c>
    </row>
    <row r="347" spans="2:7">
      <c r="B347" s="283">
        <v>37728.645833333336</v>
      </c>
      <c r="C347" s="284">
        <v>20.63</v>
      </c>
      <c r="D347" s="98">
        <f t="shared" si="15"/>
        <v>-0.8861479028697572</v>
      </c>
      <c r="E347" s="98">
        <v>4.561581348200705E-2</v>
      </c>
      <c r="F347" s="98">
        <v>338</v>
      </c>
      <c r="G347" s="76">
        <f t="shared" ca="1" si="14"/>
        <v>1.8676082267955495E-2</v>
      </c>
    </row>
    <row r="348" spans="2:7">
      <c r="B348" s="283">
        <v>39058.645833333336</v>
      </c>
      <c r="C348" s="284">
        <v>96.59</v>
      </c>
      <c r="D348" s="98">
        <f t="shared" si="15"/>
        <v>3.682016480853127</v>
      </c>
      <c r="E348" s="98">
        <v>4.5572634769430742E-2</v>
      </c>
      <c r="F348" s="98">
        <v>339</v>
      </c>
      <c r="G348" s="76">
        <f t="shared" ca="1" si="14"/>
        <v>-1.9981401768204413E-2</v>
      </c>
    </row>
    <row r="349" spans="2:7">
      <c r="B349" s="283">
        <v>42657.645833333336</v>
      </c>
      <c r="C349" s="284">
        <v>468.9</v>
      </c>
      <c r="D349" s="98">
        <f t="shared" si="15"/>
        <v>3.8545398074334809</v>
      </c>
      <c r="E349" s="98">
        <v>4.5531573314306018E-2</v>
      </c>
      <c r="F349" s="98">
        <v>340</v>
      </c>
      <c r="G349" s="76">
        <f t="shared" ca="1" si="14"/>
        <v>3.5764434643075486E-2</v>
      </c>
    </row>
    <row r="350" spans="2:7">
      <c r="B350" s="283">
        <v>38723.645833333336</v>
      </c>
      <c r="C350" s="284">
        <v>106.79</v>
      </c>
      <c r="D350" s="98">
        <f t="shared" si="15"/>
        <v>-0.77225421198549793</v>
      </c>
      <c r="E350" s="98">
        <v>4.5525748971999347E-2</v>
      </c>
      <c r="F350" s="98">
        <v>341</v>
      </c>
      <c r="G350" s="76">
        <f t="shared" ca="1" si="14"/>
        <v>1.3620482530102276E-2</v>
      </c>
    </row>
    <row r="351" spans="2:7">
      <c r="B351" s="283">
        <v>40660.645833333336</v>
      </c>
      <c r="C351" s="284">
        <v>135.33000000000001</v>
      </c>
      <c r="D351" s="98">
        <f t="shared" si="15"/>
        <v>0.26725348815432159</v>
      </c>
      <c r="E351" s="98">
        <v>4.550370828182948E-2</v>
      </c>
      <c r="F351" s="98">
        <v>342</v>
      </c>
      <c r="G351" s="76">
        <f t="shared" ca="1" si="14"/>
        <v>-2.3038911892298296E-2</v>
      </c>
    </row>
    <row r="352" spans="2:7">
      <c r="B352" s="283">
        <v>36965.645833333336</v>
      </c>
      <c r="C352" s="284">
        <v>28.05</v>
      </c>
      <c r="D352" s="98">
        <f t="shared" si="15"/>
        <v>-0.79272888494790517</v>
      </c>
      <c r="E352" s="98">
        <v>4.5471487141259814E-2</v>
      </c>
      <c r="F352" s="98">
        <v>343</v>
      </c>
      <c r="G352" s="76">
        <f t="shared" ca="1" si="14"/>
        <v>3.4440955716037926E-2</v>
      </c>
    </row>
    <row r="353" spans="2:7">
      <c r="B353" s="283">
        <v>45790.645833333336</v>
      </c>
      <c r="C353" s="284">
        <v>2997.83</v>
      </c>
      <c r="D353" s="98">
        <f t="shared" si="15"/>
        <v>105.87450980392157</v>
      </c>
      <c r="E353" s="98">
        <v>4.5388765095007333E-2</v>
      </c>
      <c r="F353" s="98">
        <v>344</v>
      </c>
      <c r="G353" s="76">
        <f t="shared" ca="1" si="14"/>
        <v>7.5055063519956187E-3</v>
      </c>
    </row>
    <row r="354" spans="2:7">
      <c r="B354" s="283">
        <v>38600.645833333336</v>
      </c>
      <c r="C354" s="284">
        <v>61.55</v>
      </c>
      <c r="D354" s="98">
        <f t="shared" si="15"/>
        <v>-0.97946848220212623</v>
      </c>
      <c r="E354" s="98">
        <v>4.5168959076243853E-2</v>
      </c>
      <c r="F354" s="98">
        <v>345</v>
      </c>
      <c r="G354" s="76">
        <f t="shared" ca="1" si="14"/>
        <v>-1.0465885159650112E-2</v>
      </c>
    </row>
    <row r="355" spans="2:7">
      <c r="B355" s="283">
        <v>39735.645833333336</v>
      </c>
      <c r="C355" s="284">
        <v>72.069999999999993</v>
      </c>
      <c r="D355" s="98">
        <f t="shared" si="15"/>
        <v>0.17091795288383427</v>
      </c>
      <c r="E355" s="98">
        <v>4.509860788863107E-2</v>
      </c>
      <c r="F355" s="98">
        <v>346</v>
      </c>
      <c r="G355" s="76">
        <f t="shared" ca="1" si="14"/>
        <v>1.8149282659403205E-2</v>
      </c>
    </row>
    <row r="356" spans="2:7">
      <c r="B356" s="283">
        <v>36914.645833333336</v>
      </c>
      <c r="C356" s="284">
        <v>39.9</v>
      </c>
      <c r="D356" s="98">
        <f t="shared" si="15"/>
        <v>-0.44637158318301651</v>
      </c>
      <c r="E356" s="98">
        <v>4.4776119402985204E-2</v>
      </c>
      <c r="F356" s="98">
        <v>347</v>
      </c>
      <c r="G356" s="76">
        <f t="shared" ca="1" si="14"/>
        <v>3.4325821226946383E-3</v>
      </c>
    </row>
    <row r="357" spans="2:7">
      <c r="B357" s="283">
        <v>44985.645833333336</v>
      </c>
      <c r="C357" s="284">
        <v>591.83000000000004</v>
      </c>
      <c r="D357" s="98">
        <f t="shared" si="15"/>
        <v>13.832832080200502</v>
      </c>
      <c r="E357" s="98">
        <v>4.476847847194021E-2</v>
      </c>
      <c r="F357" s="98">
        <v>348</v>
      </c>
      <c r="G357" s="76">
        <f t="shared" ca="1" si="14"/>
        <v>-4.8899988410493908E-2</v>
      </c>
    </row>
    <row r="358" spans="2:7">
      <c r="B358" s="283">
        <v>36609.645833333336</v>
      </c>
      <c r="C358" s="284">
        <v>25</v>
      </c>
      <c r="D358" s="98">
        <f t="shared" si="15"/>
        <v>-0.95775814000642079</v>
      </c>
      <c r="E358" s="98">
        <v>4.4713748432929412E-2</v>
      </c>
      <c r="F358" s="98">
        <v>349</v>
      </c>
      <c r="G358" s="76">
        <f t="shared" ca="1" si="14"/>
        <v>9.9287212150077544E-3</v>
      </c>
    </row>
    <row r="359" spans="2:7">
      <c r="B359" s="283">
        <v>40925.645833333336</v>
      </c>
      <c r="C359" s="284">
        <v>186.84</v>
      </c>
      <c r="D359" s="98">
        <f t="shared" si="15"/>
        <v>6.4736000000000002</v>
      </c>
      <c r="E359" s="98">
        <v>4.4615900704461531E-2</v>
      </c>
      <c r="F359" s="98">
        <v>350</v>
      </c>
      <c r="G359" s="76">
        <f t="shared" ca="1" si="14"/>
        <v>5.9222525478627844E-2</v>
      </c>
    </row>
    <row r="360" spans="2:7">
      <c r="B360" s="283">
        <v>43308.645833333336</v>
      </c>
      <c r="C360" s="284">
        <v>270.98</v>
      </c>
      <c r="D360" s="98">
        <f t="shared" si="15"/>
        <v>0.45033183472489835</v>
      </c>
      <c r="E360" s="98">
        <v>4.4560943643512374E-2</v>
      </c>
      <c r="F360" s="98">
        <v>351</v>
      </c>
      <c r="G360" s="76">
        <f t="shared" ca="1" si="14"/>
        <v>-2.241474008865801E-2</v>
      </c>
    </row>
    <row r="361" spans="2:7">
      <c r="B361" s="283">
        <v>36874.645833333336</v>
      </c>
      <c r="C361" s="284">
        <v>33.29</v>
      </c>
      <c r="D361" s="98">
        <f t="shared" si="15"/>
        <v>-0.87714960513691054</v>
      </c>
      <c r="E361" s="98">
        <v>4.455600878569177E-2</v>
      </c>
      <c r="F361" s="98">
        <v>352</v>
      </c>
      <c r="G361" s="76">
        <f t="shared" ca="1" si="14"/>
        <v>1.783763308857892E-3</v>
      </c>
    </row>
    <row r="362" spans="2:7">
      <c r="B362" s="283">
        <v>43857.645833333336</v>
      </c>
      <c r="C362" s="284">
        <v>480.5</v>
      </c>
      <c r="D362" s="98">
        <f t="shared" si="15"/>
        <v>13.433763893060979</v>
      </c>
      <c r="E362" s="98">
        <v>4.4451690033691982E-2</v>
      </c>
      <c r="F362" s="98">
        <v>353</v>
      </c>
      <c r="G362" s="76">
        <f t="shared" ca="1" si="14"/>
        <v>-2.0304104357098084E-2</v>
      </c>
    </row>
    <row r="363" spans="2:7">
      <c r="B363" s="283">
        <v>45520.645833333336</v>
      </c>
      <c r="C363" s="284">
        <v>1511.83</v>
      </c>
      <c r="D363" s="98">
        <f t="shared" si="15"/>
        <v>2.1463683662851194</v>
      </c>
      <c r="E363" s="98">
        <v>4.4247359732554115E-2</v>
      </c>
      <c r="F363" s="98">
        <v>354</v>
      </c>
      <c r="G363" s="76">
        <f t="shared" ca="1" si="14"/>
        <v>-1.2294278333445747E-3</v>
      </c>
    </row>
    <row r="364" spans="2:7">
      <c r="B364" s="283">
        <v>43570.645833333336</v>
      </c>
      <c r="C364" s="284">
        <v>401.12</v>
      </c>
      <c r="D364" s="98">
        <f t="shared" si="15"/>
        <v>-0.73467916366258113</v>
      </c>
      <c r="E364" s="98">
        <v>4.3958045962053882E-2</v>
      </c>
      <c r="F364" s="98">
        <v>355</v>
      </c>
      <c r="G364" s="76">
        <f t="shared" ca="1" si="14"/>
        <v>-3.2981164483533991E-2</v>
      </c>
    </row>
    <row r="365" spans="2:7">
      <c r="B365" s="283">
        <v>42401.645833333336</v>
      </c>
      <c r="C365" s="284">
        <v>425.43</v>
      </c>
      <c r="D365" s="98">
        <f t="shared" si="15"/>
        <v>6.060530514559237E-2</v>
      </c>
      <c r="E365" s="98">
        <v>4.3948763250883482E-2</v>
      </c>
      <c r="F365" s="98">
        <v>356</v>
      </c>
      <c r="G365" s="76">
        <f t="shared" ca="1" si="14"/>
        <v>-4.7458297282362352E-3</v>
      </c>
    </row>
    <row r="366" spans="2:7">
      <c r="B366" s="283">
        <v>42334.645833333336</v>
      </c>
      <c r="C366" s="284">
        <v>477.05</v>
      </c>
      <c r="D366" s="98">
        <f t="shared" si="15"/>
        <v>0.12133605998636665</v>
      </c>
      <c r="E366" s="98">
        <v>4.3873085339168449E-2</v>
      </c>
      <c r="F366" s="98">
        <v>357</v>
      </c>
      <c r="G366" s="76">
        <f t="shared" ca="1" si="14"/>
        <v>8.7976784674264393E-5</v>
      </c>
    </row>
    <row r="367" spans="2:7">
      <c r="B367" s="283">
        <v>40792.645833333336</v>
      </c>
      <c r="C367" s="284">
        <v>236.86</v>
      </c>
      <c r="D367" s="98">
        <f t="shared" si="15"/>
        <v>-0.50349020018865942</v>
      </c>
      <c r="E367" s="98">
        <v>4.3849984575382361E-2</v>
      </c>
      <c r="F367" s="98">
        <v>358</v>
      </c>
      <c r="G367" s="76">
        <f t="shared" ca="1" si="14"/>
        <v>-2.1414555522074144E-3</v>
      </c>
    </row>
    <row r="368" spans="2:7">
      <c r="B368" s="283">
        <v>43357.645833333336</v>
      </c>
      <c r="C368" s="284">
        <v>330.43</v>
      </c>
      <c r="D368" s="98">
        <f t="shared" si="15"/>
        <v>0.39504348560330982</v>
      </c>
      <c r="E368" s="98">
        <v>4.3847733375454112E-2</v>
      </c>
      <c r="F368" s="98">
        <v>359</v>
      </c>
      <c r="G368" s="76">
        <f t="shared" ca="1" si="14"/>
        <v>-2.190870158611774E-2</v>
      </c>
    </row>
    <row r="369" spans="2:7">
      <c r="B369" s="283">
        <v>45217.645833333336</v>
      </c>
      <c r="C369" s="284">
        <v>768.13</v>
      </c>
      <c r="D369" s="98">
        <f t="shared" si="15"/>
        <v>1.3246375934388523</v>
      </c>
      <c r="E369" s="98">
        <v>4.3839265087583401E-2</v>
      </c>
      <c r="F369" s="98">
        <v>360</v>
      </c>
      <c r="G369" s="76">
        <f t="shared" ca="1" si="14"/>
        <v>-9.9072567770318518E-3</v>
      </c>
    </row>
    <row r="370" spans="2:7">
      <c r="B370" s="283">
        <v>40709.645833333336</v>
      </c>
      <c r="C370" s="284">
        <v>151.18</v>
      </c>
      <c r="D370" s="98">
        <f t="shared" si="15"/>
        <v>-0.80318435681460165</v>
      </c>
      <c r="E370" s="98">
        <v>4.3772438552885928E-2</v>
      </c>
      <c r="F370" s="98">
        <v>361</v>
      </c>
      <c r="G370" s="76">
        <f t="shared" ca="1" si="14"/>
        <v>2.2436057164869145E-2</v>
      </c>
    </row>
    <row r="371" spans="2:7">
      <c r="B371" s="283">
        <v>42850.645833333336</v>
      </c>
      <c r="C371" s="284">
        <v>403.38</v>
      </c>
      <c r="D371" s="98">
        <f t="shared" si="15"/>
        <v>1.668210080698505</v>
      </c>
      <c r="E371" s="98">
        <v>4.3728006623887428E-2</v>
      </c>
      <c r="F371" s="98">
        <v>362</v>
      </c>
      <c r="G371" s="76">
        <f t="shared" ca="1" si="14"/>
        <v>-3.7178495403062076E-2</v>
      </c>
    </row>
    <row r="372" spans="2:7">
      <c r="B372" s="283">
        <v>37119.645833333336</v>
      </c>
      <c r="C372" s="284">
        <v>21.99</v>
      </c>
      <c r="D372" s="98">
        <f t="shared" si="15"/>
        <v>-0.94548564628885912</v>
      </c>
      <c r="E372" s="98">
        <v>4.3663977218794336E-2</v>
      </c>
      <c r="F372" s="98">
        <v>363</v>
      </c>
      <c r="G372" s="76">
        <f t="shared" ca="1" si="14"/>
        <v>4.1431727263298128E-2</v>
      </c>
    </row>
    <row r="373" spans="2:7">
      <c r="B373" s="283">
        <v>36978.645833333336</v>
      </c>
      <c r="C373" s="284">
        <v>26.33</v>
      </c>
      <c r="D373" s="98">
        <f t="shared" si="15"/>
        <v>0.19736243747157789</v>
      </c>
      <c r="E373" s="98">
        <v>4.3598890210067243E-2</v>
      </c>
      <c r="F373" s="98">
        <v>364</v>
      </c>
      <c r="G373" s="76">
        <f t="shared" ca="1" si="14"/>
        <v>7.7476446578363892E-3</v>
      </c>
    </row>
    <row r="374" spans="2:7">
      <c r="B374" s="283">
        <v>43542.645833333336</v>
      </c>
      <c r="C374" s="284">
        <v>376.53</v>
      </c>
      <c r="D374" s="98">
        <f t="shared" si="15"/>
        <v>13.300417774401822</v>
      </c>
      <c r="E374" s="98">
        <v>4.3452958292919286E-2</v>
      </c>
      <c r="F374" s="98">
        <v>365</v>
      </c>
      <c r="G374" s="76">
        <f t="shared" ca="1" si="14"/>
        <v>-1.1796322269460252E-2</v>
      </c>
    </row>
    <row r="375" spans="2:7">
      <c r="B375" s="283">
        <v>44532.645833333336</v>
      </c>
      <c r="C375" s="284">
        <v>426.43</v>
      </c>
      <c r="D375" s="98">
        <f t="shared" si="15"/>
        <v>0.13252596074681966</v>
      </c>
      <c r="E375" s="98">
        <v>4.3330397338030791E-2</v>
      </c>
      <c r="F375" s="98">
        <v>366</v>
      </c>
      <c r="G375" s="76">
        <f t="shared" ca="1" si="14"/>
        <v>2.1683122889852052E-2</v>
      </c>
    </row>
    <row r="376" spans="2:7">
      <c r="B376" s="283">
        <v>39188.645833333336</v>
      </c>
      <c r="C376" s="284">
        <v>84.54</v>
      </c>
      <c r="D376" s="98">
        <f t="shared" si="15"/>
        <v>-0.80174940787468052</v>
      </c>
      <c r="E376" s="98">
        <v>4.3317289892632393E-2</v>
      </c>
      <c r="F376" s="98">
        <v>367</v>
      </c>
      <c r="G376" s="76">
        <f t="shared" ca="1" si="14"/>
        <v>4.7005834803811831E-3</v>
      </c>
    </row>
    <row r="377" spans="2:7">
      <c r="B377" s="283">
        <v>45882.645833333336</v>
      </c>
      <c r="C377" s="284">
        <v>3349</v>
      </c>
      <c r="D377" s="98">
        <f t="shared" si="15"/>
        <v>38.614383723681094</v>
      </c>
      <c r="E377" s="98">
        <v>4.3302180685358183E-2</v>
      </c>
      <c r="F377" s="98">
        <v>368</v>
      </c>
      <c r="G377" s="76">
        <f t="shared" ca="1" si="14"/>
        <v>-1.8963726523740763E-2</v>
      </c>
    </row>
    <row r="378" spans="2:7">
      <c r="B378" s="283">
        <v>36595.645833333336</v>
      </c>
      <c r="C378" s="284">
        <v>30.6</v>
      </c>
      <c r="D378" s="98">
        <f t="shared" si="15"/>
        <v>-0.99086294416243659</v>
      </c>
      <c r="E378" s="98">
        <v>4.3300375042618633E-2</v>
      </c>
      <c r="F378" s="98">
        <v>369</v>
      </c>
      <c r="G378" s="76">
        <f t="shared" ca="1" si="14"/>
        <v>-1.1830798319378477E-2</v>
      </c>
    </row>
    <row r="379" spans="2:7">
      <c r="B379" s="283">
        <v>44965.645833333336</v>
      </c>
      <c r="C379" s="284">
        <v>617.58000000000004</v>
      </c>
      <c r="D379" s="98">
        <f t="shared" si="15"/>
        <v>19.182352941176472</v>
      </c>
      <c r="E379" s="98">
        <v>4.2998040937647808E-2</v>
      </c>
      <c r="F379" s="98">
        <v>370</v>
      </c>
      <c r="G379" s="76">
        <f t="shared" ca="1" si="14"/>
        <v>-6.0528562968664278E-3</v>
      </c>
    </row>
    <row r="380" spans="2:7">
      <c r="B380" s="283">
        <v>36641.645833333336</v>
      </c>
      <c r="C380" s="284">
        <v>24.56</v>
      </c>
      <c r="D380" s="98">
        <f t="shared" si="15"/>
        <v>-0.96023187279380806</v>
      </c>
      <c r="E380" s="98">
        <v>4.2887473460721859E-2</v>
      </c>
      <c r="F380" s="98">
        <v>371</v>
      </c>
      <c r="G380" s="76">
        <f t="shared" ca="1" si="14"/>
        <v>2.1529095253215707E-2</v>
      </c>
    </row>
    <row r="381" spans="2:7">
      <c r="B381" s="283">
        <v>37179.645833333336</v>
      </c>
      <c r="C381" s="284">
        <v>20.92</v>
      </c>
      <c r="D381" s="98">
        <f t="shared" si="15"/>
        <v>-0.14820846905537444</v>
      </c>
      <c r="E381" s="98">
        <v>4.2871385842472742E-2</v>
      </c>
      <c r="F381" s="98">
        <v>372</v>
      </c>
      <c r="G381" s="76">
        <f t="shared" ca="1" si="14"/>
        <v>3.3043643297194544E-2</v>
      </c>
    </row>
    <row r="382" spans="2:7">
      <c r="B382" s="283">
        <v>45596.645833333336</v>
      </c>
      <c r="C382" s="284">
        <v>2208.38</v>
      </c>
      <c r="D382" s="98">
        <f t="shared" si="15"/>
        <v>104.56309751434034</v>
      </c>
      <c r="E382" s="98">
        <v>4.2869285984133088E-2</v>
      </c>
      <c r="F382" s="98">
        <v>373</v>
      </c>
      <c r="G382" s="76">
        <f t="shared" ca="1" si="14"/>
        <v>-2.7771001781900503E-2</v>
      </c>
    </row>
    <row r="383" spans="2:7">
      <c r="B383" s="283">
        <v>37846.645833333336</v>
      </c>
      <c r="C383" s="284">
        <v>27.81</v>
      </c>
      <c r="D383" s="98">
        <f t="shared" si="15"/>
        <v>-0.98740705856781896</v>
      </c>
      <c r="E383" s="98">
        <v>4.2744656917885093E-2</v>
      </c>
      <c r="F383" s="98">
        <v>374</v>
      </c>
      <c r="G383" s="76">
        <f t="shared" ca="1" si="14"/>
        <v>2.0442367961914117E-2</v>
      </c>
    </row>
    <row r="384" spans="2:7">
      <c r="B384" s="283">
        <v>45231.645833333336</v>
      </c>
      <c r="C384" s="284">
        <v>786.92</v>
      </c>
      <c r="D384" s="98">
        <f t="shared" si="15"/>
        <v>27.296296296296298</v>
      </c>
      <c r="E384" s="98">
        <v>4.2733910185908996E-2</v>
      </c>
      <c r="F384" s="98">
        <v>375</v>
      </c>
      <c r="G384" s="76">
        <f t="shared" ca="1" si="14"/>
        <v>5.3140380215313976E-2</v>
      </c>
    </row>
    <row r="385" spans="2:7">
      <c r="B385" s="283">
        <v>37062.645833333336</v>
      </c>
      <c r="C385" s="284">
        <v>22</v>
      </c>
      <c r="D385" s="98">
        <f t="shared" si="15"/>
        <v>-0.97204290143851979</v>
      </c>
      <c r="E385" s="98">
        <v>4.2654028436018843E-2</v>
      </c>
      <c r="F385" s="98">
        <v>376</v>
      </c>
      <c r="G385" s="76">
        <f t="shared" ca="1" si="14"/>
        <v>1.7313869368164179E-2</v>
      </c>
    </row>
    <row r="386" spans="2:7">
      <c r="B386" s="283">
        <v>37859.645833333336</v>
      </c>
      <c r="C386" s="284">
        <v>27.38</v>
      </c>
      <c r="D386" s="98">
        <f t="shared" si="15"/>
        <v>0.2445454545454544</v>
      </c>
      <c r="E386" s="98">
        <v>4.2650418888042552E-2</v>
      </c>
      <c r="F386" s="98">
        <v>377</v>
      </c>
      <c r="G386" s="76">
        <f t="shared" ca="1" si="14"/>
        <v>1.4962969437725036E-2</v>
      </c>
    </row>
    <row r="387" spans="2:7">
      <c r="B387" s="283">
        <v>39518.645833333336</v>
      </c>
      <c r="C387" s="284">
        <v>82.67</v>
      </c>
      <c r="D387" s="98">
        <f t="shared" si="15"/>
        <v>2.019357195032871</v>
      </c>
      <c r="E387" s="98">
        <v>4.2496847414880357E-2</v>
      </c>
      <c r="F387" s="98">
        <v>378</v>
      </c>
      <c r="G387" s="76">
        <f t="shared" ca="1" si="14"/>
        <v>-2.2710060034071312E-2</v>
      </c>
    </row>
    <row r="388" spans="2:7">
      <c r="B388" s="283">
        <v>38187.645833333336</v>
      </c>
      <c r="C388" s="284">
        <v>26.53</v>
      </c>
      <c r="D388" s="98">
        <f t="shared" si="15"/>
        <v>-0.67908552074513118</v>
      </c>
      <c r="E388" s="98">
        <v>4.2436149312377269E-2</v>
      </c>
      <c r="F388" s="98">
        <v>379</v>
      </c>
      <c r="G388" s="76">
        <f t="shared" ca="1" si="14"/>
        <v>-2.2083013436686331E-2</v>
      </c>
    </row>
    <row r="389" spans="2:7">
      <c r="B389" s="283">
        <v>36565.645833333336</v>
      </c>
      <c r="C389" s="284">
        <v>33.43</v>
      </c>
      <c r="D389" s="98">
        <f t="shared" si="15"/>
        <v>0.26008292499057672</v>
      </c>
      <c r="E389" s="98">
        <v>4.2407234175241726E-2</v>
      </c>
      <c r="F389" s="98">
        <v>380</v>
      </c>
      <c r="G389" s="76">
        <f t="shared" ca="1" si="14"/>
        <v>8.3841207822342358E-3</v>
      </c>
    </row>
    <row r="390" spans="2:7">
      <c r="B390" s="283">
        <v>45358.645833333336</v>
      </c>
      <c r="C390" s="284">
        <v>1099.3699999999999</v>
      </c>
      <c r="D390" s="98">
        <f t="shared" si="15"/>
        <v>31.885731379000894</v>
      </c>
      <c r="E390" s="98">
        <v>4.2382925464837129E-2</v>
      </c>
      <c r="F390" s="98">
        <v>381</v>
      </c>
      <c r="G390" s="76">
        <f t="shared" ca="1" si="14"/>
        <v>-9.3391937089008798E-3</v>
      </c>
    </row>
    <row r="391" spans="2:7">
      <c r="B391" s="283">
        <v>36627.645833333336</v>
      </c>
      <c r="C391" s="284">
        <v>27.93</v>
      </c>
      <c r="D391" s="98">
        <f t="shared" si="15"/>
        <v>-0.97459454050956462</v>
      </c>
      <c r="E391" s="98">
        <v>4.2164179104477562E-2</v>
      </c>
      <c r="F391" s="98">
        <v>382</v>
      </c>
      <c r="G391" s="76">
        <f t="shared" ca="1" si="14"/>
        <v>3.3638666952665658E-3</v>
      </c>
    </row>
    <row r="392" spans="2:7">
      <c r="B392" s="283">
        <v>43847.645833333336</v>
      </c>
      <c r="C392" s="284">
        <v>486.2</v>
      </c>
      <c r="D392" s="98">
        <f t="shared" si="15"/>
        <v>16.4078052273541</v>
      </c>
      <c r="E392" s="98">
        <v>4.2006000857265358E-2</v>
      </c>
      <c r="F392" s="98">
        <v>383</v>
      </c>
      <c r="G392" s="76">
        <f t="shared" ca="1" si="14"/>
        <v>5.5626809469631038E-3</v>
      </c>
    </row>
    <row r="393" spans="2:7">
      <c r="B393" s="283">
        <v>38891.645833333336</v>
      </c>
      <c r="C393" s="284">
        <v>88.43</v>
      </c>
      <c r="D393" s="98">
        <f t="shared" si="15"/>
        <v>-0.81812011517893868</v>
      </c>
      <c r="E393" s="98">
        <v>4.1946506421586038E-2</v>
      </c>
      <c r="F393" s="98">
        <v>384</v>
      </c>
      <c r="G393" s="76">
        <f t="shared" ca="1" si="14"/>
        <v>8.2195864262903599E-3</v>
      </c>
    </row>
    <row r="394" spans="2:7">
      <c r="B394" s="283">
        <v>43307.645833333336</v>
      </c>
      <c r="C394" s="284">
        <v>259.42</v>
      </c>
      <c r="D394" s="98">
        <f t="shared" si="15"/>
        <v>1.9336198122809001</v>
      </c>
      <c r="E394" s="98">
        <v>4.1931078801510369E-2</v>
      </c>
      <c r="F394" s="98">
        <v>385</v>
      </c>
      <c r="G394" s="76">
        <f t="shared" ref="G394:G457" ca="1" si="16">_xlfn.NORM.INV(RAND(),M$12,M$13)</f>
        <v>2.5910605276159737E-2</v>
      </c>
    </row>
    <row r="395" spans="2:7">
      <c r="B395" s="283">
        <v>44655.645833333336</v>
      </c>
      <c r="C395" s="284">
        <v>361.85</v>
      </c>
      <c r="D395" s="98">
        <f t="shared" ref="D395:D458" si="17">C395/C394-1</f>
        <v>0.39484234060596712</v>
      </c>
      <c r="E395" s="98">
        <v>4.1894615606104191E-2</v>
      </c>
      <c r="F395" s="98">
        <v>386</v>
      </c>
      <c r="G395" s="76">
        <f t="shared" ca="1" si="16"/>
        <v>-3.528773576215833E-2</v>
      </c>
    </row>
    <row r="396" spans="2:7">
      <c r="B396" s="283">
        <v>44894.645833333336</v>
      </c>
      <c r="C396" s="284">
        <v>604.98</v>
      </c>
      <c r="D396" s="98">
        <f t="shared" si="17"/>
        <v>0.67190824927456116</v>
      </c>
      <c r="E396" s="98">
        <v>4.1847489150651063E-2</v>
      </c>
      <c r="F396" s="98">
        <v>387</v>
      </c>
      <c r="G396" s="76">
        <f t="shared" ca="1" si="16"/>
        <v>3.6079482564554004E-2</v>
      </c>
    </row>
    <row r="397" spans="2:7">
      <c r="B397" s="283">
        <v>38442.645833333336</v>
      </c>
      <c r="C397" s="284">
        <v>50.54</v>
      </c>
      <c r="D397" s="98">
        <f t="shared" si="17"/>
        <v>-0.91646004826605842</v>
      </c>
      <c r="E397" s="98">
        <v>4.1847041847041799E-2</v>
      </c>
      <c r="F397" s="98">
        <v>388</v>
      </c>
      <c r="G397" s="76">
        <f t="shared" ca="1" si="16"/>
        <v>2.7220574600021578E-2</v>
      </c>
    </row>
    <row r="398" spans="2:7">
      <c r="B398" s="283">
        <v>42586.645833333336</v>
      </c>
      <c r="C398" s="284">
        <v>382.93</v>
      </c>
      <c r="D398" s="98">
        <f t="shared" si="17"/>
        <v>6.5767708745548079</v>
      </c>
      <c r="E398" s="98">
        <v>4.1844646986804568E-2</v>
      </c>
      <c r="F398" s="98">
        <v>389</v>
      </c>
      <c r="G398" s="76">
        <f t="shared" ca="1" si="16"/>
        <v>3.0995084693162582E-2</v>
      </c>
    </row>
    <row r="399" spans="2:7">
      <c r="B399" s="283">
        <v>40813.645833333336</v>
      </c>
      <c r="C399" s="284">
        <v>239.03</v>
      </c>
      <c r="D399" s="98">
        <f t="shared" si="17"/>
        <v>-0.37578669730760195</v>
      </c>
      <c r="E399" s="98">
        <v>4.1842827877784039E-2</v>
      </c>
      <c r="F399" s="98">
        <v>390</v>
      </c>
      <c r="G399" s="76">
        <f t="shared" ca="1" si="16"/>
        <v>2.7708783680282914E-2</v>
      </c>
    </row>
    <row r="400" spans="2:7">
      <c r="B400" s="283">
        <v>38499.645833333336</v>
      </c>
      <c r="C400" s="284">
        <v>54.44</v>
      </c>
      <c r="D400" s="98">
        <f t="shared" si="17"/>
        <v>-0.7722461615696774</v>
      </c>
      <c r="E400" s="98">
        <v>4.1714504401071606E-2</v>
      </c>
      <c r="F400" s="98">
        <v>391</v>
      </c>
      <c r="G400" s="76">
        <f t="shared" ca="1" si="16"/>
        <v>4.8195465449278399E-2</v>
      </c>
    </row>
    <row r="401" spans="2:7">
      <c r="B401" s="283">
        <v>38999.645833333336</v>
      </c>
      <c r="C401" s="284">
        <v>74.33</v>
      </c>
      <c r="D401" s="98">
        <f t="shared" si="17"/>
        <v>0.36535635562086699</v>
      </c>
      <c r="E401" s="98">
        <v>4.1619955156950716E-2</v>
      </c>
      <c r="F401" s="98">
        <v>392</v>
      </c>
      <c r="G401" s="76">
        <f t="shared" ca="1" si="16"/>
        <v>-2.3349860293828247E-2</v>
      </c>
    </row>
    <row r="402" spans="2:7">
      <c r="B402" s="283">
        <v>39794.645833333336</v>
      </c>
      <c r="C402" s="284">
        <v>55.63</v>
      </c>
      <c r="D402" s="98">
        <f t="shared" si="17"/>
        <v>-0.25158078837616027</v>
      </c>
      <c r="E402" s="98">
        <v>4.156524995319244E-2</v>
      </c>
      <c r="F402" s="98">
        <v>393</v>
      </c>
      <c r="G402" s="76">
        <f t="shared" ca="1" si="16"/>
        <v>-2.5895901326815622E-2</v>
      </c>
    </row>
    <row r="403" spans="2:7">
      <c r="B403" s="283">
        <v>43350.645833333336</v>
      </c>
      <c r="C403" s="284">
        <v>317.14999999999998</v>
      </c>
      <c r="D403" s="98">
        <f t="shared" si="17"/>
        <v>4.7010605788243742</v>
      </c>
      <c r="E403" s="98">
        <v>4.1543513957307043E-2</v>
      </c>
      <c r="F403" s="98">
        <v>394</v>
      </c>
      <c r="G403" s="76">
        <f t="shared" ca="1" si="16"/>
        <v>-1.9482691815341433E-2</v>
      </c>
    </row>
    <row r="404" spans="2:7">
      <c r="B404" s="283">
        <v>38324.645833333336</v>
      </c>
      <c r="C404" s="284">
        <v>31.35</v>
      </c>
      <c r="D404" s="98">
        <f t="shared" si="17"/>
        <v>-0.90115087498029323</v>
      </c>
      <c r="E404" s="98">
        <v>4.1528239202657913E-2</v>
      </c>
      <c r="F404" s="98">
        <v>395</v>
      </c>
      <c r="G404" s="76">
        <f t="shared" ca="1" si="16"/>
        <v>-4.6413505138265358E-2</v>
      </c>
    </row>
    <row r="405" spans="2:7">
      <c r="B405" s="283">
        <v>40714.645833333336</v>
      </c>
      <c r="C405" s="284">
        <v>159.71</v>
      </c>
      <c r="D405" s="98">
        <f t="shared" si="17"/>
        <v>4.0944178628389158</v>
      </c>
      <c r="E405" s="98">
        <v>4.1473752852950962E-2</v>
      </c>
      <c r="F405" s="98">
        <v>396</v>
      </c>
      <c r="G405" s="76">
        <f t="shared" ca="1" si="16"/>
        <v>-2.8310480006323666E-2</v>
      </c>
    </row>
    <row r="406" spans="2:7">
      <c r="B406" s="283">
        <v>42292.645833333336</v>
      </c>
      <c r="C406" s="284">
        <v>236.45</v>
      </c>
      <c r="D406" s="98">
        <f t="shared" si="17"/>
        <v>0.48049589881660504</v>
      </c>
      <c r="E406" s="98">
        <v>4.130884749196273E-2</v>
      </c>
      <c r="F406" s="98">
        <v>397</v>
      </c>
      <c r="G406" s="76">
        <f t="shared" ca="1" si="16"/>
        <v>-6.7211895000719429E-3</v>
      </c>
    </row>
    <row r="407" spans="2:7">
      <c r="B407" s="283">
        <v>36686.645833333336</v>
      </c>
      <c r="C407" s="284">
        <v>26.73</v>
      </c>
      <c r="D407" s="98">
        <f t="shared" si="17"/>
        <v>-0.88695284415309794</v>
      </c>
      <c r="E407" s="98">
        <v>4.1293338527463863E-2</v>
      </c>
      <c r="F407" s="98">
        <v>398</v>
      </c>
      <c r="G407" s="76">
        <f t="shared" ca="1" si="16"/>
        <v>-9.7878695415351703E-3</v>
      </c>
    </row>
    <row r="408" spans="2:7">
      <c r="B408" s="283">
        <v>45324.645833333336</v>
      </c>
      <c r="C408" s="284">
        <v>848.03</v>
      </c>
      <c r="D408" s="98">
        <f t="shared" si="17"/>
        <v>30.725776281331836</v>
      </c>
      <c r="E408" s="98">
        <v>4.1204709811288209E-2</v>
      </c>
      <c r="F408" s="98">
        <v>399</v>
      </c>
      <c r="G408" s="76">
        <f t="shared" ca="1" si="16"/>
        <v>1.2636587707557602E-2</v>
      </c>
    </row>
    <row r="409" spans="2:7">
      <c r="B409" s="283">
        <v>36717.645833333336</v>
      </c>
      <c r="C409" s="284">
        <v>29.6</v>
      </c>
      <c r="D409" s="98">
        <f t="shared" si="17"/>
        <v>-0.96509557444901717</v>
      </c>
      <c r="E409" s="98">
        <v>4.1153710868800708E-2</v>
      </c>
      <c r="F409" s="98">
        <v>400</v>
      </c>
      <c r="G409" s="76">
        <f t="shared" ca="1" si="16"/>
        <v>-8.4137611742895069E-3</v>
      </c>
    </row>
    <row r="410" spans="2:7">
      <c r="B410" s="283">
        <v>44005.645833333336</v>
      </c>
      <c r="C410" s="284">
        <v>334.12</v>
      </c>
      <c r="D410" s="98">
        <f t="shared" si="17"/>
        <v>10.287837837837838</v>
      </c>
      <c r="E410" s="98">
        <v>4.1099305144423948E-2</v>
      </c>
      <c r="F410" s="98">
        <v>401</v>
      </c>
      <c r="G410" s="76">
        <f t="shared" ca="1" si="16"/>
        <v>-3.4490625196104283E-2</v>
      </c>
    </row>
    <row r="411" spans="2:7">
      <c r="B411" s="283">
        <v>44496.645833333336</v>
      </c>
      <c r="C411" s="284">
        <v>455</v>
      </c>
      <c r="D411" s="98">
        <f t="shared" si="17"/>
        <v>0.36178618460433376</v>
      </c>
      <c r="E411" s="98">
        <v>4.1023177065458549E-2</v>
      </c>
      <c r="F411" s="98">
        <v>402</v>
      </c>
      <c r="G411" s="76">
        <f t="shared" ca="1" si="16"/>
        <v>1.6296317038353401E-2</v>
      </c>
    </row>
    <row r="412" spans="2:7">
      <c r="B412" s="283">
        <v>42341.645833333336</v>
      </c>
      <c r="C412" s="284">
        <v>544.12</v>
      </c>
      <c r="D412" s="98">
        <f t="shared" si="17"/>
        <v>0.1958681318681319</v>
      </c>
      <c r="E412" s="98">
        <v>4.1019361750975758E-2</v>
      </c>
      <c r="F412" s="98">
        <v>403</v>
      </c>
      <c r="G412" s="76">
        <f t="shared" ca="1" si="16"/>
        <v>-1.269977816607652E-3</v>
      </c>
    </row>
    <row r="413" spans="2:7">
      <c r="B413" s="283">
        <v>38889.645833333336</v>
      </c>
      <c r="C413" s="284">
        <v>83.27</v>
      </c>
      <c r="D413" s="98">
        <f t="shared" si="17"/>
        <v>-0.8469639050209512</v>
      </c>
      <c r="E413" s="98">
        <v>4.0874999999999995E-2</v>
      </c>
      <c r="F413" s="98">
        <v>404</v>
      </c>
      <c r="G413" s="76">
        <f t="shared" ca="1" si="16"/>
        <v>1.3141219358422549E-2</v>
      </c>
    </row>
    <row r="414" spans="2:7">
      <c r="B414" s="283">
        <v>44840.645833333336</v>
      </c>
      <c r="C414" s="284">
        <v>415.42</v>
      </c>
      <c r="D414" s="98">
        <f t="shared" si="17"/>
        <v>3.9888315119490816</v>
      </c>
      <c r="E414" s="98">
        <v>4.0839847664862816E-2</v>
      </c>
      <c r="F414" s="98">
        <v>405</v>
      </c>
      <c r="G414" s="76">
        <f t="shared" ca="1" si="16"/>
        <v>-2.1068530500334619E-3</v>
      </c>
    </row>
    <row r="415" spans="2:7">
      <c r="B415" s="283">
        <v>45310.645833333336</v>
      </c>
      <c r="C415" s="284">
        <v>738.6</v>
      </c>
      <c r="D415" s="98">
        <f t="shared" si="17"/>
        <v>0.77795965528862365</v>
      </c>
      <c r="E415" s="98">
        <v>4.08240914279272E-2</v>
      </c>
      <c r="F415" s="98">
        <v>406</v>
      </c>
      <c r="G415" s="76">
        <f t="shared" ca="1" si="16"/>
        <v>4.956901911714974E-2</v>
      </c>
    </row>
    <row r="416" spans="2:7">
      <c r="B416" s="283">
        <v>39407.645833333336</v>
      </c>
      <c r="C416" s="284">
        <v>93.33</v>
      </c>
      <c r="D416" s="98">
        <f t="shared" si="17"/>
        <v>-0.87363931762794478</v>
      </c>
      <c r="E416" s="98">
        <v>4.081632653061229E-2</v>
      </c>
      <c r="F416" s="98">
        <v>407</v>
      </c>
      <c r="G416" s="76">
        <f t="shared" ca="1" si="16"/>
        <v>4.5336688529768056E-2</v>
      </c>
    </row>
    <row r="417" spans="2:7">
      <c r="B417" s="283">
        <v>36858.645833333336</v>
      </c>
      <c r="C417" s="284">
        <v>26.78</v>
      </c>
      <c r="D417" s="98">
        <f t="shared" si="17"/>
        <v>-0.71306118075645553</v>
      </c>
      <c r="E417" s="98">
        <v>4.0808394869801923E-2</v>
      </c>
      <c r="F417" s="98">
        <v>408</v>
      </c>
      <c r="G417" s="76">
        <f t="shared" ca="1" si="16"/>
        <v>1.4883650457257015E-2</v>
      </c>
    </row>
    <row r="418" spans="2:7">
      <c r="B418" s="283">
        <v>38076.645833333336</v>
      </c>
      <c r="C418" s="284">
        <v>24.52</v>
      </c>
      <c r="D418" s="98">
        <f t="shared" si="17"/>
        <v>-8.439133681852129E-2</v>
      </c>
      <c r="E418" s="98">
        <v>4.0747028862478718E-2</v>
      </c>
      <c r="F418" s="98">
        <v>409</v>
      </c>
      <c r="G418" s="76">
        <f t="shared" ca="1" si="16"/>
        <v>4.5004840507667961E-2</v>
      </c>
    </row>
    <row r="419" spans="2:7">
      <c r="B419" s="283">
        <v>38866.645833333336</v>
      </c>
      <c r="C419" s="284">
        <v>89.87</v>
      </c>
      <c r="D419" s="98">
        <f t="shared" si="17"/>
        <v>2.665171288743883</v>
      </c>
      <c r="E419" s="98">
        <v>4.0523329859905033E-2</v>
      </c>
      <c r="F419" s="98">
        <v>410</v>
      </c>
      <c r="G419" s="76">
        <f t="shared" ca="1" si="16"/>
        <v>3.9645434739856268E-4</v>
      </c>
    </row>
    <row r="420" spans="2:7">
      <c r="B420" s="283">
        <v>36635.645833333336</v>
      </c>
      <c r="C420" s="284">
        <v>26.53</v>
      </c>
      <c r="D420" s="98">
        <f t="shared" si="17"/>
        <v>-0.70479581617892517</v>
      </c>
      <c r="E420" s="98">
        <v>4.0392156862745221E-2</v>
      </c>
      <c r="F420" s="98">
        <v>411</v>
      </c>
      <c r="G420" s="76">
        <f t="shared" ca="1" si="16"/>
        <v>1.0223598173387725E-2</v>
      </c>
    </row>
    <row r="421" spans="2:7">
      <c r="B421" s="283">
        <v>40735.645833333336</v>
      </c>
      <c r="C421" s="284">
        <v>209.89</v>
      </c>
      <c r="D421" s="98">
        <f t="shared" si="17"/>
        <v>6.9114210327930632</v>
      </c>
      <c r="E421" s="98">
        <v>4.0295400475812926E-2</v>
      </c>
      <c r="F421" s="98">
        <v>412</v>
      </c>
      <c r="G421" s="76">
        <f t="shared" ca="1" si="16"/>
        <v>-2.1526813010240786E-2</v>
      </c>
    </row>
    <row r="422" spans="2:7">
      <c r="B422" s="283">
        <v>43605.645833333336</v>
      </c>
      <c r="C422" s="284">
        <v>353.65</v>
      </c>
      <c r="D422" s="98">
        <f t="shared" si="17"/>
        <v>0.68493020153413697</v>
      </c>
      <c r="E422" s="98">
        <v>4.0238844603935453E-2</v>
      </c>
      <c r="F422" s="98">
        <v>413</v>
      </c>
      <c r="G422" s="76">
        <f t="shared" ca="1" si="16"/>
        <v>-2.5193451439527136E-2</v>
      </c>
    </row>
    <row r="423" spans="2:7">
      <c r="B423" s="283">
        <v>45728.645833333336</v>
      </c>
      <c r="C423" s="284">
        <v>1812.15</v>
      </c>
      <c r="D423" s="98">
        <f t="shared" si="17"/>
        <v>4.124134030821434</v>
      </c>
      <c r="E423" s="98">
        <v>4.0192178540062962E-2</v>
      </c>
      <c r="F423" s="98">
        <v>414</v>
      </c>
      <c r="G423" s="76">
        <f t="shared" ca="1" si="16"/>
        <v>3.0003434990725403E-2</v>
      </c>
    </row>
    <row r="424" spans="2:7">
      <c r="B424" s="283">
        <v>36616.645833333336</v>
      </c>
      <c r="C424" s="284">
        <v>26</v>
      </c>
      <c r="D424" s="98">
        <f t="shared" si="17"/>
        <v>-0.98565240184311453</v>
      </c>
      <c r="E424" s="98">
        <v>4.0000000000000036E-2</v>
      </c>
      <c r="F424" s="98">
        <v>415</v>
      </c>
      <c r="G424" s="76">
        <f t="shared" ca="1" si="16"/>
        <v>1.2687103467377486E-2</v>
      </c>
    </row>
    <row r="425" spans="2:7">
      <c r="B425" s="283">
        <v>44771.645833333336</v>
      </c>
      <c r="C425" s="284">
        <v>380.32</v>
      </c>
      <c r="D425" s="98">
        <f t="shared" si="17"/>
        <v>13.627692307692307</v>
      </c>
      <c r="E425" s="98">
        <v>3.9835953520164002E-2</v>
      </c>
      <c r="F425" s="98">
        <v>416</v>
      </c>
      <c r="G425" s="76">
        <f t="shared" ca="1" si="16"/>
        <v>4.8975312886336709E-3</v>
      </c>
    </row>
    <row r="426" spans="2:7">
      <c r="B426" s="283">
        <v>40176.645833333336</v>
      </c>
      <c r="C426" s="284">
        <v>131.69</v>
      </c>
      <c r="D426" s="98">
        <f t="shared" si="17"/>
        <v>-0.65373895666806892</v>
      </c>
      <c r="E426" s="98">
        <v>3.9794709830240693E-2</v>
      </c>
      <c r="F426" s="98">
        <v>417</v>
      </c>
      <c r="G426" s="76">
        <f t="shared" ca="1" si="16"/>
        <v>-1.0018309084860528E-2</v>
      </c>
    </row>
    <row r="427" spans="2:7">
      <c r="B427" s="283">
        <v>45138.645833333336</v>
      </c>
      <c r="C427" s="284">
        <v>718.48</v>
      </c>
      <c r="D427" s="98">
        <f t="shared" si="17"/>
        <v>4.455843268281571</v>
      </c>
      <c r="E427" s="98">
        <v>3.9768451519536896E-2</v>
      </c>
      <c r="F427" s="98">
        <v>418</v>
      </c>
      <c r="G427" s="76">
        <f t="shared" ca="1" si="16"/>
        <v>2.7855601416377648E-2</v>
      </c>
    </row>
    <row r="428" spans="2:7">
      <c r="B428" s="283">
        <v>37540.645833333336</v>
      </c>
      <c r="C428" s="284">
        <v>26.24</v>
      </c>
      <c r="D428" s="98">
        <f t="shared" si="17"/>
        <v>-0.9634784545150874</v>
      </c>
      <c r="E428" s="98">
        <v>3.961965134706813E-2</v>
      </c>
      <c r="F428" s="98">
        <v>419</v>
      </c>
      <c r="G428" s="76">
        <f t="shared" ca="1" si="16"/>
        <v>-1.143537539314108E-2</v>
      </c>
    </row>
    <row r="429" spans="2:7">
      <c r="B429" s="283">
        <v>40835.645833333336</v>
      </c>
      <c r="C429" s="284">
        <v>242.25</v>
      </c>
      <c r="D429" s="98">
        <f t="shared" si="17"/>
        <v>8.2320884146341466</v>
      </c>
      <c r="E429" s="98">
        <v>3.9565721151783029E-2</v>
      </c>
      <c r="F429" s="98">
        <v>420</v>
      </c>
      <c r="G429" s="76">
        <f t="shared" ca="1" si="16"/>
        <v>-1.5155634879615389E-2</v>
      </c>
    </row>
    <row r="430" spans="2:7">
      <c r="B430" s="283">
        <v>37554.645833333336</v>
      </c>
      <c r="C430" s="284">
        <v>24.27</v>
      </c>
      <c r="D430" s="98">
        <f t="shared" si="17"/>
        <v>-0.89981424148606814</v>
      </c>
      <c r="E430" s="98">
        <v>3.9400428265524479E-2</v>
      </c>
      <c r="F430" s="98">
        <v>421</v>
      </c>
      <c r="G430" s="76">
        <f t="shared" ca="1" si="16"/>
        <v>1.065481460980941E-2</v>
      </c>
    </row>
    <row r="431" spans="2:7">
      <c r="B431" s="283">
        <v>37561.645833333336</v>
      </c>
      <c r="C431" s="284">
        <v>23.22</v>
      </c>
      <c r="D431" s="98">
        <f t="shared" si="17"/>
        <v>-4.3263288009888767E-2</v>
      </c>
      <c r="E431" s="98">
        <v>3.9391226499552401E-2</v>
      </c>
      <c r="F431" s="98">
        <v>422</v>
      </c>
      <c r="G431" s="76">
        <f t="shared" ca="1" si="16"/>
        <v>-3.4085016529563861E-2</v>
      </c>
    </row>
    <row r="432" spans="2:7">
      <c r="B432" s="283">
        <v>42289.645833333336</v>
      </c>
      <c r="C432" s="284">
        <v>216.72</v>
      </c>
      <c r="D432" s="98">
        <f t="shared" si="17"/>
        <v>8.3333333333333339</v>
      </c>
      <c r="E432" s="98">
        <v>3.92749244712991E-2</v>
      </c>
      <c r="F432" s="98">
        <v>423</v>
      </c>
      <c r="G432" s="76">
        <f t="shared" ca="1" si="16"/>
        <v>1.1600113496064489E-2</v>
      </c>
    </row>
    <row r="433" spans="2:7">
      <c r="B433" s="283">
        <v>45764.645833333336</v>
      </c>
      <c r="C433" s="284">
        <v>2544.17</v>
      </c>
      <c r="D433" s="98">
        <f t="shared" si="17"/>
        <v>10.739433370247324</v>
      </c>
      <c r="E433" s="98">
        <v>3.9212963152068792E-2</v>
      </c>
      <c r="F433" s="98">
        <v>424</v>
      </c>
      <c r="G433" s="76">
        <f t="shared" ca="1" si="16"/>
        <v>-6.5347093426603456E-2</v>
      </c>
    </row>
    <row r="434" spans="2:7">
      <c r="B434" s="283">
        <v>44774.645833333336</v>
      </c>
      <c r="C434" s="284">
        <v>395.2</v>
      </c>
      <c r="D434" s="98">
        <f t="shared" si="17"/>
        <v>-0.84466446817626184</v>
      </c>
      <c r="E434" s="98">
        <v>3.9124947412705113E-2</v>
      </c>
      <c r="F434" s="98">
        <v>425</v>
      </c>
      <c r="G434" s="76">
        <f t="shared" ca="1" si="16"/>
        <v>2.1650563465862988E-2</v>
      </c>
    </row>
    <row r="435" spans="2:7">
      <c r="B435" s="283">
        <v>36658.645833333336</v>
      </c>
      <c r="C435" s="284">
        <v>26.33</v>
      </c>
      <c r="D435" s="98">
        <f t="shared" si="17"/>
        <v>-0.93337550607287445</v>
      </c>
      <c r="E435" s="98">
        <v>3.9068666140489317E-2</v>
      </c>
      <c r="F435" s="98">
        <v>426</v>
      </c>
      <c r="G435" s="76">
        <f t="shared" ca="1" si="16"/>
        <v>-1.3262239405118746E-3</v>
      </c>
    </row>
    <row r="436" spans="2:7">
      <c r="B436" s="283">
        <v>37974.645833333336</v>
      </c>
      <c r="C436" s="284">
        <v>28.99</v>
      </c>
      <c r="D436" s="98">
        <f t="shared" si="17"/>
        <v>0.1010254462590201</v>
      </c>
      <c r="E436" s="98">
        <v>3.9068100358423008E-2</v>
      </c>
      <c r="F436" s="98">
        <v>427</v>
      </c>
      <c r="G436" s="76">
        <f t="shared" ca="1" si="16"/>
        <v>3.2999489838524569E-2</v>
      </c>
    </row>
    <row r="437" spans="2:7">
      <c r="B437" s="283">
        <v>45762.645833333336</v>
      </c>
      <c r="C437" s="284">
        <v>2437.33</v>
      </c>
      <c r="D437" s="98">
        <f t="shared" si="17"/>
        <v>83.074853397723359</v>
      </c>
      <c r="E437" s="98">
        <v>3.9062966278722744E-2</v>
      </c>
      <c r="F437" s="98">
        <v>428</v>
      </c>
      <c r="G437" s="76">
        <f t="shared" ca="1" si="16"/>
        <v>-3.4907849407766471E-2</v>
      </c>
    </row>
    <row r="438" spans="2:7">
      <c r="B438" s="283">
        <v>37126.645833333336</v>
      </c>
      <c r="C438" s="284">
        <v>21.37</v>
      </c>
      <c r="D438" s="98">
        <f t="shared" si="17"/>
        <v>-0.99123220901560316</v>
      </c>
      <c r="E438" s="98">
        <v>3.8891589693728745E-2</v>
      </c>
      <c r="F438" s="98">
        <v>429</v>
      </c>
      <c r="G438" s="76">
        <f t="shared" ca="1" si="16"/>
        <v>2.6972845185352454E-3</v>
      </c>
    </row>
    <row r="439" spans="2:7">
      <c r="B439" s="283">
        <v>43921.645833333336</v>
      </c>
      <c r="C439" s="284">
        <v>313.5</v>
      </c>
      <c r="D439" s="98">
        <f t="shared" si="17"/>
        <v>13.670098268600842</v>
      </c>
      <c r="E439" s="98">
        <v>3.8870663087782198E-2</v>
      </c>
      <c r="F439" s="98">
        <v>430</v>
      </c>
      <c r="G439" s="76">
        <f t="shared" ca="1" si="16"/>
        <v>-1.3093559725553037E-2</v>
      </c>
    </row>
    <row r="440" spans="2:7">
      <c r="B440" s="283">
        <v>43801.645833333336</v>
      </c>
      <c r="C440" s="284">
        <v>457.67</v>
      </c>
      <c r="D440" s="98">
        <f t="shared" si="17"/>
        <v>0.45987240829346088</v>
      </c>
      <c r="E440" s="98">
        <v>3.8860515265009665E-2</v>
      </c>
      <c r="F440" s="98">
        <v>431</v>
      </c>
      <c r="G440" s="76">
        <f t="shared" ca="1" si="16"/>
        <v>5.1848118866724049E-3</v>
      </c>
    </row>
    <row r="441" spans="2:7">
      <c r="B441" s="283">
        <v>45756.645833333336</v>
      </c>
      <c r="C441" s="284">
        <v>2307.1799999999998</v>
      </c>
      <c r="D441" s="98">
        <f t="shared" si="17"/>
        <v>4.0411431817685228</v>
      </c>
      <c r="E441" s="98">
        <v>3.884911522355794E-2</v>
      </c>
      <c r="F441" s="98">
        <v>432</v>
      </c>
      <c r="G441" s="76">
        <f t="shared" ca="1" si="16"/>
        <v>-3.0322851488285385E-3</v>
      </c>
    </row>
    <row r="442" spans="2:7">
      <c r="B442" s="283">
        <v>45834.645833333336</v>
      </c>
      <c r="C442" s="284">
        <v>2867</v>
      </c>
      <c r="D442" s="98">
        <f t="shared" si="17"/>
        <v>0.24264253330906138</v>
      </c>
      <c r="E442" s="98">
        <v>3.8768115942029002E-2</v>
      </c>
      <c r="F442" s="98">
        <v>433</v>
      </c>
      <c r="G442" s="76">
        <f t="shared" ca="1" si="16"/>
        <v>3.2211903811515827E-2</v>
      </c>
    </row>
    <row r="443" spans="2:7">
      <c r="B443" s="283">
        <v>45898.645833333336</v>
      </c>
      <c r="C443" s="284">
        <v>3667.83</v>
      </c>
      <c r="D443" s="98">
        <f t="shared" si="17"/>
        <v>0.27932682246250429</v>
      </c>
      <c r="E443" s="98">
        <v>3.8653991555589462E-2</v>
      </c>
      <c r="F443" s="98">
        <v>434</v>
      </c>
      <c r="G443" s="76">
        <f t="shared" ca="1" si="16"/>
        <v>-1.3184724414651215E-2</v>
      </c>
    </row>
    <row r="444" spans="2:7">
      <c r="B444" s="283">
        <v>41640.645833333336</v>
      </c>
      <c r="C444" s="284">
        <v>180.3</v>
      </c>
      <c r="D444" s="98">
        <f t="shared" si="17"/>
        <v>-0.9508428689443077</v>
      </c>
      <c r="E444" s="98">
        <v>3.8594470046082963E-2</v>
      </c>
      <c r="F444" s="98">
        <v>435</v>
      </c>
      <c r="G444" s="76">
        <f t="shared" ca="1" si="16"/>
        <v>1.5242297730586498E-2</v>
      </c>
    </row>
    <row r="445" spans="2:7">
      <c r="B445" s="283">
        <v>42590.645833333336</v>
      </c>
      <c r="C445" s="284">
        <v>406.8</v>
      </c>
      <c r="D445" s="98">
        <f t="shared" si="17"/>
        <v>1.2562396006655572</v>
      </c>
      <c r="E445" s="98">
        <v>3.8496885530480807E-2</v>
      </c>
      <c r="F445" s="98">
        <v>436</v>
      </c>
      <c r="G445" s="76">
        <f t="shared" ca="1" si="16"/>
        <v>5.6037673448572023E-2</v>
      </c>
    </row>
    <row r="446" spans="2:7">
      <c r="B446" s="283">
        <v>45194.645833333336</v>
      </c>
      <c r="C446" s="284">
        <v>710.83</v>
      </c>
      <c r="D446" s="98">
        <f t="shared" si="17"/>
        <v>0.74736971484759107</v>
      </c>
      <c r="E446" s="98">
        <v>3.8496376811594235E-2</v>
      </c>
      <c r="F446" s="98">
        <v>437</v>
      </c>
      <c r="G446" s="76">
        <f t="shared" ca="1" si="16"/>
        <v>6.0097592368281594E-3</v>
      </c>
    </row>
    <row r="447" spans="2:7">
      <c r="B447" s="283">
        <v>39191.645833333336</v>
      </c>
      <c r="C447" s="284">
        <v>86.61</v>
      </c>
      <c r="D447" s="98">
        <f t="shared" si="17"/>
        <v>-0.87815652124980659</v>
      </c>
      <c r="E447" s="98">
        <v>3.8489208633093464E-2</v>
      </c>
      <c r="F447" s="98">
        <v>438</v>
      </c>
      <c r="G447" s="76">
        <f t="shared" ca="1" si="16"/>
        <v>-4.0306002762813889E-2</v>
      </c>
    </row>
    <row r="448" spans="2:7">
      <c r="B448" s="283">
        <v>45602.645833333336</v>
      </c>
      <c r="C448" s="284">
        <v>2368.9499999999998</v>
      </c>
      <c r="D448" s="98">
        <f t="shared" si="17"/>
        <v>26.351922410807063</v>
      </c>
      <c r="E448" s="98">
        <v>3.8430179548323506E-2</v>
      </c>
      <c r="F448" s="98">
        <v>439</v>
      </c>
      <c r="G448" s="76">
        <f t="shared" ca="1" si="16"/>
        <v>5.1287061685218571E-2</v>
      </c>
    </row>
    <row r="449" spans="2:7">
      <c r="B449" s="283">
        <v>41780.645833333336</v>
      </c>
      <c r="C449" s="284">
        <v>216.76</v>
      </c>
      <c r="D449" s="98">
        <f t="shared" si="17"/>
        <v>-0.90849954621245699</v>
      </c>
      <c r="E449" s="98">
        <v>3.8421002203698373E-2</v>
      </c>
      <c r="F449" s="98">
        <v>440</v>
      </c>
      <c r="G449" s="76">
        <f t="shared" ca="1" si="16"/>
        <v>-2.7758568781383025E-2</v>
      </c>
    </row>
    <row r="450" spans="2:7">
      <c r="B450" s="283">
        <v>43143.645833333336</v>
      </c>
      <c r="C450" s="284">
        <v>298.37</v>
      </c>
      <c r="D450" s="98">
        <f t="shared" si="17"/>
        <v>0.37649935412437729</v>
      </c>
      <c r="E450" s="98">
        <v>3.8350443709761484E-2</v>
      </c>
      <c r="F450" s="98">
        <v>441</v>
      </c>
      <c r="G450" s="76">
        <f t="shared" ca="1" si="16"/>
        <v>-2.7333924554665125E-2</v>
      </c>
    </row>
    <row r="451" spans="2:7">
      <c r="B451" s="283">
        <v>45771.645833333336</v>
      </c>
      <c r="C451" s="284">
        <v>2741.67</v>
      </c>
      <c r="D451" s="98">
        <f t="shared" si="17"/>
        <v>8.1888259543519784</v>
      </c>
      <c r="E451" s="98">
        <v>3.8314713122514776E-2</v>
      </c>
      <c r="F451" s="98">
        <v>442</v>
      </c>
      <c r="G451" s="76">
        <f t="shared" ca="1" si="16"/>
        <v>-6.4865942840761512E-2</v>
      </c>
    </row>
    <row r="452" spans="2:7">
      <c r="B452" s="283">
        <v>36579.645833333336</v>
      </c>
      <c r="C452" s="284">
        <v>41</v>
      </c>
      <c r="D452" s="98">
        <f t="shared" si="17"/>
        <v>-0.98504561088679532</v>
      </c>
      <c r="E452" s="98">
        <v>3.8237528488224815E-2</v>
      </c>
      <c r="F452" s="98">
        <v>443</v>
      </c>
      <c r="G452" s="76">
        <f t="shared" ca="1" si="16"/>
        <v>-3.236496597334558E-2</v>
      </c>
    </row>
    <row r="453" spans="2:7">
      <c r="B453" s="283">
        <v>42591.645833333336</v>
      </c>
      <c r="C453" s="284">
        <v>422.32</v>
      </c>
      <c r="D453" s="98">
        <f t="shared" si="17"/>
        <v>9.300487804878049</v>
      </c>
      <c r="E453" s="98">
        <v>3.8151425762045221E-2</v>
      </c>
      <c r="F453" s="98">
        <v>444</v>
      </c>
      <c r="G453" s="76">
        <f t="shared" ca="1" si="16"/>
        <v>5.8849092459707451E-2</v>
      </c>
    </row>
    <row r="454" spans="2:7">
      <c r="B454" s="283">
        <v>37847.645833333336</v>
      </c>
      <c r="C454" s="284">
        <v>28.87</v>
      </c>
      <c r="D454" s="98">
        <f t="shared" si="17"/>
        <v>-0.93163951505967035</v>
      </c>
      <c r="E454" s="98">
        <v>3.8115785688601411E-2</v>
      </c>
      <c r="F454" s="98">
        <v>445</v>
      </c>
      <c r="G454" s="76">
        <f t="shared" ca="1" si="16"/>
        <v>-9.5916768979165228E-3</v>
      </c>
    </row>
    <row r="455" spans="2:7">
      <c r="B455" s="283">
        <v>38635.645833333336</v>
      </c>
      <c r="C455" s="284">
        <v>70.02</v>
      </c>
      <c r="D455" s="98">
        <f t="shared" si="17"/>
        <v>1.4253550398337373</v>
      </c>
      <c r="E455" s="98">
        <v>3.8102297998517276E-2</v>
      </c>
      <c r="F455" s="98">
        <v>446</v>
      </c>
      <c r="G455" s="76">
        <f t="shared" ca="1" si="16"/>
        <v>-7.5759361264304739E-3</v>
      </c>
    </row>
    <row r="456" spans="2:7">
      <c r="B456" s="283">
        <v>37028.645833333336</v>
      </c>
      <c r="C456" s="284">
        <v>23.98</v>
      </c>
      <c r="D456" s="98">
        <f t="shared" si="17"/>
        <v>-0.65752642102256498</v>
      </c>
      <c r="E456" s="98">
        <v>3.809523809523796E-2</v>
      </c>
      <c r="F456" s="98">
        <v>447</v>
      </c>
      <c r="G456" s="76">
        <f t="shared" ca="1" si="16"/>
        <v>-7.2841657225694231E-2</v>
      </c>
    </row>
    <row r="457" spans="2:7">
      <c r="B457" s="283">
        <v>44707.645833333336</v>
      </c>
      <c r="C457" s="284">
        <v>405.27</v>
      </c>
      <c r="D457" s="98">
        <f t="shared" si="17"/>
        <v>15.900333611342784</v>
      </c>
      <c r="E457" s="98">
        <v>3.808913934426239E-2</v>
      </c>
      <c r="F457" s="98">
        <v>448</v>
      </c>
      <c r="G457" s="76">
        <f t="shared" ca="1" si="16"/>
        <v>2.5496414205008446E-2</v>
      </c>
    </row>
    <row r="458" spans="2:7">
      <c r="B458" s="283">
        <v>38426.645833333336</v>
      </c>
      <c r="C458" s="284">
        <v>54.82</v>
      </c>
      <c r="D458" s="98">
        <f t="shared" si="17"/>
        <v>-0.86473215387272684</v>
      </c>
      <c r="E458" s="98">
        <v>3.806097330051128E-2</v>
      </c>
      <c r="F458" s="98">
        <v>449</v>
      </c>
      <c r="G458" s="76">
        <f t="shared" ref="G458:G521" ca="1" si="18">_xlfn.NORM.INV(RAND(),M$12,M$13)</f>
        <v>-3.4898068592104045E-3</v>
      </c>
    </row>
    <row r="459" spans="2:7">
      <c r="B459" s="283">
        <v>43431.645833333336</v>
      </c>
      <c r="C459" s="284">
        <v>295.64999999999998</v>
      </c>
      <c r="D459" s="98">
        <f t="shared" ref="D459:D522" si="19">C459/C458-1</f>
        <v>4.3931047063115649</v>
      </c>
      <c r="E459" s="98">
        <v>3.8024015167474223E-2</v>
      </c>
      <c r="F459" s="98">
        <v>450</v>
      </c>
      <c r="G459" s="76">
        <f t="shared" ca="1" si="18"/>
        <v>3.4327304886697392E-2</v>
      </c>
    </row>
    <row r="460" spans="2:7">
      <c r="B460" s="283">
        <v>43518.645833333336</v>
      </c>
      <c r="C460" s="284">
        <v>309.25</v>
      </c>
      <c r="D460" s="98">
        <f t="shared" si="19"/>
        <v>4.6000338237781158E-2</v>
      </c>
      <c r="E460" s="98">
        <v>3.7995502299197792E-2</v>
      </c>
      <c r="F460" s="98">
        <v>451</v>
      </c>
      <c r="G460" s="76">
        <f t="shared" ca="1" si="18"/>
        <v>-2.0488402769435574E-2</v>
      </c>
    </row>
    <row r="461" spans="2:7">
      <c r="B461" s="283">
        <v>43609.645833333336</v>
      </c>
      <c r="C461" s="284">
        <v>343.18</v>
      </c>
      <c r="D461" s="98">
        <f t="shared" si="19"/>
        <v>0.10971705739692816</v>
      </c>
      <c r="E461" s="98">
        <v>3.7895055194314242E-2</v>
      </c>
      <c r="F461" s="98">
        <v>452</v>
      </c>
      <c r="G461" s="76">
        <f t="shared" ca="1" si="18"/>
        <v>3.0231113171341598E-2</v>
      </c>
    </row>
    <row r="462" spans="2:7">
      <c r="B462" s="283">
        <v>44589.645833333336</v>
      </c>
      <c r="C462" s="284">
        <v>378.52</v>
      </c>
      <c r="D462" s="98">
        <f t="shared" si="19"/>
        <v>0.10297802902267028</v>
      </c>
      <c r="E462" s="98">
        <v>3.7894159583218956E-2</v>
      </c>
      <c r="F462" s="98">
        <v>453</v>
      </c>
      <c r="G462" s="76">
        <f t="shared" ca="1" si="18"/>
        <v>1.4621868158895785E-2</v>
      </c>
    </row>
    <row r="463" spans="2:7">
      <c r="B463" s="283">
        <v>36584.645833333336</v>
      </c>
      <c r="C463" s="284">
        <v>39.78</v>
      </c>
      <c r="D463" s="98">
        <f t="shared" si="19"/>
        <v>-0.89490647786114341</v>
      </c>
      <c r="E463" s="98">
        <v>3.7829376467519049E-2</v>
      </c>
      <c r="F463" s="98">
        <v>454</v>
      </c>
      <c r="G463" s="76">
        <f t="shared" ca="1" si="18"/>
        <v>-2.3213347078877192E-2</v>
      </c>
    </row>
    <row r="464" spans="2:7">
      <c r="B464" s="283">
        <v>41964.645833333336</v>
      </c>
      <c r="C464" s="284">
        <v>213.53</v>
      </c>
      <c r="D464" s="98">
        <f t="shared" si="19"/>
        <v>4.3677727501256909</v>
      </c>
      <c r="E464" s="98">
        <v>3.7812879708383873E-2</v>
      </c>
      <c r="F464" s="98">
        <v>455</v>
      </c>
      <c r="G464" s="76">
        <f t="shared" ca="1" si="18"/>
        <v>1.2118551017036685E-2</v>
      </c>
    </row>
    <row r="465" spans="2:7">
      <c r="B465" s="283">
        <v>37763.645833333336</v>
      </c>
      <c r="C465" s="284">
        <v>22.57</v>
      </c>
      <c r="D465" s="98">
        <f t="shared" si="19"/>
        <v>-0.8943005666651056</v>
      </c>
      <c r="E465" s="98">
        <v>3.7701149425287461E-2</v>
      </c>
      <c r="F465" s="98">
        <v>456</v>
      </c>
      <c r="G465" s="76">
        <f t="shared" ca="1" si="18"/>
        <v>5.9005587852868031E-2</v>
      </c>
    </row>
    <row r="466" spans="2:7">
      <c r="B466" s="283">
        <v>37385.645833333336</v>
      </c>
      <c r="C466" s="284">
        <v>25.88</v>
      </c>
      <c r="D466" s="98">
        <f t="shared" si="19"/>
        <v>0.14665485157288427</v>
      </c>
      <c r="E466" s="98">
        <v>3.7690457097032892E-2</v>
      </c>
      <c r="F466" s="98">
        <v>457</v>
      </c>
      <c r="G466" s="76">
        <f t="shared" ca="1" si="18"/>
        <v>-4.1020884392191925E-3</v>
      </c>
    </row>
    <row r="467" spans="2:7">
      <c r="B467" s="283">
        <v>37490.645833333336</v>
      </c>
      <c r="C467" s="284">
        <v>24.36</v>
      </c>
      <c r="D467" s="98">
        <f t="shared" si="19"/>
        <v>-5.8732612055641398E-2</v>
      </c>
      <c r="E467" s="98">
        <v>3.7478705281090319E-2</v>
      </c>
      <c r="F467" s="98">
        <v>458</v>
      </c>
      <c r="G467" s="76">
        <f t="shared" ca="1" si="18"/>
        <v>-3.0372495499285786E-2</v>
      </c>
    </row>
    <row r="468" spans="2:7">
      <c r="B468" s="283">
        <v>45229.645833333336</v>
      </c>
      <c r="C468" s="284">
        <v>748.87</v>
      </c>
      <c r="D468" s="98">
        <f t="shared" si="19"/>
        <v>29.741789819376027</v>
      </c>
      <c r="E468" s="98">
        <v>3.7474716688371101E-2</v>
      </c>
      <c r="F468" s="98">
        <v>459</v>
      </c>
      <c r="G468" s="76">
        <f t="shared" ca="1" si="18"/>
        <v>2.1098105491352999E-2</v>
      </c>
    </row>
    <row r="469" spans="2:7">
      <c r="B469" s="283">
        <v>41605.645833333336</v>
      </c>
      <c r="C469" s="284">
        <v>179.14</v>
      </c>
      <c r="D469" s="98">
        <f t="shared" si="19"/>
        <v>-0.76078625128526989</v>
      </c>
      <c r="E469" s="98">
        <v>3.7410238591614409E-2</v>
      </c>
      <c r="F469" s="98">
        <v>460</v>
      </c>
      <c r="G469" s="76">
        <f t="shared" ca="1" si="18"/>
        <v>2.0946812772422933E-2</v>
      </c>
    </row>
    <row r="470" spans="2:7">
      <c r="B470" s="283">
        <v>45461.645833333336</v>
      </c>
      <c r="C470" s="284">
        <v>1415.48</v>
      </c>
      <c r="D470" s="98">
        <f t="shared" si="19"/>
        <v>6.9015295299765551</v>
      </c>
      <c r="E470" s="98">
        <v>3.7399684854703352E-2</v>
      </c>
      <c r="F470" s="98">
        <v>461</v>
      </c>
      <c r="G470" s="76">
        <f t="shared" ca="1" si="18"/>
        <v>-1.5774239465736375E-2</v>
      </c>
    </row>
    <row r="471" spans="2:7">
      <c r="B471" s="283">
        <v>42650.645833333336</v>
      </c>
      <c r="C471" s="284">
        <v>446.33</v>
      </c>
      <c r="D471" s="98">
        <f t="shared" si="19"/>
        <v>-0.68467940204029731</v>
      </c>
      <c r="E471" s="98">
        <v>3.7325400330025404E-2</v>
      </c>
      <c r="F471" s="98">
        <v>462</v>
      </c>
      <c r="G471" s="76">
        <f t="shared" ca="1" si="18"/>
        <v>-5.3236491797738816E-2</v>
      </c>
    </row>
    <row r="472" spans="2:7">
      <c r="B472" s="283">
        <v>44925.645833333336</v>
      </c>
      <c r="C472" s="284">
        <v>659.57</v>
      </c>
      <c r="D472" s="98">
        <f t="shared" si="19"/>
        <v>0.47776309009029205</v>
      </c>
      <c r="E472" s="98">
        <v>3.7255457004466308E-2</v>
      </c>
      <c r="F472" s="98">
        <v>463</v>
      </c>
      <c r="G472" s="76">
        <f t="shared" ca="1" si="18"/>
        <v>6.8441549006557315E-4</v>
      </c>
    </row>
    <row r="473" spans="2:7">
      <c r="B473" s="283">
        <v>43747.645833333336</v>
      </c>
      <c r="C473" s="284">
        <v>323.57</v>
      </c>
      <c r="D473" s="98">
        <f t="shared" si="19"/>
        <v>-0.50942280576739396</v>
      </c>
      <c r="E473" s="98">
        <v>3.7249559224234563E-2</v>
      </c>
      <c r="F473" s="98">
        <v>464</v>
      </c>
      <c r="G473" s="76">
        <f t="shared" ca="1" si="18"/>
        <v>-4.3712278673152867E-2</v>
      </c>
    </row>
    <row r="474" spans="2:7">
      <c r="B474" s="283">
        <v>37621.645833333336</v>
      </c>
      <c r="C474" s="284">
        <v>22.89</v>
      </c>
      <c r="D474" s="98">
        <f t="shared" si="19"/>
        <v>-0.92925796581883358</v>
      </c>
      <c r="E474" s="98">
        <v>3.7154508382419626E-2</v>
      </c>
      <c r="F474" s="98">
        <v>465</v>
      </c>
      <c r="G474" s="76">
        <f t="shared" ca="1" si="18"/>
        <v>2.4067168156630472E-2</v>
      </c>
    </row>
    <row r="475" spans="2:7">
      <c r="B475" s="283">
        <v>39472.645833333336</v>
      </c>
      <c r="C475" s="284">
        <v>91.35</v>
      </c>
      <c r="D475" s="98">
        <f t="shared" si="19"/>
        <v>2.9908256880733943</v>
      </c>
      <c r="E475" s="98">
        <v>3.7125340599454937E-2</v>
      </c>
      <c r="F475" s="98">
        <v>466</v>
      </c>
      <c r="G475" s="76">
        <f t="shared" ca="1" si="18"/>
        <v>-2.8449771006285672E-2</v>
      </c>
    </row>
    <row r="476" spans="2:7">
      <c r="B476" s="283">
        <v>39918.645833333336</v>
      </c>
      <c r="C476" s="284">
        <v>56</v>
      </c>
      <c r="D476" s="98">
        <f t="shared" si="19"/>
        <v>-0.38697318007662829</v>
      </c>
      <c r="E476" s="98">
        <v>3.7037037037036979E-2</v>
      </c>
      <c r="F476" s="98">
        <v>467</v>
      </c>
      <c r="G476" s="76">
        <f t="shared" ca="1" si="18"/>
        <v>9.7037445071924289E-3</v>
      </c>
    </row>
    <row r="477" spans="2:7">
      <c r="B477" s="283">
        <v>40487.645833333336</v>
      </c>
      <c r="C477" s="284">
        <v>132.53</v>
      </c>
      <c r="D477" s="98">
        <f t="shared" si="19"/>
        <v>1.3666071428571427</v>
      </c>
      <c r="E477" s="98">
        <v>3.7010954616588432E-2</v>
      </c>
      <c r="F477" s="98">
        <v>468</v>
      </c>
      <c r="G477" s="76">
        <f t="shared" ca="1" si="18"/>
        <v>3.2707685838740293E-2</v>
      </c>
    </row>
    <row r="478" spans="2:7">
      <c r="B478" s="283">
        <v>41430.645833333336</v>
      </c>
      <c r="C478" s="284">
        <v>193.39</v>
      </c>
      <c r="D478" s="98">
        <f t="shared" si="19"/>
        <v>0.45921678110616448</v>
      </c>
      <c r="E478" s="98">
        <v>3.6999302911684184E-2</v>
      </c>
      <c r="F478" s="98">
        <v>469</v>
      </c>
      <c r="G478" s="76">
        <f t="shared" ca="1" si="18"/>
        <v>-3.0282666732611992E-2</v>
      </c>
    </row>
    <row r="479" spans="2:7">
      <c r="B479" s="283">
        <v>40997.645833333336</v>
      </c>
      <c r="C479" s="284">
        <v>215.22</v>
      </c>
      <c r="D479" s="98">
        <f t="shared" si="19"/>
        <v>0.11288070737887179</v>
      </c>
      <c r="E479" s="98">
        <v>3.6954950614309645E-2</v>
      </c>
      <c r="F479" s="98">
        <v>470</v>
      </c>
      <c r="G479" s="76">
        <f t="shared" ca="1" si="18"/>
        <v>4.9794240574228973E-2</v>
      </c>
    </row>
    <row r="480" spans="2:7">
      <c r="B480" s="283">
        <v>39202.645833333336</v>
      </c>
      <c r="C480" s="284">
        <v>101.38</v>
      </c>
      <c r="D480" s="98">
        <f t="shared" si="19"/>
        <v>-0.52894712387324594</v>
      </c>
      <c r="E480" s="98">
        <v>3.6923391633425284E-2</v>
      </c>
      <c r="F480" s="98">
        <v>471</v>
      </c>
      <c r="G480" s="76">
        <f t="shared" ca="1" si="18"/>
        <v>7.2216015490567248E-3</v>
      </c>
    </row>
    <row r="481" spans="2:7">
      <c r="B481" s="283">
        <v>45420.645833333336</v>
      </c>
      <c r="C481" s="284">
        <v>1099.22</v>
      </c>
      <c r="D481" s="98">
        <f t="shared" si="19"/>
        <v>9.8425724995068062</v>
      </c>
      <c r="E481" s="98">
        <v>3.6921741755339355E-2</v>
      </c>
      <c r="F481" s="98">
        <v>472</v>
      </c>
      <c r="G481" s="76">
        <f t="shared" ca="1" si="18"/>
        <v>1.1371774655308428E-2</v>
      </c>
    </row>
    <row r="482" spans="2:7">
      <c r="B482" s="283">
        <v>42250.645833333336</v>
      </c>
      <c r="C482" s="284">
        <v>192.17</v>
      </c>
      <c r="D482" s="98">
        <f t="shared" si="19"/>
        <v>-0.82517603391495786</v>
      </c>
      <c r="E482" s="98">
        <v>3.6907138617600976E-2</v>
      </c>
      <c r="F482" s="98">
        <v>473</v>
      </c>
      <c r="G482" s="76">
        <f t="shared" ca="1" si="18"/>
        <v>2.0079886954462289E-2</v>
      </c>
    </row>
    <row r="483" spans="2:7">
      <c r="B483" s="283">
        <v>39640.645833333336</v>
      </c>
      <c r="C483" s="284">
        <v>89.34</v>
      </c>
      <c r="D483" s="98">
        <f t="shared" si="19"/>
        <v>-0.53509913097778006</v>
      </c>
      <c r="E483" s="98">
        <v>3.6787745154926332E-2</v>
      </c>
      <c r="F483" s="98">
        <v>474</v>
      </c>
      <c r="G483" s="76">
        <f t="shared" ca="1" si="18"/>
        <v>1.8970226178949758E-3</v>
      </c>
    </row>
    <row r="484" spans="2:7">
      <c r="B484" s="283">
        <v>36776.645833333336</v>
      </c>
      <c r="C484" s="284">
        <v>26.33</v>
      </c>
      <c r="D484" s="98">
        <f t="shared" si="19"/>
        <v>-0.70528318782180444</v>
      </c>
      <c r="E484" s="98">
        <v>3.661417322834648E-2</v>
      </c>
      <c r="F484" s="98">
        <v>475</v>
      </c>
      <c r="G484" s="76">
        <f t="shared" ca="1" si="18"/>
        <v>6.8177739609526587E-3</v>
      </c>
    </row>
    <row r="485" spans="2:7">
      <c r="B485" s="283">
        <v>38180.645833333336</v>
      </c>
      <c r="C485" s="284">
        <v>25.77</v>
      </c>
      <c r="D485" s="98">
        <f t="shared" si="19"/>
        <v>-2.1268515001898969E-2</v>
      </c>
      <c r="E485" s="98">
        <v>3.6604987932421507E-2</v>
      </c>
      <c r="F485" s="98">
        <v>476</v>
      </c>
      <c r="G485" s="76">
        <f t="shared" ca="1" si="18"/>
        <v>1.0684911401854246E-2</v>
      </c>
    </row>
    <row r="486" spans="2:7">
      <c r="B486" s="283">
        <v>43273.645833333336</v>
      </c>
      <c r="C486" s="284">
        <v>256.93</v>
      </c>
      <c r="D486" s="98">
        <f t="shared" si="19"/>
        <v>8.9701202949165708</v>
      </c>
      <c r="E486" s="98">
        <v>3.6551418082059195E-2</v>
      </c>
      <c r="F486" s="98">
        <v>477</v>
      </c>
      <c r="G486" s="76">
        <f t="shared" ca="1" si="18"/>
        <v>3.2231427722783832E-3</v>
      </c>
    </row>
    <row r="487" spans="2:7">
      <c r="B487" s="283">
        <v>36537.645833333336</v>
      </c>
      <c r="C487" s="284">
        <v>40.85</v>
      </c>
      <c r="D487" s="98">
        <f t="shared" si="19"/>
        <v>-0.84100727824699328</v>
      </c>
      <c r="E487" s="98">
        <v>3.6538949505201757E-2</v>
      </c>
      <c r="F487" s="98">
        <v>478</v>
      </c>
      <c r="G487" s="76">
        <f t="shared" ca="1" si="18"/>
        <v>-2.8097353235949481E-2</v>
      </c>
    </row>
    <row r="488" spans="2:7">
      <c r="B488" s="283">
        <v>37070.645833333336</v>
      </c>
      <c r="C488" s="284">
        <v>21.62</v>
      </c>
      <c r="D488" s="98">
        <f t="shared" si="19"/>
        <v>-0.47074663402692773</v>
      </c>
      <c r="E488" s="98">
        <v>3.6433365292425801E-2</v>
      </c>
      <c r="F488" s="98">
        <v>479</v>
      </c>
      <c r="G488" s="76">
        <f t="shared" ca="1" si="18"/>
        <v>-4.0585244249770371E-2</v>
      </c>
    </row>
    <row r="489" spans="2:7">
      <c r="B489" s="283">
        <v>38450.645833333336</v>
      </c>
      <c r="C489" s="284">
        <v>52.36</v>
      </c>
      <c r="D489" s="98">
        <f t="shared" si="19"/>
        <v>1.4218316373728026</v>
      </c>
      <c r="E489" s="98">
        <v>3.6421219319081377E-2</v>
      </c>
      <c r="F489" s="98">
        <v>480</v>
      </c>
      <c r="G489" s="76">
        <f t="shared" ca="1" si="18"/>
        <v>2.6142277885287099E-2</v>
      </c>
    </row>
    <row r="490" spans="2:7">
      <c r="B490" s="283">
        <v>36796.645833333336</v>
      </c>
      <c r="C490" s="284">
        <v>25.33</v>
      </c>
      <c r="D490" s="98">
        <f t="shared" si="19"/>
        <v>-0.51623376623376627</v>
      </c>
      <c r="E490" s="98">
        <v>3.6415711947626717E-2</v>
      </c>
      <c r="F490" s="98">
        <v>481</v>
      </c>
      <c r="G490" s="76">
        <f t="shared" ca="1" si="18"/>
        <v>-2.0486163367915537E-2</v>
      </c>
    </row>
    <row r="491" spans="2:7">
      <c r="B491" s="283">
        <v>37231.645833333336</v>
      </c>
      <c r="C491" s="284">
        <v>28.75</v>
      </c>
      <c r="D491" s="98">
        <f t="shared" si="19"/>
        <v>0.13501776549546007</v>
      </c>
      <c r="E491" s="98">
        <v>3.6409516943042508E-2</v>
      </c>
      <c r="F491" s="98">
        <v>482</v>
      </c>
      <c r="G491" s="76">
        <f t="shared" ca="1" si="18"/>
        <v>2.2387976560476102E-3</v>
      </c>
    </row>
    <row r="492" spans="2:7">
      <c r="B492" s="283">
        <v>36832.645833333336</v>
      </c>
      <c r="C492" s="284">
        <v>25.63</v>
      </c>
      <c r="D492" s="98">
        <f t="shared" si="19"/>
        <v>-0.10852173913043484</v>
      </c>
      <c r="E492" s="98">
        <v>3.6393044884755366E-2</v>
      </c>
      <c r="F492" s="98">
        <v>483</v>
      </c>
      <c r="G492" s="76">
        <f t="shared" ca="1" si="18"/>
        <v>2.8541933660959293E-2</v>
      </c>
    </row>
    <row r="493" spans="2:7">
      <c r="B493" s="283">
        <v>42202.645833333336</v>
      </c>
      <c r="C493" s="284">
        <v>190.45</v>
      </c>
      <c r="D493" s="98">
        <f t="shared" si="19"/>
        <v>6.4307452204447912</v>
      </c>
      <c r="E493" s="98">
        <v>3.6349785057408601E-2</v>
      </c>
      <c r="F493" s="98">
        <v>484</v>
      </c>
      <c r="G493" s="76">
        <f t="shared" ca="1" si="18"/>
        <v>-9.737453408595961E-3</v>
      </c>
    </row>
    <row r="494" spans="2:7">
      <c r="B494" s="283">
        <v>37984.645833333336</v>
      </c>
      <c r="C494" s="284">
        <v>29.68</v>
      </c>
      <c r="D494" s="98">
        <f t="shared" si="19"/>
        <v>-0.84415857180362297</v>
      </c>
      <c r="E494" s="98">
        <v>3.6312849162011052E-2</v>
      </c>
      <c r="F494" s="98">
        <v>485</v>
      </c>
      <c r="G494" s="76">
        <f t="shared" ca="1" si="18"/>
        <v>7.2757672316657779E-2</v>
      </c>
    </row>
    <row r="495" spans="2:7">
      <c r="B495" s="283">
        <v>37383.645833333336</v>
      </c>
      <c r="C495" s="284">
        <v>24.87</v>
      </c>
      <c r="D495" s="98">
        <f t="shared" si="19"/>
        <v>-0.16206199460916437</v>
      </c>
      <c r="E495" s="98">
        <v>3.6250000000000115E-2</v>
      </c>
      <c r="F495" s="98">
        <v>486</v>
      </c>
      <c r="G495" s="76">
        <f t="shared" ca="1" si="18"/>
        <v>2.5075653411325345E-2</v>
      </c>
    </row>
    <row r="496" spans="2:7">
      <c r="B496" s="283">
        <v>41831.645833333336</v>
      </c>
      <c r="C496" s="284">
        <v>179.86</v>
      </c>
      <c r="D496" s="98">
        <f t="shared" si="19"/>
        <v>6.2320064334539609</v>
      </c>
      <c r="E496" s="98">
        <v>3.6179283327572254E-2</v>
      </c>
      <c r="F496" s="98">
        <v>487</v>
      </c>
      <c r="G496" s="76">
        <f t="shared" ca="1" si="18"/>
        <v>-1.0626038208835245E-2</v>
      </c>
    </row>
    <row r="497" spans="2:7">
      <c r="B497" s="283">
        <v>42880.645833333336</v>
      </c>
      <c r="C497" s="284">
        <v>404.08</v>
      </c>
      <c r="D497" s="98">
        <f t="shared" si="19"/>
        <v>1.2466362726565103</v>
      </c>
      <c r="E497" s="98">
        <v>3.6102564102564072E-2</v>
      </c>
      <c r="F497" s="98">
        <v>488</v>
      </c>
      <c r="G497" s="76">
        <f t="shared" ca="1" si="18"/>
        <v>2.4978118739505239E-2</v>
      </c>
    </row>
    <row r="498" spans="2:7">
      <c r="B498" s="283">
        <v>44189.645833333336</v>
      </c>
      <c r="C498" s="284">
        <v>328.03</v>
      </c>
      <c r="D498" s="98">
        <f t="shared" si="19"/>
        <v>-0.18820530588002382</v>
      </c>
      <c r="E498" s="98">
        <v>3.603688964689522E-2</v>
      </c>
      <c r="F498" s="98">
        <v>489</v>
      </c>
      <c r="G498" s="76">
        <f t="shared" ca="1" si="18"/>
        <v>6.159725800189645E-2</v>
      </c>
    </row>
    <row r="499" spans="2:7">
      <c r="B499" s="283">
        <v>43171.645833333336</v>
      </c>
      <c r="C499" s="284">
        <v>277.88</v>
      </c>
      <c r="D499" s="98">
        <f t="shared" si="19"/>
        <v>-0.15288235832088526</v>
      </c>
      <c r="E499" s="98">
        <v>3.6015211393632063E-2</v>
      </c>
      <c r="F499" s="98">
        <v>490</v>
      </c>
      <c r="G499" s="76">
        <f t="shared" ca="1" si="18"/>
        <v>-5.8179217109240011E-2</v>
      </c>
    </row>
    <row r="500" spans="2:7">
      <c r="B500" s="283">
        <v>39920.645833333336</v>
      </c>
      <c r="C500" s="284">
        <v>57.25</v>
      </c>
      <c r="D500" s="98">
        <f t="shared" si="19"/>
        <v>-0.79397581689938102</v>
      </c>
      <c r="E500" s="98">
        <v>3.6011581614187493E-2</v>
      </c>
      <c r="F500" s="98">
        <v>491</v>
      </c>
      <c r="G500" s="76">
        <f t="shared" ca="1" si="18"/>
        <v>3.1376144739285204E-2</v>
      </c>
    </row>
    <row r="501" spans="2:7">
      <c r="B501" s="283">
        <v>37510.645833333336</v>
      </c>
      <c r="C501" s="284">
        <v>24.18</v>
      </c>
      <c r="D501" s="98">
        <f t="shared" si="19"/>
        <v>-0.57764192139737991</v>
      </c>
      <c r="E501" s="98">
        <v>3.5989717223650297E-2</v>
      </c>
      <c r="F501" s="98">
        <v>492</v>
      </c>
      <c r="G501" s="76">
        <f t="shared" ca="1" si="18"/>
        <v>4.6088156954183376E-2</v>
      </c>
    </row>
    <row r="502" spans="2:7">
      <c r="B502" s="283">
        <v>43502.645833333336</v>
      </c>
      <c r="C502" s="284">
        <v>322.67</v>
      </c>
      <c r="D502" s="98">
        <f t="shared" si="19"/>
        <v>12.344499586435072</v>
      </c>
      <c r="E502" s="98">
        <v>3.5925260048799368E-2</v>
      </c>
      <c r="F502" s="98">
        <v>493</v>
      </c>
      <c r="G502" s="76">
        <f t="shared" ca="1" si="18"/>
        <v>-4.1676194292455379E-2</v>
      </c>
    </row>
    <row r="503" spans="2:7">
      <c r="B503" s="283">
        <v>37295.645833333336</v>
      </c>
      <c r="C503" s="284">
        <v>26</v>
      </c>
      <c r="D503" s="98">
        <f t="shared" si="19"/>
        <v>-0.91942232001735524</v>
      </c>
      <c r="E503" s="98">
        <v>3.5856573705179251E-2</v>
      </c>
      <c r="F503" s="98">
        <v>494</v>
      </c>
      <c r="G503" s="76">
        <f t="shared" ca="1" si="18"/>
        <v>1.8016518850420195E-2</v>
      </c>
    </row>
    <row r="504" spans="2:7">
      <c r="B504" s="283">
        <v>40987.645833333336</v>
      </c>
      <c r="C504" s="284">
        <v>213.52</v>
      </c>
      <c r="D504" s="98">
        <f t="shared" si="19"/>
        <v>7.212307692307693</v>
      </c>
      <c r="E504" s="98">
        <v>3.585116188812898E-2</v>
      </c>
      <c r="F504" s="98">
        <v>495</v>
      </c>
      <c r="G504" s="76">
        <f t="shared" ca="1" si="18"/>
        <v>-5.0126100628419979E-3</v>
      </c>
    </row>
    <row r="505" spans="2:7">
      <c r="B505" s="283">
        <v>42311.645833333336</v>
      </c>
      <c r="C505" s="284">
        <v>317.68</v>
      </c>
      <c r="D505" s="98">
        <f t="shared" si="19"/>
        <v>0.4878231547396028</v>
      </c>
      <c r="E505" s="98">
        <v>3.5800456472122599E-2</v>
      </c>
      <c r="F505" s="98">
        <v>496</v>
      </c>
      <c r="G505" s="76">
        <f t="shared" ca="1" si="18"/>
        <v>-1.1893312296669468E-2</v>
      </c>
    </row>
    <row r="506" spans="2:7">
      <c r="B506" s="283">
        <v>37929.645833333336</v>
      </c>
      <c r="C506" s="284">
        <v>25.21</v>
      </c>
      <c r="D506" s="98">
        <f t="shared" si="19"/>
        <v>-0.92064341475698819</v>
      </c>
      <c r="E506" s="98">
        <v>3.5743631881676396E-2</v>
      </c>
      <c r="F506" s="98">
        <v>497</v>
      </c>
      <c r="G506" s="76">
        <f t="shared" ca="1" si="18"/>
        <v>1.5210372230261537E-2</v>
      </c>
    </row>
    <row r="507" spans="2:7">
      <c r="B507" s="283">
        <v>42066.645833333336</v>
      </c>
      <c r="C507" s="284">
        <v>160.6</v>
      </c>
      <c r="D507" s="98">
        <f t="shared" si="19"/>
        <v>5.3704879016263387</v>
      </c>
      <c r="E507" s="98">
        <v>3.5594531854526545E-2</v>
      </c>
      <c r="F507" s="98">
        <v>498</v>
      </c>
      <c r="G507" s="76">
        <f t="shared" ca="1" si="18"/>
        <v>5.6866840924684999E-4</v>
      </c>
    </row>
    <row r="508" spans="2:7">
      <c r="B508" s="283">
        <v>44088.645833333336</v>
      </c>
      <c r="C508" s="284">
        <v>313.39999999999998</v>
      </c>
      <c r="D508" s="98">
        <f t="shared" si="19"/>
        <v>0.95143212951432132</v>
      </c>
      <c r="E508" s="98">
        <v>3.5588011763539651E-2</v>
      </c>
      <c r="F508" s="98">
        <v>499</v>
      </c>
      <c r="G508" s="76">
        <f t="shared" ca="1" si="18"/>
        <v>4.5097994053617994E-2</v>
      </c>
    </row>
    <row r="509" spans="2:7">
      <c r="B509" s="283">
        <v>37336.645833333336</v>
      </c>
      <c r="C509" s="284">
        <v>25.33</v>
      </c>
      <c r="D509" s="98">
        <f t="shared" si="19"/>
        <v>-0.91917677089980854</v>
      </c>
      <c r="E509" s="98">
        <v>3.556827473425983E-2</v>
      </c>
      <c r="F509" s="98">
        <v>500</v>
      </c>
      <c r="G509" s="76">
        <f t="shared" ca="1" si="18"/>
        <v>-4.0009099110772099E-2</v>
      </c>
    </row>
    <row r="510" spans="2:7">
      <c r="B510" s="283">
        <v>37189.645833333336</v>
      </c>
      <c r="C510" s="284">
        <v>21</v>
      </c>
      <c r="D510" s="98">
        <f t="shared" si="19"/>
        <v>-0.17094354520331612</v>
      </c>
      <c r="E510" s="98">
        <v>3.5502958579881616E-2</v>
      </c>
      <c r="F510" s="98">
        <v>501</v>
      </c>
      <c r="G510" s="76">
        <f t="shared" ca="1" si="18"/>
        <v>-2.7085108628248381E-2</v>
      </c>
    </row>
    <row r="511" spans="2:7">
      <c r="B511" s="283">
        <v>42916.645833333336</v>
      </c>
      <c r="C511" s="284">
        <v>419.87</v>
      </c>
      <c r="D511" s="98">
        <f t="shared" si="19"/>
        <v>18.993809523809524</v>
      </c>
      <c r="E511" s="98">
        <v>3.5386664036299198E-2</v>
      </c>
      <c r="F511" s="98">
        <v>502</v>
      </c>
      <c r="G511" s="76">
        <f t="shared" ca="1" si="18"/>
        <v>7.1795097697704667E-3</v>
      </c>
    </row>
    <row r="512" spans="2:7">
      <c r="B512" s="283">
        <v>39833.645833333336</v>
      </c>
      <c r="C512" s="284">
        <v>53.27</v>
      </c>
      <c r="D512" s="98">
        <f t="shared" si="19"/>
        <v>-0.87312739657513039</v>
      </c>
      <c r="E512" s="98">
        <v>3.5374149659863852E-2</v>
      </c>
      <c r="F512" s="98">
        <v>503</v>
      </c>
      <c r="G512" s="76">
        <f t="shared" ca="1" si="18"/>
        <v>1.0663875254233743E-2</v>
      </c>
    </row>
    <row r="513" spans="2:7">
      <c r="B513" s="283">
        <v>40725.645833333336</v>
      </c>
      <c r="C513" s="284">
        <v>195.82</v>
      </c>
      <c r="D513" s="98">
        <f t="shared" si="19"/>
        <v>2.6759902384081093</v>
      </c>
      <c r="E513" s="98">
        <v>3.5372495109184054E-2</v>
      </c>
      <c r="F513" s="98">
        <v>504</v>
      </c>
      <c r="G513" s="76">
        <f t="shared" ca="1" si="18"/>
        <v>-2.3340134101998457E-2</v>
      </c>
    </row>
    <row r="514" spans="2:7">
      <c r="B514" s="283">
        <v>42390.645833333336</v>
      </c>
      <c r="C514" s="284">
        <v>403.45</v>
      </c>
      <c r="D514" s="98">
        <f t="shared" si="19"/>
        <v>1.0603104892247983</v>
      </c>
      <c r="E514" s="98">
        <v>3.5363256088485118E-2</v>
      </c>
      <c r="F514" s="98">
        <v>505</v>
      </c>
      <c r="G514" s="76">
        <f t="shared" ca="1" si="18"/>
        <v>-3.7251242254047211E-2</v>
      </c>
    </row>
    <row r="515" spans="2:7">
      <c r="B515" s="283">
        <v>44011.645833333336</v>
      </c>
      <c r="C515" s="284">
        <v>343.92</v>
      </c>
      <c r="D515" s="98">
        <f t="shared" si="19"/>
        <v>-0.14755236088734658</v>
      </c>
      <c r="E515" s="98">
        <v>3.5342284303690796E-2</v>
      </c>
      <c r="F515" s="98">
        <v>506</v>
      </c>
      <c r="G515" s="76">
        <f t="shared" ca="1" si="18"/>
        <v>9.5910543190292387E-3</v>
      </c>
    </row>
    <row r="516" spans="2:7">
      <c r="B516" s="283">
        <v>36689.645833333336</v>
      </c>
      <c r="C516" s="284">
        <v>27.67</v>
      </c>
      <c r="D516" s="98">
        <f t="shared" si="19"/>
        <v>-0.91954524307978602</v>
      </c>
      <c r="E516" s="98">
        <v>3.5166479610924117E-2</v>
      </c>
      <c r="F516" s="98">
        <v>507</v>
      </c>
      <c r="G516" s="76">
        <f t="shared" ca="1" si="18"/>
        <v>1.2986326080350309E-2</v>
      </c>
    </row>
    <row r="517" spans="2:7">
      <c r="B517" s="283">
        <v>41884.645833333336</v>
      </c>
      <c r="C517" s="284">
        <v>186.52</v>
      </c>
      <c r="D517" s="98">
        <f t="shared" si="19"/>
        <v>5.740874593422479</v>
      </c>
      <c r="E517" s="98">
        <v>3.5129585437593702E-2</v>
      </c>
      <c r="F517" s="98">
        <v>508</v>
      </c>
      <c r="G517" s="76">
        <f t="shared" ca="1" si="18"/>
        <v>6.907673378324862E-2</v>
      </c>
    </row>
    <row r="518" spans="2:7">
      <c r="B518" s="283">
        <v>41751.645833333336</v>
      </c>
      <c r="C518" s="284">
        <v>227.38</v>
      </c>
      <c r="D518" s="98">
        <f t="shared" si="19"/>
        <v>0.21906497962684957</v>
      </c>
      <c r="E518" s="98">
        <v>3.5098101698001649E-2</v>
      </c>
      <c r="F518" s="98">
        <v>509</v>
      </c>
      <c r="G518" s="76">
        <f t="shared" ca="1" si="18"/>
        <v>5.5670423940967877E-2</v>
      </c>
    </row>
    <row r="519" spans="2:7">
      <c r="B519" s="283">
        <v>44827.645833333336</v>
      </c>
      <c r="C519" s="284">
        <v>393.25</v>
      </c>
      <c r="D519" s="98">
        <f t="shared" si="19"/>
        <v>0.72948368370129302</v>
      </c>
      <c r="E519" s="98">
        <v>3.5086333965045124E-2</v>
      </c>
      <c r="F519" s="98">
        <v>510</v>
      </c>
      <c r="G519" s="76">
        <f t="shared" ca="1" si="18"/>
        <v>-3.0942419504126455E-2</v>
      </c>
    </row>
    <row r="520" spans="2:7">
      <c r="B520" s="283">
        <v>42620.645833333336</v>
      </c>
      <c r="C520" s="284">
        <v>487.12</v>
      </c>
      <c r="D520" s="98">
        <f t="shared" si="19"/>
        <v>0.23870311506675135</v>
      </c>
      <c r="E520" s="98">
        <v>3.5060133440992791E-2</v>
      </c>
      <c r="F520" s="98">
        <v>511</v>
      </c>
      <c r="G520" s="76">
        <f t="shared" ca="1" si="18"/>
        <v>-1.8811616686553477E-2</v>
      </c>
    </row>
    <row r="521" spans="2:7">
      <c r="B521" s="283">
        <v>42471.645833333336</v>
      </c>
      <c r="C521" s="284">
        <v>395.7</v>
      </c>
      <c r="D521" s="98">
        <f t="shared" si="19"/>
        <v>-0.18767449499096733</v>
      </c>
      <c r="E521" s="98">
        <v>3.4996861268047796E-2</v>
      </c>
      <c r="F521" s="98">
        <v>512</v>
      </c>
      <c r="G521" s="76">
        <f t="shared" ca="1" si="18"/>
        <v>-2.6417292024596362E-2</v>
      </c>
    </row>
    <row r="522" spans="2:7">
      <c r="B522" s="283">
        <v>37757.645833333336</v>
      </c>
      <c r="C522" s="284">
        <v>21.03</v>
      </c>
      <c r="D522" s="98">
        <f t="shared" si="19"/>
        <v>-0.94685367702805157</v>
      </c>
      <c r="E522" s="98">
        <v>3.4940944881889813E-2</v>
      </c>
      <c r="F522" s="98">
        <v>513</v>
      </c>
      <c r="G522" s="76">
        <f t="shared" ref="G522:G585" ca="1" si="20">_xlfn.NORM.INV(RAND(),M$12,M$13)</f>
        <v>-1.9363475642798032E-3</v>
      </c>
    </row>
    <row r="523" spans="2:7">
      <c r="B523" s="283">
        <v>36840.645833333336</v>
      </c>
      <c r="C523" s="284">
        <v>26.71</v>
      </c>
      <c r="D523" s="98">
        <f t="shared" ref="D523:D586" si="21">C523/C522-1</f>
        <v>0.27009034712315727</v>
      </c>
      <c r="E523" s="98">
        <v>3.4870205346764882E-2</v>
      </c>
      <c r="F523" s="98">
        <v>514</v>
      </c>
      <c r="G523" s="76">
        <f t="shared" ca="1" si="20"/>
        <v>-1.3641677845775822E-2</v>
      </c>
    </row>
    <row r="524" spans="2:7">
      <c r="B524" s="283">
        <v>42852.645833333336</v>
      </c>
      <c r="C524" s="284">
        <v>409.65</v>
      </c>
      <c r="D524" s="98">
        <f t="shared" si="21"/>
        <v>14.336952452265068</v>
      </c>
      <c r="E524" s="98">
        <v>3.4861690034103665E-2</v>
      </c>
      <c r="F524" s="98">
        <v>515</v>
      </c>
      <c r="G524" s="76">
        <f t="shared" ca="1" si="20"/>
        <v>5.8701966024474042E-2</v>
      </c>
    </row>
    <row r="525" spans="2:7">
      <c r="B525" s="283">
        <v>42275.645833333336</v>
      </c>
      <c r="C525" s="284">
        <v>221.48</v>
      </c>
      <c r="D525" s="98">
        <f t="shared" si="21"/>
        <v>-0.45934334187721226</v>
      </c>
      <c r="E525" s="98">
        <v>3.4856555462106309E-2</v>
      </c>
      <c r="F525" s="98">
        <v>516</v>
      </c>
      <c r="G525" s="76">
        <f t="shared" ca="1" si="20"/>
        <v>3.0997882842205803E-2</v>
      </c>
    </row>
    <row r="526" spans="2:7">
      <c r="B526" s="283">
        <v>36670.645833333336</v>
      </c>
      <c r="C526" s="284">
        <v>23.8</v>
      </c>
      <c r="D526" s="98">
        <f t="shared" si="21"/>
        <v>-0.89254108723135273</v>
      </c>
      <c r="E526" s="98">
        <v>3.4782608695652195E-2</v>
      </c>
      <c r="F526" s="98">
        <v>517</v>
      </c>
      <c r="G526" s="76">
        <f t="shared" ca="1" si="20"/>
        <v>1.6061255881698096E-2</v>
      </c>
    </row>
    <row r="527" spans="2:7">
      <c r="B527" s="283">
        <v>42621.645833333336</v>
      </c>
      <c r="C527" s="284">
        <v>504.05</v>
      </c>
      <c r="D527" s="98">
        <f t="shared" si="21"/>
        <v>20.178571428571427</v>
      </c>
      <c r="E527" s="98">
        <v>3.4755296436196348E-2</v>
      </c>
      <c r="F527" s="98">
        <v>518</v>
      </c>
      <c r="G527" s="76">
        <f t="shared" ca="1" si="20"/>
        <v>3.9543852803320061E-2</v>
      </c>
    </row>
    <row r="528" spans="2:7">
      <c r="B528" s="283">
        <v>38663.645833333336</v>
      </c>
      <c r="C528" s="284">
        <v>72.67</v>
      </c>
      <c r="D528" s="98">
        <f t="shared" si="21"/>
        <v>-0.85582779486162086</v>
      </c>
      <c r="E528" s="98">
        <v>3.4742987327353037E-2</v>
      </c>
      <c r="F528" s="98">
        <v>519</v>
      </c>
      <c r="G528" s="76">
        <f t="shared" ca="1" si="20"/>
        <v>9.2527564174650998E-3</v>
      </c>
    </row>
    <row r="529" spans="2:7">
      <c r="B529" s="283">
        <v>36833.645833333336</v>
      </c>
      <c r="C529" s="284">
        <v>26.52</v>
      </c>
      <c r="D529" s="98">
        <f t="shared" si="21"/>
        <v>-0.63506261180679791</v>
      </c>
      <c r="E529" s="98">
        <v>3.4724931720639951E-2</v>
      </c>
      <c r="F529" s="98">
        <v>520</v>
      </c>
      <c r="G529" s="76">
        <f t="shared" ca="1" si="20"/>
        <v>2.6349736731943504E-2</v>
      </c>
    </row>
    <row r="530" spans="2:7">
      <c r="B530" s="283">
        <v>43157.645833333336</v>
      </c>
      <c r="C530" s="284">
        <v>302.02</v>
      </c>
      <c r="D530" s="98">
        <f t="shared" si="21"/>
        <v>10.38838612368024</v>
      </c>
      <c r="E530" s="98">
        <v>3.4669407331277879E-2</v>
      </c>
      <c r="F530" s="98">
        <v>521</v>
      </c>
      <c r="G530" s="76">
        <f t="shared" ca="1" si="20"/>
        <v>-4.3908110886356606E-2</v>
      </c>
    </row>
    <row r="531" spans="2:7">
      <c r="B531" s="283">
        <v>41942.645833333336</v>
      </c>
      <c r="C531" s="284">
        <v>196.43</v>
      </c>
      <c r="D531" s="98">
        <f t="shared" si="21"/>
        <v>-0.34961260843652731</v>
      </c>
      <c r="E531" s="98">
        <v>3.4604445380806981E-2</v>
      </c>
      <c r="F531" s="98">
        <v>522</v>
      </c>
      <c r="G531" s="76">
        <f t="shared" ca="1" si="20"/>
        <v>1.7534286754147404E-2</v>
      </c>
    </row>
    <row r="532" spans="2:7">
      <c r="B532" s="283">
        <v>37845.645833333336</v>
      </c>
      <c r="C532" s="284">
        <v>26.67</v>
      </c>
      <c r="D532" s="98">
        <f t="shared" si="21"/>
        <v>-0.86422644198951282</v>
      </c>
      <c r="E532" s="98">
        <v>3.4522885958107041E-2</v>
      </c>
      <c r="F532" s="98">
        <v>523</v>
      </c>
      <c r="G532" s="76">
        <f t="shared" ca="1" si="20"/>
        <v>-1.3031934568902635E-2</v>
      </c>
    </row>
    <row r="533" spans="2:7">
      <c r="B533" s="283">
        <v>42739.645833333336</v>
      </c>
      <c r="C533" s="284">
        <v>354.37</v>
      </c>
      <c r="D533" s="98">
        <f t="shared" si="21"/>
        <v>12.287214098237719</v>
      </c>
      <c r="E533" s="98">
        <v>3.4415319049565074E-2</v>
      </c>
      <c r="F533" s="98">
        <v>524</v>
      </c>
      <c r="G533" s="76">
        <f t="shared" ca="1" si="20"/>
        <v>1.6104866134048015E-2</v>
      </c>
    </row>
    <row r="534" spans="2:7">
      <c r="B534" s="283">
        <v>42219.645833333336</v>
      </c>
      <c r="C534" s="284">
        <v>193.27</v>
      </c>
      <c r="D534" s="98">
        <f t="shared" si="21"/>
        <v>-0.45460958884781444</v>
      </c>
      <c r="E534" s="98">
        <v>3.4359111586834468E-2</v>
      </c>
      <c r="F534" s="98">
        <v>525</v>
      </c>
      <c r="G534" s="76">
        <f t="shared" ca="1" si="20"/>
        <v>-1.5871600758403884E-2</v>
      </c>
    </row>
    <row r="535" spans="2:7">
      <c r="B535" s="283">
        <v>39492.645833333336</v>
      </c>
      <c r="C535" s="284">
        <v>86.99</v>
      </c>
      <c r="D535" s="98">
        <f t="shared" si="21"/>
        <v>-0.54990427898794436</v>
      </c>
      <c r="E535" s="98">
        <v>3.4240875044584396E-2</v>
      </c>
      <c r="F535" s="98">
        <v>526</v>
      </c>
      <c r="G535" s="76">
        <f t="shared" ca="1" si="20"/>
        <v>-5.4689922618208202E-2</v>
      </c>
    </row>
    <row r="536" spans="2:7">
      <c r="B536" s="283">
        <v>43818.645833333336</v>
      </c>
      <c r="C536" s="284">
        <v>434.67</v>
      </c>
      <c r="D536" s="98">
        <f t="shared" si="21"/>
        <v>3.9967812392228996</v>
      </c>
      <c r="E536" s="98">
        <v>3.4239078709431991E-2</v>
      </c>
      <c r="F536" s="98">
        <v>527</v>
      </c>
      <c r="G536" s="76">
        <f t="shared" ca="1" si="20"/>
        <v>-4.5185545020588726E-2</v>
      </c>
    </row>
    <row r="537" spans="2:7">
      <c r="B537" s="283">
        <v>41002.645833333336</v>
      </c>
      <c r="C537" s="284">
        <v>218.41</v>
      </c>
      <c r="D537" s="98">
        <f t="shared" si="21"/>
        <v>-0.49752685945659925</v>
      </c>
      <c r="E537" s="98">
        <v>3.4236196609527259E-2</v>
      </c>
      <c r="F537" s="98">
        <v>528</v>
      </c>
      <c r="G537" s="76">
        <f t="shared" ca="1" si="20"/>
        <v>1.0046848381266774E-2</v>
      </c>
    </row>
    <row r="538" spans="2:7">
      <c r="B538" s="283">
        <v>39252.645833333336</v>
      </c>
      <c r="C538" s="284">
        <v>99.25</v>
      </c>
      <c r="D538" s="98">
        <f t="shared" si="21"/>
        <v>-0.54557941486195682</v>
      </c>
      <c r="E538" s="98">
        <v>3.4177347087631649E-2</v>
      </c>
      <c r="F538" s="98">
        <v>529</v>
      </c>
      <c r="G538" s="76">
        <f t="shared" ca="1" si="20"/>
        <v>8.3036482519798279E-3</v>
      </c>
    </row>
    <row r="539" spans="2:7">
      <c r="B539" s="283">
        <v>45853.645833333336</v>
      </c>
      <c r="C539" s="284">
        <v>3120</v>
      </c>
      <c r="D539" s="98">
        <f t="shared" si="21"/>
        <v>30.435768261964736</v>
      </c>
      <c r="E539" s="98">
        <v>3.4139874047066643E-2</v>
      </c>
      <c r="F539" s="98">
        <v>530</v>
      </c>
      <c r="G539" s="76">
        <f t="shared" ca="1" si="20"/>
        <v>-1.7004786782730012E-3</v>
      </c>
    </row>
    <row r="540" spans="2:7">
      <c r="B540" s="283">
        <v>42104.645833333336</v>
      </c>
      <c r="C540" s="284">
        <v>159.13</v>
      </c>
      <c r="D540" s="98">
        <f t="shared" si="21"/>
        <v>-0.94899679487179489</v>
      </c>
      <c r="E540" s="98">
        <v>3.4117494151286731E-2</v>
      </c>
      <c r="F540" s="98">
        <v>531</v>
      </c>
      <c r="G540" s="76">
        <f t="shared" ca="1" si="20"/>
        <v>-2.7525603860523402E-2</v>
      </c>
    </row>
    <row r="541" spans="2:7">
      <c r="B541" s="283">
        <v>45041.645833333336</v>
      </c>
      <c r="C541" s="284">
        <v>585.45000000000005</v>
      </c>
      <c r="D541" s="98">
        <f t="shared" si="21"/>
        <v>2.6790674291459817</v>
      </c>
      <c r="E541" s="98">
        <v>3.4053376194429497E-2</v>
      </c>
      <c r="F541" s="98">
        <v>532</v>
      </c>
      <c r="G541" s="76">
        <f t="shared" ca="1" si="20"/>
        <v>-1.1750012578375201E-2</v>
      </c>
    </row>
    <row r="542" spans="2:7">
      <c r="B542" s="283">
        <v>39734.645833333336</v>
      </c>
      <c r="C542" s="284">
        <v>68.959999999999994</v>
      </c>
      <c r="D542" s="98">
        <f t="shared" si="21"/>
        <v>-0.88221026560765226</v>
      </c>
      <c r="E542" s="98">
        <v>3.4038086669665457E-2</v>
      </c>
      <c r="F542" s="98">
        <v>533</v>
      </c>
      <c r="G542" s="76">
        <f t="shared" ca="1" si="20"/>
        <v>3.1050315490276752E-3</v>
      </c>
    </row>
    <row r="543" spans="2:7">
      <c r="B543" s="283">
        <v>38453.645833333336</v>
      </c>
      <c r="C543" s="284">
        <v>54.14</v>
      </c>
      <c r="D543" s="98">
        <f t="shared" si="21"/>
        <v>-0.21490719257540591</v>
      </c>
      <c r="E543" s="98">
        <v>3.3995416348357566E-2</v>
      </c>
      <c r="F543" s="98">
        <v>534</v>
      </c>
      <c r="G543" s="76">
        <f t="shared" ca="1" si="20"/>
        <v>-3.4993577758890351E-2</v>
      </c>
    </row>
    <row r="544" spans="2:7">
      <c r="B544" s="283">
        <v>40701.645833333336</v>
      </c>
      <c r="C544" s="284">
        <v>139.56</v>
      </c>
      <c r="D544" s="98">
        <f t="shared" si="21"/>
        <v>1.5777613594384929</v>
      </c>
      <c r="E544" s="98">
        <v>3.3701207317976545E-2</v>
      </c>
      <c r="F544" s="98">
        <v>535</v>
      </c>
      <c r="G544" s="76">
        <f t="shared" ca="1" si="20"/>
        <v>6.6839348916981525E-2</v>
      </c>
    </row>
    <row r="545" spans="2:7">
      <c r="B545" s="283">
        <v>43461.645833333336</v>
      </c>
      <c r="C545" s="284">
        <v>290.83</v>
      </c>
      <c r="D545" s="98">
        <f t="shared" si="21"/>
        <v>1.0839065634852392</v>
      </c>
      <c r="E545" s="98">
        <v>3.3694686333747947E-2</v>
      </c>
      <c r="F545" s="98">
        <v>536</v>
      </c>
      <c r="G545" s="76">
        <f t="shared" ca="1" si="20"/>
        <v>-8.5702918463242392E-2</v>
      </c>
    </row>
    <row r="546" spans="2:7">
      <c r="B546" s="283">
        <v>42964.645833333336</v>
      </c>
      <c r="C546" s="284">
        <v>358.95</v>
      </c>
      <c r="D546" s="98">
        <f t="shared" si="21"/>
        <v>0.23422618024275343</v>
      </c>
      <c r="E546" s="98">
        <v>3.3633771992973793E-2</v>
      </c>
      <c r="F546" s="98">
        <v>537</v>
      </c>
      <c r="G546" s="76">
        <f t="shared" ca="1" si="20"/>
        <v>-5.6222058290776582E-2</v>
      </c>
    </row>
    <row r="547" spans="2:7">
      <c r="B547" s="283">
        <v>45091.645833333336</v>
      </c>
      <c r="C547" s="284">
        <v>586.9</v>
      </c>
      <c r="D547" s="98">
        <f t="shared" si="21"/>
        <v>0.63504666388076325</v>
      </c>
      <c r="E547" s="98">
        <v>3.3602197879609497E-2</v>
      </c>
      <c r="F547" s="98">
        <v>538</v>
      </c>
      <c r="G547" s="76">
        <f t="shared" ca="1" si="20"/>
        <v>3.0102650383551904E-3</v>
      </c>
    </row>
    <row r="548" spans="2:7">
      <c r="B548" s="283">
        <v>42369.645833333336</v>
      </c>
      <c r="C548" s="284">
        <v>456.12</v>
      </c>
      <c r="D548" s="98">
        <f t="shared" si="21"/>
        <v>-0.22283182825012771</v>
      </c>
      <c r="E548" s="98">
        <v>3.358259687287557E-2</v>
      </c>
      <c r="F548" s="98">
        <v>539</v>
      </c>
      <c r="G548" s="76">
        <f t="shared" ca="1" si="20"/>
        <v>-7.8683416658350304E-3</v>
      </c>
    </row>
    <row r="549" spans="2:7">
      <c r="B549" s="283">
        <v>41638.645833333336</v>
      </c>
      <c r="C549" s="284">
        <v>174.42</v>
      </c>
      <c r="D549" s="98">
        <f t="shared" si="21"/>
        <v>-0.61760063141278621</v>
      </c>
      <c r="E549" s="98">
        <v>3.3538753259066079E-2</v>
      </c>
      <c r="F549" s="98">
        <v>540</v>
      </c>
      <c r="G549" s="76">
        <f t="shared" ca="1" si="20"/>
        <v>3.1894337358047357E-2</v>
      </c>
    </row>
    <row r="550" spans="2:7">
      <c r="B550" s="283">
        <v>38805.645833333336</v>
      </c>
      <c r="C550" s="284">
        <v>93.21</v>
      </c>
      <c r="D550" s="98">
        <f t="shared" si="21"/>
        <v>-0.46560027519779845</v>
      </c>
      <c r="E550" s="98">
        <v>3.3484865284399534E-2</v>
      </c>
      <c r="F550" s="98">
        <v>541</v>
      </c>
      <c r="G550" s="76">
        <f t="shared" ca="1" si="20"/>
        <v>-1.6124009972645004E-2</v>
      </c>
    </row>
    <row r="551" spans="2:7">
      <c r="B551" s="283">
        <v>45779.645833333336</v>
      </c>
      <c r="C551" s="284">
        <v>2795.83</v>
      </c>
      <c r="D551" s="98">
        <f t="shared" si="21"/>
        <v>28.994957622572688</v>
      </c>
      <c r="E551" s="98">
        <v>3.3452480843372268E-2</v>
      </c>
      <c r="F551" s="98">
        <v>542</v>
      </c>
      <c r="G551" s="76">
        <f t="shared" ca="1" si="20"/>
        <v>-1.1447772979941574E-2</v>
      </c>
    </row>
    <row r="552" spans="2:7">
      <c r="B552" s="283">
        <v>45365.645833333336</v>
      </c>
      <c r="C552" s="284">
        <v>1010.22</v>
      </c>
      <c r="D552" s="98">
        <f t="shared" si="21"/>
        <v>-0.63866901778720453</v>
      </c>
      <c r="E552" s="98">
        <v>3.3452000982077124E-2</v>
      </c>
      <c r="F552" s="98">
        <v>543</v>
      </c>
      <c r="G552" s="76">
        <f t="shared" ca="1" si="20"/>
        <v>-8.5050317162965711E-2</v>
      </c>
    </row>
    <row r="553" spans="2:7">
      <c r="B553" s="283">
        <v>39449.645833333336</v>
      </c>
      <c r="C553" s="284">
        <v>111.64</v>
      </c>
      <c r="D553" s="98">
        <f t="shared" si="21"/>
        <v>-0.88948941814654237</v>
      </c>
      <c r="E553" s="98">
        <v>3.3416643524946776E-2</v>
      </c>
      <c r="F553" s="98">
        <v>544</v>
      </c>
      <c r="G553" s="76">
        <f t="shared" ca="1" si="20"/>
        <v>-4.2333285243039559E-2</v>
      </c>
    </row>
    <row r="554" spans="2:7">
      <c r="B554" s="283">
        <v>37795.645833333336</v>
      </c>
      <c r="C554" s="284">
        <v>23.28</v>
      </c>
      <c r="D554" s="98">
        <f t="shared" si="21"/>
        <v>-0.7914725904693658</v>
      </c>
      <c r="E554" s="98">
        <v>3.3288948069241098E-2</v>
      </c>
      <c r="F554" s="98">
        <v>545</v>
      </c>
      <c r="G554" s="76">
        <f t="shared" ca="1" si="20"/>
        <v>1.7210950769429134E-2</v>
      </c>
    </row>
    <row r="555" spans="2:7">
      <c r="B555" s="283">
        <v>42908.645833333336</v>
      </c>
      <c r="C555" s="284">
        <v>426.1</v>
      </c>
      <c r="D555" s="98">
        <f t="shared" si="21"/>
        <v>17.303264604810998</v>
      </c>
      <c r="E555" s="98">
        <v>3.327028468887927E-2</v>
      </c>
      <c r="F555" s="98">
        <v>546</v>
      </c>
      <c r="G555" s="76">
        <f t="shared" ca="1" si="20"/>
        <v>1.9161209970541142E-2</v>
      </c>
    </row>
    <row r="556" spans="2:7">
      <c r="B556" s="283">
        <v>39890.645833333336</v>
      </c>
      <c r="C556" s="284">
        <v>43.57</v>
      </c>
      <c r="D556" s="98">
        <f t="shared" si="21"/>
        <v>-0.89774700774466087</v>
      </c>
      <c r="E556" s="98">
        <v>3.3198956604221008E-2</v>
      </c>
      <c r="F556" s="98">
        <v>547</v>
      </c>
      <c r="G556" s="76">
        <f t="shared" ca="1" si="20"/>
        <v>2.6594021048733915E-2</v>
      </c>
    </row>
    <row r="557" spans="2:7">
      <c r="B557" s="283">
        <v>42370.645833333336</v>
      </c>
      <c r="C557" s="284">
        <v>471.25</v>
      </c>
      <c r="D557" s="98">
        <f t="shared" si="21"/>
        <v>9.8159283910947899</v>
      </c>
      <c r="E557" s="98">
        <v>3.3171095325791544E-2</v>
      </c>
      <c r="F557" s="98">
        <v>548</v>
      </c>
      <c r="G557" s="76">
        <f t="shared" ca="1" si="20"/>
        <v>-3.4499489581649966E-2</v>
      </c>
    </row>
    <row r="558" spans="2:7">
      <c r="B558" s="283">
        <v>40658.645833333336</v>
      </c>
      <c r="C558" s="284">
        <v>132.65</v>
      </c>
      <c r="D558" s="98">
        <f t="shared" si="21"/>
        <v>-0.71851458885941644</v>
      </c>
      <c r="E558" s="98">
        <v>3.3099688473520184E-2</v>
      </c>
      <c r="F558" s="98">
        <v>549</v>
      </c>
      <c r="G558" s="76">
        <f t="shared" ca="1" si="20"/>
        <v>1.692317180905599E-2</v>
      </c>
    </row>
    <row r="559" spans="2:7">
      <c r="B559" s="283">
        <v>40483.645833333336</v>
      </c>
      <c r="C559" s="284">
        <v>117.08</v>
      </c>
      <c r="D559" s="98">
        <f t="shared" si="21"/>
        <v>-0.11737655484357334</v>
      </c>
      <c r="E559" s="98">
        <v>3.3089208506132506E-2</v>
      </c>
      <c r="F559" s="98">
        <v>550</v>
      </c>
      <c r="G559" s="76">
        <f t="shared" ca="1" si="20"/>
        <v>3.4604327994357802E-2</v>
      </c>
    </row>
    <row r="560" spans="2:7">
      <c r="B560" s="283">
        <v>37964.645833333336</v>
      </c>
      <c r="C560" s="284">
        <v>27.87</v>
      </c>
      <c r="D560" s="98">
        <f t="shared" si="21"/>
        <v>-0.76195763580457809</v>
      </c>
      <c r="E560" s="98">
        <v>3.2987398072646501E-2</v>
      </c>
      <c r="F560" s="98">
        <v>551</v>
      </c>
      <c r="G560" s="76">
        <f t="shared" ca="1" si="20"/>
        <v>1.9980489450642909E-2</v>
      </c>
    </row>
    <row r="561" spans="2:7">
      <c r="B561" s="283">
        <v>42671.645833333336</v>
      </c>
      <c r="C561" s="284">
        <v>486.33</v>
      </c>
      <c r="D561" s="98">
        <f t="shared" si="21"/>
        <v>16.449946178686758</v>
      </c>
      <c r="E561" s="98">
        <v>3.2920587048403949E-2</v>
      </c>
      <c r="F561" s="98">
        <v>552</v>
      </c>
      <c r="G561" s="76">
        <f t="shared" ca="1" si="20"/>
        <v>8.5918889751020605E-3</v>
      </c>
    </row>
    <row r="562" spans="2:7">
      <c r="B562" s="283">
        <v>41901.645833333336</v>
      </c>
      <c r="C562" s="284">
        <v>192.23</v>
      </c>
      <c r="D562" s="98">
        <f t="shared" si="21"/>
        <v>-0.60473341146957826</v>
      </c>
      <c r="E562" s="98">
        <v>3.2828282828282651E-2</v>
      </c>
      <c r="F562" s="98">
        <v>553</v>
      </c>
      <c r="G562" s="76">
        <f t="shared" ca="1" si="20"/>
        <v>-5.3125163757743628E-2</v>
      </c>
    </row>
    <row r="563" spans="2:7">
      <c r="B563" s="283">
        <v>43949.645833333336</v>
      </c>
      <c r="C563" s="284">
        <v>351.7</v>
      </c>
      <c r="D563" s="98">
        <f t="shared" si="21"/>
        <v>0.82957914997659055</v>
      </c>
      <c r="E563" s="98">
        <v>3.2801808944880051E-2</v>
      </c>
      <c r="F563" s="98">
        <v>554</v>
      </c>
      <c r="G563" s="76">
        <f t="shared" ca="1" si="20"/>
        <v>-2.1210546293645528E-2</v>
      </c>
    </row>
    <row r="564" spans="2:7">
      <c r="B564" s="283">
        <v>41961.645833333336</v>
      </c>
      <c r="C564" s="284">
        <v>208.86</v>
      </c>
      <c r="D564" s="98">
        <f t="shared" si="21"/>
        <v>-0.40614159795280058</v>
      </c>
      <c r="E564" s="98">
        <v>3.2784453345201081E-2</v>
      </c>
      <c r="F564" s="98">
        <v>555</v>
      </c>
      <c r="G564" s="76">
        <f t="shared" ca="1" si="20"/>
        <v>9.7312365148370591E-3</v>
      </c>
    </row>
    <row r="565" spans="2:7">
      <c r="B565" s="283">
        <v>43717.645833333336</v>
      </c>
      <c r="C565" s="284">
        <v>337.83</v>
      </c>
      <c r="D565" s="98">
        <f t="shared" si="21"/>
        <v>0.61749497270899156</v>
      </c>
      <c r="E565" s="98">
        <v>3.270870907590262E-2</v>
      </c>
      <c r="F565" s="98">
        <v>556</v>
      </c>
      <c r="G565" s="76">
        <f t="shared" ca="1" si="20"/>
        <v>-5.2957782530925809E-3</v>
      </c>
    </row>
    <row r="566" spans="2:7">
      <c r="B566" s="283">
        <v>36542.645833333336</v>
      </c>
      <c r="C566" s="284">
        <v>42</v>
      </c>
      <c r="D566" s="98">
        <f t="shared" si="21"/>
        <v>-0.87567711570908446</v>
      </c>
      <c r="E566" s="98">
        <v>3.2702237521514688E-2</v>
      </c>
      <c r="F566" s="98">
        <v>557</v>
      </c>
      <c r="G566" s="76">
        <f t="shared" ca="1" si="20"/>
        <v>-1.0719810664743951E-2</v>
      </c>
    </row>
    <row r="567" spans="2:7">
      <c r="B567" s="283">
        <v>37599.645833333336</v>
      </c>
      <c r="C567" s="284">
        <v>22.74</v>
      </c>
      <c r="D567" s="98">
        <f t="shared" si="21"/>
        <v>-0.45857142857142863</v>
      </c>
      <c r="E567" s="98">
        <v>3.2697547683923744E-2</v>
      </c>
      <c r="F567" s="98">
        <v>558</v>
      </c>
      <c r="G567" s="76">
        <f t="shared" ca="1" si="20"/>
        <v>1.0859864448593399E-2</v>
      </c>
    </row>
    <row r="568" spans="2:7">
      <c r="B568" s="283">
        <v>38030.645833333336</v>
      </c>
      <c r="C568" s="284">
        <v>26.85</v>
      </c>
      <c r="D568" s="98">
        <f t="shared" si="21"/>
        <v>0.18073878627968343</v>
      </c>
      <c r="E568" s="98">
        <v>3.2692307692307798E-2</v>
      </c>
      <c r="F568" s="98">
        <v>559</v>
      </c>
      <c r="G568" s="76">
        <f t="shared" ca="1" si="20"/>
        <v>3.7325642929016634E-2</v>
      </c>
    </row>
    <row r="569" spans="2:7">
      <c r="B569" s="283">
        <v>45474.645833333336</v>
      </c>
      <c r="C569" s="284">
        <v>1419.6</v>
      </c>
      <c r="D569" s="98">
        <f t="shared" si="21"/>
        <v>51.871508379888262</v>
      </c>
      <c r="E569" s="98">
        <v>3.2564026097771981E-2</v>
      </c>
      <c r="F569" s="98">
        <v>560</v>
      </c>
      <c r="G569" s="76">
        <f t="shared" ca="1" si="20"/>
        <v>2.6372980360082284E-2</v>
      </c>
    </row>
    <row r="570" spans="2:7">
      <c r="B570" s="283">
        <v>38595.645833333336</v>
      </c>
      <c r="C570" s="284">
        <v>57.82</v>
      </c>
      <c r="D570" s="98">
        <f t="shared" si="21"/>
        <v>-0.95927021696252468</v>
      </c>
      <c r="E570" s="98">
        <v>3.2499999999999973E-2</v>
      </c>
      <c r="F570" s="98">
        <v>561</v>
      </c>
      <c r="G570" s="76">
        <f t="shared" ca="1" si="20"/>
        <v>-1.1957678145846939E-3</v>
      </c>
    </row>
    <row r="571" spans="2:7">
      <c r="B571" s="283">
        <v>45449.645833333336</v>
      </c>
      <c r="C571" s="284">
        <v>1260</v>
      </c>
      <c r="D571" s="98">
        <f t="shared" si="21"/>
        <v>20.791767554479417</v>
      </c>
      <c r="E571" s="98">
        <v>3.2465297694160844E-2</v>
      </c>
      <c r="F571" s="98">
        <v>562</v>
      </c>
      <c r="G571" s="76">
        <f t="shared" ca="1" si="20"/>
        <v>3.6024928376499248E-3</v>
      </c>
    </row>
    <row r="572" spans="2:7">
      <c r="B572" s="283">
        <v>39097.645833333336</v>
      </c>
      <c r="C572" s="284">
        <v>92.3</v>
      </c>
      <c r="D572" s="98">
        <f t="shared" si="21"/>
        <v>-0.92674603174603176</v>
      </c>
      <c r="E572" s="98">
        <v>3.2438478747203403E-2</v>
      </c>
      <c r="F572" s="98">
        <v>563</v>
      </c>
      <c r="G572" s="76">
        <f t="shared" ca="1" si="20"/>
        <v>-6.0382743416366701E-3</v>
      </c>
    </row>
    <row r="573" spans="2:7">
      <c r="B573" s="283">
        <v>44421.645833333336</v>
      </c>
      <c r="C573" s="284">
        <v>349.18</v>
      </c>
      <c r="D573" s="98">
        <f t="shared" si="21"/>
        <v>2.7830985915492961</v>
      </c>
      <c r="E573" s="98">
        <v>3.2404943527881258E-2</v>
      </c>
      <c r="F573" s="98">
        <v>564</v>
      </c>
      <c r="G573" s="76">
        <f t="shared" ca="1" si="20"/>
        <v>7.5200995294662683E-3</v>
      </c>
    </row>
    <row r="574" spans="2:7">
      <c r="B574" s="283">
        <v>43844.645833333336</v>
      </c>
      <c r="C574" s="284">
        <v>470.9</v>
      </c>
      <c r="D574" s="98">
        <f t="shared" si="21"/>
        <v>0.34858812074001944</v>
      </c>
      <c r="E574" s="98">
        <v>3.240375339822843E-2</v>
      </c>
      <c r="F574" s="98">
        <v>565</v>
      </c>
      <c r="G574" s="76">
        <f t="shared" ca="1" si="20"/>
        <v>3.8437377408498515E-2</v>
      </c>
    </row>
    <row r="575" spans="2:7">
      <c r="B575" s="283">
        <v>45637.645833333336</v>
      </c>
      <c r="C575" s="284">
        <v>1996.15</v>
      </c>
      <c r="D575" s="98">
        <f t="shared" si="21"/>
        <v>3.2390104056062858</v>
      </c>
      <c r="E575" s="98">
        <v>3.2375682035634012E-2</v>
      </c>
      <c r="F575" s="98">
        <v>566</v>
      </c>
      <c r="G575" s="76">
        <f t="shared" ca="1" si="20"/>
        <v>1.2047457041947677E-2</v>
      </c>
    </row>
    <row r="576" spans="2:7">
      <c r="B576" s="283">
        <v>44907.645833333336</v>
      </c>
      <c r="C576" s="284">
        <v>672.07</v>
      </c>
      <c r="D576" s="98">
        <f t="shared" si="21"/>
        <v>-0.66331688500363195</v>
      </c>
      <c r="E576" s="98">
        <v>3.2365591397849558E-2</v>
      </c>
      <c r="F576" s="98">
        <v>567</v>
      </c>
      <c r="G576" s="76">
        <f t="shared" ca="1" si="20"/>
        <v>3.9032227420270751E-2</v>
      </c>
    </row>
    <row r="577" spans="2:7">
      <c r="B577" s="283">
        <v>38887.645833333336</v>
      </c>
      <c r="C577" s="284">
        <v>78.53</v>
      </c>
      <c r="D577" s="98">
        <f t="shared" si="21"/>
        <v>-0.883152052613567</v>
      </c>
      <c r="E577" s="98">
        <v>3.2338635467332733E-2</v>
      </c>
      <c r="F577" s="98">
        <v>568</v>
      </c>
      <c r="G577" s="76">
        <f t="shared" ca="1" si="20"/>
        <v>5.5113512191864826E-2</v>
      </c>
    </row>
    <row r="578" spans="2:7">
      <c r="B578" s="283">
        <v>45600.645833333336</v>
      </c>
      <c r="C578" s="284">
        <v>2279.75</v>
      </c>
      <c r="D578" s="98">
        <f t="shared" si="21"/>
        <v>28.030306889086972</v>
      </c>
      <c r="E578" s="98">
        <v>3.2317807623687855E-2</v>
      </c>
      <c r="F578" s="98">
        <v>569</v>
      </c>
      <c r="G578" s="76">
        <f t="shared" ca="1" si="20"/>
        <v>-2.0104150679005985E-2</v>
      </c>
    </row>
    <row r="579" spans="2:7">
      <c r="B579" s="283">
        <v>43928.645833333336</v>
      </c>
      <c r="C579" s="284">
        <v>326.87</v>
      </c>
      <c r="D579" s="98">
        <f t="shared" si="21"/>
        <v>-0.85662024344774645</v>
      </c>
      <c r="E579" s="98">
        <v>3.2275382914890294E-2</v>
      </c>
      <c r="F579" s="98">
        <v>570</v>
      </c>
      <c r="G579" s="76">
        <f t="shared" ca="1" si="20"/>
        <v>-2.2020429119563503E-3</v>
      </c>
    </row>
    <row r="580" spans="2:7">
      <c r="B580" s="283">
        <v>44698.645833333336</v>
      </c>
      <c r="C580" s="284">
        <v>389.02</v>
      </c>
      <c r="D580" s="98">
        <f t="shared" si="21"/>
        <v>0.19013675161379129</v>
      </c>
      <c r="E580" s="98">
        <v>3.2239233688009072E-2</v>
      </c>
      <c r="F580" s="98">
        <v>571</v>
      </c>
      <c r="G580" s="76">
        <f t="shared" ca="1" si="20"/>
        <v>3.1539371500209246E-2</v>
      </c>
    </row>
    <row r="581" spans="2:7">
      <c r="B581" s="283">
        <v>41731.645833333336</v>
      </c>
      <c r="C581" s="284">
        <v>220.55</v>
      </c>
      <c r="D581" s="98">
        <f t="shared" si="21"/>
        <v>-0.43306256747725047</v>
      </c>
      <c r="E581" s="98">
        <v>3.2199185660130247E-2</v>
      </c>
      <c r="F581" s="98">
        <v>572</v>
      </c>
      <c r="G581" s="76">
        <f t="shared" ca="1" si="20"/>
        <v>2.6808375849641387E-2</v>
      </c>
    </row>
    <row r="582" spans="2:7">
      <c r="B582" s="283">
        <v>41822.645833333336</v>
      </c>
      <c r="C582" s="284">
        <v>196.51</v>
      </c>
      <c r="D582" s="98">
        <f t="shared" si="21"/>
        <v>-0.10900022670596243</v>
      </c>
      <c r="E582" s="98">
        <v>3.2198760373988833E-2</v>
      </c>
      <c r="F582" s="98">
        <v>573</v>
      </c>
      <c r="G582" s="76">
        <f t="shared" ca="1" si="20"/>
        <v>2.1366970053927998E-3</v>
      </c>
    </row>
    <row r="583" spans="2:7">
      <c r="B583" s="283">
        <v>43705.645833333336</v>
      </c>
      <c r="C583" s="284">
        <v>345.95</v>
      </c>
      <c r="D583" s="98">
        <f t="shared" si="21"/>
        <v>0.76047020507862206</v>
      </c>
      <c r="E583" s="98">
        <v>3.2070405727923523E-2</v>
      </c>
      <c r="F583" s="98">
        <v>574</v>
      </c>
      <c r="G583" s="76">
        <f t="shared" ca="1" si="20"/>
        <v>6.085660695002644E-2</v>
      </c>
    </row>
    <row r="584" spans="2:7">
      <c r="B584" s="283">
        <v>42290.645833333336</v>
      </c>
      <c r="C584" s="284">
        <v>223.67</v>
      </c>
      <c r="D584" s="98">
        <f t="shared" si="21"/>
        <v>-0.35346148287324763</v>
      </c>
      <c r="E584" s="98">
        <v>3.2069029162052454E-2</v>
      </c>
      <c r="F584" s="98">
        <v>575</v>
      </c>
      <c r="G584" s="76">
        <f t="shared" ca="1" si="20"/>
        <v>2.4822158234084121E-3</v>
      </c>
    </row>
    <row r="585" spans="2:7">
      <c r="B585" s="283">
        <v>42100.645833333336</v>
      </c>
      <c r="C585" s="284">
        <v>152.16999999999999</v>
      </c>
      <c r="D585" s="98">
        <f t="shared" si="21"/>
        <v>-0.31966736710332189</v>
      </c>
      <c r="E585" s="98">
        <v>3.2010851135978236E-2</v>
      </c>
      <c r="F585" s="98">
        <v>576</v>
      </c>
      <c r="G585" s="76">
        <f t="shared" ca="1" si="20"/>
        <v>-7.4197006212207116E-3</v>
      </c>
    </row>
    <row r="586" spans="2:7">
      <c r="B586" s="283">
        <v>44652.645833333336</v>
      </c>
      <c r="C586" s="284">
        <v>347.3</v>
      </c>
      <c r="D586" s="98">
        <f t="shared" si="21"/>
        <v>1.282315830978511</v>
      </c>
      <c r="E586" s="98">
        <v>3.2003090363414977E-2</v>
      </c>
      <c r="F586" s="98">
        <v>577</v>
      </c>
      <c r="G586" s="76">
        <f t="shared" ref="G586:G649" ca="1" si="22">_xlfn.NORM.INV(RAND(),M$12,M$13)</f>
        <v>2.9449769022006144E-2</v>
      </c>
    </row>
    <row r="587" spans="2:7">
      <c r="B587" s="283">
        <v>40372.645833333336</v>
      </c>
      <c r="C587" s="284">
        <v>127.38</v>
      </c>
      <c r="D587" s="98">
        <f t="shared" ref="D587:D650" si="23">C587/C586-1</f>
        <v>-0.63322775698243594</v>
      </c>
      <c r="E587" s="98">
        <v>3.2001944421939488E-2</v>
      </c>
      <c r="F587" s="98">
        <v>578</v>
      </c>
      <c r="G587" s="76">
        <f t="shared" ca="1" si="22"/>
        <v>-2.4476978964299984E-2</v>
      </c>
    </row>
    <row r="588" spans="2:7">
      <c r="B588" s="283">
        <v>44677.645833333336</v>
      </c>
      <c r="C588" s="284">
        <v>412.6</v>
      </c>
      <c r="D588" s="98">
        <f t="shared" si="23"/>
        <v>2.2391270215104413</v>
      </c>
      <c r="E588" s="98">
        <v>3.1964383972787891E-2</v>
      </c>
      <c r="F588" s="98">
        <v>579</v>
      </c>
      <c r="G588" s="76">
        <f t="shared" ca="1" si="22"/>
        <v>-6.8020025628605651E-2</v>
      </c>
    </row>
    <row r="589" spans="2:7">
      <c r="B589" s="283">
        <v>37406.645833333336</v>
      </c>
      <c r="C589" s="284">
        <v>26.49</v>
      </c>
      <c r="D589" s="98">
        <f t="shared" si="23"/>
        <v>-0.93579738245273869</v>
      </c>
      <c r="E589" s="98">
        <v>3.1943903389170192E-2</v>
      </c>
      <c r="F589" s="98">
        <v>580</v>
      </c>
      <c r="G589" s="76">
        <f t="shared" ca="1" si="22"/>
        <v>1.5084034296501247E-2</v>
      </c>
    </row>
    <row r="590" spans="2:7">
      <c r="B590" s="283">
        <v>39345.645833333336</v>
      </c>
      <c r="C590" s="284">
        <v>99.94</v>
      </c>
      <c r="D590" s="98">
        <f t="shared" si="23"/>
        <v>2.7727444318610797</v>
      </c>
      <c r="E590" s="98">
        <v>3.1798472021474344E-2</v>
      </c>
      <c r="F590" s="98">
        <v>581</v>
      </c>
      <c r="G590" s="76">
        <f t="shared" ca="1" si="22"/>
        <v>-5.6518461576049527E-2</v>
      </c>
    </row>
    <row r="591" spans="2:7">
      <c r="B591" s="283">
        <v>40981.645833333336</v>
      </c>
      <c r="C591" s="284">
        <v>193.32</v>
      </c>
      <c r="D591" s="98">
        <f t="shared" si="23"/>
        <v>0.93436061636982193</v>
      </c>
      <c r="E591" s="98">
        <v>3.170028818443793E-2</v>
      </c>
      <c r="F591" s="98">
        <v>582</v>
      </c>
      <c r="G591" s="76">
        <f t="shared" ca="1" si="22"/>
        <v>-3.7854061607841626E-2</v>
      </c>
    </row>
    <row r="592" spans="2:7">
      <c r="B592" s="283">
        <v>43301.645833333336</v>
      </c>
      <c r="C592" s="284">
        <v>233.07</v>
      </c>
      <c r="D592" s="98">
        <f t="shared" si="23"/>
        <v>0.20561762880198642</v>
      </c>
      <c r="E592" s="98">
        <v>3.1648371104815887E-2</v>
      </c>
      <c r="F592" s="98">
        <v>583</v>
      </c>
      <c r="G592" s="76">
        <f t="shared" ca="1" si="22"/>
        <v>4.880910180367113E-2</v>
      </c>
    </row>
    <row r="593" spans="2:7">
      <c r="B593" s="283">
        <v>38839.645833333336</v>
      </c>
      <c r="C593" s="284">
        <v>104.68</v>
      </c>
      <c r="D593" s="98">
        <f t="shared" si="23"/>
        <v>-0.55086454713176303</v>
      </c>
      <c r="E593" s="98">
        <v>3.1634965999802978E-2</v>
      </c>
      <c r="F593" s="98">
        <v>584</v>
      </c>
      <c r="G593" s="76">
        <f t="shared" ca="1" si="22"/>
        <v>3.0234448127651213E-2</v>
      </c>
    </row>
    <row r="594" spans="2:7">
      <c r="B594" s="283">
        <v>40926.645833333336</v>
      </c>
      <c r="C594" s="284">
        <v>192.73</v>
      </c>
      <c r="D594" s="98">
        <f t="shared" si="23"/>
        <v>0.841134887275506</v>
      </c>
      <c r="E594" s="98">
        <v>3.1524298865339251E-2</v>
      </c>
      <c r="F594" s="98">
        <v>585</v>
      </c>
      <c r="G594" s="76">
        <f t="shared" ca="1" si="22"/>
        <v>-1.282406190832288E-2</v>
      </c>
    </row>
    <row r="595" spans="2:7">
      <c r="B595" s="283">
        <v>40038.645833333336</v>
      </c>
      <c r="C595" s="284">
        <v>111.6</v>
      </c>
      <c r="D595" s="98">
        <f t="shared" si="23"/>
        <v>-0.42095159030768436</v>
      </c>
      <c r="E595" s="98">
        <v>3.1518624641833748E-2</v>
      </c>
      <c r="F595" s="98">
        <v>586</v>
      </c>
      <c r="G595" s="76">
        <f t="shared" ca="1" si="22"/>
        <v>-2.3114134951146168E-3</v>
      </c>
    </row>
    <row r="596" spans="2:7">
      <c r="B596" s="283">
        <v>39456.645833333336</v>
      </c>
      <c r="C596" s="284">
        <v>128.62</v>
      </c>
      <c r="D596" s="98">
        <f t="shared" si="23"/>
        <v>0.15250896057347685</v>
      </c>
      <c r="E596" s="98">
        <v>3.1518165049322366E-2</v>
      </c>
      <c r="F596" s="98">
        <v>587</v>
      </c>
      <c r="G596" s="76">
        <f t="shared" ca="1" si="22"/>
        <v>2.5329125790584391E-2</v>
      </c>
    </row>
    <row r="597" spans="2:7">
      <c r="B597" s="283">
        <v>40011.645833333336</v>
      </c>
      <c r="C597" s="284">
        <v>91.58</v>
      </c>
      <c r="D597" s="98">
        <f t="shared" si="23"/>
        <v>-0.28798009640802369</v>
      </c>
      <c r="E597" s="98">
        <v>3.1422457483950783E-2</v>
      </c>
      <c r="F597" s="98">
        <v>588</v>
      </c>
      <c r="G597" s="76">
        <f t="shared" ca="1" si="22"/>
        <v>-2.6596495445302685E-2</v>
      </c>
    </row>
    <row r="598" spans="2:7">
      <c r="B598" s="283">
        <v>40178.645833333336</v>
      </c>
      <c r="C598" s="284">
        <v>133.54</v>
      </c>
      <c r="D598" s="98">
        <f t="shared" si="23"/>
        <v>0.45817864162480881</v>
      </c>
      <c r="E598" s="98">
        <v>3.1356194006796345E-2</v>
      </c>
      <c r="F598" s="98">
        <v>589</v>
      </c>
      <c r="G598" s="76">
        <f t="shared" ca="1" si="22"/>
        <v>-4.312705035339896E-3</v>
      </c>
    </row>
    <row r="599" spans="2:7">
      <c r="B599" s="283">
        <v>43111.645833333336</v>
      </c>
      <c r="C599" s="284">
        <v>356.28</v>
      </c>
      <c r="D599" s="98">
        <f t="shared" si="23"/>
        <v>1.667964654785083</v>
      </c>
      <c r="E599" s="98">
        <v>3.1350412505427583E-2</v>
      </c>
      <c r="F599" s="98">
        <v>590</v>
      </c>
      <c r="G599" s="76">
        <f t="shared" ca="1" si="22"/>
        <v>2.2985094347770026E-2</v>
      </c>
    </row>
    <row r="600" spans="2:7">
      <c r="B600" s="283">
        <v>45448.645833333336</v>
      </c>
      <c r="C600" s="284">
        <v>1220.3800000000001</v>
      </c>
      <c r="D600" s="98">
        <f t="shared" si="23"/>
        <v>2.4253396205231845</v>
      </c>
      <c r="E600" s="98">
        <v>3.1318662745495773E-2</v>
      </c>
      <c r="F600" s="98">
        <v>591</v>
      </c>
      <c r="G600" s="76">
        <f t="shared" ca="1" si="22"/>
        <v>-3.8469703108741436E-3</v>
      </c>
    </row>
    <row r="601" spans="2:7">
      <c r="B601" s="283">
        <v>43881.645833333336</v>
      </c>
      <c r="C601" s="284">
        <v>446.78</v>
      </c>
      <c r="D601" s="98">
        <f t="shared" si="23"/>
        <v>-0.63390091610809751</v>
      </c>
      <c r="E601" s="98">
        <v>3.1300493975347177E-2</v>
      </c>
      <c r="F601" s="98">
        <v>592</v>
      </c>
      <c r="G601" s="76">
        <f t="shared" ca="1" si="22"/>
        <v>1.2219619616787176E-2</v>
      </c>
    </row>
    <row r="602" spans="2:7">
      <c r="B602" s="283">
        <v>41550.645833333336</v>
      </c>
      <c r="C602" s="284">
        <v>174.73</v>
      </c>
      <c r="D602" s="98">
        <f t="shared" si="23"/>
        <v>-0.60891266395093779</v>
      </c>
      <c r="E602" s="98">
        <v>3.128135513191288E-2</v>
      </c>
      <c r="F602" s="98">
        <v>593</v>
      </c>
      <c r="G602" s="76">
        <f t="shared" ca="1" si="22"/>
        <v>-2.5469125452423347E-2</v>
      </c>
    </row>
    <row r="603" spans="2:7">
      <c r="B603" s="283">
        <v>36665.645833333336</v>
      </c>
      <c r="C603" s="284">
        <v>23.79</v>
      </c>
      <c r="D603" s="98">
        <f t="shared" si="23"/>
        <v>-0.8638470783494534</v>
      </c>
      <c r="E603" s="98">
        <v>3.1209362808842567E-2</v>
      </c>
      <c r="F603" s="98">
        <v>594</v>
      </c>
      <c r="G603" s="76">
        <f t="shared" ca="1" si="22"/>
        <v>-9.1151588209531804E-3</v>
      </c>
    </row>
    <row r="604" spans="2:7">
      <c r="B604" s="283">
        <v>37337.645833333336</v>
      </c>
      <c r="C604" s="284">
        <v>26.12</v>
      </c>
      <c r="D604" s="98">
        <f t="shared" si="23"/>
        <v>9.7940311055065177E-2</v>
      </c>
      <c r="E604" s="98">
        <v>3.1188314251875404E-2</v>
      </c>
      <c r="F604" s="98">
        <v>595</v>
      </c>
      <c r="G604" s="76">
        <f t="shared" ca="1" si="22"/>
        <v>3.7932410876283136E-2</v>
      </c>
    </row>
    <row r="605" spans="2:7">
      <c r="B605" s="283">
        <v>45847.645833333336</v>
      </c>
      <c r="C605" s="284">
        <v>2833.83</v>
      </c>
      <c r="D605" s="98">
        <f t="shared" si="23"/>
        <v>107.49272588055129</v>
      </c>
      <c r="E605" s="98">
        <v>3.1169833016152504E-2</v>
      </c>
      <c r="F605" s="98">
        <v>596</v>
      </c>
      <c r="G605" s="76">
        <f t="shared" ca="1" si="22"/>
        <v>3.9589966583931015E-3</v>
      </c>
    </row>
    <row r="606" spans="2:7">
      <c r="B606" s="283">
        <v>41911.645833333336</v>
      </c>
      <c r="C606" s="284">
        <v>190.43</v>
      </c>
      <c r="D606" s="98">
        <f t="shared" si="23"/>
        <v>-0.93280119132058026</v>
      </c>
      <c r="E606" s="98">
        <v>3.1134936105696287E-2</v>
      </c>
      <c r="F606" s="98">
        <v>597</v>
      </c>
      <c r="G606" s="76">
        <f t="shared" ca="1" si="22"/>
        <v>-3.5944006481631193E-3</v>
      </c>
    </row>
    <row r="607" spans="2:7">
      <c r="B607" s="283">
        <v>42459.645833333336</v>
      </c>
      <c r="C607" s="284">
        <v>399.65</v>
      </c>
      <c r="D607" s="98">
        <f t="shared" si="23"/>
        <v>1.0986714278212464</v>
      </c>
      <c r="E607" s="98">
        <v>3.1008951835513221E-2</v>
      </c>
      <c r="F607" s="98">
        <v>598</v>
      </c>
      <c r="G607" s="76">
        <f t="shared" ca="1" si="22"/>
        <v>3.0016310887888073E-2</v>
      </c>
    </row>
    <row r="608" spans="2:7">
      <c r="B608" s="283">
        <v>42872.645833333336</v>
      </c>
      <c r="C608" s="284">
        <v>429.35</v>
      </c>
      <c r="D608" s="98">
        <f t="shared" si="23"/>
        <v>7.4315025647441635E-2</v>
      </c>
      <c r="E608" s="98">
        <v>3.0976107575939604E-2</v>
      </c>
      <c r="F608" s="98">
        <v>599</v>
      </c>
      <c r="G608" s="76">
        <f t="shared" ca="1" si="22"/>
        <v>1.3849584321100375E-2</v>
      </c>
    </row>
    <row r="609" spans="2:7">
      <c r="B609" s="283">
        <v>45014.645833333336</v>
      </c>
      <c r="C609" s="284">
        <v>617.67999999999995</v>
      </c>
      <c r="D609" s="98">
        <f t="shared" si="23"/>
        <v>0.43863980435542071</v>
      </c>
      <c r="E609" s="98">
        <v>3.096156093001512E-2</v>
      </c>
      <c r="F609" s="98">
        <v>600</v>
      </c>
      <c r="G609" s="76">
        <f t="shared" ca="1" si="22"/>
        <v>5.4836352075591979E-3</v>
      </c>
    </row>
    <row r="610" spans="2:7">
      <c r="B610" s="283">
        <v>43105.645833333336</v>
      </c>
      <c r="C610" s="284">
        <v>339.75</v>
      </c>
      <c r="D610" s="98">
        <f t="shared" si="23"/>
        <v>-0.44995790700686433</v>
      </c>
      <c r="E610" s="98">
        <v>3.0888733804654622E-2</v>
      </c>
      <c r="F610" s="98">
        <v>601</v>
      </c>
      <c r="G610" s="76">
        <f t="shared" ca="1" si="22"/>
        <v>1.7476968779246947E-2</v>
      </c>
    </row>
    <row r="611" spans="2:7">
      <c r="B611" s="283">
        <v>36992.645833333336</v>
      </c>
      <c r="C611" s="284">
        <v>24.74</v>
      </c>
      <c r="D611" s="98">
        <f t="shared" si="23"/>
        <v>-0.92718175128771152</v>
      </c>
      <c r="E611" s="98">
        <v>3.0833333333333268E-2</v>
      </c>
      <c r="F611" s="98">
        <v>602</v>
      </c>
      <c r="G611" s="76">
        <f t="shared" ca="1" si="22"/>
        <v>-1.1542149236320699E-2</v>
      </c>
    </row>
    <row r="612" spans="2:7">
      <c r="B612" s="283">
        <v>43731.645833333336</v>
      </c>
      <c r="C612" s="284">
        <v>335.75</v>
      </c>
      <c r="D612" s="98">
        <f t="shared" si="23"/>
        <v>12.571139854486661</v>
      </c>
      <c r="E612" s="98">
        <v>3.0793319415448828E-2</v>
      </c>
      <c r="F612" s="98">
        <v>603</v>
      </c>
      <c r="G612" s="76">
        <f t="shared" ca="1" si="22"/>
        <v>-1.7027630526679615E-2</v>
      </c>
    </row>
    <row r="613" spans="2:7">
      <c r="B613" s="283">
        <v>38355.645833333336</v>
      </c>
      <c r="C613" s="284">
        <v>36</v>
      </c>
      <c r="D613" s="98">
        <f t="shared" si="23"/>
        <v>-0.89277736411020103</v>
      </c>
      <c r="E613" s="98">
        <v>3.0632693959347312E-2</v>
      </c>
      <c r="F613" s="98">
        <v>604</v>
      </c>
      <c r="G613" s="76">
        <f t="shared" ca="1" si="22"/>
        <v>4.3545219107510101E-2</v>
      </c>
    </row>
    <row r="614" spans="2:7">
      <c r="B614" s="283">
        <v>43342.645833333336</v>
      </c>
      <c r="C614" s="284">
        <v>297.60000000000002</v>
      </c>
      <c r="D614" s="98">
        <f t="shared" si="23"/>
        <v>7.2666666666666675</v>
      </c>
      <c r="E614" s="98">
        <v>3.0577968625549845E-2</v>
      </c>
      <c r="F614" s="98">
        <v>605</v>
      </c>
      <c r="G614" s="76">
        <f t="shared" ca="1" si="22"/>
        <v>-2.4879803912729346E-2</v>
      </c>
    </row>
    <row r="615" spans="2:7">
      <c r="B615" s="283">
        <v>42614.645833333336</v>
      </c>
      <c r="C615" s="284">
        <v>414.75</v>
      </c>
      <c r="D615" s="98">
        <f t="shared" si="23"/>
        <v>0.39364919354838701</v>
      </c>
      <c r="E615" s="98">
        <v>3.0562802832650116E-2</v>
      </c>
      <c r="F615" s="98">
        <v>606</v>
      </c>
      <c r="G615" s="76">
        <f t="shared" ca="1" si="22"/>
        <v>-1.6016915662757373E-2</v>
      </c>
    </row>
    <row r="616" spans="2:7">
      <c r="B616" s="283">
        <v>43355.645833333336</v>
      </c>
      <c r="C616" s="284">
        <v>316.55</v>
      </c>
      <c r="D616" s="98">
        <f t="shared" si="23"/>
        <v>-0.2367691380349608</v>
      </c>
      <c r="E616" s="98">
        <v>3.0536836279584589E-2</v>
      </c>
      <c r="F616" s="98">
        <v>607</v>
      </c>
      <c r="G616" s="76">
        <f t="shared" ca="1" si="22"/>
        <v>1.7137770241213234E-2</v>
      </c>
    </row>
    <row r="617" spans="2:7">
      <c r="B617" s="283">
        <v>44701.645833333336</v>
      </c>
      <c r="C617" s="284">
        <v>404.6</v>
      </c>
      <c r="D617" s="98">
        <f t="shared" si="23"/>
        <v>0.2781551097772863</v>
      </c>
      <c r="E617" s="98">
        <v>3.0512964189292502E-2</v>
      </c>
      <c r="F617" s="98">
        <v>608</v>
      </c>
      <c r="G617" s="76">
        <f t="shared" ca="1" si="22"/>
        <v>9.4706292895690193E-3</v>
      </c>
    </row>
    <row r="618" spans="2:7">
      <c r="B618" s="283">
        <v>38681.645833333336</v>
      </c>
      <c r="C618" s="284">
        <v>76.39</v>
      </c>
      <c r="D618" s="98">
        <f t="shared" si="23"/>
        <v>-0.81119624320316364</v>
      </c>
      <c r="E618" s="98">
        <v>3.0486982328342238E-2</v>
      </c>
      <c r="F618" s="98">
        <v>609</v>
      </c>
      <c r="G618" s="76">
        <f t="shared" ca="1" si="22"/>
        <v>6.7382720508753255E-2</v>
      </c>
    </row>
    <row r="619" spans="2:7">
      <c r="B619" s="283">
        <v>41990.645833333336</v>
      </c>
      <c r="C619" s="284">
        <v>190.3</v>
      </c>
      <c r="D619" s="98">
        <f t="shared" si="23"/>
        <v>1.4911637648906928</v>
      </c>
      <c r="E619" s="98">
        <v>3.0486814317431277E-2</v>
      </c>
      <c r="F619" s="98">
        <v>610</v>
      </c>
      <c r="G619" s="76">
        <f t="shared" ca="1" si="22"/>
        <v>3.8011568620759551E-4</v>
      </c>
    </row>
    <row r="620" spans="2:7">
      <c r="B620" s="283">
        <v>43843.645833333336</v>
      </c>
      <c r="C620" s="284">
        <v>456.12</v>
      </c>
      <c r="D620" s="98">
        <f t="shared" si="23"/>
        <v>1.3968470835522857</v>
      </c>
      <c r="E620" s="98">
        <v>3.0430362588953042E-2</v>
      </c>
      <c r="F620" s="98">
        <v>611</v>
      </c>
      <c r="G620" s="76">
        <f t="shared" ca="1" si="22"/>
        <v>-5.9111875606914971E-2</v>
      </c>
    </row>
    <row r="621" spans="2:7">
      <c r="B621" s="283">
        <v>44188.645833333336</v>
      </c>
      <c r="C621" s="284">
        <v>316.62</v>
      </c>
      <c r="D621" s="98">
        <f t="shared" si="23"/>
        <v>-0.30584056827150752</v>
      </c>
      <c r="E621" s="98">
        <v>3.0395730278573341E-2</v>
      </c>
      <c r="F621" s="98">
        <v>612</v>
      </c>
      <c r="G621" s="76">
        <f t="shared" ca="1" si="22"/>
        <v>7.6081910392315696E-3</v>
      </c>
    </row>
    <row r="622" spans="2:7">
      <c r="B622" s="283">
        <v>37141.645833333336</v>
      </c>
      <c r="C622" s="284">
        <v>20.87</v>
      </c>
      <c r="D622" s="98">
        <f t="shared" si="23"/>
        <v>-0.93408502305602936</v>
      </c>
      <c r="E622" s="98">
        <v>3.0108588351431376E-2</v>
      </c>
      <c r="F622" s="98">
        <v>613</v>
      </c>
      <c r="G622" s="76">
        <f t="shared" ca="1" si="22"/>
        <v>3.4709968564926454E-2</v>
      </c>
    </row>
    <row r="623" spans="2:7">
      <c r="B623" s="283">
        <v>44334.645833333336</v>
      </c>
      <c r="C623" s="284">
        <v>302.85000000000002</v>
      </c>
      <c r="D623" s="98">
        <f t="shared" si="23"/>
        <v>13.511260182079541</v>
      </c>
      <c r="E623" s="98">
        <v>3.0102040816326614E-2</v>
      </c>
      <c r="F623" s="98">
        <v>614</v>
      </c>
      <c r="G623" s="76">
        <f t="shared" ca="1" si="22"/>
        <v>3.7445746488055147E-2</v>
      </c>
    </row>
    <row r="624" spans="2:7">
      <c r="B624" s="283">
        <v>40984.645833333336</v>
      </c>
      <c r="C624" s="284">
        <v>206.13</v>
      </c>
      <c r="D624" s="98">
        <f t="shared" si="23"/>
        <v>-0.3193660227835563</v>
      </c>
      <c r="E624" s="98">
        <v>3.0083454100244822E-2</v>
      </c>
      <c r="F624" s="98">
        <v>615</v>
      </c>
      <c r="G624" s="76">
        <f t="shared" ca="1" si="22"/>
        <v>6.0940821288257528E-3</v>
      </c>
    </row>
    <row r="625" spans="2:7">
      <c r="B625" s="283">
        <v>45686.645833333336</v>
      </c>
      <c r="C625" s="284">
        <v>1499.12</v>
      </c>
      <c r="D625" s="98">
        <f t="shared" si="23"/>
        <v>6.2726919904914373</v>
      </c>
      <c r="E625" s="98">
        <v>3.0054006513762666E-2</v>
      </c>
      <c r="F625" s="98">
        <v>616</v>
      </c>
      <c r="G625" s="76">
        <f t="shared" ca="1" si="22"/>
        <v>-1.3081717728084568E-2</v>
      </c>
    </row>
    <row r="626" spans="2:7">
      <c r="B626" s="283">
        <v>42135.645833333336</v>
      </c>
      <c r="C626" s="284">
        <v>170.5</v>
      </c>
      <c r="D626" s="98">
        <f t="shared" si="23"/>
        <v>-0.88626660974438332</v>
      </c>
      <c r="E626" s="98">
        <v>3.0024768924062029E-2</v>
      </c>
      <c r="F626" s="98">
        <v>617</v>
      </c>
      <c r="G626" s="76">
        <f t="shared" ca="1" si="22"/>
        <v>3.6975405261261958E-4</v>
      </c>
    </row>
    <row r="627" spans="2:7">
      <c r="B627" s="283">
        <v>41408.645833333336</v>
      </c>
      <c r="C627" s="284">
        <v>226.21</v>
      </c>
      <c r="D627" s="98">
        <f t="shared" si="23"/>
        <v>0.32674486803519076</v>
      </c>
      <c r="E627" s="98">
        <v>3.0006374647117751E-2</v>
      </c>
      <c r="F627" s="98">
        <v>618</v>
      </c>
      <c r="G627" s="76">
        <f t="shared" ca="1" si="22"/>
        <v>2.1113259013108388E-2</v>
      </c>
    </row>
    <row r="628" spans="2:7">
      <c r="B628" s="283">
        <v>38379.645833333336</v>
      </c>
      <c r="C628" s="284">
        <v>41.2</v>
      </c>
      <c r="D628" s="98">
        <f t="shared" si="23"/>
        <v>-0.81786835241589673</v>
      </c>
      <c r="E628" s="98">
        <v>3.0000000000000027E-2</v>
      </c>
      <c r="F628" s="98">
        <v>619</v>
      </c>
      <c r="G628" s="76">
        <f t="shared" ca="1" si="22"/>
        <v>4.122113106298779E-2</v>
      </c>
    </row>
    <row r="629" spans="2:7">
      <c r="B629" s="283">
        <v>42452.645833333336</v>
      </c>
      <c r="C629" s="284">
        <v>403.87</v>
      </c>
      <c r="D629" s="98">
        <f t="shared" si="23"/>
        <v>8.802669902912621</v>
      </c>
      <c r="E629" s="98">
        <v>2.996531673977354E-2</v>
      </c>
      <c r="F629" s="98">
        <v>620</v>
      </c>
      <c r="G629" s="76">
        <f t="shared" ca="1" si="22"/>
        <v>-2.4087711659500802E-2</v>
      </c>
    </row>
    <row r="630" spans="2:7">
      <c r="B630" s="283">
        <v>44420.645833333336</v>
      </c>
      <c r="C630" s="284">
        <v>338.22</v>
      </c>
      <c r="D630" s="98">
        <f t="shared" si="23"/>
        <v>-0.16255230643523899</v>
      </c>
      <c r="E630" s="98">
        <v>2.9965284122053903E-2</v>
      </c>
      <c r="F630" s="98">
        <v>621</v>
      </c>
      <c r="G630" s="76">
        <f t="shared" ca="1" si="22"/>
        <v>1.1349214232713864E-2</v>
      </c>
    </row>
    <row r="631" spans="2:7">
      <c r="B631" s="283">
        <v>38316.645833333336</v>
      </c>
      <c r="C631" s="284">
        <v>32</v>
      </c>
      <c r="D631" s="98">
        <f t="shared" si="23"/>
        <v>-0.90538702619596712</v>
      </c>
      <c r="E631" s="98">
        <v>2.9932410685548749E-2</v>
      </c>
      <c r="F631" s="98">
        <v>622</v>
      </c>
      <c r="G631" s="76">
        <f t="shared" ca="1" si="22"/>
        <v>1.8848640800768136E-2</v>
      </c>
    </row>
    <row r="632" spans="2:7">
      <c r="B632" s="283">
        <v>38667.645833333336</v>
      </c>
      <c r="C632" s="284">
        <v>77.08</v>
      </c>
      <c r="D632" s="98">
        <f t="shared" si="23"/>
        <v>1.4087499999999999</v>
      </c>
      <c r="E632" s="98">
        <v>2.993051843933725E-2</v>
      </c>
      <c r="F632" s="98">
        <v>623</v>
      </c>
      <c r="G632" s="76">
        <f t="shared" ca="1" si="22"/>
        <v>-1.5775587839721522E-2</v>
      </c>
    </row>
    <row r="633" spans="2:7">
      <c r="B633" s="283">
        <v>37281.645833333336</v>
      </c>
      <c r="C633" s="284">
        <v>26.5</v>
      </c>
      <c r="D633" s="98">
        <f t="shared" si="23"/>
        <v>-0.65620134924753504</v>
      </c>
      <c r="E633" s="98">
        <v>2.9926156237854551E-2</v>
      </c>
      <c r="F633" s="98">
        <v>624</v>
      </c>
      <c r="G633" s="76">
        <f t="shared" ca="1" si="22"/>
        <v>5.254835474426453E-2</v>
      </c>
    </row>
    <row r="634" spans="2:7">
      <c r="B634" s="283">
        <v>45894.645833333336</v>
      </c>
      <c r="C634" s="284">
        <v>3627.33</v>
      </c>
      <c r="D634" s="98">
        <f t="shared" si="23"/>
        <v>135.88037735849056</v>
      </c>
      <c r="E634" s="98">
        <v>2.9906303236797216E-2</v>
      </c>
      <c r="F634" s="98">
        <v>625</v>
      </c>
      <c r="G634" s="76">
        <f t="shared" ca="1" si="22"/>
        <v>1.1400680153916005E-2</v>
      </c>
    </row>
    <row r="635" spans="2:7">
      <c r="B635" s="283">
        <v>42558.645833333336</v>
      </c>
      <c r="C635" s="284">
        <v>308.58</v>
      </c>
      <c r="D635" s="98">
        <f t="shared" si="23"/>
        <v>-0.91492916277261793</v>
      </c>
      <c r="E635" s="98">
        <v>2.9870173213630169E-2</v>
      </c>
      <c r="F635" s="98">
        <v>626</v>
      </c>
      <c r="G635" s="76">
        <f t="shared" ca="1" si="22"/>
        <v>-2.260598185427129E-2</v>
      </c>
    </row>
    <row r="636" spans="2:7">
      <c r="B636" s="283">
        <v>42607.645833333336</v>
      </c>
      <c r="C636" s="284">
        <v>399.93</v>
      </c>
      <c r="D636" s="98">
        <f t="shared" si="23"/>
        <v>0.29603344351545791</v>
      </c>
      <c r="E636" s="98">
        <v>2.9818462726921569E-2</v>
      </c>
      <c r="F636" s="98">
        <v>627</v>
      </c>
      <c r="G636" s="76">
        <f t="shared" ca="1" si="22"/>
        <v>-7.5343245987820138E-3</v>
      </c>
    </row>
    <row r="637" spans="2:7">
      <c r="B637" s="283">
        <v>40074.645833333336</v>
      </c>
      <c r="C637" s="284">
        <v>119.86</v>
      </c>
      <c r="D637" s="98">
        <f t="shared" si="23"/>
        <v>-0.70029755207161259</v>
      </c>
      <c r="E637" s="98">
        <v>2.9813557865796092E-2</v>
      </c>
      <c r="F637" s="98">
        <v>628</v>
      </c>
      <c r="G637" s="76">
        <f t="shared" ca="1" si="22"/>
        <v>4.429968089357067E-2</v>
      </c>
    </row>
    <row r="638" spans="2:7">
      <c r="B638" s="283">
        <v>36721.645833333336</v>
      </c>
      <c r="C638" s="284">
        <v>33.29</v>
      </c>
      <c r="D638" s="98">
        <f t="shared" si="23"/>
        <v>-0.72225930251960624</v>
      </c>
      <c r="E638" s="98">
        <v>2.9693782864212759E-2</v>
      </c>
      <c r="F638" s="98">
        <v>629</v>
      </c>
      <c r="G638" s="76">
        <f t="shared" ca="1" si="22"/>
        <v>4.4231102160511813E-2</v>
      </c>
    </row>
    <row r="639" spans="2:7">
      <c r="B639" s="283">
        <v>42515.645833333336</v>
      </c>
      <c r="C639" s="284">
        <v>295.07</v>
      </c>
      <c r="D639" s="98">
        <f t="shared" si="23"/>
        <v>7.8636227095223799</v>
      </c>
      <c r="E639" s="98">
        <v>2.9625235536324901E-2</v>
      </c>
      <c r="F639" s="98">
        <v>630</v>
      </c>
      <c r="G639" s="76">
        <f t="shared" ca="1" si="22"/>
        <v>-2.8605657967524813E-2</v>
      </c>
    </row>
    <row r="640" spans="2:7">
      <c r="B640" s="283">
        <v>45198.645833333336</v>
      </c>
      <c r="C640" s="284">
        <v>725.83</v>
      </c>
      <c r="D640" s="98">
        <f t="shared" si="23"/>
        <v>1.4598569830887587</v>
      </c>
      <c r="E640" s="98">
        <v>2.9589911627445176E-2</v>
      </c>
      <c r="F640" s="98">
        <v>631</v>
      </c>
      <c r="G640" s="76">
        <f t="shared" ca="1" si="22"/>
        <v>-7.2360805657631866E-2</v>
      </c>
    </row>
    <row r="641" spans="2:7">
      <c r="B641" s="283">
        <v>40001.645833333336</v>
      </c>
      <c r="C641" s="284">
        <v>85.37</v>
      </c>
      <c r="D641" s="98">
        <f t="shared" si="23"/>
        <v>-0.88238292713169753</v>
      </c>
      <c r="E641" s="98">
        <v>2.9546550892426415E-2</v>
      </c>
      <c r="F641" s="98">
        <v>632</v>
      </c>
      <c r="G641" s="76">
        <f t="shared" ca="1" si="22"/>
        <v>3.0440908688030628E-2</v>
      </c>
    </row>
    <row r="642" spans="2:7">
      <c r="B642" s="283">
        <v>45415.645833333336</v>
      </c>
      <c r="C642" s="284">
        <v>1129.4000000000001</v>
      </c>
      <c r="D642" s="98">
        <f t="shared" si="23"/>
        <v>12.229471711374019</v>
      </c>
      <c r="E642" s="98">
        <v>2.9535095715587989E-2</v>
      </c>
      <c r="F642" s="98">
        <v>633</v>
      </c>
      <c r="G642" s="76">
        <f t="shared" ca="1" si="22"/>
        <v>3.9908877766634456E-3</v>
      </c>
    </row>
    <row r="643" spans="2:7">
      <c r="B643" s="283">
        <v>40232.645833333336</v>
      </c>
      <c r="C643" s="284">
        <v>119.59</v>
      </c>
      <c r="D643" s="98">
        <f t="shared" si="23"/>
        <v>-0.89411191783247745</v>
      </c>
      <c r="E643" s="98">
        <v>2.9528236914600603E-2</v>
      </c>
      <c r="F643" s="98">
        <v>634</v>
      </c>
      <c r="G643" s="76">
        <f t="shared" ca="1" si="22"/>
        <v>4.8956022540705135E-2</v>
      </c>
    </row>
    <row r="644" spans="2:7">
      <c r="B644" s="283">
        <v>40486.645833333336</v>
      </c>
      <c r="C644" s="284">
        <v>127.8</v>
      </c>
      <c r="D644" s="98">
        <f t="shared" si="23"/>
        <v>6.8651225018814266E-2</v>
      </c>
      <c r="E644" s="98">
        <v>2.9482841952634065E-2</v>
      </c>
      <c r="F644" s="98">
        <v>635</v>
      </c>
      <c r="G644" s="76">
        <f t="shared" ca="1" si="22"/>
        <v>4.298305333926062E-2</v>
      </c>
    </row>
    <row r="645" spans="2:7">
      <c r="B645" s="283">
        <v>45574.645833333336</v>
      </c>
      <c r="C645" s="284">
        <v>2362.5</v>
      </c>
      <c r="D645" s="98">
        <f t="shared" si="23"/>
        <v>17.485915492957748</v>
      </c>
      <c r="E645" s="98">
        <v>2.9479050918360672E-2</v>
      </c>
      <c r="F645" s="98">
        <v>636</v>
      </c>
      <c r="G645" s="76">
        <f t="shared" ca="1" si="22"/>
        <v>-2.9677880727766177E-2</v>
      </c>
    </row>
    <row r="646" spans="2:7">
      <c r="B646" s="283">
        <v>38105.645833333336</v>
      </c>
      <c r="C646" s="284">
        <v>26.9</v>
      </c>
      <c r="D646" s="98">
        <f t="shared" si="23"/>
        <v>-0.98861375661375661</v>
      </c>
      <c r="E646" s="98">
        <v>2.9468044393417436E-2</v>
      </c>
      <c r="F646" s="98">
        <v>637</v>
      </c>
      <c r="G646" s="76">
        <f t="shared" ca="1" si="22"/>
        <v>-5.4716499845205865E-2</v>
      </c>
    </row>
    <row r="647" spans="2:7">
      <c r="B647" s="283">
        <v>44154.645833333336</v>
      </c>
      <c r="C647" s="284">
        <v>303.27</v>
      </c>
      <c r="D647" s="98">
        <f t="shared" si="23"/>
        <v>10.273977695167286</v>
      </c>
      <c r="E647" s="98">
        <v>2.9429735234215659E-2</v>
      </c>
      <c r="F647" s="98">
        <v>638</v>
      </c>
      <c r="G647" s="76">
        <f t="shared" ca="1" si="22"/>
        <v>4.2260931845546086E-2</v>
      </c>
    </row>
    <row r="648" spans="2:7">
      <c r="B648" s="283">
        <v>45511.645833333336</v>
      </c>
      <c r="C648" s="284">
        <v>1396.98</v>
      </c>
      <c r="D648" s="98">
        <f t="shared" si="23"/>
        <v>3.6063903452369184</v>
      </c>
      <c r="E648" s="98">
        <v>2.9408947217166359E-2</v>
      </c>
      <c r="F648" s="98">
        <v>639</v>
      </c>
      <c r="G648" s="76">
        <f t="shared" ca="1" si="22"/>
        <v>4.1547659066699695E-2</v>
      </c>
    </row>
    <row r="649" spans="2:7">
      <c r="B649" s="283">
        <v>41656.645833333336</v>
      </c>
      <c r="C649" s="284">
        <v>174.73</v>
      </c>
      <c r="D649" s="98">
        <f t="shared" si="23"/>
        <v>-0.87492304828988243</v>
      </c>
      <c r="E649" s="98">
        <v>2.93979026746789E-2</v>
      </c>
      <c r="F649" s="98">
        <v>640</v>
      </c>
      <c r="G649" s="76">
        <f t="shared" ca="1" si="22"/>
        <v>2.7110795816231468E-2</v>
      </c>
    </row>
    <row r="650" spans="2:7">
      <c r="B650" s="283">
        <v>37680.645833333336</v>
      </c>
      <c r="C650" s="284">
        <v>21.71</v>
      </c>
      <c r="D650" s="98">
        <f t="shared" si="23"/>
        <v>-0.87575115893092192</v>
      </c>
      <c r="E650" s="98">
        <v>2.9397818871503167E-2</v>
      </c>
      <c r="F650" s="98">
        <v>641</v>
      </c>
      <c r="G650" s="76">
        <f t="shared" ref="G650:G713" ca="1" si="24">_xlfn.NORM.INV(RAND(),M$12,M$13)</f>
        <v>4.6991434126314624E-2</v>
      </c>
    </row>
    <row r="651" spans="2:7">
      <c r="B651" s="283">
        <v>41687.645833333336</v>
      </c>
      <c r="C651" s="284">
        <v>216.44</v>
      </c>
      <c r="D651" s="98">
        <f t="shared" ref="D651:D714" si="25">C651/C650-1</f>
        <v>8.9695992630124355</v>
      </c>
      <c r="E651" s="98">
        <v>2.9392181109103133E-2</v>
      </c>
      <c r="F651" s="98">
        <v>642</v>
      </c>
      <c r="G651" s="76">
        <f t="shared" ca="1" si="24"/>
        <v>3.5353769199101048E-2</v>
      </c>
    </row>
    <row r="652" spans="2:7">
      <c r="B652" s="283">
        <v>37361.645833333336</v>
      </c>
      <c r="C652" s="284">
        <v>24.53</v>
      </c>
      <c r="D652" s="98">
        <f t="shared" si="25"/>
        <v>-0.88666605063759008</v>
      </c>
      <c r="E652" s="98">
        <v>2.937473772555621E-2</v>
      </c>
      <c r="F652" s="98">
        <v>643</v>
      </c>
      <c r="G652" s="76">
        <f t="shared" ca="1" si="24"/>
        <v>3.3908601806848924E-2</v>
      </c>
    </row>
    <row r="653" spans="2:7">
      <c r="B653" s="283">
        <v>42556.645833333336</v>
      </c>
      <c r="C653" s="284">
        <v>299.63</v>
      </c>
      <c r="D653" s="98">
        <f t="shared" si="25"/>
        <v>11.214838972686506</v>
      </c>
      <c r="E653" s="98">
        <v>2.9302645139127392E-2</v>
      </c>
      <c r="F653" s="98">
        <v>644</v>
      </c>
      <c r="G653" s="76">
        <f t="shared" ca="1" si="24"/>
        <v>-2.3506380241949312E-3</v>
      </c>
    </row>
    <row r="654" spans="2:7">
      <c r="B654" s="283">
        <v>42745.645833333336</v>
      </c>
      <c r="C654" s="284">
        <v>355.52</v>
      </c>
      <c r="D654" s="98">
        <f t="shared" si="25"/>
        <v>0.1865300537329373</v>
      </c>
      <c r="E654" s="98">
        <v>2.9299363057324834E-2</v>
      </c>
      <c r="F654" s="98">
        <v>645</v>
      </c>
      <c r="G654" s="76">
        <f t="shared" ca="1" si="24"/>
        <v>-1.8158515517796736E-2</v>
      </c>
    </row>
    <row r="655" spans="2:7">
      <c r="B655" s="283">
        <v>39497.645833333336</v>
      </c>
      <c r="C655" s="284">
        <v>86.53</v>
      </c>
      <c r="D655" s="98">
        <f t="shared" si="25"/>
        <v>-0.75661003600360033</v>
      </c>
      <c r="E655" s="98">
        <v>2.9261329844177508E-2</v>
      </c>
      <c r="F655" s="98">
        <v>646</v>
      </c>
      <c r="G655" s="76">
        <f t="shared" ca="1" si="24"/>
        <v>1.0338043480813576E-2</v>
      </c>
    </row>
    <row r="656" spans="2:7">
      <c r="B656" s="283">
        <v>40262.645833333336</v>
      </c>
      <c r="C656" s="284">
        <v>121.98</v>
      </c>
      <c r="D656" s="98">
        <f t="shared" si="25"/>
        <v>0.40968450248468735</v>
      </c>
      <c r="E656" s="98">
        <v>2.9193385082686429E-2</v>
      </c>
      <c r="F656" s="98">
        <v>647</v>
      </c>
      <c r="G656" s="76">
        <f t="shared" ca="1" si="24"/>
        <v>-4.4682730828186801E-2</v>
      </c>
    </row>
    <row r="657" spans="2:7">
      <c r="B657" s="283">
        <v>36901.645833333336</v>
      </c>
      <c r="C657" s="284">
        <v>38.46</v>
      </c>
      <c r="D657" s="98">
        <f t="shared" si="25"/>
        <v>-0.68470241023118539</v>
      </c>
      <c r="E657" s="98">
        <v>2.9167781643029356E-2</v>
      </c>
      <c r="F657" s="98">
        <v>648</v>
      </c>
      <c r="G657" s="76">
        <f t="shared" ca="1" si="24"/>
        <v>3.5520643401605739E-2</v>
      </c>
    </row>
    <row r="658" spans="2:7">
      <c r="B658" s="283">
        <v>39927.645833333336</v>
      </c>
      <c r="C658" s="284">
        <v>55.57</v>
      </c>
      <c r="D658" s="98">
        <f t="shared" si="25"/>
        <v>0.44487779511180436</v>
      </c>
      <c r="E658" s="98">
        <v>2.907407407407403E-2</v>
      </c>
      <c r="F658" s="98">
        <v>649</v>
      </c>
      <c r="G658" s="76">
        <f t="shared" ca="1" si="24"/>
        <v>9.0610771257987298E-3</v>
      </c>
    </row>
    <row r="659" spans="2:7">
      <c r="B659" s="283">
        <v>41948.645833333336</v>
      </c>
      <c r="C659" s="284">
        <v>205.02</v>
      </c>
      <c r="D659" s="98">
        <f t="shared" si="25"/>
        <v>2.6894007558034914</v>
      </c>
      <c r="E659" s="98">
        <v>2.9010238907849928E-2</v>
      </c>
      <c r="F659" s="98">
        <v>650</v>
      </c>
      <c r="G659" s="76">
        <f t="shared" ca="1" si="24"/>
        <v>3.4745006341449516E-2</v>
      </c>
    </row>
    <row r="660" spans="2:7">
      <c r="B660" s="283">
        <v>45293.645833333336</v>
      </c>
      <c r="C660" s="284">
        <v>717.75</v>
      </c>
      <c r="D660" s="98">
        <f t="shared" si="25"/>
        <v>2.5008779631255487</v>
      </c>
      <c r="E660" s="98">
        <v>2.9002752609244231E-2</v>
      </c>
      <c r="F660" s="98">
        <v>651</v>
      </c>
      <c r="G660" s="76">
        <f t="shared" ca="1" si="24"/>
        <v>-6.5000673781658858E-3</v>
      </c>
    </row>
    <row r="661" spans="2:7">
      <c r="B661" s="283">
        <v>40522.645833333336</v>
      </c>
      <c r="C661" s="284">
        <v>129.19999999999999</v>
      </c>
      <c r="D661" s="98">
        <f t="shared" si="25"/>
        <v>-0.81999303378613719</v>
      </c>
      <c r="E661" s="98">
        <v>2.8908178705104648E-2</v>
      </c>
      <c r="F661" s="98">
        <v>652</v>
      </c>
      <c r="G661" s="76">
        <f t="shared" ca="1" si="24"/>
        <v>1.647996631514545E-2</v>
      </c>
    </row>
    <row r="662" spans="2:7">
      <c r="B662" s="283">
        <v>38443.645833333336</v>
      </c>
      <c r="C662" s="284">
        <v>52</v>
      </c>
      <c r="D662" s="98">
        <f t="shared" si="25"/>
        <v>-0.5975232198142415</v>
      </c>
      <c r="E662" s="98">
        <v>2.8888009497427758E-2</v>
      </c>
      <c r="F662" s="98">
        <v>653</v>
      </c>
      <c r="G662" s="76">
        <f t="shared" ca="1" si="24"/>
        <v>2.7252055172612394E-2</v>
      </c>
    </row>
    <row r="663" spans="2:7">
      <c r="B663" s="283">
        <v>45867.645833333336</v>
      </c>
      <c r="C663" s="284">
        <v>2980.83</v>
      </c>
      <c r="D663" s="98">
        <f t="shared" si="25"/>
        <v>56.323653846153846</v>
      </c>
      <c r="E663" s="98">
        <v>2.8876455299481796E-2</v>
      </c>
      <c r="F663" s="98">
        <v>654</v>
      </c>
      <c r="G663" s="76">
        <f t="shared" ca="1" si="24"/>
        <v>5.1017119986362953E-3</v>
      </c>
    </row>
    <row r="664" spans="2:7">
      <c r="B664" s="283">
        <v>38463.645833333336</v>
      </c>
      <c r="C664" s="284">
        <v>55.23</v>
      </c>
      <c r="D664" s="98">
        <f t="shared" si="25"/>
        <v>-0.98147160354666318</v>
      </c>
      <c r="E664" s="98">
        <v>2.8874813710879188E-2</v>
      </c>
      <c r="F664" s="98">
        <v>655</v>
      </c>
      <c r="G664" s="76">
        <f t="shared" ca="1" si="24"/>
        <v>4.0569780382173674E-2</v>
      </c>
    </row>
    <row r="665" spans="2:7">
      <c r="B665" s="283">
        <v>41138.645833333336</v>
      </c>
      <c r="C665" s="284">
        <v>216.74</v>
      </c>
      <c r="D665" s="98">
        <f t="shared" si="25"/>
        <v>2.9243164946587004</v>
      </c>
      <c r="E665" s="98">
        <v>2.8861672837747987E-2</v>
      </c>
      <c r="F665" s="98">
        <v>656</v>
      </c>
      <c r="G665" s="76">
        <f t="shared" ca="1" si="24"/>
        <v>2.8980082958597858E-4</v>
      </c>
    </row>
    <row r="666" spans="2:7">
      <c r="B666" s="283">
        <v>40350.645833333336</v>
      </c>
      <c r="C666" s="284">
        <v>122.09</v>
      </c>
      <c r="D666" s="98">
        <f t="shared" si="25"/>
        <v>-0.43669834825136111</v>
      </c>
      <c r="E666" s="98">
        <v>2.8819415184966779E-2</v>
      </c>
      <c r="F666" s="98">
        <v>657</v>
      </c>
      <c r="G666" s="76">
        <f t="shared" ca="1" si="24"/>
        <v>2.8307616975702728E-2</v>
      </c>
    </row>
    <row r="667" spans="2:7">
      <c r="B667" s="283">
        <v>37102.645833333336</v>
      </c>
      <c r="C667" s="284">
        <v>21.81</v>
      </c>
      <c r="D667" s="98">
        <f t="shared" si="25"/>
        <v>-0.82136129085101151</v>
      </c>
      <c r="E667" s="98">
        <v>2.8773584905660288E-2</v>
      </c>
      <c r="F667" s="98">
        <v>658</v>
      </c>
      <c r="G667" s="76">
        <f t="shared" ca="1" si="24"/>
        <v>2.1685502110282496E-4</v>
      </c>
    </row>
    <row r="668" spans="2:7">
      <c r="B668" s="283">
        <v>39878.645833333336</v>
      </c>
      <c r="C668" s="284">
        <v>44.35</v>
      </c>
      <c r="D668" s="98">
        <f t="shared" si="25"/>
        <v>1.0334708849151766</v>
      </c>
      <c r="E668" s="98">
        <v>2.8763627928554802E-2</v>
      </c>
      <c r="F668" s="98">
        <v>659</v>
      </c>
      <c r="G668" s="76">
        <f t="shared" ca="1" si="24"/>
        <v>1.0079331200673301E-2</v>
      </c>
    </row>
    <row r="669" spans="2:7">
      <c r="B669" s="283">
        <v>45107.645833333336</v>
      </c>
      <c r="C669" s="284">
        <v>561.87</v>
      </c>
      <c r="D669" s="98">
        <f t="shared" si="25"/>
        <v>11.668996617812851</v>
      </c>
      <c r="E669" s="98">
        <v>2.8689124862687487E-2</v>
      </c>
      <c r="F669" s="98">
        <v>660</v>
      </c>
      <c r="G669" s="76">
        <f t="shared" ca="1" si="24"/>
        <v>-1.2960104967156107E-2</v>
      </c>
    </row>
    <row r="670" spans="2:7">
      <c r="B670" s="283">
        <v>37519.645833333336</v>
      </c>
      <c r="C670" s="284">
        <v>23.32</v>
      </c>
      <c r="D670" s="98">
        <f t="shared" si="25"/>
        <v>-0.95849573744816419</v>
      </c>
      <c r="E670" s="98">
        <v>2.8672254080282178E-2</v>
      </c>
      <c r="F670" s="98">
        <v>661</v>
      </c>
      <c r="G670" s="76">
        <f t="shared" ca="1" si="24"/>
        <v>-1.4992798034988555E-2</v>
      </c>
    </row>
    <row r="671" spans="2:7">
      <c r="B671" s="283">
        <v>40312.645833333336</v>
      </c>
      <c r="C671" s="284">
        <v>123.44</v>
      </c>
      <c r="D671" s="98">
        <f t="shared" si="25"/>
        <v>4.2933104631217835</v>
      </c>
      <c r="E671" s="98">
        <v>2.8666666666666618E-2</v>
      </c>
      <c r="F671" s="98">
        <v>662</v>
      </c>
      <c r="G671" s="76">
        <f t="shared" ca="1" si="24"/>
        <v>-2.7745728787826216E-3</v>
      </c>
    </row>
    <row r="672" spans="2:7">
      <c r="B672" s="283">
        <v>40555.645833333336</v>
      </c>
      <c r="C672" s="284">
        <v>141.66999999999999</v>
      </c>
      <c r="D672" s="98">
        <f t="shared" si="25"/>
        <v>0.14768308489954629</v>
      </c>
      <c r="E672" s="98">
        <v>2.860669425687945E-2</v>
      </c>
      <c r="F672" s="98">
        <v>663</v>
      </c>
      <c r="G672" s="76">
        <f t="shared" ca="1" si="24"/>
        <v>2.3536340093660849E-2</v>
      </c>
    </row>
    <row r="673" spans="2:7">
      <c r="B673" s="283">
        <v>37357.645833333336</v>
      </c>
      <c r="C673" s="284">
        <v>24.13</v>
      </c>
      <c r="D673" s="98">
        <f t="shared" si="25"/>
        <v>-0.82967459589186132</v>
      </c>
      <c r="E673" s="98">
        <v>2.8559249786871188E-2</v>
      </c>
      <c r="F673" s="98">
        <v>664</v>
      </c>
      <c r="G673" s="76">
        <f t="shared" ca="1" si="24"/>
        <v>-1.0315762183104357E-2</v>
      </c>
    </row>
    <row r="674" spans="2:7">
      <c r="B674" s="283">
        <v>38807.645833333336</v>
      </c>
      <c r="C674" s="284">
        <v>97.69</v>
      </c>
      <c r="D674" s="98">
        <f t="shared" si="25"/>
        <v>3.048487360132615</v>
      </c>
      <c r="E674" s="98">
        <v>2.8532322594230219E-2</v>
      </c>
      <c r="F674" s="98">
        <v>665</v>
      </c>
      <c r="G674" s="76">
        <f t="shared" ca="1" si="24"/>
        <v>4.445506157926782E-3</v>
      </c>
    </row>
    <row r="675" spans="2:7">
      <c r="B675" s="283">
        <v>45337.645833333336</v>
      </c>
      <c r="C675" s="284">
        <v>857.22</v>
      </c>
      <c r="D675" s="98">
        <f t="shared" si="25"/>
        <v>7.7749001944927834</v>
      </c>
      <c r="E675" s="98">
        <v>2.8482986994289083E-2</v>
      </c>
      <c r="F675" s="98">
        <v>666</v>
      </c>
      <c r="G675" s="76">
        <f t="shared" ca="1" si="24"/>
        <v>1.7793759399875044E-3</v>
      </c>
    </row>
    <row r="676" spans="2:7">
      <c r="B676" s="283">
        <v>41610.645833333336</v>
      </c>
      <c r="C676" s="284">
        <v>179.49</v>
      </c>
      <c r="D676" s="98">
        <f t="shared" si="25"/>
        <v>-0.79061384475397212</v>
      </c>
      <c r="E676" s="98">
        <v>2.8419182948490329E-2</v>
      </c>
      <c r="F676" s="98">
        <v>667</v>
      </c>
      <c r="G676" s="76">
        <f t="shared" ca="1" si="24"/>
        <v>4.0784548997194622E-2</v>
      </c>
    </row>
    <row r="677" spans="2:7">
      <c r="B677" s="283">
        <v>44980.645833333336</v>
      </c>
      <c r="C677" s="284">
        <v>575.4</v>
      </c>
      <c r="D677" s="98">
        <f t="shared" si="25"/>
        <v>2.2057496239344809</v>
      </c>
      <c r="E677" s="98">
        <v>2.8418230563002744E-2</v>
      </c>
      <c r="F677" s="98">
        <v>668</v>
      </c>
      <c r="G677" s="76">
        <f t="shared" ca="1" si="24"/>
        <v>-5.0140234474154981E-3</v>
      </c>
    </row>
    <row r="678" spans="2:7">
      <c r="B678" s="283">
        <v>40017.645833333336</v>
      </c>
      <c r="C678" s="284">
        <v>93.37</v>
      </c>
      <c r="D678" s="98">
        <f t="shared" si="25"/>
        <v>-0.83773027459158844</v>
      </c>
      <c r="E678" s="98">
        <v>2.8417226566802567E-2</v>
      </c>
      <c r="F678" s="98">
        <v>669</v>
      </c>
      <c r="G678" s="76">
        <f t="shared" ca="1" si="24"/>
        <v>3.879786117092094E-2</v>
      </c>
    </row>
    <row r="679" spans="2:7">
      <c r="B679" s="283">
        <v>42573.645833333336</v>
      </c>
      <c r="C679" s="284">
        <v>417.92</v>
      </c>
      <c r="D679" s="98">
        <f t="shared" si="25"/>
        <v>3.4759558744778838</v>
      </c>
      <c r="E679" s="98">
        <v>2.8397066784782821E-2</v>
      </c>
      <c r="F679" s="98">
        <v>670</v>
      </c>
      <c r="G679" s="76">
        <f t="shared" ca="1" si="24"/>
        <v>-4.6460053156546308E-3</v>
      </c>
    </row>
    <row r="680" spans="2:7">
      <c r="B680" s="283">
        <v>45671.645833333336</v>
      </c>
      <c r="C680" s="284">
        <v>1505.65</v>
      </c>
      <c r="D680" s="98">
        <f t="shared" si="25"/>
        <v>2.6027230091883613</v>
      </c>
      <c r="E680" s="98">
        <v>2.8379209070418909E-2</v>
      </c>
      <c r="F680" s="98">
        <v>671</v>
      </c>
      <c r="G680" s="76">
        <f t="shared" ca="1" si="24"/>
        <v>-2.3843791268702333E-3</v>
      </c>
    </row>
    <row r="681" spans="2:7">
      <c r="B681" s="283">
        <v>44172.645833333336</v>
      </c>
      <c r="C681" s="284">
        <v>310</v>
      </c>
      <c r="D681" s="98">
        <f t="shared" si="25"/>
        <v>-0.79410885663998942</v>
      </c>
      <c r="E681" s="98">
        <v>2.8362912589152467E-2</v>
      </c>
      <c r="F681" s="98">
        <v>672</v>
      </c>
      <c r="G681" s="76">
        <f t="shared" ca="1" si="24"/>
        <v>1.9726355154393881E-2</v>
      </c>
    </row>
    <row r="682" spans="2:7">
      <c r="B682" s="283">
        <v>44533.645833333336</v>
      </c>
      <c r="C682" s="284">
        <v>438.52</v>
      </c>
      <c r="D682" s="98">
        <f t="shared" si="25"/>
        <v>0.41458064516129034</v>
      </c>
      <c r="E682" s="98">
        <v>2.8351663813521499E-2</v>
      </c>
      <c r="F682" s="98">
        <v>673</v>
      </c>
      <c r="G682" s="76">
        <f t="shared" ca="1" si="24"/>
        <v>-2.0493422838459299E-2</v>
      </c>
    </row>
    <row r="683" spans="2:7">
      <c r="B683" s="283">
        <v>39940.645833333336</v>
      </c>
      <c r="C683" s="284">
        <v>62.83</v>
      </c>
      <c r="D683" s="98">
        <f t="shared" si="25"/>
        <v>-0.8567226124236067</v>
      </c>
      <c r="E683" s="98">
        <v>2.8314238952536819E-2</v>
      </c>
      <c r="F683" s="98">
        <v>674</v>
      </c>
      <c r="G683" s="76">
        <f t="shared" ca="1" si="24"/>
        <v>-5.0137064049789536E-2</v>
      </c>
    </row>
    <row r="684" spans="2:7">
      <c r="B684" s="283">
        <v>45226.645833333336</v>
      </c>
      <c r="C684" s="284">
        <v>721.82</v>
      </c>
      <c r="D684" s="98">
        <f t="shared" si="25"/>
        <v>10.48846092630909</v>
      </c>
      <c r="E684" s="98">
        <v>2.8306859462924772E-2</v>
      </c>
      <c r="F684" s="98">
        <v>675</v>
      </c>
      <c r="G684" s="76">
        <f t="shared" ca="1" si="24"/>
        <v>5.185069877174632E-3</v>
      </c>
    </row>
    <row r="685" spans="2:7">
      <c r="B685" s="283">
        <v>40121.645833333336</v>
      </c>
      <c r="C685" s="284">
        <v>116.53</v>
      </c>
      <c r="D685" s="98">
        <f t="shared" si="25"/>
        <v>-0.83856086004821151</v>
      </c>
      <c r="E685" s="98">
        <v>2.8236124591899836E-2</v>
      </c>
      <c r="F685" s="98">
        <v>676</v>
      </c>
      <c r="G685" s="76">
        <f t="shared" ca="1" si="24"/>
        <v>6.8187772362272563E-3</v>
      </c>
    </row>
    <row r="686" spans="2:7">
      <c r="B686" s="283">
        <v>40543.645833333336</v>
      </c>
      <c r="C686" s="284">
        <v>138.29</v>
      </c>
      <c r="D686" s="98">
        <f t="shared" si="25"/>
        <v>0.18673303012099884</v>
      </c>
      <c r="E686" s="98">
        <v>2.8178438661709881E-2</v>
      </c>
      <c r="F686" s="98">
        <v>677</v>
      </c>
      <c r="G686" s="76">
        <f t="shared" ca="1" si="24"/>
        <v>-3.747969779378859E-2</v>
      </c>
    </row>
    <row r="687" spans="2:7">
      <c r="B687" s="283">
        <v>40526.645833333336</v>
      </c>
      <c r="C687" s="284">
        <v>133.47999999999999</v>
      </c>
      <c r="D687" s="98">
        <f t="shared" si="25"/>
        <v>-3.4781979897317239E-2</v>
      </c>
      <c r="E687" s="98">
        <v>2.8113687129322829E-2</v>
      </c>
      <c r="F687" s="98">
        <v>678</v>
      </c>
      <c r="G687" s="76">
        <f t="shared" ca="1" si="24"/>
        <v>-1.308184967966378E-2</v>
      </c>
    </row>
    <row r="688" spans="2:7">
      <c r="B688" s="283">
        <v>42571.645833333336</v>
      </c>
      <c r="C688" s="284">
        <v>399.6</v>
      </c>
      <c r="D688" s="98">
        <f t="shared" si="25"/>
        <v>1.9937069223853765</v>
      </c>
      <c r="E688" s="98">
        <v>2.8095091077493084E-2</v>
      </c>
      <c r="F688" s="98">
        <v>679</v>
      </c>
      <c r="G688" s="76">
        <f t="shared" ca="1" si="24"/>
        <v>4.1225239524601533E-2</v>
      </c>
    </row>
    <row r="689" spans="2:7">
      <c r="B689" s="283">
        <v>42628.645833333336</v>
      </c>
      <c r="C689" s="284">
        <v>456.17</v>
      </c>
      <c r="D689" s="98">
        <f t="shared" si="25"/>
        <v>0.14156656656656663</v>
      </c>
      <c r="E689" s="98">
        <v>2.8035066369188399E-2</v>
      </c>
      <c r="F689" s="98">
        <v>680</v>
      </c>
      <c r="G689" s="76">
        <f t="shared" ca="1" si="24"/>
        <v>1.0743159978113457E-2</v>
      </c>
    </row>
    <row r="690" spans="2:7">
      <c r="B690" s="283">
        <v>43494.645833333336</v>
      </c>
      <c r="C690" s="284">
        <v>311.05</v>
      </c>
      <c r="D690" s="98">
        <f t="shared" si="25"/>
        <v>-0.3181270140517789</v>
      </c>
      <c r="E690" s="98">
        <v>2.7856717996166847E-2</v>
      </c>
      <c r="F690" s="98">
        <v>681</v>
      </c>
      <c r="G690" s="76">
        <f t="shared" ca="1" si="24"/>
        <v>-3.6681412765696933E-2</v>
      </c>
    </row>
    <row r="691" spans="2:7">
      <c r="B691" s="283">
        <v>45498.645833333336</v>
      </c>
      <c r="C691" s="284">
        <v>1431.48</v>
      </c>
      <c r="D691" s="98">
        <f t="shared" si="25"/>
        <v>3.6020896961903226</v>
      </c>
      <c r="E691" s="98">
        <v>2.7823052565823847E-2</v>
      </c>
      <c r="F691" s="98">
        <v>682</v>
      </c>
      <c r="G691" s="76">
        <f t="shared" ca="1" si="24"/>
        <v>2.8469126482210026E-2</v>
      </c>
    </row>
    <row r="692" spans="2:7">
      <c r="B692" s="283">
        <v>42979.645833333336</v>
      </c>
      <c r="C692" s="284">
        <v>350.37</v>
      </c>
      <c r="D692" s="98">
        <f t="shared" si="25"/>
        <v>-0.7552393327185849</v>
      </c>
      <c r="E692" s="98">
        <v>2.777940745086549E-2</v>
      </c>
      <c r="F692" s="98">
        <v>683</v>
      </c>
      <c r="G692" s="76">
        <f t="shared" ca="1" si="24"/>
        <v>5.4959182033533734E-2</v>
      </c>
    </row>
    <row r="693" spans="2:7">
      <c r="B693" s="283">
        <v>37523.645833333336</v>
      </c>
      <c r="C693" s="284">
        <v>23.33</v>
      </c>
      <c r="D693" s="98">
        <f t="shared" si="25"/>
        <v>-0.93341324885121446</v>
      </c>
      <c r="E693" s="98">
        <v>2.7753303964757725E-2</v>
      </c>
      <c r="F693" s="98">
        <v>684</v>
      </c>
      <c r="G693" s="76">
        <f t="shared" ca="1" si="24"/>
        <v>-3.2467172739379102E-2</v>
      </c>
    </row>
    <row r="694" spans="2:7">
      <c r="B694" s="283">
        <v>38589.645833333336</v>
      </c>
      <c r="C694" s="284">
        <v>56.34</v>
      </c>
      <c r="D694" s="98">
        <f t="shared" si="25"/>
        <v>1.4149164166309478</v>
      </c>
      <c r="E694" s="98">
        <v>2.7727106895293785E-2</v>
      </c>
      <c r="F694" s="98">
        <v>685</v>
      </c>
      <c r="G694" s="76">
        <f t="shared" ca="1" si="24"/>
        <v>-1.7959124915661401E-2</v>
      </c>
    </row>
    <row r="695" spans="2:7">
      <c r="B695" s="283">
        <v>39065.645833333336</v>
      </c>
      <c r="C695" s="284">
        <v>89.89</v>
      </c>
      <c r="D695" s="98">
        <f t="shared" si="25"/>
        <v>0.5954916577919771</v>
      </c>
      <c r="E695" s="98">
        <v>2.7666628558362882E-2</v>
      </c>
      <c r="F695" s="98">
        <v>686</v>
      </c>
      <c r="G695" s="76">
        <f t="shared" ca="1" si="24"/>
        <v>2.6295009568166945E-2</v>
      </c>
    </row>
    <row r="696" spans="2:7">
      <c r="B696" s="283">
        <v>37970.645833333336</v>
      </c>
      <c r="C696" s="284">
        <v>27.9</v>
      </c>
      <c r="D696" s="98">
        <f t="shared" si="25"/>
        <v>-0.68962064745800422</v>
      </c>
      <c r="E696" s="98">
        <v>2.7624309392265234E-2</v>
      </c>
      <c r="F696" s="98">
        <v>687</v>
      </c>
      <c r="G696" s="76">
        <f t="shared" ca="1" si="24"/>
        <v>-1.0614714208798347E-2</v>
      </c>
    </row>
    <row r="697" spans="2:7">
      <c r="B697" s="283">
        <v>39296.645833333336</v>
      </c>
      <c r="C697" s="284">
        <v>86.73</v>
      </c>
      <c r="D697" s="98">
        <f t="shared" si="25"/>
        <v>2.1086021505376347</v>
      </c>
      <c r="E697" s="98">
        <v>2.7606635071089958E-2</v>
      </c>
      <c r="F697" s="98">
        <v>688</v>
      </c>
      <c r="G697" s="76">
        <f t="shared" ca="1" si="24"/>
        <v>1.1717818710317535E-2</v>
      </c>
    </row>
    <row r="698" spans="2:7">
      <c r="B698" s="283">
        <v>42359.645833333336</v>
      </c>
      <c r="C698" s="284">
        <v>411.67</v>
      </c>
      <c r="D698" s="98">
        <f t="shared" si="25"/>
        <v>3.7465698143664241</v>
      </c>
      <c r="E698" s="98">
        <v>2.7582247516349634E-2</v>
      </c>
      <c r="F698" s="98">
        <v>689</v>
      </c>
      <c r="G698" s="76">
        <f t="shared" ca="1" si="24"/>
        <v>-7.4891143044345992E-2</v>
      </c>
    </row>
    <row r="699" spans="2:7">
      <c r="B699" s="283">
        <v>41463.645833333336</v>
      </c>
      <c r="C699" s="284">
        <v>190.56</v>
      </c>
      <c r="D699" s="98">
        <f t="shared" si="25"/>
        <v>-0.53710496271285257</v>
      </c>
      <c r="E699" s="98">
        <v>2.7499191200258677E-2</v>
      </c>
      <c r="F699" s="98">
        <v>690</v>
      </c>
      <c r="G699" s="76">
        <f t="shared" ca="1" si="24"/>
        <v>1.8733744083069589E-2</v>
      </c>
    </row>
    <row r="700" spans="2:7">
      <c r="B700" s="283">
        <v>39860.645833333336</v>
      </c>
      <c r="C700" s="284">
        <v>50.83</v>
      </c>
      <c r="D700" s="98">
        <f t="shared" si="25"/>
        <v>-0.73325986565911005</v>
      </c>
      <c r="E700" s="98">
        <v>2.7491408934707806E-2</v>
      </c>
      <c r="F700" s="98">
        <v>691</v>
      </c>
      <c r="G700" s="76">
        <f t="shared" ca="1" si="24"/>
        <v>1.3005419941635369E-2</v>
      </c>
    </row>
    <row r="701" spans="2:7">
      <c r="B701" s="283">
        <v>42769.645833333336</v>
      </c>
      <c r="C701" s="284">
        <v>356.98</v>
      </c>
      <c r="D701" s="98">
        <f t="shared" si="25"/>
        <v>6.0230179028133</v>
      </c>
      <c r="E701" s="98">
        <v>2.7487551449212777E-2</v>
      </c>
      <c r="F701" s="98">
        <v>692</v>
      </c>
      <c r="G701" s="76">
        <f t="shared" ca="1" si="24"/>
        <v>-1.2914935978433746E-2</v>
      </c>
    </row>
    <row r="702" spans="2:7">
      <c r="B702" s="283">
        <v>40746.645833333336</v>
      </c>
      <c r="C702" s="284">
        <v>213.49</v>
      </c>
      <c r="D702" s="98">
        <f t="shared" si="25"/>
        <v>-0.4019552916129755</v>
      </c>
      <c r="E702" s="98">
        <v>2.7480989508133602E-2</v>
      </c>
      <c r="F702" s="98">
        <v>693</v>
      </c>
      <c r="G702" s="76">
        <f t="shared" ca="1" si="24"/>
        <v>-4.0321749857418918E-2</v>
      </c>
    </row>
    <row r="703" spans="2:7">
      <c r="B703" s="283">
        <v>43816.645833333336</v>
      </c>
      <c r="C703" s="284">
        <v>418.77</v>
      </c>
      <c r="D703" s="98">
        <f t="shared" si="25"/>
        <v>0.96154386622324206</v>
      </c>
      <c r="E703" s="98">
        <v>2.7479942095836263E-2</v>
      </c>
      <c r="F703" s="98">
        <v>694</v>
      </c>
      <c r="G703" s="76">
        <f t="shared" ca="1" si="24"/>
        <v>2.4217758831349794E-2</v>
      </c>
    </row>
    <row r="704" spans="2:7">
      <c r="B704" s="283">
        <v>41674.645833333336</v>
      </c>
      <c r="C704" s="284">
        <v>174.05</v>
      </c>
      <c r="D704" s="98">
        <f t="shared" si="25"/>
        <v>-0.58437805955536448</v>
      </c>
      <c r="E704" s="98">
        <v>2.7449822904368482E-2</v>
      </c>
      <c r="F704" s="98">
        <v>695</v>
      </c>
      <c r="G704" s="76">
        <f t="shared" ca="1" si="24"/>
        <v>4.4834527491899111E-2</v>
      </c>
    </row>
    <row r="705" spans="2:7">
      <c r="B705" s="283">
        <v>43703.645833333336</v>
      </c>
      <c r="C705" s="284">
        <v>332.63</v>
      </c>
      <c r="D705" s="98">
        <f t="shared" si="25"/>
        <v>0.91111749497270877</v>
      </c>
      <c r="E705" s="98">
        <v>2.7365104858387168E-2</v>
      </c>
      <c r="F705" s="98">
        <v>696</v>
      </c>
      <c r="G705" s="76">
        <f t="shared" ca="1" si="24"/>
        <v>8.5661542769111584E-3</v>
      </c>
    </row>
    <row r="706" spans="2:7">
      <c r="B706" s="283">
        <v>41519.645833333336</v>
      </c>
      <c r="C706" s="284">
        <v>184.49</v>
      </c>
      <c r="D706" s="98">
        <f t="shared" si="25"/>
        <v>-0.44535970898596033</v>
      </c>
      <c r="E706" s="98">
        <v>2.7341574785610945E-2</v>
      </c>
      <c r="F706" s="98">
        <v>697</v>
      </c>
      <c r="G706" s="76">
        <f t="shared" ca="1" si="24"/>
        <v>4.4107099863941852E-2</v>
      </c>
    </row>
    <row r="707" spans="2:7">
      <c r="B707" s="283">
        <v>44050.645833333336</v>
      </c>
      <c r="C707" s="284">
        <v>314.88</v>
      </c>
      <c r="D707" s="98">
        <f t="shared" si="25"/>
        <v>0.7067591739389667</v>
      </c>
      <c r="E707" s="98">
        <v>2.7340946166394708E-2</v>
      </c>
      <c r="F707" s="98">
        <v>698</v>
      </c>
      <c r="G707" s="76">
        <f t="shared" ca="1" si="24"/>
        <v>-2.0675928146072317E-2</v>
      </c>
    </row>
    <row r="708" spans="2:7">
      <c r="B708" s="283">
        <v>37741.645833333336</v>
      </c>
      <c r="C708" s="284">
        <v>20.34</v>
      </c>
      <c r="D708" s="98">
        <f t="shared" si="25"/>
        <v>-0.93540396341463417</v>
      </c>
      <c r="E708" s="98">
        <v>2.7272727272727337E-2</v>
      </c>
      <c r="F708" s="98">
        <v>699</v>
      </c>
      <c r="G708" s="76">
        <f t="shared" ca="1" si="24"/>
        <v>7.2596735705706086E-2</v>
      </c>
    </row>
    <row r="709" spans="2:7">
      <c r="B709" s="283">
        <v>45797.645833333336</v>
      </c>
      <c r="C709" s="284">
        <v>2875.33</v>
      </c>
      <c r="D709" s="98">
        <f t="shared" si="25"/>
        <v>140.36332350049165</v>
      </c>
      <c r="E709" s="98">
        <v>2.7270453733476252E-2</v>
      </c>
      <c r="F709" s="98">
        <v>700</v>
      </c>
      <c r="G709" s="76">
        <f t="shared" ca="1" si="24"/>
        <v>1.8832352671093157E-2</v>
      </c>
    </row>
    <row r="710" spans="2:7">
      <c r="B710" s="283">
        <v>43636.645833333336</v>
      </c>
      <c r="C710" s="284">
        <v>293.97000000000003</v>
      </c>
      <c r="D710" s="98">
        <f t="shared" si="25"/>
        <v>-0.89776130044203617</v>
      </c>
      <c r="E710" s="98">
        <v>2.725652584128313E-2</v>
      </c>
      <c r="F710" s="98">
        <v>701</v>
      </c>
      <c r="G710" s="76">
        <f t="shared" ca="1" si="24"/>
        <v>4.782241070973673E-2</v>
      </c>
    </row>
    <row r="711" spans="2:7">
      <c r="B711" s="283">
        <v>38000.645833333336</v>
      </c>
      <c r="C711" s="284">
        <v>32.44</v>
      </c>
      <c r="D711" s="98">
        <f t="shared" si="25"/>
        <v>-0.88964860359900677</v>
      </c>
      <c r="E711" s="98">
        <v>2.7232425585813846E-2</v>
      </c>
      <c r="F711" s="98">
        <v>702</v>
      </c>
      <c r="G711" s="76">
        <f t="shared" ca="1" si="24"/>
        <v>1.9094124004904952E-2</v>
      </c>
    </row>
    <row r="712" spans="2:7">
      <c r="B712" s="283">
        <v>39843.645833333336</v>
      </c>
      <c r="C712" s="284">
        <v>58.5</v>
      </c>
      <c r="D712" s="98">
        <f t="shared" si="25"/>
        <v>0.80332922318125788</v>
      </c>
      <c r="E712" s="98">
        <v>2.7216856892010588E-2</v>
      </c>
      <c r="F712" s="98">
        <v>703</v>
      </c>
      <c r="G712" s="76">
        <f t="shared" ca="1" si="24"/>
        <v>-1.4423704391853952E-3</v>
      </c>
    </row>
    <row r="713" spans="2:7">
      <c r="B713" s="283">
        <v>36976.645833333336</v>
      </c>
      <c r="C713" s="284">
        <v>25.34</v>
      </c>
      <c r="D713" s="98">
        <f t="shared" si="25"/>
        <v>-0.56683760683760687</v>
      </c>
      <c r="E713" s="98">
        <v>2.7158492095662679E-2</v>
      </c>
      <c r="F713" s="98">
        <v>704</v>
      </c>
      <c r="G713" s="76">
        <f t="shared" ca="1" si="24"/>
        <v>1.6905525578241327E-2</v>
      </c>
    </row>
    <row r="714" spans="2:7">
      <c r="B714" s="283">
        <v>44530.645833333336</v>
      </c>
      <c r="C714" s="284">
        <v>404.47</v>
      </c>
      <c r="D714" s="98">
        <f t="shared" si="25"/>
        <v>14.961720599842147</v>
      </c>
      <c r="E714" s="98">
        <v>2.7147137995835458E-2</v>
      </c>
      <c r="F714" s="98">
        <v>705</v>
      </c>
      <c r="G714" s="76">
        <f t="shared" ref="G714:G777" ca="1" si="26">_xlfn.NORM.INV(RAND(),M$12,M$13)</f>
        <v>-9.4369505519994647E-3</v>
      </c>
    </row>
    <row r="715" spans="2:7">
      <c r="B715" s="283">
        <v>43861.645833333336</v>
      </c>
      <c r="C715" s="284">
        <v>404.38</v>
      </c>
      <c r="D715" s="98">
        <f t="shared" ref="D715:D778" si="27">C715/C714-1</f>
        <v>-2.2251341261414481E-4</v>
      </c>
      <c r="E715" s="98">
        <v>2.7127254254508459E-2</v>
      </c>
      <c r="F715" s="98">
        <v>706</v>
      </c>
      <c r="G715" s="76">
        <f t="shared" ca="1" si="26"/>
        <v>3.4514822687367878E-2</v>
      </c>
    </row>
    <row r="716" spans="2:7">
      <c r="B716" s="283">
        <v>39800.645833333336</v>
      </c>
      <c r="C716" s="284">
        <v>56.47</v>
      </c>
      <c r="D716" s="98">
        <f t="shared" si="27"/>
        <v>-0.86035412236015629</v>
      </c>
      <c r="E716" s="98">
        <v>2.7100763914150727E-2</v>
      </c>
      <c r="F716" s="98">
        <v>707</v>
      </c>
      <c r="G716" s="76">
        <f t="shared" ca="1" si="26"/>
        <v>4.3229458450002992E-2</v>
      </c>
    </row>
    <row r="717" spans="2:7">
      <c r="B717" s="283">
        <v>43966.645833333336</v>
      </c>
      <c r="C717" s="284">
        <v>322.73</v>
      </c>
      <c r="D717" s="98">
        <f t="shared" si="27"/>
        <v>4.7150699486452989</v>
      </c>
      <c r="E717" s="98">
        <v>2.7082935522882101E-2</v>
      </c>
      <c r="F717" s="98">
        <v>708</v>
      </c>
      <c r="G717" s="76">
        <f t="shared" ca="1" si="26"/>
        <v>3.8845048615191183E-2</v>
      </c>
    </row>
    <row r="718" spans="2:7">
      <c r="B718" s="283">
        <v>38247.645833333336</v>
      </c>
      <c r="C718" s="284">
        <v>30.34</v>
      </c>
      <c r="D718" s="98">
        <f t="shared" si="27"/>
        <v>-0.90598952684906886</v>
      </c>
      <c r="E718" s="98">
        <v>2.7081922816519999E-2</v>
      </c>
      <c r="F718" s="98">
        <v>709</v>
      </c>
      <c r="G718" s="76">
        <f t="shared" ca="1" si="26"/>
        <v>2.8373187225954513E-2</v>
      </c>
    </row>
    <row r="719" spans="2:7">
      <c r="B719" s="283">
        <v>38896.645833333336</v>
      </c>
      <c r="C719" s="284">
        <v>87.3</v>
      </c>
      <c r="D719" s="98">
        <f t="shared" si="27"/>
        <v>1.8773895847066577</v>
      </c>
      <c r="E719" s="98">
        <v>2.7058823529411802E-2</v>
      </c>
      <c r="F719" s="98">
        <v>710</v>
      </c>
      <c r="G719" s="76">
        <f t="shared" ca="1" si="26"/>
        <v>2.7569152005557908E-2</v>
      </c>
    </row>
    <row r="720" spans="2:7">
      <c r="B720" s="283">
        <v>43755.645833333336</v>
      </c>
      <c r="C720" s="284">
        <v>354.25</v>
      </c>
      <c r="D720" s="98">
        <f t="shared" si="27"/>
        <v>3.0578465063001143</v>
      </c>
      <c r="E720" s="98">
        <v>2.7049750666821248E-2</v>
      </c>
      <c r="F720" s="98">
        <v>711</v>
      </c>
      <c r="G720" s="76">
        <f t="shared" ca="1" si="26"/>
        <v>1.5867472818432909E-2</v>
      </c>
    </row>
    <row r="721" spans="2:7">
      <c r="B721" s="283">
        <v>39790.645833333336</v>
      </c>
      <c r="C721" s="284">
        <v>53.27</v>
      </c>
      <c r="D721" s="98">
        <f t="shared" si="27"/>
        <v>-0.84962597035991527</v>
      </c>
      <c r="E721" s="98">
        <v>2.6990553306342813E-2</v>
      </c>
      <c r="F721" s="98">
        <v>712</v>
      </c>
      <c r="G721" s="76">
        <f t="shared" ca="1" si="26"/>
        <v>1.0973443958028906E-2</v>
      </c>
    </row>
    <row r="722" spans="2:7">
      <c r="B722" s="283">
        <v>44740.645833333336</v>
      </c>
      <c r="C722" s="284">
        <v>360.45</v>
      </c>
      <c r="D722" s="98">
        <f t="shared" si="27"/>
        <v>5.7664726863149989</v>
      </c>
      <c r="E722" s="98">
        <v>2.6981594392842867E-2</v>
      </c>
      <c r="F722" s="98">
        <v>713</v>
      </c>
      <c r="G722" s="76">
        <f t="shared" ca="1" si="26"/>
        <v>3.3054577301941373E-3</v>
      </c>
    </row>
    <row r="723" spans="2:7">
      <c r="B723" s="283">
        <v>39994.645833333336</v>
      </c>
      <c r="C723" s="284">
        <v>81.900000000000006</v>
      </c>
      <c r="D723" s="98">
        <f t="shared" si="27"/>
        <v>-0.77278401997503121</v>
      </c>
      <c r="E723" s="98">
        <v>2.6959247648902895E-2</v>
      </c>
      <c r="F723" s="98">
        <v>714</v>
      </c>
      <c r="G723" s="76">
        <f t="shared" ca="1" si="26"/>
        <v>6.3998275509721658E-3</v>
      </c>
    </row>
    <row r="724" spans="2:7">
      <c r="B724" s="283">
        <v>43199.645833333336</v>
      </c>
      <c r="C724" s="284">
        <v>295.52999999999997</v>
      </c>
      <c r="D724" s="98">
        <f t="shared" si="27"/>
        <v>2.608424908424908</v>
      </c>
      <c r="E724" s="98">
        <v>2.6930293974563924E-2</v>
      </c>
      <c r="F724" s="98">
        <v>715</v>
      </c>
      <c r="G724" s="76">
        <f t="shared" ca="1" si="26"/>
        <v>-3.8505099878211296E-2</v>
      </c>
    </row>
    <row r="725" spans="2:7">
      <c r="B725" s="283">
        <v>39321.645833333336</v>
      </c>
      <c r="C725" s="284">
        <v>84.78</v>
      </c>
      <c r="D725" s="98">
        <f t="shared" si="27"/>
        <v>-0.71312557100801954</v>
      </c>
      <c r="E725" s="98">
        <v>2.6889534883720811E-2</v>
      </c>
      <c r="F725" s="98">
        <v>716</v>
      </c>
      <c r="G725" s="76">
        <f t="shared" ca="1" si="26"/>
        <v>1.8512009990706364E-2</v>
      </c>
    </row>
    <row r="726" spans="2:7">
      <c r="B726" s="283">
        <v>43917.645833333336</v>
      </c>
      <c r="C726" s="284">
        <v>306.02999999999997</v>
      </c>
      <c r="D726" s="98">
        <f t="shared" si="27"/>
        <v>2.60969568294409</v>
      </c>
      <c r="E726" s="98">
        <v>2.684293527497239E-2</v>
      </c>
      <c r="F726" s="98">
        <v>717</v>
      </c>
      <c r="G726" s="76">
        <f t="shared" ca="1" si="26"/>
        <v>-8.2520976720260801E-4</v>
      </c>
    </row>
    <row r="727" spans="2:7">
      <c r="B727" s="283">
        <v>40080.645833333336</v>
      </c>
      <c r="C727" s="284">
        <v>119.89</v>
      </c>
      <c r="D727" s="98">
        <f t="shared" si="27"/>
        <v>-0.60824102212201414</v>
      </c>
      <c r="E727" s="98">
        <v>2.6807125727988934E-2</v>
      </c>
      <c r="F727" s="98">
        <v>718</v>
      </c>
      <c r="G727" s="76">
        <f t="shared" ca="1" si="26"/>
        <v>-4.3665360967204352E-2</v>
      </c>
    </row>
    <row r="728" spans="2:7">
      <c r="B728" s="283">
        <v>36924.645833333336</v>
      </c>
      <c r="C728" s="284">
        <v>38.33</v>
      </c>
      <c r="D728" s="98">
        <f t="shared" si="27"/>
        <v>-0.68029026607723742</v>
      </c>
      <c r="E728" s="98">
        <v>2.6788106080900098E-2</v>
      </c>
      <c r="F728" s="98">
        <v>719</v>
      </c>
      <c r="G728" s="76">
        <f t="shared" ca="1" si="26"/>
        <v>-6.5154681549618836E-3</v>
      </c>
    </row>
    <row r="729" spans="2:7">
      <c r="B729" s="283">
        <v>37802.645833333336</v>
      </c>
      <c r="C729" s="284">
        <v>24.17</v>
      </c>
      <c r="D729" s="98">
        <f t="shared" si="27"/>
        <v>-0.36942342812418461</v>
      </c>
      <c r="E729" s="98">
        <v>2.6762956669498905E-2</v>
      </c>
      <c r="F729" s="98">
        <v>720</v>
      </c>
      <c r="G729" s="76">
        <f t="shared" ca="1" si="26"/>
        <v>2.1996547973317182E-2</v>
      </c>
    </row>
    <row r="730" spans="2:7">
      <c r="B730" s="283">
        <v>40765.645833333336</v>
      </c>
      <c r="C730" s="284">
        <v>220.61</v>
      </c>
      <c r="D730" s="98">
        <f t="shared" si="27"/>
        <v>8.1274306992139014</v>
      </c>
      <c r="E730" s="98">
        <v>2.6713826965141685E-2</v>
      </c>
      <c r="F730" s="98">
        <v>721</v>
      </c>
      <c r="G730" s="76">
        <f t="shared" ca="1" si="26"/>
        <v>-1.5235839885608105E-2</v>
      </c>
    </row>
    <row r="731" spans="2:7">
      <c r="B731" s="283">
        <v>38582.645833333336</v>
      </c>
      <c r="C731" s="284">
        <v>55.78</v>
      </c>
      <c r="D731" s="98">
        <f t="shared" si="27"/>
        <v>-0.74715561397942065</v>
      </c>
      <c r="E731" s="98">
        <v>2.6688753911283003E-2</v>
      </c>
      <c r="F731" s="98">
        <v>722</v>
      </c>
      <c r="G731" s="76">
        <f t="shared" ca="1" si="26"/>
        <v>2.0728166566801497E-2</v>
      </c>
    </row>
    <row r="732" spans="2:7">
      <c r="B732" s="283">
        <v>38754.645833333336</v>
      </c>
      <c r="C732" s="284">
        <v>98.53</v>
      </c>
      <c r="D732" s="98">
        <f t="shared" si="27"/>
        <v>0.76640372893510222</v>
      </c>
      <c r="E732" s="98">
        <v>2.6568035007293211E-2</v>
      </c>
      <c r="F732" s="98">
        <v>723</v>
      </c>
      <c r="G732" s="76">
        <f t="shared" ca="1" si="26"/>
        <v>-2.2151854197186923E-3</v>
      </c>
    </row>
    <row r="733" spans="2:7">
      <c r="B733" s="283">
        <v>43973.645833333336</v>
      </c>
      <c r="C733" s="284">
        <v>321.88</v>
      </c>
      <c r="D733" s="98">
        <f t="shared" si="27"/>
        <v>2.2668222876281336</v>
      </c>
      <c r="E733" s="98">
        <v>2.6566735767820093E-2</v>
      </c>
      <c r="F733" s="98">
        <v>724</v>
      </c>
      <c r="G733" s="76">
        <f t="shared" ca="1" si="26"/>
        <v>-1.8543660358704021E-2</v>
      </c>
    </row>
    <row r="734" spans="2:7">
      <c r="B734" s="283">
        <v>44988.645833333336</v>
      </c>
      <c r="C734" s="284">
        <v>630.38</v>
      </c>
      <c r="D734" s="98">
        <f t="shared" si="27"/>
        <v>0.95843171368211766</v>
      </c>
      <c r="E734" s="98">
        <v>2.6560489846434443E-2</v>
      </c>
      <c r="F734" s="98">
        <v>725</v>
      </c>
      <c r="G734" s="76">
        <f t="shared" ca="1" si="26"/>
        <v>3.0611268922346561E-2</v>
      </c>
    </row>
    <row r="735" spans="2:7">
      <c r="B735" s="283">
        <v>40511.645833333336</v>
      </c>
      <c r="C735" s="284">
        <v>129.06</v>
      </c>
      <c r="D735" s="98">
        <f t="shared" si="27"/>
        <v>-0.79526634728259138</v>
      </c>
      <c r="E735" s="98">
        <v>2.6403690154286785E-2</v>
      </c>
      <c r="F735" s="98">
        <v>726</v>
      </c>
      <c r="G735" s="76">
        <f t="shared" ca="1" si="26"/>
        <v>-3.2841022537598262E-2</v>
      </c>
    </row>
    <row r="736" spans="2:7">
      <c r="B736" s="283">
        <v>42198.645833333336</v>
      </c>
      <c r="C736" s="284">
        <v>179</v>
      </c>
      <c r="D736" s="98">
        <f t="shared" si="27"/>
        <v>0.38695180536184726</v>
      </c>
      <c r="E736" s="98">
        <v>2.6376146788990695E-2</v>
      </c>
      <c r="F736" s="98">
        <v>727</v>
      </c>
      <c r="G736" s="76">
        <f t="shared" ca="1" si="26"/>
        <v>1.2668724415118141E-2</v>
      </c>
    </row>
    <row r="737" spans="2:7">
      <c r="B737" s="283">
        <v>43248.645833333336</v>
      </c>
      <c r="C737" s="284">
        <v>266.32</v>
      </c>
      <c r="D737" s="98">
        <f t="shared" si="27"/>
        <v>0.48782122905027925</v>
      </c>
      <c r="E737" s="98">
        <v>2.6360413133960092E-2</v>
      </c>
      <c r="F737" s="98">
        <v>728</v>
      </c>
      <c r="G737" s="76">
        <f t="shared" ca="1" si="26"/>
        <v>3.2527128719745509E-2</v>
      </c>
    </row>
    <row r="738" spans="2:7">
      <c r="B738" s="283">
        <v>36999.645833333336</v>
      </c>
      <c r="C738" s="284">
        <v>25.33</v>
      </c>
      <c r="D738" s="98">
        <f t="shared" si="27"/>
        <v>-0.9048888555121658</v>
      </c>
      <c r="E738" s="98">
        <v>2.6337115072933459E-2</v>
      </c>
      <c r="F738" s="98">
        <v>729</v>
      </c>
      <c r="G738" s="76">
        <f t="shared" ca="1" si="26"/>
        <v>-2.8899095004166757E-2</v>
      </c>
    </row>
    <row r="739" spans="2:7">
      <c r="B739" s="283">
        <v>45484.645833333336</v>
      </c>
      <c r="C739" s="284">
        <v>1367.52</v>
      </c>
      <c r="D739" s="98">
        <f t="shared" si="27"/>
        <v>52.988156336360049</v>
      </c>
      <c r="E739" s="98">
        <v>2.6242917714156988E-2</v>
      </c>
      <c r="F739" s="98">
        <v>730</v>
      </c>
      <c r="G739" s="76">
        <f t="shared" ca="1" si="26"/>
        <v>-9.0927771843345336E-3</v>
      </c>
    </row>
    <row r="740" spans="2:7">
      <c r="B740" s="283">
        <v>37810.645833333336</v>
      </c>
      <c r="C740" s="284">
        <v>24.64</v>
      </c>
      <c r="D740" s="98">
        <f t="shared" si="27"/>
        <v>-0.98198198198198194</v>
      </c>
      <c r="E740" s="98">
        <v>2.6239067055393583E-2</v>
      </c>
      <c r="F740" s="98">
        <v>731</v>
      </c>
      <c r="G740" s="76">
        <f t="shared" ca="1" si="26"/>
        <v>-1.570481215550389E-2</v>
      </c>
    </row>
    <row r="741" spans="2:7">
      <c r="B741" s="283">
        <v>44494.645833333336</v>
      </c>
      <c r="C741" s="284">
        <v>439.82</v>
      </c>
      <c r="D741" s="98">
        <f t="shared" si="27"/>
        <v>16.849837662337663</v>
      </c>
      <c r="E741" s="98">
        <v>2.6226142143823905E-2</v>
      </c>
      <c r="F741" s="98">
        <v>732</v>
      </c>
      <c r="G741" s="76">
        <f t="shared" ca="1" si="26"/>
        <v>1.093279563098051E-2</v>
      </c>
    </row>
    <row r="742" spans="2:7">
      <c r="B742" s="283">
        <v>43445.645833333336</v>
      </c>
      <c r="C742" s="284">
        <v>296.64999999999998</v>
      </c>
      <c r="D742" s="98">
        <f t="shared" si="27"/>
        <v>-0.32551953071711159</v>
      </c>
      <c r="E742" s="98">
        <v>2.622202234752824E-2</v>
      </c>
      <c r="F742" s="98">
        <v>733</v>
      </c>
      <c r="G742" s="76">
        <f t="shared" ca="1" si="26"/>
        <v>-5.9460962379167554E-3</v>
      </c>
    </row>
    <row r="743" spans="2:7">
      <c r="B743" s="283">
        <v>45071.645833333336</v>
      </c>
      <c r="C743" s="284">
        <v>592.52</v>
      </c>
      <c r="D743" s="98">
        <f t="shared" si="27"/>
        <v>0.9973706387999326</v>
      </c>
      <c r="E743" s="98">
        <v>2.6221898922719866E-2</v>
      </c>
      <c r="F743" s="98">
        <v>734</v>
      </c>
      <c r="G743" s="76">
        <f t="shared" ca="1" si="26"/>
        <v>-2.4861332833475091E-2</v>
      </c>
    </row>
    <row r="744" spans="2:7">
      <c r="B744" s="283">
        <v>44526.645833333336</v>
      </c>
      <c r="C744" s="284">
        <v>393.78</v>
      </c>
      <c r="D744" s="98">
        <f t="shared" si="27"/>
        <v>-0.33541483831769392</v>
      </c>
      <c r="E744" s="98">
        <v>2.6217033253413735E-2</v>
      </c>
      <c r="F744" s="98">
        <v>735</v>
      </c>
      <c r="G744" s="76">
        <f t="shared" ca="1" si="26"/>
        <v>-1.5499383137082936E-3</v>
      </c>
    </row>
    <row r="745" spans="2:7">
      <c r="B745" s="283">
        <v>36675.645833333336</v>
      </c>
      <c r="C745" s="284">
        <v>24.29</v>
      </c>
      <c r="D745" s="98">
        <f t="shared" si="27"/>
        <v>-0.93831581085885518</v>
      </c>
      <c r="E745" s="98">
        <v>2.6193493874102192E-2</v>
      </c>
      <c r="F745" s="98">
        <v>736</v>
      </c>
      <c r="G745" s="76">
        <f t="shared" ca="1" si="26"/>
        <v>9.4996934423118833E-3</v>
      </c>
    </row>
    <row r="746" spans="2:7">
      <c r="B746" s="283">
        <v>41894.645833333336</v>
      </c>
      <c r="C746" s="284">
        <v>194.57</v>
      </c>
      <c r="D746" s="98">
        <f t="shared" si="27"/>
        <v>7.0102923013585841</v>
      </c>
      <c r="E746" s="98">
        <v>2.6158957860872301E-2</v>
      </c>
      <c r="F746" s="98">
        <v>737</v>
      </c>
      <c r="G746" s="76">
        <f t="shared" ca="1" si="26"/>
        <v>4.221921298739279E-3</v>
      </c>
    </row>
    <row r="747" spans="2:7">
      <c r="B747" s="283">
        <v>41613.645833333336</v>
      </c>
      <c r="C747" s="284">
        <v>188.12</v>
      </c>
      <c r="D747" s="98">
        <f t="shared" si="27"/>
        <v>-3.3150023127923034E-2</v>
      </c>
      <c r="E747" s="98">
        <v>2.6127747777232369E-2</v>
      </c>
      <c r="F747" s="98">
        <v>738</v>
      </c>
      <c r="G747" s="76">
        <f t="shared" ca="1" si="26"/>
        <v>-2.5878149632901377E-2</v>
      </c>
    </row>
    <row r="748" spans="2:7">
      <c r="B748" s="283">
        <v>42732.645833333336</v>
      </c>
      <c r="C748" s="284">
        <v>341.93</v>
      </c>
      <c r="D748" s="98">
        <f t="shared" si="27"/>
        <v>0.81761641505422067</v>
      </c>
      <c r="E748" s="98">
        <v>2.6108093508987684E-2</v>
      </c>
      <c r="F748" s="98">
        <v>739</v>
      </c>
      <c r="G748" s="76">
        <f t="shared" ca="1" si="26"/>
        <v>2.3882536233665406E-2</v>
      </c>
    </row>
    <row r="749" spans="2:7">
      <c r="B749" s="283">
        <v>42263.645833333336</v>
      </c>
      <c r="C749" s="284">
        <v>192.22</v>
      </c>
      <c r="D749" s="98">
        <f t="shared" si="27"/>
        <v>-0.43783815400813031</v>
      </c>
      <c r="E749" s="98">
        <v>2.6103667325041213E-2</v>
      </c>
      <c r="F749" s="98">
        <v>740</v>
      </c>
      <c r="G749" s="76">
        <f t="shared" ca="1" si="26"/>
        <v>-2.6594968352134457E-2</v>
      </c>
    </row>
    <row r="750" spans="2:7">
      <c r="B750" s="283">
        <v>39792.645833333336</v>
      </c>
      <c r="C750" s="284">
        <v>54.66</v>
      </c>
      <c r="D750" s="98">
        <f t="shared" si="27"/>
        <v>-0.71563833107897201</v>
      </c>
      <c r="E750" s="98">
        <v>2.6093486014642231E-2</v>
      </c>
      <c r="F750" s="98">
        <v>741</v>
      </c>
      <c r="G750" s="76">
        <f t="shared" ca="1" si="26"/>
        <v>2.5708922940971185E-2</v>
      </c>
    </row>
    <row r="751" spans="2:7">
      <c r="B751" s="283">
        <v>40921.645833333336</v>
      </c>
      <c r="C751" s="284">
        <v>175.48</v>
      </c>
      <c r="D751" s="98">
        <f t="shared" si="27"/>
        <v>2.2103915111598975</v>
      </c>
      <c r="E751" s="98">
        <v>2.6078821190503865E-2</v>
      </c>
      <c r="F751" s="98">
        <v>742</v>
      </c>
      <c r="G751" s="76">
        <f t="shared" ca="1" si="26"/>
        <v>3.1716356053124228E-2</v>
      </c>
    </row>
    <row r="752" spans="2:7">
      <c r="B752" s="283">
        <v>37218.645833333336</v>
      </c>
      <c r="C752" s="284">
        <v>26.4</v>
      </c>
      <c r="D752" s="98">
        <f t="shared" si="27"/>
        <v>-0.84955550490084342</v>
      </c>
      <c r="E752" s="98">
        <v>2.6039642440730537E-2</v>
      </c>
      <c r="F752" s="98">
        <v>743</v>
      </c>
      <c r="G752" s="76">
        <f t="shared" ca="1" si="26"/>
        <v>-3.2204314248718557E-2</v>
      </c>
    </row>
    <row r="753" spans="2:7">
      <c r="B753" s="283">
        <v>45659.645833333336</v>
      </c>
      <c r="C753" s="284">
        <v>1722.08</v>
      </c>
      <c r="D753" s="98">
        <f t="shared" si="27"/>
        <v>64.230303030303034</v>
      </c>
      <c r="E753" s="98">
        <v>2.6024785510009529E-2</v>
      </c>
      <c r="F753" s="98">
        <v>744</v>
      </c>
      <c r="G753" s="76">
        <f t="shared" ca="1" si="26"/>
        <v>8.7871507055525544E-3</v>
      </c>
    </row>
    <row r="754" spans="2:7">
      <c r="B754" s="283">
        <v>39476.645833333336</v>
      </c>
      <c r="C754" s="284">
        <v>94.7</v>
      </c>
      <c r="D754" s="98">
        <f t="shared" si="27"/>
        <v>-0.94500836198086036</v>
      </c>
      <c r="E754" s="98">
        <v>2.600216684723744E-2</v>
      </c>
      <c r="F754" s="98">
        <v>745</v>
      </c>
      <c r="G754" s="76">
        <f t="shared" ca="1" si="26"/>
        <v>1.6122526724101881E-2</v>
      </c>
    </row>
    <row r="755" spans="2:7">
      <c r="B755" s="283">
        <v>39328.645833333336</v>
      </c>
      <c r="C755" s="284">
        <v>87.21</v>
      </c>
      <c r="D755" s="98">
        <f t="shared" si="27"/>
        <v>-7.9091869060190167E-2</v>
      </c>
      <c r="E755" s="98">
        <v>2.6000000000000023E-2</v>
      </c>
      <c r="F755" s="98">
        <v>746</v>
      </c>
      <c r="G755" s="76">
        <f t="shared" ca="1" si="26"/>
        <v>-1.0548713091359211E-2</v>
      </c>
    </row>
    <row r="756" spans="2:7">
      <c r="B756" s="283">
        <v>45554.645833333336</v>
      </c>
      <c r="C756" s="284">
        <v>2592.52</v>
      </c>
      <c r="D756" s="98">
        <f t="shared" si="27"/>
        <v>28.727324848067884</v>
      </c>
      <c r="E756" s="98">
        <v>2.5988879434869494E-2</v>
      </c>
      <c r="F756" s="98">
        <v>747</v>
      </c>
      <c r="G756" s="76">
        <f t="shared" ca="1" si="26"/>
        <v>1.3518882059922797E-2</v>
      </c>
    </row>
    <row r="757" spans="2:7">
      <c r="B757" s="283">
        <v>37746.645833333336</v>
      </c>
      <c r="C757" s="284">
        <v>20.53</v>
      </c>
      <c r="D757" s="98">
        <f t="shared" si="27"/>
        <v>-0.99208106398407725</v>
      </c>
      <c r="E757" s="98">
        <v>2.5987006496751563E-2</v>
      </c>
      <c r="F757" s="98">
        <v>748</v>
      </c>
      <c r="G757" s="76">
        <f t="shared" ca="1" si="26"/>
        <v>1.7037109852266384E-2</v>
      </c>
    </row>
    <row r="758" spans="2:7">
      <c r="B758" s="283">
        <v>41611.645833333336</v>
      </c>
      <c r="C758" s="284">
        <v>184.14</v>
      </c>
      <c r="D758" s="98">
        <f t="shared" si="27"/>
        <v>7.9693132001948364</v>
      </c>
      <c r="E758" s="98">
        <v>2.5906735751295207E-2</v>
      </c>
      <c r="F758" s="98">
        <v>749</v>
      </c>
      <c r="G758" s="76">
        <f t="shared" ca="1" si="26"/>
        <v>3.9970304247766646E-2</v>
      </c>
    </row>
    <row r="759" spans="2:7">
      <c r="B759" s="283">
        <v>40493.645833333336</v>
      </c>
      <c r="C759" s="284">
        <v>136.63</v>
      </c>
      <c r="D759" s="98">
        <f t="shared" si="27"/>
        <v>-0.25801020962311283</v>
      </c>
      <c r="E759" s="98">
        <v>2.5904790509085451E-2</v>
      </c>
      <c r="F759" s="98">
        <v>750</v>
      </c>
      <c r="G759" s="76">
        <f t="shared" ca="1" si="26"/>
        <v>3.6770846234246294E-5</v>
      </c>
    </row>
    <row r="760" spans="2:7">
      <c r="B760" s="283">
        <v>44910.645833333336</v>
      </c>
      <c r="C760" s="284">
        <v>658.32</v>
      </c>
      <c r="D760" s="98">
        <f t="shared" si="27"/>
        <v>3.8182683158896298</v>
      </c>
      <c r="E760" s="98">
        <v>2.5899953249181928E-2</v>
      </c>
      <c r="F760" s="98">
        <v>751</v>
      </c>
      <c r="G760" s="76">
        <f t="shared" ca="1" si="26"/>
        <v>3.0461966650899678E-2</v>
      </c>
    </row>
    <row r="761" spans="2:7">
      <c r="B761" s="283">
        <v>45439.645833333336</v>
      </c>
      <c r="C761" s="284">
        <v>1318.35</v>
      </c>
      <c r="D761" s="98">
        <f t="shared" si="27"/>
        <v>1.0025975209624494</v>
      </c>
      <c r="E761" s="98">
        <v>2.5897421930322739E-2</v>
      </c>
      <c r="F761" s="98">
        <v>752</v>
      </c>
      <c r="G761" s="76">
        <f t="shared" ca="1" si="26"/>
        <v>1.5967943465147625E-3</v>
      </c>
    </row>
    <row r="762" spans="2:7">
      <c r="B762" s="283">
        <v>42646.645833333336</v>
      </c>
      <c r="C762" s="284">
        <v>439.97</v>
      </c>
      <c r="D762" s="98">
        <f t="shared" si="27"/>
        <v>-0.66627223423218407</v>
      </c>
      <c r="E762" s="98">
        <v>2.588196889500316E-2</v>
      </c>
      <c r="F762" s="98">
        <v>753</v>
      </c>
      <c r="G762" s="76">
        <f t="shared" ca="1" si="26"/>
        <v>-2.6387647585850896E-2</v>
      </c>
    </row>
    <row r="763" spans="2:7">
      <c r="B763" s="283">
        <v>45537.645833333336</v>
      </c>
      <c r="C763" s="284">
        <v>2225.5700000000002</v>
      </c>
      <c r="D763" s="98">
        <f t="shared" si="27"/>
        <v>4.0584585312634953</v>
      </c>
      <c r="E763" s="98">
        <v>2.5858850318280613E-2</v>
      </c>
      <c r="F763" s="98">
        <v>754</v>
      </c>
      <c r="G763" s="76">
        <f t="shared" ca="1" si="26"/>
        <v>1.8294805075507222E-3</v>
      </c>
    </row>
    <row r="764" spans="2:7">
      <c r="B764" s="283">
        <v>43257.645833333336</v>
      </c>
      <c r="C764" s="284">
        <v>243.38</v>
      </c>
      <c r="D764" s="98">
        <f t="shared" si="27"/>
        <v>-0.89064374519785949</v>
      </c>
      <c r="E764" s="98">
        <v>2.5837723919915678E-2</v>
      </c>
      <c r="F764" s="98">
        <v>755</v>
      </c>
      <c r="G764" s="76">
        <f t="shared" ca="1" si="26"/>
        <v>-1.2607546373982533E-3</v>
      </c>
    </row>
    <row r="765" spans="2:7">
      <c r="B765" s="283">
        <v>42579.645833333336</v>
      </c>
      <c r="C765" s="284">
        <v>402.28</v>
      </c>
      <c r="D765" s="98">
        <f t="shared" si="27"/>
        <v>0.65288848713945269</v>
      </c>
      <c r="E765" s="98">
        <v>2.577963638218117E-2</v>
      </c>
      <c r="F765" s="98">
        <v>756</v>
      </c>
      <c r="G765" s="76">
        <f t="shared" ca="1" si="26"/>
        <v>-2.2288151938104028E-2</v>
      </c>
    </row>
    <row r="766" spans="2:7">
      <c r="B766" s="283">
        <v>42132.645833333336</v>
      </c>
      <c r="C766" s="284">
        <v>165.53</v>
      </c>
      <c r="D766" s="98">
        <f t="shared" si="27"/>
        <v>-0.58852043352888539</v>
      </c>
      <c r="E766" s="98">
        <v>2.57792650430686E-2</v>
      </c>
      <c r="F766" s="98">
        <v>757</v>
      </c>
      <c r="G766" s="76">
        <f t="shared" ca="1" si="26"/>
        <v>-1.0350388533814037E-2</v>
      </c>
    </row>
    <row r="767" spans="2:7">
      <c r="B767" s="283">
        <v>43423.645833333336</v>
      </c>
      <c r="C767" s="284">
        <v>288.22000000000003</v>
      </c>
      <c r="D767" s="98">
        <f t="shared" si="27"/>
        <v>0.74119494955597198</v>
      </c>
      <c r="E767" s="98">
        <v>2.5766958502384529E-2</v>
      </c>
      <c r="F767" s="98">
        <v>758</v>
      </c>
      <c r="G767" s="76">
        <f t="shared" ca="1" si="26"/>
        <v>-3.5823379176063028E-2</v>
      </c>
    </row>
    <row r="768" spans="2:7">
      <c r="B768" s="283">
        <v>36880.645833333336</v>
      </c>
      <c r="C768" s="284">
        <v>38.22</v>
      </c>
      <c r="D768" s="98">
        <f t="shared" si="27"/>
        <v>-0.86739296370827845</v>
      </c>
      <c r="E768" s="98">
        <v>2.5764895330112836E-2</v>
      </c>
      <c r="F768" s="98">
        <v>759</v>
      </c>
      <c r="G768" s="76">
        <f t="shared" ca="1" si="26"/>
        <v>1.6610600243233065E-2</v>
      </c>
    </row>
    <row r="769" spans="2:7">
      <c r="B769" s="283">
        <v>44831.645833333336</v>
      </c>
      <c r="C769" s="284">
        <v>382.28</v>
      </c>
      <c r="D769" s="98">
        <f t="shared" si="27"/>
        <v>9.0020931449502868</v>
      </c>
      <c r="E769" s="98">
        <v>2.5704319828280031E-2</v>
      </c>
      <c r="F769" s="98">
        <v>760</v>
      </c>
      <c r="G769" s="76">
        <f t="shared" ca="1" si="26"/>
        <v>5.9159535063929403E-2</v>
      </c>
    </row>
    <row r="770" spans="2:7">
      <c r="B770" s="283">
        <v>45027.645833333336</v>
      </c>
      <c r="C770" s="284">
        <v>587.53</v>
      </c>
      <c r="D770" s="98">
        <f t="shared" si="27"/>
        <v>0.53691011823794077</v>
      </c>
      <c r="E770" s="98">
        <v>2.567996927481575E-2</v>
      </c>
      <c r="F770" s="98">
        <v>761</v>
      </c>
      <c r="G770" s="76">
        <f t="shared" ca="1" si="26"/>
        <v>-1.9399346924721401E-2</v>
      </c>
    </row>
    <row r="771" spans="2:7">
      <c r="B771" s="283">
        <v>39379.645833333336</v>
      </c>
      <c r="C771" s="284">
        <v>87.17</v>
      </c>
      <c r="D771" s="98">
        <f t="shared" si="27"/>
        <v>-0.85163310809660786</v>
      </c>
      <c r="E771" s="98">
        <v>2.5650076479585948E-2</v>
      </c>
      <c r="F771" s="98">
        <v>762</v>
      </c>
      <c r="G771" s="76">
        <f t="shared" ca="1" si="26"/>
        <v>1.9019054564413579E-2</v>
      </c>
    </row>
    <row r="772" spans="2:7">
      <c r="B772" s="283">
        <v>37076.645833333336</v>
      </c>
      <c r="C772" s="284">
        <v>24</v>
      </c>
      <c r="D772" s="98">
        <f t="shared" si="27"/>
        <v>-0.7246759206148905</v>
      </c>
      <c r="E772" s="98">
        <v>2.5641025641025772E-2</v>
      </c>
      <c r="F772" s="98">
        <v>763</v>
      </c>
      <c r="G772" s="76">
        <f t="shared" ca="1" si="26"/>
        <v>-2.8601044532605723E-4</v>
      </c>
    </row>
    <row r="773" spans="2:7">
      <c r="B773" s="283">
        <v>42374.645833333336</v>
      </c>
      <c r="C773" s="284">
        <v>464.72</v>
      </c>
      <c r="D773" s="98">
        <f t="shared" si="27"/>
        <v>18.363333333333333</v>
      </c>
      <c r="E773" s="98">
        <v>2.5600282485875647E-2</v>
      </c>
      <c r="F773" s="98">
        <v>764</v>
      </c>
      <c r="G773" s="76">
        <f t="shared" ca="1" si="26"/>
        <v>-8.7987419345840739E-3</v>
      </c>
    </row>
    <row r="774" spans="2:7">
      <c r="B774" s="283">
        <v>40259.645833333336</v>
      </c>
      <c r="C774" s="284">
        <v>116.65</v>
      </c>
      <c r="D774" s="98">
        <f t="shared" si="27"/>
        <v>-0.74898863831984852</v>
      </c>
      <c r="E774" s="98">
        <v>2.5584666783893262E-2</v>
      </c>
      <c r="F774" s="98">
        <v>765</v>
      </c>
      <c r="G774" s="76">
        <f t="shared" ca="1" si="26"/>
        <v>-6.6205885707432688E-3</v>
      </c>
    </row>
    <row r="775" spans="2:7">
      <c r="B775" s="283">
        <v>37894.645833333336</v>
      </c>
      <c r="C775" s="284">
        <v>24.06</v>
      </c>
      <c r="D775" s="98">
        <f t="shared" si="27"/>
        <v>-0.79374196313759104</v>
      </c>
      <c r="E775" s="98">
        <v>2.5575447570332477E-2</v>
      </c>
      <c r="F775" s="98">
        <v>766</v>
      </c>
      <c r="G775" s="76">
        <f t="shared" ca="1" si="26"/>
        <v>-1.5126666420645113E-2</v>
      </c>
    </row>
    <row r="776" spans="2:7">
      <c r="B776" s="283">
        <v>44152.645833333336</v>
      </c>
      <c r="C776" s="284">
        <v>291.75</v>
      </c>
      <c r="D776" s="98">
        <f t="shared" si="27"/>
        <v>11.125935162094764</v>
      </c>
      <c r="E776" s="98">
        <v>2.5555399325084327E-2</v>
      </c>
      <c r="F776" s="98">
        <v>767</v>
      </c>
      <c r="G776" s="76">
        <f t="shared" ca="1" si="26"/>
        <v>5.7243731454537684E-3</v>
      </c>
    </row>
    <row r="777" spans="2:7">
      <c r="B777" s="283">
        <v>36916.645833333336</v>
      </c>
      <c r="C777" s="284">
        <v>40.21</v>
      </c>
      <c r="D777" s="98">
        <f t="shared" si="27"/>
        <v>-0.86217652099400177</v>
      </c>
      <c r="E777" s="98">
        <v>2.5503698036215328E-2</v>
      </c>
      <c r="F777" s="98">
        <v>768</v>
      </c>
      <c r="G777" s="76">
        <f t="shared" ca="1" si="26"/>
        <v>2.1769203086456444E-2</v>
      </c>
    </row>
    <row r="778" spans="2:7">
      <c r="B778" s="283">
        <v>39639.645833333336</v>
      </c>
      <c r="C778" s="284">
        <v>86.17</v>
      </c>
      <c r="D778" s="98">
        <f t="shared" si="27"/>
        <v>1.142999253916936</v>
      </c>
      <c r="E778" s="98">
        <v>2.5467095085088598E-2</v>
      </c>
      <c r="F778" s="98">
        <v>769</v>
      </c>
      <c r="G778" s="76">
        <f t="shared" ref="G778:G841" ca="1" si="28">_xlfn.NORM.INV(RAND(),M$12,M$13)</f>
        <v>3.0060683793481341E-2</v>
      </c>
    </row>
    <row r="779" spans="2:7">
      <c r="B779" s="283">
        <v>36780.645833333336</v>
      </c>
      <c r="C779" s="284">
        <v>27</v>
      </c>
      <c r="D779" s="98">
        <f t="shared" ref="D779:D842" si="29">C779/C778-1</f>
        <v>-0.68666589300220493</v>
      </c>
      <c r="E779" s="98">
        <v>2.5446259020129203E-2</v>
      </c>
      <c r="F779" s="98">
        <v>770</v>
      </c>
      <c r="G779" s="76">
        <f t="shared" ca="1" si="28"/>
        <v>4.8309480728689853E-2</v>
      </c>
    </row>
    <row r="780" spans="2:7">
      <c r="B780" s="283">
        <v>39828.645833333336</v>
      </c>
      <c r="C780" s="284">
        <v>52.8</v>
      </c>
      <c r="D780" s="98">
        <f t="shared" si="29"/>
        <v>0.95555555555555549</v>
      </c>
      <c r="E780" s="98">
        <v>2.5441833365702049E-2</v>
      </c>
      <c r="F780" s="98">
        <v>771</v>
      </c>
      <c r="G780" s="76">
        <f t="shared" ca="1" si="28"/>
        <v>6.3016830078080552E-2</v>
      </c>
    </row>
    <row r="781" spans="2:7">
      <c r="B781" s="283">
        <v>38112.645833333336</v>
      </c>
      <c r="C781" s="284">
        <v>27.42</v>
      </c>
      <c r="D781" s="98">
        <f t="shared" si="29"/>
        <v>-0.4806818181818181</v>
      </c>
      <c r="E781" s="98">
        <v>2.5430067314884175E-2</v>
      </c>
      <c r="F781" s="98">
        <v>772</v>
      </c>
      <c r="G781" s="76">
        <f t="shared" ca="1" si="28"/>
        <v>-3.041875885518084E-2</v>
      </c>
    </row>
    <row r="782" spans="2:7">
      <c r="B782" s="283">
        <v>36550.645833333336</v>
      </c>
      <c r="C782" s="284">
        <v>38.76</v>
      </c>
      <c r="D782" s="98">
        <f t="shared" si="29"/>
        <v>0.41356673960612667</v>
      </c>
      <c r="E782" s="98">
        <v>2.5396825396825529E-2</v>
      </c>
      <c r="F782" s="98">
        <v>773</v>
      </c>
      <c r="G782" s="76">
        <f t="shared" ca="1" si="28"/>
        <v>1.4612737892762287E-3</v>
      </c>
    </row>
    <row r="783" spans="2:7">
      <c r="B783" s="283">
        <v>44641.645833333336</v>
      </c>
      <c r="C783" s="284">
        <v>354.92</v>
      </c>
      <c r="D783" s="98">
        <f t="shared" si="29"/>
        <v>8.1568627450980404</v>
      </c>
      <c r="E783" s="98">
        <v>2.5395082772368793E-2</v>
      </c>
      <c r="F783" s="98">
        <v>774</v>
      </c>
      <c r="G783" s="76">
        <f t="shared" ca="1" si="28"/>
        <v>1.2569473256702289E-2</v>
      </c>
    </row>
    <row r="784" spans="2:7">
      <c r="B784" s="283">
        <v>38488.645833333336</v>
      </c>
      <c r="C784" s="284">
        <v>53.35</v>
      </c>
      <c r="D784" s="98">
        <f t="shared" si="29"/>
        <v>-0.84968443592922349</v>
      </c>
      <c r="E784" s="98">
        <v>2.5369978858351017E-2</v>
      </c>
      <c r="F784" s="98">
        <v>775</v>
      </c>
      <c r="G784" s="76">
        <f t="shared" ca="1" si="28"/>
        <v>-2.187673189276006E-2</v>
      </c>
    </row>
    <row r="785" spans="2:7">
      <c r="B785" s="283">
        <v>36998.645833333336</v>
      </c>
      <c r="C785" s="284">
        <v>24.68</v>
      </c>
      <c r="D785" s="98">
        <f t="shared" si="29"/>
        <v>-0.53739456419868792</v>
      </c>
      <c r="E785" s="98">
        <v>2.5342750311591278E-2</v>
      </c>
      <c r="F785" s="98">
        <v>776</v>
      </c>
      <c r="G785" s="76">
        <f t="shared" ca="1" si="28"/>
        <v>-2.8604995239824547E-2</v>
      </c>
    </row>
    <row r="786" spans="2:7">
      <c r="B786" s="283">
        <v>37302.645833333336</v>
      </c>
      <c r="C786" s="284">
        <v>24.28</v>
      </c>
      <c r="D786" s="98">
        <f t="shared" si="29"/>
        <v>-1.620745542949753E-2</v>
      </c>
      <c r="E786" s="98">
        <v>2.533783783783794E-2</v>
      </c>
      <c r="F786" s="98">
        <v>777</v>
      </c>
      <c r="G786" s="76">
        <f t="shared" ca="1" si="28"/>
        <v>1.539967574684873E-2</v>
      </c>
    </row>
    <row r="787" spans="2:7">
      <c r="B787" s="283">
        <v>45372.645833333336</v>
      </c>
      <c r="C787" s="284">
        <v>1018.03</v>
      </c>
      <c r="D787" s="98">
        <f t="shared" si="29"/>
        <v>40.928747940691927</v>
      </c>
      <c r="E787" s="98">
        <v>2.5289046448857988E-2</v>
      </c>
      <c r="F787" s="98">
        <v>778</v>
      </c>
      <c r="G787" s="76">
        <f t="shared" ca="1" si="28"/>
        <v>3.0093719915536568E-2</v>
      </c>
    </row>
    <row r="788" spans="2:7">
      <c r="B788" s="283">
        <v>45145.645833333336</v>
      </c>
      <c r="C788" s="284">
        <v>684.52</v>
      </c>
      <c r="D788" s="98">
        <f t="shared" si="29"/>
        <v>-0.32760331227959882</v>
      </c>
      <c r="E788" s="98">
        <v>2.5237018287477486E-2</v>
      </c>
      <c r="F788" s="98">
        <v>779</v>
      </c>
      <c r="G788" s="76">
        <f t="shared" ca="1" si="28"/>
        <v>2.2924487321834899E-3</v>
      </c>
    </row>
    <row r="789" spans="2:7">
      <c r="B789" s="283">
        <v>38776.645833333336</v>
      </c>
      <c r="C789" s="284">
        <v>94.97</v>
      </c>
      <c r="D789" s="98">
        <f t="shared" si="29"/>
        <v>-0.86126044527552148</v>
      </c>
      <c r="E789" s="98">
        <v>2.5151122625215905E-2</v>
      </c>
      <c r="F789" s="98">
        <v>780</v>
      </c>
      <c r="G789" s="76">
        <f t="shared" ca="1" si="28"/>
        <v>-2.3717913325938936E-2</v>
      </c>
    </row>
    <row r="790" spans="2:7">
      <c r="B790" s="283">
        <v>40067.645833333336</v>
      </c>
      <c r="C790" s="284">
        <v>109.55</v>
      </c>
      <c r="D790" s="98">
        <f t="shared" si="29"/>
        <v>0.15352216489417714</v>
      </c>
      <c r="E790" s="98">
        <v>2.5077196593992657E-2</v>
      </c>
      <c r="F790" s="98">
        <v>781</v>
      </c>
      <c r="G790" s="76">
        <f t="shared" ca="1" si="28"/>
        <v>-3.4430902758073895E-2</v>
      </c>
    </row>
    <row r="791" spans="2:7">
      <c r="B791" s="283">
        <v>37988.645833333336</v>
      </c>
      <c r="C791" s="284">
        <v>29.86</v>
      </c>
      <c r="D791" s="98">
        <f t="shared" si="29"/>
        <v>-0.7274303970789594</v>
      </c>
      <c r="E791" s="98">
        <v>2.5060075523515302E-2</v>
      </c>
      <c r="F791" s="98">
        <v>782</v>
      </c>
      <c r="G791" s="76">
        <f t="shared" ca="1" si="28"/>
        <v>2.0733699078964891E-2</v>
      </c>
    </row>
    <row r="792" spans="2:7">
      <c r="B792" s="283">
        <v>40667.645833333336</v>
      </c>
      <c r="C792" s="284">
        <v>135.85</v>
      </c>
      <c r="D792" s="98">
        <f t="shared" si="29"/>
        <v>3.5495646349631613</v>
      </c>
      <c r="E792" s="98">
        <v>2.5050931864483372E-2</v>
      </c>
      <c r="F792" s="98">
        <v>783</v>
      </c>
      <c r="G792" s="76">
        <f t="shared" ca="1" si="28"/>
        <v>2.6014836212952712E-3</v>
      </c>
    </row>
    <row r="793" spans="2:7">
      <c r="B793" s="283">
        <v>37312.645833333336</v>
      </c>
      <c r="C793" s="284">
        <v>25.4</v>
      </c>
      <c r="D793" s="98">
        <f t="shared" si="29"/>
        <v>-0.81302907618697096</v>
      </c>
      <c r="E793" s="98">
        <v>2.5020177562550261E-2</v>
      </c>
      <c r="F793" s="98">
        <v>784</v>
      </c>
      <c r="G793" s="76">
        <f t="shared" ca="1" si="28"/>
        <v>8.0163231771395865E-3</v>
      </c>
    </row>
    <row r="794" spans="2:7">
      <c r="B794" s="283">
        <v>43756.645833333336</v>
      </c>
      <c r="C794" s="284">
        <v>363.1</v>
      </c>
      <c r="D794" s="98">
        <f t="shared" si="29"/>
        <v>13.295275590551183</v>
      </c>
      <c r="E794" s="98">
        <v>2.4982357092449003E-2</v>
      </c>
      <c r="F794" s="98">
        <v>785</v>
      </c>
      <c r="G794" s="76">
        <f t="shared" ca="1" si="28"/>
        <v>4.6067334040103672E-2</v>
      </c>
    </row>
    <row r="795" spans="2:7">
      <c r="B795" s="283">
        <v>45357.645833333336</v>
      </c>
      <c r="C795" s="284">
        <v>1054.67</v>
      </c>
      <c r="D795" s="98">
        <f t="shared" si="29"/>
        <v>1.9046268245662352</v>
      </c>
      <c r="E795" s="98">
        <v>2.4946550048591032E-2</v>
      </c>
      <c r="F795" s="98">
        <v>786</v>
      </c>
      <c r="G795" s="76">
        <f t="shared" ca="1" si="28"/>
        <v>-2.3691967142918689E-2</v>
      </c>
    </row>
    <row r="796" spans="2:7">
      <c r="B796" s="283">
        <v>44351.645833333336</v>
      </c>
      <c r="C796" s="284">
        <v>312.02</v>
      </c>
      <c r="D796" s="98">
        <f t="shared" si="29"/>
        <v>-0.70415390596110639</v>
      </c>
      <c r="E796" s="98">
        <v>2.4931839831816793E-2</v>
      </c>
      <c r="F796" s="98">
        <v>787</v>
      </c>
      <c r="G796" s="76">
        <f t="shared" ca="1" si="28"/>
        <v>4.1300309261504721E-2</v>
      </c>
    </row>
    <row r="797" spans="2:7">
      <c r="B797" s="283">
        <v>40890.645833333336</v>
      </c>
      <c r="C797" s="284">
        <v>188.56</v>
      </c>
      <c r="D797" s="98">
        <f t="shared" si="29"/>
        <v>-0.39567976411768468</v>
      </c>
      <c r="E797" s="98">
        <v>2.4894010218502016E-2</v>
      </c>
      <c r="F797" s="98">
        <v>788</v>
      </c>
      <c r="G797" s="76">
        <f t="shared" ca="1" si="28"/>
        <v>7.79642671630385E-3</v>
      </c>
    </row>
    <row r="798" spans="2:7">
      <c r="B798" s="283">
        <v>43406.645833333336</v>
      </c>
      <c r="C798" s="284">
        <v>263.93</v>
      </c>
      <c r="D798" s="98">
        <f t="shared" si="29"/>
        <v>0.39971361900721258</v>
      </c>
      <c r="E798" s="98">
        <v>2.4891270580925884E-2</v>
      </c>
      <c r="F798" s="98">
        <v>789</v>
      </c>
      <c r="G798" s="76">
        <f t="shared" ca="1" si="28"/>
        <v>-7.592519219547433E-3</v>
      </c>
    </row>
    <row r="799" spans="2:7">
      <c r="B799" s="283">
        <v>41235.645833333336</v>
      </c>
      <c r="C799" s="284">
        <v>213.77</v>
      </c>
      <c r="D799" s="98">
        <f t="shared" si="29"/>
        <v>-0.19005039214943353</v>
      </c>
      <c r="E799" s="98">
        <v>2.4833405244738538E-2</v>
      </c>
      <c r="F799" s="98">
        <v>790</v>
      </c>
      <c r="G799" s="76">
        <f t="shared" ca="1" si="28"/>
        <v>3.0092924383611122E-2</v>
      </c>
    </row>
    <row r="800" spans="2:7">
      <c r="B800" s="283">
        <v>39975.645833333336</v>
      </c>
      <c r="C800" s="284">
        <v>80.53</v>
      </c>
      <c r="D800" s="98">
        <f t="shared" si="29"/>
        <v>-0.62328671001543712</v>
      </c>
      <c r="E800" s="98">
        <v>2.4815474675490057E-2</v>
      </c>
      <c r="F800" s="98">
        <v>791</v>
      </c>
      <c r="G800" s="76">
        <f t="shared" ca="1" si="28"/>
        <v>8.3290579675135163E-3</v>
      </c>
    </row>
    <row r="801" spans="2:7">
      <c r="B801" s="283">
        <v>36936.645833333336</v>
      </c>
      <c r="C801" s="284">
        <v>33.880000000000003</v>
      </c>
      <c r="D801" s="98">
        <f t="shared" si="29"/>
        <v>-0.5792872221532348</v>
      </c>
      <c r="E801" s="98">
        <v>2.4803387779794406E-2</v>
      </c>
      <c r="F801" s="98">
        <v>792</v>
      </c>
      <c r="G801" s="76">
        <f t="shared" ca="1" si="28"/>
        <v>1.4008736069947245E-2</v>
      </c>
    </row>
    <row r="802" spans="2:7">
      <c r="B802" s="283">
        <v>39402.645833333336</v>
      </c>
      <c r="C802" s="284">
        <v>92.81</v>
      </c>
      <c r="D802" s="98">
        <f t="shared" si="29"/>
        <v>1.7393742621015349</v>
      </c>
      <c r="E802" s="98">
        <v>2.4732251297339136E-2</v>
      </c>
      <c r="F802" s="98">
        <v>793</v>
      </c>
      <c r="G802" s="76">
        <f t="shared" ca="1" si="28"/>
        <v>-1.2413581518556448E-2</v>
      </c>
    </row>
    <row r="803" spans="2:7">
      <c r="B803" s="283">
        <v>42307.645833333336</v>
      </c>
      <c r="C803" s="284">
        <v>313.25</v>
      </c>
      <c r="D803" s="98">
        <f t="shared" si="29"/>
        <v>2.3751750888912833</v>
      </c>
      <c r="E803" s="98">
        <v>2.4697415767092057E-2</v>
      </c>
      <c r="F803" s="98">
        <v>794</v>
      </c>
      <c r="G803" s="76">
        <f t="shared" ca="1" si="28"/>
        <v>-1.5690018464709951E-2</v>
      </c>
    </row>
    <row r="804" spans="2:7">
      <c r="B804" s="283">
        <v>40917.645833333336</v>
      </c>
      <c r="C804" s="284">
        <v>169.33</v>
      </c>
      <c r="D804" s="98">
        <f t="shared" si="29"/>
        <v>-0.45944134078212284</v>
      </c>
      <c r="E804" s="98">
        <v>2.4689863842662696E-2</v>
      </c>
      <c r="F804" s="98">
        <v>795</v>
      </c>
      <c r="G804" s="76">
        <f t="shared" ca="1" si="28"/>
        <v>-8.7268981737041451E-3</v>
      </c>
    </row>
    <row r="805" spans="2:7">
      <c r="B805" s="283">
        <v>37316.645833333336</v>
      </c>
      <c r="C805" s="284">
        <v>25.8</v>
      </c>
      <c r="D805" s="98">
        <f t="shared" si="29"/>
        <v>-0.84763479596055036</v>
      </c>
      <c r="E805" s="98">
        <v>2.4622716441620396E-2</v>
      </c>
      <c r="F805" s="98">
        <v>796</v>
      </c>
      <c r="G805" s="76">
        <f t="shared" ca="1" si="28"/>
        <v>-6.8846982831164069E-3</v>
      </c>
    </row>
    <row r="806" spans="2:7">
      <c r="B806" s="283">
        <v>45261.645833333336</v>
      </c>
      <c r="C806" s="284">
        <v>691.45</v>
      </c>
      <c r="D806" s="98">
        <f t="shared" si="29"/>
        <v>25.800387596899228</v>
      </c>
      <c r="E806" s="98">
        <v>2.4598058827887792E-2</v>
      </c>
      <c r="F806" s="98">
        <v>797</v>
      </c>
      <c r="G806" s="76">
        <f t="shared" ca="1" si="28"/>
        <v>1.1455599376235798E-2</v>
      </c>
    </row>
    <row r="807" spans="2:7">
      <c r="B807" s="283">
        <v>45860.645833333336</v>
      </c>
      <c r="C807" s="284">
        <v>3138.67</v>
      </c>
      <c r="D807" s="98">
        <f t="shared" si="29"/>
        <v>3.5392580808446015</v>
      </c>
      <c r="E807" s="98">
        <v>2.4594150809739812E-2</v>
      </c>
      <c r="F807" s="98">
        <v>798</v>
      </c>
      <c r="G807" s="76">
        <f t="shared" ca="1" si="28"/>
        <v>-2.4995034910713546E-2</v>
      </c>
    </row>
    <row r="808" spans="2:7">
      <c r="B808" s="283">
        <v>37484.645833333336</v>
      </c>
      <c r="C808" s="284">
        <v>24.18</v>
      </c>
      <c r="D808" s="98">
        <f t="shared" si="29"/>
        <v>-0.99229609994042067</v>
      </c>
      <c r="E808" s="98">
        <v>2.4576271186440568E-2</v>
      </c>
      <c r="F808" s="98">
        <v>799</v>
      </c>
      <c r="G808" s="76">
        <f t="shared" ca="1" si="28"/>
        <v>-4.2564756481429482E-3</v>
      </c>
    </row>
    <row r="809" spans="2:7">
      <c r="B809" s="283">
        <v>42656.645833333336</v>
      </c>
      <c r="C809" s="284">
        <v>448.48</v>
      </c>
      <c r="D809" s="98">
        <f t="shared" si="29"/>
        <v>17.547559966914807</v>
      </c>
      <c r="E809" s="98">
        <v>2.4558517807780955E-2</v>
      </c>
      <c r="F809" s="98">
        <v>800</v>
      </c>
      <c r="G809" s="76">
        <f t="shared" ca="1" si="28"/>
        <v>2.3706385552333013E-2</v>
      </c>
    </row>
    <row r="810" spans="2:7">
      <c r="B810" s="283">
        <v>40135.645833333336</v>
      </c>
      <c r="C810" s="284">
        <v>118.54</v>
      </c>
      <c r="D810" s="98">
        <f t="shared" si="29"/>
        <v>-0.73568498037816621</v>
      </c>
      <c r="E810" s="98">
        <v>2.454624027657748E-2</v>
      </c>
      <c r="F810" s="98">
        <v>801</v>
      </c>
      <c r="G810" s="76">
        <f t="shared" ca="1" si="28"/>
        <v>1.8606759509395363E-2</v>
      </c>
    </row>
    <row r="811" spans="2:7">
      <c r="B811" s="283">
        <v>39756.645833333336</v>
      </c>
      <c r="C811" s="284">
        <v>73.08</v>
      </c>
      <c r="D811" s="98">
        <f t="shared" si="29"/>
        <v>-0.38349924076261177</v>
      </c>
      <c r="E811" s="98">
        <v>2.4533856722276814E-2</v>
      </c>
      <c r="F811" s="98">
        <v>802</v>
      </c>
      <c r="G811" s="76">
        <f t="shared" ca="1" si="28"/>
        <v>-5.556255261989905E-2</v>
      </c>
    </row>
    <row r="812" spans="2:7">
      <c r="B812" s="283">
        <v>39990.645833333336</v>
      </c>
      <c r="C812" s="284">
        <v>78.62</v>
      </c>
      <c r="D812" s="98">
        <f t="shared" si="29"/>
        <v>7.580733442802412E-2</v>
      </c>
      <c r="E812" s="98">
        <v>2.4498305968204459E-2</v>
      </c>
      <c r="F812" s="98">
        <v>803</v>
      </c>
      <c r="G812" s="76">
        <f t="shared" ca="1" si="28"/>
        <v>3.1513799660541297E-2</v>
      </c>
    </row>
    <row r="813" spans="2:7">
      <c r="B813" s="283">
        <v>43186.645833333336</v>
      </c>
      <c r="C813" s="284">
        <v>276.18</v>
      </c>
      <c r="D813" s="98">
        <f t="shared" si="29"/>
        <v>2.5128466039175783</v>
      </c>
      <c r="E813" s="98">
        <v>2.4482528377476109E-2</v>
      </c>
      <c r="F813" s="98">
        <v>804</v>
      </c>
      <c r="G813" s="76">
        <f t="shared" ca="1" si="28"/>
        <v>-1.8034869742888254E-3</v>
      </c>
    </row>
    <row r="814" spans="2:7">
      <c r="B814" s="283">
        <v>44469.645833333336</v>
      </c>
      <c r="C814" s="284">
        <v>398.57</v>
      </c>
      <c r="D814" s="98">
        <f t="shared" si="29"/>
        <v>0.44315301614888836</v>
      </c>
      <c r="E814" s="98">
        <v>2.4338216396813106E-2</v>
      </c>
      <c r="F814" s="98">
        <v>805</v>
      </c>
      <c r="G814" s="76">
        <f t="shared" ca="1" si="28"/>
        <v>-1.2601414940497263E-2</v>
      </c>
    </row>
    <row r="815" spans="2:7">
      <c r="B815" s="283">
        <v>45155.645833333336</v>
      </c>
      <c r="C815" s="284">
        <v>696.98</v>
      </c>
      <c r="D815" s="98">
        <f t="shared" si="29"/>
        <v>0.74870160824949195</v>
      </c>
      <c r="E815" s="98">
        <v>2.4337908938596886E-2</v>
      </c>
      <c r="F815" s="98">
        <v>806</v>
      </c>
      <c r="G815" s="76">
        <f t="shared" ca="1" si="28"/>
        <v>-4.1375768147066325E-3</v>
      </c>
    </row>
    <row r="816" spans="2:7">
      <c r="B816" s="283">
        <v>36812.645833333336</v>
      </c>
      <c r="C816" s="284">
        <v>25.27</v>
      </c>
      <c r="D816" s="98">
        <f t="shared" si="29"/>
        <v>-0.9637435794427387</v>
      </c>
      <c r="E816" s="98">
        <v>2.4321037697608405E-2</v>
      </c>
      <c r="F816" s="98">
        <v>807</v>
      </c>
      <c r="G816" s="76">
        <f t="shared" ca="1" si="28"/>
        <v>-1.452634314702762E-2</v>
      </c>
    </row>
    <row r="817" spans="2:7">
      <c r="B817" s="283">
        <v>45373.645833333336</v>
      </c>
      <c r="C817" s="284">
        <v>1042.77</v>
      </c>
      <c r="D817" s="98">
        <f t="shared" si="29"/>
        <v>40.265136525524341</v>
      </c>
      <c r="E817" s="98">
        <v>2.4301837863324183E-2</v>
      </c>
      <c r="F817" s="98">
        <v>808</v>
      </c>
      <c r="G817" s="76">
        <f t="shared" ca="1" si="28"/>
        <v>4.1469869633722397E-3</v>
      </c>
    </row>
    <row r="818" spans="2:7">
      <c r="B818" s="283">
        <v>44659.645833333336</v>
      </c>
      <c r="C818" s="284">
        <v>362.58</v>
      </c>
      <c r="D818" s="98">
        <f t="shared" si="29"/>
        <v>-0.65229149285077248</v>
      </c>
      <c r="E818" s="98">
        <v>2.4295157918526433E-2</v>
      </c>
      <c r="F818" s="98">
        <v>809</v>
      </c>
      <c r="G818" s="76">
        <f t="shared" ca="1" si="28"/>
        <v>2.5621939200457227E-2</v>
      </c>
    </row>
    <row r="819" spans="2:7">
      <c r="B819" s="283">
        <v>41556.645833333336</v>
      </c>
      <c r="C819" s="284">
        <v>177.01</v>
      </c>
      <c r="D819" s="98">
        <f t="shared" si="29"/>
        <v>-0.5118042914667108</v>
      </c>
      <c r="E819" s="98">
        <v>2.4244879064923008E-2</v>
      </c>
      <c r="F819" s="98">
        <v>810</v>
      </c>
      <c r="G819" s="76">
        <f t="shared" ca="1" si="28"/>
        <v>5.1632914101532451E-2</v>
      </c>
    </row>
    <row r="820" spans="2:7">
      <c r="B820" s="283">
        <v>41082.645833333336</v>
      </c>
      <c r="C820" s="284">
        <v>229.28</v>
      </c>
      <c r="D820" s="98">
        <f t="shared" si="29"/>
        <v>0.29529405118354912</v>
      </c>
      <c r="E820" s="98">
        <v>2.4211560796926657E-2</v>
      </c>
      <c r="F820" s="98">
        <v>811</v>
      </c>
      <c r="G820" s="76">
        <f t="shared" ca="1" si="28"/>
        <v>4.0966228978703514E-2</v>
      </c>
    </row>
    <row r="821" spans="2:7">
      <c r="B821" s="283">
        <v>39230.645833333336</v>
      </c>
      <c r="C821" s="284">
        <v>102.15</v>
      </c>
      <c r="D821" s="98">
        <f t="shared" si="29"/>
        <v>-0.55447487787857641</v>
      </c>
      <c r="E821" s="98">
        <v>2.4162823340685868E-2</v>
      </c>
      <c r="F821" s="98">
        <v>812</v>
      </c>
      <c r="G821" s="76">
        <f t="shared" ca="1" si="28"/>
        <v>-1.7895718413439555E-2</v>
      </c>
    </row>
    <row r="822" spans="2:7">
      <c r="B822" s="283">
        <v>38867.645833333336</v>
      </c>
      <c r="C822" s="284">
        <v>92.04</v>
      </c>
      <c r="D822" s="98">
        <f t="shared" si="29"/>
        <v>-9.8972099853157136E-2</v>
      </c>
      <c r="E822" s="98">
        <v>2.4145988650272621E-2</v>
      </c>
      <c r="F822" s="98">
        <v>813</v>
      </c>
      <c r="G822" s="76">
        <f t="shared" ca="1" si="28"/>
        <v>8.5776151513181839E-2</v>
      </c>
    </row>
    <row r="823" spans="2:7">
      <c r="B823" s="283">
        <v>44812.645833333336</v>
      </c>
      <c r="C823" s="284">
        <v>377.85</v>
      </c>
      <c r="D823" s="98">
        <f t="shared" si="29"/>
        <v>3.1052803129074311</v>
      </c>
      <c r="E823" s="98">
        <v>2.4066997316855021E-2</v>
      </c>
      <c r="F823" s="98">
        <v>814</v>
      </c>
      <c r="G823" s="76">
        <f t="shared" ca="1" si="28"/>
        <v>2.3939266907378295E-2</v>
      </c>
    </row>
    <row r="824" spans="2:7">
      <c r="B824" s="283">
        <v>42226.645833333336</v>
      </c>
      <c r="C824" s="284">
        <v>201.03</v>
      </c>
      <c r="D824" s="98">
        <f t="shared" si="29"/>
        <v>-0.46796347757046453</v>
      </c>
      <c r="E824" s="98">
        <v>2.39914425427874E-2</v>
      </c>
      <c r="F824" s="98">
        <v>815</v>
      </c>
      <c r="G824" s="76">
        <f t="shared" ca="1" si="28"/>
        <v>2.5865100954945604E-2</v>
      </c>
    </row>
    <row r="825" spans="2:7">
      <c r="B825" s="283">
        <v>38834.645833333336</v>
      </c>
      <c r="C825" s="284">
        <v>102.53</v>
      </c>
      <c r="D825" s="98">
        <f t="shared" si="29"/>
        <v>-0.48997662040491463</v>
      </c>
      <c r="E825" s="98">
        <v>2.3968840507340605E-2</v>
      </c>
      <c r="F825" s="98">
        <v>816</v>
      </c>
      <c r="G825" s="76">
        <f t="shared" ca="1" si="28"/>
        <v>2.1827090062451999E-2</v>
      </c>
    </row>
    <row r="826" spans="2:7">
      <c r="B826" s="283">
        <v>44761.645833333336</v>
      </c>
      <c r="C826" s="284">
        <v>366.63</v>
      </c>
      <c r="D826" s="98">
        <f t="shared" si="29"/>
        <v>2.5758314639617672</v>
      </c>
      <c r="E826" s="98">
        <v>2.3963133640553025E-2</v>
      </c>
      <c r="F826" s="98">
        <v>817</v>
      </c>
      <c r="G826" s="76">
        <f t="shared" ca="1" si="28"/>
        <v>5.0055381040512497E-3</v>
      </c>
    </row>
    <row r="827" spans="2:7">
      <c r="B827" s="283">
        <v>42639.645833333336</v>
      </c>
      <c r="C827" s="284">
        <v>442.1</v>
      </c>
      <c r="D827" s="98">
        <f t="shared" si="29"/>
        <v>0.20584785751302404</v>
      </c>
      <c r="E827" s="98">
        <v>2.3901060725369572E-2</v>
      </c>
      <c r="F827" s="98">
        <v>818</v>
      </c>
      <c r="G827" s="76">
        <f t="shared" ca="1" si="28"/>
        <v>-4.1946757144755466E-2</v>
      </c>
    </row>
    <row r="828" spans="2:7">
      <c r="B828" s="283">
        <v>45132.645833333336</v>
      </c>
      <c r="C828" s="284">
        <v>562.4</v>
      </c>
      <c r="D828" s="98">
        <f t="shared" si="29"/>
        <v>0.27211038226645545</v>
      </c>
      <c r="E828" s="98">
        <v>2.3885814156714202E-2</v>
      </c>
      <c r="F828" s="98">
        <v>819</v>
      </c>
      <c r="G828" s="76">
        <f t="shared" ca="1" si="28"/>
        <v>-3.778284229964643E-2</v>
      </c>
    </row>
    <row r="829" spans="2:7">
      <c r="B829" s="283">
        <v>44951.645833333336</v>
      </c>
      <c r="C829" s="284">
        <v>656.9</v>
      </c>
      <c r="D829" s="98">
        <f t="shared" si="29"/>
        <v>0.1680298719772404</v>
      </c>
      <c r="E829" s="98">
        <v>2.3878549830106843E-2</v>
      </c>
      <c r="F829" s="98">
        <v>820</v>
      </c>
      <c r="G829" s="76">
        <f t="shared" ca="1" si="28"/>
        <v>-2.7104868159965361E-2</v>
      </c>
    </row>
    <row r="830" spans="2:7">
      <c r="B830" s="283">
        <v>38503.645833333336</v>
      </c>
      <c r="C830" s="284">
        <v>54.89</v>
      </c>
      <c r="D830" s="98">
        <f t="shared" si="29"/>
        <v>-0.91644085857817015</v>
      </c>
      <c r="E830" s="98">
        <v>2.3876142510725673E-2</v>
      </c>
      <c r="F830" s="98">
        <v>821</v>
      </c>
      <c r="G830" s="76">
        <f t="shared" ca="1" si="28"/>
        <v>-1.0942560902086864E-2</v>
      </c>
    </row>
    <row r="831" spans="2:7">
      <c r="B831" s="283">
        <v>43752.645833333336</v>
      </c>
      <c r="C831" s="284">
        <v>334.32</v>
      </c>
      <c r="D831" s="98">
        <f t="shared" si="29"/>
        <v>5.0907269083621784</v>
      </c>
      <c r="E831" s="98">
        <v>2.3856919731724657E-2</v>
      </c>
      <c r="F831" s="98">
        <v>822</v>
      </c>
      <c r="G831" s="76">
        <f t="shared" ca="1" si="28"/>
        <v>-7.4501138485169885E-2</v>
      </c>
    </row>
    <row r="832" spans="2:7">
      <c r="B832" s="283">
        <v>42208.645833333336</v>
      </c>
      <c r="C832" s="284">
        <v>192.03</v>
      </c>
      <c r="D832" s="98">
        <f t="shared" si="29"/>
        <v>-0.42561019382627419</v>
      </c>
      <c r="E832" s="98">
        <v>2.3777789625206713E-2</v>
      </c>
      <c r="F832" s="98">
        <v>823</v>
      </c>
      <c r="G832" s="76">
        <f t="shared" ca="1" si="28"/>
        <v>-2.6267605901185028E-3</v>
      </c>
    </row>
    <row r="833" spans="2:7">
      <c r="B833" s="283">
        <v>43955.645833333336</v>
      </c>
      <c r="C833" s="284">
        <v>342.95</v>
      </c>
      <c r="D833" s="98">
        <f t="shared" si="29"/>
        <v>0.78591886684372225</v>
      </c>
      <c r="E833" s="98">
        <v>2.3731343283581952E-2</v>
      </c>
      <c r="F833" s="98">
        <v>824</v>
      </c>
      <c r="G833" s="76">
        <f t="shared" ca="1" si="28"/>
        <v>3.2716800951868526E-2</v>
      </c>
    </row>
    <row r="834" spans="2:7">
      <c r="B834" s="283">
        <v>40422.645833333336</v>
      </c>
      <c r="C834" s="284">
        <v>119.35</v>
      </c>
      <c r="D834" s="98">
        <f t="shared" si="29"/>
        <v>-0.65199008601837005</v>
      </c>
      <c r="E834" s="98">
        <v>2.3672699202332836E-2</v>
      </c>
      <c r="F834" s="98">
        <v>825</v>
      </c>
      <c r="G834" s="76">
        <f t="shared" ca="1" si="28"/>
        <v>-3.3481543485884544E-3</v>
      </c>
    </row>
    <row r="835" spans="2:7">
      <c r="B835" s="283">
        <v>39546.645833333336</v>
      </c>
      <c r="C835" s="284">
        <v>88.72</v>
      </c>
      <c r="D835" s="98">
        <f t="shared" si="29"/>
        <v>-0.25664013405948882</v>
      </c>
      <c r="E835" s="98">
        <v>2.365293642552202E-2</v>
      </c>
      <c r="F835" s="98">
        <v>826</v>
      </c>
      <c r="G835" s="76">
        <f t="shared" ca="1" si="28"/>
        <v>3.3001486115721797E-2</v>
      </c>
    </row>
    <row r="836" spans="2:7">
      <c r="B836" s="283">
        <v>37202.645833333336</v>
      </c>
      <c r="C836" s="284">
        <v>22.94</v>
      </c>
      <c r="D836" s="98">
        <f t="shared" si="29"/>
        <v>-0.74143372407574382</v>
      </c>
      <c r="E836" s="98">
        <v>2.365015618027666E-2</v>
      </c>
      <c r="F836" s="98">
        <v>827</v>
      </c>
      <c r="G836" s="76">
        <f t="shared" ca="1" si="28"/>
        <v>1.5587180765840362E-2</v>
      </c>
    </row>
    <row r="837" spans="2:7">
      <c r="B837" s="283">
        <v>44764.645833333336</v>
      </c>
      <c r="C837" s="284">
        <v>377.05</v>
      </c>
      <c r="D837" s="98">
        <f t="shared" si="29"/>
        <v>15.436355710549257</v>
      </c>
      <c r="E837" s="98">
        <v>2.3618840776435501E-2</v>
      </c>
      <c r="F837" s="98">
        <v>828</v>
      </c>
      <c r="G837" s="76">
        <f t="shared" ca="1" si="28"/>
        <v>1.0546950840196268E-2</v>
      </c>
    </row>
    <row r="838" spans="2:7">
      <c r="B838" s="283">
        <v>41752.645833333336</v>
      </c>
      <c r="C838" s="284">
        <v>232.75</v>
      </c>
      <c r="D838" s="98">
        <f t="shared" si="29"/>
        <v>-0.38270786367855725</v>
      </c>
      <c r="E838" s="98">
        <v>2.3616852845457004E-2</v>
      </c>
      <c r="F838" s="98">
        <v>829</v>
      </c>
      <c r="G838" s="76">
        <f t="shared" ca="1" si="28"/>
        <v>-2.6336492364883602E-2</v>
      </c>
    </row>
    <row r="839" spans="2:7">
      <c r="B839" s="283">
        <v>43525.645833333336</v>
      </c>
      <c r="C839" s="284">
        <v>302.17</v>
      </c>
      <c r="D839" s="98">
        <f t="shared" si="29"/>
        <v>0.29825993555316876</v>
      </c>
      <c r="E839" s="98">
        <v>2.3611111111111249E-2</v>
      </c>
      <c r="F839" s="98">
        <v>830</v>
      </c>
      <c r="G839" s="76">
        <f t="shared" ca="1" si="28"/>
        <v>-1.9820476056527911E-2</v>
      </c>
    </row>
    <row r="840" spans="2:7">
      <c r="B840" s="283">
        <v>40207.645833333336</v>
      </c>
      <c r="C840" s="284">
        <v>129.21</v>
      </c>
      <c r="D840" s="98">
        <f t="shared" si="29"/>
        <v>-0.5723930237945527</v>
      </c>
      <c r="E840" s="98">
        <v>2.3607700229739459E-2</v>
      </c>
      <c r="F840" s="98">
        <v>831</v>
      </c>
      <c r="G840" s="76">
        <f t="shared" ca="1" si="28"/>
        <v>4.1601309941383426E-2</v>
      </c>
    </row>
    <row r="841" spans="2:7">
      <c r="B841" s="283">
        <v>39584.645833333336</v>
      </c>
      <c r="C841" s="284">
        <v>95.43</v>
      </c>
      <c r="D841" s="98">
        <f t="shared" si="29"/>
        <v>-0.26143487346180638</v>
      </c>
      <c r="E841" s="98">
        <v>2.3597554435267565E-2</v>
      </c>
      <c r="F841" s="98">
        <v>832</v>
      </c>
      <c r="G841" s="76">
        <f t="shared" ca="1" si="28"/>
        <v>1.2440053539856126E-2</v>
      </c>
    </row>
    <row r="842" spans="2:7">
      <c r="B842" s="283">
        <v>45621.645833333336</v>
      </c>
      <c r="C842" s="284">
        <v>1919.63</v>
      </c>
      <c r="D842" s="98">
        <f t="shared" si="29"/>
        <v>19.115582102064341</v>
      </c>
      <c r="E842" s="98">
        <v>2.3584302015569936E-2</v>
      </c>
      <c r="F842" s="98">
        <v>833</v>
      </c>
      <c r="G842" s="76">
        <f t="shared" ref="G842:G905" ca="1" si="30">_xlfn.NORM.INV(RAND(),M$12,M$13)</f>
        <v>-4.1978799047746436E-2</v>
      </c>
    </row>
    <row r="843" spans="2:7">
      <c r="B843" s="283">
        <v>37726.645833333336</v>
      </c>
      <c r="C843" s="284">
        <v>20</v>
      </c>
      <c r="D843" s="98">
        <f t="shared" ref="D843:D906" si="31">C843/C842-1</f>
        <v>-0.98958132556794798</v>
      </c>
      <c r="E843" s="98">
        <v>2.3541453428863823E-2</v>
      </c>
      <c r="F843" s="98">
        <v>834</v>
      </c>
      <c r="G843" s="76">
        <f t="shared" ca="1" si="30"/>
        <v>-2.772451341161894E-2</v>
      </c>
    </row>
    <row r="844" spans="2:7">
      <c r="B844" s="283">
        <v>40109.645833333336</v>
      </c>
      <c r="C844" s="284">
        <v>122.66</v>
      </c>
      <c r="D844" s="98">
        <f t="shared" si="31"/>
        <v>5.133</v>
      </c>
      <c r="E844" s="98">
        <v>2.3531375166889079E-2</v>
      </c>
      <c r="F844" s="98">
        <v>835</v>
      </c>
      <c r="G844" s="76">
        <f t="shared" ca="1" si="30"/>
        <v>4.6377991648003727E-2</v>
      </c>
    </row>
    <row r="845" spans="2:7">
      <c r="B845" s="283">
        <v>45873.645833333336</v>
      </c>
      <c r="C845" s="284">
        <v>2994.5</v>
      </c>
      <c r="D845" s="98">
        <f t="shared" si="31"/>
        <v>23.413011576716126</v>
      </c>
      <c r="E845" s="98">
        <v>2.3526235016252617E-2</v>
      </c>
      <c r="F845" s="98">
        <v>836</v>
      </c>
      <c r="G845" s="76">
        <f t="shared" ca="1" si="30"/>
        <v>-4.9559161172785506E-2</v>
      </c>
    </row>
    <row r="846" spans="2:7">
      <c r="B846" s="283">
        <v>37505.645833333336</v>
      </c>
      <c r="C846" s="284">
        <v>23.97</v>
      </c>
      <c r="D846" s="98">
        <f t="shared" si="31"/>
        <v>-0.99199532476206376</v>
      </c>
      <c r="E846" s="98">
        <v>2.3484201537147698E-2</v>
      </c>
      <c r="F846" s="98">
        <v>837</v>
      </c>
      <c r="G846" s="76">
        <f t="shared" ca="1" si="30"/>
        <v>-4.1078149042162733E-2</v>
      </c>
    </row>
    <row r="847" spans="2:7">
      <c r="B847" s="283">
        <v>36593.645833333336</v>
      </c>
      <c r="C847" s="284">
        <v>31</v>
      </c>
      <c r="D847" s="98">
        <f t="shared" si="31"/>
        <v>0.29328327075511051</v>
      </c>
      <c r="E847" s="98">
        <v>2.3440079234070765E-2</v>
      </c>
      <c r="F847" s="98">
        <v>838</v>
      </c>
      <c r="G847" s="76">
        <f t="shared" ca="1" si="30"/>
        <v>7.0404769744305627E-3</v>
      </c>
    </row>
    <row r="848" spans="2:7">
      <c r="B848" s="283">
        <v>38362.645833333336</v>
      </c>
      <c r="C848" s="284">
        <v>37.549999999999997</v>
      </c>
      <c r="D848" s="98">
        <f t="shared" si="31"/>
        <v>0.21129032258064506</v>
      </c>
      <c r="E848" s="98">
        <v>2.3439629326792E-2</v>
      </c>
      <c r="F848" s="98">
        <v>839</v>
      </c>
      <c r="G848" s="76">
        <f t="shared" ca="1" si="30"/>
        <v>2.4546739572134151E-2</v>
      </c>
    </row>
    <row r="849" spans="2:7">
      <c r="B849" s="283">
        <v>45792.645833333336</v>
      </c>
      <c r="C849" s="284">
        <v>3059</v>
      </c>
      <c r="D849" s="98">
        <f t="shared" si="31"/>
        <v>80.464713715046614</v>
      </c>
      <c r="E849" s="98">
        <v>2.3419203747072626E-2</v>
      </c>
      <c r="F849" s="98">
        <v>840</v>
      </c>
      <c r="G849" s="76">
        <f t="shared" ca="1" si="30"/>
        <v>1.1455597515457262E-2</v>
      </c>
    </row>
    <row r="850" spans="2:7">
      <c r="B850" s="283">
        <v>36738.645833333336</v>
      </c>
      <c r="C850" s="284">
        <v>30.6</v>
      </c>
      <c r="D850" s="98">
        <f t="shared" si="31"/>
        <v>-0.98999673095782936</v>
      </c>
      <c r="E850" s="98">
        <v>2.34113712374584E-2</v>
      </c>
      <c r="F850" s="98">
        <v>841</v>
      </c>
      <c r="G850" s="76">
        <f t="shared" ca="1" si="30"/>
        <v>1.3205968935316698E-2</v>
      </c>
    </row>
    <row r="851" spans="2:7">
      <c r="B851" s="283">
        <v>43922.645833333336</v>
      </c>
      <c r="C851" s="284">
        <v>320.83</v>
      </c>
      <c r="D851" s="98">
        <f t="shared" si="31"/>
        <v>9.4846405228758162</v>
      </c>
      <c r="E851" s="98">
        <v>2.3381180223285503E-2</v>
      </c>
      <c r="F851" s="98">
        <v>842</v>
      </c>
      <c r="G851" s="76">
        <f t="shared" ca="1" si="30"/>
        <v>4.4116106876854015E-2</v>
      </c>
    </row>
    <row r="852" spans="2:7">
      <c r="B852" s="283">
        <v>36678.645833333336</v>
      </c>
      <c r="C852" s="284">
        <v>26.27</v>
      </c>
      <c r="D852" s="98">
        <f t="shared" si="31"/>
        <v>-0.91811862980394598</v>
      </c>
      <c r="E852" s="98">
        <v>2.3373587845734178E-2</v>
      </c>
      <c r="F852" s="98">
        <v>843</v>
      </c>
      <c r="G852" s="76">
        <f t="shared" ca="1" si="30"/>
        <v>4.123412129081807E-2</v>
      </c>
    </row>
    <row r="853" spans="2:7">
      <c r="B853" s="283">
        <v>43320.645833333336</v>
      </c>
      <c r="C853" s="284">
        <v>277.77</v>
      </c>
      <c r="D853" s="98">
        <f t="shared" si="31"/>
        <v>9.5736581652074602</v>
      </c>
      <c r="E853" s="98">
        <v>2.3357771801201022E-2</v>
      </c>
      <c r="F853" s="98">
        <v>844</v>
      </c>
      <c r="G853" s="76">
        <f t="shared" ca="1" si="30"/>
        <v>-1.6484324167422088E-2</v>
      </c>
    </row>
    <row r="854" spans="2:7">
      <c r="B854" s="283">
        <v>40927.645833333336</v>
      </c>
      <c r="C854" s="284">
        <v>197.23</v>
      </c>
      <c r="D854" s="98">
        <f t="shared" si="31"/>
        <v>-0.28995211865932247</v>
      </c>
      <c r="E854" s="98">
        <v>2.3348726197270686E-2</v>
      </c>
      <c r="F854" s="98">
        <v>845</v>
      </c>
      <c r="G854" s="76">
        <f t="shared" ca="1" si="30"/>
        <v>-3.1871436917966525E-2</v>
      </c>
    </row>
    <row r="855" spans="2:7">
      <c r="B855" s="283">
        <v>41144.645833333336</v>
      </c>
      <c r="C855" s="284">
        <v>223.25</v>
      </c>
      <c r="D855" s="98">
        <f t="shared" si="31"/>
        <v>0.13192719160371147</v>
      </c>
      <c r="E855" s="98">
        <v>2.3331499816648282E-2</v>
      </c>
      <c r="F855" s="98">
        <v>846</v>
      </c>
      <c r="G855" s="76">
        <f t="shared" ca="1" si="30"/>
        <v>-2.0217114363244009E-2</v>
      </c>
    </row>
    <row r="856" spans="2:7">
      <c r="B856" s="283">
        <v>38621.645833333336</v>
      </c>
      <c r="C856" s="284">
        <v>68.430000000000007</v>
      </c>
      <c r="D856" s="98">
        <f t="shared" si="31"/>
        <v>-0.69348264277715566</v>
      </c>
      <c r="E856" s="98">
        <v>2.3328847016599319E-2</v>
      </c>
      <c r="F856" s="98">
        <v>847</v>
      </c>
      <c r="G856" s="76">
        <f t="shared" ca="1" si="30"/>
        <v>-2.1159205427051121E-3</v>
      </c>
    </row>
    <row r="857" spans="2:7">
      <c r="B857" s="283">
        <v>45316.645833333336</v>
      </c>
      <c r="C857" s="284">
        <v>753.72</v>
      </c>
      <c r="D857" s="98">
        <f t="shared" si="31"/>
        <v>10.014467338886453</v>
      </c>
      <c r="E857" s="98">
        <v>2.331138415586187E-2</v>
      </c>
      <c r="F857" s="98">
        <v>848</v>
      </c>
      <c r="G857" s="76">
        <f t="shared" ca="1" si="30"/>
        <v>1.7852991906742544E-2</v>
      </c>
    </row>
    <row r="858" spans="2:7">
      <c r="B858" s="283">
        <v>39157.645833333336</v>
      </c>
      <c r="C858" s="284">
        <v>75.959999999999994</v>
      </c>
      <c r="D858" s="98">
        <f t="shared" si="31"/>
        <v>-0.89921986944754018</v>
      </c>
      <c r="E858" s="98">
        <v>2.3305940994207131E-2</v>
      </c>
      <c r="F858" s="98">
        <v>849</v>
      </c>
      <c r="G858" s="76">
        <f t="shared" ca="1" si="30"/>
        <v>-4.8276095834520742E-2</v>
      </c>
    </row>
    <row r="859" spans="2:7">
      <c r="B859" s="283">
        <v>37232.645833333336</v>
      </c>
      <c r="C859" s="284">
        <v>29.42</v>
      </c>
      <c r="D859" s="98">
        <f t="shared" si="31"/>
        <v>-0.61269088994207466</v>
      </c>
      <c r="E859" s="98">
        <v>2.3304347826087035E-2</v>
      </c>
      <c r="F859" s="98">
        <v>850</v>
      </c>
      <c r="G859" s="76">
        <f t="shared" ca="1" si="30"/>
        <v>-3.8218231214935353E-2</v>
      </c>
    </row>
    <row r="860" spans="2:7">
      <c r="B860" s="283">
        <v>38240.645833333336</v>
      </c>
      <c r="C860" s="284">
        <v>29.42</v>
      </c>
      <c r="D860" s="98">
        <f t="shared" si="31"/>
        <v>0</v>
      </c>
      <c r="E860" s="98">
        <v>2.3304347826087035E-2</v>
      </c>
      <c r="F860" s="98">
        <v>851</v>
      </c>
      <c r="G860" s="76">
        <f t="shared" ca="1" si="30"/>
        <v>-1.7379505457287749E-2</v>
      </c>
    </row>
    <row r="861" spans="2:7">
      <c r="B861" s="283">
        <v>44476.645833333336</v>
      </c>
      <c r="C861" s="284">
        <v>426.27</v>
      </c>
      <c r="D861" s="98">
        <f t="shared" si="31"/>
        <v>13.489123045547245</v>
      </c>
      <c r="E861" s="98">
        <v>2.3260838254356875E-2</v>
      </c>
      <c r="F861" s="98">
        <v>852</v>
      </c>
      <c r="G861" s="76">
        <f t="shared" ca="1" si="30"/>
        <v>1.4600543832793141E-2</v>
      </c>
    </row>
    <row r="862" spans="2:7">
      <c r="B862" s="283">
        <v>42317.645833333336</v>
      </c>
      <c r="C862" s="284">
        <v>318.95</v>
      </c>
      <c r="D862" s="98">
        <f t="shared" si="31"/>
        <v>-0.25176531306448968</v>
      </c>
      <c r="E862" s="98">
        <v>2.3259544433750445E-2</v>
      </c>
      <c r="F862" s="98">
        <v>853</v>
      </c>
      <c r="G862" s="76">
        <f t="shared" ca="1" si="30"/>
        <v>-4.7547339878330104E-3</v>
      </c>
    </row>
    <row r="863" spans="2:7">
      <c r="B863" s="283">
        <v>44671.645833333336</v>
      </c>
      <c r="C863" s="284">
        <v>440.22</v>
      </c>
      <c r="D863" s="98">
        <f t="shared" si="31"/>
        <v>0.38021633484872241</v>
      </c>
      <c r="E863" s="98">
        <v>2.324392171447176E-2</v>
      </c>
      <c r="F863" s="98">
        <v>854</v>
      </c>
      <c r="G863" s="76">
        <f t="shared" ca="1" si="30"/>
        <v>5.8576885855319196E-3</v>
      </c>
    </row>
    <row r="864" spans="2:7">
      <c r="B864" s="283">
        <v>45390.645833333336</v>
      </c>
      <c r="C864" s="284">
        <v>1090.92</v>
      </c>
      <c r="D864" s="98">
        <f t="shared" si="31"/>
        <v>1.478124574076598</v>
      </c>
      <c r="E864" s="98">
        <v>2.3233128546639836E-2</v>
      </c>
      <c r="F864" s="98">
        <v>855</v>
      </c>
      <c r="G864" s="76">
        <f t="shared" ca="1" si="30"/>
        <v>-3.0070821679504475E-2</v>
      </c>
    </row>
    <row r="865" spans="2:7">
      <c r="B865" s="283">
        <v>39464.645833333336</v>
      </c>
      <c r="C865" s="284">
        <v>110.23</v>
      </c>
      <c r="D865" s="98">
        <f t="shared" si="31"/>
        <v>-0.89895684376489571</v>
      </c>
      <c r="E865" s="98">
        <v>2.320616355704086E-2</v>
      </c>
      <c r="F865" s="98">
        <v>856</v>
      </c>
      <c r="G865" s="76">
        <f t="shared" ca="1" si="30"/>
        <v>5.6067665153295455E-2</v>
      </c>
    </row>
    <row r="866" spans="2:7">
      <c r="B866" s="283">
        <v>42857.645833333336</v>
      </c>
      <c r="C866" s="284">
        <v>407.02</v>
      </c>
      <c r="D866" s="98">
        <f t="shared" si="31"/>
        <v>2.6924612174544134</v>
      </c>
      <c r="E866" s="98">
        <v>2.3177476118652507E-2</v>
      </c>
      <c r="F866" s="98">
        <v>857</v>
      </c>
      <c r="G866" s="76">
        <f t="shared" ca="1" si="30"/>
        <v>1.7059944807646245E-3</v>
      </c>
    </row>
    <row r="867" spans="2:7">
      <c r="B867" s="283">
        <v>45680.645833333336</v>
      </c>
      <c r="C867" s="284">
        <v>1444.15</v>
      </c>
      <c r="D867" s="98">
        <f t="shared" si="31"/>
        <v>2.548105744189475</v>
      </c>
      <c r="E867" s="98">
        <v>2.3167664458535686E-2</v>
      </c>
      <c r="F867" s="98">
        <v>858</v>
      </c>
      <c r="G867" s="76">
        <f t="shared" ca="1" si="30"/>
        <v>-2.9064709219485858E-2</v>
      </c>
    </row>
    <row r="868" spans="2:7">
      <c r="B868" s="283">
        <v>38611.645833333336</v>
      </c>
      <c r="C868" s="284">
        <v>69.87</v>
      </c>
      <c r="D868" s="98">
        <f t="shared" si="31"/>
        <v>-0.9516185991759859</v>
      </c>
      <c r="E868" s="98">
        <v>2.3136623224483843E-2</v>
      </c>
      <c r="F868" s="98">
        <v>859</v>
      </c>
      <c r="G868" s="76">
        <f t="shared" ca="1" si="30"/>
        <v>5.3443009939384785E-2</v>
      </c>
    </row>
    <row r="869" spans="2:7">
      <c r="B869" s="283">
        <v>41115.645833333336</v>
      </c>
      <c r="C869" s="284">
        <v>220.44</v>
      </c>
      <c r="D869" s="98">
        <f t="shared" si="31"/>
        <v>2.1550021468441387</v>
      </c>
      <c r="E869" s="98">
        <v>2.3113338902812641E-2</v>
      </c>
      <c r="F869" s="98">
        <v>860</v>
      </c>
      <c r="G869" s="76">
        <f t="shared" ca="1" si="30"/>
        <v>-5.8280833567005932E-2</v>
      </c>
    </row>
    <row r="870" spans="2:7">
      <c r="B870" s="283">
        <v>41722.645833333336</v>
      </c>
      <c r="C870" s="284">
        <v>211.37</v>
      </c>
      <c r="D870" s="98">
        <f t="shared" si="31"/>
        <v>-4.114498276174916E-2</v>
      </c>
      <c r="E870" s="98">
        <v>2.3088092933204241E-2</v>
      </c>
      <c r="F870" s="98">
        <v>861</v>
      </c>
      <c r="G870" s="76">
        <f t="shared" ca="1" si="30"/>
        <v>-2.0838245799451979E-2</v>
      </c>
    </row>
    <row r="871" spans="2:7">
      <c r="B871" s="283">
        <v>39220.645833333336</v>
      </c>
      <c r="C871" s="284">
        <v>100.68</v>
      </c>
      <c r="D871" s="98">
        <f t="shared" si="31"/>
        <v>-0.52367885698065009</v>
      </c>
      <c r="E871" s="98">
        <v>2.3066761507976929E-2</v>
      </c>
      <c r="F871" s="98">
        <v>862</v>
      </c>
      <c r="G871" s="76">
        <f t="shared" ca="1" si="30"/>
        <v>2.2381430016868195E-2</v>
      </c>
    </row>
    <row r="872" spans="2:7">
      <c r="B872" s="283">
        <v>40830.645833333336</v>
      </c>
      <c r="C872" s="284">
        <v>234.78</v>
      </c>
      <c r="D872" s="98">
        <f t="shared" si="31"/>
        <v>1.331942789034565</v>
      </c>
      <c r="E872" s="98">
        <v>2.3051113338271811E-2</v>
      </c>
      <c r="F872" s="98">
        <v>863</v>
      </c>
      <c r="G872" s="76">
        <f t="shared" ca="1" si="30"/>
        <v>-2.0219044573702421E-2</v>
      </c>
    </row>
    <row r="873" spans="2:7">
      <c r="B873" s="283">
        <v>37145.645833333336</v>
      </c>
      <c r="C873" s="284">
        <v>21.35</v>
      </c>
      <c r="D873" s="98">
        <f t="shared" si="31"/>
        <v>-0.90906380441264156</v>
      </c>
      <c r="E873" s="98">
        <v>2.2999520843315802E-2</v>
      </c>
      <c r="F873" s="98">
        <v>864</v>
      </c>
      <c r="G873" s="76">
        <f t="shared" ca="1" si="30"/>
        <v>-1.0370669377833958E-2</v>
      </c>
    </row>
    <row r="874" spans="2:7">
      <c r="B874" s="283">
        <v>44872.645833333336</v>
      </c>
      <c r="C874" s="284">
        <v>552.17999999999995</v>
      </c>
      <c r="D874" s="98">
        <f t="shared" si="31"/>
        <v>24.863231850117092</v>
      </c>
      <c r="E874" s="98">
        <v>2.2991274061174183E-2</v>
      </c>
      <c r="F874" s="98">
        <v>865</v>
      </c>
      <c r="G874" s="76">
        <f t="shared" ca="1" si="30"/>
        <v>2.8475163833120831E-2</v>
      </c>
    </row>
    <row r="875" spans="2:7">
      <c r="B875" s="283">
        <v>45727.645833333336</v>
      </c>
      <c r="C875" s="284">
        <v>1742.13</v>
      </c>
      <c r="D875" s="98">
        <f t="shared" si="31"/>
        <v>2.1550038031076828</v>
      </c>
      <c r="E875" s="98">
        <v>2.2959078818341583E-2</v>
      </c>
      <c r="F875" s="98">
        <v>866</v>
      </c>
      <c r="G875" s="76">
        <f t="shared" ca="1" si="30"/>
        <v>-1.0832701883995511E-2</v>
      </c>
    </row>
    <row r="876" spans="2:7">
      <c r="B876" s="283">
        <v>42587.645833333336</v>
      </c>
      <c r="C876" s="284">
        <v>391.72</v>
      </c>
      <c r="D876" s="98">
        <f t="shared" si="31"/>
        <v>-0.77514881208635411</v>
      </c>
      <c r="E876" s="98">
        <v>2.2954587000235005E-2</v>
      </c>
      <c r="F876" s="98">
        <v>867</v>
      </c>
      <c r="G876" s="76">
        <f t="shared" ca="1" si="30"/>
        <v>-6.6187886449006583E-2</v>
      </c>
    </row>
    <row r="877" spans="2:7">
      <c r="B877" s="283">
        <v>39857.645833333336</v>
      </c>
      <c r="C877" s="284">
        <v>49.47</v>
      </c>
      <c r="D877" s="98">
        <f t="shared" si="31"/>
        <v>-0.87371081384662519</v>
      </c>
      <c r="E877" s="98">
        <v>2.29528535980148E-2</v>
      </c>
      <c r="F877" s="98">
        <v>868</v>
      </c>
      <c r="G877" s="76">
        <f t="shared" ca="1" si="30"/>
        <v>2.8969620062935925E-2</v>
      </c>
    </row>
    <row r="878" spans="2:7">
      <c r="B878" s="283">
        <v>43874.645833333336</v>
      </c>
      <c r="C878" s="284">
        <v>457.28</v>
      </c>
      <c r="D878" s="98">
        <f t="shared" si="31"/>
        <v>8.2435819688700214</v>
      </c>
      <c r="E878" s="98">
        <v>2.2951993199409326E-2</v>
      </c>
      <c r="F878" s="98">
        <v>869</v>
      </c>
      <c r="G878" s="76">
        <f t="shared" ca="1" si="30"/>
        <v>3.375914825534726E-2</v>
      </c>
    </row>
    <row r="879" spans="2:7">
      <c r="B879" s="283">
        <v>42122.645833333336</v>
      </c>
      <c r="C879" s="284">
        <v>163.22999999999999</v>
      </c>
      <c r="D879" s="98">
        <f t="shared" si="31"/>
        <v>-0.64304146256123162</v>
      </c>
      <c r="E879" s="98">
        <v>2.293664222598224E-2</v>
      </c>
      <c r="F879" s="98">
        <v>870</v>
      </c>
      <c r="G879" s="76">
        <f t="shared" ca="1" si="30"/>
        <v>2.2845493055945791E-2</v>
      </c>
    </row>
    <row r="880" spans="2:7">
      <c r="B880" s="283">
        <v>39559.645833333336</v>
      </c>
      <c r="C880" s="284">
        <v>94.24</v>
      </c>
      <c r="D880" s="98">
        <f t="shared" si="31"/>
        <v>-0.42265514917600933</v>
      </c>
      <c r="E880" s="98">
        <v>2.2902420492781905E-2</v>
      </c>
      <c r="F880" s="98">
        <v>871</v>
      </c>
      <c r="G880" s="76">
        <f t="shared" ca="1" si="30"/>
        <v>-4.5652804758489617E-2</v>
      </c>
    </row>
    <row r="881" spans="2:7">
      <c r="B881" s="283">
        <v>41680.645833333336</v>
      </c>
      <c r="C881" s="284">
        <v>211.4</v>
      </c>
      <c r="D881" s="98">
        <f t="shared" si="31"/>
        <v>1.2432088285229206</v>
      </c>
      <c r="E881" s="98">
        <v>2.2886727633425252E-2</v>
      </c>
      <c r="F881" s="98">
        <v>872</v>
      </c>
      <c r="G881" s="76">
        <f t="shared" ca="1" si="30"/>
        <v>2.5128671309404258E-3</v>
      </c>
    </row>
    <row r="882" spans="2:7">
      <c r="B882" s="283">
        <v>41604.645833333336</v>
      </c>
      <c r="C882" s="284">
        <v>172.68</v>
      </c>
      <c r="D882" s="98">
        <f t="shared" si="31"/>
        <v>-0.18315988647114478</v>
      </c>
      <c r="E882" s="98">
        <v>2.2864589503613475E-2</v>
      </c>
      <c r="F882" s="98">
        <v>873</v>
      </c>
      <c r="G882" s="76">
        <f t="shared" ca="1" si="30"/>
        <v>5.7805243705309518E-3</v>
      </c>
    </row>
    <row r="883" spans="2:7">
      <c r="B883" s="283">
        <v>39660.645833333336</v>
      </c>
      <c r="C883" s="284">
        <v>93.81</v>
      </c>
      <c r="D883" s="98">
        <f t="shared" si="31"/>
        <v>-0.45674079221681729</v>
      </c>
      <c r="E883" s="98">
        <v>2.2786742259049309E-2</v>
      </c>
      <c r="F883" s="98">
        <v>874</v>
      </c>
      <c r="G883" s="76">
        <f t="shared" ca="1" si="30"/>
        <v>-1.9979579113230707E-2</v>
      </c>
    </row>
    <row r="884" spans="2:7">
      <c r="B884" s="283">
        <v>40317.645833333336</v>
      </c>
      <c r="C884" s="284">
        <v>125.46</v>
      </c>
      <c r="D884" s="98">
        <f t="shared" si="31"/>
        <v>0.3373840741925167</v>
      </c>
      <c r="E884" s="98">
        <v>2.2743947175348334E-2</v>
      </c>
      <c r="F884" s="98">
        <v>875</v>
      </c>
      <c r="G884" s="76">
        <f t="shared" ca="1" si="30"/>
        <v>-1.1979707339054572E-2</v>
      </c>
    </row>
    <row r="885" spans="2:7">
      <c r="B885" s="283">
        <v>38800.645833333336</v>
      </c>
      <c r="C885" s="284">
        <v>87.27</v>
      </c>
      <c r="D885" s="98">
        <f t="shared" si="31"/>
        <v>-0.30439980870396943</v>
      </c>
      <c r="E885" s="98">
        <v>2.2735263096214764E-2</v>
      </c>
      <c r="F885" s="98">
        <v>876</v>
      </c>
      <c r="G885" s="76">
        <f t="shared" ca="1" si="30"/>
        <v>2.1995501259918004E-2</v>
      </c>
    </row>
    <row r="886" spans="2:7">
      <c r="B886" s="283">
        <v>42887.645833333336</v>
      </c>
      <c r="C886" s="284">
        <v>418.88</v>
      </c>
      <c r="D886" s="98">
        <f t="shared" si="31"/>
        <v>3.7998166609373207</v>
      </c>
      <c r="E886" s="98">
        <v>2.2731157067167995E-2</v>
      </c>
      <c r="F886" s="98">
        <v>877</v>
      </c>
      <c r="G886" s="76">
        <f t="shared" ca="1" si="30"/>
        <v>-2.9137007060127056E-2</v>
      </c>
    </row>
    <row r="887" spans="2:7">
      <c r="B887" s="283">
        <v>36894.645833333336</v>
      </c>
      <c r="C887" s="284">
        <v>37.409999999999997</v>
      </c>
      <c r="D887" s="98">
        <f t="shared" si="31"/>
        <v>-0.9106904125286478</v>
      </c>
      <c r="E887" s="98">
        <v>2.2689994532531399E-2</v>
      </c>
      <c r="F887" s="98">
        <v>878</v>
      </c>
      <c r="G887" s="76">
        <f t="shared" ca="1" si="30"/>
        <v>8.7323178058108519E-3</v>
      </c>
    </row>
    <row r="888" spans="2:7">
      <c r="B888" s="283">
        <v>45002.645833333336</v>
      </c>
      <c r="C888" s="284">
        <v>639.70000000000005</v>
      </c>
      <c r="D888" s="98">
        <f t="shared" si="31"/>
        <v>16.099705960973004</v>
      </c>
      <c r="E888" s="98">
        <v>2.2538363171355602E-2</v>
      </c>
      <c r="F888" s="98">
        <v>879</v>
      </c>
      <c r="G888" s="76">
        <f t="shared" ca="1" si="30"/>
        <v>6.0625558573391605E-3</v>
      </c>
    </row>
    <row r="889" spans="2:7">
      <c r="B889" s="283">
        <v>39758.645833333336</v>
      </c>
      <c r="C889" s="284">
        <v>74.989999999999995</v>
      </c>
      <c r="D889" s="98">
        <f t="shared" si="31"/>
        <v>-0.88277317492574647</v>
      </c>
      <c r="E889" s="98">
        <v>2.2497954731387937E-2</v>
      </c>
      <c r="F889" s="98">
        <v>880</v>
      </c>
      <c r="G889" s="76">
        <f t="shared" ca="1" si="30"/>
        <v>3.3749407911039683E-2</v>
      </c>
    </row>
    <row r="890" spans="2:7">
      <c r="B890" s="283">
        <v>40689.645833333336</v>
      </c>
      <c r="C890" s="284">
        <v>129.33000000000001</v>
      </c>
      <c r="D890" s="98">
        <f t="shared" si="31"/>
        <v>0.7246299506600884</v>
      </c>
      <c r="E890" s="98">
        <v>2.2452367776108817E-2</v>
      </c>
      <c r="F890" s="98">
        <v>881</v>
      </c>
      <c r="G890" s="76">
        <f t="shared" ca="1" si="30"/>
        <v>-4.3998362971517109E-2</v>
      </c>
    </row>
    <row r="891" spans="2:7">
      <c r="B891" s="283">
        <v>40378.645833333336</v>
      </c>
      <c r="C891" s="284">
        <v>128.55000000000001</v>
      </c>
      <c r="D891" s="98">
        <f t="shared" si="31"/>
        <v>-6.0310832753421861E-3</v>
      </c>
      <c r="E891" s="98">
        <v>2.2429014554998794E-2</v>
      </c>
      <c r="F891" s="98">
        <v>882</v>
      </c>
      <c r="G891" s="76">
        <f t="shared" ca="1" si="30"/>
        <v>-4.356159041537587E-2</v>
      </c>
    </row>
    <row r="892" spans="2:7">
      <c r="B892" s="283">
        <v>39654.645833333336</v>
      </c>
      <c r="C892" s="284">
        <v>91.67</v>
      </c>
      <c r="D892" s="98">
        <f t="shared" si="31"/>
        <v>-0.28689225982108135</v>
      </c>
      <c r="E892" s="98">
        <v>2.2418023644880769E-2</v>
      </c>
      <c r="F892" s="98">
        <v>883</v>
      </c>
      <c r="G892" s="76">
        <f t="shared" ca="1" si="30"/>
        <v>3.3531394523249471E-2</v>
      </c>
    </row>
    <row r="893" spans="2:7">
      <c r="B893" s="283">
        <v>43517.645833333336</v>
      </c>
      <c r="C893" s="284">
        <v>297.93</v>
      </c>
      <c r="D893" s="98">
        <f t="shared" si="31"/>
        <v>2.2500272717355734</v>
      </c>
      <c r="E893" s="98">
        <v>2.2409059711736568E-2</v>
      </c>
      <c r="F893" s="98">
        <v>884</v>
      </c>
      <c r="G893" s="76">
        <f t="shared" ca="1" si="30"/>
        <v>-2.581352349129133E-3</v>
      </c>
    </row>
    <row r="894" spans="2:7">
      <c r="B894" s="283">
        <v>42417.645833333336</v>
      </c>
      <c r="C894" s="284">
        <v>338.48</v>
      </c>
      <c r="D894" s="98">
        <f t="shared" si="31"/>
        <v>0.13610579666364586</v>
      </c>
      <c r="E894" s="98">
        <v>2.2381973600749117E-2</v>
      </c>
      <c r="F894" s="98">
        <v>885</v>
      </c>
      <c r="G894" s="76">
        <f t="shared" ca="1" si="30"/>
        <v>-1.2091944833097782E-2</v>
      </c>
    </row>
    <row r="895" spans="2:7">
      <c r="B895" s="283">
        <v>39330.645833333336</v>
      </c>
      <c r="C895" s="284">
        <v>88.67</v>
      </c>
      <c r="D895" s="98">
        <f t="shared" si="31"/>
        <v>-0.73803474355944221</v>
      </c>
      <c r="E895" s="98">
        <v>2.2368269341634939E-2</v>
      </c>
      <c r="F895" s="98">
        <v>886</v>
      </c>
      <c r="G895" s="76">
        <f t="shared" ca="1" si="30"/>
        <v>-9.9652700995253828E-3</v>
      </c>
    </row>
    <row r="896" spans="2:7">
      <c r="B896" s="283">
        <v>44286.645833333336</v>
      </c>
      <c r="C896" s="284">
        <v>305.25</v>
      </c>
      <c r="D896" s="98">
        <f t="shared" si="31"/>
        <v>2.442539754144581</v>
      </c>
      <c r="E896" s="98">
        <v>2.2339071605600003E-2</v>
      </c>
      <c r="F896" s="98">
        <v>887</v>
      </c>
      <c r="G896" s="76">
        <f t="shared" ca="1" si="30"/>
        <v>2.8240851142458341E-2</v>
      </c>
    </row>
    <row r="897" spans="2:7">
      <c r="B897" s="283">
        <v>37999.645833333336</v>
      </c>
      <c r="C897" s="284">
        <v>31.58</v>
      </c>
      <c r="D897" s="98">
        <f t="shared" si="31"/>
        <v>-0.89654381654381654</v>
      </c>
      <c r="E897" s="98">
        <v>2.2337325995467783E-2</v>
      </c>
      <c r="F897" s="98">
        <v>888</v>
      </c>
      <c r="G897" s="76">
        <f t="shared" ca="1" si="30"/>
        <v>4.8277106067258092E-3</v>
      </c>
    </row>
    <row r="898" spans="2:7">
      <c r="B898" s="283">
        <v>42174.645833333336</v>
      </c>
      <c r="C898" s="284">
        <v>162.07</v>
      </c>
      <c r="D898" s="98">
        <f t="shared" si="31"/>
        <v>4.132045598480051</v>
      </c>
      <c r="E898" s="98">
        <v>2.2330158329653571E-2</v>
      </c>
      <c r="F898" s="98">
        <v>889</v>
      </c>
      <c r="G898" s="76">
        <f t="shared" ca="1" si="30"/>
        <v>4.3000212428025403E-2</v>
      </c>
    </row>
    <row r="899" spans="2:7">
      <c r="B899" s="283">
        <v>43469.645833333336</v>
      </c>
      <c r="C899" s="284">
        <v>297.77</v>
      </c>
      <c r="D899" s="98">
        <f t="shared" si="31"/>
        <v>0.8372925279200345</v>
      </c>
      <c r="E899" s="98">
        <v>2.2280966767371568E-2</v>
      </c>
      <c r="F899" s="98">
        <v>890</v>
      </c>
      <c r="G899" s="76">
        <f t="shared" ca="1" si="30"/>
        <v>-9.2213830808498543E-3</v>
      </c>
    </row>
    <row r="900" spans="2:7">
      <c r="B900" s="283">
        <v>40918.645833333336</v>
      </c>
      <c r="C900" s="284">
        <v>173.1</v>
      </c>
      <c r="D900" s="98">
        <f t="shared" si="31"/>
        <v>-0.41867884608926353</v>
      </c>
      <c r="E900" s="98">
        <v>2.2264217799562891E-2</v>
      </c>
      <c r="F900" s="98">
        <v>891</v>
      </c>
      <c r="G900" s="76">
        <f t="shared" ca="1" si="30"/>
        <v>-1.3733132696652307E-2</v>
      </c>
    </row>
    <row r="901" spans="2:7">
      <c r="B901" s="283">
        <v>40886.645833333336</v>
      </c>
      <c r="C901" s="284">
        <v>191.25</v>
      </c>
      <c r="D901" s="98">
        <f t="shared" si="31"/>
        <v>0.1048526863084922</v>
      </c>
      <c r="E901" s="98">
        <v>2.2235287829386996E-2</v>
      </c>
      <c r="F901" s="98">
        <v>892</v>
      </c>
      <c r="G901" s="76">
        <f t="shared" ca="1" si="30"/>
        <v>-6.9843365724333792E-3</v>
      </c>
    </row>
    <row r="902" spans="2:7">
      <c r="B902" s="283">
        <v>42405.645833333336</v>
      </c>
      <c r="C902" s="284">
        <v>388.15</v>
      </c>
      <c r="D902" s="98">
        <f t="shared" si="31"/>
        <v>1.0295424836601308</v>
      </c>
      <c r="E902" s="98">
        <v>2.2173649698469911E-2</v>
      </c>
      <c r="F902" s="98">
        <v>893</v>
      </c>
      <c r="G902" s="76">
        <f t="shared" ca="1" si="30"/>
        <v>7.3953396355286756E-3</v>
      </c>
    </row>
    <row r="903" spans="2:7">
      <c r="B903" s="283">
        <v>43083.645833333336</v>
      </c>
      <c r="C903" s="284">
        <v>332.68</v>
      </c>
      <c r="D903" s="98">
        <f t="shared" si="31"/>
        <v>-0.14290866932886759</v>
      </c>
      <c r="E903" s="98">
        <v>2.2152579346790713E-2</v>
      </c>
      <c r="F903" s="98">
        <v>894</v>
      </c>
      <c r="G903" s="76">
        <f t="shared" ca="1" si="30"/>
        <v>-4.3648781649479711E-3</v>
      </c>
    </row>
    <row r="904" spans="2:7">
      <c r="B904" s="283">
        <v>45356.645833333336</v>
      </c>
      <c r="C904" s="284">
        <v>1029</v>
      </c>
      <c r="D904" s="98">
        <f t="shared" si="31"/>
        <v>2.0930624023085245</v>
      </c>
      <c r="E904" s="98">
        <v>2.2151584384622947E-2</v>
      </c>
      <c r="F904" s="98">
        <v>895</v>
      </c>
      <c r="G904" s="76">
        <f t="shared" ca="1" si="30"/>
        <v>4.5284660888808143E-3</v>
      </c>
    </row>
    <row r="905" spans="2:7">
      <c r="B905" s="283">
        <v>41292.645833333336</v>
      </c>
      <c r="C905" s="284">
        <v>226.59</v>
      </c>
      <c r="D905" s="98">
        <f t="shared" si="31"/>
        <v>-0.77979591836734696</v>
      </c>
      <c r="E905" s="98">
        <v>2.2149043666546353E-2</v>
      </c>
      <c r="F905" s="98">
        <v>896</v>
      </c>
      <c r="G905" s="76">
        <f t="shared" ca="1" si="30"/>
        <v>2.5221279079491381E-2</v>
      </c>
    </row>
    <row r="906" spans="2:7">
      <c r="B906" s="283">
        <v>40785.645833333336</v>
      </c>
      <c r="C906" s="284">
        <v>215.13</v>
      </c>
      <c r="D906" s="98">
        <f t="shared" si="31"/>
        <v>-5.0575930094002408E-2</v>
      </c>
      <c r="E906" s="98">
        <v>2.2092360319270199E-2</v>
      </c>
      <c r="F906" s="98">
        <v>897</v>
      </c>
      <c r="G906" s="76">
        <f t="shared" ref="G906:G969" ca="1" si="32">_xlfn.NORM.INV(RAND(),M$12,M$13)</f>
        <v>-4.0456409675754666E-2</v>
      </c>
    </row>
    <row r="907" spans="2:7">
      <c r="B907" s="283">
        <v>40399.645833333336</v>
      </c>
      <c r="C907" s="284">
        <v>119.56</v>
      </c>
      <c r="D907" s="98">
        <f t="shared" ref="D907:D970" si="33">C907/C906-1</f>
        <v>-0.44424301585088088</v>
      </c>
      <c r="E907" s="98">
        <v>2.2055052145665943E-2</v>
      </c>
      <c r="F907" s="98">
        <v>898</v>
      </c>
      <c r="G907" s="76">
        <f t="shared" ca="1" si="32"/>
        <v>-3.9426020618781976E-2</v>
      </c>
    </row>
    <row r="908" spans="2:7">
      <c r="B908" s="283">
        <v>38202.645833333336</v>
      </c>
      <c r="C908" s="284">
        <v>25.98</v>
      </c>
      <c r="D908" s="98">
        <f t="shared" si="33"/>
        <v>-0.78270324523251922</v>
      </c>
      <c r="E908" s="98">
        <v>2.202989771833197E-2</v>
      </c>
      <c r="F908" s="98">
        <v>899</v>
      </c>
      <c r="G908" s="76">
        <f t="shared" ca="1" si="32"/>
        <v>2.7792287969815487E-2</v>
      </c>
    </row>
    <row r="909" spans="2:7">
      <c r="B909" s="283">
        <v>37041.645833333336</v>
      </c>
      <c r="C909" s="284">
        <v>23.67</v>
      </c>
      <c r="D909" s="98">
        <f t="shared" si="33"/>
        <v>-8.8914549653579589E-2</v>
      </c>
      <c r="E909" s="98">
        <v>2.2020725388601115E-2</v>
      </c>
      <c r="F909" s="98">
        <v>900</v>
      </c>
      <c r="G909" s="76">
        <f t="shared" ca="1" si="32"/>
        <v>2.339476690422039E-3</v>
      </c>
    </row>
    <row r="910" spans="2:7">
      <c r="B910" s="283">
        <v>42828.645833333336</v>
      </c>
      <c r="C910" s="284">
        <v>386</v>
      </c>
      <c r="D910" s="98">
        <f t="shared" si="33"/>
        <v>15.307562315166876</v>
      </c>
      <c r="E910" s="98">
        <v>2.197511252316664E-2</v>
      </c>
      <c r="F910" s="98">
        <v>901</v>
      </c>
      <c r="G910" s="76">
        <f t="shared" ca="1" si="32"/>
        <v>4.1956082549767522E-2</v>
      </c>
    </row>
    <row r="911" spans="2:7">
      <c r="B911" s="283">
        <v>41516.645833333336</v>
      </c>
      <c r="C911" s="284">
        <v>179.58</v>
      </c>
      <c r="D911" s="98">
        <f t="shared" si="33"/>
        <v>-0.53476683937823832</v>
      </c>
      <c r="E911" s="98">
        <v>2.1908609799123679E-2</v>
      </c>
      <c r="F911" s="98">
        <v>902</v>
      </c>
      <c r="G911" s="76">
        <f t="shared" ca="1" si="32"/>
        <v>1.4535718954401002E-2</v>
      </c>
    </row>
    <row r="912" spans="2:7">
      <c r="B912" s="283">
        <v>45000.645833333336</v>
      </c>
      <c r="C912" s="284">
        <v>637.04999999999995</v>
      </c>
      <c r="D912" s="98">
        <f t="shared" si="33"/>
        <v>2.5474440360841961</v>
      </c>
      <c r="E912" s="98">
        <v>2.1896053897978884E-2</v>
      </c>
      <c r="F912" s="98">
        <v>903</v>
      </c>
      <c r="G912" s="76">
        <f t="shared" ca="1" si="32"/>
        <v>3.4414693486651105E-2</v>
      </c>
    </row>
    <row r="913" spans="2:7">
      <c r="B913" s="283">
        <v>42188.645833333336</v>
      </c>
      <c r="C913" s="284">
        <v>158.03</v>
      </c>
      <c r="D913" s="98">
        <f t="shared" si="33"/>
        <v>-0.75193469900321797</v>
      </c>
      <c r="E913" s="98">
        <v>2.1855803427093479E-2</v>
      </c>
      <c r="F913" s="98">
        <v>904</v>
      </c>
      <c r="G913" s="76">
        <f t="shared" ca="1" si="32"/>
        <v>9.4150890599149651E-3</v>
      </c>
    </row>
    <row r="914" spans="2:7">
      <c r="B914" s="283">
        <v>44777.645833333336</v>
      </c>
      <c r="C914" s="284">
        <v>395.82</v>
      </c>
      <c r="D914" s="98">
        <f t="shared" si="33"/>
        <v>1.5047142947541605</v>
      </c>
      <c r="E914" s="98">
        <v>2.1813769780829606E-2</v>
      </c>
      <c r="F914" s="98">
        <v>905</v>
      </c>
      <c r="G914" s="76">
        <f t="shared" ca="1" si="32"/>
        <v>-1.246555859824854E-3</v>
      </c>
    </row>
    <row r="915" spans="2:7">
      <c r="B915" s="283">
        <v>41204.645833333336</v>
      </c>
      <c r="C915" s="284">
        <v>232.79</v>
      </c>
      <c r="D915" s="98">
        <f t="shared" si="33"/>
        <v>-0.41187913698145617</v>
      </c>
      <c r="E915" s="98">
        <v>2.1770618443576195E-2</v>
      </c>
      <c r="F915" s="98">
        <v>906</v>
      </c>
      <c r="G915" s="76">
        <f t="shared" ca="1" si="32"/>
        <v>4.7517924609961175E-2</v>
      </c>
    </row>
    <row r="916" spans="2:7">
      <c r="B916" s="283">
        <v>44593.645833333336</v>
      </c>
      <c r="C916" s="284">
        <v>379.83</v>
      </c>
      <c r="D916" s="98">
        <f t="shared" si="33"/>
        <v>0.63164225267408391</v>
      </c>
      <c r="E916" s="98">
        <v>2.1735036987222456E-2</v>
      </c>
      <c r="F916" s="98">
        <v>907</v>
      </c>
      <c r="G916" s="76">
        <f t="shared" ca="1" si="32"/>
        <v>5.9415483251585542E-3</v>
      </c>
    </row>
    <row r="917" spans="2:7">
      <c r="B917" s="283">
        <v>43313.645833333336</v>
      </c>
      <c r="C917" s="284">
        <v>271.5</v>
      </c>
      <c r="D917" s="98">
        <f t="shared" si="33"/>
        <v>-0.28520653976779087</v>
      </c>
      <c r="E917" s="98">
        <v>2.1713769615775425E-2</v>
      </c>
      <c r="F917" s="98">
        <v>908</v>
      </c>
      <c r="G917" s="76">
        <f t="shared" ca="1" si="32"/>
        <v>2.1580020074929152E-2</v>
      </c>
    </row>
    <row r="918" spans="2:7">
      <c r="B918" s="283">
        <v>37440.645833333336</v>
      </c>
      <c r="C918" s="284">
        <v>25.88</v>
      </c>
      <c r="D918" s="98">
        <f t="shared" si="33"/>
        <v>-0.9046777163904236</v>
      </c>
      <c r="E918" s="98">
        <v>2.1713383339913239E-2</v>
      </c>
      <c r="F918" s="98">
        <v>909</v>
      </c>
      <c r="G918" s="76">
        <f t="shared" ca="1" si="32"/>
        <v>-3.2902165224309249E-2</v>
      </c>
    </row>
    <row r="919" spans="2:7">
      <c r="B919" s="283">
        <v>45042.645833333336</v>
      </c>
      <c r="C919" s="284">
        <v>598.15</v>
      </c>
      <c r="D919" s="98">
        <f t="shared" si="33"/>
        <v>22.112442040185471</v>
      </c>
      <c r="E919" s="98">
        <v>2.1692715005551255E-2</v>
      </c>
      <c r="F919" s="98">
        <v>910</v>
      </c>
      <c r="G919" s="76">
        <f t="shared" ca="1" si="32"/>
        <v>1.5901016601185137E-2</v>
      </c>
    </row>
    <row r="920" spans="2:7">
      <c r="B920" s="283">
        <v>38009.645833333336</v>
      </c>
      <c r="C920" s="284">
        <v>29.21</v>
      </c>
      <c r="D920" s="98">
        <f t="shared" si="33"/>
        <v>-0.95116609546100472</v>
      </c>
      <c r="E920" s="98">
        <v>2.1685904162294545E-2</v>
      </c>
      <c r="F920" s="98">
        <v>911</v>
      </c>
      <c r="G920" s="76">
        <f t="shared" ca="1" si="32"/>
        <v>1.1349262857291034E-2</v>
      </c>
    </row>
    <row r="921" spans="2:7">
      <c r="B921" s="283">
        <v>36601.645833333336</v>
      </c>
      <c r="C921" s="284">
        <v>28.27</v>
      </c>
      <c r="D921" s="98">
        <f t="shared" si="33"/>
        <v>-3.2180760013693965E-2</v>
      </c>
      <c r="E921" s="98">
        <v>2.1684134441633418E-2</v>
      </c>
      <c r="F921" s="98">
        <v>912</v>
      </c>
      <c r="G921" s="76">
        <f t="shared" ca="1" si="32"/>
        <v>3.813276675668862E-2</v>
      </c>
    </row>
    <row r="922" spans="2:7">
      <c r="B922" s="283">
        <v>44923.645833333336</v>
      </c>
      <c r="C922" s="284">
        <v>624.4</v>
      </c>
      <c r="D922" s="98">
        <f t="shared" si="33"/>
        <v>21.087018040325432</v>
      </c>
      <c r="E922" s="98">
        <v>2.1680438517548861E-2</v>
      </c>
      <c r="F922" s="98">
        <v>913</v>
      </c>
      <c r="G922" s="76">
        <f t="shared" ca="1" si="32"/>
        <v>6.4337984750460389E-2</v>
      </c>
    </row>
    <row r="923" spans="2:7">
      <c r="B923" s="283">
        <v>44371.645833333336</v>
      </c>
      <c r="C923" s="284">
        <v>323.85000000000002</v>
      </c>
      <c r="D923" s="98">
        <f t="shared" si="33"/>
        <v>-0.48134208840486858</v>
      </c>
      <c r="E923" s="98">
        <v>2.1673291690327501E-2</v>
      </c>
      <c r="F923" s="98">
        <v>914</v>
      </c>
      <c r="G923" s="76">
        <f t="shared" ca="1" si="32"/>
        <v>2.6922229440786098E-2</v>
      </c>
    </row>
    <row r="924" spans="2:7">
      <c r="B924" s="283">
        <v>45636.645833333336</v>
      </c>
      <c r="C924" s="284">
        <v>1933.55</v>
      </c>
      <c r="D924" s="98">
        <f t="shared" si="33"/>
        <v>4.970511039061293</v>
      </c>
      <c r="E924" s="98">
        <v>2.1647697851610026E-2</v>
      </c>
      <c r="F924" s="98">
        <v>915</v>
      </c>
      <c r="G924" s="76">
        <f t="shared" ca="1" si="32"/>
        <v>5.456830827327272E-3</v>
      </c>
    </row>
    <row r="925" spans="2:7">
      <c r="B925" s="283">
        <v>38596.645833333336</v>
      </c>
      <c r="C925" s="284">
        <v>59.07</v>
      </c>
      <c r="D925" s="98">
        <f t="shared" si="33"/>
        <v>-0.96944997543378764</v>
      </c>
      <c r="E925" s="98">
        <v>2.1618817018332681E-2</v>
      </c>
      <c r="F925" s="98">
        <v>916</v>
      </c>
      <c r="G925" s="76">
        <f t="shared" ca="1" si="32"/>
        <v>-1.7963035753866728E-2</v>
      </c>
    </row>
    <row r="926" spans="2:7">
      <c r="B926" s="283">
        <v>38328.645833333336</v>
      </c>
      <c r="C926" s="284">
        <v>32.68</v>
      </c>
      <c r="D926" s="98">
        <f t="shared" si="33"/>
        <v>-0.44675808362959202</v>
      </c>
      <c r="E926" s="98">
        <v>2.1569240387621091E-2</v>
      </c>
      <c r="F926" s="98">
        <v>917</v>
      </c>
      <c r="G926" s="76">
        <f t="shared" ca="1" si="32"/>
        <v>2.4780328738753764E-2</v>
      </c>
    </row>
    <row r="927" spans="2:7">
      <c r="B927" s="283">
        <v>40547.645833333336</v>
      </c>
      <c r="C927" s="284">
        <v>143.56</v>
      </c>
      <c r="D927" s="98">
        <f t="shared" si="33"/>
        <v>3.3929008567931458</v>
      </c>
      <c r="E927" s="98">
        <v>2.1561232477051107E-2</v>
      </c>
      <c r="F927" s="98">
        <v>918</v>
      </c>
      <c r="G927" s="76">
        <f t="shared" ca="1" si="32"/>
        <v>6.6754251441232867E-3</v>
      </c>
    </row>
    <row r="928" spans="2:7">
      <c r="B928" s="283">
        <v>40977.645833333336</v>
      </c>
      <c r="C928" s="284">
        <v>186.68</v>
      </c>
      <c r="D928" s="98">
        <f t="shared" si="33"/>
        <v>0.300362217887991</v>
      </c>
      <c r="E928" s="98">
        <v>2.1560687315311355E-2</v>
      </c>
      <c r="F928" s="98">
        <v>919</v>
      </c>
      <c r="G928" s="76">
        <f t="shared" ca="1" si="32"/>
        <v>6.1726228368160517E-2</v>
      </c>
    </row>
    <row r="929" spans="2:7">
      <c r="B929" s="283">
        <v>44932.645833333336</v>
      </c>
      <c r="C929" s="284">
        <v>665.8</v>
      </c>
      <c r="D929" s="98">
        <f t="shared" si="33"/>
        <v>2.566530962074137</v>
      </c>
      <c r="E929" s="98">
        <v>2.1557345607978506E-2</v>
      </c>
      <c r="F929" s="98">
        <v>920</v>
      </c>
      <c r="G929" s="76">
        <f t="shared" ca="1" si="32"/>
        <v>3.4066697676279518E-2</v>
      </c>
    </row>
    <row r="930" spans="2:7">
      <c r="B930" s="283">
        <v>45133.645833333336</v>
      </c>
      <c r="C930" s="284">
        <v>574.52</v>
      </c>
      <c r="D930" s="98">
        <f t="shared" si="33"/>
        <v>-0.13709822769600477</v>
      </c>
      <c r="E930" s="98">
        <v>2.1550497866287266E-2</v>
      </c>
      <c r="F930" s="98">
        <v>921</v>
      </c>
      <c r="G930" s="76">
        <f t="shared" ca="1" si="32"/>
        <v>2.6050613717001118E-3</v>
      </c>
    </row>
    <row r="931" spans="2:7">
      <c r="B931" s="283">
        <v>44231.645833333336</v>
      </c>
      <c r="C931" s="284">
        <v>320.07</v>
      </c>
      <c r="D931" s="98">
        <f t="shared" si="33"/>
        <v>-0.44289145721645895</v>
      </c>
      <c r="E931" s="98">
        <v>2.1543469934890869E-2</v>
      </c>
      <c r="F931" s="98">
        <v>922</v>
      </c>
      <c r="G931" s="76">
        <f t="shared" ca="1" si="32"/>
        <v>5.0365150501619754E-3</v>
      </c>
    </row>
    <row r="932" spans="2:7">
      <c r="B932" s="283">
        <v>39213.645833333336</v>
      </c>
      <c r="C932" s="284">
        <v>103.16</v>
      </c>
      <c r="D932" s="98">
        <f t="shared" si="33"/>
        <v>-0.67769550410847623</v>
      </c>
      <c r="E932" s="98">
        <v>2.1487275967917663E-2</v>
      </c>
      <c r="F932" s="98">
        <v>923</v>
      </c>
      <c r="G932" s="76">
        <f t="shared" ca="1" si="32"/>
        <v>-2.4942028948716749E-2</v>
      </c>
    </row>
    <row r="933" spans="2:7">
      <c r="B933" s="283">
        <v>43192.645833333336</v>
      </c>
      <c r="C933" s="284">
        <v>279.63</v>
      </c>
      <c r="D933" s="98">
        <f t="shared" si="33"/>
        <v>1.7106436603334627</v>
      </c>
      <c r="E933" s="98">
        <v>2.1479452054794512E-2</v>
      </c>
      <c r="F933" s="98">
        <v>924</v>
      </c>
      <c r="G933" s="76">
        <f t="shared" ca="1" si="32"/>
        <v>-3.5244207859283477E-2</v>
      </c>
    </row>
    <row r="934" spans="2:7">
      <c r="B934" s="283">
        <v>41114.645833333336</v>
      </c>
      <c r="C934" s="284">
        <v>215.46</v>
      </c>
      <c r="D934" s="98">
        <f t="shared" si="33"/>
        <v>-0.22948181525587374</v>
      </c>
      <c r="E934" s="98">
        <v>2.1427894187920682E-2</v>
      </c>
      <c r="F934" s="98">
        <v>925</v>
      </c>
      <c r="G934" s="76">
        <f t="shared" ca="1" si="32"/>
        <v>-2.5579624558786398E-2</v>
      </c>
    </row>
    <row r="935" spans="2:7">
      <c r="B935" s="283">
        <v>38169.645833333336</v>
      </c>
      <c r="C935" s="284">
        <v>25.27</v>
      </c>
      <c r="D935" s="98">
        <f t="shared" si="33"/>
        <v>-0.88271604938271608</v>
      </c>
      <c r="E935" s="98">
        <v>2.1422797089733381E-2</v>
      </c>
      <c r="F935" s="98">
        <v>926</v>
      </c>
      <c r="G935" s="76">
        <f t="shared" ca="1" si="32"/>
        <v>1.3073560565894725E-2</v>
      </c>
    </row>
    <row r="936" spans="2:7">
      <c r="B936" s="283">
        <v>38897.645833333336</v>
      </c>
      <c r="C936" s="284">
        <v>89.17</v>
      </c>
      <c r="D936" s="98">
        <f t="shared" si="33"/>
        <v>2.5286901464186786</v>
      </c>
      <c r="E936" s="98">
        <v>2.1420389461626721E-2</v>
      </c>
      <c r="F936" s="98">
        <v>927</v>
      </c>
      <c r="G936" s="76">
        <f t="shared" ca="1" si="32"/>
        <v>-2.579334511101716E-3</v>
      </c>
    </row>
    <row r="937" spans="2:7">
      <c r="B937" s="283">
        <v>38099.645833333336</v>
      </c>
      <c r="C937" s="284">
        <v>26.73</v>
      </c>
      <c r="D937" s="98">
        <f t="shared" si="33"/>
        <v>-0.7002355052147583</v>
      </c>
      <c r="E937" s="98">
        <v>2.1398547955674418E-2</v>
      </c>
      <c r="F937" s="98">
        <v>928</v>
      </c>
      <c r="G937" s="76">
        <f t="shared" ca="1" si="32"/>
        <v>5.332514457998401E-2</v>
      </c>
    </row>
    <row r="938" spans="2:7">
      <c r="B938" s="283">
        <v>43040.645833333336</v>
      </c>
      <c r="C938" s="284">
        <v>343.05</v>
      </c>
      <c r="D938" s="98">
        <f t="shared" si="33"/>
        <v>11.833894500561167</v>
      </c>
      <c r="E938" s="98">
        <v>2.1377318605412921E-2</v>
      </c>
      <c r="F938" s="98">
        <v>929</v>
      </c>
      <c r="G938" s="76">
        <f t="shared" ca="1" si="32"/>
        <v>4.1240784366816309E-2</v>
      </c>
    </row>
    <row r="939" spans="2:7">
      <c r="B939" s="283">
        <v>37431.645833333336</v>
      </c>
      <c r="C939" s="284">
        <v>25.33</v>
      </c>
      <c r="D939" s="98">
        <f t="shared" si="33"/>
        <v>-0.9261623670018948</v>
      </c>
      <c r="E939" s="98">
        <v>2.1370967741935365E-2</v>
      </c>
      <c r="F939" s="98">
        <v>930</v>
      </c>
      <c r="G939" s="76">
        <f t="shared" ca="1" si="32"/>
        <v>5.7002664822577084E-3</v>
      </c>
    </row>
    <row r="940" spans="2:7">
      <c r="B940" s="283">
        <v>44904.645833333336</v>
      </c>
      <c r="C940" s="284">
        <v>651</v>
      </c>
      <c r="D940" s="98">
        <f t="shared" si="33"/>
        <v>24.700750098697199</v>
      </c>
      <c r="E940" s="98">
        <v>2.1336680263570829E-2</v>
      </c>
      <c r="F940" s="98">
        <v>931</v>
      </c>
      <c r="G940" s="76">
        <f t="shared" ca="1" si="32"/>
        <v>7.3780457076103659E-3</v>
      </c>
    </row>
    <row r="941" spans="2:7">
      <c r="B941" s="283">
        <v>37293.645833333336</v>
      </c>
      <c r="C941" s="284">
        <v>25.87</v>
      </c>
      <c r="D941" s="98">
        <f t="shared" si="33"/>
        <v>-0.9602611367127496</v>
      </c>
      <c r="E941" s="98">
        <v>2.131859455191476E-2</v>
      </c>
      <c r="F941" s="98">
        <v>932</v>
      </c>
      <c r="G941" s="76">
        <f t="shared" ca="1" si="32"/>
        <v>-1.0030016644854787E-3</v>
      </c>
    </row>
    <row r="942" spans="2:7">
      <c r="B942" s="283">
        <v>39185.645833333336</v>
      </c>
      <c r="C942" s="284">
        <v>81.03</v>
      </c>
      <c r="D942" s="98">
        <f t="shared" si="33"/>
        <v>2.1321994588326247</v>
      </c>
      <c r="E942" s="98">
        <v>2.1300731031005826E-2</v>
      </c>
      <c r="F942" s="98">
        <v>933</v>
      </c>
      <c r="G942" s="76">
        <f t="shared" ca="1" si="32"/>
        <v>2.1435929596186971E-2</v>
      </c>
    </row>
    <row r="943" spans="2:7">
      <c r="B943" s="283">
        <v>41726.645833333336</v>
      </c>
      <c r="C943" s="284">
        <v>215.41</v>
      </c>
      <c r="D943" s="98">
        <f t="shared" si="33"/>
        <v>1.6583981241515486</v>
      </c>
      <c r="E943" s="98">
        <v>2.1287692015930171E-2</v>
      </c>
      <c r="F943" s="98">
        <v>934</v>
      </c>
      <c r="G943" s="76">
        <f t="shared" ca="1" si="32"/>
        <v>3.4820440541982321E-2</v>
      </c>
    </row>
    <row r="944" spans="2:7">
      <c r="B944" s="283">
        <v>39084.645833333336</v>
      </c>
      <c r="C944" s="284">
        <v>90.99</v>
      </c>
      <c r="D944" s="98">
        <f t="shared" si="33"/>
        <v>-0.57759621187502908</v>
      </c>
      <c r="E944" s="98">
        <v>2.1212121212121238E-2</v>
      </c>
      <c r="F944" s="98">
        <v>935</v>
      </c>
      <c r="G944" s="76">
        <f t="shared" ca="1" si="32"/>
        <v>2.5766604376193897E-2</v>
      </c>
    </row>
    <row r="945" spans="2:7">
      <c r="B945" s="283">
        <v>40878.645833333336</v>
      </c>
      <c r="C945" s="284">
        <v>194.03</v>
      </c>
      <c r="D945" s="98">
        <f t="shared" si="33"/>
        <v>1.1324321353994944</v>
      </c>
      <c r="E945" s="98">
        <v>2.1210526315789568E-2</v>
      </c>
      <c r="F945" s="98">
        <v>936</v>
      </c>
      <c r="G945" s="76">
        <f t="shared" ca="1" si="32"/>
        <v>1.7833396908837413E-2</v>
      </c>
    </row>
    <row r="946" spans="2:7">
      <c r="B946" s="283">
        <v>43797.645833333336</v>
      </c>
      <c r="C946" s="284">
        <v>454.05</v>
      </c>
      <c r="D946" s="98">
        <f t="shared" si="33"/>
        <v>1.3401020460753492</v>
      </c>
      <c r="E946" s="98">
        <v>2.120912239665329E-2</v>
      </c>
      <c r="F946" s="98">
        <v>937</v>
      </c>
      <c r="G946" s="76">
        <f t="shared" ca="1" si="32"/>
        <v>7.1156165632508941E-2</v>
      </c>
    </row>
    <row r="947" spans="2:7">
      <c r="B947" s="283">
        <v>44370.645833333336</v>
      </c>
      <c r="C947" s="284">
        <v>316.98</v>
      </c>
      <c r="D947" s="98">
        <f t="shared" si="33"/>
        <v>-0.30188305252725467</v>
      </c>
      <c r="E947" s="98">
        <v>2.1198453608247458E-2</v>
      </c>
      <c r="F947" s="98">
        <v>938</v>
      </c>
      <c r="G947" s="76">
        <f t="shared" ca="1" si="32"/>
        <v>-1.764445615777863E-2</v>
      </c>
    </row>
    <row r="948" spans="2:7">
      <c r="B948" s="283">
        <v>37965.645833333336</v>
      </c>
      <c r="C948" s="284">
        <v>28.46</v>
      </c>
      <c r="D948" s="98">
        <f t="shared" si="33"/>
        <v>-0.9102151555303174</v>
      </c>
      <c r="E948" s="98">
        <v>2.1169716541083572E-2</v>
      </c>
      <c r="F948" s="98">
        <v>939</v>
      </c>
      <c r="G948" s="76">
        <f t="shared" ca="1" si="32"/>
        <v>1.1372202671993199E-2</v>
      </c>
    </row>
    <row r="949" spans="2:7">
      <c r="B949" s="283">
        <v>44823.645833333336</v>
      </c>
      <c r="C949" s="284">
        <v>374.32</v>
      </c>
      <c r="D949" s="98">
        <f t="shared" si="33"/>
        <v>12.152494729444834</v>
      </c>
      <c r="E949" s="98">
        <v>2.1141937419865142E-2</v>
      </c>
      <c r="F949" s="98">
        <v>940</v>
      </c>
      <c r="G949" s="76">
        <f t="shared" ca="1" si="32"/>
        <v>-1.5395084015006586E-2</v>
      </c>
    </row>
    <row r="950" spans="2:7">
      <c r="B950" s="283">
        <v>37834.645833333336</v>
      </c>
      <c r="C950" s="284">
        <v>24.67</v>
      </c>
      <c r="D950" s="98">
        <f t="shared" si="33"/>
        <v>-0.93409382346655268</v>
      </c>
      <c r="E950" s="98">
        <v>2.1109271523178874E-2</v>
      </c>
      <c r="F950" s="98">
        <v>941</v>
      </c>
      <c r="G950" s="76">
        <f t="shared" ca="1" si="32"/>
        <v>3.7306987756207992E-2</v>
      </c>
    </row>
    <row r="951" spans="2:7">
      <c r="B951" s="283">
        <v>43802.645833333336</v>
      </c>
      <c r="C951" s="284">
        <v>467.32</v>
      </c>
      <c r="D951" s="98">
        <f t="shared" si="33"/>
        <v>17.942845561410618</v>
      </c>
      <c r="E951" s="98">
        <v>2.1085061288701468E-2</v>
      </c>
      <c r="F951" s="98">
        <v>942</v>
      </c>
      <c r="G951" s="76">
        <f t="shared" ca="1" si="32"/>
        <v>-5.7815231554700346E-3</v>
      </c>
    </row>
    <row r="952" spans="2:7">
      <c r="B952" s="283">
        <v>37392.645833333336</v>
      </c>
      <c r="C952" s="284">
        <v>25.19</v>
      </c>
      <c r="D952" s="98">
        <f t="shared" si="33"/>
        <v>-0.94609689292133869</v>
      </c>
      <c r="E952" s="98">
        <v>2.1078232671260633E-2</v>
      </c>
      <c r="F952" s="98">
        <v>943</v>
      </c>
      <c r="G952" s="76">
        <f t="shared" ca="1" si="32"/>
        <v>1.2821711830688939E-2</v>
      </c>
    </row>
    <row r="953" spans="2:7">
      <c r="B953" s="283">
        <v>38923.645833333336</v>
      </c>
      <c r="C953" s="284">
        <v>79.03</v>
      </c>
      <c r="D953" s="98">
        <f t="shared" si="33"/>
        <v>2.1373560936879712</v>
      </c>
      <c r="E953" s="98">
        <v>2.1059431524547811E-2</v>
      </c>
      <c r="F953" s="98">
        <v>944</v>
      </c>
      <c r="G953" s="76">
        <f t="shared" ca="1" si="32"/>
        <v>7.1758153683277263E-3</v>
      </c>
    </row>
    <row r="954" spans="2:7">
      <c r="B954" s="283">
        <v>38804.645833333336</v>
      </c>
      <c r="C954" s="284">
        <v>90.19</v>
      </c>
      <c r="D954" s="98">
        <f t="shared" si="33"/>
        <v>0.14121219789953177</v>
      </c>
      <c r="E954" s="98">
        <v>2.1057398392392068E-2</v>
      </c>
      <c r="F954" s="98">
        <v>945</v>
      </c>
      <c r="G954" s="76">
        <f t="shared" ca="1" si="32"/>
        <v>-2.9482569298825034E-2</v>
      </c>
    </row>
    <row r="955" spans="2:7">
      <c r="B955" s="283">
        <v>36847.645833333336</v>
      </c>
      <c r="C955" s="284">
        <v>27.66</v>
      </c>
      <c r="D955" s="98">
        <f t="shared" si="33"/>
        <v>-0.69331411464685666</v>
      </c>
      <c r="E955" s="98">
        <v>2.1040974529346723E-2</v>
      </c>
      <c r="F955" s="98">
        <v>946</v>
      </c>
      <c r="G955" s="76">
        <f t="shared" ca="1" si="32"/>
        <v>-5.3433326793996788E-2</v>
      </c>
    </row>
    <row r="956" spans="2:7">
      <c r="B956" s="283">
        <v>45463.645833333336</v>
      </c>
      <c r="C956" s="284">
        <v>1425.27</v>
      </c>
      <c r="D956" s="98">
        <f t="shared" si="33"/>
        <v>50.528199566160517</v>
      </c>
      <c r="E956" s="98">
        <v>2.1040189125295372E-2</v>
      </c>
      <c r="F956" s="98">
        <v>947</v>
      </c>
      <c r="G956" s="76">
        <f t="shared" ca="1" si="32"/>
        <v>6.5207689898720556E-4</v>
      </c>
    </row>
    <row r="957" spans="2:7">
      <c r="B957" s="283">
        <v>44572.645833333336</v>
      </c>
      <c r="C957" s="284">
        <v>381.88</v>
      </c>
      <c r="D957" s="98">
        <f t="shared" si="33"/>
        <v>-0.73206480175686006</v>
      </c>
      <c r="E957" s="98">
        <v>2.1014918988289333E-2</v>
      </c>
      <c r="F957" s="98">
        <v>948</v>
      </c>
      <c r="G957" s="76">
        <f t="shared" ca="1" si="32"/>
        <v>2.5597096496325258E-2</v>
      </c>
    </row>
    <row r="958" spans="2:7">
      <c r="B958" s="283">
        <v>39721.645833333336</v>
      </c>
      <c r="C958" s="284">
        <v>94.27</v>
      </c>
      <c r="D958" s="98">
        <f t="shared" si="33"/>
        <v>-0.75314234838169059</v>
      </c>
      <c r="E958" s="98">
        <v>2.1011588866024056E-2</v>
      </c>
      <c r="F958" s="98">
        <v>949</v>
      </c>
      <c r="G958" s="76">
        <f t="shared" ca="1" si="32"/>
        <v>-2.3628194883821382E-2</v>
      </c>
    </row>
    <row r="959" spans="2:7">
      <c r="B959" s="283">
        <v>43446.645833333336</v>
      </c>
      <c r="C959" s="284">
        <v>302.87</v>
      </c>
      <c r="D959" s="98">
        <f t="shared" si="33"/>
        <v>2.2127930412644532</v>
      </c>
      <c r="E959" s="98">
        <v>2.0967470082589035E-2</v>
      </c>
      <c r="F959" s="98">
        <v>950</v>
      </c>
      <c r="G959" s="76">
        <f t="shared" ca="1" si="32"/>
        <v>2.6881895621348111E-2</v>
      </c>
    </row>
    <row r="960" spans="2:7">
      <c r="B960" s="283">
        <v>43109.645833333336</v>
      </c>
      <c r="C960" s="284">
        <v>346.75</v>
      </c>
      <c r="D960" s="98">
        <f t="shared" si="33"/>
        <v>0.14488064185954364</v>
      </c>
      <c r="E960" s="98">
        <v>2.0963990224656337E-2</v>
      </c>
      <c r="F960" s="98">
        <v>951</v>
      </c>
      <c r="G960" s="76">
        <f t="shared" ca="1" si="32"/>
        <v>-1.1159401738000259E-2</v>
      </c>
    </row>
    <row r="961" spans="2:7">
      <c r="B961" s="283">
        <v>45083.645833333336</v>
      </c>
      <c r="C961" s="284">
        <v>574.07000000000005</v>
      </c>
      <c r="D961" s="98">
        <f t="shared" si="33"/>
        <v>0.65557317952415306</v>
      </c>
      <c r="E961" s="98">
        <v>2.0931886893117646E-2</v>
      </c>
      <c r="F961" s="98">
        <v>952</v>
      </c>
      <c r="G961" s="76">
        <f t="shared" ca="1" si="32"/>
        <v>1.9564400502030673E-2</v>
      </c>
    </row>
    <row r="962" spans="2:7">
      <c r="B962" s="283">
        <v>38289.645833333336</v>
      </c>
      <c r="C962" s="284">
        <v>29.27</v>
      </c>
      <c r="D962" s="98">
        <f t="shared" si="33"/>
        <v>-0.94901318654519484</v>
      </c>
      <c r="E962" s="98">
        <v>2.0927799093128696E-2</v>
      </c>
      <c r="F962" s="98">
        <v>953</v>
      </c>
      <c r="G962" s="76">
        <f t="shared" ca="1" si="32"/>
        <v>-1.2570325584442208E-2</v>
      </c>
    </row>
    <row r="963" spans="2:7">
      <c r="B963" s="283">
        <v>42849.645833333336</v>
      </c>
      <c r="C963" s="284">
        <v>386.48</v>
      </c>
      <c r="D963" s="98">
        <f t="shared" si="33"/>
        <v>12.203963102152375</v>
      </c>
      <c r="E963" s="98">
        <v>2.0867452057689251E-2</v>
      </c>
      <c r="F963" s="98">
        <v>954</v>
      </c>
      <c r="G963" s="76">
        <f t="shared" ca="1" si="32"/>
        <v>4.295442128101893E-4</v>
      </c>
    </row>
    <row r="964" spans="2:7">
      <c r="B964" s="283">
        <v>40982.645833333336</v>
      </c>
      <c r="C964" s="284">
        <v>197.34</v>
      </c>
      <c r="D964" s="98">
        <f t="shared" si="33"/>
        <v>-0.48939143034568411</v>
      </c>
      <c r="E964" s="98">
        <v>2.0794537554314152E-2</v>
      </c>
      <c r="F964" s="98">
        <v>955</v>
      </c>
      <c r="G964" s="76">
        <f t="shared" ca="1" si="32"/>
        <v>-4.4993786364894074E-2</v>
      </c>
    </row>
    <row r="965" spans="2:7">
      <c r="B965" s="283">
        <v>39871.645833333336</v>
      </c>
      <c r="C965" s="284">
        <v>46.66</v>
      </c>
      <c r="D965" s="98">
        <f t="shared" si="33"/>
        <v>-0.76355528529441574</v>
      </c>
      <c r="E965" s="98">
        <v>2.0783198424852323E-2</v>
      </c>
      <c r="F965" s="98">
        <v>956</v>
      </c>
      <c r="G965" s="76">
        <f t="shared" ca="1" si="32"/>
        <v>5.9337044878865312E-2</v>
      </c>
    </row>
    <row r="966" spans="2:7">
      <c r="B966" s="283">
        <v>40833.645833333336</v>
      </c>
      <c r="C966" s="284">
        <v>239.65</v>
      </c>
      <c r="D966" s="98">
        <f t="shared" si="33"/>
        <v>4.1360908701243035</v>
      </c>
      <c r="E966" s="98">
        <v>2.0742823068404581E-2</v>
      </c>
      <c r="F966" s="98">
        <v>957</v>
      </c>
      <c r="G966" s="76">
        <f t="shared" ca="1" si="32"/>
        <v>-3.3034438560218864E-2</v>
      </c>
    </row>
    <row r="967" spans="2:7">
      <c r="B967" s="283">
        <v>45225.645833333336</v>
      </c>
      <c r="C967" s="284">
        <v>701.95</v>
      </c>
      <c r="D967" s="98">
        <f t="shared" si="33"/>
        <v>1.9290632171917381</v>
      </c>
      <c r="E967" s="98">
        <v>2.0676719061259563E-2</v>
      </c>
      <c r="F967" s="98">
        <v>958</v>
      </c>
      <c r="G967" s="76">
        <f t="shared" ca="1" si="32"/>
        <v>-1.5685143194839844E-2</v>
      </c>
    </row>
    <row r="968" spans="2:7">
      <c r="B968" s="283">
        <v>42173.645833333336</v>
      </c>
      <c r="C968" s="284">
        <v>158.53</v>
      </c>
      <c r="D968" s="98">
        <f t="shared" si="33"/>
        <v>-0.77415770354013813</v>
      </c>
      <c r="E968" s="98">
        <v>2.0667010043780687E-2</v>
      </c>
      <c r="F968" s="98">
        <v>959</v>
      </c>
      <c r="G968" s="76">
        <f t="shared" ca="1" si="32"/>
        <v>-8.0375864080674639E-2</v>
      </c>
    </row>
    <row r="969" spans="2:7">
      <c r="B969" s="283">
        <v>40211.645833333336</v>
      </c>
      <c r="C969" s="284">
        <v>129.46</v>
      </c>
      <c r="D969" s="98">
        <f t="shared" si="33"/>
        <v>-0.18337223238503753</v>
      </c>
      <c r="E969" s="98">
        <v>2.0655944497004031E-2</v>
      </c>
      <c r="F969" s="98">
        <v>960</v>
      </c>
      <c r="G969" s="76">
        <f t="shared" ca="1" si="32"/>
        <v>-1.7557474781021484E-3</v>
      </c>
    </row>
    <row r="970" spans="2:7">
      <c r="B970" s="283">
        <v>45468.645833333336</v>
      </c>
      <c r="C970" s="284">
        <v>1471.22</v>
      </c>
      <c r="D970" s="98">
        <f t="shared" si="33"/>
        <v>10.364282403831298</v>
      </c>
      <c r="E970" s="98">
        <v>2.0652814873911574E-2</v>
      </c>
      <c r="F970" s="98">
        <v>961</v>
      </c>
      <c r="G970" s="76">
        <f t="shared" ref="G970:G1033" ca="1" si="34">_xlfn.NORM.INV(RAND(),M$12,M$13)</f>
        <v>-3.6587698422396786E-2</v>
      </c>
    </row>
    <row r="971" spans="2:7">
      <c r="B971" s="283">
        <v>40171.645833333336</v>
      </c>
      <c r="C971" s="284">
        <v>126.65</v>
      </c>
      <c r="D971" s="98">
        <f t="shared" ref="D971:D1034" si="35">C971/C970-1</f>
        <v>-0.91391498212367961</v>
      </c>
      <c r="E971" s="98">
        <v>2.0547945205479534E-2</v>
      </c>
      <c r="F971" s="98">
        <v>962</v>
      </c>
      <c r="G971" s="76">
        <f t="shared" ca="1" si="34"/>
        <v>-3.0580626701880325E-3</v>
      </c>
    </row>
    <row r="972" spans="2:7">
      <c r="B972" s="283">
        <v>36706.645833333336</v>
      </c>
      <c r="C972" s="284">
        <v>27.35</v>
      </c>
      <c r="D972" s="98">
        <f t="shared" si="35"/>
        <v>-0.78405053296486382</v>
      </c>
      <c r="E972" s="98">
        <v>2.0522388059701413E-2</v>
      </c>
      <c r="F972" s="98">
        <v>963</v>
      </c>
      <c r="G972" s="76">
        <f t="shared" ca="1" si="34"/>
        <v>1.8006831379429582E-2</v>
      </c>
    </row>
    <row r="973" spans="2:7">
      <c r="B973" s="283">
        <v>45510.645833333336</v>
      </c>
      <c r="C973" s="284">
        <v>1357.07</v>
      </c>
      <c r="D973" s="98">
        <f t="shared" si="35"/>
        <v>48.618647166361967</v>
      </c>
      <c r="E973" s="98">
        <v>2.0483821240308897E-2</v>
      </c>
      <c r="F973" s="98">
        <v>964</v>
      </c>
      <c r="G973" s="76">
        <f t="shared" ca="1" si="34"/>
        <v>2.3325904642213586E-2</v>
      </c>
    </row>
    <row r="974" spans="2:7">
      <c r="B974" s="283">
        <v>44993.645833333336</v>
      </c>
      <c r="C974" s="284">
        <v>679.68</v>
      </c>
      <c r="D974" s="98">
        <f t="shared" si="35"/>
        <v>-0.49915627049452127</v>
      </c>
      <c r="E974" s="98">
        <v>2.0417967811674043E-2</v>
      </c>
      <c r="F974" s="98">
        <v>965</v>
      </c>
      <c r="G974" s="76">
        <f t="shared" ca="1" si="34"/>
        <v>3.7585847424621163E-2</v>
      </c>
    </row>
    <row r="975" spans="2:7">
      <c r="B975" s="283">
        <v>38327.645833333336</v>
      </c>
      <c r="C975" s="284">
        <v>31.99</v>
      </c>
      <c r="D975" s="98">
        <f t="shared" si="35"/>
        <v>-0.95293373352165722</v>
      </c>
      <c r="E975" s="98">
        <v>2.0414673046251997E-2</v>
      </c>
      <c r="F975" s="98">
        <v>966</v>
      </c>
      <c r="G975" s="76">
        <f t="shared" ca="1" si="34"/>
        <v>-2.1203701021680055E-2</v>
      </c>
    </row>
    <row r="976" spans="2:7">
      <c r="B976" s="283">
        <v>42062.645833333336</v>
      </c>
      <c r="C976" s="284">
        <v>160.02000000000001</v>
      </c>
      <c r="D976" s="98">
        <f t="shared" si="35"/>
        <v>4.0021881838074407</v>
      </c>
      <c r="E976" s="98">
        <v>2.0405560515240451E-2</v>
      </c>
      <c r="F976" s="98">
        <v>967</v>
      </c>
      <c r="G976" s="76">
        <f t="shared" ca="1" si="34"/>
        <v>-8.3370472994655151E-3</v>
      </c>
    </row>
    <row r="977" spans="2:7">
      <c r="B977" s="283">
        <v>36791.645833333336</v>
      </c>
      <c r="C977" s="284">
        <v>26.53</v>
      </c>
      <c r="D977" s="98">
        <f t="shared" si="35"/>
        <v>-0.83420822397200345</v>
      </c>
      <c r="E977" s="98">
        <v>2.0384615384615445E-2</v>
      </c>
      <c r="F977" s="98">
        <v>968</v>
      </c>
      <c r="G977" s="76">
        <f t="shared" ca="1" si="34"/>
        <v>-6.0643627428183383E-3</v>
      </c>
    </row>
    <row r="978" spans="2:7">
      <c r="B978" s="283">
        <v>44306.645833333336</v>
      </c>
      <c r="C978" s="284">
        <v>286.93</v>
      </c>
      <c r="D978" s="98">
        <f t="shared" si="35"/>
        <v>9.8153034300791546</v>
      </c>
      <c r="E978" s="98">
        <v>2.0376955903271821E-2</v>
      </c>
      <c r="F978" s="98">
        <v>969</v>
      </c>
      <c r="G978" s="76">
        <f t="shared" ca="1" si="34"/>
        <v>4.391450751805917E-2</v>
      </c>
    </row>
    <row r="979" spans="2:7">
      <c r="B979" s="283">
        <v>43944.645833333336</v>
      </c>
      <c r="C979" s="284">
        <v>353.88</v>
      </c>
      <c r="D979" s="98">
        <f t="shared" si="35"/>
        <v>0.23333217160980024</v>
      </c>
      <c r="E979" s="98">
        <v>2.0356380831555221E-2</v>
      </c>
      <c r="F979" s="98">
        <v>970</v>
      </c>
      <c r="G979" s="76">
        <f t="shared" ca="1" si="34"/>
        <v>-2.6455023123200003E-4</v>
      </c>
    </row>
    <row r="980" spans="2:7">
      <c r="B980" s="283">
        <v>36931.645833333336</v>
      </c>
      <c r="C980" s="284">
        <v>34.090000000000003</v>
      </c>
      <c r="D980" s="98">
        <f t="shared" si="35"/>
        <v>-0.90366791002599745</v>
      </c>
      <c r="E980" s="98">
        <v>2.0353187668362915E-2</v>
      </c>
      <c r="F980" s="98">
        <v>971</v>
      </c>
      <c r="G980" s="76">
        <f t="shared" ca="1" si="34"/>
        <v>-7.8435751631228644E-3</v>
      </c>
    </row>
    <row r="981" spans="2:7">
      <c r="B981" s="283">
        <v>38849.645833333336</v>
      </c>
      <c r="C981" s="284">
        <v>103.33</v>
      </c>
      <c r="D981" s="98">
        <f t="shared" si="35"/>
        <v>2.0310941625109997</v>
      </c>
      <c r="E981" s="98">
        <v>2.0341660906487702E-2</v>
      </c>
      <c r="F981" s="98">
        <v>972</v>
      </c>
      <c r="G981" s="76">
        <f t="shared" ca="1" si="34"/>
        <v>4.0804245010561402E-3</v>
      </c>
    </row>
    <row r="982" spans="2:7">
      <c r="B982" s="283">
        <v>43991.645833333336</v>
      </c>
      <c r="C982" s="284">
        <v>343.47</v>
      </c>
      <c r="D982" s="98">
        <f t="shared" si="35"/>
        <v>2.3240104519500631</v>
      </c>
      <c r="E982" s="98">
        <v>2.0319044648427154E-2</v>
      </c>
      <c r="F982" s="98">
        <v>973</v>
      </c>
      <c r="G982" s="76">
        <f t="shared" ca="1" si="34"/>
        <v>1.069451585285729E-2</v>
      </c>
    </row>
    <row r="983" spans="2:7">
      <c r="B983" s="283">
        <v>39395.645833333336</v>
      </c>
      <c r="C983" s="284">
        <v>92.98</v>
      </c>
      <c r="D983" s="98">
        <f t="shared" si="35"/>
        <v>-0.72929222348385592</v>
      </c>
      <c r="E983" s="98">
        <v>2.0300669373422675E-2</v>
      </c>
      <c r="F983" s="98">
        <v>974</v>
      </c>
      <c r="G983" s="76">
        <f t="shared" ca="1" si="34"/>
        <v>3.905467422137221E-2</v>
      </c>
    </row>
    <row r="984" spans="2:7">
      <c r="B984" s="283">
        <v>45821.645833333336</v>
      </c>
      <c r="C984" s="284">
        <v>2781.5</v>
      </c>
      <c r="D984" s="98">
        <f t="shared" si="35"/>
        <v>28.915035491503549</v>
      </c>
      <c r="E984" s="98">
        <v>2.0235994908906818E-2</v>
      </c>
      <c r="F984" s="98">
        <v>975</v>
      </c>
      <c r="G984" s="76">
        <f t="shared" ca="1" si="34"/>
        <v>2.2114981502649379E-2</v>
      </c>
    </row>
    <row r="985" spans="2:7">
      <c r="B985" s="283">
        <v>45401.645833333336</v>
      </c>
      <c r="C985" s="284">
        <v>1019.57</v>
      </c>
      <c r="D985" s="98">
        <f t="shared" si="35"/>
        <v>-0.63344598238360594</v>
      </c>
      <c r="E985" s="98">
        <v>2.0233151548506578E-2</v>
      </c>
      <c r="F985" s="98">
        <v>976</v>
      </c>
      <c r="G985" s="76">
        <f t="shared" ca="1" si="34"/>
        <v>4.266802835216036E-2</v>
      </c>
    </row>
    <row r="986" spans="2:7">
      <c r="B986" s="283">
        <v>42810.645833333336</v>
      </c>
      <c r="C986" s="284">
        <v>428.05</v>
      </c>
      <c r="D986" s="98">
        <f t="shared" si="35"/>
        <v>-0.58016614847435677</v>
      </c>
      <c r="E986" s="98">
        <v>2.0211168577352945E-2</v>
      </c>
      <c r="F986" s="98">
        <v>977</v>
      </c>
      <c r="G986" s="76">
        <f t="shared" ca="1" si="34"/>
        <v>-6.2443790629909679E-3</v>
      </c>
    </row>
    <row r="987" spans="2:7">
      <c r="B987" s="283">
        <v>45698.645833333336</v>
      </c>
      <c r="C987" s="284">
        <v>1860.32</v>
      </c>
      <c r="D987" s="98">
        <f t="shared" si="35"/>
        <v>3.3460343417825014</v>
      </c>
      <c r="E987" s="98">
        <v>2.0203128084760991E-2</v>
      </c>
      <c r="F987" s="98">
        <v>978</v>
      </c>
      <c r="G987" s="76">
        <f t="shared" ca="1" si="34"/>
        <v>2.6397797105896455E-2</v>
      </c>
    </row>
    <row r="988" spans="2:7">
      <c r="B988" s="283">
        <v>37714.645833333336</v>
      </c>
      <c r="C988" s="284">
        <v>20.2</v>
      </c>
      <c r="D988" s="98">
        <f t="shared" si="35"/>
        <v>-0.98914165304893786</v>
      </c>
      <c r="E988" s="98">
        <v>2.020202020202011E-2</v>
      </c>
      <c r="F988" s="98">
        <v>979</v>
      </c>
      <c r="G988" s="76">
        <f t="shared" ca="1" si="34"/>
        <v>-2.8283044564592647E-2</v>
      </c>
    </row>
    <row r="989" spans="2:7">
      <c r="B989" s="283">
        <v>43768.645833333336</v>
      </c>
      <c r="C989" s="284">
        <v>366.13</v>
      </c>
      <c r="D989" s="98">
        <f t="shared" si="35"/>
        <v>17.125247524752474</v>
      </c>
      <c r="E989" s="98">
        <v>2.0201738742755326E-2</v>
      </c>
      <c r="F989" s="98">
        <v>980</v>
      </c>
      <c r="G989" s="76">
        <f t="shared" ca="1" si="34"/>
        <v>5.5824853241507547E-3</v>
      </c>
    </row>
    <row r="990" spans="2:7">
      <c r="B990" s="283">
        <v>41036.645833333336</v>
      </c>
      <c r="C990" s="284">
        <v>239.39</v>
      </c>
      <c r="D990" s="98">
        <f t="shared" si="35"/>
        <v>-0.34616119957392188</v>
      </c>
      <c r="E990" s="98">
        <v>2.0200298316641829E-2</v>
      </c>
      <c r="F990" s="98">
        <v>981</v>
      </c>
      <c r="G990" s="76">
        <f t="shared" ca="1" si="34"/>
        <v>3.7567790994741503E-3</v>
      </c>
    </row>
    <row r="991" spans="2:7">
      <c r="B991" s="283">
        <v>43770.645833333336</v>
      </c>
      <c r="C991" s="284">
        <v>371.6</v>
      </c>
      <c r="D991" s="98">
        <f t="shared" si="35"/>
        <v>0.55227870838380899</v>
      </c>
      <c r="E991" s="98">
        <v>2.0178448867536058E-2</v>
      </c>
      <c r="F991" s="98">
        <v>982</v>
      </c>
      <c r="G991" s="76">
        <f t="shared" ca="1" si="34"/>
        <v>-5.4921253921566181E-2</v>
      </c>
    </row>
    <row r="992" spans="2:7">
      <c r="B992" s="283">
        <v>39896.645833333336</v>
      </c>
      <c r="C992" s="284">
        <v>44</v>
      </c>
      <c r="D992" s="98">
        <f t="shared" si="35"/>
        <v>-0.88159311087190528</v>
      </c>
      <c r="E992" s="98">
        <v>2.0171574310224871E-2</v>
      </c>
      <c r="F992" s="98">
        <v>983</v>
      </c>
      <c r="G992" s="76">
        <f t="shared" ca="1" si="34"/>
        <v>6.1269804772989551E-2</v>
      </c>
    </row>
    <row r="993" spans="2:7">
      <c r="B993" s="283">
        <v>36822.645833333336</v>
      </c>
      <c r="C993" s="284">
        <v>25.33</v>
      </c>
      <c r="D993" s="98">
        <f t="shared" si="35"/>
        <v>-0.42431818181818182</v>
      </c>
      <c r="E993" s="98">
        <v>2.0136931131695457E-2</v>
      </c>
      <c r="F993" s="98">
        <v>984</v>
      </c>
      <c r="G993" s="76">
        <f t="shared" ca="1" si="34"/>
        <v>-3.6286780426416916E-3</v>
      </c>
    </row>
    <row r="994" spans="2:7">
      <c r="B994" s="283">
        <v>45737.645833333336</v>
      </c>
      <c r="C994" s="284">
        <v>2086.3000000000002</v>
      </c>
      <c r="D994" s="98">
        <f t="shared" si="35"/>
        <v>81.364784840110559</v>
      </c>
      <c r="E994" s="98">
        <v>2.0095834148249558E-2</v>
      </c>
      <c r="F994" s="98">
        <v>985</v>
      </c>
      <c r="G994" s="76">
        <f t="shared" ca="1" si="34"/>
        <v>4.5346467675098168E-3</v>
      </c>
    </row>
    <row r="995" spans="2:7">
      <c r="B995" s="283">
        <v>44453.645833333336</v>
      </c>
      <c r="C995" s="284">
        <v>332.42</v>
      </c>
      <c r="D995" s="98">
        <f t="shared" si="35"/>
        <v>-0.84066529262330447</v>
      </c>
      <c r="E995" s="98">
        <v>2.0068736958389621E-2</v>
      </c>
      <c r="F995" s="98">
        <v>986</v>
      </c>
      <c r="G995" s="76">
        <f t="shared" ca="1" si="34"/>
        <v>2.4251978253985087E-2</v>
      </c>
    </row>
    <row r="996" spans="2:7">
      <c r="B996" s="283">
        <v>38973.645833333336</v>
      </c>
      <c r="C996" s="284">
        <v>74.25</v>
      </c>
      <c r="D996" s="98">
        <f t="shared" si="35"/>
        <v>-0.7766379880873594</v>
      </c>
      <c r="E996" s="98">
        <v>2.005770023354847E-2</v>
      </c>
      <c r="F996" s="98">
        <v>987</v>
      </c>
      <c r="G996" s="76">
        <f t="shared" ca="1" si="34"/>
        <v>2.0385670486099999E-2</v>
      </c>
    </row>
    <row r="997" spans="2:7">
      <c r="B997" s="283">
        <v>41505.645833333336</v>
      </c>
      <c r="C997" s="284">
        <v>177.79</v>
      </c>
      <c r="D997" s="98">
        <f t="shared" si="35"/>
        <v>1.3944781144781144</v>
      </c>
      <c r="E997" s="98">
        <v>2.0022948938611451E-2</v>
      </c>
      <c r="F997" s="98">
        <v>988</v>
      </c>
      <c r="G997" s="76">
        <f t="shared" ca="1" si="34"/>
        <v>1.956751261763986E-3</v>
      </c>
    </row>
    <row r="998" spans="2:7">
      <c r="B998" s="283">
        <v>38119.645833333336</v>
      </c>
      <c r="C998" s="284">
        <v>26</v>
      </c>
      <c r="D998" s="98">
        <f t="shared" si="35"/>
        <v>-0.85376005399628774</v>
      </c>
      <c r="E998" s="98">
        <v>2.0007846214201708E-2</v>
      </c>
      <c r="F998" s="98">
        <v>989</v>
      </c>
      <c r="G998" s="76">
        <f t="shared" ca="1" si="34"/>
        <v>1.2278409930208086E-2</v>
      </c>
    </row>
    <row r="999" spans="2:7">
      <c r="B999" s="283">
        <v>38733.645833333336</v>
      </c>
      <c r="C999" s="284">
        <v>107.72</v>
      </c>
      <c r="D999" s="98">
        <f t="shared" si="35"/>
        <v>3.1430769230769231</v>
      </c>
      <c r="E999" s="98">
        <v>1.9979168639333356E-2</v>
      </c>
      <c r="F999" s="98">
        <v>990</v>
      </c>
      <c r="G999" s="76">
        <f t="shared" ca="1" si="34"/>
        <v>-4.9125426389678838E-2</v>
      </c>
    </row>
    <row r="1000" spans="2:7">
      <c r="B1000" s="283">
        <v>40170.645833333336</v>
      </c>
      <c r="C1000" s="284">
        <v>124.1</v>
      </c>
      <c r="D1000" s="98">
        <f t="shared" si="35"/>
        <v>0.15206089862606764</v>
      </c>
      <c r="E1000" s="98">
        <v>1.9972055560121493E-2</v>
      </c>
      <c r="F1000" s="98">
        <v>991</v>
      </c>
      <c r="G1000" s="76">
        <f t="shared" ca="1" si="34"/>
        <v>-6.8425172035469417E-5</v>
      </c>
    </row>
    <row r="1001" spans="2:7">
      <c r="B1001" s="283">
        <v>41799.645833333336</v>
      </c>
      <c r="C1001" s="284">
        <v>204.6</v>
      </c>
      <c r="D1001" s="98">
        <f t="shared" si="35"/>
        <v>0.64867042707493949</v>
      </c>
      <c r="E1001" s="98">
        <v>1.9940179461615193E-2</v>
      </c>
      <c r="F1001" s="98">
        <v>992</v>
      </c>
      <c r="G1001" s="76">
        <f t="shared" ca="1" si="34"/>
        <v>-3.5804058454907819E-2</v>
      </c>
    </row>
    <row r="1002" spans="2:7">
      <c r="B1002" s="283">
        <v>38609.645833333336</v>
      </c>
      <c r="C1002" s="284">
        <v>67.53</v>
      </c>
      <c r="D1002" s="98">
        <f t="shared" si="35"/>
        <v>-0.66994134897360702</v>
      </c>
      <c r="E1002" s="98">
        <v>1.9936565473493539E-2</v>
      </c>
      <c r="F1002" s="98">
        <v>993</v>
      </c>
      <c r="G1002" s="76">
        <f t="shared" ca="1" si="34"/>
        <v>-1.1616695305682724E-2</v>
      </c>
    </row>
    <row r="1003" spans="2:7">
      <c r="B1003" s="283">
        <v>43553.645833333336</v>
      </c>
      <c r="C1003" s="284">
        <v>386.37</v>
      </c>
      <c r="D1003" s="98">
        <f t="shared" si="35"/>
        <v>4.7214571301643717</v>
      </c>
      <c r="E1003" s="98">
        <v>1.9930309909719668E-2</v>
      </c>
      <c r="F1003" s="98">
        <v>994</v>
      </c>
      <c r="G1003" s="76">
        <f t="shared" ca="1" si="34"/>
        <v>-8.4902171796872889E-3</v>
      </c>
    </row>
    <row r="1004" spans="2:7">
      <c r="B1004" s="283">
        <v>42142.645833333336</v>
      </c>
      <c r="C1004" s="284">
        <v>168.98</v>
      </c>
      <c r="D1004" s="98">
        <f t="shared" si="35"/>
        <v>-0.56264720345782537</v>
      </c>
      <c r="E1004" s="98">
        <v>1.9917914051182928E-2</v>
      </c>
      <c r="F1004" s="98">
        <v>995</v>
      </c>
      <c r="G1004" s="76">
        <f t="shared" ca="1" si="34"/>
        <v>-1.2198168412448711E-2</v>
      </c>
    </row>
    <row r="1005" spans="2:7">
      <c r="B1005" s="283">
        <v>40427.645833333336</v>
      </c>
      <c r="C1005" s="284">
        <v>118.93</v>
      </c>
      <c r="D1005" s="98">
        <f t="shared" si="35"/>
        <v>-0.29618889809444893</v>
      </c>
      <c r="E1005" s="98">
        <v>1.9895377754909571E-2</v>
      </c>
      <c r="F1005" s="98">
        <v>996</v>
      </c>
      <c r="G1005" s="76">
        <f t="shared" ca="1" si="34"/>
        <v>5.0504032978743722E-2</v>
      </c>
    </row>
    <row r="1006" spans="2:7">
      <c r="B1006" s="283">
        <v>42989.645833333336</v>
      </c>
      <c r="C1006" s="284">
        <v>350.13</v>
      </c>
      <c r="D1006" s="98">
        <f t="shared" si="35"/>
        <v>1.9440006726645924</v>
      </c>
      <c r="E1006" s="98">
        <v>1.9895135450043622E-2</v>
      </c>
      <c r="F1006" s="98">
        <v>997</v>
      </c>
      <c r="G1006" s="76">
        <f t="shared" ca="1" si="34"/>
        <v>-3.7082502487243356E-3</v>
      </c>
    </row>
    <row r="1007" spans="2:7">
      <c r="B1007" s="283">
        <v>43532.645833333336</v>
      </c>
      <c r="C1007" s="284">
        <v>315.42</v>
      </c>
      <c r="D1007" s="98">
        <f t="shared" si="35"/>
        <v>-9.9134607145917153E-2</v>
      </c>
      <c r="E1007" s="98">
        <v>1.9885536909496571E-2</v>
      </c>
      <c r="F1007" s="98">
        <v>998</v>
      </c>
      <c r="G1007" s="76">
        <f t="shared" ca="1" si="34"/>
        <v>-1.0152441553619929E-2</v>
      </c>
    </row>
    <row r="1008" spans="2:7">
      <c r="B1008" s="283">
        <v>44509.645833333336</v>
      </c>
      <c r="C1008" s="284">
        <v>432.53</v>
      </c>
      <c r="D1008" s="98">
        <f t="shared" si="35"/>
        <v>0.37128273413226798</v>
      </c>
      <c r="E1008" s="98">
        <v>1.9877387408629987E-2</v>
      </c>
      <c r="F1008" s="98">
        <v>999</v>
      </c>
      <c r="G1008" s="76">
        <f t="shared" ca="1" si="34"/>
        <v>-2.3075852980367278E-2</v>
      </c>
    </row>
    <row r="1009" spans="2:7">
      <c r="B1009" s="283">
        <v>36769.645833333336</v>
      </c>
      <c r="C1009" s="284">
        <v>27.2</v>
      </c>
      <c r="D1009" s="98">
        <f t="shared" si="35"/>
        <v>-0.93711418861119455</v>
      </c>
      <c r="E1009" s="98">
        <v>1.9872515935507984E-2</v>
      </c>
      <c r="F1009" s="98">
        <v>1000</v>
      </c>
      <c r="G1009" s="76">
        <f t="shared" ca="1" si="34"/>
        <v>-3.2673487306448527E-2</v>
      </c>
    </row>
    <row r="1010" spans="2:7">
      <c r="B1010" s="283">
        <v>42360.645833333336</v>
      </c>
      <c r="C1010" s="284">
        <v>419.85</v>
      </c>
      <c r="D1010" s="98">
        <f t="shared" si="35"/>
        <v>14.435661764705884</v>
      </c>
      <c r="E1010" s="98">
        <v>1.9870284451138032E-2</v>
      </c>
      <c r="F1010" s="98">
        <v>1001</v>
      </c>
      <c r="G1010" s="76">
        <f t="shared" ca="1" si="34"/>
        <v>3.1917519868724251E-2</v>
      </c>
    </row>
    <row r="1011" spans="2:7">
      <c r="B1011" s="283">
        <v>44736.645833333336</v>
      </c>
      <c r="C1011" s="284">
        <v>348</v>
      </c>
      <c r="D1011" s="98">
        <f t="shared" si="35"/>
        <v>-0.17113254733833516</v>
      </c>
      <c r="E1011" s="98">
        <v>1.9869878670652374E-2</v>
      </c>
      <c r="F1011" s="98">
        <v>1002</v>
      </c>
      <c r="G1011" s="76">
        <f t="shared" ca="1" si="34"/>
        <v>1.2964063291791523E-2</v>
      </c>
    </row>
    <row r="1012" spans="2:7">
      <c r="B1012" s="283">
        <v>45328.645833333336</v>
      </c>
      <c r="C1012" s="284">
        <v>823.83</v>
      </c>
      <c r="D1012" s="98">
        <f t="shared" si="35"/>
        <v>1.3673275862068968</v>
      </c>
      <c r="E1012" s="98">
        <v>1.9844020797227246E-2</v>
      </c>
      <c r="F1012" s="98">
        <v>1003</v>
      </c>
      <c r="G1012" s="76">
        <f t="shared" ca="1" si="34"/>
        <v>1.5170070264598823E-2</v>
      </c>
    </row>
    <row r="1013" spans="2:7">
      <c r="B1013" s="283">
        <v>39905.645833333336</v>
      </c>
      <c r="C1013" s="284">
        <v>49.4</v>
      </c>
      <c r="D1013" s="98">
        <f t="shared" si="35"/>
        <v>-0.9400361725113191</v>
      </c>
      <c r="E1013" s="98">
        <v>1.9818331957060398E-2</v>
      </c>
      <c r="F1013" s="98">
        <v>1004</v>
      </c>
      <c r="G1013" s="76">
        <f t="shared" ca="1" si="34"/>
        <v>-3.7515223113753667E-2</v>
      </c>
    </row>
    <row r="1014" spans="2:7">
      <c r="B1014" s="283">
        <v>43325.645833333336</v>
      </c>
      <c r="C1014" s="284">
        <v>284.42</v>
      </c>
      <c r="D1014" s="98">
        <f t="shared" si="35"/>
        <v>4.7574898785425104</v>
      </c>
      <c r="E1014" s="98">
        <v>1.9792040157762703E-2</v>
      </c>
      <c r="F1014" s="98">
        <v>1005</v>
      </c>
      <c r="G1014" s="76">
        <f t="shared" ca="1" si="34"/>
        <v>4.003746089483888E-2</v>
      </c>
    </row>
    <row r="1015" spans="2:7">
      <c r="B1015" s="283">
        <v>41969.645833333336</v>
      </c>
      <c r="C1015" s="284">
        <v>202</v>
      </c>
      <c r="D1015" s="98">
        <f t="shared" si="35"/>
        <v>-0.28978271570213066</v>
      </c>
      <c r="E1015" s="98">
        <v>1.9789983844911152E-2</v>
      </c>
      <c r="F1015" s="98">
        <v>1006</v>
      </c>
      <c r="G1015" s="76">
        <f t="shared" ca="1" si="34"/>
        <v>-1.5600982833517559E-3</v>
      </c>
    </row>
    <row r="1016" spans="2:7">
      <c r="B1016" s="283">
        <v>41017.645833333336</v>
      </c>
      <c r="C1016" s="284">
        <v>257.33</v>
      </c>
      <c r="D1016" s="98">
        <f t="shared" si="35"/>
        <v>0.27391089108910882</v>
      </c>
      <c r="E1016" s="98">
        <v>1.9774906871681042E-2</v>
      </c>
      <c r="F1016" s="98">
        <v>1007</v>
      </c>
      <c r="G1016" s="76">
        <f t="shared" ca="1" si="34"/>
        <v>5.3966423163815301E-2</v>
      </c>
    </row>
    <row r="1017" spans="2:7">
      <c r="B1017" s="283">
        <v>45833.645833333336</v>
      </c>
      <c r="C1017" s="284">
        <v>2760</v>
      </c>
      <c r="D1017" s="98">
        <f t="shared" si="35"/>
        <v>9.7255275327400614</v>
      </c>
      <c r="E1017" s="98">
        <v>1.9767227046000313E-2</v>
      </c>
      <c r="F1017" s="98">
        <v>1008</v>
      </c>
      <c r="G1017" s="76">
        <f t="shared" ca="1" si="34"/>
        <v>-1.1401213988621815E-2</v>
      </c>
    </row>
    <row r="1018" spans="2:7">
      <c r="B1018" s="283">
        <v>41100.645833333336</v>
      </c>
      <c r="C1018" s="284">
        <v>237.49</v>
      </c>
      <c r="D1018" s="98">
        <f t="shared" si="35"/>
        <v>-0.91395289855072459</v>
      </c>
      <c r="E1018" s="98">
        <v>1.9751814161192094E-2</v>
      </c>
      <c r="F1018" s="98">
        <v>1009</v>
      </c>
      <c r="G1018" s="76">
        <f t="shared" ca="1" si="34"/>
        <v>-3.0335299307624145E-2</v>
      </c>
    </row>
    <row r="1019" spans="2:7">
      <c r="B1019" s="283">
        <v>38665.645833333336</v>
      </c>
      <c r="C1019" s="284">
        <v>75.459999999999994</v>
      </c>
      <c r="D1019" s="98">
        <f t="shared" si="35"/>
        <v>-0.68226030569708196</v>
      </c>
      <c r="E1019" s="98">
        <v>1.9729729729729639E-2</v>
      </c>
      <c r="F1019" s="98">
        <v>1010</v>
      </c>
      <c r="G1019" s="76">
        <f t="shared" ca="1" si="34"/>
        <v>-9.1265950007601883E-3</v>
      </c>
    </row>
    <row r="1020" spans="2:7">
      <c r="B1020" s="283">
        <v>43514.645833333336</v>
      </c>
      <c r="C1020" s="284">
        <v>290.52</v>
      </c>
      <c r="D1020" s="98">
        <f t="shared" si="35"/>
        <v>2.8499867479459318</v>
      </c>
      <c r="E1020" s="98">
        <v>1.9726219726219796E-2</v>
      </c>
      <c r="F1020" s="98">
        <v>1011</v>
      </c>
      <c r="G1020" s="76">
        <f t="shared" ca="1" si="34"/>
        <v>6.6882296891361184E-3</v>
      </c>
    </row>
    <row r="1021" spans="2:7">
      <c r="B1021" s="283">
        <v>44573.645833333336</v>
      </c>
      <c r="C1021" s="284">
        <v>389.4</v>
      </c>
      <c r="D1021" s="98">
        <f t="shared" si="35"/>
        <v>0.34035522511358951</v>
      </c>
      <c r="E1021" s="98">
        <v>1.9692049858594185E-2</v>
      </c>
      <c r="F1021" s="98">
        <v>1012</v>
      </c>
      <c r="G1021" s="76">
        <f t="shared" ca="1" si="34"/>
        <v>7.5098331724843433E-3</v>
      </c>
    </row>
    <row r="1022" spans="2:7">
      <c r="B1022" s="283">
        <v>37762.645833333336</v>
      </c>
      <c r="C1022" s="284">
        <v>21.75</v>
      </c>
      <c r="D1022" s="98">
        <f t="shared" si="35"/>
        <v>-0.94414483821263484</v>
      </c>
      <c r="E1022" s="98">
        <v>1.9690576652602099E-2</v>
      </c>
      <c r="F1022" s="98">
        <v>1013</v>
      </c>
      <c r="G1022" s="76">
        <f t="shared" ca="1" si="34"/>
        <v>8.8423930963938743E-3</v>
      </c>
    </row>
    <row r="1023" spans="2:7">
      <c r="B1023" s="283">
        <v>42664.645833333336</v>
      </c>
      <c r="C1023" s="284">
        <v>495.75</v>
      </c>
      <c r="D1023" s="98">
        <f t="shared" si="35"/>
        <v>21.793103448275861</v>
      </c>
      <c r="E1023" s="98">
        <v>1.9684067629273105E-2</v>
      </c>
      <c r="F1023" s="98">
        <v>1014</v>
      </c>
      <c r="G1023" s="76">
        <f t="shared" ca="1" si="34"/>
        <v>-2.9105439688305982E-2</v>
      </c>
    </row>
    <row r="1024" spans="2:7">
      <c r="B1024" s="283">
        <v>44155.645833333336</v>
      </c>
      <c r="C1024" s="284">
        <v>309.22000000000003</v>
      </c>
      <c r="D1024" s="98">
        <f t="shared" si="35"/>
        <v>-0.37625819465456378</v>
      </c>
      <c r="E1024" s="98">
        <v>1.9619480990536564E-2</v>
      </c>
      <c r="F1024" s="98">
        <v>1015</v>
      </c>
      <c r="G1024" s="76">
        <f t="shared" ca="1" si="34"/>
        <v>4.8377998702508813E-2</v>
      </c>
    </row>
    <row r="1025" spans="2:7">
      <c r="B1025" s="283">
        <v>45072.645833333336</v>
      </c>
      <c r="C1025" s="284">
        <v>604.13</v>
      </c>
      <c r="D1025" s="98">
        <f t="shared" si="35"/>
        <v>0.95372226893473888</v>
      </c>
      <c r="E1025" s="98">
        <v>1.9594275298724151E-2</v>
      </c>
      <c r="F1025" s="98">
        <v>1016</v>
      </c>
      <c r="G1025" s="76">
        <f t="shared" ca="1" si="34"/>
        <v>1.2054964698693478E-2</v>
      </c>
    </row>
    <row r="1026" spans="2:7">
      <c r="B1026" s="283">
        <v>42522.645833333336</v>
      </c>
      <c r="C1026" s="284">
        <v>301.18</v>
      </c>
      <c r="D1026" s="98">
        <f t="shared" si="35"/>
        <v>-0.50146491649148361</v>
      </c>
      <c r="E1026" s="98">
        <v>1.9566689234935764E-2</v>
      </c>
      <c r="F1026" s="98">
        <v>1017</v>
      </c>
      <c r="G1026" s="76">
        <f t="shared" ca="1" si="34"/>
        <v>5.6798747856598102E-2</v>
      </c>
    </row>
    <row r="1027" spans="2:7">
      <c r="B1027" s="283">
        <v>41570.645833333336</v>
      </c>
      <c r="C1027" s="284">
        <v>179.13</v>
      </c>
      <c r="D1027" s="98">
        <f t="shared" si="35"/>
        <v>-0.4052393917258782</v>
      </c>
      <c r="E1027" s="98">
        <v>1.9463889363155129E-2</v>
      </c>
      <c r="F1027" s="98">
        <v>1018</v>
      </c>
      <c r="G1027" s="76">
        <f t="shared" ca="1" si="34"/>
        <v>-1.2225610674869606E-2</v>
      </c>
    </row>
    <row r="1028" spans="2:7">
      <c r="B1028" s="283">
        <v>38356.645833333336</v>
      </c>
      <c r="C1028" s="284">
        <v>36.700000000000003</v>
      </c>
      <c r="D1028" s="98">
        <f t="shared" si="35"/>
        <v>-0.79512086194383969</v>
      </c>
      <c r="E1028" s="98">
        <v>1.9444444444444597E-2</v>
      </c>
      <c r="F1028" s="98">
        <v>1019</v>
      </c>
      <c r="G1028" s="76">
        <f t="shared" ca="1" si="34"/>
        <v>-5.1596927278167386E-2</v>
      </c>
    </row>
    <row r="1029" spans="2:7">
      <c r="B1029" s="283">
        <v>45355.645833333336</v>
      </c>
      <c r="C1029" s="284">
        <v>1006.7</v>
      </c>
      <c r="D1029" s="98">
        <f t="shared" si="35"/>
        <v>26.43051771117166</v>
      </c>
      <c r="E1029" s="98">
        <v>1.9443037974683497E-2</v>
      </c>
      <c r="F1029" s="98">
        <v>1020</v>
      </c>
      <c r="G1029" s="76">
        <f t="shared" ca="1" si="34"/>
        <v>-1.7441322491108302E-2</v>
      </c>
    </row>
    <row r="1030" spans="2:7">
      <c r="B1030" s="283">
        <v>44642.645833333336</v>
      </c>
      <c r="C1030" s="284">
        <v>361.82</v>
      </c>
      <c r="D1030" s="98">
        <f t="shared" si="35"/>
        <v>-0.64058805999801338</v>
      </c>
      <c r="E1030" s="98">
        <v>1.944100078891009E-2</v>
      </c>
      <c r="F1030" s="98">
        <v>1021</v>
      </c>
      <c r="G1030" s="76">
        <f t="shared" ca="1" si="34"/>
        <v>5.9503970017563537E-2</v>
      </c>
    </row>
    <row r="1031" spans="2:7">
      <c r="B1031" s="283">
        <v>37460.645833333336</v>
      </c>
      <c r="C1031" s="284">
        <v>24.67</v>
      </c>
      <c r="D1031" s="98">
        <f t="shared" si="35"/>
        <v>-0.9318169255430877</v>
      </c>
      <c r="E1031" s="98">
        <v>1.9421487603305865E-2</v>
      </c>
      <c r="F1031" s="98">
        <v>1022</v>
      </c>
      <c r="G1031" s="76">
        <f t="shared" ca="1" si="34"/>
        <v>-4.3259841418198955E-2</v>
      </c>
    </row>
    <row r="1032" spans="2:7">
      <c r="B1032" s="283">
        <v>41534.645833333336</v>
      </c>
      <c r="C1032" s="284">
        <v>179.06</v>
      </c>
      <c r="D1032" s="98">
        <f t="shared" si="35"/>
        <v>6.2582083502229429</v>
      </c>
      <c r="E1032" s="98">
        <v>1.9413606604042011E-2</v>
      </c>
      <c r="F1032" s="98">
        <v>1023</v>
      </c>
      <c r="G1032" s="76">
        <f t="shared" ca="1" si="34"/>
        <v>4.4181647822979779E-2</v>
      </c>
    </row>
    <row r="1033" spans="2:7">
      <c r="B1033" s="283">
        <v>43272.645833333336</v>
      </c>
      <c r="C1033" s="284">
        <v>247.87</v>
      </c>
      <c r="D1033" s="98">
        <f t="shared" si="35"/>
        <v>0.38428459734167308</v>
      </c>
      <c r="E1033" s="98">
        <v>1.9411885667283579E-2</v>
      </c>
      <c r="F1033" s="98">
        <v>1024</v>
      </c>
      <c r="G1033" s="76">
        <f t="shared" ca="1" si="34"/>
        <v>1.2079948525749602E-2</v>
      </c>
    </row>
    <row r="1034" spans="2:7">
      <c r="B1034" s="283">
        <v>44131.645833333336</v>
      </c>
      <c r="C1034" s="284">
        <v>303.02</v>
      </c>
      <c r="D1034" s="98">
        <f t="shared" si="35"/>
        <v>0.222495663049179</v>
      </c>
      <c r="E1034" s="98">
        <v>1.9411269974768608E-2</v>
      </c>
      <c r="F1034" s="98">
        <v>1025</v>
      </c>
      <c r="G1034" s="76">
        <f t="shared" ref="G1034:G1097" ca="1" si="36">_xlfn.NORM.INV(RAND(),M$12,M$13)</f>
        <v>-5.4894846176807059E-2</v>
      </c>
    </row>
    <row r="1035" spans="2:7">
      <c r="B1035" s="283">
        <v>41890.645833333336</v>
      </c>
      <c r="C1035" s="284">
        <v>213.25</v>
      </c>
      <c r="D1035" s="98">
        <f t="shared" ref="D1035:D1098" si="37">C1035/C1034-1</f>
        <v>-0.29625107253646621</v>
      </c>
      <c r="E1035" s="98">
        <v>1.9408193508293925E-2</v>
      </c>
      <c r="F1035" s="98">
        <v>1026</v>
      </c>
      <c r="G1035" s="76">
        <f t="shared" ca="1" si="36"/>
        <v>3.9893859078672014E-3</v>
      </c>
    </row>
    <row r="1036" spans="2:7">
      <c r="B1036" s="283">
        <v>43599.645833333336</v>
      </c>
      <c r="C1036" s="284">
        <v>342.13</v>
      </c>
      <c r="D1036" s="98">
        <f t="shared" si="37"/>
        <v>0.60436107854630716</v>
      </c>
      <c r="E1036" s="98">
        <v>1.9396937012096993E-2</v>
      </c>
      <c r="F1036" s="98">
        <v>1027</v>
      </c>
      <c r="G1036" s="76">
        <f t="shared" ca="1" si="36"/>
        <v>6.426139762581445E-3</v>
      </c>
    </row>
    <row r="1037" spans="2:7">
      <c r="B1037" s="283">
        <v>40513.645833333336</v>
      </c>
      <c r="C1037" s="284">
        <v>132.78</v>
      </c>
      <c r="D1037" s="98">
        <f t="shared" si="37"/>
        <v>-0.61190190863122207</v>
      </c>
      <c r="E1037" s="98">
        <v>1.9345923537540388E-2</v>
      </c>
      <c r="F1037" s="98">
        <v>1028</v>
      </c>
      <c r="G1037" s="76">
        <f t="shared" ca="1" si="36"/>
        <v>2.9627250249912491E-2</v>
      </c>
    </row>
    <row r="1038" spans="2:7">
      <c r="B1038" s="283">
        <v>37718.645833333336</v>
      </c>
      <c r="C1038" s="284">
        <v>20.59</v>
      </c>
      <c r="D1038" s="98">
        <f t="shared" si="37"/>
        <v>-0.84493146558216603</v>
      </c>
      <c r="E1038" s="98">
        <v>1.9306930693069324E-2</v>
      </c>
      <c r="F1038" s="98">
        <v>1029</v>
      </c>
      <c r="G1038" s="76">
        <f t="shared" ca="1" si="36"/>
        <v>9.0349733520457502E-3</v>
      </c>
    </row>
    <row r="1039" spans="2:7">
      <c r="B1039" s="283">
        <v>44644.645833333336</v>
      </c>
      <c r="C1039" s="284">
        <v>365.43</v>
      </c>
      <c r="D1039" s="98">
        <f t="shared" si="37"/>
        <v>16.747935891209327</v>
      </c>
      <c r="E1039" s="98">
        <v>1.9273680687269978E-2</v>
      </c>
      <c r="F1039" s="98">
        <v>1030</v>
      </c>
      <c r="G1039" s="76">
        <f t="shared" ca="1" si="36"/>
        <v>1.1116010538929782E-2</v>
      </c>
    </row>
    <row r="1040" spans="2:7">
      <c r="B1040" s="283">
        <v>40924.645833333336</v>
      </c>
      <c r="C1040" s="284">
        <v>178.86</v>
      </c>
      <c r="D1040" s="98">
        <f t="shared" si="37"/>
        <v>-0.51054921599211878</v>
      </c>
      <c r="E1040" s="98">
        <v>1.9261454296786162E-2</v>
      </c>
      <c r="F1040" s="98">
        <v>1031</v>
      </c>
      <c r="G1040" s="76">
        <f t="shared" ca="1" si="36"/>
        <v>-3.0240279450184392E-2</v>
      </c>
    </row>
    <row r="1041" spans="2:7">
      <c r="B1041" s="283">
        <v>44987.645833333336</v>
      </c>
      <c r="C1041" s="284">
        <v>614.07000000000005</v>
      </c>
      <c r="D1041" s="98">
        <f t="shared" si="37"/>
        <v>2.4332438778933243</v>
      </c>
      <c r="E1041" s="98">
        <v>1.923715310051799E-2</v>
      </c>
      <c r="F1041" s="98">
        <v>1032</v>
      </c>
      <c r="G1041" s="76">
        <f t="shared" ca="1" si="36"/>
        <v>1.3935120319564826E-2</v>
      </c>
    </row>
    <row r="1042" spans="2:7">
      <c r="B1042" s="283">
        <v>38890.645833333336</v>
      </c>
      <c r="C1042" s="284">
        <v>84.87</v>
      </c>
      <c r="D1042" s="98">
        <f t="shared" si="37"/>
        <v>-0.86179100102594164</v>
      </c>
      <c r="E1042" s="98">
        <v>1.9214603098354877E-2</v>
      </c>
      <c r="F1042" s="98">
        <v>1033</v>
      </c>
      <c r="G1042" s="76">
        <f t="shared" ca="1" si="36"/>
        <v>1.9814254389990932E-2</v>
      </c>
    </row>
    <row r="1043" spans="2:7">
      <c r="B1043" s="283">
        <v>44410.645833333336</v>
      </c>
      <c r="C1043" s="284">
        <v>347.47</v>
      </c>
      <c r="D1043" s="98">
        <f t="shared" si="37"/>
        <v>3.0941439849181105</v>
      </c>
      <c r="E1043" s="98">
        <v>1.9212718526340433E-2</v>
      </c>
      <c r="F1043" s="98">
        <v>1034</v>
      </c>
      <c r="G1043" s="76">
        <f t="shared" ca="1" si="36"/>
        <v>1.4740304336109828E-2</v>
      </c>
    </row>
    <row r="1044" spans="2:7">
      <c r="B1044" s="283">
        <v>42783.645833333336</v>
      </c>
      <c r="C1044" s="284">
        <v>347.53</v>
      </c>
      <c r="D1044" s="98">
        <f t="shared" si="37"/>
        <v>1.7267677785115509E-4</v>
      </c>
      <c r="E1044" s="98">
        <v>1.92093377910727E-2</v>
      </c>
      <c r="F1044" s="98">
        <v>1035</v>
      </c>
      <c r="G1044" s="76">
        <f t="shared" ca="1" si="36"/>
        <v>-4.8073985403090957E-4</v>
      </c>
    </row>
    <row r="1045" spans="2:7">
      <c r="B1045" s="283">
        <v>41165.645833333336</v>
      </c>
      <c r="C1045" s="284">
        <v>215.51</v>
      </c>
      <c r="D1045" s="98">
        <f t="shared" si="37"/>
        <v>-0.37988087359364653</v>
      </c>
      <c r="E1045" s="98">
        <v>1.9200756680066267E-2</v>
      </c>
      <c r="F1045" s="98">
        <v>1036</v>
      </c>
      <c r="G1045" s="76">
        <f t="shared" ca="1" si="36"/>
        <v>-1.4947113102459889E-2</v>
      </c>
    </row>
    <row r="1046" spans="2:7">
      <c r="B1046" s="283">
        <v>40158.645833333336</v>
      </c>
      <c r="C1046" s="284">
        <v>119.57</v>
      </c>
      <c r="D1046" s="98">
        <f t="shared" si="37"/>
        <v>-0.44517655793234656</v>
      </c>
      <c r="E1046" s="98">
        <v>1.9178315717695238E-2</v>
      </c>
      <c r="F1046" s="98">
        <v>1037</v>
      </c>
      <c r="G1046" s="76">
        <f t="shared" ca="1" si="36"/>
        <v>-1.8384654881883054E-3</v>
      </c>
    </row>
    <row r="1047" spans="2:7">
      <c r="B1047" s="283">
        <v>37335.645833333336</v>
      </c>
      <c r="C1047" s="284">
        <v>24.46</v>
      </c>
      <c r="D1047" s="98">
        <f t="shared" si="37"/>
        <v>-0.79543363719996651</v>
      </c>
      <c r="E1047" s="98">
        <v>1.9166666666666776E-2</v>
      </c>
      <c r="F1047" s="98">
        <v>1038</v>
      </c>
      <c r="G1047" s="76">
        <f t="shared" ca="1" si="36"/>
        <v>1.5919299077128957E-2</v>
      </c>
    </row>
    <row r="1048" spans="2:7">
      <c r="B1048" s="283">
        <v>36760.645833333336</v>
      </c>
      <c r="C1048" s="284">
        <v>29.25</v>
      </c>
      <c r="D1048" s="98">
        <f t="shared" si="37"/>
        <v>0.19582992641046593</v>
      </c>
      <c r="E1048" s="98">
        <v>1.9163763066202044E-2</v>
      </c>
      <c r="F1048" s="98">
        <v>1039</v>
      </c>
      <c r="G1048" s="76">
        <f t="shared" ca="1" si="36"/>
        <v>2.1786241727406001E-2</v>
      </c>
    </row>
    <row r="1049" spans="2:7">
      <c r="B1049" s="283">
        <v>45296.645833333336</v>
      </c>
      <c r="C1049" s="284">
        <v>738.97</v>
      </c>
      <c r="D1049" s="98">
        <f t="shared" si="37"/>
        <v>24.263931623931626</v>
      </c>
      <c r="E1049" s="98">
        <v>1.9156506868207579E-2</v>
      </c>
      <c r="F1049" s="98">
        <v>1040</v>
      </c>
      <c r="G1049" s="76">
        <f t="shared" ca="1" si="36"/>
        <v>1.6784997743244792E-2</v>
      </c>
    </row>
    <row r="1050" spans="2:7">
      <c r="B1050" s="283">
        <v>43536.645833333336</v>
      </c>
      <c r="C1050" s="284">
        <v>351.07</v>
      </c>
      <c r="D1050" s="98">
        <f t="shared" si="37"/>
        <v>-0.52491982083169819</v>
      </c>
      <c r="E1050" s="98">
        <v>1.913028332559219E-2</v>
      </c>
      <c r="F1050" s="98">
        <v>1041</v>
      </c>
      <c r="G1050" s="76">
        <f t="shared" ca="1" si="36"/>
        <v>1.301897433657017E-2</v>
      </c>
    </row>
    <row r="1051" spans="2:7">
      <c r="B1051" s="283">
        <v>37761.645833333336</v>
      </c>
      <c r="C1051" s="284">
        <v>21.33</v>
      </c>
      <c r="D1051" s="98">
        <f t="shared" si="37"/>
        <v>-0.9392428860341242</v>
      </c>
      <c r="E1051" s="98">
        <v>1.9111323459149565E-2</v>
      </c>
      <c r="F1051" s="98">
        <v>1042</v>
      </c>
      <c r="G1051" s="76">
        <f t="shared" ca="1" si="36"/>
        <v>-1.6672561035611662E-2</v>
      </c>
    </row>
    <row r="1052" spans="2:7">
      <c r="B1052" s="283">
        <v>43476.645833333336</v>
      </c>
      <c r="C1052" s="284">
        <v>302.75</v>
      </c>
      <c r="D1052" s="98">
        <f t="shared" si="37"/>
        <v>13.193624003750587</v>
      </c>
      <c r="E1052" s="98">
        <v>1.9085768143261239E-2</v>
      </c>
      <c r="F1052" s="98">
        <v>1043</v>
      </c>
      <c r="G1052" s="76">
        <f t="shared" ca="1" si="36"/>
        <v>1.9722233968984947E-2</v>
      </c>
    </row>
    <row r="1053" spans="2:7">
      <c r="B1053" s="283">
        <v>40018.645833333336</v>
      </c>
      <c r="C1053" s="284">
        <v>95.15</v>
      </c>
      <c r="D1053" s="98">
        <f t="shared" si="37"/>
        <v>-0.68571428571428572</v>
      </c>
      <c r="E1053" s="98">
        <v>1.9063939166755972E-2</v>
      </c>
      <c r="F1053" s="98">
        <v>1044</v>
      </c>
      <c r="G1053" s="76">
        <f t="shared" ca="1" si="36"/>
        <v>-2.2347482733239291E-2</v>
      </c>
    </row>
    <row r="1054" spans="2:7">
      <c r="B1054" s="283">
        <v>36864.645833333336</v>
      </c>
      <c r="C1054" s="284">
        <v>28.41</v>
      </c>
      <c r="D1054" s="98">
        <f t="shared" si="37"/>
        <v>-0.7014188124014713</v>
      </c>
      <c r="E1054" s="98">
        <v>1.9010043041606917E-2</v>
      </c>
      <c r="F1054" s="98">
        <v>1045</v>
      </c>
      <c r="G1054" s="76">
        <f t="shared" ca="1" si="36"/>
        <v>7.6942605845252456E-3</v>
      </c>
    </row>
    <row r="1055" spans="2:7">
      <c r="B1055" s="283">
        <v>40763.645833333336</v>
      </c>
      <c r="C1055" s="284">
        <v>215.17</v>
      </c>
      <c r="D1055" s="98">
        <f t="shared" si="37"/>
        <v>6.5737416402675111</v>
      </c>
      <c r="E1055" s="98">
        <v>1.8990339079371088E-2</v>
      </c>
      <c r="F1055" s="98">
        <v>1046</v>
      </c>
      <c r="G1055" s="76">
        <f t="shared" ca="1" si="36"/>
        <v>2.454438907690026E-2</v>
      </c>
    </row>
    <row r="1056" spans="2:7">
      <c r="B1056" s="283">
        <v>38806.645833333336</v>
      </c>
      <c r="C1056" s="284">
        <v>94.98</v>
      </c>
      <c r="D1056" s="98">
        <f t="shared" si="37"/>
        <v>-0.55858158665241431</v>
      </c>
      <c r="E1056" s="98">
        <v>1.8989378822015013E-2</v>
      </c>
      <c r="F1056" s="98">
        <v>1047</v>
      </c>
      <c r="G1056" s="76">
        <f t="shared" ca="1" si="36"/>
        <v>3.5156521630957165E-2</v>
      </c>
    </row>
    <row r="1057" spans="2:7">
      <c r="B1057" s="283">
        <v>41597.645833333336</v>
      </c>
      <c r="C1057" s="284">
        <v>171.27</v>
      </c>
      <c r="D1057" s="98">
        <f t="shared" si="37"/>
        <v>0.80322173089071391</v>
      </c>
      <c r="E1057" s="98">
        <v>1.8979057591623105E-2</v>
      </c>
      <c r="F1057" s="98">
        <v>1048</v>
      </c>
      <c r="G1057" s="76">
        <f t="shared" ca="1" si="36"/>
        <v>4.8010269252682064E-2</v>
      </c>
    </row>
    <row r="1058" spans="2:7">
      <c r="B1058" s="283">
        <v>38854.645833333336</v>
      </c>
      <c r="C1058" s="284">
        <v>100.52</v>
      </c>
      <c r="D1058" s="98">
        <f t="shared" si="37"/>
        <v>-0.41309044199217615</v>
      </c>
      <c r="E1058" s="98">
        <v>1.8749366575453452E-2</v>
      </c>
      <c r="F1058" s="98">
        <v>1049</v>
      </c>
      <c r="G1058" s="76">
        <f t="shared" ca="1" si="36"/>
        <v>-1.2444915076132693E-2</v>
      </c>
    </row>
    <row r="1059" spans="2:7">
      <c r="B1059" s="283">
        <v>37230.645833333336</v>
      </c>
      <c r="C1059" s="284">
        <v>27.74</v>
      </c>
      <c r="D1059" s="98">
        <f t="shared" si="37"/>
        <v>-0.72403501790688418</v>
      </c>
      <c r="E1059" s="98">
        <v>1.8729342636797597E-2</v>
      </c>
      <c r="F1059" s="98">
        <v>1050</v>
      </c>
      <c r="G1059" s="76">
        <f t="shared" ca="1" si="36"/>
        <v>-2.3460478805207743E-3</v>
      </c>
    </row>
    <row r="1060" spans="2:7">
      <c r="B1060" s="283">
        <v>38888.645833333336</v>
      </c>
      <c r="C1060" s="284">
        <v>80</v>
      </c>
      <c r="D1060" s="98">
        <f t="shared" si="37"/>
        <v>1.8839221341023795</v>
      </c>
      <c r="E1060" s="98">
        <v>1.8718960906659809E-2</v>
      </c>
      <c r="F1060" s="98">
        <v>1051</v>
      </c>
      <c r="G1060" s="76">
        <f t="shared" ca="1" si="36"/>
        <v>5.4412413363225404E-3</v>
      </c>
    </row>
    <row r="1061" spans="2:7">
      <c r="B1061" s="283">
        <v>38098.645833333336</v>
      </c>
      <c r="C1061" s="284">
        <v>26.17</v>
      </c>
      <c r="D1061" s="98">
        <f t="shared" si="37"/>
        <v>-0.672875</v>
      </c>
      <c r="E1061" s="98">
        <v>1.8684312962242045E-2</v>
      </c>
      <c r="F1061" s="98">
        <v>1052</v>
      </c>
      <c r="G1061" s="76">
        <f t="shared" ca="1" si="36"/>
        <v>-1.6603870653490352E-2</v>
      </c>
    </row>
    <row r="1062" spans="2:7">
      <c r="B1062" s="283">
        <v>40723.645833333336</v>
      </c>
      <c r="C1062" s="284">
        <v>179.81</v>
      </c>
      <c r="D1062" s="98">
        <f t="shared" si="37"/>
        <v>5.870844478410393</v>
      </c>
      <c r="E1062" s="98">
        <v>1.8638114661228222E-2</v>
      </c>
      <c r="F1062" s="98">
        <v>1053</v>
      </c>
      <c r="G1062" s="76">
        <f t="shared" ca="1" si="36"/>
        <v>-4.5655822995343841E-2</v>
      </c>
    </row>
    <row r="1063" spans="2:7">
      <c r="B1063" s="283">
        <v>44797.645833333336</v>
      </c>
      <c r="C1063" s="284">
        <v>382.77</v>
      </c>
      <c r="D1063" s="98">
        <f t="shared" si="37"/>
        <v>1.128747010733552</v>
      </c>
      <c r="E1063" s="98">
        <v>1.8628416318492658E-2</v>
      </c>
      <c r="F1063" s="98">
        <v>1054</v>
      </c>
      <c r="G1063" s="76">
        <f t="shared" ca="1" si="36"/>
        <v>3.1190867767688153E-2</v>
      </c>
    </row>
    <row r="1064" spans="2:7">
      <c r="B1064" s="283">
        <v>38072.645833333336</v>
      </c>
      <c r="C1064" s="284">
        <v>24.67</v>
      </c>
      <c r="D1064" s="98">
        <f t="shared" si="37"/>
        <v>-0.93554876296470468</v>
      </c>
      <c r="E1064" s="98">
        <v>1.857968620974404E-2</v>
      </c>
      <c r="F1064" s="98">
        <v>1055</v>
      </c>
      <c r="G1064" s="76">
        <f t="shared" ca="1" si="36"/>
        <v>1.1816253722039306E-2</v>
      </c>
    </row>
    <row r="1065" spans="2:7">
      <c r="B1065" s="283">
        <v>45112.645833333336</v>
      </c>
      <c r="C1065" s="284">
        <v>579.54999999999995</v>
      </c>
      <c r="D1065" s="98">
        <f t="shared" si="37"/>
        <v>22.492095662748273</v>
      </c>
      <c r="E1065" s="98">
        <v>1.8577102885865893E-2</v>
      </c>
      <c r="F1065" s="98">
        <v>1056</v>
      </c>
      <c r="G1065" s="76">
        <f t="shared" ca="1" si="36"/>
        <v>1.0756734366323588E-3</v>
      </c>
    </row>
    <row r="1066" spans="2:7">
      <c r="B1066" s="283">
        <v>39421.645833333336</v>
      </c>
      <c r="C1066" s="284">
        <v>99.88</v>
      </c>
      <c r="D1066" s="98">
        <f t="shared" si="37"/>
        <v>-0.82765939090673801</v>
      </c>
      <c r="E1066" s="98">
        <v>1.8560065266163495E-2</v>
      </c>
      <c r="F1066" s="98">
        <v>1057</v>
      </c>
      <c r="G1066" s="76">
        <f t="shared" ca="1" si="36"/>
        <v>2.466733833448365E-2</v>
      </c>
    </row>
    <row r="1067" spans="2:7">
      <c r="B1067" s="283">
        <v>37173.645833333336</v>
      </c>
      <c r="C1067" s="284">
        <v>18.670000000000002</v>
      </c>
      <c r="D1067" s="98">
        <f t="shared" si="37"/>
        <v>-0.81307569082899478</v>
      </c>
      <c r="E1067" s="98">
        <v>1.8548827059465589E-2</v>
      </c>
      <c r="F1067" s="98">
        <v>1058</v>
      </c>
      <c r="G1067" s="76">
        <f t="shared" ca="1" si="36"/>
        <v>4.5430547626840907E-3</v>
      </c>
    </row>
    <row r="1068" spans="2:7">
      <c r="B1068" s="283">
        <v>43754.645833333336</v>
      </c>
      <c r="C1068" s="284">
        <v>344.92</v>
      </c>
      <c r="D1068" s="98">
        <f t="shared" si="37"/>
        <v>17.474558114622386</v>
      </c>
      <c r="E1068" s="98">
        <v>1.851469068359668E-2</v>
      </c>
      <c r="F1068" s="98">
        <v>1059</v>
      </c>
      <c r="G1068" s="76">
        <f t="shared" ca="1" si="36"/>
        <v>3.3342014665669439E-2</v>
      </c>
    </row>
    <row r="1069" spans="2:7">
      <c r="B1069" s="283">
        <v>37351.645833333336</v>
      </c>
      <c r="C1069" s="284">
        <v>24.79</v>
      </c>
      <c r="D1069" s="98">
        <f t="shared" si="37"/>
        <v>-0.92812826162588424</v>
      </c>
      <c r="E1069" s="98">
        <v>1.8488085456039416E-2</v>
      </c>
      <c r="F1069" s="98">
        <v>1060</v>
      </c>
      <c r="G1069" s="76">
        <f t="shared" ca="1" si="36"/>
        <v>-3.8254302713446632E-2</v>
      </c>
    </row>
    <row r="1070" spans="2:7">
      <c r="B1070" s="283">
        <v>40603.645833333336</v>
      </c>
      <c r="C1070" s="284">
        <v>132.81</v>
      </c>
      <c r="D1070" s="98">
        <f t="shared" si="37"/>
        <v>4.3574021782977006</v>
      </c>
      <c r="E1070" s="98">
        <v>1.8403496664366248E-2</v>
      </c>
      <c r="F1070" s="98">
        <v>1061</v>
      </c>
      <c r="G1070" s="76">
        <f t="shared" ca="1" si="36"/>
        <v>-1.060585165127847E-2</v>
      </c>
    </row>
    <row r="1071" spans="2:7">
      <c r="B1071" s="283">
        <v>41691.645833333336</v>
      </c>
      <c r="C1071" s="284">
        <v>237.97</v>
      </c>
      <c r="D1071" s="98">
        <f t="shared" si="37"/>
        <v>0.79180784579474439</v>
      </c>
      <c r="E1071" s="98">
        <v>1.8402019942654224E-2</v>
      </c>
      <c r="F1071" s="98">
        <v>1062</v>
      </c>
      <c r="G1071" s="76">
        <f t="shared" ca="1" si="36"/>
        <v>-9.4556686936692362E-4</v>
      </c>
    </row>
    <row r="1072" spans="2:7">
      <c r="B1072" s="283">
        <v>44924.645833333336</v>
      </c>
      <c r="C1072" s="284">
        <v>635.88</v>
      </c>
      <c r="D1072" s="98">
        <f t="shared" si="37"/>
        <v>1.6721015254023617</v>
      </c>
      <c r="E1072" s="98">
        <v>1.8385650224215233E-2</v>
      </c>
      <c r="F1072" s="98">
        <v>1063</v>
      </c>
      <c r="G1072" s="76">
        <f t="shared" ca="1" si="36"/>
        <v>3.8611467262957312E-2</v>
      </c>
    </row>
    <row r="1073" spans="2:7">
      <c r="B1073" s="283">
        <v>42858.645833333336</v>
      </c>
      <c r="C1073" s="284">
        <v>414.5</v>
      </c>
      <c r="D1073" s="98">
        <f t="shared" si="37"/>
        <v>-0.34814744920425233</v>
      </c>
      <c r="E1073" s="98">
        <v>1.8377475308338775E-2</v>
      </c>
      <c r="F1073" s="98">
        <v>1064</v>
      </c>
      <c r="G1073" s="76">
        <f t="shared" ca="1" si="36"/>
        <v>1.8375280076063323E-2</v>
      </c>
    </row>
    <row r="1074" spans="2:7">
      <c r="B1074" s="283">
        <v>39983.645833333336</v>
      </c>
      <c r="C1074" s="284">
        <v>78.150000000000006</v>
      </c>
      <c r="D1074" s="98">
        <f t="shared" si="37"/>
        <v>-0.81145958986731004</v>
      </c>
      <c r="E1074" s="98">
        <v>1.8373729476153455E-2</v>
      </c>
      <c r="F1074" s="98">
        <v>1065</v>
      </c>
      <c r="G1074" s="76">
        <f t="shared" ca="1" si="36"/>
        <v>-1.2676346194191944E-2</v>
      </c>
    </row>
    <row r="1075" spans="2:7">
      <c r="B1075" s="283">
        <v>41736.645833333336</v>
      </c>
      <c r="C1075" s="284">
        <v>218.11</v>
      </c>
      <c r="D1075" s="98">
        <f t="shared" si="37"/>
        <v>1.7909149072296864</v>
      </c>
      <c r="E1075" s="98">
        <v>1.8349052199085003E-2</v>
      </c>
      <c r="F1075" s="98">
        <v>1066</v>
      </c>
      <c r="G1075" s="76">
        <f t="shared" ca="1" si="36"/>
        <v>1.0203344211462373E-2</v>
      </c>
    </row>
    <row r="1076" spans="2:7">
      <c r="B1076" s="283">
        <v>37818.645833333336</v>
      </c>
      <c r="C1076" s="284">
        <v>24.44</v>
      </c>
      <c r="D1076" s="98">
        <f t="shared" si="37"/>
        <v>-0.8879464490394755</v>
      </c>
      <c r="E1076" s="98">
        <v>1.8333333333333313E-2</v>
      </c>
      <c r="F1076" s="98">
        <v>1067</v>
      </c>
      <c r="G1076" s="76">
        <f t="shared" ca="1" si="36"/>
        <v>5.7032672971644386E-3</v>
      </c>
    </row>
    <row r="1077" spans="2:7">
      <c r="B1077" s="283">
        <v>44512.645833333336</v>
      </c>
      <c r="C1077" s="284">
        <v>427.47</v>
      </c>
      <c r="D1077" s="98">
        <f t="shared" si="37"/>
        <v>16.490589198036005</v>
      </c>
      <c r="E1077" s="98">
        <v>1.8319119538806161E-2</v>
      </c>
      <c r="F1077" s="98">
        <v>1068</v>
      </c>
      <c r="G1077" s="76">
        <f t="shared" ca="1" si="36"/>
        <v>3.7684303930920378E-3</v>
      </c>
    </row>
    <row r="1078" spans="2:7">
      <c r="B1078" s="283">
        <v>43193.645833333336</v>
      </c>
      <c r="C1078" s="284">
        <v>284.75</v>
      </c>
      <c r="D1078" s="98">
        <f t="shared" si="37"/>
        <v>-0.33387138278709616</v>
      </c>
      <c r="E1078" s="98">
        <v>1.8309909523298584E-2</v>
      </c>
      <c r="F1078" s="98">
        <v>1069</v>
      </c>
      <c r="G1078" s="76">
        <f t="shared" ca="1" si="36"/>
        <v>-9.1535472035393639E-3</v>
      </c>
    </row>
    <row r="1079" spans="2:7">
      <c r="B1079" s="283">
        <v>38664.645833333336</v>
      </c>
      <c r="C1079" s="284">
        <v>74</v>
      </c>
      <c r="D1079" s="98">
        <f t="shared" si="37"/>
        <v>-0.74012291483757675</v>
      </c>
      <c r="E1079" s="98">
        <v>1.8301912756295557E-2</v>
      </c>
      <c r="F1079" s="98">
        <v>1070</v>
      </c>
      <c r="G1079" s="76">
        <f t="shared" ca="1" si="36"/>
        <v>5.447780348062526E-2</v>
      </c>
    </row>
    <row r="1080" spans="2:7">
      <c r="B1080" s="283">
        <v>39479.645833333336</v>
      </c>
      <c r="C1080" s="284">
        <v>91.32</v>
      </c>
      <c r="D1080" s="98">
        <f t="shared" si="37"/>
        <v>0.23405405405405388</v>
      </c>
      <c r="E1080" s="98">
        <v>1.828724353256006E-2</v>
      </c>
      <c r="F1080" s="98">
        <v>1071</v>
      </c>
      <c r="G1080" s="76">
        <f t="shared" ca="1" si="36"/>
        <v>-3.1905700369271324E-2</v>
      </c>
    </row>
    <row r="1081" spans="2:7">
      <c r="B1081" s="283">
        <v>43258.645833333336</v>
      </c>
      <c r="C1081" s="284">
        <v>247.83</v>
      </c>
      <c r="D1081" s="98">
        <f t="shared" si="37"/>
        <v>1.7138633377135353</v>
      </c>
      <c r="E1081" s="98">
        <v>1.8284164680746118E-2</v>
      </c>
      <c r="F1081" s="98">
        <v>1072</v>
      </c>
      <c r="G1081" s="76">
        <f t="shared" ca="1" si="36"/>
        <v>-8.3398962739757703E-3</v>
      </c>
    </row>
    <row r="1082" spans="2:7">
      <c r="B1082" s="283">
        <v>44389.645833333336</v>
      </c>
      <c r="C1082" s="284">
        <v>343.72</v>
      </c>
      <c r="D1082" s="98">
        <f t="shared" si="37"/>
        <v>0.38691845216479037</v>
      </c>
      <c r="E1082" s="98">
        <v>1.827877351503493E-2</v>
      </c>
      <c r="F1082" s="98">
        <v>1073</v>
      </c>
      <c r="G1082" s="76">
        <f t="shared" ca="1" si="36"/>
        <v>-5.1143403177208047E-3</v>
      </c>
    </row>
    <row r="1083" spans="2:7">
      <c r="B1083" s="283">
        <v>36685.645833333336</v>
      </c>
      <c r="C1083" s="284">
        <v>25.67</v>
      </c>
      <c r="D1083" s="98">
        <f t="shared" si="37"/>
        <v>-0.92531711858489474</v>
      </c>
      <c r="E1083" s="98">
        <v>1.8246727489091619E-2</v>
      </c>
      <c r="F1083" s="98">
        <v>1074</v>
      </c>
      <c r="G1083" s="76">
        <f t="shared" ca="1" si="36"/>
        <v>-6.0822114294785699E-2</v>
      </c>
    </row>
    <row r="1084" spans="2:7">
      <c r="B1084" s="283">
        <v>40009.645833333336</v>
      </c>
      <c r="C1084" s="284">
        <v>88.18</v>
      </c>
      <c r="D1084" s="98">
        <f t="shared" si="37"/>
        <v>2.4351382937280874</v>
      </c>
      <c r="E1084" s="98">
        <v>1.8244803695150358E-2</v>
      </c>
      <c r="F1084" s="98">
        <v>1075</v>
      </c>
      <c r="G1084" s="76">
        <f t="shared" ca="1" si="36"/>
        <v>-2.0942021283864329E-3</v>
      </c>
    </row>
    <row r="1085" spans="2:7">
      <c r="B1085" s="283">
        <v>44197.645833333336</v>
      </c>
      <c r="C1085" s="284">
        <v>329.95</v>
      </c>
      <c r="D1085" s="98">
        <f t="shared" si="37"/>
        <v>2.7417781809934221</v>
      </c>
      <c r="E1085" s="98">
        <v>1.8207066810677297E-2</v>
      </c>
      <c r="F1085" s="98">
        <v>1076</v>
      </c>
      <c r="G1085" s="76">
        <f t="shared" ca="1" si="36"/>
        <v>-9.8916863219681763E-3</v>
      </c>
    </row>
    <row r="1086" spans="2:7">
      <c r="B1086" s="283">
        <v>41491.645833333336</v>
      </c>
      <c r="C1086" s="284">
        <v>192.6</v>
      </c>
      <c r="D1086" s="98">
        <f t="shared" si="37"/>
        <v>-0.41627519321109263</v>
      </c>
      <c r="E1086" s="98">
        <v>1.8185662930852109E-2</v>
      </c>
      <c r="F1086" s="98">
        <v>1077</v>
      </c>
      <c r="G1086" s="76">
        <f t="shared" ca="1" si="36"/>
        <v>1.5371774364395151E-2</v>
      </c>
    </row>
    <row r="1087" spans="2:7">
      <c r="B1087" s="283">
        <v>41485.645833333336</v>
      </c>
      <c r="C1087" s="284">
        <v>189.52</v>
      </c>
      <c r="D1087" s="98">
        <f t="shared" si="37"/>
        <v>-1.5991692627206566E-2</v>
      </c>
      <c r="E1087" s="98">
        <v>1.8158375416353456E-2</v>
      </c>
      <c r="F1087" s="98">
        <v>1078</v>
      </c>
      <c r="G1087" s="76">
        <f t="shared" ca="1" si="36"/>
        <v>5.8051832271248376E-2</v>
      </c>
    </row>
    <row r="1088" spans="2:7">
      <c r="B1088" s="283">
        <v>41702.645833333336</v>
      </c>
      <c r="C1088" s="284">
        <v>221.56</v>
      </c>
      <c r="D1088" s="98">
        <f t="shared" si="37"/>
        <v>0.16905867454622192</v>
      </c>
      <c r="E1088" s="98">
        <v>1.8151739350213525E-2</v>
      </c>
      <c r="F1088" s="98">
        <v>1079</v>
      </c>
      <c r="G1088" s="76">
        <f t="shared" ca="1" si="36"/>
        <v>3.7007244111316728E-2</v>
      </c>
    </row>
    <row r="1089" spans="2:7">
      <c r="B1089" s="283">
        <v>38257.645833333336</v>
      </c>
      <c r="C1089" s="284">
        <v>29.19</v>
      </c>
      <c r="D1089" s="98">
        <f t="shared" si="37"/>
        <v>-0.86825239212854299</v>
      </c>
      <c r="E1089" s="98">
        <v>1.8137425880711433E-2</v>
      </c>
      <c r="F1089" s="98">
        <v>1080</v>
      </c>
      <c r="G1089" s="76">
        <f t="shared" ca="1" si="36"/>
        <v>-9.8003159016956821E-3</v>
      </c>
    </row>
    <row r="1090" spans="2:7">
      <c r="B1090" s="283">
        <v>40218.645833333336</v>
      </c>
      <c r="C1090" s="284">
        <v>125.31</v>
      </c>
      <c r="D1090" s="98">
        <f t="shared" si="37"/>
        <v>3.2929085303186021</v>
      </c>
      <c r="E1090" s="98">
        <v>1.811829704257395E-2</v>
      </c>
      <c r="F1090" s="98">
        <v>1081</v>
      </c>
      <c r="G1090" s="76">
        <f t="shared" ca="1" si="36"/>
        <v>5.8005305657140203E-2</v>
      </c>
    </row>
    <row r="1091" spans="2:7">
      <c r="B1091" s="283">
        <v>44403.645833333336</v>
      </c>
      <c r="C1091" s="284">
        <v>354.3</v>
      </c>
      <c r="D1091" s="98">
        <f t="shared" si="37"/>
        <v>1.8273880775676323</v>
      </c>
      <c r="E1091" s="98">
        <v>1.8103448275862188E-2</v>
      </c>
      <c r="F1091" s="98">
        <v>1082</v>
      </c>
      <c r="G1091" s="76">
        <f t="shared" ca="1" si="36"/>
        <v>5.2911403071829649E-2</v>
      </c>
    </row>
    <row r="1092" spans="2:7">
      <c r="B1092" s="283">
        <v>36756.645833333336</v>
      </c>
      <c r="C1092" s="284">
        <v>28.23</v>
      </c>
      <c r="D1092" s="98">
        <f t="shared" si="37"/>
        <v>-0.92032176121930565</v>
      </c>
      <c r="E1092" s="98">
        <v>1.8031013342949764E-2</v>
      </c>
      <c r="F1092" s="98">
        <v>1083</v>
      </c>
      <c r="G1092" s="76">
        <f t="shared" ca="1" si="36"/>
        <v>1.6855900324281491E-2</v>
      </c>
    </row>
    <row r="1093" spans="2:7">
      <c r="B1093" s="283">
        <v>38730.645833333336</v>
      </c>
      <c r="C1093" s="284">
        <v>105.61</v>
      </c>
      <c r="D1093" s="98">
        <f t="shared" si="37"/>
        <v>2.7410556145944032</v>
      </c>
      <c r="E1093" s="98">
        <v>1.8025833815307646E-2</v>
      </c>
      <c r="F1093" s="98">
        <v>1084</v>
      </c>
      <c r="G1093" s="76">
        <f t="shared" ca="1" si="36"/>
        <v>3.1595567348289728E-2</v>
      </c>
    </row>
    <row r="1094" spans="2:7">
      <c r="B1094" s="283">
        <v>44986.645833333336</v>
      </c>
      <c r="C1094" s="284">
        <v>602.48</v>
      </c>
      <c r="D1094" s="98">
        <f t="shared" si="37"/>
        <v>4.7047628065524103</v>
      </c>
      <c r="E1094" s="98">
        <v>1.7995032357264629E-2</v>
      </c>
      <c r="F1094" s="98">
        <v>1085</v>
      </c>
      <c r="G1094" s="76">
        <f t="shared" ca="1" si="36"/>
        <v>-1.2542133571245505E-3</v>
      </c>
    </row>
    <row r="1095" spans="2:7">
      <c r="B1095" s="283">
        <v>42472.645833333336</v>
      </c>
      <c r="C1095" s="284">
        <v>402.82</v>
      </c>
      <c r="D1095" s="98">
        <f t="shared" si="37"/>
        <v>-0.33139689284291596</v>
      </c>
      <c r="E1095" s="98">
        <v>1.7993429365681157E-2</v>
      </c>
      <c r="F1095" s="98">
        <v>1086</v>
      </c>
      <c r="G1095" s="76">
        <f t="shared" ca="1" si="36"/>
        <v>1.418971458014235E-2</v>
      </c>
    </row>
    <row r="1096" spans="2:7">
      <c r="B1096" s="283">
        <v>38996.645833333336</v>
      </c>
      <c r="C1096" s="284">
        <v>71.36</v>
      </c>
      <c r="D1096" s="98">
        <f t="shared" si="37"/>
        <v>-0.82284891514820513</v>
      </c>
      <c r="E1096" s="98">
        <v>1.7974322396576481E-2</v>
      </c>
      <c r="F1096" s="98">
        <v>1087</v>
      </c>
      <c r="G1096" s="76">
        <f t="shared" ca="1" si="36"/>
        <v>1.0660997700686672E-2</v>
      </c>
    </row>
    <row r="1097" spans="2:7">
      <c r="B1097" s="283">
        <v>37778.645833333336</v>
      </c>
      <c r="C1097" s="284">
        <v>21.53</v>
      </c>
      <c r="D1097" s="98">
        <f t="shared" si="37"/>
        <v>-0.6982903587443946</v>
      </c>
      <c r="E1097" s="98">
        <v>1.7966903073286078E-2</v>
      </c>
      <c r="F1097" s="98">
        <v>1088</v>
      </c>
      <c r="G1097" s="76">
        <f t="shared" ca="1" si="36"/>
        <v>-3.3617818484700285E-3</v>
      </c>
    </row>
    <row r="1098" spans="2:7">
      <c r="B1098" s="283">
        <v>44826.645833333336</v>
      </c>
      <c r="C1098" s="284">
        <v>379.92</v>
      </c>
      <c r="D1098" s="98">
        <f t="shared" si="37"/>
        <v>16.646075243845797</v>
      </c>
      <c r="E1098" s="98">
        <v>1.7951878248753994E-2</v>
      </c>
      <c r="F1098" s="98">
        <v>1089</v>
      </c>
      <c r="G1098" s="76">
        <f t="shared" ref="G1098:G1161" ca="1" si="38">_xlfn.NORM.INV(RAND(),M$12,M$13)</f>
        <v>-4.4131294828696925E-2</v>
      </c>
    </row>
    <row r="1099" spans="2:7">
      <c r="B1099" s="283">
        <v>37652.645833333336</v>
      </c>
      <c r="C1099" s="284">
        <v>22.12</v>
      </c>
      <c r="D1099" s="98">
        <f t="shared" ref="D1099:D1162" si="39">C1099/C1098-1</f>
        <v>-0.94177721625605393</v>
      </c>
      <c r="E1099" s="98">
        <v>1.7947537965945726E-2</v>
      </c>
      <c r="F1099" s="98">
        <v>1090</v>
      </c>
      <c r="G1099" s="76">
        <f t="shared" ca="1" si="38"/>
        <v>2.3766013058555205E-2</v>
      </c>
    </row>
    <row r="1100" spans="2:7">
      <c r="B1100" s="283">
        <v>41508.645833333336</v>
      </c>
      <c r="C1100" s="284">
        <v>182.33</v>
      </c>
      <c r="D1100" s="98">
        <f t="shared" si="39"/>
        <v>7.2427667269439429</v>
      </c>
      <c r="E1100" s="98">
        <v>1.7920946851272879E-2</v>
      </c>
      <c r="F1100" s="98">
        <v>1091</v>
      </c>
      <c r="G1100" s="76">
        <f t="shared" ca="1" si="38"/>
        <v>-2.8848212488199534E-2</v>
      </c>
    </row>
    <row r="1101" spans="2:7">
      <c r="B1101" s="283">
        <v>40827.645833333336</v>
      </c>
      <c r="C1101" s="284">
        <v>233.18</v>
      </c>
      <c r="D1101" s="98">
        <f t="shared" si="39"/>
        <v>0.27888992486151487</v>
      </c>
      <c r="E1101" s="98">
        <v>1.7897677667190415E-2</v>
      </c>
      <c r="F1101" s="98">
        <v>1092</v>
      </c>
      <c r="G1101" s="76">
        <f t="shared" ca="1" si="38"/>
        <v>-9.6107630075497764E-3</v>
      </c>
    </row>
    <row r="1102" spans="2:7">
      <c r="B1102" s="283">
        <v>38532.645833333336</v>
      </c>
      <c r="C1102" s="284">
        <v>50.88</v>
      </c>
      <c r="D1102" s="98">
        <f t="shared" si="39"/>
        <v>-0.78179946822197444</v>
      </c>
      <c r="E1102" s="98">
        <v>1.7803560712142508E-2</v>
      </c>
      <c r="F1102" s="98">
        <v>1093</v>
      </c>
      <c r="G1102" s="76">
        <f t="shared" ca="1" si="38"/>
        <v>-2.4592813940749737E-2</v>
      </c>
    </row>
    <row r="1103" spans="2:7">
      <c r="B1103" s="283">
        <v>39356.645833333336</v>
      </c>
      <c r="C1103" s="284">
        <v>101.82</v>
      </c>
      <c r="D1103" s="98">
        <f t="shared" si="39"/>
        <v>1.0011792452830188</v>
      </c>
      <c r="E1103" s="98">
        <v>1.7792882846861202E-2</v>
      </c>
      <c r="F1103" s="98">
        <v>1094</v>
      </c>
      <c r="G1103" s="76">
        <f t="shared" ca="1" si="38"/>
        <v>-5.5494798359326254E-2</v>
      </c>
    </row>
    <row r="1104" spans="2:7">
      <c r="B1104" s="283">
        <v>39784.645833333336</v>
      </c>
      <c r="C1104" s="284">
        <v>54.44</v>
      </c>
      <c r="D1104" s="98">
        <f t="shared" si="39"/>
        <v>-0.46533097623256725</v>
      </c>
      <c r="E1104" s="98">
        <v>1.7760329033464028E-2</v>
      </c>
      <c r="F1104" s="98">
        <v>1095</v>
      </c>
      <c r="G1104" s="76">
        <f t="shared" ca="1" si="38"/>
        <v>-8.2633640944847694E-3</v>
      </c>
    </row>
    <row r="1105" spans="2:7">
      <c r="B1105" s="283">
        <v>44938.645833333336</v>
      </c>
      <c r="C1105" s="284">
        <v>692.55</v>
      </c>
      <c r="D1105" s="98">
        <f t="shared" si="39"/>
        <v>11.721344599559147</v>
      </c>
      <c r="E1105" s="98">
        <v>1.7752435816420942E-2</v>
      </c>
      <c r="F1105" s="98">
        <v>1096</v>
      </c>
      <c r="G1105" s="76">
        <f t="shared" ca="1" si="38"/>
        <v>2.9343650746007161E-2</v>
      </c>
    </row>
    <row r="1106" spans="2:7">
      <c r="B1106" s="283">
        <v>39554.645833333336</v>
      </c>
      <c r="C1106" s="284">
        <v>91.86</v>
      </c>
      <c r="D1106" s="98">
        <f t="shared" si="39"/>
        <v>-0.86735975741823701</v>
      </c>
      <c r="E1106" s="98">
        <v>1.7726567693330253E-2</v>
      </c>
      <c r="F1106" s="98">
        <v>1097</v>
      </c>
      <c r="G1106" s="76">
        <f t="shared" ca="1" si="38"/>
        <v>-2.4013481646874599E-2</v>
      </c>
    </row>
    <row r="1107" spans="2:7">
      <c r="B1107" s="283">
        <v>38366.645833333336</v>
      </c>
      <c r="C1107" s="284">
        <v>37.33</v>
      </c>
      <c r="D1107" s="98">
        <f t="shared" si="39"/>
        <v>-0.59362072719355541</v>
      </c>
      <c r="E1107" s="98">
        <v>1.7720828789530962E-2</v>
      </c>
      <c r="F1107" s="98">
        <v>1098</v>
      </c>
      <c r="G1107" s="76">
        <f t="shared" ca="1" si="38"/>
        <v>-1.1234350158774057E-2</v>
      </c>
    </row>
    <row r="1108" spans="2:7">
      <c r="B1108" s="283">
        <v>41634.645833333336</v>
      </c>
      <c r="C1108" s="284">
        <v>171.74</v>
      </c>
      <c r="D1108" s="98">
        <f t="shared" si="39"/>
        <v>3.6005893383337799</v>
      </c>
      <c r="E1108" s="98">
        <v>1.7718518518518467E-2</v>
      </c>
      <c r="F1108" s="98">
        <v>1099</v>
      </c>
      <c r="G1108" s="76">
        <f t="shared" ca="1" si="38"/>
        <v>-7.6566033164086316E-3</v>
      </c>
    </row>
    <row r="1109" spans="2:7">
      <c r="B1109" s="283">
        <v>44523.645833333336</v>
      </c>
      <c r="C1109" s="284">
        <v>385.35</v>
      </c>
      <c r="D1109" s="98">
        <f t="shared" si="39"/>
        <v>1.2437987655758707</v>
      </c>
      <c r="E1109" s="98">
        <v>1.7694440776442777E-2</v>
      </c>
      <c r="F1109" s="98">
        <v>1100</v>
      </c>
      <c r="G1109" s="76">
        <f t="shared" ca="1" si="38"/>
        <v>-1.5003949389773712E-2</v>
      </c>
    </row>
    <row r="1110" spans="2:7">
      <c r="B1110" s="283">
        <v>37952.645833333336</v>
      </c>
      <c r="C1110" s="284">
        <v>25.31</v>
      </c>
      <c r="D1110" s="98">
        <f t="shared" si="39"/>
        <v>-0.93431944985078497</v>
      </c>
      <c r="E1110" s="98">
        <v>1.7691998391636377E-2</v>
      </c>
      <c r="F1110" s="98">
        <v>1101</v>
      </c>
      <c r="G1110" s="76">
        <f t="shared" ca="1" si="38"/>
        <v>1.6061512083426425E-3</v>
      </c>
    </row>
    <row r="1111" spans="2:7">
      <c r="B1111" s="283">
        <v>38645.645833333336</v>
      </c>
      <c r="C1111" s="284">
        <v>70.77</v>
      </c>
      <c r="D1111" s="98">
        <f t="shared" si="39"/>
        <v>1.7961280126432242</v>
      </c>
      <c r="E1111" s="98">
        <v>1.7687661777394226E-2</v>
      </c>
      <c r="F1111" s="98">
        <v>1102</v>
      </c>
      <c r="G1111" s="76">
        <f t="shared" ca="1" si="38"/>
        <v>6.0437077870292219E-2</v>
      </c>
    </row>
    <row r="1112" spans="2:7">
      <c r="B1112" s="283">
        <v>44461.645833333336</v>
      </c>
      <c r="C1112" s="284">
        <v>354.37</v>
      </c>
      <c r="D1112" s="98">
        <f t="shared" si="39"/>
        <v>4.0073477462201499</v>
      </c>
      <c r="E1112" s="98">
        <v>1.766124863591978E-2</v>
      </c>
      <c r="F1112" s="98">
        <v>1103</v>
      </c>
      <c r="G1112" s="76">
        <f t="shared" ca="1" si="38"/>
        <v>6.9916360870198365E-3</v>
      </c>
    </row>
    <row r="1113" spans="2:7">
      <c r="B1113" s="283">
        <v>40115.645833333336</v>
      </c>
      <c r="C1113" s="284">
        <v>120.01</v>
      </c>
      <c r="D1113" s="98">
        <f t="shared" si="39"/>
        <v>-0.66134266444676459</v>
      </c>
      <c r="E1113" s="98">
        <v>1.7637581616213094E-2</v>
      </c>
      <c r="F1113" s="98">
        <v>1104</v>
      </c>
      <c r="G1113" s="76">
        <f t="shared" ca="1" si="38"/>
        <v>-1.042202677446097E-2</v>
      </c>
    </row>
    <row r="1114" spans="2:7">
      <c r="B1114" s="283">
        <v>40263.645833333336</v>
      </c>
      <c r="C1114" s="284">
        <v>124.13</v>
      </c>
      <c r="D1114" s="98">
        <f t="shared" si="39"/>
        <v>3.4330472460628148E-2</v>
      </c>
      <c r="E1114" s="98">
        <v>1.7625840301688678E-2</v>
      </c>
      <c r="F1114" s="98">
        <v>1105</v>
      </c>
      <c r="G1114" s="76">
        <f t="shared" ca="1" si="38"/>
        <v>-2.2647762831126472E-2</v>
      </c>
    </row>
    <row r="1115" spans="2:7">
      <c r="B1115" s="283">
        <v>37629.645833333336</v>
      </c>
      <c r="C1115" s="284">
        <v>22.53</v>
      </c>
      <c r="D1115" s="98">
        <f t="shared" si="39"/>
        <v>-0.81849673729154915</v>
      </c>
      <c r="E1115" s="98">
        <v>1.7615176151761558E-2</v>
      </c>
      <c r="F1115" s="98">
        <v>1106</v>
      </c>
      <c r="G1115" s="76">
        <f t="shared" ca="1" si="38"/>
        <v>3.8454453090423831E-3</v>
      </c>
    </row>
    <row r="1116" spans="2:7">
      <c r="B1116" s="283">
        <v>42129.645833333336</v>
      </c>
      <c r="C1116" s="284">
        <v>164.77</v>
      </c>
      <c r="D1116" s="98">
        <f t="shared" si="39"/>
        <v>6.3133599644917888</v>
      </c>
      <c r="E1116" s="98">
        <v>1.7601284584980448E-2</v>
      </c>
      <c r="F1116" s="98">
        <v>1107</v>
      </c>
      <c r="G1116" s="76">
        <f t="shared" ca="1" si="38"/>
        <v>-3.3459913762557063E-3</v>
      </c>
    </row>
    <row r="1117" spans="2:7">
      <c r="B1117" s="283">
        <v>40193.645833333336</v>
      </c>
      <c r="C1117" s="284">
        <v>132</v>
      </c>
      <c r="D1117" s="98">
        <f t="shared" si="39"/>
        <v>-0.19888329186138254</v>
      </c>
      <c r="E1117" s="98">
        <v>1.7576318223866849E-2</v>
      </c>
      <c r="F1117" s="98">
        <v>1108</v>
      </c>
      <c r="G1117" s="76">
        <f t="shared" ca="1" si="38"/>
        <v>-1.8957378388541602E-2</v>
      </c>
    </row>
    <row r="1118" spans="2:7">
      <c r="B1118" s="283">
        <v>45817.645833333336</v>
      </c>
      <c r="C1118" s="284">
        <v>2777.67</v>
      </c>
      <c r="D1118" s="98">
        <f t="shared" si="39"/>
        <v>20.042954545454545</v>
      </c>
      <c r="E1118" s="98">
        <v>1.7524900817999622E-2</v>
      </c>
      <c r="F1118" s="98">
        <v>1109</v>
      </c>
      <c r="G1118" s="76">
        <f t="shared" ca="1" si="38"/>
        <v>-4.8739533338328922E-2</v>
      </c>
    </row>
    <row r="1119" spans="2:7">
      <c r="B1119" s="283">
        <v>39598.645833333336</v>
      </c>
      <c r="C1119" s="284">
        <v>95.29</v>
      </c>
      <c r="D1119" s="98">
        <f t="shared" si="39"/>
        <v>-0.96569426893763477</v>
      </c>
      <c r="E1119" s="98">
        <v>1.7512012813667877E-2</v>
      </c>
      <c r="F1119" s="98">
        <v>1110</v>
      </c>
      <c r="G1119" s="76">
        <f t="shared" ca="1" si="38"/>
        <v>-4.1269223052862437E-2</v>
      </c>
    </row>
    <row r="1120" spans="2:7">
      <c r="B1120" s="283">
        <v>38931.645833333336</v>
      </c>
      <c r="C1120" s="284">
        <v>79.16</v>
      </c>
      <c r="D1120" s="98">
        <f t="shared" si="39"/>
        <v>-0.16927274635323752</v>
      </c>
      <c r="E1120" s="98">
        <v>1.7480719794344513E-2</v>
      </c>
      <c r="F1120" s="98">
        <v>1111</v>
      </c>
      <c r="G1120" s="76">
        <f t="shared" ca="1" si="38"/>
        <v>3.3113076463293034E-2</v>
      </c>
    </row>
    <row r="1121" spans="2:7">
      <c r="B1121" s="283">
        <v>41194.645833333336</v>
      </c>
      <c r="C1121" s="284">
        <v>230</v>
      </c>
      <c r="D1121" s="98">
        <f t="shared" si="39"/>
        <v>1.9055078322385044</v>
      </c>
      <c r="E1121" s="98">
        <v>1.7474010174740151E-2</v>
      </c>
      <c r="F1121" s="98">
        <v>1112</v>
      </c>
      <c r="G1121" s="76">
        <f t="shared" ca="1" si="38"/>
        <v>3.3457179031110389E-2</v>
      </c>
    </row>
    <row r="1122" spans="2:7">
      <c r="B1122" s="283">
        <v>41774.645833333336</v>
      </c>
      <c r="C1122" s="284">
        <v>217.92</v>
      </c>
      <c r="D1122" s="98">
        <f t="shared" si="39"/>
        <v>-5.2521739130434786E-2</v>
      </c>
      <c r="E1122" s="98">
        <v>1.7461947894294338E-2</v>
      </c>
      <c r="F1122" s="98">
        <v>1113</v>
      </c>
      <c r="G1122" s="76">
        <f t="shared" ca="1" si="38"/>
        <v>2.5512179159523203E-2</v>
      </c>
    </row>
    <row r="1123" spans="2:7">
      <c r="B1123" s="283">
        <v>37749.645833333336</v>
      </c>
      <c r="C1123" s="284">
        <v>20.399999999999999</v>
      </c>
      <c r="D1123" s="98">
        <f t="shared" si="39"/>
        <v>-0.90638766519823788</v>
      </c>
      <c r="E1123" s="98">
        <v>1.7456359102244301E-2</v>
      </c>
      <c r="F1123" s="98">
        <v>1114</v>
      </c>
      <c r="G1123" s="76">
        <f t="shared" ca="1" si="38"/>
        <v>7.6823045902576458E-3</v>
      </c>
    </row>
    <row r="1124" spans="2:7">
      <c r="B1124" s="283">
        <v>40066.645833333336</v>
      </c>
      <c r="C1124" s="284">
        <v>106.87</v>
      </c>
      <c r="D1124" s="98">
        <f t="shared" si="39"/>
        <v>4.2387254901960789</v>
      </c>
      <c r="E1124" s="98">
        <v>1.7421934501142378E-2</v>
      </c>
      <c r="F1124" s="98">
        <v>1115</v>
      </c>
      <c r="G1124" s="76">
        <f t="shared" ca="1" si="38"/>
        <v>-2.9335619810722459E-3</v>
      </c>
    </row>
    <row r="1125" spans="2:7">
      <c r="B1125" s="283">
        <v>43984.645833333336</v>
      </c>
      <c r="C1125" s="284">
        <v>338.87</v>
      </c>
      <c r="D1125" s="98">
        <f t="shared" si="39"/>
        <v>2.1708617947038458</v>
      </c>
      <c r="E1125" s="98">
        <v>1.7413756867925789E-2</v>
      </c>
      <c r="F1125" s="98">
        <v>1116</v>
      </c>
      <c r="G1125" s="76">
        <f t="shared" ca="1" si="38"/>
        <v>-1.2227283213833116E-2</v>
      </c>
    </row>
    <row r="1126" spans="2:7">
      <c r="B1126" s="283">
        <v>45832.645833333336</v>
      </c>
      <c r="C1126" s="284">
        <v>2706.5</v>
      </c>
      <c r="D1126" s="98">
        <f t="shared" si="39"/>
        <v>6.9868386106766609</v>
      </c>
      <c r="E1126" s="98">
        <v>1.735498979449912E-2</v>
      </c>
      <c r="F1126" s="98">
        <v>1117</v>
      </c>
      <c r="G1126" s="76">
        <f t="shared" ca="1" si="38"/>
        <v>3.2588333167941103E-2</v>
      </c>
    </row>
    <row r="1127" spans="2:7">
      <c r="B1127" s="283">
        <v>39412.645833333336</v>
      </c>
      <c r="C1127" s="284">
        <v>94</v>
      </c>
      <c r="D1127" s="98">
        <f t="shared" si="39"/>
        <v>-0.96526879733973769</v>
      </c>
      <c r="E1127" s="98">
        <v>1.7316017316017174E-2</v>
      </c>
      <c r="F1127" s="98">
        <v>1118</v>
      </c>
      <c r="G1127" s="76">
        <f t="shared" ca="1" si="38"/>
        <v>-4.4675466738740337E-2</v>
      </c>
    </row>
    <row r="1128" spans="2:7">
      <c r="B1128" s="283">
        <v>37799.645833333336</v>
      </c>
      <c r="C1128" s="284">
        <v>23.54</v>
      </c>
      <c r="D1128" s="98">
        <f t="shared" si="39"/>
        <v>-0.74957446808510642</v>
      </c>
      <c r="E1128" s="98">
        <v>1.728608470181503E-2</v>
      </c>
      <c r="F1128" s="98">
        <v>1119</v>
      </c>
      <c r="G1128" s="76">
        <f t="shared" ca="1" si="38"/>
        <v>-4.2340388023182608E-2</v>
      </c>
    </row>
    <row r="1129" spans="2:7">
      <c r="B1129" s="283">
        <v>45281.645833333336</v>
      </c>
      <c r="C1129" s="284">
        <v>701.47</v>
      </c>
      <c r="D1129" s="98">
        <f t="shared" si="39"/>
        <v>28.799065420560751</v>
      </c>
      <c r="E1129" s="98">
        <v>1.7242379419356579E-2</v>
      </c>
      <c r="F1129" s="98">
        <v>1120</v>
      </c>
      <c r="G1129" s="76">
        <f t="shared" ca="1" si="38"/>
        <v>4.8380347667913381E-2</v>
      </c>
    </row>
    <row r="1130" spans="2:7">
      <c r="B1130" s="283">
        <v>42919.645833333336</v>
      </c>
      <c r="C1130" s="284">
        <v>427.1</v>
      </c>
      <c r="D1130" s="98">
        <f t="shared" si="39"/>
        <v>-0.39113575776583465</v>
      </c>
      <c r="E1130" s="98">
        <v>1.7219615595303273E-2</v>
      </c>
      <c r="F1130" s="98">
        <v>1121</v>
      </c>
      <c r="G1130" s="76">
        <f t="shared" ca="1" si="38"/>
        <v>1.6857329420252802E-2</v>
      </c>
    </row>
    <row r="1131" spans="2:7">
      <c r="B1131" s="283">
        <v>37614.645833333336</v>
      </c>
      <c r="C1131" s="284">
        <v>22.46</v>
      </c>
      <c r="D1131" s="98">
        <f t="shared" si="39"/>
        <v>-0.9474127838913603</v>
      </c>
      <c r="E1131" s="98">
        <v>1.7210144927536364E-2</v>
      </c>
      <c r="F1131" s="98">
        <v>1122</v>
      </c>
      <c r="G1131" s="76">
        <f t="shared" ca="1" si="38"/>
        <v>-6.2460766437069312E-3</v>
      </c>
    </row>
    <row r="1132" spans="2:7">
      <c r="B1132" s="283">
        <v>43201.645833333336</v>
      </c>
      <c r="C1132" s="284">
        <v>300.08</v>
      </c>
      <c r="D1132" s="98">
        <f t="shared" si="39"/>
        <v>12.360641139804095</v>
      </c>
      <c r="E1132" s="98">
        <v>1.7151379567486913E-2</v>
      </c>
      <c r="F1132" s="98">
        <v>1123</v>
      </c>
      <c r="G1132" s="76">
        <f t="shared" ca="1" si="38"/>
        <v>-1.4370786165949022E-2</v>
      </c>
    </row>
    <row r="1133" spans="2:7">
      <c r="B1133" s="283">
        <v>44637.645833333336</v>
      </c>
      <c r="C1133" s="284">
        <v>346.13</v>
      </c>
      <c r="D1133" s="98">
        <f t="shared" si="39"/>
        <v>0.15345907757931232</v>
      </c>
      <c r="E1133" s="98">
        <v>1.7131942403761258E-2</v>
      </c>
      <c r="F1133" s="98">
        <v>1124</v>
      </c>
      <c r="G1133" s="76">
        <f t="shared" ca="1" si="38"/>
        <v>-7.3451181230530793E-3</v>
      </c>
    </row>
    <row r="1134" spans="2:7">
      <c r="B1134" s="283">
        <v>44053.645833333336</v>
      </c>
      <c r="C1134" s="284">
        <v>320.27</v>
      </c>
      <c r="D1134" s="98">
        <f t="shared" si="39"/>
        <v>-7.4711813480484279E-2</v>
      </c>
      <c r="E1134" s="98">
        <v>1.7117632113821113E-2</v>
      </c>
      <c r="F1134" s="98">
        <v>1125</v>
      </c>
      <c r="G1134" s="76">
        <f t="shared" ca="1" si="38"/>
        <v>1.4175171375142221E-2</v>
      </c>
    </row>
    <row r="1135" spans="2:7">
      <c r="B1135" s="283">
        <v>40147.645833333336</v>
      </c>
      <c r="C1135" s="284">
        <v>120.14</v>
      </c>
      <c r="D1135" s="98">
        <f t="shared" si="39"/>
        <v>-0.62487900833671595</v>
      </c>
      <c r="E1135" s="98">
        <v>1.7101252963088287E-2</v>
      </c>
      <c r="F1135" s="98">
        <v>1126</v>
      </c>
      <c r="G1135" s="76">
        <f t="shared" ca="1" si="38"/>
        <v>-4.5780221769581061E-2</v>
      </c>
    </row>
    <row r="1136" spans="2:7">
      <c r="B1136" s="283">
        <v>44433.645833333336</v>
      </c>
      <c r="C1136" s="284">
        <v>330.17</v>
      </c>
      <c r="D1136" s="98">
        <f t="shared" si="39"/>
        <v>1.7482104211752958</v>
      </c>
      <c r="E1136" s="98">
        <v>1.709691331402885E-2</v>
      </c>
      <c r="F1136" s="98">
        <v>1127</v>
      </c>
      <c r="G1136" s="76">
        <f t="shared" ca="1" si="38"/>
        <v>3.2286778344910406E-3</v>
      </c>
    </row>
    <row r="1137" spans="2:7">
      <c r="B1137" s="283">
        <v>41960.645833333336</v>
      </c>
      <c r="C1137" s="284">
        <v>202.23</v>
      </c>
      <c r="D1137" s="98">
        <f t="shared" si="39"/>
        <v>-0.38749734985007733</v>
      </c>
      <c r="E1137" s="98">
        <v>1.7048883524441782E-2</v>
      </c>
      <c r="F1137" s="98">
        <v>1128</v>
      </c>
      <c r="G1137" s="76">
        <f t="shared" ca="1" si="38"/>
        <v>-2.4970908871359519E-2</v>
      </c>
    </row>
    <row r="1138" spans="2:7">
      <c r="B1138" s="283">
        <v>37895.645833333336</v>
      </c>
      <c r="C1138" s="284">
        <v>24.47</v>
      </c>
      <c r="D1138" s="98">
        <f t="shared" si="39"/>
        <v>-0.87899915937299111</v>
      </c>
      <c r="E1138" s="98">
        <v>1.7040731504571971E-2</v>
      </c>
      <c r="F1138" s="98">
        <v>1129</v>
      </c>
      <c r="G1138" s="76">
        <f t="shared" ca="1" si="38"/>
        <v>-3.8666506513261638E-2</v>
      </c>
    </row>
    <row r="1139" spans="2:7">
      <c r="B1139" s="283">
        <v>37972.645833333336</v>
      </c>
      <c r="C1139" s="284">
        <v>28.06</v>
      </c>
      <c r="D1139" s="98">
        <f t="shared" si="39"/>
        <v>0.14671025745811206</v>
      </c>
      <c r="E1139" s="98">
        <v>1.7035157665820977E-2</v>
      </c>
      <c r="F1139" s="98">
        <v>1130</v>
      </c>
      <c r="G1139" s="76">
        <f t="shared" ca="1" si="38"/>
        <v>-1.0105309220633395E-2</v>
      </c>
    </row>
    <row r="1140" spans="2:7">
      <c r="B1140" s="283">
        <v>37559.645833333336</v>
      </c>
      <c r="C1140" s="284">
        <v>23.33</v>
      </c>
      <c r="D1140" s="98">
        <f t="shared" si="39"/>
        <v>-0.16856735566642911</v>
      </c>
      <c r="E1140" s="98">
        <v>1.7000871839581322E-2</v>
      </c>
      <c r="F1140" s="98">
        <v>1131</v>
      </c>
      <c r="G1140" s="76">
        <f t="shared" ca="1" si="38"/>
        <v>1.0897163578846469E-2</v>
      </c>
    </row>
    <row r="1141" spans="2:7">
      <c r="B1141" s="283">
        <v>42929.645833333336</v>
      </c>
      <c r="C1141" s="284">
        <v>424.93</v>
      </c>
      <c r="D1141" s="98">
        <f t="shared" si="39"/>
        <v>17.213887698242608</v>
      </c>
      <c r="E1141" s="98">
        <v>1.6992556781466162E-2</v>
      </c>
      <c r="F1141" s="98">
        <v>1132</v>
      </c>
      <c r="G1141" s="76">
        <f t="shared" ca="1" si="38"/>
        <v>1.1493022005012196E-3</v>
      </c>
    </row>
    <row r="1142" spans="2:7">
      <c r="B1142" s="283">
        <v>42572.645833333336</v>
      </c>
      <c r="C1142" s="284">
        <v>406.38</v>
      </c>
      <c r="D1142" s="98">
        <f t="shared" si="39"/>
        <v>-4.3654248935118711E-2</v>
      </c>
      <c r="E1142" s="98">
        <v>1.6966966966966979E-2</v>
      </c>
      <c r="F1142" s="98">
        <v>1133</v>
      </c>
      <c r="G1142" s="76">
        <f t="shared" ca="1" si="38"/>
        <v>3.2697052612139202E-3</v>
      </c>
    </row>
    <row r="1143" spans="2:7">
      <c r="B1143" s="283">
        <v>37713.645833333336</v>
      </c>
      <c r="C1143" s="284">
        <v>19.8</v>
      </c>
      <c r="D1143" s="98">
        <f t="shared" si="39"/>
        <v>-0.95127712978000889</v>
      </c>
      <c r="E1143" s="98">
        <v>1.6949152542373058E-2</v>
      </c>
      <c r="F1143" s="98">
        <v>1134</v>
      </c>
      <c r="G1143" s="76">
        <f t="shared" ca="1" si="38"/>
        <v>1.824209776488964E-2</v>
      </c>
    </row>
    <row r="1144" spans="2:7">
      <c r="B1144" s="283">
        <v>37379.645833333336</v>
      </c>
      <c r="C1144" s="284">
        <v>24</v>
      </c>
      <c r="D1144" s="98">
        <f t="shared" si="39"/>
        <v>0.21212121212121215</v>
      </c>
      <c r="E1144" s="98">
        <v>1.6949152542372836E-2</v>
      </c>
      <c r="F1144" s="98">
        <v>1135</v>
      </c>
      <c r="G1144" s="76">
        <f t="shared" ca="1" si="38"/>
        <v>-9.1386381012132766E-3</v>
      </c>
    </row>
    <row r="1145" spans="2:7">
      <c r="B1145" s="283">
        <v>44844.645833333336</v>
      </c>
      <c r="C1145" s="284">
        <v>444.17</v>
      </c>
      <c r="D1145" s="98">
        <f t="shared" si="39"/>
        <v>17.507083333333334</v>
      </c>
      <c r="E1145" s="98">
        <v>1.6919272860479007E-2</v>
      </c>
      <c r="F1145" s="98">
        <v>1136</v>
      </c>
      <c r="G1145" s="76">
        <f t="shared" ca="1" si="38"/>
        <v>-1.4327540039692807E-4</v>
      </c>
    </row>
    <row r="1146" spans="2:7">
      <c r="B1146" s="283">
        <v>42768.645833333336</v>
      </c>
      <c r="C1146" s="284">
        <v>347.43</v>
      </c>
      <c r="D1146" s="98">
        <f t="shared" si="39"/>
        <v>-0.21779949118580721</v>
      </c>
      <c r="E1146" s="98">
        <v>1.69178984340701E-2</v>
      </c>
      <c r="F1146" s="98">
        <v>1137</v>
      </c>
      <c r="G1146" s="76">
        <f t="shared" ca="1" si="38"/>
        <v>2.4307398324868033E-2</v>
      </c>
    </row>
    <row r="1147" spans="2:7">
      <c r="B1147" s="283">
        <v>42548.645833333336</v>
      </c>
      <c r="C1147" s="284">
        <v>276.77999999999997</v>
      </c>
      <c r="D1147" s="98">
        <f t="shared" si="39"/>
        <v>-0.20335031517140156</v>
      </c>
      <c r="E1147" s="98">
        <v>1.6900580498199647E-2</v>
      </c>
      <c r="F1147" s="98">
        <v>1138</v>
      </c>
      <c r="G1147" s="76">
        <f t="shared" ca="1" si="38"/>
        <v>-3.3238301475090527E-2</v>
      </c>
    </row>
    <row r="1148" spans="2:7">
      <c r="B1148" s="283">
        <v>45805.645833333336</v>
      </c>
      <c r="C1148" s="284">
        <v>2779</v>
      </c>
      <c r="D1148" s="98">
        <f t="shared" si="39"/>
        <v>9.0404653515427427</v>
      </c>
      <c r="E1148" s="98">
        <v>1.6894574488716785E-2</v>
      </c>
      <c r="F1148" s="98">
        <v>1139</v>
      </c>
      <c r="G1148" s="76">
        <f t="shared" ca="1" si="38"/>
        <v>-3.5915832387044211E-2</v>
      </c>
    </row>
    <row r="1149" spans="2:7">
      <c r="B1149" s="283">
        <v>43831.645833333336</v>
      </c>
      <c r="C1149" s="284">
        <v>431.12</v>
      </c>
      <c r="D1149" s="98">
        <f t="shared" si="39"/>
        <v>-0.84486505937387546</v>
      </c>
      <c r="E1149" s="98">
        <v>1.6864400783074274E-2</v>
      </c>
      <c r="F1149" s="98">
        <v>1140</v>
      </c>
      <c r="G1149" s="76">
        <f t="shared" ca="1" si="38"/>
        <v>-6.783062810921385E-3</v>
      </c>
    </row>
    <row r="1150" spans="2:7">
      <c r="B1150" s="283">
        <v>38929.645833333336</v>
      </c>
      <c r="C1150" s="284">
        <v>79.67</v>
      </c>
      <c r="D1150" s="98">
        <f t="shared" si="39"/>
        <v>-0.81520226387084804</v>
      </c>
      <c r="E1150" s="98">
        <v>1.6847479259731957E-2</v>
      </c>
      <c r="F1150" s="98">
        <v>1141</v>
      </c>
      <c r="G1150" s="76">
        <f t="shared" ca="1" si="38"/>
        <v>-2.9267892805229328E-2</v>
      </c>
    </row>
    <row r="1151" spans="2:7">
      <c r="B1151" s="283">
        <v>39176.645833333336</v>
      </c>
      <c r="C1151" s="284">
        <v>77.349999999999994</v>
      </c>
      <c r="D1151" s="98">
        <f t="shared" si="39"/>
        <v>-2.9120120497050372E-2</v>
      </c>
      <c r="E1151" s="98">
        <v>1.682660707243322E-2</v>
      </c>
      <c r="F1151" s="98">
        <v>1142</v>
      </c>
      <c r="G1151" s="76">
        <f t="shared" ca="1" si="38"/>
        <v>-2.7164805636009901E-2</v>
      </c>
    </row>
    <row r="1152" spans="2:7">
      <c r="B1152" s="283">
        <v>38981.645833333336</v>
      </c>
      <c r="C1152" s="284">
        <v>71.349999999999994</v>
      </c>
      <c r="D1152" s="98">
        <f t="shared" si="39"/>
        <v>-7.7569489334195274E-2</v>
      </c>
      <c r="E1152" s="98">
        <v>1.6816303263502919E-2</v>
      </c>
      <c r="F1152" s="98">
        <v>1143</v>
      </c>
      <c r="G1152" s="76">
        <f t="shared" ca="1" si="38"/>
        <v>-6.0872596266576175E-3</v>
      </c>
    </row>
    <row r="1153" spans="2:7">
      <c r="B1153" s="283">
        <v>41921.645833333336</v>
      </c>
      <c r="C1153" s="284">
        <v>192.31</v>
      </c>
      <c r="D1153" s="98">
        <f t="shared" si="39"/>
        <v>1.6953048353188511</v>
      </c>
      <c r="E1153" s="98">
        <v>1.6813831755935205E-2</v>
      </c>
      <c r="F1153" s="98">
        <v>1144</v>
      </c>
      <c r="G1153" s="76">
        <f t="shared" ca="1" si="38"/>
        <v>-1.3800851585363165E-2</v>
      </c>
    </row>
    <row r="1154" spans="2:7">
      <c r="B1154" s="283">
        <v>41967.645833333336</v>
      </c>
      <c r="C1154" s="284">
        <v>217.12</v>
      </c>
      <c r="D1154" s="98">
        <f t="shared" si="39"/>
        <v>0.1290104518745776</v>
      </c>
      <c r="E1154" s="98">
        <v>1.681262586053478E-2</v>
      </c>
      <c r="F1154" s="98">
        <v>1145</v>
      </c>
      <c r="G1154" s="76">
        <f t="shared" ca="1" si="38"/>
        <v>3.9586090090319111E-2</v>
      </c>
    </row>
    <row r="1155" spans="2:7">
      <c r="B1155" s="283">
        <v>37903.645833333336</v>
      </c>
      <c r="C1155" s="284">
        <v>24.2</v>
      </c>
      <c r="D1155" s="98">
        <f t="shared" si="39"/>
        <v>-0.8885408990420044</v>
      </c>
      <c r="E1155" s="98">
        <v>1.6806722689075571E-2</v>
      </c>
      <c r="F1155" s="98">
        <v>1146</v>
      </c>
      <c r="G1155" s="76">
        <f t="shared" ca="1" si="38"/>
        <v>3.4388227747883865E-3</v>
      </c>
    </row>
    <row r="1156" spans="2:7">
      <c r="B1156" s="283">
        <v>38377.645833333336</v>
      </c>
      <c r="C1156" s="284">
        <v>40</v>
      </c>
      <c r="D1156" s="98">
        <f t="shared" si="39"/>
        <v>0.65289256198347112</v>
      </c>
      <c r="E1156" s="98">
        <v>1.6776817488561191E-2</v>
      </c>
      <c r="F1156" s="98">
        <v>1147</v>
      </c>
      <c r="G1156" s="76">
        <f t="shared" ca="1" si="38"/>
        <v>5.7633248419821162E-4</v>
      </c>
    </row>
    <row r="1157" spans="2:7">
      <c r="B1157" s="283">
        <v>43018.645833333336</v>
      </c>
      <c r="C1157" s="284">
        <v>348.03</v>
      </c>
      <c r="D1157" s="98">
        <f t="shared" si="39"/>
        <v>7.7007499999999993</v>
      </c>
      <c r="E1157" s="98">
        <v>1.673970201577557E-2</v>
      </c>
      <c r="F1157" s="98">
        <v>1148</v>
      </c>
      <c r="G1157" s="76">
        <f t="shared" ca="1" si="38"/>
        <v>-2.8147560594736096E-2</v>
      </c>
    </row>
    <row r="1158" spans="2:7">
      <c r="B1158" s="283">
        <v>45758.645833333336</v>
      </c>
      <c r="C1158" s="284">
        <v>2345.6999999999998</v>
      </c>
      <c r="D1158" s="98">
        <f t="shared" si="39"/>
        <v>5.7399362123954836</v>
      </c>
      <c r="E1158" s="98">
        <v>1.669570644683116E-2</v>
      </c>
      <c r="F1158" s="98">
        <v>1149</v>
      </c>
      <c r="G1158" s="76">
        <f t="shared" ca="1" si="38"/>
        <v>2.5260831157167336E-2</v>
      </c>
    </row>
    <row r="1159" spans="2:7">
      <c r="B1159" s="283">
        <v>36893.645833333336</v>
      </c>
      <c r="C1159" s="284">
        <v>36.58</v>
      </c>
      <c r="D1159" s="98">
        <f t="shared" si="39"/>
        <v>-0.98440550795071835</v>
      </c>
      <c r="E1159" s="98">
        <v>1.6675931072818173E-2</v>
      </c>
      <c r="F1159" s="98">
        <v>1150</v>
      </c>
      <c r="G1159" s="76">
        <f t="shared" ca="1" si="38"/>
        <v>-4.0125985356862147E-2</v>
      </c>
    </row>
    <row r="1160" spans="2:7">
      <c r="B1160" s="283">
        <v>44691.645833333336</v>
      </c>
      <c r="C1160" s="284">
        <v>398.15</v>
      </c>
      <c r="D1160" s="98">
        <f t="shared" si="39"/>
        <v>9.88436303991252</v>
      </c>
      <c r="E1160" s="98">
        <v>1.6674327153873625E-2</v>
      </c>
      <c r="F1160" s="98">
        <v>1151</v>
      </c>
      <c r="G1160" s="76">
        <f t="shared" ca="1" si="38"/>
        <v>-8.7917375695326268E-3</v>
      </c>
    </row>
    <row r="1161" spans="2:7">
      <c r="B1161" s="283">
        <v>45320.645833333336</v>
      </c>
      <c r="C1161" s="284">
        <v>766.28</v>
      </c>
      <c r="D1161" s="98">
        <f t="shared" si="39"/>
        <v>0.92460128092427474</v>
      </c>
      <c r="E1161" s="98">
        <v>1.6664013161386215E-2</v>
      </c>
      <c r="F1161" s="98">
        <v>1152</v>
      </c>
      <c r="G1161" s="76">
        <f t="shared" ca="1" si="38"/>
        <v>-2.8680271396607154E-2</v>
      </c>
    </row>
    <row r="1162" spans="2:7">
      <c r="B1162" s="283">
        <v>40092.645833333336</v>
      </c>
      <c r="C1162" s="284">
        <v>119.58</v>
      </c>
      <c r="D1162" s="98">
        <f t="shared" si="39"/>
        <v>-0.84394738215795795</v>
      </c>
      <c r="E1162" s="98">
        <v>1.6663832681516721E-2</v>
      </c>
      <c r="F1162" s="98">
        <v>1153</v>
      </c>
      <c r="G1162" s="76">
        <f t="shared" ref="G1162:G1225" ca="1" si="40">_xlfn.NORM.INV(RAND(),M$12,M$13)</f>
        <v>2.9230107379734631E-2</v>
      </c>
    </row>
    <row r="1163" spans="2:7">
      <c r="B1163" s="283">
        <v>39962.645833333336</v>
      </c>
      <c r="C1163" s="284">
        <v>70.17</v>
      </c>
      <c r="D1163" s="98">
        <f t="shared" ref="D1163:D1226" si="41">C1163/C1162-1</f>
        <v>-0.4131961866532865</v>
      </c>
      <c r="E1163" s="98">
        <v>1.6661837148652658E-2</v>
      </c>
      <c r="F1163" s="98">
        <v>1154</v>
      </c>
      <c r="G1163" s="76">
        <f t="shared" ca="1" si="40"/>
        <v>1.8499964102032918E-2</v>
      </c>
    </row>
    <row r="1164" spans="2:7">
      <c r="B1164" s="283">
        <v>37011.645833333336</v>
      </c>
      <c r="C1164" s="284">
        <v>23.2</v>
      </c>
      <c r="D1164" s="98">
        <f t="shared" si="41"/>
        <v>-0.66937437651417986</v>
      </c>
      <c r="E1164" s="98">
        <v>1.6652059596844904E-2</v>
      </c>
      <c r="F1164" s="98">
        <v>1155</v>
      </c>
      <c r="G1164" s="76">
        <f t="shared" ca="1" si="40"/>
        <v>1.1076860641580897E-2</v>
      </c>
    </row>
    <row r="1165" spans="2:7">
      <c r="B1165" s="283">
        <v>44915.645833333336</v>
      </c>
      <c r="C1165" s="284">
        <v>677.17</v>
      </c>
      <c r="D1165" s="98">
        <f t="shared" si="41"/>
        <v>28.188362068965517</v>
      </c>
      <c r="E1165" s="98">
        <v>1.6649651693490197E-2</v>
      </c>
      <c r="F1165" s="98">
        <v>1156</v>
      </c>
      <c r="G1165" s="76">
        <f t="shared" ca="1" si="40"/>
        <v>-2.7616568195698295E-2</v>
      </c>
    </row>
    <row r="1166" spans="2:7">
      <c r="B1166" s="283">
        <v>36759.645833333336</v>
      </c>
      <c r="C1166" s="284">
        <v>28.7</v>
      </c>
      <c r="D1166" s="98">
        <f t="shared" si="41"/>
        <v>-0.95761773262253203</v>
      </c>
      <c r="E1166" s="98">
        <v>1.6648955012398048E-2</v>
      </c>
      <c r="F1166" s="98">
        <v>1157</v>
      </c>
      <c r="G1166" s="76">
        <f t="shared" ca="1" si="40"/>
        <v>-3.90558170449967E-2</v>
      </c>
    </row>
    <row r="1167" spans="2:7">
      <c r="B1167" s="283">
        <v>45856.645833333336</v>
      </c>
      <c r="C1167" s="284">
        <v>3118.5</v>
      </c>
      <c r="D1167" s="98">
        <f t="shared" si="41"/>
        <v>107.65853658536585</v>
      </c>
      <c r="E1167" s="98">
        <v>1.6625916870415702E-2</v>
      </c>
      <c r="F1167" s="98">
        <v>1158</v>
      </c>
      <c r="G1167" s="76">
        <f t="shared" ca="1" si="40"/>
        <v>-5.4694472082617816E-3</v>
      </c>
    </row>
    <row r="1168" spans="2:7">
      <c r="B1168" s="283">
        <v>36868.645833333336</v>
      </c>
      <c r="C1168" s="284">
        <v>28.14</v>
      </c>
      <c r="D1168" s="98">
        <f t="shared" si="41"/>
        <v>-0.99097643097643096</v>
      </c>
      <c r="E1168" s="98">
        <v>1.6618497109826658E-2</v>
      </c>
      <c r="F1168" s="98">
        <v>1159</v>
      </c>
      <c r="G1168" s="76">
        <f t="shared" ca="1" si="40"/>
        <v>-2.7232126187839521E-3</v>
      </c>
    </row>
    <row r="1169" spans="2:7">
      <c r="B1169" s="283">
        <v>43780.645833333336</v>
      </c>
      <c r="C1169" s="284">
        <v>388.37</v>
      </c>
      <c r="D1169" s="98">
        <f t="shared" si="41"/>
        <v>12.801350390902629</v>
      </c>
      <c r="E1169" s="98">
        <v>1.6595555322880484E-2</v>
      </c>
      <c r="F1169" s="98">
        <v>1160</v>
      </c>
      <c r="G1169" s="76">
        <f t="shared" ca="1" si="40"/>
        <v>4.0227368406558328E-2</v>
      </c>
    </row>
    <row r="1170" spans="2:7">
      <c r="B1170" s="283">
        <v>39703.645833333336</v>
      </c>
      <c r="C1170" s="284">
        <v>99.97</v>
      </c>
      <c r="D1170" s="98">
        <f t="shared" si="41"/>
        <v>-0.74259082833380541</v>
      </c>
      <c r="E1170" s="98">
        <v>1.6575147447630556E-2</v>
      </c>
      <c r="F1170" s="98">
        <v>1161</v>
      </c>
      <c r="G1170" s="76">
        <f t="shared" ca="1" si="40"/>
        <v>-3.3512084171376266E-4</v>
      </c>
    </row>
    <row r="1171" spans="2:7">
      <c r="B1171" s="283">
        <v>42004.645833333336</v>
      </c>
      <c r="C1171" s="284">
        <v>199.33</v>
      </c>
      <c r="D1171" s="98">
        <f t="shared" si="41"/>
        <v>0.99389816945083531</v>
      </c>
      <c r="E1171" s="98">
        <v>1.6574867401060844E-2</v>
      </c>
      <c r="F1171" s="98">
        <v>1162</v>
      </c>
      <c r="G1171" s="76">
        <f t="shared" ca="1" si="40"/>
        <v>1.3478930842683971E-2</v>
      </c>
    </row>
    <row r="1172" spans="2:7">
      <c r="B1172" s="283">
        <v>43675.645833333336</v>
      </c>
      <c r="C1172" s="284">
        <v>240.43</v>
      </c>
      <c r="D1172" s="98">
        <f t="shared" si="41"/>
        <v>0.20619073897556817</v>
      </c>
      <c r="E1172" s="98">
        <v>1.653137155420259E-2</v>
      </c>
      <c r="F1172" s="98">
        <v>1163</v>
      </c>
      <c r="G1172" s="76">
        <f t="shared" ca="1" si="40"/>
        <v>-3.7792649573047045E-2</v>
      </c>
    </row>
    <row r="1173" spans="2:7">
      <c r="B1173" s="283">
        <v>38351.645833333336</v>
      </c>
      <c r="C1173" s="284">
        <v>33.21</v>
      </c>
      <c r="D1173" s="98">
        <f t="shared" si="41"/>
        <v>-0.86187247847606374</v>
      </c>
      <c r="E1173" s="98">
        <v>1.6528925619834656E-2</v>
      </c>
      <c r="F1173" s="98">
        <v>1164</v>
      </c>
      <c r="G1173" s="76">
        <f t="shared" ca="1" si="40"/>
        <v>4.3497836959131647E-2</v>
      </c>
    </row>
    <row r="1174" spans="2:7">
      <c r="B1174" s="283">
        <v>38748.645833333336</v>
      </c>
      <c r="C1174" s="284">
        <v>102.16</v>
      </c>
      <c r="D1174" s="98">
        <f t="shared" si="41"/>
        <v>2.07618187292984</v>
      </c>
      <c r="E1174" s="98">
        <v>1.6517412935323383E-2</v>
      </c>
      <c r="F1174" s="98">
        <v>1165</v>
      </c>
      <c r="G1174" s="76">
        <f t="shared" ca="1" si="40"/>
        <v>-8.4773730737609798E-3</v>
      </c>
    </row>
    <row r="1175" spans="2:7">
      <c r="B1175" s="283">
        <v>36734.645833333336</v>
      </c>
      <c r="C1175" s="284">
        <v>28.33</v>
      </c>
      <c r="D1175" s="98">
        <f t="shared" si="41"/>
        <v>-0.72268989819890361</v>
      </c>
      <c r="E1175" s="98">
        <v>1.6505202726946333E-2</v>
      </c>
      <c r="F1175" s="98">
        <v>1166</v>
      </c>
      <c r="G1175" s="76">
        <f t="shared" ca="1" si="40"/>
        <v>-9.4526943629351969E-3</v>
      </c>
    </row>
    <row r="1176" spans="2:7">
      <c r="B1176" s="283">
        <v>45450.645833333336</v>
      </c>
      <c r="C1176" s="284">
        <v>1280.77</v>
      </c>
      <c r="D1176" s="98">
        <f t="shared" si="41"/>
        <v>44.208965760677728</v>
      </c>
      <c r="E1176" s="98">
        <v>1.6484126984126934E-2</v>
      </c>
      <c r="F1176" s="98">
        <v>1167</v>
      </c>
      <c r="G1176" s="76">
        <f t="shared" ca="1" si="40"/>
        <v>-1.1889006207942518E-2</v>
      </c>
    </row>
    <row r="1177" spans="2:7">
      <c r="B1177" s="283">
        <v>36644.645833333336</v>
      </c>
      <c r="C1177" s="284">
        <v>24.67</v>
      </c>
      <c r="D1177" s="98">
        <f t="shared" si="41"/>
        <v>-0.98073814970681694</v>
      </c>
      <c r="E1177" s="98">
        <v>1.6481252575195837E-2</v>
      </c>
      <c r="F1177" s="98">
        <v>1168</v>
      </c>
      <c r="G1177" s="76">
        <f t="shared" ca="1" si="40"/>
        <v>6.334241696614476E-2</v>
      </c>
    </row>
    <row r="1178" spans="2:7">
      <c r="B1178" s="283">
        <v>39693.645833333336</v>
      </c>
      <c r="C1178" s="284">
        <v>99.95</v>
      </c>
      <c r="D1178" s="98">
        <f t="shared" si="41"/>
        <v>3.0514795297932711</v>
      </c>
      <c r="E1178" s="98">
        <v>1.6475134750330467E-2</v>
      </c>
      <c r="F1178" s="98">
        <v>1169</v>
      </c>
      <c r="G1178" s="76">
        <f t="shared" ca="1" si="40"/>
        <v>2.4511399359166693E-2</v>
      </c>
    </row>
    <row r="1179" spans="2:7">
      <c r="B1179" s="283">
        <v>40225.645833333336</v>
      </c>
      <c r="C1179" s="284">
        <v>125.46</v>
      </c>
      <c r="D1179" s="98">
        <f t="shared" si="41"/>
        <v>0.2552276138069034</v>
      </c>
      <c r="E1179" s="98">
        <v>1.6446568905452486E-2</v>
      </c>
      <c r="F1179" s="98">
        <v>1170</v>
      </c>
      <c r="G1179" s="76">
        <f t="shared" ca="1" si="40"/>
        <v>-7.5628259204130757E-2</v>
      </c>
    </row>
    <row r="1180" spans="2:7">
      <c r="B1180" s="283">
        <v>42072.645833333336</v>
      </c>
      <c r="C1180" s="284">
        <v>157.62</v>
      </c>
      <c r="D1180" s="98">
        <f t="shared" si="41"/>
        <v>0.25633668101386897</v>
      </c>
      <c r="E1180" s="98">
        <v>1.6444186496421098E-2</v>
      </c>
      <c r="F1180" s="98">
        <v>1171</v>
      </c>
      <c r="G1180" s="76">
        <f t="shared" ca="1" si="40"/>
        <v>1.4189410426238497E-2</v>
      </c>
    </row>
    <row r="1181" spans="2:7">
      <c r="B1181" s="283">
        <v>39710.645833333336</v>
      </c>
      <c r="C1181" s="284">
        <v>97.67</v>
      </c>
      <c r="D1181" s="98">
        <f t="shared" si="41"/>
        <v>-0.38034513386626068</v>
      </c>
      <c r="E1181" s="98">
        <v>1.6442918097616888E-2</v>
      </c>
      <c r="F1181" s="98">
        <v>1172</v>
      </c>
      <c r="G1181" s="76">
        <f t="shared" ca="1" si="40"/>
        <v>-2.0902441184971626E-2</v>
      </c>
    </row>
    <row r="1182" spans="2:7">
      <c r="B1182" s="283">
        <v>43977.645833333336</v>
      </c>
      <c r="C1182" s="284">
        <v>327.17</v>
      </c>
      <c r="D1182" s="98">
        <f t="shared" si="41"/>
        <v>2.3497491553189311</v>
      </c>
      <c r="E1182" s="98">
        <v>1.6434696160059659E-2</v>
      </c>
      <c r="F1182" s="98">
        <v>1173</v>
      </c>
      <c r="G1182" s="76">
        <f t="shared" ca="1" si="40"/>
        <v>-4.6088020529622391E-3</v>
      </c>
    </row>
    <row r="1183" spans="2:7">
      <c r="B1183" s="283">
        <v>44931.645833333336</v>
      </c>
      <c r="C1183" s="284">
        <v>651.75</v>
      </c>
      <c r="D1183" s="98">
        <f t="shared" si="41"/>
        <v>0.99208362624935043</v>
      </c>
      <c r="E1183" s="98">
        <v>1.6421820903901985E-2</v>
      </c>
      <c r="F1183" s="98">
        <v>1174</v>
      </c>
      <c r="G1183" s="76">
        <f t="shared" ca="1" si="40"/>
        <v>-3.28812564901158E-2</v>
      </c>
    </row>
    <row r="1184" spans="2:7">
      <c r="B1184" s="283">
        <v>42230.645833333336</v>
      </c>
      <c r="C1184" s="284">
        <v>198.2</v>
      </c>
      <c r="D1184" s="98">
        <f t="shared" si="41"/>
        <v>-0.69589566551591875</v>
      </c>
      <c r="E1184" s="98">
        <v>1.6410256410256396E-2</v>
      </c>
      <c r="F1184" s="98">
        <v>1175</v>
      </c>
      <c r="G1184" s="76">
        <f t="shared" ca="1" si="40"/>
        <v>-2.6697796470385088E-2</v>
      </c>
    </row>
    <row r="1185" spans="2:7">
      <c r="B1185" s="283">
        <v>45495.645833333336</v>
      </c>
      <c r="C1185" s="284">
        <v>1425.82</v>
      </c>
      <c r="D1185" s="98">
        <f t="shared" si="41"/>
        <v>6.1938446014127146</v>
      </c>
      <c r="E1185" s="98">
        <v>1.6410037068719685E-2</v>
      </c>
      <c r="F1185" s="98">
        <v>1176</v>
      </c>
      <c r="G1185" s="76">
        <f t="shared" ca="1" si="40"/>
        <v>5.7607589005795618E-3</v>
      </c>
    </row>
    <row r="1186" spans="2:7">
      <c r="B1186" s="283">
        <v>39195.645833333336</v>
      </c>
      <c r="C1186" s="284">
        <v>88.06</v>
      </c>
      <c r="D1186" s="98">
        <f t="shared" si="41"/>
        <v>-0.93823904840723227</v>
      </c>
      <c r="E1186" s="98">
        <v>1.6389658356417369E-2</v>
      </c>
      <c r="F1186" s="98">
        <v>1177</v>
      </c>
      <c r="G1186" s="76">
        <f t="shared" ca="1" si="40"/>
        <v>-7.7043201938732722E-3</v>
      </c>
    </row>
    <row r="1187" spans="2:7">
      <c r="B1187" s="283">
        <v>44390.645833333336</v>
      </c>
      <c r="C1187" s="284">
        <v>349.35</v>
      </c>
      <c r="D1187" s="98">
        <f t="shared" si="41"/>
        <v>2.9671814671814674</v>
      </c>
      <c r="E1187" s="98">
        <v>1.6379611311532649E-2</v>
      </c>
      <c r="F1187" s="98">
        <v>1178</v>
      </c>
      <c r="G1187" s="76">
        <f t="shared" ca="1" si="40"/>
        <v>-4.1773315911073694E-2</v>
      </c>
    </row>
    <row r="1188" spans="2:7">
      <c r="B1188" s="283">
        <v>42517.645833333336</v>
      </c>
      <c r="C1188" s="284">
        <v>296</v>
      </c>
      <c r="D1188" s="98">
        <f t="shared" si="41"/>
        <v>-0.15271217976241602</v>
      </c>
      <c r="E1188" s="98">
        <v>1.6378807128386352E-2</v>
      </c>
      <c r="F1188" s="98">
        <v>1179</v>
      </c>
      <c r="G1188" s="76">
        <f t="shared" ca="1" si="40"/>
        <v>1.4629110874295919E-2</v>
      </c>
    </row>
    <row r="1189" spans="2:7">
      <c r="B1189" s="283">
        <v>38764.645833333336</v>
      </c>
      <c r="C1189" s="284">
        <v>98.22</v>
      </c>
      <c r="D1189" s="98">
        <f t="shared" si="41"/>
        <v>-0.66817567567567571</v>
      </c>
      <c r="E1189" s="98">
        <v>1.634933774834435E-2</v>
      </c>
      <c r="F1189" s="98">
        <v>1180</v>
      </c>
      <c r="G1189" s="76">
        <f t="shared" ca="1" si="40"/>
        <v>-1.6303432298445511E-2</v>
      </c>
    </row>
    <row r="1190" spans="2:7">
      <c r="B1190" s="283">
        <v>43775.645833333336</v>
      </c>
      <c r="C1190" s="284">
        <v>372.97</v>
      </c>
      <c r="D1190" s="98">
        <f t="shared" si="41"/>
        <v>2.7972917939319899</v>
      </c>
      <c r="E1190" s="98">
        <v>1.6322415390484624E-2</v>
      </c>
      <c r="F1190" s="98">
        <v>1181</v>
      </c>
      <c r="G1190" s="76">
        <f t="shared" ca="1" si="40"/>
        <v>-3.3717287330929248E-2</v>
      </c>
    </row>
    <row r="1191" spans="2:7">
      <c r="B1191" s="283">
        <v>44039.645833333336</v>
      </c>
      <c r="C1191" s="284">
        <v>307.87</v>
      </c>
      <c r="D1191" s="98">
        <f t="shared" si="41"/>
        <v>-0.17454486956055448</v>
      </c>
      <c r="E1191" s="98">
        <v>1.6307397748654751E-2</v>
      </c>
      <c r="F1191" s="98">
        <v>1182</v>
      </c>
      <c r="G1191" s="76">
        <f t="shared" ca="1" si="40"/>
        <v>-2.5434689468671359E-2</v>
      </c>
    </row>
    <row r="1192" spans="2:7">
      <c r="B1192" s="283">
        <v>45576.645833333336</v>
      </c>
      <c r="C1192" s="284">
        <v>2335.25</v>
      </c>
      <c r="D1192" s="98">
        <f t="shared" si="41"/>
        <v>6.5851820573618731</v>
      </c>
      <c r="E1192" s="98">
        <v>1.6240703589752492E-2</v>
      </c>
      <c r="F1192" s="98">
        <v>1183</v>
      </c>
      <c r="G1192" s="76">
        <f t="shared" ca="1" si="40"/>
        <v>2.0144664112644886E-2</v>
      </c>
    </row>
    <row r="1193" spans="2:7">
      <c r="B1193" s="283">
        <v>36535.645833333336</v>
      </c>
      <c r="C1193" s="284">
        <v>41.33</v>
      </c>
      <c r="D1193" s="98">
        <f t="shared" si="41"/>
        <v>-0.98230168076223101</v>
      </c>
      <c r="E1193" s="98">
        <v>1.6228178018195205E-2</v>
      </c>
      <c r="F1193" s="98">
        <v>1184</v>
      </c>
      <c r="G1193" s="76">
        <f t="shared" ca="1" si="40"/>
        <v>-5.3079102242863298E-3</v>
      </c>
    </row>
    <row r="1194" spans="2:7">
      <c r="B1194" s="283">
        <v>37825.645833333336</v>
      </c>
      <c r="C1194" s="284">
        <v>24.43</v>
      </c>
      <c r="D1194" s="98">
        <f t="shared" si="41"/>
        <v>-0.4089039438664408</v>
      </c>
      <c r="E1194" s="98">
        <v>1.6222961730449237E-2</v>
      </c>
      <c r="F1194" s="98">
        <v>1185</v>
      </c>
      <c r="G1194" s="76">
        <f t="shared" ca="1" si="40"/>
        <v>-5.8081062533102568E-3</v>
      </c>
    </row>
    <row r="1195" spans="2:7">
      <c r="B1195" s="283">
        <v>43011.645833333336</v>
      </c>
      <c r="C1195" s="284">
        <v>341.52</v>
      </c>
      <c r="D1195" s="98">
        <f t="shared" si="41"/>
        <v>12.979533360622185</v>
      </c>
      <c r="E1195" s="98">
        <v>1.6216859582824927E-2</v>
      </c>
      <c r="F1195" s="98">
        <v>1186</v>
      </c>
      <c r="G1195" s="76">
        <f t="shared" ca="1" si="40"/>
        <v>1.0590120664440905E-2</v>
      </c>
    </row>
    <row r="1196" spans="2:7">
      <c r="B1196" s="283">
        <v>43339.645833333336</v>
      </c>
      <c r="C1196" s="284">
        <v>285.39999999999998</v>
      </c>
      <c r="D1196" s="98">
        <f t="shared" si="41"/>
        <v>-0.16432419770438045</v>
      </c>
      <c r="E1196" s="98">
        <v>1.6200818942495809E-2</v>
      </c>
      <c r="F1196" s="98">
        <v>1187</v>
      </c>
      <c r="G1196" s="76">
        <f t="shared" ca="1" si="40"/>
        <v>5.0751632161399614E-2</v>
      </c>
    </row>
    <row r="1197" spans="2:7">
      <c r="B1197" s="283">
        <v>40546.645833333336</v>
      </c>
      <c r="C1197" s="284">
        <v>140.53</v>
      </c>
      <c r="D1197" s="98">
        <f t="shared" si="41"/>
        <v>-0.50760336370007009</v>
      </c>
      <c r="E1197" s="98">
        <v>1.6197845108106179E-2</v>
      </c>
      <c r="F1197" s="98">
        <v>1188</v>
      </c>
      <c r="G1197" s="76">
        <f t="shared" ca="1" si="40"/>
        <v>3.4591259473546764E-2</v>
      </c>
    </row>
    <row r="1198" spans="2:7">
      <c r="B1198" s="283">
        <v>38455.645833333336</v>
      </c>
      <c r="C1198" s="284">
        <v>54.75</v>
      </c>
      <c r="D1198" s="98">
        <f t="shared" si="41"/>
        <v>-0.61040347256813487</v>
      </c>
      <c r="E1198" s="98">
        <v>1.6146993318485459E-2</v>
      </c>
      <c r="F1198" s="98">
        <v>1189</v>
      </c>
      <c r="G1198" s="76">
        <f t="shared" ca="1" si="40"/>
        <v>-1.2618835421625437E-3</v>
      </c>
    </row>
    <row r="1199" spans="2:7">
      <c r="B1199" s="283">
        <v>40772.645833333336</v>
      </c>
      <c r="C1199" s="284">
        <v>221.17</v>
      </c>
      <c r="D1199" s="98">
        <f t="shared" si="41"/>
        <v>3.0396347031963469</v>
      </c>
      <c r="E1199" s="98">
        <v>1.6126068179729725E-2</v>
      </c>
      <c r="F1199" s="98">
        <v>1190</v>
      </c>
      <c r="G1199" s="76">
        <f t="shared" ca="1" si="40"/>
        <v>7.3892526085859681E-2</v>
      </c>
    </row>
    <row r="1200" spans="2:7">
      <c r="B1200" s="283">
        <v>39023.645833333336</v>
      </c>
      <c r="C1200" s="284">
        <v>70.67</v>
      </c>
      <c r="D1200" s="98">
        <f t="shared" si="41"/>
        <v>-0.68047203508613285</v>
      </c>
      <c r="E1200" s="98">
        <v>1.6103522645578794E-2</v>
      </c>
      <c r="F1200" s="98">
        <v>1191</v>
      </c>
      <c r="G1200" s="76">
        <f t="shared" ca="1" si="40"/>
        <v>1.9224387360286812E-3</v>
      </c>
    </row>
    <row r="1201" spans="2:7">
      <c r="B1201" s="283">
        <v>38989.645833333336</v>
      </c>
      <c r="C1201" s="284">
        <v>70.05</v>
      </c>
      <c r="D1201" s="98">
        <f t="shared" si="41"/>
        <v>-8.7731710768360616E-3</v>
      </c>
      <c r="E1201" s="98">
        <v>1.6100957354221013E-2</v>
      </c>
      <c r="F1201" s="98">
        <v>1192</v>
      </c>
      <c r="G1201" s="76">
        <f t="shared" ca="1" si="40"/>
        <v>-1.8672979542975546E-2</v>
      </c>
    </row>
    <row r="1202" spans="2:7">
      <c r="B1202" s="283">
        <v>39314.645833333336</v>
      </c>
      <c r="C1202" s="284">
        <v>86.46</v>
      </c>
      <c r="D1202" s="98">
        <f t="shared" si="41"/>
        <v>0.23426124197002141</v>
      </c>
      <c r="E1202" s="98">
        <v>1.6100599365377777E-2</v>
      </c>
      <c r="F1202" s="98">
        <v>1193</v>
      </c>
      <c r="G1202" s="76">
        <f t="shared" ca="1" si="40"/>
        <v>3.1328733263130668E-2</v>
      </c>
    </row>
    <row r="1203" spans="2:7">
      <c r="B1203" s="283">
        <v>43895.645833333336</v>
      </c>
      <c r="C1203" s="284">
        <v>394.73</v>
      </c>
      <c r="D1203" s="98">
        <f t="shared" si="41"/>
        <v>3.565463798288226</v>
      </c>
      <c r="E1203" s="98">
        <v>1.6088344316309788E-2</v>
      </c>
      <c r="F1203" s="98">
        <v>1194</v>
      </c>
      <c r="G1203" s="76">
        <f t="shared" ca="1" si="40"/>
        <v>-4.0854061703629312E-2</v>
      </c>
    </row>
    <row r="1204" spans="2:7">
      <c r="B1204" s="283">
        <v>37089.645833333336</v>
      </c>
      <c r="C1204" s="284">
        <v>23.37</v>
      </c>
      <c r="D1204" s="98">
        <f t="shared" si="41"/>
        <v>-0.94079497377954546</v>
      </c>
      <c r="E1204" s="98">
        <v>1.6086956521739193E-2</v>
      </c>
      <c r="F1204" s="98">
        <v>1195</v>
      </c>
      <c r="G1204" s="76">
        <f t="shared" ca="1" si="40"/>
        <v>-4.855807031243458E-2</v>
      </c>
    </row>
    <row r="1205" spans="2:7">
      <c r="B1205" s="283">
        <v>41765.645833333336</v>
      </c>
      <c r="C1205" s="284">
        <v>222.98</v>
      </c>
      <c r="D1205" s="98">
        <f t="shared" si="41"/>
        <v>8.5412922550278125</v>
      </c>
      <c r="E1205" s="98">
        <v>1.6085668717247703E-2</v>
      </c>
      <c r="F1205" s="98">
        <v>1196</v>
      </c>
      <c r="G1205" s="76">
        <f t="shared" ca="1" si="40"/>
        <v>-4.1997877591215795E-2</v>
      </c>
    </row>
    <row r="1206" spans="2:7">
      <c r="B1206" s="283">
        <v>44854.645833333336</v>
      </c>
      <c r="C1206" s="284">
        <v>467.72</v>
      </c>
      <c r="D1206" s="98">
        <f t="shared" si="41"/>
        <v>1.0975872275540408</v>
      </c>
      <c r="E1206" s="98">
        <v>1.6075773375043623E-2</v>
      </c>
      <c r="F1206" s="98">
        <v>1197</v>
      </c>
      <c r="G1206" s="76">
        <f t="shared" ca="1" si="40"/>
        <v>1.0135079801633962E-2</v>
      </c>
    </row>
    <row r="1207" spans="2:7">
      <c r="B1207" s="283">
        <v>38051.645833333336</v>
      </c>
      <c r="C1207" s="284">
        <v>25.92</v>
      </c>
      <c r="D1207" s="98">
        <f t="shared" si="41"/>
        <v>-0.94458222868382791</v>
      </c>
      <c r="E1207" s="98">
        <v>1.6072128577028666E-2</v>
      </c>
      <c r="F1207" s="98">
        <v>1198</v>
      </c>
      <c r="G1207" s="76">
        <f t="shared" ca="1" si="40"/>
        <v>9.485043562109368E-3</v>
      </c>
    </row>
    <row r="1208" spans="2:7">
      <c r="B1208" s="283">
        <v>44412.645833333336</v>
      </c>
      <c r="C1208" s="284">
        <v>350.27</v>
      </c>
      <c r="D1208" s="98">
        <f t="shared" si="41"/>
        <v>12.513503086419751</v>
      </c>
      <c r="E1208" s="98">
        <v>1.6070547965074011E-2</v>
      </c>
      <c r="F1208" s="98">
        <v>1199</v>
      </c>
      <c r="G1208" s="76">
        <f t="shared" ca="1" si="40"/>
        <v>4.363870836330648E-2</v>
      </c>
    </row>
    <row r="1209" spans="2:7">
      <c r="B1209" s="283">
        <v>38741.645833333336</v>
      </c>
      <c r="C1209" s="284">
        <v>105</v>
      </c>
      <c r="D1209" s="98">
        <f t="shared" si="41"/>
        <v>-0.7002312501784338</v>
      </c>
      <c r="E1209" s="98">
        <v>1.6063479775498379E-2</v>
      </c>
      <c r="F1209" s="98">
        <v>1200</v>
      </c>
      <c r="G1209" s="76">
        <f t="shared" ca="1" si="40"/>
        <v>2.0868535050764074E-2</v>
      </c>
    </row>
    <row r="1210" spans="2:7">
      <c r="B1210" s="283">
        <v>42881.645833333336</v>
      </c>
      <c r="C1210" s="284">
        <v>410.57</v>
      </c>
      <c r="D1210" s="98">
        <f t="shared" si="41"/>
        <v>2.910190476190476</v>
      </c>
      <c r="E1210" s="98">
        <v>1.6061176004751543E-2</v>
      </c>
      <c r="F1210" s="98">
        <v>1201</v>
      </c>
      <c r="G1210" s="76">
        <f t="shared" ca="1" si="40"/>
        <v>2.4511561666466678E-2</v>
      </c>
    </row>
    <row r="1211" spans="2:7">
      <c r="B1211" s="283">
        <v>37158.645833333336</v>
      </c>
      <c r="C1211" s="284">
        <v>20.25</v>
      </c>
      <c r="D1211" s="98">
        <f t="shared" si="41"/>
        <v>-0.95067832525513307</v>
      </c>
      <c r="E1211" s="98">
        <v>1.6056196688409408E-2</v>
      </c>
      <c r="F1211" s="98">
        <v>1202</v>
      </c>
      <c r="G1211" s="76">
        <f t="shared" ca="1" si="40"/>
        <v>6.9382429585642141E-2</v>
      </c>
    </row>
    <row r="1212" spans="2:7">
      <c r="B1212" s="283">
        <v>37389.645833333336</v>
      </c>
      <c r="C1212" s="284">
        <v>25.33</v>
      </c>
      <c r="D1212" s="98">
        <f t="shared" si="41"/>
        <v>0.25086419753086409</v>
      </c>
      <c r="E1212" s="98">
        <v>1.6044925792218168E-2</v>
      </c>
      <c r="F1212" s="98">
        <v>1203</v>
      </c>
      <c r="G1212" s="76">
        <f t="shared" ca="1" si="40"/>
        <v>4.0332367875485858E-2</v>
      </c>
    </row>
    <row r="1213" spans="2:7">
      <c r="B1213" s="283">
        <v>45477.645833333336</v>
      </c>
      <c r="C1213" s="284">
        <v>1452.08</v>
      </c>
      <c r="D1213" s="98">
        <f t="shared" si="41"/>
        <v>56.326490327674698</v>
      </c>
      <c r="E1213" s="98">
        <v>1.6044501976699266E-2</v>
      </c>
      <c r="F1213" s="98">
        <v>1204</v>
      </c>
      <c r="G1213" s="76">
        <f t="shared" ca="1" si="40"/>
        <v>-3.2731625686054477E-2</v>
      </c>
    </row>
    <row r="1214" spans="2:7">
      <c r="B1214" s="283">
        <v>40260.645833333336</v>
      </c>
      <c r="C1214" s="284">
        <v>118.52</v>
      </c>
      <c r="D1214" s="98">
        <f t="shared" si="41"/>
        <v>-0.91837915266376502</v>
      </c>
      <c r="E1214" s="98">
        <v>1.6030861551650233E-2</v>
      </c>
      <c r="F1214" s="98">
        <v>1205</v>
      </c>
      <c r="G1214" s="76">
        <f t="shared" ca="1" si="40"/>
        <v>-3.2906283354578882E-2</v>
      </c>
    </row>
    <row r="1215" spans="2:7">
      <c r="B1215" s="283">
        <v>40406.645833333336</v>
      </c>
      <c r="C1215" s="284">
        <v>118.57</v>
      </c>
      <c r="D1215" s="98">
        <f t="shared" si="41"/>
        <v>4.2186972662849875E-4</v>
      </c>
      <c r="E1215" s="98">
        <v>1.6023993144815618E-2</v>
      </c>
      <c r="F1215" s="98">
        <v>1206</v>
      </c>
      <c r="G1215" s="76">
        <f t="shared" ca="1" si="40"/>
        <v>6.3834093012456003E-2</v>
      </c>
    </row>
    <row r="1216" spans="2:7">
      <c r="B1216" s="283">
        <v>44362.645833333336</v>
      </c>
      <c r="C1216" s="284">
        <v>314.07</v>
      </c>
      <c r="D1216" s="98">
        <f t="shared" si="41"/>
        <v>1.6488150459644091</v>
      </c>
      <c r="E1216" s="98">
        <v>1.6013198757763858E-2</v>
      </c>
      <c r="F1216" s="98">
        <v>1207</v>
      </c>
      <c r="G1216" s="76">
        <f t="shared" ca="1" si="40"/>
        <v>7.2500782122539749E-3</v>
      </c>
    </row>
    <row r="1217" spans="2:7">
      <c r="B1217" s="283">
        <v>45888.645833333336</v>
      </c>
      <c r="C1217" s="284">
        <v>3268.5</v>
      </c>
      <c r="D1217" s="98">
        <f t="shared" si="41"/>
        <v>9.406915655745534</v>
      </c>
      <c r="E1217" s="98">
        <v>1.6008703761268173E-2</v>
      </c>
      <c r="F1217" s="98">
        <v>1208</v>
      </c>
      <c r="G1217" s="76">
        <f t="shared" ca="1" si="40"/>
        <v>5.6260703498750685E-3</v>
      </c>
    </row>
    <row r="1218" spans="2:7">
      <c r="B1218" s="283">
        <v>43462.645833333336</v>
      </c>
      <c r="C1218" s="284">
        <v>295.48</v>
      </c>
      <c r="D1218" s="98">
        <f t="shared" si="41"/>
        <v>-0.90959767477436126</v>
      </c>
      <c r="E1218" s="98">
        <v>1.5988721933775762E-2</v>
      </c>
      <c r="F1218" s="98">
        <v>1209</v>
      </c>
      <c r="G1218" s="76">
        <f t="shared" ca="1" si="40"/>
        <v>-1.097382131018718E-2</v>
      </c>
    </row>
    <row r="1219" spans="2:7">
      <c r="B1219" s="283">
        <v>43291.645833333336</v>
      </c>
      <c r="C1219" s="284">
        <v>246.7</v>
      </c>
      <c r="D1219" s="98">
        <f t="shared" si="41"/>
        <v>-0.1650873155543523</v>
      </c>
      <c r="E1219" s="98">
        <v>1.5978914422205781E-2</v>
      </c>
      <c r="F1219" s="98">
        <v>1210</v>
      </c>
      <c r="G1219" s="76">
        <f t="shared" ca="1" si="40"/>
        <v>1.1017735814065036E-3</v>
      </c>
    </row>
    <row r="1220" spans="2:7">
      <c r="B1220" s="283">
        <v>44069.645833333336</v>
      </c>
      <c r="C1220" s="284">
        <v>319.83</v>
      </c>
      <c r="D1220" s="98">
        <f t="shared" si="41"/>
        <v>0.29643291447101738</v>
      </c>
      <c r="E1220" s="98">
        <v>1.5978398983481412E-2</v>
      </c>
      <c r="F1220" s="98">
        <v>1211</v>
      </c>
      <c r="G1220" s="76">
        <f t="shared" ca="1" si="40"/>
        <v>3.9413519122671326E-3</v>
      </c>
    </row>
    <row r="1221" spans="2:7">
      <c r="B1221" s="283">
        <v>38089.645833333336</v>
      </c>
      <c r="C1221" s="284">
        <v>25.47</v>
      </c>
      <c r="D1221" s="98">
        <f t="shared" si="41"/>
        <v>-0.92036394334490201</v>
      </c>
      <c r="E1221" s="98">
        <v>1.5955325089748618E-2</v>
      </c>
      <c r="F1221" s="98">
        <v>1212</v>
      </c>
      <c r="G1221" s="76">
        <f t="shared" ca="1" si="40"/>
        <v>-1.966796187722052E-2</v>
      </c>
    </row>
    <row r="1222" spans="2:7">
      <c r="B1222" s="283">
        <v>37147.645833333336</v>
      </c>
      <c r="C1222" s="284">
        <v>20.39</v>
      </c>
      <c r="D1222" s="98">
        <f t="shared" si="41"/>
        <v>-0.199450333725952</v>
      </c>
      <c r="E1222" s="98">
        <v>1.5944195316392573E-2</v>
      </c>
      <c r="F1222" s="98">
        <v>1213</v>
      </c>
      <c r="G1222" s="76">
        <f t="shared" ca="1" si="40"/>
        <v>-5.6084632411804329E-2</v>
      </c>
    </row>
    <row r="1223" spans="2:7">
      <c r="B1223" s="283">
        <v>37774.645833333336</v>
      </c>
      <c r="C1223" s="284">
        <v>21.67</v>
      </c>
      <c r="D1223" s="98">
        <f t="shared" si="41"/>
        <v>6.2775870524767186E-2</v>
      </c>
      <c r="E1223" s="98">
        <v>1.5939990623535127E-2</v>
      </c>
      <c r="F1223" s="98">
        <v>1214</v>
      </c>
      <c r="G1223" s="76">
        <f t="shared" ca="1" si="40"/>
        <v>-3.3159998282883776E-3</v>
      </c>
    </row>
    <row r="1224" spans="2:7">
      <c r="B1224" s="283">
        <v>45405.645833333336</v>
      </c>
      <c r="C1224" s="284">
        <v>1040.5999999999999</v>
      </c>
      <c r="D1224" s="98">
        <f t="shared" si="41"/>
        <v>47.020304568527912</v>
      </c>
      <c r="E1224" s="98">
        <v>1.5933143281134043E-2</v>
      </c>
      <c r="F1224" s="98">
        <v>1215</v>
      </c>
      <c r="G1224" s="76">
        <f t="shared" ca="1" si="40"/>
        <v>-1.977984371794685E-2</v>
      </c>
    </row>
    <row r="1225" spans="2:7">
      <c r="B1225" s="283">
        <v>41862.645833333336</v>
      </c>
      <c r="C1225" s="284">
        <v>190.68</v>
      </c>
      <c r="D1225" s="98">
        <f t="shared" si="41"/>
        <v>-0.81675956179127418</v>
      </c>
      <c r="E1225" s="98">
        <v>1.5930523735947721E-2</v>
      </c>
      <c r="F1225" s="98">
        <v>1216</v>
      </c>
      <c r="G1225" s="76">
        <f t="shared" ca="1" si="40"/>
        <v>-3.2812658604253566E-3</v>
      </c>
    </row>
    <row r="1226" spans="2:7">
      <c r="B1226" s="283">
        <v>43209.645833333336</v>
      </c>
      <c r="C1226" s="284">
        <v>296.85000000000002</v>
      </c>
      <c r="D1226" s="98">
        <f t="shared" si="41"/>
        <v>0.55679672750157327</v>
      </c>
      <c r="E1226" s="98">
        <v>1.5913757700205533E-2</v>
      </c>
      <c r="F1226" s="98">
        <v>1217</v>
      </c>
      <c r="G1226" s="76">
        <f t="shared" ref="G1226:G1289" ca="1" si="42">_xlfn.NORM.INV(RAND(),M$12,M$13)</f>
        <v>-6.4708558474018216E-3</v>
      </c>
    </row>
    <row r="1227" spans="2:7">
      <c r="B1227" s="283">
        <v>39596.645833333336</v>
      </c>
      <c r="C1227" s="284">
        <v>93.21</v>
      </c>
      <c r="D1227" s="98">
        <f t="shared" ref="D1227:D1290" si="43">C1227/C1226-1</f>
        <v>-0.68600303183425981</v>
      </c>
      <c r="E1227" s="98">
        <v>1.591280653950955E-2</v>
      </c>
      <c r="F1227" s="98">
        <v>1218</v>
      </c>
      <c r="G1227" s="76">
        <f t="shared" ca="1" si="42"/>
        <v>-3.7419068172377279E-2</v>
      </c>
    </row>
    <row r="1228" spans="2:7">
      <c r="B1228" s="283">
        <v>40073.645833333336</v>
      </c>
      <c r="C1228" s="284">
        <v>116.39</v>
      </c>
      <c r="D1228" s="98">
        <f t="shared" si="43"/>
        <v>0.24868576333011494</v>
      </c>
      <c r="E1228" s="98">
        <v>1.5885484856419829E-2</v>
      </c>
      <c r="F1228" s="98">
        <v>1219</v>
      </c>
      <c r="G1228" s="76">
        <f t="shared" ca="1" si="42"/>
        <v>-2.0716611932308768E-2</v>
      </c>
    </row>
    <row r="1229" spans="2:7">
      <c r="B1229" s="283">
        <v>40646.645833333336</v>
      </c>
      <c r="C1229" s="284">
        <v>127.99</v>
      </c>
      <c r="D1229" s="98">
        <f t="shared" si="43"/>
        <v>9.966491966663793E-2</v>
      </c>
      <c r="E1229" s="98">
        <v>1.5874275736169619E-2</v>
      </c>
      <c r="F1229" s="98">
        <v>1220</v>
      </c>
      <c r="G1229" s="76">
        <f t="shared" ca="1" si="42"/>
        <v>3.6843851723694997E-2</v>
      </c>
    </row>
    <row r="1230" spans="2:7">
      <c r="B1230" s="283">
        <v>42961.645833333336</v>
      </c>
      <c r="C1230" s="284">
        <v>303.25</v>
      </c>
      <c r="D1230" s="98">
        <f t="shared" si="43"/>
        <v>1.3693257285725449</v>
      </c>
      <c r="E1230" s="98">
        <v>1.5844834516950401E-2</v>
      </c>
      <c r="F1230" s="98">
        <v>1221</v>
      </c>
      <c r="G1230" s="76">
        <f t="shared" ca="1" si="42"/>
        <v>2.1773517054102885E-2</v>
      </c>
    </row>
    <row r="1231" spans="2:7">
      <c r="B1231" s="283">
        <v>40008.645833333336</v>
      </c>
      <c r="C1231" s="284">
        <v>86.6</v>
      </c>
      <c r="D1231" s="98">
        <f t="shared" si="43"/>
        <v>-0.71442704039571314</v>
      </c>
      <c r="E1231" s="98">
        <v>1.5835777126099737E-2</v>
      </c>
      <c r="F1231" s="98">
        <v>1222</v>
      </c>
      <c r="G1231" s="76">
        <f t="shared" ca="1" si="42"/>
        <v>8.4671219206073501E-3</v>
      </c>
    </row>
    <row r="1232" spans="2:7">
      <c r="B1232" s="283">
        <v>41302.645833333336</v>
      </c>
      <c r="C1232" s="284">
        <v>223.98</v>
      </c>
      <c r="D1232" s="98">
        <f t="shared" si="43"/>
        <v>1.5863741339491919</v>
      </c>
      <c r="E1232" s="98">
        <v>1.5828382239557293E-2</v>
      </c>
      <c r="F1232" s="98">
        <v>1223</v>
      </c>
      <c r="G1232" s="76">
        <f t="shared" ca="1" si="42"/>
        <v>7.276008105797354E-3</v>
      </c>
    </row>
    <row r="1233" spans="2:7">
      <c r="B1233" s="283">
        <v>39210.645833333336</v>
      </c>
      <c r="C1233" s="284">
        <v>104.3</v>
      </c>
      <c r="D1233" s="98">
        <f t="shared" si="43"/>
        <v>-0.53433342262702022</v>
      </c>
      <c r="E1233" s="98">
        <v>1.577717179587057E-2</v>
      </c>
      <c r="F1233" s="98">
        <v>1224</v>
      </c>
      <c r="G1233" s="76">
        <f t="shared" ca="1" si="42"/>
        <v>-1.8780202480993942E-2</v>
      </c>
    </row>
    <row r="1234" spans="2:7">
      <c r="B1234" s="283">
        <v>45204.645833333336</v>
      </c>
      <c r="C1234" s="284">
        <v>712.08</v>
      </c>
      <c r="D1234" s="98">
        <f t="shared" si="43"/>
        <v>5.8272291466922344</v>
      </c>
      <c r="E1234" s="98">
        <v>1.5777010641636613E-2</v>
      </c>
      <c r="F1234" s="98">
        <v>1225</v>
      </c>
      <c r="G1234" s="76">
        <f t="shared" ca="1" si="42"/>
        <v>-2.814240633267924E-2</v>
      </c>
    </row>
    <row r="1235" spans="2:7">
      <c r="B1235" s="283">
        <v>38380.645833333336</v>
      </c>
      <c r="C1235" s="284">
        <v>41.85</v>
      </c>
      <c r="D1235" s="98">
        <f t="shared" si="43"/>
        <v>-0.9412285136501517</v>
      </c>
      <c r="E1235" s="98">
        <v>1.5776699029126151E-2</v>
      </c>
      <c r="F1235" s="98">
        <v>1226</v>
      </c>
      <c r="G1235" s="76">
        <f t="shared" ca="1" si="42"/>
        <v>2.1656501659215444E-2</v>
      </c>
    </row>
    <row r="1236" spans="2:7">
      <c r="B1236" s="283">
        <v>39493.645833333336</v>
      </c>
      <c r="C1236" s="284">
        <v>88.36</v>
      </c>
      <c r="D1236" s="98">
        <f t="shared" si="43"/>
        <v>1.1113500597371564</v>
      </c>
      <c r="E1236" s="98">
        <v>1.5748936659386148E-2</v>
      </c>
      <c r="F1236" s="98">
        <v>1227</v>
      </c>
      <c r="G1236" s="76">
        <f t="shared" ca="1" si="42"/>
        <v>3.6566548471403664E-4</v>
      </c>
    </row>
    <row r="1237" spans="2:7">
      <c r="B1237" s="283">
        <v>37434.645833333336</v>
      </c>
      <c r="C1237" s="284">
        <v>25.8</v>
      </c>
      <c r="D1237" s="98">
        <f t="shared" si="43"/>
        <v>-0.70801267541874147</v>
      </c>
      <c r="E1237" s="98">
        <v>1.5748031496063186E-2</v>
      </c>
      <c r="F1237" s="98">
        <v>1228</v>
      </c>
      <c r="G1237" s="76">
        <f t="shared" ca="1" si="42"/>
        <v>4.7444283827313791E-2</v>
      </c>
    </row>
    <row r="1238" spans="2:7">
      <c r="B1238" s="283">
        <v>39979.645833333336</v>
      </c>
      <c r="C1238" s="284">
        <v>81.99</v>
      </c>
      <c r="D1238" s="98">
        <f t="shared" si="43"/>
        <v>2.1779069767441857</v>
      </c>
      <c r="E1238" s="98">
        <v>1.5733399405351678E-2</v>
      </c>
      <c r="F1238" s="98">
        <v>1229</v>
      </c>
      <c r="G1238" s="76">
        <f t="shared" ca="1" si="42"/>
        <v>-2.6391231954897881E-2</v>
      </c>
    </row>
    <row r="1239" spans="2:7">
      <c r="B1239" s="283">
        <v>41009.645833333336</v>
      </c>
      <c r="C1239" s="284">
        <v>223.52</v>
      </c>
      <c r="D1239" s="98">
        <f t="shared" si="43"/>
        <v>1.7261861202585682</v>
      </c>
      <c r="E1239" s="98">
        <v>1.5722984640552662E-2</v>
      </c>
      <c r="F1239" s="98">
        <v>1230</v>
      </c>
      <c r="G1239" s="76">
        <f t="shared" ca="1" si="42"/>
        <v>-7.8873737325874504E-3</v>
      </c>
    </row>
    <row r="1240" spans="2:7">
      <c r="B1240" s="283">
        <v>38392.645833333336</v>
      </c>
      <c r="C1240" s="284">
        <v>40.06</v>
      </c>
      <c r="D1240" s="98">
        <f t="shared" si="43"/>
        <v>-0.82077666428060125</v>
      </c>
      <c r="E1240" s="98">
        <v>1.5720081135902841E-2</v>
      </c>
      <c r="F1240" s="98">
        <v>1231</v>
      </c>
      <c r="G1240" s="76">
        <f t="shared" ca="1" si="42"/>
        <v>-2.0550327774886846E-2</v>
      </c>
    </row>
    <row r="1241" spans="2:7">
      <c r="B1241" s="283">
        <v>38937.645833333336</v>
      </c>
      <c r="C1241" s="284">
        <v>79.8</v>
      </c>
      <c r="D1241" s="98">
        <f t="shared" si="43"/>
        <v>0.99201198202695928</v>
      </c>
      <c r="E1241" s="98">
        <v>1.5654830087819871E-2</v>
      </c>
      <c r="F1241" s="98">
        <v>1232</v>
      </c>
      <c r="G1241" s="76">
        <f t="shared" ca="1" si="42"/>
        <v>8.0785829901623175E-3</v>
      </c>
    </row>
    <row r="1242" spans="2:7">
      <c r="B1242" s="283">
        <v>37530.645833333336</v>
      </c>
      <c r="C1242" s="284">
        <v>23.36</v>
      </c>
      <c r="D1242" s="98">
        <f t="shared" si="43"/>
        <v>-0.70726817042606516</v>
      </c>
      <c r="E1242" s="98">
        <v>1.5652173913043521E-2</v>
      </c>
      <c r="F1242" s="98">
        <v>1233</v>
      </c>
      <c r="G1242" s="76">
        <f t="shared" ca="1" si="42"/>
        <v>1.629340129452482E-2</v>
      </c>
    </row>
    <row r="1243" spans="2:7">
      <c r="B1243" s="283">
        <v>38491.645833333336</v>
      </c>
      <c r="C1243" s="284">
        <v>52</v>
      </c>
      <c r="D1243" s="98">
        <f t="shared" si="43"/>
        <v>1.2260273972602742</v>
      </c>
      <c r="E1243" s="98">
        <v>1.5625E-2</v>
      </c>
      <c r="F1243" s="98">
        <v>1234</v>
      </c>
      <c r="G1243" s="76">
        <f t="shared" ca="1" si="42"/>
        <v>1.3634969540222452E-2</v>
      </c>
    </row>
    <row r="1244" spans="2:7">
      <c r="B1244" s="283">
        <v>42804.645833333336</v>
      </c>
      <c r="C1244" s="284">
        <v>340.4</v>
      </c>
      <c r="D1244" s="98">
        <f t="shared" si="43"/>
        <v>5.546153846153846</v>
      </c>
      <c r="E1244" s="98">
        <v>1.5604021839663362E-2</v>
      </c>
      <c r="F1244" s="98">
        <v>1235</v>
      </c>
      <c r="G1244" s="76">
        <f t="shared" ca="1" si="42"/>
        <v>4.5464702384456858E-2</v>
      </c>
    </row>
    <row r="1245" spans="2:7">
      <c r="B1245" s="283">
        <v>38594.645833333336</v>
      </c>
      <c r="C1245" s="284">
        <v>56</v>
      </c>
      <c r="D1245" s="98">
        <f t="shared" si="43"/>
        <v>-0.83548766157461807</v>
      </c>
      <c r="E1245" s="98">
        <v>1.5596663039535663E-2</v>
      </c>
      <c r="F1245" s="98">
        <v>1236</v>
      </c>
      <c r="G1245" s="76">
        <f t="shared" ca="1" si="42"/>
        <v>2.3238922475781579E-2</v>
      </c>
    </row>
    <row r="1246" spans="2:7">
      <c r="B1246" s="283">
        <v>38691.645833333336</v>
      </c>
      <c r="C1246" s="284">
        <v>107.59</v>
      </c>
      <c r="D1246" s="98">
        <f t="shared" si="43"/>
        <v>0.92125000000000012</v>
      </c>
      <c r="E1246" s="98">
        <v>1.5574853690768498E-2</v>
      </c>
      <c r="F1246" s="98">
        <v>1237</v>
      </c>
      <c r="G1246" s="76">
        <f t="shared" ca="1" si="42"/>
        <v>-3.7592023722903315E-3</v>
      </c>
    </row>
    <row r="1247" spans="2:7">
      <c r="B1247" s="283">
        <v>38111.645833333336</v>
      </c>
      <c r="C1247" s="284">
        <v>26.74</v>
      </c>
      <c r="D1247" s="98">
        <f t="shared" si="43"/>
        <v>-0.75146389069616137</v>
      </c>
      <c r="E1247" s="98">
        <v>1.5571591340675983E-2</v>
      </c>
      <c r="F1247" s="98">
        <v>1238</v>
      </c>
      <c r="G1247" s="76">
        <f t="shared" ca="1" si="42"/>
        <v>2.0943480050128704E-2</v>
      </c>
    </row>
    <row r="1248" spans="2:7">
      <c r="B1248" s="283">
        <v>38534.645833333336</v>
      </c>
      <c r="C1248" s="284">
        <v>51.55</v>
      </c>
      <c r="D1248" s="98">
        <f t="shared" si="43"/>
        <v>0.9278234854151084</v>
      </c>
      <c r="E1248" s="98">
        <v>1.5563435776201784E-2</v>
      </c>
      <c r="F1248" s="98">
        <v>1239</v>
      </c>
      <c r="G1248" s="76">
        <f t="shared" ca="1" si="42"/>
        <v>3.5565847797685967E-3</v>
      </c>
    </row>
    <row r="1249" spans="2:7">
      <c r="B1249" s="283">
        <v>36781.645833333336</v>
      </c>
      <c r="C1249" s="284">
        <v>27.42</v>
      </c>
      <c r="D1249" s="98">
        <f t="shared" si="43"/>
        <v>-0.4680892337536372</v>
      </c>
      <c r="E1249" s="98">
        <v>1.5555555555555545E-2</v>
      </c>
      <c r="F1249" s="98">
        <v>1240</v>
      </c>
      <c r="G1249" s="76">
        <f t="shared" ca="1" si="42"/>
        <v>-5.5965713648569327E-3</v>
      </c>
    </row>
    <row r="1250" spans="2:7">
      <c r="B1250" s="283">
        <v>42944.645833333336</v>
      </c>
      <c r="C1250" s="284">
        <v>387.73</v>
      </c>
      <c r="D1250" s="98">
        <f t="shared" si="43"/>
        <v>13.140408460977389</v>
      </c>
      <c r="E1250" s="98">
        <v>1.5531691985332552E-2</v>
      </c>
      <c r="F1250" s="98">
        <v>1241</v>
      </c>
      <c r="G1250" s="76">
        <f t="shared" ca="1" si="42"/>
        <v>4.2012832168881048E-2</v>
      </c>
    </row>
    <row r="1251" spans="2:7">
      <c r="B1251" s="283">
        <v>43721.645833333336</v>
      </c>
      <c r="C1251" s="284">
        <v>340.42</v>
      </c>
      <c r="D1251" s="98">
        <f t="shared" si="43"/>
        <v>-0.12201789905346505</v>
      </c>
      <c r="E1251" s="98">
        <v>1.5512200942664478E-2</v>
      </c>
      <c r="F1251" s="98">
        <v>1242</v>
      </c>
      <c r="G1251" s="76">
        <f t="shared" ca="1" si="42"/>
        <v>-2.4150971833672125E-2</v>
      </c>
    </row>
    <row r="1252" spans="2:7">
      <c r="B1252" s="283">
        <v>45279.645833333336</v>
      </c>
      <c r="C1252" s="284">
        <v>700.83</v>
      </c>
      <c r="D1252" s="98">
        <f t="shared" si="43"/>
        <v>1.0587215792256623</v>
      </c>
      <c r="E1252" s="98">
        <v>1.5504325272050368E-2</v>
      </c>
      <c r="F1252" s="98">
        <v>1243</v>
      </c>
      <c r="G1252" s="76">
        <f t="shared" ca="1" si="42"/>
        <v>1.1751905670898483E-2</v>
      </c>
    </row>
    <row r="1253" spans="2:7">
      <c r="B1253" s="283">
        <v>45050.645833333336</v>
      </c>
      <c r="C1253" s="284">
        <v>569.04999999999995</v>
      </c>
      <c r="D1253" s="98">
        <f t="shared" si="43"/>
        <v>-0.18803418803418814</v>
      </c>
      <c r="E1253" s="98">
        <v>1.5471644241407567E-2</v>
      </c>
      <c r="F1253" s="98">
        <v>1244</v>
      </c>
      <c r="G1253" s="76">
        <f t="shared" ca="1" si="42"/>
        <v>2.9399226200900221E-2</v>
      </c>
    </row>
    <row r="1254" spans="2:7">
      <c r="B1254" s="283">
        <v>37109.645833333336</v>
      </c>
      <c r="C1254" s="284">
        <v>21.67</v>
      </c>
      <c r="D1254" s="98">
        <f t="shared" si="43"/>
        <v>-0.96191898778666196</v>
      </c>
      <c r="E1254" s="98">
        <v>1.5463917525773363E-2</v>
      </c>
      <c r="F1254" s="98">
        <v>1245</v>
      </c>
      <c r="G1254" s="76">
        <f t="shared" ca="1" si="42"/>
        <v>-3.3457188442576314E-3</v>
      </c>
    </row>
    <row r="1255" spans="2:7">
      <c r="B1255" s="283">
        <v>42758.645833333336</v>
      </c>
      <c r="C1255" s="284">
        <v>348.18</v>
      </c>
      <c r="D1255" s="98">
        <f t="shared" si="43"/>
        <v>15.067374250115368</v>
      </c>
      <c r="E1255" s="98">
        <v>1.5457302846476839E-2</v>
      </c>
      <c r="F1255" s="98">
        <v>1246</v>
      </c>
      <c r="G1255" s="76">
        <f t="shared" ca="1" si="42"/>
        <v>-1.3206342035732755E-2</v>
      </c>
    </row>
    <row r="1256" spans="2:7">
      <c r="B1256" s="283">
        <v>42661.645833333336</v>
      </c>
      <c r="C1256" s="284">
        <v>504.65</v>
      </c>
      <c r="D1256" s="98">
        <f t="shared" si="43"/>
        <v>0.44939399161353322</v>
      </c>
      <c r="E1256" s="98">
        <v>1.5433216628435664E-2</v>
      </c>
      <c r="F1256" s="98">
        <v>1247</v>
      </c>
      <c r="G1256" s="76">
        <f t="shared" ca="1" si="42"/>
        <v>-1.0452332805408115E-3</v>
      </c>
    </row>
    <row r="1257" spans="2:7">
      <c r="B1257" s="283">
        <v>44887.645833333336</v>
      </c>
      <c r="C1257" s="284">
        <v>610.6</v>
      </c>
      <c r="D1257" s="98">
        <f t="shared" si="43"/>
        <v>0.20994748835826815</v>
      </c>
      <c r="E1257" s="98">
        <v>1.5432714694339156E-2</v>
      </c>
      <c r="F1257" s="98">
        <v>1248</v>
      </c>
      <c r="G1257" s="76">
        <f t="shared" ca="1" si="42"/>
        <v>4.4306666464625031E-3</v>
      </c>
    </row>
    <row r="1258" spans="2:7">
      <c r="B1258" s="283">
        <v>40000.645833333336</v>
      </c>
      <c r="C1258" s="284">
        <v>82.92</v>
      </c>
      <c r="D1258" s="98">
        <f t="shared" si="43"/>
        <v>-0.86419914837864398</v>
      </c>
      <c r="E1258" s="98">
        <v>1.5429831006612771E-2</v>
      </c>
      <c r="F1258" s="98">
        <v>1249</v>
      </c>
      <c r="G1258" s="76">
        <f t="shared" ca="1" si="42"/>
        <v>-6.659112255371127E-3</v>
      </c>
    </row>
    <row r="1259" spans="2:7">
      <c r="B1259" s="283">
        <v>37445.645833333336</v>
      </c>
      <c r="C1259" s="284">
        <v>26.33</v>
      </c>
      <c r="D1259" s="98">
        <f t="shared" si="43"/>
        <v>-0.6824650265315968</v>
      </c>
      <c r="E1259" s="98">
        <v>1.5426147319706818E-2</v>
      </c>
      <c r="F1259" s="98">
        <v>1250</v>
      </c>
      <c r="G1259" s="76">
        <f t="shared" ca="1" si="42"/>
        <v>3.663055003016205E-3</v>
      </c>
    </row>
    <row r="1260" spans="2:7">
      <c r="B1260" s="283">
        <v>39450.645833333336</v>
      </c>
      <c r="C1260" s="284">
        <v>113.36</v>
      </c>
      <c r="D1260" s="98">
        <f t="shared" si="43"/>
        <v>3.3053551082415495</v>
      </c>
      <c r="E1260" s="98">
        <v>1.5406664278036608E-2</v>
      </c>
      <c r="F1260" s="98">
        <v>1251</v>
      </c>
      <c r="G1260" s="76">
        <f t="shared" ca="1" si="42"/>
        <v>3.2053964744320575E-2</v>
      </c>
    </row>
    <row r="1261" spans="2:7">
      <c r="B1261" s="283">
        <v>39246.645833333336</v>
      </c>
      <c r="C1261" s="284">
        <v>97.6</v>
      </c>
      <c r="D1261" s="98">
        <f t="shared" si="43"/>
        <v>-0.13902611150317579</v>
      </c>
      <c r="E1261" s="98">
        <v>1.5397419891801878E-2</v>
      </c>
      <c r="F1261" s="98">
        <v>1252</v>
      </c>
      <c r="G1261" s="76">
        <f t="shared" ca="1" si="42"/>
        <v>3.7544314605634586E-2</v>
      </c>
    </row>
    <row r="1262" spans="2:7">
      <c r="B1262" s="283">
        <v>45036.645833333336</v>
      </c>
      <c r="C1262" s="284">
        <v>577.83000000000004</v>
      </c>
      <c r="D1262" s="98">
        <f t="shared" si="43"/>
        <v>4.9203893442622961</v>
      </c>
      <c r="E1262" s="98">
        <v>1.5393536823237852E-2</v>
      </c>
      <c r="F1262" s="98">
        <v>1253</v>
      </c>
      <c r="G1262" s="76">
        <f t="shared" ca="1" si="42"/>
        <v>1.8212376131680471E-2</v>
      </c>
    </row>
    <row r="1263" spans="2:7">
      <c r="B1263" s="283">
        <v>41338.645833333336</v>
      </c>
      <c r="C1263" s="284">
        <v>199.63</v>
      </c>
      <c r="D1263" s="98">
        <f t="shared" si="43"/>
        <v>-0.65451776474049472</v>
      </c>
      <c r="E1263" s="98">
        <v>1.5360358069274049E-2</v>
      </c>
      <c r="F1263" s="98">
        <v>1254</v>
      </c>
      <c r="G1263" s="76">
        <f t="shared" ca="1" si="42"/>
        <v>1.269237418456157E-2</v>
      </c>
    </row>
    <row r="1264" spans="2:7">
      <c r="B1264" s="283">
        <v>37015.645833333336</v>
      </c>
      <c r="C1264" s="284">
        <v>23.19</v>
      </c>
      <c r="D1264" s="98">
        <f t="shared" si="43"/>
        <v>-0.88383509492561241</v>
      </c>
      <c r="E1264" s="98">
        <v>1.5323992994746183E-2</v>
      </c>
      <c r="F1264" s="98">
        <v>1255</v>
      </c>
      <c r="G1264" s="76">
        <f t="shared" ca="1" si="42"/>
        <v>-3.273554389416241E-2</v>
      </c>
    </row>
    <row r="1265" spans="2:7">
      <c r="B1265" s="283">
        <v>44922.645833333336</v>
      </c>
      <c r="C1265" s="284">
        <v>611.15</v>
      </c>
      <c r="D1265" s="98">
        <f t="shared" si="43"/>
        <v>25.354031910306166</v>
      </c>
      <c r="E1265" s="98">
        <v>1.5283661433673768E-2</v>
      </c>
      <c r="F1265" s="98">
        <v>1256</v>
      </c>
      <c r="G1265" s="76">
        <f t="shared" ca="1" si="42"/>
        <v>1.9988569092964686E-2</v>
      </c>
    </row>
    <row r="1266" spans="2:7">
      <c r="B1266" s="283">
        <v>44690.645833333336</v>
      </c>
      <c r="C1266" s="284">
        <v>391.62</v>
      </c>
      <c r="D1266" s="98">
        <f t="shared" si="43"/>
        <v>-0.35920805039679293</v>
      </c>
      <c r="E1266" s="98">
        <v>1.5269748269514993E-2</v>
      </c>
      <c r="F1266" s="98">
        <v>1257</v>
      </c>
      <c r="G1266" s="76">
        <f t="shared" ca="1" si="42"/>
        <v>-1.7391936243523268E-2</v>
      </c>
    </row>
    <row r="1267" spans="2:7">
      <c r="B1267" s="283">
        <v>41585.645833333336</v>
      </c>
      <c r="C1267" s="284">
        <v>182.92</v>
      </c>
      <c r="D1267" s="98">
        <f t="shared" si="43"/>
        <v>-0.53291456003268478</v>
      </c>
      <c r="E1267" s="98">
        <v>1.5263362379974499E-2</v>
      </c>
      <c r="F1267" s="98">
        <v>1258</v>
      </c>
      <c r="G1267" s="76">
        <f t="shared" ca="1" si="42"/>
        <v>-4.5149458543813803E-2</v>
      </c>
    </row>
    <row r="1268" spans="2:7">
      <c r="B1268" s="283">
        <v>41270.645833333336</v>
      </c>
      <c r="C1268" s="284">
        <v>229.35</v>
      </c>
      <c r="D1268" s="98">
        <f t="shared" si="43"/>
        <v>0.25382680953422265</v>
      </c>
      <c r="E1268" s="98">
        <v>1.5227302908237705E-2</v>
      </c>
      <c r="F1268" s="98">
        <v>1259</v>
      </c>
      <c r="G1268" s="76">
        <f t="shared" ca="1" si="42"/>
        <v>1.242689929599447E-2</v>
      </c>
    </row>
    <row r="1269" spans="2:7">
      <c r="B1269" s="283">
        <v>40368.645833333336</v>
      </c>
      <c r="C1269" s="284">
        <v>123.39</v>
      </c>
      <c r="D1269" s="98">
        <f t="shared" si="43"/>
        <v>-0.46200130804447348</v>
      </c>
      <c r="E1269" s="98">
        <v>1.522132631232509E-2</v>
      </c>
      <c r="F1269" s="98">
        <v>1260</v>
      </c>
      <c r="G1269" s="76">
        <f t="shared" ca="1" si="42"/>
        <v>1.6799257676723547E-2</v>
      </c>
    </row>
    <row r="1270" spans="2:7">
      <c r="B1270" s="283">
        <v>40514.645833333336</v>
      </c>
      <c r="C1270" s="284">
        <v>134.80000000000001</v>
      </c>
      <c r="D1270" s="98">
        <f t="shared" si="43"/>
        <v>9.247102682551267E-2</v>
      </c>
      <c r="E1270" s="98">
        <v>1.5213134508209158E-2</v>
      </c>
      <c r="F1270" s="98">
        <v>1261</v>
      </c>
      <c r="G1270" s="76">
        <f t="shared" ca="1" si="42"/>
        <v>2.7271763935985075E-2</v>
      </c>
    </row>
    <row r="1271" spans="2:7">
      <c r="B1271" s="283">
        <v>41264.645833333336</v>
      </c>
      <c r="C1271" s="284">
        <v>229.66</v>
      </c>
      <c r="D1271" s="98">
        <f t="shared" si="43"/>
        <v>0.70370919881305616</v>
      </c>
      <c r="E1271" s="98">
        <v>1.5206436212536367E-2</v>
      </c>
      <c r="F1271" s="98">
        <v>1262</v>
      </c>
      <c r="G1271" s="76">
        <f t="shared" ca="1" si="42"/>
        <v>5.6691134446989901E-2</v>
      </c>
    </row>
    <row r="1272" spans="2:7">
      <c r="B1272" s="283">
        <v>42291.645833333336</v>
      </c>
      <c r="C1272" s="284">
        <v>227.07</v>
      </c>
      <c r="D1272" s="98">
        <f t="shared" si="43"/>
        <v>-1.1277540712357426E-2</v>
      </c>
      <c r="E1272" s="98">
        <v>1.5200965708409786E-2</v>
      </c>
      <c r="F1272" s="98">
        <v>1263</v>
      </c>
      <c r="G1272" s="76">
        <f t="shared" ca="1" si="42"/>
        <v>3.6154852571817428E-3</v>
      </c>
    </row>
    <row r="1273" spans="2:7">
      <c r="B1273" s="283">
        <v>42215.645833333336</v>
      </c>
      <c r="C1273" s="284">
        <v>188.03</v>
      </c>
      <c r="D1273" s="98">
        <f t="shared" si="43"/>
        <v>-0.171929360990003</v>
      </c>
      <c r="E1273" s="98">
        <v>1.5116341845273551E-2</v>
      </c>
      <c r="F1273" s="98">
        <v>1264</v>
      </c>
      <c r="G1273" s="76">
        <f t="shared" ca="1" si="42"/>
        <v>4.6945299522755501E-2</v>
      </c>
    </row>
    <row r="1274" spans="2:7">
      <c r="B1274" s="283">
        <v>41723.645833333336</v>
      </c>
      <c r="C1274" s="284">
        <v>214.56</v>
      </c>
      <c r="D1274" s="98">
        <f t="shared" si="43"/>
        <v>0.14109450619581976</v>
      </c>
      <c r="E1274" s="98">
        <v>1.5092018734919721E-2</v>
      </c>
      <c r="F1274" s="98">
        <v>1265</v>
      </c>
      <c r="G1274" s="76">
        <f t="shared" ca="1" si="42"/>
        <v>-3.0051975097418221E-2</v>
      </c>
    </row>
    <row r="1275" spans="2:7">
      <c r="B1275" s="283">
        <v>43538.645833333336</v>
      </c>
      <c r="C1275" s="284">
        <v>360.08</v>
      </c>
      <c r="D1275" s="98">
        <f t="shared" si="43"/>
        <v>0.67822520507084261</v>
      </c>
      <c r="E1275" s="98">
        <v>1.5081893270938451E-2</v>
      </c>
      <c r="F1275" s="98">
        <v>1266</v>
      </c>
      <c r="G1275" s="76">
        <f t="shared" ca="1" si="42"/>
        <v>4.216082721100823E-2</v>
      </c>
    </row>
    <row r="1276" spans="2:7">
      <c r="B1276" s="283">
        <v>45594.645833333336</v>
      </c>
      <c r="C1276" s="284">
        <v>2120.33</v>
      </c>
      <c r="D1276" s="98">
        <f t="shared" si="43"/>
        <v>4.8884970006665185</v>
      </c>
      <c r="E1276" s="98">
        <v>1.5080212367689194E-2</v>
      </c>
      <c r="F1276" s="98">
        <v>1267</v>
      </c>
      <c r="G1276" s="76">
        <f t="shared" ca="1" si="42"/>
        <v>-3.4718992826789689E-2</v>
      </c>
    </row>
    <row r="1277" spans="2:7">
      <c r="B1277" s="283">
        <v>43930.645833333336</v>
      </c>
      <c r="C1277" s="284">
        <v>331.67</v>
      </c>
      <c r="D1277" s="98">
        <f t="shared" si="43"/>
        <v>-0.84357623577461993</v>
      </c>
      <c r="E1277" s="98">
        <v>1.5057383320581597E-2</v>
      </c>
      <c r="F1277" s="98">
        <v>1268</v>
      </c>
      <c r="G1277" s="76">
        <f t="shared" ca="1" si="42"/>
        <v>-1.9824115203312082E-2</v>
      </c>
    </row>
    <row r="1278" spans="2:7">
      <c r="B1278" s="283">
        <v>41117.645833333336</v>
      </c>
      <c r="C1278" s="284">
        <v>217.53</v>
      </c>
      <c r="D1278" s="98">
        <f t="shared" si="43"/>
        <v>-0.34413724485181052</v>
      </c>
      <c r="E1278" s="98">
        <v>1.5024963837431793E-2</v>
      </c>
      <c r="F1278" s="98">
        <v>1269</v>
      </c>
      <c r="G1278" s="76">
        <f t="shared" ca="1" si="42"/>
        <v>-3.8402845586090234E-3</v>
      </c>
    </row>
    <row r="1279" spans="2:7">
      <c r="B1279" s="283">
        <v>45476.645833333336</v>
      </c>
      <c r="C1279" s="284">
        <v>1429.15</v>
      </c>
      <c r="D1279" s="98">
        <f t="shared" si="43"/>
        <v>5.5698984048177262</v>
      </c>
      <c r="E1279" s="98">
        <v>1.5021306818181923E-2</v>
      </c>
      <c r="F1279" s="98">
        <v>1270</v>
      </c>
      <c r="G1279" s="76">
        <f t="shared" ca="1" si="42"/>
        <v>-3.9143560134638607E-2</v>
      </c>
    </row>
    <row r="1280" spans="2:7">
      <c r="B1280" s="283">
        <v>42811.645833333336</v>
      </c>
      <c r="C1280" s="284">
        <v>434.47</v>
      </c>
      <c r="D1280" s="98">
        <f t="shared" si="43"/>
        <v>-0.6959941223804359</v>
      </c>
      <c r="E1280" s="98">
        <v>1.4998247868239778E-2</v>
      </c>
      <c r="F1280" s="98">
        <v>1271</v>
      </c>
      <c r="G1280" s="76">
        <f t="shared" ca="1" si="42"/>
        <v>2.7986278732896702E-2</v>
      </c>
    </row>
    <row r="1281" spans="2:7">
      <c r="B1281" s="283">
        <v>38657.645833333336</v>
      </c>
      <c r="C1281" s="284">
        <v>70.430000000000007</v>
      </c>
      <c r="D1281" s="98">
        <f t="shared" si="43"/>
        <v>-0.83789444610675079</v>
      </c>
      <c r="E1281" s="98">
        <v>1.4987750396310728E-2</v>
      </c>
      <c r="F1281" s="98">
        <v>1272</v>
      </c>
      <c r="G1281" s="76">
        <f t="shared" ca="1" si="42"/>
        <v>-5.1554690033037056E-3</v>
      </c>
    </row>
    <row r="1282" spans="2:7">
      <c r="B1282" s="283">
        <v>42709.645833333336</v>
      </c>
      <c r="C1282" s="284">
        <v>306.77999999999997</v>
      </c>
      <c r="D1282" s="98">
        <f t="shared" si="43"/>
        <v>3.3558142836859286</v>
      </c>
      <c r="E1282" s="98">
        <v>1.4987593052109061E-2</v>
      </c>
      <c r="F1282" s="98">
        <v>1273</v>
      </c>
      <c r="G1282" s="76">
        <f t="shared" ca="1" si="42"/>
        <v>4.5566084320634609E-2</v>
      </c>
    </row>
    <row r="1283" spans="2:7">
      <c r="B1283" s="283">
        <v>44634.645833333336</v>
      </c>
      <c r="C1283" s="284">
        <v>346.78</v>
      </c>
      <c r="D1283" s="98">
        <f t="shared" si="43"/>
        <v>0.13038659625790472</v>
      </c>
      <c r="E1283" s="98">
        <v>1.4955951649252119E-2</v>
      </c>
      <c r="F1283" s="98">
        <v>1274</v>
      </c>
      <c r="G1283" s="76">
        <f t="shared" ca="1" si="42"/>
        <v>3.3337302067502718E-2</v>
      </c>
    </row>
    <row r="1284" spans="2:7">
      <c r="B1284" s="283">
        <v>40445.645833333336</v>
      </c>
      <c r="C1284" s="284">
        <v>118.84</v>
      </c>
      <c r="D1284" s="98">
        <f t="shared" si="43"/>
        <v>-0.65730434281100414</v>
      </c>
      <c r="E1284" s="98">
        <v>1.4945768212486055E-2</v>
      </c>
      <c r="F1284" s="98">
        <v>1275</v>
      </c>
      <c r="G1284" s="76">
        <f t="shared" ca="1" si="42"/>
        <v>-1.3403423536545996E-2</v>
      </c>
    </row>
    <row r="1285" spans="2:7">
      <c r="B1285" s="283">
        <v>45167.645833333336</v>
      </c>
      <c r="C1285" s="284">
        <v>722.05</v>
      </c>
      <c r="D1285" s="98">
        <f t="shared" si="43"/>
        <v>5.0758162234937725</v>
      </c>
      <c r="E1285" s="98">
        <v>1.4941947091732022E-2</v>
      </c>
      <c r="F1285" s="98">
        <v>1276</v>
      </c>
      <c r="G1285" s="76">
        <f t="shared" ca="1" si="42"/>
        <v>3.5287656612825374E-2</v>
      </c>
    </row>
    <row r="1286" spans="2:7">
      <c r="B1286" s="283">
        <v>41423.645833333336</v>
      </c>
      <c r="C1286" s="284">
        <v>221.57</v>
      </c>
      <c r="D1286" s="98">
        <f t="shared" si="43"/>
        <v>-0.69313759434942179</v>
      </c>
      <c r="E1286" s="98">
        <v>1.4886405276658188E-2</v>
      </c>
      <c r="F1286" s="98">
        <v>1277</v>
      </c>
      <c r="G1286" s="76">
        <f t="shared" ca="1" si="42"/>
        <v>3.8674171513102748E-2</v>
      </c>
    </row>
    <row r="1287" spans="2:7">
      <c r="B1287" s="283">
        <v>45635.645833333336</v>
      </c>
      <c r="C1287" s="284">
        <v>1892.58</v>
      </c>
      <c r="D1287" s="98">
        <f t="shared" si="43"/>
        <v>7.5416798303019359</v>
      </c>
      <c r="E1287" s="98">
        <v>1.488615523214043E-2</v>
      </c>
      <c r="F1287" s="98">
        <v>1278</v>
      </c>
      <c r="G1287" s="76">
        <f t="shared" ca="1" si="42"/>
        <v>-1.229323074887829E-2</v>
      </c>
    </row>
    <row r="1288" spans="2:7">
      <c r="B1288" s="283">
        <v>39547.645833333336</v>
      </c>
      <c r="C1288" s="284">
        <v>90.04</v>
      </c>
      <c r="D1288" s="98">
        <f t="shared" si="43"/>
        <v>-0.95242473237591008</v>
      </c>
      <c r="E1288" s="98">
        <v>1.4878268710550202E-2</v>
      </c>
      <c r="F1288" s="98">
        <v>1279</v>
      </c>
      <c r="G1288" s="76">
        <f t="shared" ca="1" si="42"/>
        <v>1.8061268340989332E-2</v>
      </c>
    </row>
    <row r="1289" spans="2:7">
      <c r="B1289" s="283">
        <v>38464.645833333336</v>
      </c>
      <c r="C1289" s="284">
        <v>56.05</v>
      </c>
      <c r="D1289" s="98">
        <f t="shared" si="43"/>
        <v>-0.37749888938249676</v>
      </c>
      <c r="E1289" s="98">
        <v>1.4847003440159323E-2</v>
      </c>
      <c r="F1289" s="98">
        <v>1280</v>
      </c>
      <c r="G1289" s="76">
        <f t="shared" ca="1" si="42"/>
        <v>-4.6741590884680009E-3</v>
      </c>
    </row>
    <row r="1290" spans="2:7">
      <c r="B1290" s="283">
        <v>44173.645833333336</v>
      </c>
      <c r="C1290" s="284">
        <v>314.60000000000002</v>
      </c>
      <c r="D1290" s="98">
        <f t="shared" si="43"/>
        <v>4.6128456735057988</v>
      </c>
      <c r="E1290" s="98">
        <v>1.4838709677419404E-2</v>
      </c>
      <c r="F1290" s="98">
        <v>1281</v>
      </c>
      <c r="G1290" s="76">
        <f t="shared" ref="G1290:G1353" ca="1" si="44">_xlfn.NORM.INV(RAND(),M$12,M$13)</f>
        <v>-7.6661001764557878E-3</v>
      </c>
    </row>
    <row r="1291" spans="2:7">
      <c r="B1291" s="283">
        <v>43972.645833333336</v>
      </c>
      <c r="C1291" s="284">
        <v>313.55</v>
      </c>
      <c r="D1291" s="98">
        <f t="shared" ref="D1291:D1354" si="45">C1291/C1290-1</f>
        <v>-3.3375715193897371E-3</v>
      </c>
      <c r="E1291" s="98">
        <v>1.4823445641971578E-2</v>
      </c>
      <c r="F1291" s="98">
        <v>1282</v>
      </c>
      <c r="G1291" s="76">
        <f t="shared" ca="1" si="44"/>
        <v>-1.9816533901484811E-3</v>
      </c>
    </row>
    <row r="1292" spans="2:7">
      <c r="B1292" s="283">
        <v>45628.645833333336</v>
      </c>
      <c r="C1292" s="284">
        <v>1919.05</v>
      </c>
      <c r="D1292" s="98">
        <f t="shared" si="45"/>
        <v>5.1203954712167112</v>
      </c>
      <c r="E1292" s="98">
        <v>1.480658893207476E-2</v>
      </c>
      <c r="F1292" s="98">
        <v>1283</v>
      </c>
      <c r="G1292" s="76">
        <f t="shared" ca="1" si="44"/>
        <v>-3.9932905351068394E-2</v>
      </c>
    </row>
    <row r="1293" spans="2:7">
      <c r="B1293" s="283">
        <v>44330.645833333336</v>
      </c>
      <c r="C1293" s="284">
        <v>289.98</v>
      </c>
      <c r="D1293" s="98">
        <f t="shared" si="45"/>
        <v>-0.84889398400250116</v>
      </c>
      <c r="E1293" s="98">
        <v>1.4803149606299248E-2</v>
      </c>
      <c r="F1293" s="98">
        <v>1284</v>
      </c>
      <c r="G1293" s="76">
        <f t="shared" ca="1" si="44"/>
        <v>6.8450711228448244E-2</v>
      </c>
    </row>
    <row r="1294" spans="2:7">
      <c r="B1294" s="283">
        <v>43290.645833333336</v>
      </c>
      <c r="C1294" s="284">
        <v>242.82</v>
      </c>
      <c r="D1294" s="98">
        <f t="shared" si="45"/>
        <v>-0.16263190564866548</v>
      </c>
      <c r="E1294" s="98">
        <v>1.4794383149448365E-2</v>
      </c>
      <c r="F1294" s="98">
        <v>1285</v>
      </c>
      <c r="G1294" s="76">
        <f t="shared" ca="1" si="44"/>
        <v>-1.5065176334812039E-3</v>
      </c>
    </row>
    <row r="1295" spans="2:7">
      <c r="B1295" s="283">
        <v>38574.645833333336</v>
      </c>
      <c r="C1295" s="284">
        <v>54.9</v>
      </c>
      <c r="D1295" s="98">
        <f t="shared" si="45"/>
        <v>-0.77390659747961454</v>
      </c>
      <c r="E1295" s="98">
        <v>1.4787430683918634E-2</v>
      </c>
      <c r="F1295" s="98">
        <v>1286</v>
      </c>
      <c r="G1295" s="76">
        <f t="shared" ca="1" si="44"/>
        <v>1.2856629216112452E-2</v>
      </c>
    </row>
    <row r="1296" spans="2:7">
      <c r="B1296" s="283">
        <v>36907.645833333336</v>
      </c>
      <c r="C1296" s="284">
        <v>38.47</v>
      </c>
      <c r="D1296" s="98">
        <f t="shared" si="45"/>
        <v>-0.2992714025500911</v>
      </c>
      <c r="E1296" s="98">
        <v>1.4771828013716792E-2</v>
      </c>
      <c r="F1296" s="98">
        <v>1287</v>
      </c>
      <c r="G1296" s="76">
        <f t="shared" ca="1" si="44"/>
        <v>1.3671516189713628E-2</v>
      </c>
    </row>
    <row r="1297" spans="2:7">
      <c r="B1297" s="283">
        <v>43403.645833333336</v>
      </c>
      <c r="C1297" s="284">
        <v>258.02999999999997</v>
      </c>
      <c r="D1297" s="98">
        <f t="shared" si="45"/>
        <v>5.7073043930335325</v>
      </c>
      <c r="E1297" s="98">
        <v>1.4747522416233894E-2</v>
      </c>
      <c r="F1297" s="98">
        <v>1288</v>
      </c>
      <c r="G1297" s="76">
        <f t="shared" ca="1" si="44"/>
        <v>-2.9782034373738393E-2</v>
      </c>
    </row>
    <row r="1298" spans="2:7">
      <c r="B1298" s="283">
        <v>43868.645833333336</v>
      </c>
      <c r="C1298" s="284">
        <v>425</v>
      </c>
      <c r="D1298" s="98">
        <f t="shared" si="45"/>
        <v>0.64709529899624085</v>
      </c>
      <c r="E1298" s="98">
        <v>1.4731513979418853E-2</v>
      </c>
      <c r="F1298" s="98">
        <v>1289</v>
      </c>
      <c r="G1298" s="76">
        <f t="shared" ca="1" si="44"/>
        <v>-2.160579746434205E-2</v>
      </c>
    </row>
    <row r="1299" spans="2:7">
      <c r="B1299" s="283">
        <v>37819.645833333336</v>
      </c>
      <c r="C1299" s="284">
        <v>24.8</v>
      </c>
      <c r="D1299" s="98">
        <f t="shared" si="45"/>
        <v>-0.94164705882352939</v>
      </c>
      <c r="E1299" s="98">
        <v>1.4729950900163713E-2</v>
      </c>
      <c r="F1299" s="98">
        <v>1290</v>
      </c>
      <c r="G1299" s="76">
        <f t="shared" ca="1" si="44"/>
        <v>-3.9054188146462874E-3</v>
      </c>
    </row>
    <row r="1300" spans="2:7">
      <c r="B1300" s="283">
        <v>37708.645833333336</v>
      </c>
      <c r="C1300" s="284">
        <v>20.67</v>
      </c>
      <c r="D1300" s="98">
        <f t="shared" si="45"/>
        <v>-0.1665322580645161</v>
      </c>
      <c r="E1300" s="98">
        <v>1.4727540500736325E-2</v>
      </c>
      <c r="F1300" s="98">
        <v>1291</v>
      </c>
      <c r="G1300" s="76">
        <f t="shared" ca="1" si="44"/>
        <v>3.5515895432312525E-2</v>
      </c>
    </row>
    <row r="1301" spans="2:7">
      <c r="B1301" s="283">
        <v>45428.645833333336</v>
      </c>
      <c r="C1301" s="284">
        <v>1199.17</v>
      </c>
      <c r="D1301" s="98">
        <f t="shared" si="45"/>
        <v>57.014997581035317</v>
      </c>
      <c r="E1301" s="98">
        <v>1.4715090795241137E-2</v>
      </c>
      <c r="F1301" s="98">
        <v>1292</v>
      </c>
      <c r="G1301" s="76">
        <f t="shared" ca="1" si="44"/>
        <v>4.6222988672220116E-3</v>
      </c>
    </row>
    <row r="1302" spans="2:7">
      <c r="B1302" s="283">
        <v>39661.645833333336</v>
      </c>
      <c r="C1302" s="284">
        <v>95.19</v>
      </c>
      <c r="D1302" s="98">
        <f t="shared" si="45"/>
        <v>-0.92062009556609992</v>
      </c>
      <c r="E1302" s="98">
        <v>1.4710585225455652E-2</v>
      </c>
      <c r="F1302" s="98">
        <v>1293</v>
      </c>
      <c r="G1302" s="76">
        <f t="shared" ca="1" si="44"/>
        <v>2.2138361831914571E-3</v>
      </c>
    </row>
    <row r="1303" spans="2:7">
      <c r="B1303" s="283">
        <v>38219.645833333336</v>
      </c>
      <c r="C1303" s="284">
        <v>26.22</v>
      </c>
      <c r="D1303" s="98">
        <f t="shared" si="45"/>
        <v>-0.72455089820359286</v>
      </c>
      <c r="E1303" s="98">
        <v>1.4705882352941124E-2</v>
      </c>
      <c r="F1303" s="98">
        <v>1294</v>
      </c>
      <c r="G1303" s="76">
        <f t="shared" ca="1" si="44"/>
        <v>-3.6426851390792968E-3</v>
      </c>
    </row>
    <row r="1304" spans="2:7">
      <c r="B1304" s="283">
        <v>40865.645833333336</v>
      </c>
      <c r="C1304" s="284">
        <v>203.07</v>
      </c>
      <c r="D1304" s="98">
        <f t="shared" si="45"/>
        <v>6.7448512585812361</v>
      </c>
      <c r="E1304" s="98">
        <v>1.4690451206715638E-2</v>
      </c>
      <c r="F1304" s="98">
        <v>1295</v>
      </c>
      <c r="G1304" s="76">
        <f t="shared" ca="1" si="44"/>
        <v>4.4013088013274609E-2</v>
      </c>
    </row>
    <row r="1305" spans="2:7">
      <c r="B1305" s="283">
        <v>37602.645833333336</v>
      </c>
      <c r="C1305" s="284">
        <v>22.8</v>
      </c>
      <c r="D1305" s="98">
        <f t="shared" si="45"/>
        <v>-0.88772344511744716</v>
      </c>
      <c r="E1305" s="98">
        <v>1.468624833110832E-2</v>
      </c>
      <c r="F1305" s="98">
        <v>1296</v>
      </c>
      <c r="G1305" s="76">
        <f t="shared" ca="1" si="44"/>
        <v>4.4097862885181686E-2</v>
      </c>
    </row>
    <row r="1306" spans="2:7">
      <c r="B1306" s="283">
        <v>44620.645833333336</v>
      </c>
      <c r="C1306" s="284">
        <v>341.13</v>
      </c>
      <c r="D1306" s="98">
        <f t="shared" si="45"/>
        <v>13.961842105263157</v>
      </c>
      <c r="E1306" s="98">
        <v>1.4663890541344538E-2</v>
      </c>
      <c r="F1306" s="98">
        <v>1297</v>
      </c>
      <c r="G1306" s="76">
        <f t="shared" ca="1" si="44"/>
        <v>-5.5487434754960901E-2</v>
      </c>
    </row>
    <row r="1307" spans="2:7">
      <c r="B1307" s="283">
        <v>44700.645833333336</v>
      </c>
      <c r="C1307" s="284">
        <v>392.62</v>
      </c>
      <c r="D1307" s="98">
        <f t="shared" si="45"/>
        <v>0.15093952452144355</v>
      </c>
      <c r="E1307" s="98">
        <v>1.460061503475707E-2</v>
      </c>
      <c r="F1307" s="98">
        <v>1298</v>
      </c>
      <c r="G1307" s="76">
        <f t="shared" ca="1" si="44"/>
        <v>5.1143082312269543E-2</v>
      </c>
    </row>
    <row r="1308" spans="2:7">
      <c r="B1308" s="283">
        <v>36672.645833333336</v>
      </c>
      <c r="C1308" s="284">
        <v>23.67</v>
      </c>
      <c r="D1308" s="98">
        <f t="shared" si="45"/>
        <v>-0.9397126993021242</v>
      </c>
      <c r="E1308" s="98">
        <v>1.4573510501500353E-2</v>
      </c>
      <c r="F1308" s="98">
        <v>1299</v>
      </c>
      <c r="G1308" s="76">
        <f t="shared" ca="1" si="44"/>
        <v>5.0864237230930254E-2</v>
      </c>
    </row>
    <row r="1309" spans="2:7">
      <c r="B1309" s="283">
        <v>41085.645833333336</v>
      </c>
      <c r="C1309" s="284">
        <v>232.62</v>
      </c>
      <c r="D1309" s="98">
        <f t="shared" si="45"/>
        <v>8.8276299112801002</v>
      </c>
      <c r="E1309" s="98">
        <v>1.4567341242149423E-2</v>
      </c>
      <c r="F1309" s="98">
        <v>1300</v>
      </c>
      <c r="G1309" s="76">
        <f t="shared" ca="1" si="44"/>
        <v>3.7623496110055269E-4</v>
      </c>
    </row>
    <row r="1310" spans="2:7">
      <c r="B1310" s="283">
        <v>43776.645833333336</v>
      </c>
      <c r="C1310" s="284">
        <v>378.4</v>
      </c>
      <c r="D1310" s="98">
        <f t="shared" si="45"/>
        <v>0.62668730117788662</v>
      </c>
      <c r="E1310" s="98">
        <v>1.4558811700672747E-2</v>
      </c>
      <c r="F1310" s="98">
        <v>1301</v>
      </c>
      <c r="G1310" s="76">
        <f t="shared" ca="1" si="44"/>
        <v>4.3874321120687038E-2</v>
      </c>
    </row>
    <row r="1311" spans="2:7">
      <c r="B1311" s="283">
        <v>37194.645833333336</v>
      </c>
      <c r="C1311" s="284">
        <v>23</v>
      </c>
      <c r="D1311" s="98">
        <f t="shared" si="45"/>
        <v>-0.93921775898520088</v>
      </c>
      <c r="E1311" s="98">
        <v>1.4556682840758617E-2</v>
      </c>
      <c r="F1311" s="98">
        <v>1302</v>
      </c>
      <c r="G1311" s="76">
        <f t="shared" ca="1" si="44"/>
        <v>7.2509895729888307E-2</v>
      </c>
    </row>
    <row r="1312" spans="2:7">
      <c r="B1312" s="283">
        <v>40638.645833333336</v>
      </c>
      <c r="C1312" s="284">
        <v>129.65</v>
      </c>
      <c r="D1312" s="98">
        <f t="shared" si="45"/>
        <v>4.6369565217391306</v>
      </c>
      <c r="E1312" s="98">
        <v>1.4555129509351339E-2</v>
      </c>
      <c r="F1312" s="98">
        <v>1303</v>
      </c>
      <c r="G1312" s="76">
        <f t="shared" ca="1" si="44"/>
        <v>3.7003736287438478E-2</v>
      </c>
    </row>
    <row r="1313" spans="2:7">
      <c r="B1313" s="283">
        <v>44028.645833333336</v>
      </c>
      <c r="C1313" s="284">
        <v>314.38</v>
      </c>
      <c r="D1313" s="98">
        <f t="shared" si="45"/>
        <v>1.4248360971847278</v>
      </c>
      <c r="E1313" s="98">
        <v>1.4554490592829206E-2</v>
      </c>
      <c r="F1313" s="98">
        <v>1304</v>
      </c>
      <c r="G1313" s="76">
        <f t="shared" ca="1" si="44"/>
        <v>-1.9058008330276478E-2</v>
      </c>
    </row>
    <row r="1314" spans="2:7">
      <c r="B1314" s="283">
        <v>41127.645833333336</v>
      </c>
      <c r="C1314" s="284">
        <v>212.08</v>
      </c>
      <c r="D1314" s="98">
        <f t="shared" si="45"/>
        <v>-0.32540237928621407</v>
      </c>
      <c r="E1314" s="98">
        <v>1.4494140157856883E-2</v>
      </c>
      <c r="F1314" s="98">
        <v>1305</v>
      </c>
      <c r="G1314" s="76">
        <f t="shared" ca="1" si="44"/>
        <v>1.4071867138757299E-2</v>
      </c>
    </row>
    <row r="1315" spans="2:7">
      <c r="B1315" s="283">
        <v>39538.645833333336</v>
      </c>
      <c r="C1315" s="284">
        <v>86.1</v>
      </c>
      <c r="D1315" s="98">
        <f t="shared" si="45"/>
        <v>-0.59402112410411179</v>
      </c>
      <c r="E1315" s="98">
        <v>1.4492753623188248E-2</v>
      </c>
      <c r="F1315" s="98">
        <v>1306</v>
      </c>
      <c r="G1315" s="76">
        <f t="shared" ca="1" si="44"/>
        <v>1.7559724233353891E-2</v>
      </c>
    </row>
    <row r="1316" spans="2:7">
      <c r="B1316" s="283">
        <v>39884.645833333336</v>
      </c>
      <c r="C1316" s="284">
        <v>43.4</v>
      </c>
      <c r="D1316" s="98">
        <f t="shared" si="45"/>
        <v>-0.49593495934959353</v>
      </c>
      <c r="E1316" s="98">
        <v>1.4492753623188248E-2</v>
      </c>
      <c r="F1316" s="98">
        <v>1307</v>
      </c>
      <c r="G1316" s="76">
        <f t="shared" ca="1" si="44"/>
        <v>-2.110362258359462E-2</v>
      </c>
    </row>
    <row r="1317" spans="2:7">
      <c r="B1317" s="283">
        <v>39673.645833333336</v>
      </c>
      <c r="C1317" s="284">
        <v>100.16</v>
      </c>
      <c r="D1317" s="98">
        <f t="shared" si="45"/>
        <v>1.3078341013824883</v>
      </c>
      <c r="E1317" s="98">
        <v>1.4483946115668944E-2</v>
      </c>
      <c r="F1317" s="98">
        <v>1308</v>
      </c>
      <c r="G1317" s="76">
        <f t="shared" ca="1" si="44"/>
        <v>1.0564779803737621E-2</v>
      </c>
    </row>
    <row r="1318" spans="2:7">
      <c r="B1318" s="283">
        <v>45677.645833333336</v>
      </c>
      <c r="C1318" s="284">
        <v>1482.42</v>
      </c>
      <c r="D1318" s="98">
        <f t="shared" si="45"/>
        <v>13.800519169329075</v>
      </c>
      <c r="E1318" s="98">
        <v>1.447371122379848E-2</v>
      </c>
      <c r="F1318" s="98">
        <v>1309</v>
      </c>
      <c r="G1318" s="76">
        <f t="shared" ca="1" si="44"/>
        <v>4.6565793188662483E-2</v>
      </c>
    </row>
    <row r="1319" spans="2:7">
      <c r="B1319" s="283">
        <v>43497.645833333336</v>
      </c>
      <c r="C1319" s="284">
        <v>314.25</v>
      </c>
      <c r="D1319" s="98">
        <f t="shared" si="45"/>
        <v>-0.78801554215404546</v>
      </c>
      <c r="E1319" s="98">
        <v>1.4462343028698754E-2</v>
      </c>
      <c r="F1319" s="98">
        <v>1310</v>
      </c>
      <c r="G1319" s="76">
        <f t="shared" ca="1" si="44"/>
        <v>5.2912393150850071E-2</v>
      </c>
    </row>
    <row r="1320" spans="2:7">
      <c r="B1320" s="283">
        <v>44855.645833333336</v>
      </c>
      <c r="C1320" s="284">
        <v>474.48</v>
      </c>
      <c r="D1320" s="98">
        <f t="shared" si="45"/>
        <v>0.50988066825775658</v>
      </c>
      <c r="E1320" s="98">
        <v>1.4453091593260803E-2</v>
      </c>
      <c r="F1320" s="98">
        <v>1311</v>
      </c>
      <c r="G1320" s="76">
        <f t="shared" ca="1" si="44"/>
        <v>-7.536819916313716E-3</v>
      </c>
    </row>
    <row r="1321" spans="2:7">
      <c r="B1321" s="283">
        <v>40802.645833333336</v>
      </c>
      <c r="C1321" s="284">
        <v>235.31</v>
      </c>
      <c r="D1321" s="98">
        <f t="shared" si="45"/>
        <v>-0.50406761085820273</v>
      </c>
      <c r="E1321" s="98">
        <v>1.4442145197447909E-2</v>
      </c>
      <c r="F1321" s="98">
        <v>1312</v>
      </c>
      <c r="G1321" s="76">
        <f t="shared" ca="1" si="44"/>
        <v>3.4528501898979921E-2</v>
      </c>
    </row>
    <row r="1322" spans="2:7">
      <c r="B1322" s="283">
        <v>41683.645833333336</v>
      </c>
      <c r="C1322" s="284">
        <v>211.03</v>
      </c>
      <c r="D1322" s="98">
        <f t="shared" si="45"/>
        <v>-0.10318303514512772</v>
      </c>
      <c r="E1322" s="98">
        <v>1.4420996971590716E-2</v>
      </c>
      <c r="F1322" s="98">
        <v>1313</v>
      </c>
      <c r="G1322" s="76">
        <f t="shared" ca="1" si="44"/>
        <v>-1.5284936552037814E-2</v>
      </c>
    </row>
    <row r="1323" spans="2:7">
      <c r="B1323" s="283">
        <v>37287.645833333336</v>
      </c>
      <c r="C1323" s="284">
        <v>25.33</v>
      </c>
      <c r="D1323" s="98">
        <f t="shared" si="45"/>
        <v>-0.87996967255840408</v>
      </c>
      <c r="E1323" s="98">
        <v>1.4417300760912966E-2</v>
      </c>
      <c r="F1323" s="98">
        <v>1314</v>
      </c>
      <c r="G1323" s="76">
        <f t="shared" ca="1" si="44"/>
        <v>2.4269923116302775E-2</v>
      </c>
    </row>
    <row r="1324" spans="2:7">
      <c r="B1324" s="283">
        <v>37606.645833333336</v>
      </c>
      <c r="C1324" s="284">
        <v>22.53</v>
      </c>
      <c r="D1324" s="98">
        <f t="shared" si="45"/>
        <v>-0.1105408606395577</v>
      </c>
      <c r="E1324" s="98">
        <v>1.4407924358397217E-2</v>
      </c>
      <c r="F1324" s="98">
        <v>1315</v>
      </c>
      <c r="G1324" s="76">
        <f t="shared" ca="1" si="44"/>
        <v>-2.8468315407205579E-2</v>
      </c>
    </row>
    <row r="1325" spans="2:7">
      <c r="B1325" s="283">
        <v>45453.645833333336</v>
      </c>
      <c r="C1325" s="284">
        <v>1299.22</v>
      </c>
      <c r="D1325" s="98">
        <f t="shared" si="45"/>
        <v>56.666222814025744</v>
      </c>
      <c r="E1325" s="98">
        <v>1.4405396753515598E-2</v>
      </c>
      <c r="F1325" s="98">
        <v>1316</v>
      </c>
      <c r="G1325" s="76">
        <f t="shared" ca="1" si="44"/>
        <v>5.6776971348940677E-2</v>
      </c>
    </row>
    <row r="1326" spans="2:7">
      <c r="B1326" s="283">
        <v>43195.645833333336</v>
      </c>
      <c r="C1326" s="284">
        <v>285.48</v>
      </c>
      <c r="D1326" s="98">
        <f t="shared" si="45"/>
        <v>-0.78026816089653794</v>
      </c>
      <c r="E1326" s="98">
        <v>1.4390789894467515E-2</v>
      </c>
      <c r="F1326" s="98">
        <v>1317</v>
      </c>
      <c r="G1326" s="76">
        <f t="shared" ca="1" si="44"/>
        <v>-2.9401377340464885E-2</v>
      </c>
    </row>
    <row r="1327" spans="2:7">
      <c r="B1327" s="283">
        <v>42795.645833333336</v>
      </c>
      <c r="C1327" s="284">
        <v>350.47</v>
      </c>
      <c r="D1327" s="98">
        <f t="shared" si="45"/>
        <v>0.22765167437298595</v>
      </c>
      <c r="E1327" s="98">
        <v>1.4384949348769993E-2</v>
      </c>
      <c r="F1327" s="98">
        <v>1318</v>
      </c>
      <c r="G1327" s="76">
        <f t="shared" ca="1" si="44"/>
        <v>-3.426405217465233E-2</v>
      </c>
    </row>
    <row r="1328" spans="2:7">
      <c r="B1328" s="283">
        <v>41995.645833333336</v>
      </c>
      <c r="C1328" s="284">
        <v>196.77</v>
      </c>
      <c r="D1328" s="98">
        <f t="shared" si="45"/>
        <v>-0.43855394184951635</v>
      </c>
      <c r="E1328" s="98">
        <v>1.4382926074853142E-2</v>
      </c>
      <c r="F1328" s="98">
        <v>1319</v>
      </c>
      <c r="G1328" s="76">
        <f t="shared" ca="1" si="44"/>
        <v>1.6219373660891791E-2</v>
      </c>
    </row>
    <row r="1329" spans="2:7">
      <c r="B1329" s="283">
        <v>39993.645833333336</v>
      </c>
      <c r="C1329" s="284">
        <v>79.75</v>
      </c>
      <c r="D1329" s="98">
        <f t="shared" si="45"/>
        <v>-0.59470447730853282</v>
      </c>
      <c r="E1329" s="98">
        <v>1.4372933095904372E-2</v>
      </c>
      <c r="F1329" s="98">
        <v>1320</v>
      </c>
      <c r="G1329" s="76">
        <f t="shared" ca="1" si="44"/>
        <v>1.3149899832686185E-2</v>
      </c>
    </row>
    <row r="1330" spans="2:7">
      <c r="B1330" s="283">
        <v>40739.645833333336</v>
      </c>
      <c r="C1330" s="284">
        <v>196.59</v>
      </c>
      <c r="D1330" s="98">
        <f t="shared" si="45"/>
        <v>1.4650783699059562</v>
      </c>
      <c r="E1330" s="98">
        <v>1.4343945100872002E-2</v>
      </c>
      <c r="F1330" s="98">
        <v>1321</v>
      </c>
      <c r="G1330" s="76">
        <f t="shared" ca="1" si="44"/>
        <v>-7.5464363011244293E-3</v>
      </c>
    </row>
    <row r="1331" spans="2:7">
      <c r="B1331" s="283">
        <v>44209.645833333336</v>
      </c>
      <c r="C1331" s="284">
        <v>326.83</v>
      </c>
      <c r="D1331" s="98">
        <f t="shared" si="45"/>
        <v>0.66249554911236563</v>
      </c>
      <c r="E1331" s="98">
        <v>1.4275517487508882E-2</v>
      </c>
      <c r="F1331" s="98">
        <v>1322</v>
      </c>
      <c r="G1331" s="76">
        <f t="shared" ca="1" si="44"/>
        <v>-4.1467306129347306E-2</v>
      </c>
    </row>
    <row r="1332" spans="2:7">
      <c r="B1332" s="283">
        <v>40456.645833333336</v>
      </c>
      <c r="C1332" s="284">
        <v>117.29</v>
      </c>
      <c r="D1332" s="98">
        <f t="shared" si="45"/>
        <v>-0.64112841538414456</v>
      </c>
      <c r="E1332" s="98">
        <v>1.4268419232099649E-2</v>
      </c>
      <c r="F1332" s="98">
        <v>1323</v>
      </c>
      <c r="G1332" s="76">
        <f t="shared" ca="1" si="44"/>
        <v>3.9338272800293241E-4</v>
      </c>
    </row>
    <row r="1333" spans="2:7">
      <c r="B1333" s="283">
        <v>38527.645833333336</v>
      </c>
      <c r="C1333" s="284">
        <v>53.33</v>
      </c>
      <c r="D1333" s="98">
        <f t="shared" si="45"/>
        <v>-0.54531503111944757</v>
      </c>
      <c r="E1333" s="98">
        <v>1.4263978699125213E-2</v>
      </c>
      <c r="F1333" s="98">
        <v>1324</v>
      </c>
      <c r="G1333" s="76">
        <f t="shared" ca="1" si="44"/>
        <v>4.2346483642080393E-3</v>
      </c>
    </row>
    <row r="1334" spans="2:7">
      <c r="B1334" s="283">
        <v>39301.645833333336</v>
      </c>
      <c r="C1334" s="284">
        <v>83.28</v>
      </c>
      <c r="D1334" s="98">
        <f t="shared" si="45"/>
        <v>0.56159759984999069</v>
      </c>
      <c r="E1334" s="98">
        <v>1.4249177932042389E-2</v>
      </c>
      <c r="F1334" s="98">
        <v>1325</v>
      </c>
      <c r="G1334" s="76">
        <f t="shared" ca="1" si="44"/>
        <v>-9.422797333745422E-3</v>
      </c>
    </row>
    <row r="1335" spans="2:7">
      <c r="B1335" s="283">
        <v>41709.645833333336</v>
      </c>
      <c r="C1335" s="284">
        <v>220.15</v>
      </c>
      <c r="D1335" s="98">
        <f t="shared" si="45"/>
        <v>1.6434918347742555</v>
      </c>
      <c r="E1335" s="98">
        <v>1.4235695199483978E-2</v>
      </c>
      <c r="F1335" s="98">
        <v>1326</v>
      </c>
      <c r="G1335" s="76">
        <f t="shared" ca="1" si="44"/>
        <v>2.0350221521340601E-2</v>
      </c>
    </row>
    <row r="1336" spans="2:7">
      <c r="B1336" s="283">
        <v>42864.645833333336</v>
      </c>
      <c r="C1336" s="284">
        <v>398.62</v>
      </c>
      <c r="D1336" s="98">
        <f t="shared" si="45"/>
        <v>0.81067454008630468</v>
      </c>
      <c r="E1336" s="98">
        <v>1.4222832862631485E-2</v>
      </c>
      <c r="F1336" s="98">
        <v>1327</v>
      </c>
      <c r="G1336" s="76">
        <f t="shared" ca="1" si="44"/>
        <v>3.828026588895975E-3</v>
      </c>
    </row>
    <row r="1337" spans="2:7">
      <c r="B1337" s="283">
        <v>40449.645833333336</v>
      </c>
      <c r="C1337" s="284">
        <v>118.39</v>
      </c>
      <c r="D1337" s="98">
        <f t="shared" si="45"/>
        <v>-0.70300035121168025</v>
      </c>
      <c r="E1337" s="98">
        <v>1.4220851537736667E-2</v>
      </c>
      <c r="F1337" s="98">
        <v>1328</v>
      </c>
      <c r="G1337" s="76">
        <f t="shared" ca="1" si="44"/>
        <v>-1.8866597201591652E-2</v>
      </c>
    </row>
    <row r="1338" spans="2:7">
      <c r="B1338" s="283">
        <v>44727.645833333336</v>
      </c>
      <c r="C1338" s="284">
        <v>390.32</v>
      </c>
      <c r="D1338" s="98">
        <f t="shared" si="45"/>
        <v>2.2969000760199338</v>
      </c>
      <c r="E1338" s="98">
        <v>1.4213329868779878E-2</v>
      </c>
      <c r="F1338" s="98">
        <v>1329</v>
      </c>
      <c r="G1338" s="76">
        <f t="shared" ca="1" si="44"/>
        <v>9.9698173556821822E-3</v>
      </c>
    </row>
    <row r="1339" spans="2:7">
      <c r="B1339" s="283">
        <v>44607.645833333336</v>
      </c>
      <c r="C1339" s="284">
        <v>356.88</v>
      </c>
      <c r="D1339" s="98">
        <f t="shared" si="45"/>
        <v>-8.5673293707727027E-2</v>
      </c>
      <c r="E1339" s="98">
        <v>1.4209389564624253E-2</v>
      </c>
      <c r="F1339" s="98">
        <v>1330</v>
      </c>
      <c r="G1339" s="76">
        <f t="shared" ca="1" si="44"/>
        <v>-1.2553353333210768E-2</v>
      </c>
    </row>
    <row r="1340" spans="2:7">
      <c r="B1340" s="283">
        <v>44356.645833333336</v>
      </c>
      <c r="C1340" s="284">
        <v>314.83</v>
      </c>
      <c r="D1340" s="98">
        <f t="shared" si="45"/>
        <v>-0.11782672046626319</v>
      </c>
      <c r="E1340" s="98">
        <v>1.4206558855743623E-2</v>
      </c>
      <c r="F1340" s="98">
        <v>1331</v>
      </c>
      <c r="G1340" s="76">
        <f t="shared" ca="1" si="44"/>
        <v>2.2917930907698943E-2</v>
      </c>
    </row>
    <row r="1341" spans="2:7">
      <c r="B1341" s="283">
        <v>41705.645833333336</v>
      </c>
      <c r="C1341" s="284">
        <v>217.05</v>
      </c>
      <c r="D1341" s="98">
        <f t="shared" si="45"/>
        <v>-0.31058031318489332</v>
      </c>
      <c r="E1341" s="98">
        <v>1.4204943694219985E-2</v>
      </c>
      <c r="F1341" s="98">
        <v>1332</v>
      </c>
      <c r="G1341" s="76">
        <f t="shared" ca="1" si="44"/>
        <v>8.6174166821124405E-3</v>
      </c>
    </row>
    <row r="1342" spans="2:7">
      <c r="B1342" s="283">
        <v>40970.645833333336</v>
      </c>
      <c r="C1342" s="284">
        <v>182.81</v>
      </c>
      <c r="D1342" s="98">
        <f t="shared" si="45"/>
        <v>-0.15775167012209168</v>
      </c>
      <c r="E1342" s="98">
        <v>1.4202496532593534E-2</v>
      </c>
      <c r="F1342" s="98">
        <v>1333</v>
      </c>
      <c r="G1342" s="76">
        <f t="shared" ca="1" si="44"/>
        <v>-1.7631639703606428E-2</v>
      </c>
    </row>
    <row r="1343" spans="2:7">
      <c r="B1343" s="283">
        <v>44928.645833333336</v>
      </c>
      <c r="C1343" s="284">
        <v>668.93</v>
      </c>
      <c r="D1343" s="98">
        <f t="shared" si="45"/>
        <v>2.6591543132213769</v>
      </c>
      <c r="E1343" s="98">
        <v>1.4191063874948728E-2</v>
      </c>
      <c r="F1343" s="98">
        <v>1334</v>
      </c>
      <c r="G1343" s="76">
        <f t="shared" ca="1" si="44"/>
        <v>2.1536198153759029E-2</v>
      </c>
    </row>
    <row r="1344" spans="2:7">
      <c r="B1344" s="283">
        <v>38415.645833333336</v>
      </c>
      <c r="C1344" s="284">
        <v>38.67</v>
      </c>
      <c r="D1344" s="98">
        <f t="shared" si="45"/>
        <v>-0.94219126067002523</v>
      </c>
      <c r="E1344" s="98">
        <v>1.4162077104642012E-2</v>
      </c>
      <c r="F1344" s="98">
        <v>1335</v>
      </c>
      <c r="G1344" s="76">
        <f t="shared" ca="1" si="44"/>
        <v>-5.5228973016347493E-2</v>
      </c>
    </row>
    <row r="1345" spans="2:7">
      <c r="B1345" s="283">
        <v>45063.645833333336</v>
      </c>
      <c r="C1345" s="284">
        <v>578.02</v>
      </c>
      <c r="D1345" s="98">
        <f t="shared" si="45"/>
        <v>13.94750452547194</v>
      </c>
      <c r="E1345" s="98">
        <v>1.4159136766382918E-2</v>
      </c>
      <c r="F1345" s="98">
        <v>1336</v>
      </c>
      <c r="G1345" s="76">
        <f t="shared" ca="1" si="44"/>
        <v>-2.5034414673854304E-2</v>
      </c>
    </row>
    <row r="1346" spans="2:7">
      <c r="B1346" s="283">
        <v>37032.645833333336</v>
      </c>
      <c r="C1346" s="284">
        <v>23.67</v>
      </c>
      <c r="D1346" s="98">
        <f t="shared" si="45"/>
        <v>-0.95904985986644065</v>
      </c>
      <c r="E1346" s="98">
        <v>1.4138817480719768E-2</v>
      </c>
      <c r="F1346" s="98">
        <v>1337</v>
      </c>
      <c r="G1346" s="76">
        <f t="shared" ca="1" si="44"/>
        <v>1.1759192699332366E-2</v>
      </c>
    </row>
    <row r="1347" spans="2:7">
      <c r="B1347" s="283">
        <v>44145.645833333336</v>
      </c>
      <c r="C1347" s="284">
        <v>298.52999999999997</v>
      </c>
      <c r="D1347" s="98">
        <f t="shared" si="45"/>
        <v>11.612167300380227</v>
      </c>
      <c r="E1347" s="98">
        <v>1.4131874851377457E-2</v>
      </c>
      <c r="F1347" s="98">
        <v>1338</v>
      </c>
      <c r="G1347" s="76">
        <f t="shared" ca="1" si="44"/>
        <v>-1.0884108815420087E-2</v>
      </c>
    </row>
    <row r="1348" spans="2:7">
      <c r="B1348" s="283">
        <v>41506.645833333336</v>
      </c>
      <c r="C1348" s="284">
        <v>180.3</v>
      </c>
      <c r="D1348" s="98">
        <f t="shared" si="45"/>
        <v>-0.39604059893478039</v>
      </c>
      <c r="E1348" s="98">
        <v>1.411777940266612E-2</v>
      </c>
      <c r="F1348" s="98">
        <v>1339</v>
      </c>
      <c r="G1348" s="76">
        <f t="shared" ca="1" si="44"/>
        <v>-5.2127664754167274E-3</v>
      </c>
    </row>
    <row r="1349" spans="2:7">
      <c r="B1349" s="283">
        <v>40955.645833333336</v>
      </c>
      <c r="C1349" s="284">
        <v>193.29</v>
      </c>
      <c r="D1349" s="98">
        <f t="shared" si="45"/>
        <v>7.2046589018302631E-2</v>
      </c>
      <c r="E1349" s="98">
        <v>1.4113326337880316E-2</v>
      </c>
      <c r="F1349" s="98">
        <v>1340</v>
      </c>
      <c r="G1349" s="76">
        <f t="shared" ca="1" si="44"/>
        <v>-5.0697156075131061E-2</v>
      </c>
    </row>
    <row r="1350" spans="2:7">
      <c r="B1350" s="283">
        <v>38222.645833333336</v>
      </c>
      <c r="C1350" s="284">
        <v>26.59</v>
      </c>
      <c r="D1350" s="98">
        <f t="shared" si="45"/>
        <v>-0.86243468363598741</v>
      </c>
      <c r="E1350" s="98">
        <v>1.4111365369946727E-2</v>
      </c>
      <c r="F1350" s="98">
        <v>1341</v>
      </c>
      <c r="G1350" s="76">
        <f t="shared" ca="1" si="44"/>
        <v>-2.1183260359245785E-2</v>
      </c>
    </row>
    <row r="1351" spans="2:7">
      <c r="B1351" s="283">
        <v>42767.645833333336</v>
      </c>
      <c r="C1351" s="284">
        <v>341.65</v>
      </c>
      <c r="D1351" s="98">
        <f t="shared" si="45"/>
        <v>11.848815344114328</v>
      </c>
      <c r="E1351" s="98">
        <v>1.4099139210448142E-2</v>
      </c>
      <c r="F1351" s="98">
        <v>1342</v>
      </c>
      <c r="G1351" s="76">
        <f t="shared" ca="1" si="44"/>
        <v>-3.5328992948605815E-2</v>
      </c>
    </row>
    <row r="1352" spans="2:7">
      <c r="B1352" s="283">
        <v>40983.645833333336</v>
      </c>
      <c r="C1352" s="284">
        <v>200.11</v>
      </c>
      <c r="D1352" s="98">
        <f t="shared" si="45"/>
        <v>-0.41428362359139459</v>
      </c>
      <c r="E1352" s="98">
        <v>1.4036687949731563E-2</v>
      </c>
      <c r="F1352" s="98">
        <v>1343</v>
      </c>
      <c r="G1352" s="76">
        <f t="shared" ca="1" si="44"/>
        <v>-2.1374178671069069E-2</v>
      </c>
    </row>
    <row r="1353" spans="2:7">
      <c r="B1353" s="283">
        <v>38013.645833333336</v>
      </c>
      <c r="C1353" s="284">
        <v>29.62</v>
      </c>
      <c r="D1353" s="98">
        <f t="shared" si="45"/>
        <v>-0.85198141022437657</v>
      </c>
      <c r="E1353" s="98">
        <v>1.4036288942143038E-2</v>
      </c>
      <c r="F1353" s="98">
        <v>1344</v>
      </c>
      <c r="G1353" s="76">
        <f t="shared" ca="1" si="44"/>
        <v>3.1603126377498195E-2</v>
      </c>
    </row>
    <row r="1354" spans="2:7">
      <c r="B1354" s="283">
        <v>44064.645833333336</v>
      </c>
      <c r="C1354" s="284">
        <v>316.77999999999997</v>
      </c>
      <c r="D1354" s="98">
        <f t="shared" si="45"/>
        <v>9.6948008102633345</v>
      </c>
      <c r="E1354" s="98">
        <v>1.4020486555697875E-2</v>
      </c>
      <c r="F1354" s="98">
        <v>1345</v>
      </c>
      <c r="G1354" s="76">
        <f t="shared" ref="G1354:G1417" ca="1" si="46">_xlfn.NORM.INV(RAND(),M$12,M$13)</f>
        <v>3.9479801525423269E-2</v>
      </c>
    </row>
    <row r="1355" spans="2:7">
      <c r="B1355" s="283">
        <v>43333.645833333336</v>
      </c>
      <c r="C1355" s="284">
        <v>287.93</v>
      </c>
      <c r="D1355" s="98">
        <f t="shared" ref="D1355:D1418" si="47">C1355/C1354-1</f>
        <v>-9.107266872908637E-2</v>
      </c>
      <c r="E1355" s="98">
        <v>1.4016552209896282E-2</v>
      </c>
      <c r="F1355" s="98">
        <v>1346</v>
      </c>
      <c r="G1355" s="76">
        <f t="shared" ca="1" si="46"/>
        <v>4.4965122679679261E-2</v>
      </c>
    </row>
    <row r="1356" spans="2:7">
      <c r="B1356" s="283">
        <v>39199.645833333336</v>
      </c>
      <c r="C1356" s="284">
        <v>97.77</v>
      </c>
      <c r="D1356" s="98">
        <f t="shared" si="47"/>
        <v>-0.66043830097593159</v>
      </c>
      <c r="E1356" s="98">
        <v>1.4001244555071457E-2</v>
      </c>
      <c r="F1356" s="98">
        <v>1347</v>
      </c>
      <c r="G1356" s="76">
        <f t="shared" ca="1" si="46"/>
        <v>-3.6190343041433708E-3</v>
      </c>
    </row>
    <row r="1357" spans="2:7">
      <c r="B1357" s="283">
        <v>40085.645833333336</v>
      </c>
      <c r="C1357" s="284">
        <v>121.68</v>
      </c>
      <c r="D1357" s="98">
        <f t="shared" si="47"/>
        <v>0.24455354403191176</v>
      </c>
      <c r="E1357" s="98">
        <v>1.4000000000000012E-2</v>
      </c>
      <c r="F1357" s="98">
        <v>1348</v>
      </c>
      <c r="G1357" s="76">
        <f t="shared" ca="1" si="46"/>
        <v>1.8204701713422165E-2</v>
      </c>
    </row>
    <row r="1358" spans="2:7">
      <c r="B1358" s="283">
        <v>39400.645833333336</v>
      </c>
      <c r="C1358" s="284">
        <v>91.31</v>
      </c>
      <c r="D1358" s="98">
        <f t="shared" si="47"/>
        <v>-0.24958908612754771</v>
      </c>
      <c r="E1358" s="98">
        <v>1.3992226540810782E-2</v>
      </c>
      <c r="F1358" s="98">
        <v>1349</v>
      </c>
      <c r="G1358" s="76">
        <f t="shared" ca="1" si="46"/>
        <v>-1.3252827834508527E-2</v>
      </c>
    </row>
    <row r="1359" spans="2:7">
      <c r="B1359" s="283">
        <v>45467.645833333336</v>
      </c>
      <c r="C1359" s="284">
        <v>1441.45</v>
      </c>
      <c r="D1359" s="98">
        <f t="shared" si="47"/>
        <v>14.786332274668711</v>
      </c>
      <c r="E1359" s="98">
        <v>1.3977405422135991E-2</v>
      </c>
      <c r="F1359" s="98">
        <v>1350</v>
      </c>
      <c r="G1359" s="76">
        <f t="shared" ca="1" si="46"/>
        <v>-1.7208708642633064E-2</v>
      </c>
    </row>
    <row r="1360" spans="2:7">
      <c r="B1360" s="283">
        <v>38244.645833333336</v>
      </c>
      <c r="C1360" s="284">
        <v>29.76</v>
      </c>
      <c r="D1360" s="98">
        <f t="shared" si="47"/>
        <v>-0.97935412258489718</v>
      </c>
      <c r="E1360" s="98">
        <v>1.3969335604770095E-2</v>
      </c>
      <c r="F1360" s="98">
        <v>1351</v>
      </c>
      <c r="G1360" s="76">
        <f t="shared" ca="1" si="46"/>
        <v>-2.7623448814051151E-2</v>
      </c>
    </row>
    <row r="1361" spans="2:7">
      <c r="B1361" s="283">
        <v>38307.645833333336</v>
      </c>
      <c r="C1361" s="284">
        <v>29.07</v>
      </c>
      <c r="D1361" s="98">
        <f t="shared" si="47"/>
        <v>-2.3185483870967749E-2</v>
      </c>
      <c r="E1361" s="98">
        <v>1.3951866062085649E-2</v>
      </c>
      <c r="F1361" s="98">
        <v>1352</v>
      </c>
      <c r="G1361" s="76">
        <f t="shared" ca="1" si="46"/>
        <v>-1.2323352579539482E-2</v>
      </c>
    </row>
    <row r="1362" spans="2:7">
      <c r="B1362" s="283">
        <v>39562.645833333336</v>
      </c>
      <c r="C1362" s="284">
        <v>95.44</v>
      </c>
      <c r="D1362" s="98">
        <f t="shared" si="47"/>
        <v>2.2831097351221188</v>
      </c>
      <c r="E1362" s="98">
        <v>1.3916923403803239E-2</v>
      </c>
      <c r="F1362" s="98">
        <v>1353</v>
      </c>
      <c r="G1362" s="76">
        <f t="shared" ca="1" si="46"/>
        <v>2.9764356807252128E-2</v>
      </c>
    </row>
    <row r="1363" spans="2:7">
      <c r="B1363" s="283">
        <v>40382.645833333336</v>
      </c>
      <c r="C1363" s="284">
        <v>126.1</v>
      </c>
      <c r="D1363" s="98">
        <f t="shared" si="47"/>
        <v>0.32124895222129091</v>
      </c>
      <c r="E1363" s="98">
        <v>1.3910106938972433E-2</v>
      </c>
      <c r="F1363" s="98">
        <v>1354</v>
      </c>
      <c r="G1363" s="76">
        <f t="shared" ca="1" si="46"/>
        <v>5.3738274580742915E-2</v>
      </c>
    </row>
    <row r="1364" spans="2:7">
      <c r="B1364" s="283">
        <v>40485.645833333336</v>
      </c>
      <c r="C1364" s="284">
        <v>124.14</v>
      </c>
      <c r="D1364" s="98">
        <f t="shared" si="47"/>
        <v>-1.5543219666930952E-2</v>
      </c>
      <c r="E1364" s="98">
        <v>1.3884351519111382E-2</v>
      </c>
      <c r="F1364" s="98">
        <v>1355</v>
      </c>
      <c r="G1364" s="76">
        <f t="shared" ca="1" si="46"/>
        <v>-4.784152430521613E-3</v>
      </c>
    </row>
    <row r="1365" spans="2:7">
      <c r="B1365" s="283">
        <v>45300.645833333336</v>
      </c>
      <c r="C1365" s="284">
        <v>745.07</v>
      </c>
      <c r="D1365" s="98">
        <f t="shared" si="47"/>
        <v>5.0018527468986633</v>
      </c>
      <c r="E1365" s="98">
        <v>1.3866209449161948E-2</v>
      </c>
      <c r="F1365" s="98">
        <v>1356</v>
      </c>
      <c r="G1365" s="76">
        <f t="shared" ca="1" si="46"/>
        <v>3.3396838892530048E-2</v>
      </c>
    </row>
    <row r="1366" spans="2:7">
      <c r="B1366" s="283">
        <v>44333.645833333336</v>
      </c>
      <c r="C1366" s="284">
        <v>294</v>
      </c>
      <c r="D1366" s="98">
        <f t="shared" si="47"/>
        <v>-0.60540620344397178</v>
      </c>
      <c r="E1366" s="98">
        <v>1.3863025036209287E-2</v>
      </c>
      <c r="F1366" s="98">
        <v>1357</v>
      </c>
      <c r="G1366" s="76">
        <f t="shared" ca="1" si="46"/>
        <v>-1.1494087585182536E-2</v>
      </c>
    </row>
    <row r="1367" spans="2:7">
      <c r="B1367" s="283">
        <v>38516.645833333336</v>
      </c>
      <c r="C1367" s="284">
        <v>52.73</v>
      </c>
      <c r="D1367" s="98">
        <f t="shared" si="47"/>
        <v>-0.82064625850340134</v>
      </c>
      <c r="E1367" s="98">
        <v>1.3843491636223781E-2</v>
      </c>
      <c r="F1367" s="98">
        <v>1358</v>
      </c>
      <c r="G1367" s="76">
        <f t="shared" ca="1" si="46"/>
        <v>3.681282994566925E-2</v>
      </c>
    </row>
    <row r="1368" spans="2:7">
      <c r="B1368" s="283">
        <v>45348.645833333336</v>
      </c>
      <c r="C1368" s="284">
        <v>928.87</v>
      </c>
      <c r="D1368" s="98">
        <f t="shared" si="47"/>
        <v>16.615588848852646</v>
      </c>
      <c r="E1368" s="98">
        <v>1.3828858327876059E-2</v>
      </c>
      <c r="F1368" s="98">
        <v>1359</v>
      </c>
      <c r="G1368" s="76">
        <f t="shared" ca="1" si="46"/>
        <v>-1.5451766936214542E-2</v>
      </c>
    </row>
    <row r="1369" spans="2:7">
      <c r="B1369" s="283">
        <v>40045.645833333336</v>
      </c>
      <c r="C1369" s="284">
        <v>107.96</v>
      </c>
      <c r="D1369" s="98">
        <f t="shared" si="47"/>
        <v>-0.88377275614456274</v>
      </c>
      <c r="E1369" s="98">
        <v>1.380411306225926E-2</v>
      </c>
      <c r="F1369" s="98">
        <v>1360</v>
      </c>
      <c r="G1369" s="76">
        <f t="shared" ca="1" si="46"/>
        <v>5.0001200313873242E-2</v>
      </c>
    </row>
    <row r="1370" spans="2:7">
      <c r="B1370" s="283">
        <v>41148.645833333336</v>
      </c>
      <c r="C1370" s="284">
        <v>228.44</v>
      </c>
      <c r="D1370" s="98">
        <f t="shared" si="47"/>
        <v>1.1159688773619858</v>
      </c>
      <c r="E1370" s="98">
        <v>1.3801979319220559E-2</v>
      </c>
      <c r="F1370" s="98">
        <v>1361</v>
      </c>
      <c r="G1370" s="76">
        <f t="shared" ca="1" si="46"/>
        <v>7.8987110518761131E-2</v>
      </c>
    </row>
    <row r="1371" spans="2:7">
      <c r="B1371" s="283">
        <v>42898.645833333336</v>
      </c>
      <c r="C1371" s="284">
        <v>415.47</v>
      </c>
      <c r="D1371" s="98">
        <f t="shared" si="47"/>
        <v>0.81872701803537051</v>
      </c>
      <c r="E1371" s="98">
        <v>1.3786540432385141E-2</v>
      </c>
      <c r="F1371" s="98">
        <v>1362</v>
      </c>
      <c r="G1371" s="76">
        <f t="shared" ca="1" si="46"/>
        <v>4.60954614814282E-2</v>
      </c>
    </row>
    <row r="1372" spans="2:7">
      <c r="B1372" s="283">
        <v>42227.645833333336</v>
      </c>
      <c r="C1372" s="284">
        <v>203.8</v>
      </c>
      <c r="D1372" s="98">
        <f t="shared" si="47"/>
        <v>-0.50947120129010526</v>
      </c>
      <c r="E1372" s="98">
        <v>1.3779037954534168E-2</v>
      </c>
      <c r="F1372" s="98">
        <v>1363</v>
      </c>
      <c r="G1372" s="76">
        <f t="shared" ca="1" si="46"/>
        <v>-5.3386294397826425E-2</v>
      </c>
    </row>
    <row r="1373" spans="2:7">
      <c r="B1373" s="283">
        <v>42613.645833333336</v>
      </c>
      <c r="C1373" s="284">
        <v>402.45</v>
      </c>
      <c r="D1373" s="98">
        <f t="shared" si="47"/>
        <v>0.97473012757605471</v>
      </c>
      <c r="E1373" s="98">
        <v>1.3779031689253873E-2</v>
      </c>
      <c r="F1373" s="98">
        <v>1364</v>
      </c>
      <c r="G1373" s="76">
        <f t="shared" ca="1" si="46"/>
        <v>-7.373754145594302E-3</v>
      </c>
    </row>
    <row r="1374" spans="2:7">
      <c r="B1374" s="283">
        <v>44869.645833333336</v>
      </c>
      <c r="C1374" s="284">
        <v>539.77</v>
      </c>
      <c r="D1374" s="98">
        <f t="shared" si="47"/>
        <v>0.34121008820971555</v>
      </c>
      <c r="E1374" s="98">
        <v>1.3747769743637672E-2</v>
      </c>
      <c r="F1374" s="98">
        <v>1365</v>
      </c>
      <c r="G1374" s="76">
        <f t="shared" ca="1" si="46"/>
        <v>9.6915300715831234E-3</v>
      </c>
    </row>
    <row r="1375" spans="2:7">
      <c r="B1375" s="283">
        <v>43837.645833333336</v>
      </c>
      <c r="C1375" s="284">
        <v>437.3</v>
      </c>
      <c r="D1375" s="98">
        <f t="shared" si="47"/>
        <v>-0.18984011708690729</v>
      </c>
      <c r="E1375" s="98">
        <v>1.3746899413496605E-2</v>
      </c>
      <c r="F1375" s="98">
        <v>1366</v>
      </c>
      <c r="G1375" s="76">
        <f t="shared" ca="1" si="46"/>
        <v>-1.795063715721635E-2</v>
      </c>
    </row>
    <row r="1376" spans="2:7">
      <c r="B1376" s="283">
        <v>42886.645833333336</v>
      </c>
      <c r="C1376" s="284">
        <v>409.57</v>
      </c>
      <c r="D1376" s="98">
        <f t="shared" si="47"/>
        <v>-6.3411845415046963E-2</v>
      </c>
      <c r="E1376" s="98">
        <v>1.373694371565759E-2</v>
      </c>
      <c r="F1376" s="98">
        <v>1367</v>
      </c>
      <c r="G1376" s="76">
        <f t="shared" ca="1" si="46"/>
        <v>1.6329387068109023E-2</v>
      </c>
    </row>
    <row r="1377" spans="2:7">
      <c r="B1377" s="283">
        <v>43686.645833333336</v>
      </c>
      <c r="C1377" s="284">
        <v>236.32</v>
      </c>
      <c r="D1377" s="98">
        <f t="shared" si="47"/>
        <v>-0.42300461459579564</v>
      </c>
      <c r="E1377" s="98">
        <v>1.3726835964310125E-2</v>
      </c>
      <c r="F1377" s="98">
        <v>1368</v>
      </c>
      <c r="G1377" s="76">
        <f t="shared" ca="1" si="46"/>
        <v>2.5555320269592792E-2</v>
      </c>
    </row>
    <row r="1378" spans="2:7">
      <c r="B1378" s="283">
        <v>42692.645833333336</v>
      </c>
      <c r="C1378" s="284">
        <v>314.38</v>
      </c>
      <c r="D1378" s="98">
        <f t="shared" si="47"/>
        <v>0.33031482735274209</v>
      </c>
      <c r="E1378" s="98">
        <v>1.3703930609744397E-2</v>
      </c>
      <c r="F1378" s="98">
        <v>1369</v>
      </c>
      <c r="G1378" s="76">
        <f t="shared" ca="1" si="46"/>
        <v>1.840393067376404E-2</v>
      </c>
    </row>
    <row r="1379" spans="2:7">
      <c r="B1379" s="283">
        <v>39311.645833333336</v>
      </c>
      <c r="C1379" s="284">
        <v>85.09</v>
      </c>
      <c r="D1379" s="98">
        <f t="shared" si="47"/>
        <v>-0.72934028882244417</v>
      </c>
      <c r="E1379" s="98">
        <v>1.3700262091970616E-2</v>
      </c>
      <c r="F1379" s="98">
        <v>1370</v>
      </c>
      <c r="G1379" s="76">
        <f t="shared" ca="1" si="46"/>
        <v>-1.7913862074083364E-2</v>
      </c>
    </row>
    <row r="1380" spans="2:7">
      <c r="B1380" s="283">
        <v>45197.645833333336</v>
      </c>
      <c r="C1380" s="284">
        <v>704.97</v>
      </c>
      <c r="D1380" s="98">
        <f t="shared" si="47"/>
        <v>7.2849923610294987</v>
      </c>
      <c r="E1380" s="98">
        <v>1.3645252199919522E-2</v>
      </c>
      <c r="F1380" s="98">
        <v>1371</v>
      </c>
      <c r="G1380" s="76">
        <f t="shared" ca="1" si="46"/>
        <v>2.8182231089157593E-2</v>
      </c>
    </row>
    <row r="1381" spans="2:7">
      <c r="B1381" s="283">
        <v>37449.645833333336</v>
      </c>
      <c r="C1381" s="284">
        <v>26.01</v>
      </c>
      <c r="D1381" s="98">
        <f t="shared" si="47"/>
        <v>-0.96310481297076467</v>
      </c>
      <c r="E1381" s="98">
        <v>1.3639906469212759E-2</v>
      </c>
      <c r="F1381" s="98">
        <v>1372</v>
      </c>
      <c r="G1381" s="76">
        <f t="shared" ca="1" si="46"/>
        <v>9.6682367676470433E-3</v>
      </c>
    </row>
    <row r="1382" spans="2:7">
      <c r="B1382" s="283">
        <v>43332.645833333336</v>
      </c>
      <c r="C1382" s="284">
        <v>283.95</v>
      </c>
      <c r="D1382" s="98">
        <f t="shared" si="47"/>
        <v>9.9169550173010368</v>
      </c>
      <c r="E1382" s="98">
        <v>1.3636525898689911E-2</v>
      </c>
      <c r="F1382" s="98">
        <v>1373</v>
      </c>
      <c r="G1382" s="76">
        <f t="shared" ca="1" si="46"/>
        <v>2.7744268626530309E-2</v>
      </c>
    </row>
    <row r="1383" spans="2:7">
      <c r="B1383" s="283">
        <v>39646.645833333336</v>
      </c>
      <c r="C1383" s="284">
        <v>89.2</v>
      </c>
      <c r="D1383" s="98">
        <f t="shared" si="47"/>
        <v>-0.68586018665257964</v>
      </c>
      <c r="E1383" s="98">
        <v>1.3636363636363669E-2</v>
      </c>
      <c r="F1383" s="98">
        <v>1374</v>
      </c>
      <c r="G1383" s="76">
        <f t="shared" ca="1" si="46"/>
        <v>-3.1880602538551725E-2</v>
      </c>
    </row>
    <row r="1384" spans="2:7">
      <c r="B1384" s="283">
        <v>41173.645833333336</v>
      </c>
      <c r="C1384" s="284">
        <v>212.82</v>
      </c>
      <c r="D1384" s="98">
        <f t="shared" si="47"/>
        <v>1.3858744394618832</v>
      </c>
      <c r="E1384" s="98">
        <v>1.3621642217565233E-2</v>
      </c>
      <c r="F1384" s="98">
        <v>1375</v>
      </c>
      <c r="G1384" s="76">
        <f t="shared" ca="1" si="46"/>
        <v>1.0354337810296578E-2</v>
      </c>
    </row>
    <row r="1385" spans="2:7">
      <c r="B1385" s="283">
        <v>42394.645833333336</v>
      </c>
      <c r="C1385" s="284">
        <v>409.87</v>
      </c>
      <c r="D1385" s="98">
        <f t="shared" si="47"/>
        <v>0.92589982144535288</v>
      </c>
      <c r="E1385" s="98">
        <v>1.3601404654153271E-2</v>
      </c>
      <c r="F1385" s="98">
        <v>1376</v>
      </c>
      <c r="G1385" s="76">
        <f t="shared" ca="1" si="46"/>
        <v>-4.8259793776052037E-2</v>
      </c>
    </row>
    <row r="1386" spans="2:7">
      <c r="B1386" s="283">
        <v>44629.645833333336</v>
      </c>
      <c r="C1386" s="284">
        <v>335.35</v>
      </c>
      <c r="D1386" s="98">
        <f t="shared" si="47"/>
        <v>-0.18181374582184595</v>
      </c>
      <c r="E1386" s="98">
        <v>1.3601329907813264E-2</v>
      </c>
      <c r="F1386" s="98">
        <v>1377</v>
      </c>
      <c r="G1386" s="76">
        <f t="shared" ca="1" si="46"/>
        <v>2.1820964042699714E-2</v>
      </c>
    </row>
    <row r="1387" spans="2:7">
      <c r="B1387" s="283">
        <v>42199.645833333336</v>
      </c>
      <c r="C1387" s="284">
        <v>181.43</v>
      </c>
      <c r="D1387" s="98">
        <f t="shared" si="47"/>
        <v>-0.45898315193081851</v>
      </c>
      <c r="E1387" s="98">
        <v>1.3575418994413502E-2</v>
      </c>
      <c r="F1387" s="98">
        <v>1378</v>
      </c>
      <c r="G1387" s="76">
        <f t="shared" ca="1" si="46"/>
        <v>5.1919531923757048E-2</v>
      </c>
    </row>
    <row r="1388" spans="2:7">
      <c r="B1388" s="283">
        <v>41478.645833333336</v>
      </c>
      <c r="C1388" s="284">
        <v>177.11</v>
      </c>
      <c r="D1388" s="98">
        <f t="shared" si="47"/>
        <v>-2.381083613514845E-2</v>
      </c>
      <c r="E1388" s="98">
        <v>1.3563007897447577E-2</v>
      </c>
      <c r="F1388" s="98">
        <v>1379</v>
      </c>
      <c r="G1388" s="76">
        <f t="shared" ca="1" si="46"/>
        <v>-8.7405466812632421E-4</v>
      </c>
    </row>
    <row r="1389" spans="2:7">
      <c r="B1389" s="283">
        <v>41955.645833333336</v>
      </c>
      <c r="C1389" s="284">
        <v>201.04</v>
      </c>
      <c r="D1389" s="98">
        <f t="shared" si="47"/>
        <v>0.13511377110270439</v>
      </c>
      <c r="E1389" s="98">
        <v>1.3561885555835707E-2</v>
      </c>
      <c r="F1389" s="98">
        <v>1380</v>
      </c>
      <c r="G1389" s="76">
        <f t="shared" ca="1" si="46"/>
        <v>-5.5032275029968568E-2</v>
      </c>
    </row>
    <row r="1390" spans="2:7">
      <c r="B1390" s="283">
        <v>38672.645833333336</v>
      </c>
      <c r="C1390" s="284">
        <v>78.489999999999995</v>
      </c>
      <c r="D1390" s="98">
        <f t="shared" si="47"/>
        <v>-0.60958018304814965</v>
      </c>
      <c r="E1390" s="98">
        <v>1.3558884297520724E-2</v>
      </c>
      <c r="F1390" s="98">
        <v>1381</v>
      </c>
      <c r="G1390" s="76">
        <f t="shared" ca="1" si="46"/>
        <v>-4.4434170933302288E-3</v>
      </c>
    </row>
    <row r="1391" spans="2:7">
      <c r="B1391" s="283">
        <v>37841.645833333336</v>
      </c>
      <c r="C1391" s="284">
        <v>25.47</v>
      </c>
      <c r="D1391" s="98">
        <f t="shared" si="47"/>
        <v>-0.67550006370238247</v>
      </c>
      <c r="E1391" s="98">
        <v>1.3529645841623639E-2</v>
      </c>
      <c r="F1391" s="98">
        <v>1382</v>
      </c>
      <c r="G1391" s="76">
        <f t="shared" ca="1" si="46"/>
        <v>2.2331406882596126E-2</v>
      </c>
    </row>
    <row r="1392" spans="2:7">
      <c r="B1392" s="283">
        <v>43280.645833333336</v>
      </c>
      <c r="C1392" s="284">
        <v>242.08</v>
      </c>
      <c r="D1392" s="98">
        <f t="shared" si="47"/>
        <v>8.5045151158225369</v>
      </c>
      <c r="E1392" s="98">
        <v>1.3523131672597888E-2</v>
      </c>
      <c r="F1392" s="98">
        <v>1383</v>
      </c>
      <c r="G1392" s="76">
        <f t="shared" ca="1" si="46"/>
        <v>9.3078195783550827E-3</v>
      </c>
    </row>
    <row r="1393" spans="2:7">
      <c r="B1393" s="283">
        <v>43382.645833333336</v>
      </c>
      <c r="C1393" s="284">
        <v>227.1</v>
      </c>
      <c r="D1393" s="98">
        <f t="shared" si="47"/>
        <v>-6.1880370125578343E-2</v>
      </c>
      <c r="E1393" s="98">
        <v>1.3522559914312504E-2</v>
      </c>
      <c r="F1393" s="98">
        <v>1384</v>
      </c>
      <c r="G1393" s="76">
        <f t="shared" ca="1" si="46"/>
        <v>-4.4214523194880881E-3</v>
      </c>
    </row>
    <row r="1394" spans="2:7">
      <c r="B1394" s="283">
        <v>40197.645833333336</v>
      </c>
      <c r="C1394" s="284">
        <v>132.78</v>
      </c>
      <c r="D1394" s="98">
        <f t="shared" si="47"/>
        <v>-0.41532364597093785</v>
      </c>
      <c r="E1394" s="98">
        <v>1.3510419051980804E-2</v>
      </c>
      <c r="F1394" s="98">
        <v>1385</v>
      </c>
      <c r="G1394" s="76">
        <f t="shared" ca="1" si="46"/>
        <v>-1.6161204350297171E-3</v>
      </c>
    </row>
    <row r="1395" spans="2:7">
      <c r="B1395" s="283">
        <v>43765.809027777781</v>
      </c>
      <c r="C1395" s="284">
        <v>361.67</v>
      </c>
      <c r="D1395" s="98">
        <f t="shared" si="47"/>
        <v>1.7238288898930563</v>
      </c>
      <c r="E1395" s="98">
        <v>1.350707580215782E-2</v>
      </c>
      <c r="F1395" s="98">
        <v>1386</v>
      </c>
      <c r="G1395" s="76">
        <f t="shared" ca="1" si="46"/>
        <v>-2.1163201486246043E-2</v>
      </c>
    </row>
    <row r="1396" spans="2:7">
      <c r="B1396" s="283">
        <v>45883.645833333336</v>
      </c>
      <c r="C1396" s="284">
        <v>3394.17</v>
      </c>
      <c r="D1396" s="98">
        <f t="shared" si="47"/>
        <v>8.3847153482456385</v>
      </c>
      <c r="E1396" s="98">
        <v>1.3487608241266047E-2</v>
      </c>
      <c r="F1396" s="98">
        <v>1387</v>
      </c>
      <c r="G1396" s="76">
        <f t="shared" ca="1" si="46"/>
        <v>-2.4113852812294743E-2</v>
      </c>
    </row>
    <row r="1397" spans="2:7">
      <c r="B1397" s="283">
        <v>42738.645833333336</v>
      </c>
      <c r="C1397" s="284">
        <v>342.58</v>
      </c>
      <c r="D1397" s="98">
        <f t="shared" si="47"/>
        <v>-0.89906810796159298</v>
      </c>
      <c r="E1397" s="98">
        <v>1.3460343756471316E-2</v>
      </c>
      <c r="F1397" s="98">
        <v>1388</v>
      </c>
      <c r="G1397" s="76">
        <f t="shared" ca="1" si="46"/>
        <v>1.1365785971682201E-3</v>
      </c>
    </row>
    <row r="1398" spans="2:7">
      <c r="B1398" s="283">
        <v>40661.645833333336</v>
      </c>
      <c r="C1398" s="284">
        <v>137.15</v>
      </c>
      <c r="D1398" s="98">
        <f t="shared" si="47"/>
        <v>-0.59965555490688305</v>
      </c>
      <c r="E1398" s="98">
        <v>1.3448607108549337E-2</v>
      </c>
      <c r="F1398" s="98">
        <v>1389</v>
      </c>
      <c r="G1398" s="76">
        <f t="shared" ca="1" si="46"/>
        <v>5.8725180586135569E-3</v>
      </c>
    </row>
    <row r="1399" spans="2:7">
      <c r="B1399" s="283">
        <v>43348.645833333336</v>
      </c>
      <c r="C1399" s="284">
        <v>282.93</v>
      </c>
      <c r="D1399" s="98">
        <f t="shared" si="47"/>
        <v>1.0629238060517681</v>
      </c>
      <c r="E1399" s="98">
        <v>1.3432194283258037E-2</v>
      </c>
      <c r="F1399" s="98">
        <v>1390</v>
      </c>
      <c r="G1399" s="76">
        <f t="shared" ca="1" si="46"/>
        <v>1.4712573464741262E-2</v>
      </c>
    </row>
    <row r="1400" spans="2:7">
      <c r="B1400" s="283">
        <v>38707.645833333336</v>
      </c>
      <c r="C1400" s="284">
        <v>94.32</v>
      </c>
      <c r="D1400" s="98">
        <f t="shared" si="47"/>
        <v>-0.66663132223518184</v>
      </c>
      <c r="E1400" s="98">
        <v>1.343075104759861E-2</v>
      </c>
      <c r="F1400" s="98">
        <v>1391</v>
      </c>
      <c r="G1400" s="76">
        <f t="shared" ca="1" si="46"/>
        <v>-4.8870385794421364E-2</v>
      </c>
    </row>
    <row r="1401" spans="2:7">
      <c r="B1401" s="283">
        <v>36798.645833333336</v>
      </c>
      <c r="C1401" s="284">
        <v>25.67</v>
      </c>
      <c r="D1401" s="98">
        <f t="shared" si="47"/>
        <v>-0.72784139100932999</v>
      </c>
      <c r="E1401" s="98">
        <v>1.3422818791946511E-2</v>
      </c>
      <c r="F1401" s="98">
        <v>1392</v>
      </c>
      <c r="G1401" s="76">
        <f t="shared" ca="1" si="46"/>
        <v>-7.1024755773437722E-3</v>
      </c>
    </row>
    <row r="1402" spans="2:7">
      <c r="B1402" s="283">
        <v>37404.645833333336</v>
      </c>
      <c r="C1402" s="284">
        <v>25.67</v>
      </c>
      <c r="D1402" s="98">
        <f t="shared" si="47"/>
        <v>0</v>
      </c>
      <c r="E1402" s="98">
        <v>1.3422818791946511E-2</v>
      </c>
      <c r="F1402" s="98">
        <v>1393</v>
      </c>
      <c r="G1402" s="76">
        <f t="shared" ca="1" si="46"/>
        <v>1.0272101826399095E-2</v>
      </c>
    </row>
    <row r="1403" spans="2:7">
      <c r="B1403" s="283">
        <v>37418.645833333336</v>
      </c>
      <c r="C1403" s="284">
        <v>25.67</v>
      </c>
      <c r="D1403" s="98">
        <f t="shared" si="47"/>
        <v>0</v>
      </c>
      <c r="E1403" s="98">
        <v>1.3422818791946511E-2</v>
      </c>
      <c r="F1403" s="98">
        <v>1394</v>
      </c>
      <c r="G1403" s="76">
        <f t="shared" ca="1" si="46"/>
        <v>-3.4559533407965748E-2</v>
      </c>
    </row>
    <row r="1404" spans="2:7">
      <c r="B1404" s="283">
        <v>42111.645833333336</v>
      </c>
      <c r="C1404" s="284">
        <v>179.12</v>
      </c>
      <c r="D1404" s="98">
        <f t="shared" si="47"/>
        <v>5.9777950915465521</v>
      </c>
      <c r="E1404" s="98">
        <v>1.3408769448373326E-2</v>
      </c>
      <c r="F1404" s="98">
        <v>1395</v>
      </c>
      <c r="G1404" s="76">
        <f t="shared" ca="1" si="46"/>
        <v>-2.1382939363278446E-3</v>
      </c>
    </row>
    <row r="1405" spans="2:7">
      <c r="B1405" s="283">
        <v>43728.645833333336</v>
      </c>
      <c r="C1405" s="284">
        <v>325.72000000000003</v>
      </c>
      <c r="D1405" s="98">
        <f t="shared" si="47"/>
        <v>0.81844573470299253</v>
      </c>
      <c r="E1405" s="98">
        <v>1.3378134528031937E-2</v>
      </c>
      <c r="F1405" s="98">
        <v>1396</v>
      </c>
      <c r="G1405" s="76">
        <f t="shared" ca="1" si="46"/>
        <v>-6.8549687548888058E-2</v>
      </c>
    </row>
    <row r="1406" spans="2:7">
      <c r="B1406" s="283">
        <v>40165.645833333336</v>
      </c>
      <c r="C1406" s="284">
        <v>120.53</v>
      </c>
      <c r="D1406" s="98">
        <f t="shared" si="47"/>
        <v>-0.62995824634655539</v>
      </c>
      <c r="E1406" s="98">
        <v>1.3368084748612841E-2</v>
      </c>
      <c r="F1406" s="98">
        <v>1397</v>
      </c>
      <c r="G1406" s="76">
        <f t="shared" ca="1" si="46"/>
        <v>2.0561902650485932E-2</v>
      </c>
    </row>
    <row r="1407" spans="2:7">
      <c r="B1407" s="283">
        <v>44287.645833333336</v>
      </c>
      <c r="C1407" s="284">
        <v>309.33</v>
      </c>
      <c r="D1407" s="98">
        <f t="shared" si="47"/>
        <v>1.5664150004148345</v>
      </c>
      <c r="E1407" s="98">
        <v>1.336609336609329E-2</v>
      </c>
      <c r="F1407" s="98">
        <v>1398</v>
      </c>
      <c r="G1407" s="76">
        <f t="shared" ca="1" si="46"/>
        <v>-2.4136166079748471E-3</v>
      </c>
    </row>
    <row r="1408" spans="2:7">
      <c r="B1408" s="283">
        <v>41409.645833333336</v>
      </c>
      <c r="C1408" s="284">
        <v>229.23</v>
      </c>
      <c r="D1408" s="98">
        <f t="shared" si="47"/>
        <v>-0.25894675589176608</v>
      </c>
      <c r="E1408" s="98">
        <v>1.3350426594757048E-2</v>
      </c>
      <c r="F1408" s="98">
        <v>1399</v>
      </c>
      <c r="G1408" s="76">
        <f t="shared" ca="1" si="46"/>
        <v>-5.269819411541048E-3</v>
      </c>
    </row>
    <row r="1409" spans="2:7">
      <c r="B1409" s="283">
        <v>38107.645833333336</v>
      </c>
      <c r="C1409" s="284">
        <v>27.33</v>
      </c>
      <c r="D1409" s="98">
        <f t="shared" si="47"/>
        <v>-0.88077476770056273</v>
      </c>
      <c r="E1409" s="98">
        <v>1.3348164627363657E-2</v>
      </c>
      <c r="F1409" s="98">
        <v>1400</v>
      </c>
      <c r="G1409" s="76">
        <f t="shared" ca="1" si="46"/>
        <v>-6.4539122137162331E-3</v>
      </c>
    </row>
    <row r="1410" spans="2:7">
      <c r="B1410" s="283">
        <v>44368.645833333336</v>
      </c>
      <c r="C1410" s="284">
        <v>307.97000000000003</v>
      </c>
      <c r="D1410" s="98">
        <f t="shared" si="47"/>
        <v>10.268569337724115</v>
      </c>
      <c r="E1410" s="98">
        <v>1.3325875230323803E-2</v>
      </c>
      <c r="F1410" s="98">
        <v>1401</v>
      </c>
      <c r="G1410" s="76">
        <f t="shared" ca="1" si="46"/>
        <v>-1.4958533581055974E-2</v>
      </c>
    </row>
    <row r="1411" spans="2:7">
      <c r="B1411" s="283">
        <v>38232.645833333336</v>
      </c>
      <c r="C1411" s="284">
        <v>29.66</v>
      </c>
      <c r="D1411" s="98">
        <f t="shared" si="47"/>
        <v>-0.90369191804396531</v>
      </c>
      <c r="E1411" s="98">
        <v>1.3324222753672732E-2</v>
      </c>
      <c r="F1411" s="98">
        <v>1402</v>
      </c>
      <c r="G1411" s="76">
        <f t="shared" ca="1" si="46"/>
        <v>-7.1963507626559469E-5</v>
      </c>
    </row>
    <row r="1412" spans="2:7">
      <c r="B1412" s="283">
        <v>40268.645833333336</v>
      </c>
      <c r="C1412" s="284">
        <v>132.57</v>
      </c>
      <c r="D1412" s="98">
        <f t="shared" si="47"/>
        <v>3.4696561024949428</v>
      </c>
      <c r="E1412" s="98">
        <v>1.3299701903233041E-2</v>
      </c>
      <c r="F1412" s="98">
        <v>1403</v>
      </c>
      <c r="G1412" s="76">
        <f t="shared" ca="1" si="46"/>
        <v>3.6119181318587421E-2</v>
      </c>
    </row>
    <row r="1413" spans="2:7">
      <c r="B1413" s="283">
        <v>37315.645833333336</v>
      </c>
      <c r="C1413" s="284">
        <v>25.18</v>
      </c>
      <c r="D1413" s="98">
        <f t="shared" si="47"/>
        <v>-0.81006260843328048</v>
      </c>
      <c r="E1413" s="98">
        <v>1.327967806841035E-2</v>
      </c>
      <c r="F1413" s="98">
        <v>1404</v>
      </c>
      <c r="G1413" s="76">
        <f t="shared" ca="1" si="46"/>
        <v>-3.2616791717773187E-2</v>
      </c>
    </row>
    <row r="1414" spans="2:7">
      <c r="B1414" s="283">
        <v>43479.645833333336</v>
      </c>
      <c r="C1414" s="284">
        <v>306.77</v>
      </c>
      <c r="D1414" s="98">
        <f t="shared" si="47"/>
        <v>11.183081810961079</v>
      </c>
      <c r="E1414" s="98">
        <v>1.3278282411230302E-2</v>
      </c>
      <c r="F1414" s="98">
        <v>1405</v>
      </c>
      <c r="G1414" s="76">
        <f t="shared" ca="1" si="46"/>
        <v>3.5283119625967516E-3</v>
      </c>
    </row>
    <row r="1415" spans="2:7">
      <c r="B1415" s="283">
        <v>42466.645833333336</v>
      </c>
      <c r="C1415" s="284">
        <v>387.7</v>
      </c>
      <c r="D1415" s="98">
        <f t="shared" si="47"/>
        <v>0.26381328030772244</v>
      </c>
      <c r="E1415" s="98">
        <v>1.3276880455804774E-2</v>
      </c>
      <c r="F1415" s="98">
        <v>1406</v>
      </c>
      <c r="G1415" s="76">
        <f t="shared" ca="1" si="46"/>
        <v>-1.2307969984098849E-3</v>
      </c>
    </row>
    <row r="1416" spans="2:7">
      <c r="B1416" s="283">
        <v>42570.645833333336</v>
      </c>
      <c r="C1416" s="284">
        <v>388.68</v>
      </c>
      <c r="D1416" s="98">
        <f t="shared" si="47"/>
        <v>2.5277276244519697E-3</v>
      </c>
      <c r="E1416" s="98">
        <v>1.3242961418143961E-2</v>
      </c>
      <c r="F1416" s="98">
        <v>1407</v>
      </c>
      <c r="G1416" s="76">
        <f t="shared" ca="1" si="46"/>
        <v>2.5837524204684572E-2</v>
      </c>
    </row>
    <row r="1417" spans="2:7">
      <c r="B1417" s="283">
        <v>45264.645833333336</v>
      </c>
      <c r="C1417" s="284">
        <v>700.6</v>
      </c>
      <c r="D1417" s="98">
        <f t="shared" si="47"/>
        <v>0.8025110630853145</v>
      </c>
      <c r="E1417" s="98">
        <v>1.3233060958854459E-2</v>
      </c>
      <c r="F1417" s="98">
        <v>1408</v>
      </c>
      <c r="G1417" s="76">
        <f t="shared" ca="1" si="46"/>
        <v>5.0889422983664688E-2</v>
      </c>
    </row>
    <row r="1418" spans="2:7">
      <c r="B1418" s="283">
        <v>41887.645833333336</v>
      </c>
      <c r="C1418" s="284">
        <v>209.19</v>
      </c>
      <c r="D1418" s="98">
        <f t="shared" si="47"/>
        <v>-0.70141307450756496</v>
      </c>
      <c r="E1418" s="98">
        <v>1.3222900319674435E-2</v>
      </c>
      <c r="F1418" s="98">
        <v>1409</v>
      </c>
      <c r="G1418" s="76">
        <f t="shared" ref="G1418:G1481" ca="1" si="48">_xlfn.NORM.INV(RAND(),M$12,M$13)</f>
        <v>-1.6988462096194892E-2</v>
      </c>
    </row>
    <row r="1419" spans="2:7">
      <c r="B1419" s="283">
        <v>37049.645833333336</v>
      </c>
      <c r="C1419" s="284">
        <v>23</v>
      </c>
      <c r="D1419" s="98">
        <f t="shared" ref="D1419:D1482" si="49">C1419/C1418-1</f>
        <v>-0.8900521057411922</v>
      </c>
      <c r="E1419" s="98">
        <v>1.3215859030837107E-2</v>
      </c>
      <c r="F1419" s="98">
        <v>1410</v>
      </c>
      <c r="G1419" s="76">
        <f t="shared" ca="1" si="48"/>
        <v>5.525937948311932E-2</v>
      </c>
    </row>
    <row r="1420" spans="2:7">
      <c r="B1420" s="283">
        <v>39302.645833333336</v>
      </c>
      <c r="C1420" s="284">
        <v>84.38</v>
      </c>
      <c r="D1420" s="98">
        <f t="shared" si="49"/>
        <v>2.6686956521739127</v>
      </c>
      <c r="E1420" s="98">
        <v>1.3208453410182397E-2</v>
      </c>
      <c r="F1420" s="98">
        <v>1411</v>
      </c>
      <c r="G1420" s="76">
        <f t="shared" ca="1" si="48"/>
        <v>4.5174856933136269E-3</v>
      </c>
    </row>
    <row r="1421" spans="2:7">
      <c r="B1421" s="283">
        <v>45294.645833333336</v>
      </c>
      <c r="C1421" s="284">
        <v>727.23</v>
      </c>
      <c r="D1421" s="98">
        <f t="shared" si="49"/>
        <v>7.6185114956150759</v>
      </c>
      <c r="E1421" s="98">
        <v>1.3207941483803554E-2</v>
      </c>
      <c r="F1421" s="98">
        <v>1412</v>
      </c>
      <c r="G1421" s="76">
        <f t="shared" ca="1" si="48"/>
        <v>-3.4651116305883266E-2</v>
      </c>
    </row>
    <row r="1422" spans="2:7">
      <c r="B1422" s="283">
        <v>37785.645833333336</v>
      </c>
      <c r="C1422" s="284">
        <v>22.28</v>
      </c>
      <c r="D1422" s="98">
        <f t="shared" si="49"/>
        <v>-0.96936320008800514</v>
      </c>
      <c r="E1422" s="98">
        <v>1.3187812642110108E-2</v>
      </c>
      <c r="F1422" s="98">
        <v>1413</v>
      </c>
      <c r="G1422" s="76">
        <f t="shared" ca="1" si="48"/>
        <v>-2.579674231871501E-2</v>
      </c>
    </row>
    <row r="1423" spans="2:7">
      <c r="B1423" s="283">
        <v>45581.645833333336</v>
      </c>
      <c r="C1423" s="284">
        <v>2367.1</v>
      </c>
      <c r="D1423" s="98">
        <f t="shared" si="49"/>
        <v>105.24326750448832</v>
      </c>
      <c r="E1423" s="98">
        <v>1.3183238453965629E-2</v>
      </c>
      <c r="F1423" s="98">
        <v>1414</v>
      </c>
      <c r="G1423" s="76">
        <f t="shared" ca="1" si="48"/>
        <v>3.3332188699720378E-2</v>
      </c>
    </row>
    <row r="1424" spans="2:7">
      <c r="B1424" s="283">
        <v>40973.645833333336</v>
      </c>
      <c r="C1424" s="284">
        <v>185.22</v>
      </c>
      <c r="D1424" s="98">
        <f t="shared" si="49"/>
        <v>-0.9217523552025686</v>
      </c>
      <c r="E1424" s="98">
        <v>1.3183086264427546E-2</v>
      </c>
      <c r="F1424" s="98">
        <v>1415</v>
      </c>
      <c r="G1424" s="76">
        <f t="shared" ca="1" si="48"/>
        <v>1.9493148147968528E-2</v>
      </c>
    </row>
    <row r="1425" spans="2:7">
      <c r="B1425" s="283">
        <v>38819.645833333336</v>
      </c>
      <c r="C1425" s="284">
        <v>105.3</v>
      </c>
      <c r="D1425" s="98">
        <f t="shared" si="49"/>
        <v>-0.43148688046647232</v>
      </c>
      <c r="E1425" s="98">
        <v>1.3181949389011738E-2</v>
      </c>
      <c r="F1425" s="98">
        <v>1416</v>
      </c>
      <c r="G1425" s="76">
        <f t="shared" ca="1" si="48"/>
        <v>1.0006867765735219E-2</v>
      </c>
    </row>
    <row r="1426" spans="2:7">
      <c r="B1426" s="283">
        <v>43220.645833333336</v>
      </c>
      <c r="C1426" s="284">
        <v>293.64999999999998</v>
      </c>
      <c r="D1426" s="98">
        <f t="shared" si="49"/>
        <v>1.7886989553656218</v>
      </c>
      <c r="E1426" s="98">
        <v>1.3180140082116987E-2</v>
      </c>
      <c r="F1426" s="98">
        <v>1417</v>
      </c>
      <c r="G1426" s="76">
        <f t="shared" ca="1" si="48"/>
        <v>-2.5564399468067902E-2</v>
      </c>
    </row>
    <row r="1427" spans="2:7">
      <c r="B1427" s="283">
        <v>37305.645833333336</v>
      </c>
      <c r="C1427" s="284">
        <v>24.6</v>
      </c>
      <c r="D1427" s="98">
        <f t="shared" si="49"/>
        <v>-0.91622680061297457</v>
      </c>
      <c r="E1427" s="98">
        <v>1.3179571663920919E-2</v>
      </c>
      <c r="F1427" s="98">
        <v>1418</v>
      </c>
      <c r="G1427" s="76">
        <f t="shared" ca="1" si="48"/>
        <v>1.0564284315124543E-2</v>
      </c>
    </row>
    <row r="1428" spans="2:7">
      <c r="B1428" s="283">
        <v>42123.645833333336</v>
      </c>
      <c r="C1428" s="284">
        <v>165.38</v>
      </c>
      <c r="D1428" s="98">
        <f t="shared" si="49"/>
        <v>5.7227642276422754</v>
      </c>
      <c r="E1428" s="98">
        <v>1.3171598358145076E-2</v>
      </c>
      <c r="F1428" s="98">
        <v>1419</v>
      </c>
      <c r="G1428" s="76">
        <f t="shared" ca="1" si="48"/>
        <v>1.7089566928563112E-2</v>
      </c>
    </row>
    <row r="1429" spans="2:7">
      <c r="B1429" s="283">
        <v>39273.645833333336</v>
      </c>
      <c r="C1429" s="284">
        <v>94.64</v>
      </c>
      <c r="D1429" s="98">
        <f t="shared" si="49"/>
        <v>-0.42774216954891764</v>
      </c>
      <c r="E1429" s="98">
        <v>1.3167755058344888E-2</v>
      </c>
      <c r="F1429" s="98">
        <v>1420</v>
      </c>
      <c r="G1429" s="76">
        <f t="shared" ca="1" si="48"/>
        <v>5.3875489096569251E-2</v>
      </c>
    </row>
    <row r="1430" spans="2:7">
      <c r="B1430" s="283">
        <v>39560.645833333336</v>
      </c>
      <c r="C1430" s="284">
        <v>95.48</v>
      </c>
      <c r="D1430" s="98">
        <f t="shared" si="49"/>
        <v>8.8757396449703485E-3</v>
      </c>
      <c r="E1430" s="98">
        <v>1.3157894736842257E-2</v>
      </c>
      <c r="F1430" s="98">
        <v>1421</v>
      </c>
      <c r="G1430" s="76">
        <f t="shared" ca="1" si="48"/>
        <v>-3.729382930139287E-2</v>
      </c>
    </row>
    <row r="1431" spans="2:7">
      <c r="B1431" s="283">
        <v>45775.645833333336</v>
      </c>
      <c r="C1431" s="284">
        <v>2708.67</v>
      </c>
      <c r="D1431" s="98">
        <f t="shared" si="49"/>
        <v>27.36897779639715</v>
      </c>
      <c r="E1431" s="98">
        <v>1.3155040209463342E-2</v>
      </c>
      <c r="F1431" s="98">
        <v>1422</v>
      </c>
      <c r="G1431" s="76">
        <f t="shared" ca="1" si="48"/>
        <v>4.1863298346263775E-2</v>
      </c>
    </row>
    <row r="1432" spans="2:7">
      <c r="B1432" s="283">
        <v>43314.645833333336</v>
      </c>
      <c r="C1432" s="284">
        <v>275.07</v>
      </c>
      <c r="D1432" s="98">
        <f t="shared" si="49"/>
        <v>-0.89844831596318486</v>
      </c>
      <c r="E1432" s="98">
        <v>1.314917127071813E-2</v>
      </c>
      <c r="F1432" s="98">
        <v>1423</v>
      </c>
      <c r="G1432" s="76">
        <f t="shared" ca="1" si="48"/>
        <v>8.1214698159767489E-3</v>
      </c>
    </row>
    <row r="1433" spans="2:7">
      <c r="B1433" s="283">
        <v>44204.645833333336</v>
      </c>
      <c r="C1433" s="284">
        <v>323.63</v>
      </c>
      <c r="D1433" s="98">
        <f t="shared" si="49"/>
        <v>0.17653688152106728</v>
      </c>
      <c r="E1433" s="98">
        <v>1.3148420624236934E-2</v>
      </c>
      <c r="F1433" s="98">
        <v>1424</v>
      </c>
      <c r="G1433" s="76">
        <f t="shared" ca="1" si="48"/>
        <v>4.8602509782140708E-2</v>
      </c>
    </row>
    <row r="1434" spans="2:7">
      <c r="B1434" s="283">
        <v>40654.645833333336</v>
      </c>
      <c r="C1434" s="284">
        <v>128.4</v>
      </c>
      <c r="D1434" s="98">
        <f t="shared" si="49"/>
        <v>-0.60325062571455057</v>
      </c>
      <c r="E1434" s="98">
        <v>1.3097680290358404E-2</v>
      </c>
      <c r="F1434" s="98">
        <v>1425</v>
      </c>
      <c r="G1434" s="76">
        <f t="shared" ca="1" si="48"/>
        <v>-1.231316774558045E-2</v>
      </c>
    </row>
    <row r="1435" spans="2:7">
      <c r="B1435" s="283">
        <v>39637.645833333336</v>
      </c>
      <c r="C1435" s="284">
        <v>85.87</v>
      </c>
      <c r="D1435" s="98">
        <f t="shared" si="49"/>
        <v>-0.33123052959501553</v>
      </c>
      <c r="E1435" s="98">
        <v>1.3095799905615824E-2</v>
      </c>
      <c r="F1435" s="98">
        <v>1426</v>
      </c>
      <c r="G1435" s="76">
        <f t="shared" ca="1" si="48"/>
        <v>3.2705367612434859E-2</v>
      </c>
    </row>
    <row r="1436" spans="2:7">
      <c r="B1436" s="283">
        <v>36944.645833333336</v>
      </c>
      <c r="C1436" s="284">
        <v>31.74</v>
      </c>
      <c r="D1436" s="98">
        <f t="shared" si="49"/>
        <v>-0.63037149178991503</v>
      </c>
      <c r="E1436" s="98">
        <v>1.308649856367694E-2</v>
      </c>
      <c r="F1436" s="98">
        <v>1427</v>
      </c>
      <c r="G1436" s="76">
        <f t="shared" ca="1" si="48"/>
        <v>6.3766776473931877E-2</v>
      </c>
    </row>
    <row r="1437" spans="2:7">
      <c r="B1437" s="283">
        <v>43980.645833333336</v>
      </c>
      <c r="C1437" s="284">
        <v>329.13</v>
      </c>
      <c r="D1437" s="98">
        <f t="shared" si="49"/>
        <v>9.3695652173913047</v>
      </c>
      <c r="E1437" s="98">
        <v>1.308175326274319E-2</v>
      </c>
      <c r="F1437" s="98">
        <v>1428</v>
      </c>
      <c r="G1437" s="76">
        <f t="shared" ca="1" si="48"/>
        <v>1.9854706345077196E-2</v>
      </c>
    </row>
    <row r="1438" spans="2:7">
      <c r="B1438" s="283">
        <v>37636.645833333336</v>
      </c>
      <c r="C1438" s="284">
        <v>22.46</v>
      </c>
      <c r="D1438" s="98">
        <f t="shared" si="49"/>
        <v>-0.93175948713274392</v>
      </c>
      <c r="E1438" s="98">
        <v>1.3080739738385194E-2</v>
      </c>
      <c r="F1438" s="98">
        <v>1429</v>
      </c>
      <c r="G1438" s="76">
        <f t="shared" ca="1" si="48"/>
        <v>3.086157753404364E-2</v>
      </c>
    </row>
    <row r="1439" spans="2:7">
      <c r="B1439" s="283">
        <v>37307.645833333336</v>
      </c>
      <c r="C1439" s="284">
        <v>24.86</v>
      </c>
      <c r="D1439" s="98">
        <f t="shared" si="49"/>
        <v>0.10685663401602841</v>
      </c>
      <c r="E1439" s="98">
        <v>1.3039934800326058E-2</v>
      </c>
      <c r="F1439" s="98">
        <v>1430</v>
      </c>
      <c r="G1439" s="76">
        <f t="shared" ca="1" si="48"/>
        <v>2.833052089979695E-2</v>
      </c>
    </row>
    <row r="1440" spans="2:7">
      <c r="B1440" s="283">
        <v>42447.645833333336</v>
      </c>
      <c r="C1440" s="284">
        <v>396.35</v>
      </c>
      <c r="D1440" s="98">
        <f t="shared" si="49"/>
        <v>14.94328238133548</v>
      </c>
      <c r="E1440" s="98">
        <v>1.3035143769968061E-2</v>
      </c>
      <c r="F1440" s="98">
        <v>1431</v>
      </c>
      <c r="G1440" s="76">
        <f t="shared" ca="1" si="48"/>
        <v>-1.296240354295923E-2</v>
      </c>
    </row>
    <row r="1441" spans="2:7">
      <c r="B1441" s="283">
        <v>41558.645833333336</v>
      </c>
      <c r="C1441" s="284">
        <v>179.6</v>
      </c>
      <c r="D1441" s="98">
        <f t="shared" si="49"/>
        <v>-0.54686514444304279</v>
      </c>
      <c r="E1441" s="98">
        <v>1.3029499689773738E-2</v>
      </c>
      <c r="F1441" s="98">
        <v>1432</v>
      </c>
      <c r="G1441" s="76">
        <f t="shared" ca="1" si="48"/>
        <v>-4.3642958444932184E-2</v>
      </c>
    </row>
    <row r="1442" spans="2:7">
      <c r="B1442" s="283">
        <v>43650.645833333336</v>
      </c>
      <c r="C1442" s="284">
        <v>277.62</v>
      </c>
      <c r="D1442" s="98">
        <f t="shared" si="49"/>
        <v>0.54576837416481072</v>
      </c>
      <c r="E1442" s="98">
        <v>1.3026819923371624E-2</v>
      </c>
      <c r="F1442" s="98">
        <v>1433</v>
      </c>
      <c r="G1442" s="76">
        <f t="shared" ca="1" si="48"/>
        <v>-3.1186056501301948E-2</v>
      </c>
    </row>
    <row r="1443" spans="2:7">
      <c r="B1443" s="283">
        <v>38414.645833333336</v>
      </c>
      <c r="C1443" s="284">
        <v>38.130000000000003</v>
      </c>
      <c r="D1443" s="98">
        <f t="shared" si="49"/>
        <v>-0.86265398746487998</v>
      </c>
      <c r="E1443" s="98">
        <v>1.3018065887353991E-2</v>
      </c>
      <c r="F1443" s="98">
        <v>1434</v>
      </c>
      <c r="G1443" s="76">
        <f t="shared" ca="1" si="48"/>
        <v>2.9655744796533358E-2</v>
      </c>
    </row>
    <row r="1444" spans="2:7">
      <c r="B1444" s="283">
        <v>45086.645833333336</v>
      </c>
      <c r="C1444" s="284">
        <v>571.38</v>
      </c>
      <c r="D1444" s="98">
        <f t="shared" si="49"/>
        <v>13.985051140833988</v>
      </c>
      <c r="E1444" s="98">
        <v>1.2995301834943795E-2</v>
      </c>
      <c r="F1444" s="98">
        <v>1435</v>
      </c>
      <c r="G1444" s="76">
        <f t="shared" ca="1" si="48"/>
        <v>2.6723039113222609E-2</v>
      </c>
    </row>
    <row r="1445" spans="2:7">
      <c r="B1445" s="283">
        <v>40049.645833333336</v>
      </c>
      <c r="C1445" s="284">
        <v>109.15</v>
      </c>
      <c r="D1445" s="98">
        <f t="shared" si="49"/>
        <v>-0.80897126255731733</v>
      </c>
      <c r="E1445" s="98">
        <v>1.2993039443155441E-2</v>
      </c>
      <c r="F1445" s="98">
        <v>1436</v>
      </c>
      <c r="G1445" s="76">
        <f t="shared" ca="1" si="48"/>
        <v>-6.2802831379278501E-2</v>
      </c>
    </row>
    <row r="1446" spans="2:7">
      <c r="B1446" s="283">
        <v>37693.645833333336</v>
      </c>
      <c r="C1446" s="284">
        <v>21.07</v>
      </c>
      <c r="D1446" s="98">
        <f t="shared" si="49"/>
        <v>-0.80696289509848829</v>
      </c>
      <c r="E1446" s="98">
        <v>1.2980769230769296E-2</v>
      </c>
      <c r="F1446" s="98">
        <v>1437</v>
      </c>
      <c r="G1446" s="76">
        <f t="shared" ca="1" si="48"/>
        <v>3.1732756168724899E-3</v>
      </c>
    </row>
    <row r="1447" spans="2:7">
      <c r="B1447" s="283">
        <v>40631.645833333336</v>
      </c>
      <c r="C1447" s="284">
        <v>125.67</v>
      </c>
      <c r="D1447" s="98">
        <f t="shared" si="49"/>
        <v>4.964404366397722</v>
      </c>
      <c r="E1447" s="98">
        <v>1.2977591487989715E-2</v>
      </c>
      <c r="F1447" s="98">
        <v>1438</v>
      </c>
      <c r="G1447" s="76">
        <f t="shared" ca="1" si="48"/>
        <v>4.2596109858891729E-2</v>
      </c>
    </row>
    <row r="1448" spans="2:7">
      <c r="B1448" s="283">
        <v>43340.645833333336</v>
      </c>
      <c r="C1448" s="284">
        <v>289.10000000000002</v>
      </c>
      <c r="D1448" s="98">
        <f t="shared" si="49"/>
        <v>1.3004694835680755</v>
      </c>
      <c r="E1448" s="98">
        <v>1.2964260686755491E-2</v>
      </c>
      <c r="F1448" s="98">
        <v>1439</v>
      </c>
      <c r="G1448" s="76">
        <f t="shared" ca="1" si="48"/>
        <v>2.9319551468921488E-2</v>
      </c>
    </row>
    <row r="1449" spans="2:7">
      <c r="B1449" s="283">
        <v>43753.645833333336</v>
      </c>
      <c r="C1449" s="284">
        <v>338.65</v>
      </c>
      <c r="D1449" s="98">
        <f t="shared" si="49"/>
        <v>0.17139398132134187</v>
      </c>
      <c r="E1449" s="98">
        <v>1.2951663077291231E-2</v>
      </c>
      <c r="F1449" s="98">
        <v>1440</v>
      </c>
      <c r="G1449" s="76">
        <f t="shared" ca="1" si="48"/>
        <v>3.5704480683373459E-2</v>
      </c>
    </row>
    <row r="1450" spans="2:7">
      <c r="B1450" s="283">
        <v>45272.645833333336</v>
      </c>
      <c r="C1450" s="284">
        <v>702.92</v>
      </c>
      <c r="D1450" s="98">
        <f t="shared" si="49"/>
        <v>1.0756533293961317</v>
      </c>
      <c r="E1450" s="98">
        <v>1.2926003314359669E-2</v>
      </c>
      <c r="F1450" s="98">
        <v>1441</v>
      </c>
      <c r="G1450" s="76">
        <f t="shared" ca="1" si="48"/>
        <v>-8.8973086664715772E-3</v>
      </c>
    </row>
    <row r="1451" spans="2:7">
      <c r="B1451" s="283">
        <v>38337.645833333336</v>
      </c>
      <c r="C1451" s="284">
        <v>32.130000000000003</v>
      </c>
      <c r="D1451" s="98">
        <f t="shared" si="49"/>
        <v>-0.95429067319182836</v>
      </c>
      <c r="E1451" s="98">
        <v>1.292559899117296E-2</v>
      </c>
      <c r="F1451" s="98">
        <v>1442</v>
      </c>
      <c r="G1451" s="76">
        <f t="shared" ca="1" si="48"/>
        <v>1.4314768320720773E-2</v>
      </c>
    </row>
    <row r="1452" spans="2:7">
      <c r="B1452" s="283">
        <v>39482.645833333336</v>
      </c>
      <c r="C1452" s="284">
        <v>92.5</v>
      </c>
      <c r="D1452" s="98">
        <f t="shared" si="49"/>
        <v>1.8789293495175845</v>
      </c>
      <c r="E1452" s="98">
        <v>1.2921594393342062E-2</v>
      </c>
      <c r="F1452" s="98">
        <v>1443</v>
      </c>
      <c r="G1452" s="76">
        <f t="shared" ca="1" si="48"/>
        <v>2.5508030639711916E-2</v>
      </c>
    </row>
    <row r="1453" spans="2:7">
      <c r="B1453" s="283">
        <v>38679.645833333336</v>
      </c>
      <c r="C1453" s="284">
        <v>76.849999999999994</v>
      </c>
      <c r="D1453" s="98">
        <f t="shared" si="49"/>
        <v>-0.16918918918918924</v>
      </c>
      <c r="E1453" s="98">
        <v>1.2916831422169262E-2</v>
      </c>
      <c r="F1453" s="98">
        <v>1444</v>
      </c>
      <c r="G1453" s="76">
        <f t="shared" ca="1" si="48"/>
        <v>-9.7421417374182612E-3</v>
      </c>
    </row>
    <row r="1454" spans="2:7">
      <c r="B1454" s="283">
        <v>36692.645833333336</v>
      </c>
      <c r="C1454" s="284">
        <v>26.67</v>
      </c>
      <c r="D1454" s="98">
        <f t="shared" si="49"/>
        <v>-0.65296031229668183</v>
      </c>
      <c r="E1454" s="98">
        <v>1.2913026965438723E-2</v>
      </c>
      <c r="F1454" s="98">
        <v>1445</v>
      </c>
      <c r="G1454" s="76">
        <f t="shared" ca="1" si="48"/>
        <v>-3.6089590283044322E-2</v>
      </c>
    </row>
    <row r="1455" spans="2:7">
      <c r="B1455" s="283">
        <v>40322.645833333336</v>
      </c>
      <c r="C1455" s="284">
        <v>123.27</v>
      </c>
      <c r="D1455" s="98">
        <f t="shared" si="49"/>
        <v>3.622047244094488</v>
      </c>
      <c r="E1455" s="98">
        <v>1.2900575184880747E-2</v>
      </c>
      <c r="F1455" s="98">
        <v>1446</v>
      </c>
      <c r="G1455" s="76">
        <f t="shared" ca="1" si="48"/>
        <v>4.3493906875891782E-2</v>
      </c>
    </row>
    <row r="1456" spans="2:7">
      <c r="B1456" s="283">
        <v>38863.645833333336</v>
      </c>
      <c r="C1456" s="284">
        <v>86.37</v>
      </c>
      <c r="D1456" s="98">
        <f t="shared" si="49"/>
        <v>-0.29934290581650036</v>
      </c>
      <c r="E1456" s="98">
        <v>1.2900199366717491E-2</v>
      </c>
      <c r="F1456" s="98">
        <v>1447</v>
      </c>
      <c r="G1456" s="76">
        <f t="shared" ca="1" si="48"/>
        <v>-3.8970499458111839E-2</v>
      </c>
    </row>
    <row r="1457" spans="2:7">
      <c r="B1457" s="283">
        <v>37935.645833333336</v>
      </c>
      <c r="C1457" s="284">
        <v>25.13</v>
      </c>
      <c r="D1457" s="98">
        <f t="shared" si="49"/>
        <v>-0.70904249160588173</v>
      </c>
      <c r="E1457" s="98">
        <v>1.289802498992354E-2</v>
      </c>
      <c r="F1457" s="98">
        <v>1448</v>
      </c>
      <c r="G1457" s="76">
        <f t="shared" ca="1" si="48"/>
        <v>-2.7843318814675228E-3</v>
      </c>
    </row>
    <row r="1458" spans="2:7">
      <c r="B1458" s="283">
        <v>44631.645833333336</v>
      </c>
      <c r="C1458" s="284">
        <v>341.67</v>
      </c>
      <c r="D1458" s="98">
        <f t="shared" si="49"/>
        <v>12.596100278551534</v>
      </c>
      <c r="E1458" s="98">
        <v>1.2895766631092265E-2</v>
      </c>
      <c r="F1458" s="98">
        <v>1449</v>
      </c>
      <c r="G1458" s="76">
        <f t="shared" ca="1" si="48"/>
        <v>7.5259045044017304E-3</v>
      </c>
    </row>
    <row r="1459" spans="2:7">
      <c r="B1459" s="283">
        <v>43552.645833333336</v>
      </c>
      <c r="C1459" s="284">
        <v>378.82</v>
      </c>
      <c r="D1459" s="98">
        <f t="shared" si="49"/>
        <v>0.10873064653027775</v>
      </c>
      <c r="E1459" s="98">
        <v>1.2887700534759405E-2</v>
      </c>
      <c r="F1459" s="98">
        <v>1450</v>
      </c>
      <c r="G1459" s="76">
        <f t="shared" ca="1" si="48"/>
        <v>2.5155408849812752E-2</v>
      </c>
    </row>
    <row r="1460" spans="2:7">
      <c r="B1460" s="283">
        <v>38618.645833333336</v>
      </c>
      <c r="C1460" s="284">
        <v>66.87</v>
      </c>
      <c r="D1460" s="98">
        <f t="shared" si="49"/>
        <v>-0.82347816905126447</v>
      </c>
      <c r="E1460" s="98">
        <v>1.2874886398061225E-2</v>
      </c>
      <c r="F1460" s="98">
        <v>1451</v>
      </c>
      <c r="G1460" s="76">
        <f t="shared" ca="1" si="48"/>
        <v>5.3560289247146668E-2</v>
      </c>
    </row>
    <row r="1461" spans="2:7">
      <c r="B1461" s="283">
        <v>36802.645833333336</v>
      </c>
      <c r="C1461" s="284">
        <v>26</v>
      </c>
      <c r="D1461" s="98">
        <f t="shared" si="49"/>
        <v>-0.6111858830566772</v>
      </c>
      <c r="E1461" s="98">
        <v>1.2855473315153798E-2</v>
      </c>
      <c r="F1461" s="98">
        <v>1452</v>
      </c>
      <c r="G1461" s="76">
        <f t="shared" ca="1" si="48"/>
        <v>-2.359583567842994E-2</v>
      </c>
    </row>
    <row r="1462" spans="2:7">
      <c r="B1462" s="283">
        <v>37803.645833333336</v>
      </c>
      <c r="C1462" s="284">
        <v>24.48</v>
      </c>
      <c r="D1462" s="98">
        <f t="shared" si="49"/>
        <v>-5.8461538461538454E-2</v>
      </c>
      <c r="E1462" s="98">
        <v>1.2825817128671924E-2</v>
      </c>
      <c r="F1462" s="98">
        <v>1453</v>
      </c>
      <c r="G1462" s="76">
        <f t="shared" ca="1" si="48"/>
        <v>-3.6744916193947306E-3</v>
      </c>
    </row>
    <row r="1463" spans="2:7">
      <c r="B1463" s="283">
        <v>37789.645833333336</v>
      </c>
      <c r="C1463" s="284">
        <v>22.13</v>
      </c>
      <c r="D1463" s="98">
        <f t="shared" si="49"/>
        <v>-9.5996732026143894E-2</v>
      </c>
      <c r="E1463" s="98">
        <v>1.2814645308924399E-2</v>
      </c>
      <c r="F1463" s="98">
        <v>1454</v>
      </c>
      <c r="G1463" s="76">
        <f t="shared" ca="1" si="48"/>
        <v>5.2856524040632031E-3</v>
      </c>
    </row>
    <row r="1464" spans="2:7">
      <c r="B1464" s="283">
        <v>41348.645833333336</v>
      </c>
      <c r="C1464" s="284">
        <v>201.64</v>
      </c>
      <c r="D1464" s="98">
        <f t="shared" si="49"/>
        <v>8.111613194758247</v>
      </c>
      <c r="E1464" s="98">
        <v>1.2808277663368228E-2</v>
      </c>
      <c r="F1464" s="98">
        <v>1455</v>
      </c>
      <c r="G1464" s="76">
        <f t="shared" ca="1" si="48"/>
        <v>1.7331563817084089E-2</v>
      </c>
    </row>
    <row r="1465" spans="2:7">
      <c r="B1465" s="283">
        <v>39540.645833333336</v>
      </c>
      <c r="C1465" s="284">
        <v>87.78</v>
      </c>
      <c r="D1465" s="98">
        <f t="shared" si="49"/>
        <v>-0.56466970839119224</v>
      </c>
      <c r="E1465" s="98">
        <v>1.2807199723087637E-2</v>
      </c>
      <c r="F1465" s="98">
        <v>1456</v>
      </c>
      <c r="G1465" s="76">
        <f t="shared" ca="1" si="48"/>
        <v>-2.7866069112193977E-2</v>
      </c>
    </row>
    <row r="1466" spans="2:7">
      <c r="B1466" s="283">
        <v>41312.645833333336</v>
      </c>
      <c r="C1466" s="284">
        <v>216.2</v>
      </c>
      <c r="D1466" s="98">
        <f t="shared" si="49"/>
        <v>1.4629756208703575</v>
      </c>
      <c r="E1466" s="98">
        <v>1.2788682250433281E-2</v>
      </c>
      <c r="F1466" s="98">
        <v>1457</v>
      </c>
      <c r="G1466" s="76">
        <f t="shared" ca="1" si="48"/>
        <v>-2.0722715800079758E-3</v>
      </c>
    </row>
    <row r="1467" spans="2:7">
      <c r="B1467" s="283">
        <v>39611.645833333336</v>
      </c>
      <c r="C1467" s="284">
        <v>96.64</v>
      </c>
      <c r="D1467" s="98">
        <f t="shared" si="49"/>
        <v>-0.5530064754856614</v>
      </c>
      <c r="E1467" s="98">
        <v>1.2785579543072689E-2</v>
      </c>
      <c r="F1467" s="98">
        <v>1458</v>
      </c>
      <c r="G1467" s="76">
        <f t="shared" ca="1" si="48"/>
        <v>6.5860664611028224E-3</v>
      </c>
    </row>
    <row r="1468" spans="2:7">
      <c r="B1468" s="283">
        <v>43637.645833333336</v>
      </c>
      <c r="C1468" s="284">
        <v>297.72000000000003</v>
      </c>
      <c r="D1468" s="98">
        <f t="shared" si="49"/>
        <v>2.0807119205298017</v>
      </c>
      <c r="E1468" s="98">
        <v>1.2756403714664799E-2</v>
      </c>
      <c r="F1468" s="98">
        <v>1459</v>
      </c>
      <c r="G1468" s="76">
        <f t="shared" ca="1" si="48"/>
        <v>7.3662912656426941E-3</v>
      </c>
    </row>
    <row r="1469" spans="2:7">
      <c r="B1469" s="283">
        <v>44140.645833333336</v>
      </c>
      <c r="C1469" s="284">
        <v>291.77</v>
      </c>
      <c r="D1469" s="98">
        <f t="shared" si="49"/>
        <v>-1.9985221013032572E-2</v>
      </c>
      <c r="E1469" s="98">
        <v>1.2738632419298623E-2</v>
      </c>
      <c r="F1469" s="98">
        <v>1460</v>
      </c>
      <c r="G1469" s="76">
        <f t="shared" ca="1" si="48"/>
        <v>2.2806590802523074E-2</v>
      </c>
    </row>
    <row r="1470" spans="2:7">
      <c r="B1470" s="283">
        <v>42487.645833333336</v>
      </c>
      <c r="C1470" s="284">
        <v>314.38</v>
      </c>
      <c r="D1470" s="98">
        <f t="shared" si="49"/>
        <v>7.749254549816631E-2</v>
      </c>
      <c r="E1470" s="98">
        <v>1.2724285668266555E-2</v>
      </c>
      <c r="F1470" s="98">
        <v>1461</v>
      </c>
      <c r="G1470" s="76">
        <f t="shared" ca="1" si="48"/>
        <v>-1.9305829519910871E-2</v>
      </c>
    </row>
    <row r="1471" spans="2:7">
      <c r="B1471" s="283">
        <v>41254.645833333336</v>
      </c>
      <c r="C1471" s="284">
        <v>230.08</v>
      </c>
      <c r="D1471" s="98">
        <f t="shared" si="49"/>
        <v>-0.26814682867866912</v>
      </c>
      <c r="E1471" s="98">
        <v>1.2720630309432712E-2</v>
      </c>
      <c r="F1471" s="98">
        <v>1462</v>
      </c>
      <c r="G1471" s="76">
        <f t="shared" ca="1" si="48"/>
        <v>9.1876474256307496E-3</v>
      </c>
    </row>
    <row r="1472" spans="2:7">
      <c r="B1472" s="283">
        <v>44834.645833333336</v>
      </c>
      <c r="C1472" s="284">
        <v>382.63</v>
      </c>
      <c r="D1472" s="98">
        <f t="shared" si="49"/>
        <v>0.66303025034770502</v>
      </c>
      <c r="E1472" s="98">
        <v>1.2704126194320153E-2</v>
      </c>
      <c r="F1472" s="98">
        <v>1463</v>
      </c>
      <c r="G1472" s="76">
        <f t="shared" ca="1" si="48"/>
        <v>5.060149218221283E-3</v>
      </c>
    </row>
    <row r="1473" spans="2:7">
      <c r="B1473" s="283">
        <v>37155.645833333336</v>
      </c>
      <c r="C1473" s="284">
        <v>19.93</v>
      </c>
      <c r="D1473" s="98">
        <f t="shared" si="49"/>
        <v>-0.94791312756448787</v>
      </c>
      <c r="E1473" s="98">
        <v>1.2703252032520318E-2</v>
      </c>
      <c r="F1473" s="98">
        <v>1464</v>
      </c>
      <c r="G1473" s="76">
        <f t="shared" ca="1" si="48"/>
        <v>-3.9622196120075837E-2</v>
      </c>
    </row>
    <row r="1474" spans="2:7">
      <c r="B1474" s="283">
        <v>44615.645833333336</v>
      </c>
      <c r="C1474" s="284">
        <v>339</v>
      </c>
      <c r="D1474" s="98">
        <f t="shared" si="49"/>
        <v>16.009533366783742</v>
      </c>
      <c r="E1474" s="98">
        <v>1.2696041822255477E-2</v>
      </c>
      <c r="F1474" s="98">
        <v>1465</v>
      </c>
      <c r="G1474" s="76">
        <f t="shared" ca="1" si="48"/>
        <v>-1.7583516525861514E-2</v>
      </c>
    </row>
    <row r="1475" spans="2:7">
      <c r="B1475" s="283">
        <v>42339.645833333336</v>
      </c>
      <c r="C1475" s="284">
        <v>466.17</v>
      </c>
      <c r="D1475" s="98">
        <f t="shared" si="49"/>
        <v>0.37513274336283198</v>
      </c>
      <c r="E1475" s="98">
        <v>1.2686550952577536E-2</v>
      </c>
      <c r="F1475" s="98">
        <v>1466</v>
      </c>
      <c r="G1475" s="76">
        <f t="shared" ca="1" si="48"/>
        <v>-1.4978761833870025E-2</v>
      </c>
    </row>
    <row r="1476" spans="2:7">
      <c r="B1476" s="283">
        <v>37309.645833333336</v>
      </c>
      <c r="C1476" s="284">
        <v>24.78</v>
      </c>
      <c r="D1476" s="98">
        <f t="shared" si="49"/>
        <v>-0.94684342621790329</v>
      </c>
      <c r="E1476" s="98">
        <v>1.2668573763792601E-2</v>
      </c>
      <c r="F1476" s="98">
        <v>1467</v>
      </c>
      <c r="G1476" s="76">
        <f t="shared" ca="1" si="48"/>
        <v>2.9977108375312655E-2</v>
      </c>
    </row>
    <row r="1477" spans="2:7">
      <c r="B1477" s="283">
        <v>41401.645833333336</v>
      </c>
      <c r="C1477" s="284">
        <v>161.59</v>
      </c>
      <c r="D1477" s="98">
        <f t="shared" si="49"/>
        <v>5.5209846650524614</v>
      </c>
      <c r="E1477" s="98">
        <v>1.2659021119258096E-2</v>
      </c>
      <c r="F1477" s="98">
        <v>1468</v>
      </c>
      <c r="G1477" s="76">
        <f t="shared" ca="1" si="48"/>
        <v>3.7675452517367487E-2</v>
      </c>
    </row>
    <row r="1478" spans="2:7">
      <c r="B1478" s="283">
        <v>40595.645833333336</v>
      </c>
      <c r="C1478" s="284">
        <v>121.88</v>
      </c>
      <c r="D1478" s="98">
        <f t="shared" si="49"/>
        <v>-0.24574540503744047</v>
      </c>
      <c r="E1478" s="98">
        <v>1.2628780325689482E-2</v>
      </c>
      <c r="F1478" s="98">
        <v>1469</v>
      </c>
      <c r="G1478" s="76">
        <f t="shared" ca="1" si="48"/>
        <v>1.5044754081594792E-2</v>
      </c>
    </row>
    <row r="1479" spans="2:7">
      <c r="B1479" s="283">
        <v>42031.645833333336</v>
      </c>
      <c r="C1479" s="284">
        <v>186.9</v>
      </c>
      <c r="D1479" s="98">
        <f t="shared" si="49"/>
        <v>0.53347554972103728</v>
      </c>
      <c r="E1479" s="98">
        <v>1.2623936717776507E-2</v>
      </c>
      <c r="F1479" s="98">
        <v>1470</v>
      </c>
      <c r="G1479" s="76">
        <f t="shared" ca="1" si="48"/>
        <v>1.5317168804523652E-2</v>
      </c>
    </row>
    <row r="1480" spans="2:7">
      <c r="B1480" s="283">
        <v>37069.645833333336</v>
      </c>
      <c r="C1480" s="284">
        <v>20.86</v>
      </c>
      <c r="D1480" s="98">
        <f t="shared" si="49"/>
        <v>-0.88838951310861425</v>
      </c>
      <c r="E1480" s="98">
        <v>1.2621359223300876E-2</v>
      </c>
      <c r="F1480" s="98">
        <v>1471</v>
      </c>
      <c r="G1480" s="76">
        <f t="shared" ca="1" si="48"/>
        <v>1.6935460361285098E-2</v>
      </c>
    </row>
    <row r="1481" spans="2:7">
      <c r="B1481" s="283">
        <v>43056.645833333336</v>
      </c>
      <c r="C1481" s="284">
        <v>347.43</v>
      </c>
      <c r="D1481" s="98">
        <f t="shared" si="49"/>
        <v>15.655321188878236</v>
      </c>
      <c r="E1481" s="98">
        <v>1.2620227338968171E-2</v>
      </c>
      <c r="F1481" s="98">
        <v>1472</v>
      </c>
      <c r="G1481" s="76">
        <f t="shared" ca="1" si="48"/>
        <v>-9.0681773344401286E-3</v>
      </c>
    </row>
    <row r="1482" spans="2:7">
      <c r="B1482" s="283">
        <v>41215.645833333336</v>
      </c>
      <c r="C1482" s="284">
        <v>224.13</v>
      </c>
      <c r="D1482" s="98">
        <f t="shared" si="49"/>
        <v>-0.35489163284690439</v>
      </c>
      <c r="E1482" s="98">
        <v>1.2605042016806678E-2</v>
      </c>
      <c r="F1482" s="98">
        <v>1473</v>
      </c>
      <c r="G1482" s="76">
        <f t="shared" ref="G1482:G1545" ca="1" si="50">_xlfn.NORM.INV(RAND(),M$12,M$13)</f>
        <v>8.1293509469518611E-3</v>
      </c>
    </row>
    <row r="1483" spans="2:7">
      <c r="B1483" s="283">
        <v>44781.645833333336</v>
      </c>
      <c r="C1483" s="284">
        <v>399.78</v>
      </c>
      <c r="D1483" s="98">
        <f t="shared" ref="D1483:D1546" si="51">C1483/C1482-1</f>
        <v>0.7836969615847944</v>
      </c>
      <c r="E1483" s="98">
        <v>1.2562686793982092E-2</v>
      </c>
      <c r="F1483" s="98">
        <v>1474</v>
      </c>
      <c r="G1483" s="76">
        <f t="shared" ca="1" si="50"/>
        <v>2.3379505447693643E-3</v>
      </c>
    </row>
    <row r="1484" spans="2:7">
      <c r="B1484" s="283">
        <v>38126.645833333336</v>
      </c>
      <c r="C1484" s="284">
        <v>24.99</v>
      </c>
      <c r="D1484" s="98">
        <f t="shared" si="51"/>
        <v>-0.93749061984091253</v>
      </c>
      <c r="E1484" s="98">
        <v>1.2560777957860481E-2</v>
      </c>
      <c r="F1484" s="98">
        <v>1475</v>
      </c>
      <c r="G1484" s="76">
        <f t="shared" ca="1" si="50"/>
        <v>9.9585447568760876E-3</v>
      </c>
    </row>
    <row r="1485" spans="2:7">
      <c r="B1485" s="283">
        <v>42433.645833333336</v>
      </c>
      <c r="C1485" s="284">
        <v>388.6</v>
      </c>
      <c r="D1485" s="98">
        <f t="shared" si="51"/>
        <v>14.550220088035216</v>
      </c>
      <c r="E1485" s="98">
        <v>1.255927875345253E-2</v>
      </c>
      <c r="F1485" s="98">
        <v>1476</v>
      </c>
      <c r="G1485" s="76">
        <f t="shared" ca="1" si="50"/>
        <v>-2.0585581195188253E-2</v>
      </c>
    </row>
    <row r="1486" spans="2:7">
      <c r="B1486" s="283">
        <v>37075.645833333336</v>
      </c>
      <c r="C1486" s="284">
        <v>23.4</v>
      </c>
      <c r="D1486" s="98">
        <f t="shared" si="51"/>
        <v>-0.9397838394235718</v>
      </c>
      <c r="E1486" s="98">
        <v>1.2548680225010767E-2</v>
      </c>
      <c r="F1486" s="98">
        <v>1477</v>
      </c>
      <c r="G1486" s="76">
        <f t="shared" ca="1" si="50"/>
        <v>1.7143368560368962E-2</v>
      </c>
    </row>
    <row r="1487" spans="2:7">
      <c r="B1487" s="283">
        <v>45664.645833333336</v>
      </c>
      <c r="C1487" s="284">
        <v>1659.03</v>
      </c>
      <c r="D1487" s="98">
        <f t="shared" si="51"/>
        <v>69.898717948717959</v>
      </c>
      <c r="E1487" s="98">
        <v>1.2542112201552547E-2</v>
      </c>
      <c r="F1487" s="98">
        <v>1478</v>
      </c>
      <c r="G1487" s="76">
        <f t="shared" ca="1" si="50"/>
        <v>8.1572758118229165E-3</v>
      </c>
    </row>
    <row r="1488" spans="2:7">
      <c r="B1488" s="283">
        <v>38526.645833333336</v>
      </c>
      <c r="C1488" s="284">
        <v>52.58</v>
      </c>
      <c r="D1488" s="98">
        <f t="shared" si="51"/>
        <v>-0.9683067816736286</v>
      </c>
      <c r="E1488" s="98">
        <v>1.251684960523769E-2</v>
      </c>
      <c r="F1488" s="98">
        <v>1479</v>
      </c>
      <c r="G1488" s="76">
        <f t="shared" ca="1" si="50"/>
        <v>-6.1169416565730762E-3</v>
      </c>
    </row>
    <row r="1489" spans="2:7">
      <c r="B1489" s="283">
        <v>43077.645833333336</v>
      </c>
      <c r="C1489" s="284">
        <v>330.4</v>
      </c>
      <c r="D1489" s="98">
        <f t="shared" si="51"/>
        <v>5.2837580829212625</v>
      </c>
      <c r="E1489" s="98">
        <v>1.2503064476587333E-2</v>
      </c>
      <c r="F1489" s="98">
        <v>1480</v>
      </c>
      <c r="G1489" s="76">
        <f t="shared" ca="1" si="50"/>
        <v>4.4402304525807811E-2</v>
      </c>
    </row>
    <row r="1490" spans="2:7">
      <c r="B1490" s="283">
        <v>37096.645833333336</v>
      </c>
      <c r="C1490" s="284">
        <v>22.68</v>
      </c>
      <c r="D1490" s="98">
        <f t="shared" si="51"/>
        <v>-0.93135593220338986</v>
      </c>
      <c r="E1490" s="98">
        <v>1.2499999999999956E-2</v>
      </c>
      <c r="F1490" s="98">
        <v>1481</v>
      </c>
      <c r="G1490" s="76">
        <f t="shared" ca="1" si="50"/>
        <v>3.4815179011532804E-2</v>
      </c>
    </row>
    <row r="1491" spans="2:7">
      <c r="B1491" s="283">
        <v>39127.645833333336</v>
      </c>
      <c r="C1491" s="284">
        <v>86.7</v>
      </c>
      <c r="D1491" s="98">
        <f t="shared" si="51"/>
        <v>2.8227513227513228</v>
      </c>
      <c r="E1491" s="98">
        <v>1.2495620693682152E-2</v>
      </c>
      <c r="F1491" s="98">
        <v>1482</v>
      </c>
      <c r="G1491" s="76">
        <f t="shared" ca="1" si="50"/>
        <v>-1.719356585223486E-2</v>
      </c>
    </row>
    <row r="1492" spans="2:7">
      <c r="B1492" s="283">
        <v>40730.645833333336</v>
      </c>
      <c r="C1492" s="284">
        <v>194.12</v>
      </c>
      <c r="D1492" s="98">
        <f t="shared" si="51"/>
        <v>1.2389850057670126</v>
      </c>
      <c r="E1492" s="98">
        <v>1.2465446200386143E-2</v>
      </c>
      <c r="F1492" s="98">
        <v>1483</v>
      </c>
      <c r="G1492" s="76">
        <f t="shared" ca="1" si="50"/>
        <v>6.3086361837487268E-2</v>
      </c>
    </row>
    <row r="1493" spans="2:7">
      <c r="B1493" s="283">
        <v>41991.645833333336</v>
      </c>
      <c r="C1493" s="284">
        <v>192.67</v>
      </c>
      <c r="D1493" s="98">
        <f t="shared" si="51"/>
        <v>-7.4696064290130648E-3</v>
      </c>
      <c r="E1493" s="98">
        <v>1.245401996847062E-2</v>
      </c>
      <c r="F1493" s="98">
        <v>1484</v>
      </c>
      <c r="G1493" s="76">
        <f t="shared" ca="1" si="50"/>
        <v>9.888722379270961E-3</v>
      </c>
    </row>
    <row r="1494" spans="2:7">
      <c r="B1494" s="283">
        <v>39512.645833333336</v>
      </c>
      <c r="C1494" s="284">
        <v>82.93</v>
      </c>
      <c r="D1494" s="98">
        <f t="shared" si="51"/>
        <v>-0.5695749208491202</v>
      </c>
      <c r="E1494" s="98">
        <v>1.2452691979001562E-2</v>
      </c>
      <c r="F1494" s="98">
        <v>1485</v>
      </c>
      <c r="G1494" s="76">
        <f t="shared" ca="1" si="50"/>
        <v>6.9431454641391277E-3</v>
      </c>
    </row>
    <row r="1495" spans="2:7">
      <c r="B1495" s="283">
        <v>43397.645833333336</v>
      </c>
      <c r="C1495" s="284">
        <v>238.38</v>
      </c>
      <c r="D1495" s="98">
        <f t="shared" si="51"/>
        <v>1.8744724466417457</v>
      </c>
      <c r="E1495" s="98">
        <v>1.2444255680611693E-2</v>
      </c>
      <c r="F1495" s="98">
        <v>1486</v>
      </c>
      <c r="G1495" s="76">
        <f t="shared" ca="1" si="50"/>
        <v>2.1193959003604108E-3</v>
      </c>
    </row>
    <row r="1496" spans="2:7">
      <c r="B1496" s="283">
        <v>41668.645833333336</v>
      </c>
      <c r="C1496" s="284">
        <v>170.36</v>
      </c>
      <c r="D1496" s="98">
        <f t="shared" si="51"/>
        <v>-0.2853427300948066</v>
      </c>
      <c r="E1496" s="98">
        <v>1.2420514649075898E-2</v>
      </c>
      <c r="F1496" s="98">
        <v>1487</v>
      </c>
      <c r="G1496" s="76">
        <f t="shared" ca="1" si="50"/>
        <v>4.3290135947795273E-2</v>
      </c>
    </row>
    <row r="1497" spans="2:7">
      <c r="B1497" s="283">
        <v>38223.645833333336</v>
      </c>
      <c r="C1497" s="284">
        <v>26.92</v>
      </c>
      <c r="D1497" s="98">
        <f t="shared" si="51"/>
        <v>-0.84198168584174693</v>
      </c>
      <c r="E1497" s="98">
        <v>1.2410680707032773E-2</v>
      </c>
      <c r="F1497" s="98">
        <v>1488</v>
      </c>
      <c r="G1497" s="76">
        <f t="shared" ca="1" si="50"/>
        <v>-6.811348309079512E-3</v>
      </c>
    </row>
    <row r="1498" spans="2:7">
      <c r="B1498" s="283">
        <v>40633.645833333336</v>
      </c>
      <c r="C1498" s="284">
        <v>128.09</v>
      </c>
      <c r="D1498" s="98">
        <f t="shared" si="51"/>
        <v>3.7581723625557206</v>
      </c>
      <c r="E1498" s="98">
        <v>1.2409105279797661E-2</v>
      </c>
      <c r="F1498" s="98">
        <v>1489</v>
      </c>
      <c r="G1498" s="76">
        <f t="shared" ca="1" si="50"/>
        <v>2.1948193909263773E-2</v>
      </c>
    </row>
    <row r="1499" spans="2:7">
      <c r="B1499" s="283">
        <v>39080.645833333336</v>
      </c>
      <c r="C1499" s="284">
        <v>89.1</v>
      </c>
      <c r="D1499" s="98">
        <f t="shared" si="51"/>
        <v>-0.30439534702162552</v>
      </c>
      <c r="E1499" s="98">
        <v>1.2384956254970936E-2</v>
      </c>
      <c r="F1499" s="98">
        <v>1490</v>
      </c>
      <c r="G1499" s="76">
        <f t="shared" ca="1" si="50"/>
        <v>-2.9667808804614313E-2</v>
      </c>
    </row>
    <row r="1500" spans="2:7">
      <c r="B1500" s="283">
        <v>37224.645833333336</v>
      </c>
      <c r="C1500" s="284">
        <v>27</v>
      </c>
      <c r="D1500" s="98">
        <f t="shared" si="51"/>
        <v>-0.69696969696969702</v>
      </c>
      <c r="E1500" s="98">
        <v>1.2373453318335059E-2</v>
      </c>
      <c r="F1500" s="98">
        <v>1491</v>
      </c>
      <c r="G1500" s="76">
        <f t="shared" ca="1" si="50"/>
        <v>-1.2538098273867851E-2</v>
      </c>
    </row>
    <row r="1501" spans="2:7">
      <c r="B1501" s="283">
        <v>37642.645833333336</v>
      </c>
      <c r="C1501" s="284">
        <v>22.91</v>
      </c>
      <c r="D1501" s="98">
        <f t="shared" si="51"/>
        <v>-0.15148148148148144</v>
      </c>
      <c r="E1501" s="98">
        <v>1.2372956252761913E-2</v>
      </c>
      <c r="F1501" s="98">
        <v>1492</v>
      </c>
      <c r="G1501" s="76">
        <f t="shared" ca="1" si="50"/>
        <v>6.279015616395045E-3</v>
      </c>
    </row>
    <row r="1502" spans="2:7">
      <c r="B1502" s="283">
        <v>42534.645833333336</v>
      </c>
      <c r="C1502" s="284">
        <v>293.05</v>
      </c>
      <c r="D1502" s="98">
        <f t="shared" si="51"/>
        <v>11.791357485814055</v>
      </c>
      <c r="E1502" s="98">
        <v>1.2367430130928891E-2</v>
      </c>
      <c r="F1502" s="98">
        <v>1493</v>
      </c>
      <c r="G1502" s="76">
        <f t="shared" ca="1" si="50"/>
        <v>-1.0289761474295157E-2</v>
      </c>
    </row>
    <row r="1503" spans="2:7">
      <c r="B1503" s="283">
        <v>41016.645833333336</v>
      </c>
      <c r="C1503" s="284">
        <v>252.34</v>
      </c>
      <c r="D1503" s="98">
        <f t="shared" si="51"/>
        <v>-0.13891827333219586</v>
      </c>
      <c r="E1503" s="98">
        <v>1.2315962610823572E-2</v>
      </c>
      <c r="F1503" s="98">
        <v>1494</v>
      </c>
      <c r="G1503" s="76">
        <f t="shared" ca="1" si="50"/>
        <v>-2.488568065000496E-2</v>
      </c>
    </row>
    <row r="1504" spans="2:7">
      <c r="B1504" s="283">
        <v>43139.645833333336</v>
      </c>
      <c r="C1504" s="284">
        <v>286.39999999999998</v>
      </c>
      <c r="D1504" s="98">
        <f t="shared" si="51"/>
        <v>0.13497661884758649</v>
      </c>
      <c r="E1504" s="98">
        <v>1.2300296903718255E-2</v>
      </c>
      <c r="F1504" s="98">
        <v>1495</v>
      </c>
      <c r="G1504" s="76">
        <f t="shared" ca="1" si="50"/>
        <v>-1.937634146253582E-2</v>
      </c>
    </row>
    <row r="1505" spans="2:7">
      <c r="B1505" s="283">
        <v>37182.645833333336</v>
      </c>
      <c r="C1505" s="284">
        <v>20.58</v>
      </c>
      <c r="D1505" s="98">
        <f t="shared" si="51"/>
        <v>-0.92814245810055862</v>
      </c>
      <c r="E1505" s="98">
        <v>1.2297097884899078E-2</v>
      </c>
      <c r="F1505" s="98">
        <v>1496</v>
      </c>
      <c r="G1505" s="76">
        <f t="shared" ca="1" si="50"/>
        <v>2.5527195246228866E-2</v>
      </c>
    </row>
    <row r="1506" spans="2:7">
      <c r="B1506" s="283">
        <v>43374.645833333336</v>
      </c>
      <c r="C1506" s="284">
        <v>253.55</v>
      </c>
      <c r="D1506" s="98">
        <f t="shared" si="51"/>
        <v>11.320213799805638</v>
      </c>
      <c r="E1506" s="98">
        <v>1.2296881862099207E-2</v>
      </c>
      <c r="F1506" s="98">
        <v>1497</v>
      </c>
      <c r="G1506" s="76">
        <f t="shared" ca="1" si="50"/>
        <v>1.6398192326748322E-2</v>
      </c>
    </row>
    <row r="1507" spans="2:7">
      <c r="B1507" s="283">
        <v>37113.645833333336</v>
      </c>
      <c r="C1507" s="284">
        <v>21.46</v>
      </c>
      <c r="D1507" s="98">
        <f t="shared" si="51"/>
        <v>-0.91536186156576616</v>
      </c>
      <c r="E1507" s="98">
        <v>1.2264150943396279E-2</v>
      </c>
      <c r="F1507" s="98">
        <v>1498</v>
      </c>
      <c r="G1507" s="76">
        <f t="shared" ca="1" si="50"/>
        <v>1.2040355547918276E-2</v>
      </c>
    </row>
    <row r="1508" spans="2:7">
      <c r="B1508" s="283">
        <v>40043.645833333336</v>
      </c>
      <c r="C1508" s="284">
        <v>108.37</v>
      </c>
      <c r="D1508" s="98">
        <f t="shared" si="51"/>
        <v>4.0498602050326191</v>
      </c>
      <c r="E1508" s="98">
        <v>1.2236129273304641E-2</v>
      </c>
      <c r="F1508" s="98">
        <v>1499</v>
      </c>
      <c r="G1508" s="76">
        <f t="shared" ca="1" si="50"/>
        <v>4.1300733867238903E-4</v>
      </c>
    </row>
    <row r="1509" spans="2:7">
      <c r="B1509" s="283">
        <v>43185.645833333336</v>
      </c>
      <c r="C1509" s="284">
        <v>269.58</v>
      </c>
      <c r="D1509" s="98">
        <f t="shared" si="51"/>
        <v>1.4875888160930146</v>
      </c>
      <c r="E1509" s="98">
        <v>1.2202906169038519E-2</v>
      </c>
      <c r="F1509" s="98">
        <v>1500</v>
      </c>
      <c r="G1509" s="76">
        <f t="shared" ca="1" si="50"/>
        <v>-9.3880131580528717E-3</v>
      </c>
    </row>
    <row r="1510" spans="2:7">
      <c r="B1510" s="283">
        <v>37498.645833333336</v>
      </c>
      <c r="C1510" s="284">
        <v>23.27</v>
      </c>
      <c r="D1510" s="98">
        <f t="shared" si="51"/>
        <v>-0.91368054009941391</v>
      </c>
      <c r="E1510" s="98">
        <v>1.2179208351457138E-2</v>
      </c>
      <c r="F1510" s="98">
        <v>1501</v>
      </c>
      <c r="G1510" s="76">
        <f t="shared" ca="1" si="50"/>
        <v>-3.7367937376923246E-2</v>
      </c>
    </row>
    <row r="1511" spans="2:7">
      <c r="B1511" s="283">
        <v>37844.645833333336</v>
      </c>
      <c r="C1511" s="284">
        <v>25.78</v>
      </c>
      <c r="D1511" s="98">
        <f t="shared" si="51"/>
        <v>0.10786420283626996</v>
      </c>
      <c r="E1511" s="98">
        <v>1.2171181782489215E-2</v>
      </c>
      <c r="F1511" s="98">
        <v>1502</v>
      </c>
      <c r="G1511" s="76">
        <f t="shared" ca="1" si="50"/>
        <v>2.9943131009731873E-2</v>
      </c>
    </row>
    <row r="1512" spans="2:7">
      <c r="B1512" s="283">
        <v>41779.645833333336</v>
      </c>
      <c r="C1512" s="284">
        <v>208.74</v>
      </c>
      <c r="D1512" s="98">
        <f t="shared" si="51"/>
        <v>7.0969743987587268</v>
      </c>
      <c r="E1512" s="98">
        <v>1.2170877175968764E-2</v>
      </c>
      <c r="F1512" s="98">
        <v>1503</v>
      </c>
      <c r="G1512" s="76">
        <f t="shared" ca="1" si="50"/>
        <v>-2.6031672794306848E-2</v>
      </c>
    </row>
    <row r="1513" spans="2:7">
      <c r="B1513" s="283">
        <v>38803.645833333336</v>
      </c>
      <c r="C1513" s="284">
        <v>88.33</v>
      </c>
      <c r="D1513" s="98">
        <f t="shared" si="51"/>
        <v>-0.57684200440739675</v>
      </c>
      <c r="E1513" s="98">
        <v>1.214621290248652E-2</v>
      </c>
      <c r="F1513" s="98">
        <v>1504</v>
      </c>
      <c r="G1513" s="76">
        <f t="shared" ca="1" si="50"/>
        <v>2.3347695862233193E-2</v>
      </c>
    </row>
    <row r="1514" spans="2:7">
      <c r="B1514" s="283">
        <v>40442.645833333336</v>
      </c>
      <c r="C1514" s="284">
        <v>117.51</v>
      </c>
      <c r="D1514" s="98">
        <f t="shared" si="51"/>
        <v>0.33035208875806643</v>
      </c>
      <c r="E1514" s="98">
        <v>1.2144702842377342E-2</v>
      </c>
      <c r="F1514" s="98">
        <v>1505</v>
      </c>
      <c r="G1514" s="76">
        <f t="shared" ca="1" si="50"/>
        <v>-3.6715856954497902E-2</v>
      </c>
    </row>
    <row r="1515" spans="2:7">
      <c r="B1515" s="283">
        <v>38147.645833333336</v>
      </c>
      <c r="C1515" s="284">
        <v>25.03</v>
      </c>
      <c r="D1515" s="98">
        <f t="shared" si="51"/>
        <v>-0.78699685133180153</v>
      </c>
      <c r="E1515" s="98">
        <v>1.2131014961585196E-2</v>
      </c>
      <c r="F1515" s="98">
        <v>1506</v>
      </c>
      <c r="G1515" s="76">
        <f t="shared" ca="1" si="50"/>
        <v>1.7492990993144938E-2</v>
      </c>
    </row>
    <row r="1516" spans="2:7">
      <c r="B1516" s="283">
        <v>38484.645833333336</v>
      </c>
      <c r="C1516" s="284">
        <v>51.73</v>
      </c>
      <c r="D1516" s="98">
        <f t="shared" si="51"/>
        <v>1.0667199360767077</v>
      </c>
      <c r="E1516" s="98">
        <v>1.2130698493445502E-2</v>
      </c>
      <c r="F1516" s="98">
        <v>1507</v>
      </c>
      <c r="G1516" s="76">
        <f t="shared" ca="1" si="50"/>
        <v>-1.9488602391152337E-2</v>
      </c>
    </row>
    <row r="1517" spans="2:7">
      <c r="B1517" s="283">
        <v>38441.645833333336</v>
      </c>
      <c r="C1517" s="284">
        <v>48.51</v>
      </c>
      <c r="D1517" s="98">
        <f t="shared" si="51"/>
        <v>-6.224627875507438E-2</v>
      </c>
      <c r="E1517" s="98">
        <v>1.2100980596703392E-2</v>
      </c>
      <c r="F1517" s="98">
        <v>1508</v>
      </c>
      <c r="G1517" s="76">
        <f t="shared" ca="1" si="50"/>
        <v>2.9650021593444095E-2</v>
      </c>
    </row>
    <row r="1518" spans="2:7">
      <c r="B1518" s="283">
        <v>43628.645833333336</v>
      </c>
      <c r="C1518" s="284">
        <v>302.02999999999997</v>
      </c>
      <c r="D1518" s="98">
        <f t="shared" si="51"/>
        <v>5.2261389404246543</v>
      </c>
      <c r="E1518" s="98">
        <v>1.2097044434018933E-2</v>
      </c>
      <c r="F1518" s="98">
        <v>1509</v>
      </c>
      <c r="G1518" s="76">
        <f t="shared" ca="1" si="50"/>
        <v>1.4665749854708164E-2</v>
      </c>
    </row>
    <row r="1519" spans="2:7">
      <c r="B1519" s="283">
        <v>40367.645833333336</v>
      </c>
      <c r="C1519" s="284">
        <v>121.54</v>
      </c>
      <c r="D1519" s="98">
        <f t="shared" si="51"/>
        <v>-0.59758964341290599</v>
      </c>
      <c r="E1519" s="98">
        <v>1.2074277625114593E-2</v>
      </c>
      <c r="F1519" s="98">
        <v>1510</v>
      </c>
      <c r="G1519" s="76">
        <f t="shared" ca="1" si="50"/>
        <v>2.3684348541238947E-2</v>
      </c>
    </row>
    <row r="1520" spans="2:7">
      <c r="B1520" s="283">
        <v>45667.645833333336</v>
      </c>
      <c r="C1520" s="284">
        <v>1592.55</v>
      </c>
      <c r="D1520" s="98">
        <f t="shared" si="51"/>
        <v>12.10309363172618</v>
      </c>
      <c r="E1520" s="98">
        <v>1.2061744949382724E-2</v>
      </c>
      <c r="F1520" s="98">
        <v>1511</v>
      </c>
      <c r="G1520" s="76">
        <f t="shared" ca="1" si="50"/>
        <v>1.2233669633200224E-2</v>
      </c>
    </row>
    <row r="1521" spans="2:7">
      <c r="B1521" s="283">
        <v>44061.645833333336</v>
      </c>
      <c r="C1521" s="284">
        <v>317.27999999999997</v>
      </c>
      <c r="D1521" s="98">
        <f t="shared" si="51"/>
        <v>-0.80077234623716675</v>
      </c>
      <c r="E1521" s="98">
        <v>1.2057416267942545E-2</v>
      </c>
      <c r="F1521" s="98">
        <v>1512</v>
      </c>
      <c r="G1521" s="76">
        <f t="shared" ca="1" si="50"/>
        <v>1.5500619471659626E-2</v>
      </c>
    </row>
    <row r="1522" spans="2:7">
      <c r="B1522" s="283">
        <v>37860.645833333336</v>
      </c>
      <c r="C1522" s="284">
        <v>27.71</v>
      </c>
      <c r="D1522" s="98">
        <f t="shared" si="51"/>
        <v>-0.91266389309127582</v>
      </c>
      <c r="E1522" s="98">
        <v>1.205259313367435E-2</v>
      </c>
      <c r="F1522" s="98">
        <v>1513</v>
      </c>
      <c r="G1522" s="76">
        <f t="shared" ca="1" si="50"/>
        <v>2.9244648723650644E-2</v>
      </c>
    </row>
    <row r="1523" spans="2:7">
      <c r="B1523" s="283">
        <v>44097.645833333336</v>
      </c>
      <c r="C1523" s="284">
        <v>304.07</v>
      </c>
      <c r="D1523" s="98">
        <f t="shared" si="51"/>
        <v>9.9732948394081546</v>
      </c>
      <c r="E1523" s="98">
        <v>1.2048593776002647E-2</v>
      </c>
      <c r="F1523" s="98">
        <v>1514</v>
      </c>
      <c r="G1523" s="76">
        <f t="shared" ca="1" si="50"/>
        <v>6.4060382045998884E-3</v>
      </c>
    </row>
    <row r="1524" spans="2:7">
      <c r="B1524" s="283">
        <v>40613.645833333336</v>
      </c>
      <c r="C1524" s="284">
        <v>126</v>
      </c>
      <c r="D1524" s="98">
        <f t="shared" si="51"/>
        <v>-0.58562173183806365</v>
      </c>
      <c r="E1524" s="98">
        <v>1.2048192771084265E-2</v>
      </c>
      <c r="F1524" s="98">
        <v>1515</v>
      </c>
      <c r="G1524" s="76">
        <f t="shared" ca="1" si="50"/>
        <v>6.2838152821880818E-3</v>
      </c>
    </row>
    <row r="1525" spans="2:7">
      <c r="B1525" s="283">
        <v>44680.645833333336</v>
      </c>
      <c r="C1525" s="284">
        <v>405.03</v>
      </c>
      <c r="D1525" s="98">
        <f t="shared" si="51"/>
        <v>2.2145238095238091</v>
      </c>
      <c r="E1525" s="98">
        <v>1.2018389885562808E-2</v>
      </c>
      <c r="F1525" s="98">
        <v>1516</v>
      </c>
      <c r="G1525" s="76">
        <f t="shared" ca="1" si="50"/>
        <v>2.1557115145250567E-2</v>
      </c>
    </row>
    <row r="1526" spans="2:7">
      <c r="B1526" s="283">
        <v>43245.645833333336</v>
      </c>
      <c r="C1526" s="284">
        <v>259.48</v>
      </c>
      <c r="D1526" s="98">
        <f t="shared" si="51"/>
        <v>-0.35935609707922866</v>
      </c>
      <c r="E1526" s="98">
        <v>1.2012480499220102E-2</v>
      </c>
      <c r="F1526" s="98">
        <v>1517</v>
      </c>
      <c r="G1526" s="76">
        <f t="shared" ca="1" si="50"/>
        <v>-4.4326529588799478E-2</v>
      </c>
    </row>
    <row r="1527" spans="2:7">
      <c r="B1527" s="283">
        <v>42996.645833333336</v>
      </c>
      <c r="C1527" s="284">
        <v>353.97</v>
      </c>
      <c r="D1527" s="98">
        <f t="shared" si="51"/>
        <v>0.36415137968244182</v>
      </c>
      <c r="E1527" s="98">
        <v>1.2007890899734308E-2</v>
      </c>
      <c r="F1527" s="98">
        <v>1518</v>
      </c>
      <c r="G1527" s="76">
        <f t="shared" ca="1" si="50"/>
        <v>-6.6293942153404523E-3</v>
      </c>
    </row>
    <row r="1528" spans="2:7">
      <c r="B1528" s="283">
        <v>37683.645833333336</v>
      </c>
      <c r="C1528" s="284">
        <v>21.97</v>
      </c>
      <c r="D1528" s="98">
        <f t="shared" si="51"/>
        <v>-0.93793259315761224</v>
      </c>
      <c r="E1528" s="98">
        <v>1.1976047904191489E-2</v>
      </c>
      <c r="F1528" s="98">
        <v>1519</v>
      </c>
      <c r="G1528" s="76">
        <f t="shared" ca="1" si="50"/>
        <v>-0.10052876410799355</v>
      </c>
    </row>
    <row r="1529" spans="2:7">
      <c r="B1529" s="283">
        <v>42205.645833333336</v>
      </c>
      <c r="C1529" s="284">
        <v>192.73</v>
      </c>
      <c r="D1529" s="98">
        <f t="shared" si="51"/>
        <v>7.7724169321802457</v>
      </c>
      <c r="E1529" s="98">
        <v>1.1971646101339051E-2</v>
      </c>
      <c r="F1529" s="98">
        <v>1520</v>
      </c>
      <c r="G1529" s="76">
        <f t="shared" ca="1" si="50"/>
        <v>1.6353688332029773E-2</v>
      </c>
    </row>
    <row r="1530" spans="2:7">
      <c r="B1530" s="283">
        <v>43983.645833333336</v>
      </c>
      <c r="C1530" s="284">
        <v>333.07</v>
      </c>
      <c r="D1530" s="98">
        <f t="shared" si="51"/>
        <v>0.72816894100555185</v>
      </c>
      <c r="E1530" s="98">
        <v>1.1970953726491151E-2</v>
      </c>
      <c r="F1530" s="98">
        <v>1521</v>
      </c>
      <c r="G1530" s="76">
        <f t="shared" ca="1" si="50"/>
        <v>1.8990511095007654E-3</v>
      </c>
    </row>
    <row r="1531" spans="2:7">
      <c r="B1531" s="283">
        <v>38065.645833333336</v>
      </c>
      <c r="C1531" s="284">
        <v>24.57</v>
      </c>
      <c r="D1531" s="98">
        <f t="shared" si="51"/>
        <v>-0.92623172306121837</v>
      </c>
      <c r="E1531" s="98">
        <v>1.1943986820428298E-2</v>
      </c>
      <c r="F1531" s="98">
        <v>1522</v>
      </c>
      <c r="G1531" s="76">
        <f t="shared" ca="1" si="50"/>
        <v>-1.1651471431945682E-2</v>
      </c>
    </row>
    <row r="1532" spans="2:7">
      <c r="B1532" s="283">
        <v>44399.645833333336</v>
      </c>
      <c r="C1532" s="284">
        <v>346.43</v>
      </c>
      <c r="D1532" s="98">
        <f t="shared" si="51"/>
        <v>13.0997150997151</v>
      </c>
      <c r="E1532" s="98">
        <v>1.1917628158317539E-2</v>
      </c>
      <c r="F1532" s="98">
        <v>1523</v>
      </c>
      <c r="G1532" s="76">
        <f t="shared" ca="1" si="50"/>
        <v>-8.6996717122978899E-3</v>
      </c>
    </row>
    <row r="1533" spans="2:7">
      <c r="B1533" s="283">
        <v>42473.645833333336</v>
      </c>
      <c r="C1533" s="284">
        <v>407.62</v>
      </c>
      <c r="D1533" s="98">
        <f t="shared" si="51"/>
        <v>0.17663019946309499</v>
      </c>
      <c r="E1533" s="98">
        <v>1.1915992254605046E-2</v>
      </c>
      <c r="F1533" s="98">
        <v>1524</v>
      </c>
      <c r="G1533" s="76">
        <f t="shared" ca="1" si="50"/>
        <v>-2.2111663603560754E-3</v>
      </c>
    </row>
    <row r="1534" spans="2:7">
      <c r="B1534" s="283">
        <v>41323.645833333336</v>
      </c>
      <c r="C1534" s="284">
        <v>209.97</v>
      </c>
      <c r="D1534" s="98">
        <f t="shared" si="51"/>
        <v>-0.48488788577596786</v>
      </c>
      <c r="E1534" s="98">
        <v>1.190361445783128E-2</v>
      </c>
      <c r="F1534" s="98">
        <v>1525</v>
      </c>
      <c r="G1534" s="76">
        <f t="shared" ca="1" si="50"/>
        <v>1.1043155058306695E-3</v>
      </c>
    </row>
    <row r="1535" spans="2:7">
      <c r="B1535" s="283">
        <v>40913.645833333336</v>
      </c>
      <c r="C1535" s="284">
        <v>166.71</v>
      </c>
      <c r="D1535" s="98">
        <f t="shared" si="51"/>
        <v>-0.20602943277611085</v>
      </c>
      <c r="E1535" s="98">
        <v>1.189681335356596E-2</v>
      </c>
      <c r="F1535" s="98">
        <v>1526</v>
      </c>
      <c r="G1535" s="76">
        <f t="shared" ca="1" si="50"/>
        <v>-1.2965765991702396E-2</v>
      </c>
    </row>
    <row r="1536" spans="2:7">
      <c r="B1536" s="283">
        <v>45580.645833333336</v>
      </c>
      <c r="C1536" s="284">
        <v>2336.3000000000002</v>
      </c>
      <c r="D1536" s="98">
        <f t="shared" si="51"/>
        <v>13.014156319356967</v>
      </c>
      <c r="E1536" s="98">
        <v>1.1845211026657365E-2</v>
      </c>
      <c r="F1536" s="98">
        <v>1527</v>
      </c>
      <c r="G1536" s="76">
        <f t="shared" ca="1" si="50"/>
        <v>3.9237846085516538E-2</v>
      </c>
    </row>
    <row r="1537" spans="2:7">
      <c r="B1537" s="283">
        <v>45713.645833333336</v>
      </c>
      <c r="C1537" s="284">
        <v>1884.07</v>
      </c>
      <c r="D1537" s="98">
        <f t="shared" si="51"/>
        <v>-0.19356675084535391</v>
      </c>
      <c r="E1537" s="98">
        <v>1.1836543986939008E-2</v>
      </c>
      <c r="F1537" s="98">
        <v>1528</v>
      </c>
      <c r="G1537" s="76">
        <f t="shared" ca="1" si="50"/>
        <v>2.3908725813913432E-2</v>
      </c>
    </row>
    <row r="1538" spans="2:7">
      <c r="B1538" s="283">
        <v>44159.645833333336</v>
      </c>
      <c r="C1538" s="284">
        <v>312.13</v>
      </c>
      <c r="D1538" s="98">
        <f t="shared" si="51"/>
        <v>-0.83433205772609298</v>
      </c>
      <c r="E1538" s="98">
        <v>1.1832209543568339E-2</v>
      </c>
      <c r="F1538" s="98">
        <v>1529</v>
      </c>
      <c r="G1538" s="76">
        <f t="shared" ca="1" si="50"/>
        <v>5.2148743392580726E-3</v>
      </c>
    </row>
    <row r="1539" spans="2:7">
      <c r="B1539" s="283">
        <v>42747.645833333336</v>
      </c>
      <c r="C1539" s="284">
        <v>355.83</v>
      </c>
      <c r="D1539" s="98">
        <f t="shared" si="51"/>
        <v>0.14000576682792421</v>
      </c>
      <c r="E1539" s="98">
        <v>1.1829271760457116E-2</v>
      </c>
      <c r="F1539" s="98">
        <v>1530</v>
      </c>
      <c r="G1539" s="76">
        <f t="shared" ca="1" si="50"/>
        <v>-4.0989866698163402E-2</v>
      </c>
    </row>
    <row r="1540" spans="2:7">
      <c r="B1540" s="283">
        <v>43006.645833333336</v>
      </c>
      <c r="C1540" s="284">
        <v>334.58</v>
      </c>
      <c r="D1540" s="98">
        <f t="shared" si="51"/>
        <v>-5.9719528988561921E-2</v>
      </c>
      <c r="E1540" s="98">
        <v>1.1824477575830716E-2</v>
      </c>
      <c r="F1540" s="98">
        <v>1531</v>
      </c>
      <c r="G1540" s="76">
        <f t="shared" ca="1" si="50"/>
        <v>1.5254046971543036E-2</v>
      </c>
    </row>
    <row r="1541" spans="2:7">
      <c r="B1541" s="283">
        <v>40274.645833333336</v>
      </c>
      <c r="C1541" s="284">
        <v>126.76</v>
      </c>
      <c r="D1541" s="98">
        <f t="shared" si="51"/>
        <v>-0.62113694781517115</v>
      </c>
      <c r="E1541" s="98">
        <v>1.1813537675606778E-2</v>
      </c>
      <c r="F1541" s="98">
        <v>1532</v>
      </c>
      <c r="G1541" s="76">
        <f t="shared" ca="1" si="50"/>
        <v>1.6986184167845163E-2</v>
      </c>
    </row>
    <row r="1542" spans="2:7">
      <c r="B1542" s="283">
        <v>39902.645833333336</v>
      </c>
      <c r="C1542" s="284">
        <v>48.86</v>
      </c>
      <c r="D1542" s="98">
        <f t="shared" si="51"/>
        <v>-0.61454717576522566</v>
      </c>
      <c r="E1542" s="98">
        <v>1.1803686063367236E-2</v>
      </c>
      <c r="F1542" s="98">
        <v>1533</v>
      </c>
      <c r="G1542" s="76">
        <f t="shared" ca="1" si="50"/>
        <v>-1.6602052493926371E-2</v>
      </c>
    </row>
    <row r="1543" spans="2:7">
      <c r="B1543" s="283">
        <v>42885.645833333336</v>
      </c>
      <c r="C1543" s="284">
        <v>404.02</v>
      </c>
      <c r="D1543" s="98">
        <f t="shared" si="51"/>
        <v>7.2689316414244782</v>
      </c>
      <c r="E1543" s="98">
        <v>1.1770009015326099E-2</v>
      </c>
      <c r="F1543" s="98">
        <v>1534</v>
      </c>
      <c r="G1543" s="76">
        <f t="shared" ca="1" si="50"/>
        <v>-2.5845232653965988E-2</v>
      </c>
    </row>
    <row r="1544" spans="2:7">
      <c r="B1544" s="283">
        <v>39323.645833333336</v>
      </c>
      <c r="C1544" s="284">
        <v>84.34</v>
      </c>
      <c r="D1544" s="98">
        <f t="shared" si="51"/>
        <v>-0.79124795802188008</v>
      </c>
      <c r="E1544" s="98">
        <v>1.1756238003838737E-2</v>
      </c>
      <c r="F1544" s="98">
        <v>1535</v>
      </c>
      <c r="G1544" s="76">
        <f t="shared" ca="1" si="50"/>
        <v>1.3496309569019725E-2</v>
      </c>
    </row>
    <row r="1545" spans="2:7">
      <c r="B1545" s="283">
        <v>43664.645833333336</v>
      </c>
      <c r="C1545" s="284">
        <v>260.77999999999997</v>
      </c>
      <c r="D1545" s="98">
        <f t="shared" si="51"/>
        <v>2.0920085368745549</v>
      </c>
      <c r="E1545" s="98">
        <v>1.1755577109602289E-2</v>
      </c>
      <c r="F1545" s="98">
        <v>1536</v>
      </c>
      <c r="G1545" s="76">
        <f t="shared" ca="1" si="50"/>
        <v>-1.6544669262172937E-4</v>
      </c>
    </row>
    <row r="1546" spans="2:7">
      <c r="B1546" s="283">
        <v>42612.645833333336</v>
      </c>
      <c r="C1546" s="284">
        <v>396.98</v>
      </c>
      <c r="D1546" s="98">
        <f t="shared" si="51"/>
        <v>0.52227931589845866</v>
      </c>
      <c r="E1546" s="98">
        <v>1.174911435634729E-2</v>
      </c>
      <c r="F1546" s="98">
        <v>1537</v>
      </c>
      <c r="G1546" s="76">
        <f t="shared" ref="G1546:G1609" ca="1" si="52">_xlfn.NORM.INV(RAND(),M$12,M$13)</f>
        <v>-3.6052192417448753E-2</v>
      </c>
    </row>
    <row r="1547" spans="2:7">
      <c r="B1547" s="283">
        <v>38568.645833333336</v>
      </c>
      <c r="C1547" s="284">
        <v>51.69</v>
      </c>
      <c r="D1547" s="98">
        <f t="shared" ref="D1547:D1610" si="53">C1547/C1546-1</f>
        <v>-0.86979192906443648</v>
      </c>
      <c r="E1547" s="98">
        <v>1.174398120963005E-2</v>
      </c>
      <c r="F1547" s="98">
        <v>1538</v>
      </c>
      <c r="G1547" s="76">
        <f t="shared" ca="1" si="52"/>
        <v>-1.5302319651154542E-2</v>
      </c>
    </row>
    <row r="1548" spans="2:7">
      <c r="B1548" s="283">
        <v>39444.645833333336</v>
      </c>
      <c r="C1548" s="284">
        <v>97.44</v>
      </c>
      <c r="D1548" s="98">
        <f t="shared" si="53"/>
        <v>0.88508415554265829</v>
      </c>
      <c r="E1548" s="98">
        <v>1.1732945696189434E-2</v>
      </c>
      <c r="F1548" s="98">
        <v>1539</v>
      </c>
      <c r="G1548" s="76">
        <f t="shared" ca="1" si="52"/>
        <v>-3.9055040129989081E-2</v>
      </c>
    </row>
    <row r="1549" spans="2:7">
      <c r="B1549" s="283">
        <v>40793.645833333336</v>
      </c>
      <c r="C1549" s="284">
        <v>239.63</v>
      </c>
      <c r="D1549" s="98">
        <f t="shared" si="53"/>
        <v>1.4592569786535305</v>
      </c>
      <c r="E1549" s="98">
        <v>1.1694671958118574E-2</v>
      </c>
      <c r="F1549" s="98">
        <v>1540</v>
      </c>
      <c r="G1549" s="76">
        <f t="shared" ca="1" si="52"/>
        <v>-2.1588580464023456E-3</v>
      </c>
    </row>
    <row r="1550" spans="2:7">
      <c r="B1550" s="283">
        <v>41284.645833333336</v>
      </c>
      <c r="C1550" s="284">
        <v>229.31</v>
      </c>
      <c r="D1550" s="98">
        <f t="shared" si="53"/>
        <v>-4.3066394024120491E-2</v>
      </c>
      <c r="E1550" s="98">
        <v>1.1691520338833472E-2</v>
      </c>
      <c r="F1550" s="98">
        <v>1541</v>
      </c>
      <c r="G1550" s="76">
        <f t="shared" ca="1" si="52"/>
        <v>8.2408315195350468E-2</v>
      </c>
    </row>
    <row r="1551" spans="2:7">
      <c r="B1551" s="283">
        <v>45212.645833333336</v>
      </c>
      <c r="C1551" s="284">
        <v>737.65</v>
      </c>
      <c r="D1551" s="98">
        <f t="shared" si="53"/>
        <v>2.2168243862020844</v>
      </c>
      <c r="E1551" s="98">
        <v>1.1685159025139447E-2</v>
      </c>
      <c r="F1551" s="98">
        <v>1542</v>
      </c>
      <c r="G1551" s="76">
        <f t="shared" ca="1" si="52"/>
        <v>-2.2132987761964165E-2</v>
      </c>
    </row>
    <row r="1552" spans="2:7">
      <c r="B1552" s="283">
        <v>37792.645833333336</v>
      </c>
      <c r="C1552" s="284">
        <v>22.53</v>
      </c>
      <c r="D1552" s="98">
        <f t="shared" si="53"/>
        <v>-0.96945705958110218</v>
      </c>
      <c r="E1552" s="98">
        <v>1.1674898967220626E-2</v>
      </c>
      <c r="F1552" s="98">
        <v>1543</v>
      </c>
      <c r="G1552" s="76">
        <f t="shared" ca="1" si="52"/>
        <v>1.9541702502457493E-2</v>
      </c>
    </row>
    <row r="1553" spans="2:7">
      <c r="B1553" s="283">
        <v>40717.645833333336</v>
      </c>
      <c r="C1553" s="284">
        <v>160.01</v>
      </c>
      <c r="D1553" s="98">
        <f t="shared" si="53"/>
        <v>6.1020861074123385</v>
      </c>
      <c r="E1553" s="98">
        <v>1.1633053044193042E-2</v>
      </c>
      <c r="F1553" s="98">
        <v>1544</v>
      </c>
      <c r="G1553" s="76">
        <f t="shared" ca="1" si="52"/>
        <v>6.7650742481266887E-2</v>
      </c>
    </row>
    <row r="1554" spans="2:7">
      <c r="B1554" s="283">
        <v>44348.645833333336</v>
      </c>
      <c r="C1554" s="284">
        <v>302.63</v>
      </c>
      <c r="D1554" s="98">
        <f t="shared" si="53"/>
        <v>0.89131929254421616</v>
      </c>
      <c r="E1554" s="98">
        <v>1.163296005348502E-2</v>
      </c>
      <c r="F1554" s="98">
        <v>1545</v>
      </c>
      <c r="G1554" s="76">
        <f t="shared" ca="1" si="52"/>
        <v>-1.7785136797300537E-3</v>
      </c>
    </row>
    <row r="1555" spans="2:7">
      <c r="B1555" s="283">
        <v>44999.645833333336</v>
      </c>
      <c r="C1555" s="284">
        <v>623.4</v>
      </c>
      <c r="D1555" s="98">
        <f t="shared" si="53"/>
        <v>1.0599411823018206</v>
      </c>
      <c r="E1555" s="98">
        <v>1.160243407707906E-2</v>
      </c>
      <c r="F1555" s="98">
        <v>1546</v>
      </c>
      <c r="G1555" s="76">
        <f t="shared" ca="1" si="52"/>
        <v>-1.9922494611080508E-3</v>
      </c>
    </row>
    <row r="1556" spans="2:7">
      <c r="B1556" s="283">
        <v>37378.645833333336</v>
      </c>
      <c r="C1556" s="284">
        <v>23.6</v>
      </c>
      <c r="D1556" s="98">
        <f t="shared" si="53"/>
        <v>-0.96214308630093037</v>
      </c>
      <c r="E1556" s="98">
        <v>1.1573081868838431E-2</v>
      </c>
      <c r="F1556" s="98">
        <v>1547</v>
      </c>
      <c r="G1556" s="76">
        <f t="shared" ca="1" si="52"/>
        <v>-2.2699064609849922E-2</v>
      </c>
    </row>
    <row r="1557" spans="2:7">
      <c r="B1557" s="283">
        <v>43595.645833333336</v>
      </c>
      <c r="C1557" s="284">
        <v>343.93</v>
      </c>
      <c r="D1557" s="98">
        <f t="shared" si="53"/>
        <v>13.573305084745762</v>
      </c>
      <c r="E1557" s="98">
        <v>1.1558823529411733E-2</v>
      </c>
      <c r="F1557" s="98">
        <v>1548</v>
      </c>
      <c r="G1557" s="76">
        <f t="shared" ca="1" si="52"/>
        <v>1.1766607418504904E-2</v>
      </c>
    </row>
    <row r="1558" spans="2:7">
      <c r="B1558" s="283">
        <v>36774.645833333336</v>
      </c>
      <c r="C1558" s="284">
        <v>25.4</v>
      </c>
      <c r="D1558" s="98">
        <f t="shared" si="53"/>
        <v>-0.92614776262611576</v>
      </c>
      <c r="E1558" s="98">
        <v>1.1549183592194368E-2</v>
      </c>
      <c r="F1558" s="98">
        <v>1549</v>
      </c>
      <c r="G1558" s="76">
        <f t="shared" ca="1" si="52"/>
        <v>1.2544535569846964E-2</v>
      </c>
    </row>
    <row r="1559" spans="2:7">
      <c r="B1559" s="283">
        <v>44719.645833333336</v>
      </c>
      <c r="C1559" s="284">
        <v>404.7</v>
      </c>
      <c r="D1559" s="98">
        <f t="shared" si="53"/>
        <v>14.933070866141733</v>
      </c>
      <c r="E1559" s="98">
        <v>1.1547690461907623E-2</v>
      </c>
      <c r="F1559" s="98">
        <v>1550</v>
      </c>
      <c r="G1559" s="76">
        <f t="shared" ca="1" si="52"/>
        <v>-3.4293125722047971E-2</v>
      </c>
    </row>
    <row r="1560" spans="2:7">
      <c r="B1560" s="283">
        <v>37084.645833333336</v>
      </c>
      <c r="C1560" s="284">
        <v>23.66</v>
      </c>
      <c r="D1560" s="98">
        <f t="shared" si="53"/>
        <v>-0.94153694094390905</v>
      </c>
      <c r="E1560" s="98">
        <v>1.1543394613082514E-2</v>
      </c>
      <c r="F1560" s="98">
        <v>1551</v>
      </c>
      <c r="G1560" s="76">
        <f t="shared" ca="1" si="52"/>
        <v>-1.78413066844306E-2</v>
      </c>
    </row>
    <row r="1561" spans="2:7">
      <c r="B1561" s="283">
        <v>42207.645833333336</v>
      </c>
      <c r="C1561" s="284">
        <v>187.57</v>
      </c>
      <c r="D1561" s="98">
        <f t="shared" si="53"/>
        <v>6.9277261200338121</v>
      </c>
      <c r="E1561" s="98">
        <v>1.1540743137572029E-2</v>
      </c>
      <c r="F1561" s="98">
        <v>1552</v>
      </c>
      <c r="G1561" s="76">
        <f t="shared" ca="1" si="52"/>
        <v>1.3037307521510708E-2</v>
      </c>
    </row>
    <row r="1562" spans="2:7">
      <c r="B1562" s="283">
        <v>44384.645833333336</v>
      </c>
      <c r="C1562" s="284">
        <v>334.92</v>
      </c>
      <c r="D1562" s="98">
        <f t="shared" si="53"/>
        <v>0.7855733859359173</v>
      </c>
      <c r="E1562" s="98">
        <v>1.1537299909393006E-2</v>
      </c>
      <c r="F1562" s="98">
        <v>1553</v>
      </c>
      <c r="G1562" s="76">
        <f t="shared" ca="1" si="52"/>
        <v>-6.9146945009296426E-2</v>
      </c>
    </row>
    <row r="1563" spans="2:7">
      <c r="B1563" s="283">
        <v>39932.645833333336</v>
      </c>
      <c r="C1563" s="284">
        <v>62.41</v>
      </c>
      <c r="D1563" s="98">
        <f t="shared" si="53"/>
        <v>-0.81365699271467817</v>
      </c>
      <c r="E1563" s="98">
        <v>1.150729335494316E-2</v>
      </c>
      <c r="F1563" s="98">
        <v>1554</v>
      </c>
      <c r="G1563" s="76">
        <f t="shared" ca="1" si="52"/>
        <v>-4.2631927490733447E-2</v>
      </c>
    </row>
    <row r="1564" spans="2:7">
      <c r="B1564" s="283">
        <v>39645.645833333336</v>
      </c>
      <c r="C1564" s="284">
        <v>88</v>
      </c>
      <c r="D1564" s="98">
        <f t="shared" si="53"/>
        <v>0.41003044383912846</v>
      </c>
      <c r="E1564" s="98">
        <v>1.1494252873563315E-2</v>
      </c>
      <c r="F1564" s="98">
        <v>1555</v>
      </c>
      <c r="G1564" s="76">
        <f t="shared" ca="1" si="52"/>
        <v>-7.6941949582438832E-3</v>
      </c>
    </row>
    <row r="1565" spans="2:7">
      <c r="B1565" s="283">
        <v>37134.645833333336</v>
      </c>
      <c r="C1565" s="284">
        <v>21.17</v>
      </c>
      <c r="D1565" s="98">
        <f t="shared" si="53"/>
        <v>-0.75943181818181815</v>
      </c>
      <c r="E1565" s="98">
        <v>1.1466794075489783E-2</v>
      </c>
      <c r="F1565" s="98">
        <v>1556</v>
      </c>
      <c r="G1565" s="76">
        <f t="shared" ca="1" si="52"/>
        <v>6.4136788009965008E-3</v>
      </c>
    </row>
    <row r="1566" spans="2:7">
      <c r="B1566" s="283">
        <v>38401.645833333336</v>
      </c>
      <c r="C1566" s="284">
        <v>37.090000000000003</v>
      </c>
      <c r="D1566" s="98">
        <f t="shared" si="53"/>
        <v>0.75200755786490325</v>
      </c>
      <c r="E1566" s="98">
        <v>1.14535042268884E-2</v>
      </c>
      <c r="F1566" s="98">
        <v>1557</v>
      </c>
      <c r="G1566" s="76">
        <f t="shared" ca="1" si="52"/>
        <v>4.0599558435754128E-2</v>
      </c>
    </row>
    <row r="1567" spans="2:7">
      <c r="B1567" s="283">
        <v>41494.645833333336</v>
      </c>
      <c r="C1567" s="284">
        <v>178.76</v>
      </c>
      <c r="D1567" s="98">
        <f t="shared" si="53"/>
        <v>3.8196279320571573</v>
      </c>
      <c r="E1567" s="98">
        <v>1.1429218060427626E-2</v>
      </c>
      <c r="F1567" s="98">
        <v>1558</v>
      </c>
      <c r="G1567" s="76">
        <f t="shared" ca="1" si="52"/>
        <v>-1.4124337146861853E-2</v>
      </c>
    </row>
    <row r="1568" spans="2:7">
      <c r="B1568" s="283">
        <v>38924.645833333336</v>
      </c>
      <c r="C1568" s="284">
        <v>79.930000000000007</v>
      </c>
      <c r="D1568" s="98">
        <f t="shared" si="53"/>
        <v>-0.55286417543074506</v>
      </c>
      <c r="E1568" s="98">
        <v>1.1388080475768669E-2</v>
      </c>
      <c r="F1568" s="98">
        <v>1559</v>
      </c>
      <c r="G1568" s="76">
        <f t="shared" ca="1" si="52"/>
        <v>-2.3964465240686669E-2</v>
      </c>
    </row>
    <row r="1569" spans="2:7">
      <c r="B1569" s="283">
        <v>37609.645833333336</v>
      </c>
      <c r="C1569" s="284">
        <v>22.26</v>
      </c>
      <c r="D1569" s="98">
        <f t="shared" si="53"/>
        <v>-0.72150631802827481</v>
      </c>
      <c r="E1569" s="98">
        <v>1.1358473421172244E-2</v>
      </c>
      <c r="F1569" s="98">
        <v>1560</v>
      </c>
      <c r="G1569" s="76">
        <f t="shared" ca="1" si="52"/>
        <v>-1.6395345633438151E-2</v>
      </c>
    </row>
    <row r="1570" spans="2:7">
      <c r="B1570" s="283">
        <v>43216.645833333336</v>
      </c>
      <c r="C1570" s="284">
        <v>291.02999999999997</v>
      </c>
      <c r="D1570" s="98">
        <f t="shared" si="53"/>
        <v>12.074123989218327</v>
      </c>
      <c r="E1570" s="98">
        <v>1.1328491503631355E-2</v>
      </c>
      <c r="F1570" s="98">
        <v>1561</v>
      </c>
      <c r="G1570" s="76">
        <f t="shared" ca="1" si="52"/>
        <v>-1.1925140583687764E-3</v>
      </c>
    </row>
    <row r="1571" spans="2:7">
      <c r="B1571" s="283">
        <v>44118.645833333336</v>
      </c>
      <c r="C1571" s="284">
        <v>295.14999999999998</v>
      </c>
      <c r="D1571" s="98">
        <f t="shared" si="53"/>
        <v>1.4156616156409951E-2</v>
      </c>
      <c r="E1571" s="98">
        <v>1.1307178345040025E-2</v>
      </c>
      <c r="F1571" s="98">
        <v>1562</v>
      </c>
      <c r="G1571" s="76">
        <f t="shared" ca="1" si="52"/>
        <v>-3.7323903996020369E-2</v>
      </c>
    </row>
    <row r="1572" spans="2:7">
      <c r="B1572" s="283">
        <v>38365.645833333336</v>
      </c>
      <c r="C1572" s="284">
        <v>36.68</v>
      </c>
      <c r="D1572" s="98">
        <f t="shared" si="53"/>
        <v>-0.87572420802981532</v>
      </c>
      <c r="E1572" s="98">
        <v>1.1304108078301622E-2</v>
      </c>
      <c r="F1572" s="98">
        <v>1563</v>
      </c>
      <c r="G1572" s="76">
        <f t="shared" ca="1" si="52"/>
        <v>-1.8734662761815478E-2</v>
      </c>
    </row>
    <row r="1573" spans="2:7">
      <c r="B1573" s="283">
        <v>42223.645833333336</v>
      </c>
      <c r="C1573" s="284">
        <v>196.32</v>
      </c>
      <c r="D1573" s="98">
        <f t="shared" si="53"/>
        <v>4.3522355507088326</v>
      </c>
      <c r="E1573" s="98">
        <v>1.128110029361773E-2</v>
      </c>
      <c r="F1573" s="98">
        <v>1564</v>
      </c>
      <c r="G1573" s="76">
        <f t="shared" ca="1" si="52"/>
        <v>8.4544418509061112E-3</v>
      </c>
    </row>
    <row r="1574" spans="2:7">
      <c r="B1574" s="283">
        <v>42201.645833333336</v>
      </c>
      <c r="C1574" s="284">
        <v>183.77</v>
      </c>
      <c r="D1574" s="98">
        <f t="shared" si="53"/>
        <v>-6.3926242868785565E-2</v>
      </c>
      <c r="E1574" s="98">
        <v>1.1281091789566489E-2</v>
      </c>
      <c r="F1574" s="98">
        <v>1565</v>
      </c>
      <c r="G1574" s="76">
        <f t="shared" ca="1" si="52"/>
        <v>-6.1528384869836576E-2</v>
      </c>
    </row>
    <row r="1575" spans="2:7">
      <c r="B1575" s="283">
        <v>40542.645833333336</v>
      </c>
      <c r="C1575" s="284">
        <v>134.5</v>
      </c>
      <c r="D1575" s="98">
        <f t="shared" si="53"/>
        <v>-0.26810687272133649</v>
      </c>
      <c r="E1575" s="98">
        <v>1.1278195488721776E-2</v>
      </c>
      <c r="F1575" s="98">
        <v>1566</v>
      </c>
      <c r="G1575" s="76">
        <f t="shared" ca="1" si="52"/>
        <v>8.3249662517334948E-3</v>
      </c>
    </row>
    <row r="1576" spans="2:7">
      <c r="B1576" s="283">
        <v>45104.645833333336</v>
      </c>
      <c r="C1576" s="284">
        <v>547.98</v>
      </c>
      <c r="D1576" s="98">
        <f t="shared" si="53"/>
        <v>3.0742007434944236</v>
      </c>
      <c r="E1576" s="98">
        <v>1.1275767250447544E-2</v>
      </c>
      <c r="F1576" s="98">
        <v>1567</v>
      </c>
      <c r="G1576" s="76">
        <f t="shared" ca="1" si="52"/>
        <v>3.0238190172574737E-3</v>
      </c>
    </row>
    <row r="1577" spans="2:7">
      <c r="B1577" s="283">
        <v>45271.645833333336</v>
      </c>
      <c r="C1577" s="284">
        <v>693.95</v>
      </c>
      <c r="D1577" s="98">
        <f t="shared" si="53"/>
        <v>0.26637833497572916</v>
      </c>
      <c r="E1577" s="98">
        <v>1.1264609017516358E-2</v>
      </c>
      <c r="F1577" s="98">
        <v>1568</v>
      </c>
      <c r="G1577" s="76">
        <f t="shared" ca="1" si="52"/>
        <v>-6.3514594129877339E-2</v>
      </c>
    </row>
    <row r="1578" spans="2:7">
      <c r="B1578" s="283">
        <v>42165.645833333336</v>
      </c>
      <c r="C1578" s="284">
        <v>158.91999999999999</v>
      </c>
      <c r="D1578" s="98">
        <f t="shared" si="53"/>
        <v>-0.77099214640824276</v>
      </c>
      <c r="E1578" s="98">
        <v>1.126312440343602E-2</v>
      </c>
      <c r="F1578" s="98">
        <v>1569</v>
      </c>
      <c r="G1578" s="76">
        <f t="shared" ca="1" si="52"/>
        <v>2.5974080231894695E-2</v>
      </c>
    </row>
    <row r="1579" spans="2:7">
      <c r="B1579" s="283">
        <v>38610.645833333336</v>
      </c>
      <c r="C1579" s="284">
        <v>68.290000000000006</v>
      </c>
      <c r="D1579" s="98">
        <f t="shared" si="53"/>
        <v>-0.57028693682355902</v>
      </c>
      <c r="E1579" s="98">
        <v>1.1254257367096177E-2</v>
      </c>
      <c r="F1579" s="98">
        <v>1570</v>
      </c>
      <c r="G1579" s="76">
        <f t="shared" ca="1" si="52"/>
        <v>2.0103620540050014E-2</v>
      </c>
    </row>
    <row r="1580" spans="2:7">
      <c r="B1580" s="283">
        <v>36696.645833333336</v>
      </c>
      <c r="C1580" s="284">
        <v>26.97</v>
      </c>
      <c r="D1580" s="98">
        <f t="shared" si="53"/>
        <v>-0.60506662761751362</v>
      </c>
      <c r="E1580" s="98">
        <v>1.1248593925759165E-2</v>
      </c>
      <c r="F1580" s="98">
        <v>1571</v>
      </c>
      <c r="G1580" s="76">
        <f t="shared" ca="1" si="52"/>
        <v>4.0952673996524859E-4</v>
      </c>
    </row>
    <row r="1581" spans="2:7">
      <c r="B1581" s="283">
        <v>40729.645833333336</v>
      </c>
      <c r="C1581" s="284">
        <v>191.73</v>
      </c>
      <c r="D1581" s="98">
        <f t="shared" si="53"/>
        <v>6.1090100111234706</v>
      </c>
      <c r="E1581" s="98">
        <v>1.1234177215189822E-2</v>
      </c>
      <c r="F1581" s="98">
        <v>1572</v>
      </c>
      <c r="G1581" s="76">
        <f t="shared" ca="1" si="52"/>
        <v>-1.1979364454893825E-2</v>
      </c>
    </row>
    <row r="1582" spans="2:7">
      <c r="B1582" s="283">
        <v>37701.645833333336</v>
      </c>
      <c r="C1582" s="284">
        <v>20.73</v>
      </c>
      <c r="D1582" s="98">
        <f t="shared" si="53"/>
        <v>-0.89187920513221719</v>
      </c>
      <c r="E1582" s="98">
        <v>1.1219512195121961E-2</v>
      </c>
      <c r="F1582" s="98">
        <v>1573</v>
      </c>
      <c r="G1582" s="76">
        <f t="shared" ca="1" si="52"/>
        <v>6.9094903159725341E-4</v>
      </c>
    </row>
    <row r="1583" spans="2:7">
      <c r="B1583" s="283">
        <v>41422.645833333336</v>
      </c>
      <c r="C1583" s="284">
        <v>218.32</v>
      </c>
      <c r="D1583" s="98">
        <f t="shared" si="53"/>
        <v>9.5315967197298601</v>
      </c>
      <c r="E1583" s="98">
        <v>1.1208893006021237E-2</v>
      </c>
      <c r="F1583" s="98">
        <v>1574</v>
      </c>
      <c r="G1583" s="76">
        <f t="shared" ca="1" si="52"/>
        <v>1.3306754859489124E-2</v>
      </c>
    </row>
    <row r="1584" spans="2:7">
      <c r="B1584" s="283">
        <v>45639.645833333336</v>
      </c>
      <c r="C1584" s="284">
        <v>2017.15</v>
      </c>
      <c r="D1584" s="98">
        <f t="shared" si="53"/>
        <v>8.2394192011725913</v>
      </c>
      <c r="E1584" s="98">
        <v>1.1204130739923768E-2</v>
      </c>
      <c r="F1584" s="98">
        <v>1575</v>
      </c>
      <c r="G1584" s="76">
        <f t="shared" ca="1" si="52"/>
        <v>-4.1314269004209182E-2</v>
      </c>
    </row>
    <row r="1585" spans="2:7">
      <c r="B1585" s="283">
        <v>38947.645833333336</v>
      </c>
      <c r="C1585" s="284">
        <v>78.599999999999994</v>
      </c>
      <c r="D1585" s="98">
        <f t="shared" si="53"/>
        <v>-0.96103413231539547</v>
      </c>
      <c r="E1585" s="98">
        <v>1.1192589733693525E-2</v>
      </c>
      <c r="F1585" s="98">
        <v>1576</v>
      </c>
      <c r="G1585" s="76">
        <f t="shared" ca="1" si="52"/>
        <v>-7.7257319066595231E-3</v>
      </c>
    </row>
    <row r="1586" spans="2:7">
      <c r="B1586" s="283">
        <v>37979.645833333336</v>
      </c>
      <c r="C1586" s="284">
        <v>28.92</v>
      </c>
      <c r="D1586" s="98">
        <f t="shared" si="53"/>
        <v>-0.63206106870229006</v>
      </c>
      <c r="E1586" s="98">
        <v>1.118881118881121E-2</v>
      </c>
      <c r="F1586" s="98">
        <v>1577</v>
      </c>
      <c r="G1586" s="76">
        <f t="shared" ca="1" si="52"/>
        <v>8.5607914690550499E-3</v>
      </c>
    </row>
    <row r="1587" spans="2:7">
      <c r="B1587" s="283">
        <v>44228.645833333336</v>
      </c>
      <c r="C1587" s="284">
        <v>309.35000000000002</v>
      </c>
      <c r="D1587" s="98">
        <f t="shared" si="53"/>
        <v>9.6967496542185341</v>
      </c>
      <c r="E1587" s="98">
        <v>1.1179027882195269E-2</v>
      </c>
      <c r="F1587" s="98">
        <v>1578</v>
      </c>
      <c r="G1587" s="76">
        <f t="shared" ca="1" si="52"/>
        <v>2.4444495486747164E-2</v>
      </c>
    </row>
    <row r="1588" spans="2:7">
      <c r="B1588" s="283">
        <v>40248.645833333336</v>
      </c>
      <c r="C1588" s="284">
        <v>118.52</v>
      </c>
      <c r="D1588" s="98">
        <f t="shared" si="53"/>
        <v>-0.61687409083562317</v>
      </c>
      <c r="E1588" s="98">
        <v>1.1176520774677901E-2</v>
      </c>
      <c r="F1588" s="98">
        <v>1579</v>
      </c>
      <c r="G1588" s="76">
        <f t="shared" ca="1" si="52"/>
        <v>2.1992353003446371E-2</v>
      </c>
    </row>
    <row r="1589" spans="2:7">
      <c r="B1589" s="283">
        <v>41439.645833333336</v>
      </c>
      <c r="C1589" s="284">
        <v>180.15</v>
      </c>
      <c r="D1589" s="98">
        <f t="shared" si="53"/>
        <v>0.51999662504218702</v>
      </c>
      <c r="E1589" s="98">
        <v>1.1169735069600506E-2</v>
      </c>
      <c r="F1589" s="98">
        <v>1580</v>
      </c>
      <c r="G1589" s="76">
        <f t="shared" ca="1" si="52"/>
        <v>-1.1918988021567371E-2</v>
      </c>
    </row>
    <row r="1590" spans="2:7">
      <c r="B1590" s="283">
        <v>44538.645833333336</v>
      </c>
      <c r="C1590" s="284">
        <v>417.32</v>
      </c>
      <c r="D1590" s="98">
        <f t="shared" si="53"/>
        <v>1.3165140160976962</v>
      </c>
      <c r="E1590" s="98">
        <v>1.1145570847063357E-2</v>
      </c>
      <c r="F1590" s="98">
        <v>1581</v>
      </c>
      <c r="G1590" s="76">
        <f t="shared" ca="1" si="52"/>
        <v>-5.9246290202970349E-2</v>
      </c>
    </row>
    <row r="1591" spans="2:7">
      <c r="B1591" s="283">
        <v>44783.645833333336</v>
      </c>
      <c r="C1591" s="284">
        <v>404.23</v>
      </c>
      <c r="D1591" s="98">
        <f t="shared" si="53"/>
        <v>-3.1366816831208566E-2</v>
      </c>
      <c r="E1591" s="98">
        <v>1.1131122117164605E-2</v>
      </c>
      <c r="F1591" s="98">
        <v>1582</v>
      </c>
      <c r="G1591" s="76">
        <f t="shared" ca="1" si="52"/>
        <v>-7.0754227585066044E-3</v>
      </c>
    </row>
    <row r="1592" spans="2:7">
      <c r="B1592" s="283">
        <v>40254.645833333336</v>
      </c>
      <c r="C1592" s="284">
        <v>114.54</v>
      </c>
      <c r="D1592" s="98">
        <f t="shared" si="53"/>
        <v>-0.71664646364693363</v>
      </c>
      <c r="E1592" s="98">
        <v>1.1122881355932313E-2</v>
      </c>
      <c r="F1592" s="98">
        <v>1583</v>
      </c>
      <c r="G1592" s="76">
        <f t="shared" ca="1" si="52"/>
        <v>-2.8050210006535754E-2</v>
      </c>
    </row>
    <row r="1593" spans="2:7">
      <c r="B1593" s="283">
        <v>40163.645833333336</v>
      </c>
      <c r="C1593" s="284">
        <v>118.19</v>
      </c>
      <c r="D1593" s="98">
        <f t="shared" si="53"/>
        <v>3.1866596822070825E-2</v>
      </c>
      <c r="E1593" s="98">
        <v>1.1121567285482081E-2</v>
      </c>
      <c r="F1593" s="98">
        <v>1584</v>
      </c>
      <c r="G1593" s="76">
        <f t="shared" ca="1" si="52"/>
        <v>4.2804082367197821E-3</v>
      </c>
    </row>
    <row r="1594" spans="2:7">
      <c r="B1594" s="283">
        <v>39549.645833333336</v>
      </c>
      <c r="C1594" s="284">
        <v>91</v>
      </c>
      <c r="D1594" s="98">
        <f t="shared" si="53"/>
        <v>-0.23005330400203061</v>
      </c>
      <c r="E1594" s="98">
        <v>1.1111111111111072E-2</v>
      </c>
      <c r="F1594" s="98">
        <v>1585</v>
      </c>
      <c r="G1594" s="76">
        <f t="shared" ca="1" si="52"/>
        <v>-1.7950100807643275E-2</v>
      </c>
    </row>
    <row r="1595" spans="2:7">
      <c r="B1595" s="283">
        <v>45532.645833333336</v>
      </c>
      <c r="C1595" s="284">
        <v>1932.9</v>
      </c>
      <c r="D1595" s="98">
        <f t="shared" si="53"/>
        <v>20.240659340659342</v>
      </c>
      <c r="E1595" s="98">
        <v>1.1105473224981344E-2</v>
      </c>
      <c r="F1595" s="98">
        <v>1586</v>
      </c>
      <c r="G1595" s="76">
        <f t="shared" ca="1" si="52"/>
        <v>8.7604320100110461E-3</v>
      </c>
    </row>
    <row r="1596" spans="2:7">
      <c r="B1596" s="283">
        <v>41330.645833333336</v>
      </c>
      <c r="C1596" s="284">
        <v>203.2</v>
      </c>
      <c r="D1596" s="98">
        <f t="shared" si="53"/>
        <v>-0.89487298877334576</v>
      </c>
      <c r="E1596" s="98">
        <v>1.1096183509976543E-2</v>
      </c>
      <c r="F1596" s="98">
        <v>1587</v>
      </c>
      <c r="G1596" s="76">
        <f t="shared" ca="1" si="52"/>
        <v>8.317441258529264E-3</v>
      </c>
    </row>
    <row r="1597" spans="2:7">
      <c r="B1597" s="283">
        <v>43145.645833333336</v>
      </c>
      <c r="C1597" s="284">
        <v>301.68</v>
      </c>
      <c r="D1597" s="98">
        <f t="shared" si="53"/>
        <v>0.48464566929133879</v>
      </c>
      <c r="E1597" s="98">
        <v>1.109360860676345E-2</v>
      </c>
      <c r="F1597" s="98">
        <v>1588</v>
      </c>
      <c r="G1597" s="76">
        <f t="shared" ca="1" si="52"/>
        <v>-2.0871616646731858E-2</v>
      </c>
    </row>
    <row r="1598" spans="2:7">
      <c r="B1598" s="283">
        <v>44560.645833333336</v>
      </c>
      <c r="C1598" s="284">
        <v>378.53</v>
      </c>
      <c r="D1598" s="98">
        <f t="shared" si="53"/>
        <v>0.25474012198355855</v>
      </c>
      <c r="E1598" s="98">
        <v>1.1084993856509406E-2</v>
      </c>
      <c r="F1598" s="98">
        <v>1589</v>
      </c>
      <c r="G1598" s="76">
        <f t="shared" ca="1" si="52"/>
        <v>-3.5263694303254309E-2</v>
      </c>
    </row>
    <row r="1599" spans="2:7">
      <c r="B1599" s="283">
        <v>37826.645833333336</v>
      </c>
      <c r="C1599" s="284">
        <v>24.7</v>
      </c>
      <c r="D1599" s="98">
        <f t="shared" si="53"/>
        <v>-0.93474757614984283</v>
      </c>
      <c r="E1599" s="98">
        <v>1.1051985264019626E-2</v>
      </c>
      <c r="F1599" s="98">
        <v>1590</v>
      </c>
      <c r="G1599" s="76">
        <f t="shared" ca="1" si="52"/>
        <v>2.6078087772723746E-2</v>
      </c>
    </row>
    <row r="1600" spans="2:7">
      <c r="B1600" s="283">
        <v>41943.645833333336</v>
      </c>
      <c r="C1600" s="284">
        <v>198.6</v>
      </c>
      <c r="D1600" s="98">
        <f t="shared" si="53"/>
        <v>7.0404858299595148</v>
      </c>
      <c r="E1600" s="98">
        <v>1.1047192384055382E-2</v>
      </c>
      <c r="F1600" s="98">
        <v>1591</v>
      </c>
      <c r="G1600" s="76">
        <f t="shared" ca="1" si="52"/>
        <v>6.1959965286976303E-2</v>
      </c>
    </row>
    <row r="1601" spans="2:7">
      <c r="B1601" s="283">
        <v>41271.645833333336</v>
      </c>
      <c r="C1601" s="284">
        <v>231.88</v>
      </c>
      <c r="D1601" s="98">
        <f t="shared" si="53"/>
        <v>0.16757301107754285</v>
      </c>
      <c r="E1601" s="98">
        <v>1.1031175059952103E-2</v>
      </c>
      <c r="F1601" s="98">
        <v>1592</v>
      </c>
      <c r="G1601" s="76">
        <f t="shared" ca="1" si="52"/>
        <v>-3.9904134489500295E-2</v>
      </c>
    </row>
    <row r="1602" spans="2:7">
      <c r="B1602" s="283">
        <v>45035.645833333336</v>
      </c>
      <c r="C1602" s="284">
        <v>569.07000000000005</v>
      </c>
      <c r="D1602" s="98">
        <f t="shared" si="53"/>
        <v>1.4541573227531486</v>
      </c>
      <c r="E1602" s="98">
        <v>1.1014976815250543E-2</v>
      </c>
      <c r="F1602" s="98">
        <v>1593</v>
      </c>
      <c r="G1602" s="76">
        <f t="shared" ca="1" si="52"/>
        <v>1.0847922559550334E-2</v>
      </c>
    </row>
    <row r="1603" spans="2:7">
      <c r="B1603" s="283">
        <v>40053.645833333336</v>
      </c>
      <c r="C1603" s="284">
        <v>106.5</v>
      </c>
      <c r="D1603" s="98">
        <f t="shared" si="53"/>
        <v>-0.81285254889556646</v>
      </c>
      <c r="E1603" s="98">
        <v>1.1011961268274195E-2</v>
      </c>
      <c r="F1603" s="98">
        <v>1594</v>
      </c>
      <c r="G1603" s="76">
        <f t="shared" ca="1" si="52"/>
        <v>-2.1233555901363728E-2</v>
      </c>
    </row>
    <row r="1604" spans="2:7">
      <c r="B1604" s="283">
        <v>41053.645833333336</v>
      </c>
      <c r="C1604" s="284">
        <v>222.42</v>
      </c>
      <c r="D1604" s="98">
        <f t="shared" si="53"/>
        <v>1.0884507042253522</v>
      </c>
      <c r="E1604" s="98">
        <v>1.0999999999999899E-2</v>
      </c>
      <c r="F1604" s="98">
        <v>1595</v>
      </c>
      <c r="G1604" s="76">
        <f t="shared" ca="1" si="52"/>
        <v>2.2713369421354969E-2</v>
      </c>
    </row>
    <row r="1605" spans="2:7">
      <c r="B1605" s="283">
        <v>43214.645833333336</v>
      </c>
      <c r="C1605" s="284">
        <v>300.64999999999998</v>
      </c>
      <c r="D1605" s="98">
        <f t="shared" si="53"/>
        <v>0.35172196744897044</v>
      </c>
      <c r="E1605" s="98">
        <v>1.0996032012912771E-2</v>
      </c>
      <c r="F1605" s="98">
        <v>1596</v>
      </c>
      <c r="G1605" s="76">
        <f t="shared" ca="1" si="52"/>
        <v>3.9896163583346113E-2</v>
      </c>
    </row>
    <row r="1606" spans="2:7">
      <c r="B1606" s="283">
        <v>38183.645833333336</v>
      </c>
      <c r="C1606" s="284">
        <v>25.75</v>
      </c>
      <c r="D1606" s="98">
        <f t="shared" si="53"/>
        <v>-0.91435223682022282</v>
      </c>
      <c r="E1606" s="98">
        <v>1.0993325480957994E-2</v>
      </c>
      <c r="F1606" s="98">
        <v>1597</v>
      </c>
      <c r="G1606" s="76">
        <f t="shared" ca="1" si="52"/>
        <v>3.3067836283180253E-2</v>
      </c>
    </row>
    <row r="1607" spans="2:7">
      <c r="B1607" s="283">
        <v>37816.645833333336</v>
      </c>
      <c r="C1607" s="284">
        <v>23.93</v>
      </c>
      <c r="D1607" s="98">
        <f t="shared" si="53"/>
        <v>-7.0679611650485419E-2</v>
      </c>
      <c r="E1607" s="98">
        <v>1.0984368398816891E-2</v>
      </c>
      <c r="F1607" s="98">
        <v>1598</v>
      </c>
      <c r="G1607" s="76">
        <f t="shared" ca="1" si="52"/>
        <v>-3.5339675821033284E-2</v>
      </c>
    </row>
    <row r="1608" spans="2:7">
      <c r="B1608" s="283">
        <v>40850.645833333336</v>
      </c>
      <c r="C1608" s="284">
        <v>229.99</v>
      </c>
      <c r="D1608" s="98">
        <f t="shared" si="53"/>
        <v>8.610948600083578</v>
      </c>
      <c r="E1608" s="98">
        <v>1.0945054945054933E-2</v>
      </c>
      <c r="F1608" s="98">
        <v>1599</v>
      </c>
      <c r="G1608" s="76">
        <f t="shared" ca="1" si="52"/>
        <v>3.3482011196431924E-3</v>
      </c>
    </row>
    <row r="1609" spans="2:7">
      <c r="B1609" s="283">
        <v>44650.645833333336</v>
      </c>
      <c r="C1609" s="284">
        <v>341.07</v>
      </c>
      <c r="D1609" s="98">
        <f t="shared" si="53"/>
        <v>0.48297752076177214</v>
      </c>
      <c r="E1609" s="98">
        <v>1.093722212342163E-2</v>
      </c>
      <c r="F1609" s="98">
        <v>1600</v>
      </c>
      <c r="G1609" s="76">
        <f t="shared" ca="1" si="52"/>
        <v>2.7009721706840826E-2</v>
      </c>
    </row>
    <row r="1610" spans="2:7">
      <c r="B1610" s="283">
        <v>40304.645833333336</v>
      </c>
      <c r="C1610" s="284">
        <v>124.67</v>
      </c>
      <c r="D1610" s="98">
        <f t="shared" si="53"/>
        <v>-0.63447386167062481</v>
      </c>
      <c r="E1610" s="98">
        <v>1.0865158517797902E-2</v>
      </c>
      <c r="F1610" s="98">
        <v>1601</v>
      </c>
      <c r="G1610" s="76">
        <f t="shared" ref="G1610:G1673" ca="1" si="54">_xlfn.NORM.INV(RAND(),M$12,M$13)</f>
        <v>1.2768335528216207E-2</v>
      </c>
    </row>
    <row r="1611" spans="2:7">
      <c r="B1611" s="283">
        <v>39423.645833333336</v>
      </c>
      <c r="C1611" s="284">
        <v>100.55</v>
      </c>
      <c r="D1611" s="98">
        <f t="shared" ref="D1611:D1674" si="55">C1611/C1610-1</f>
        <v>-0.19347076281382858</v>
      </c>
      <c r="E1611" s="98">
        <v>1.0857544988438717E-2</v>
      </c>
      <c r="F1611" s="98">
        <v>1602</v>
      </c>
      <c r="G1611" s="76">
        <f t="shared" ca="1" si="54"/>
        <v>-8.5733203604216462E-2</v>
      </c>
    </row>
    <row r="1612" spans="2:7">
      <c r="B1612" s="283">
        <v>37880.645833333336</v>
      </c>
      <c r="C1612" s="284">
        <v>26.08</v>
      </c>
      <c r="D1612" s="98">
        <f t="shared" si="55"/>
        <v>-0.74062655395325705</v>
      </c>
      <c r="E1612" s="98">
        <v>1.0852713178294504E-2</v>
      </c>
      <c r="F1612" s="98">
        <v>1603</v>
      </c>
      <c r="G1612" s="76">
        <f t="shared" ca="1" si="54"/>
        <v>1.3557543923342859E-2</v>
      </c>
    </row>
    <row r="1613" spans="2:7">
      <c r="B1613" s="283">
        <v>44383.645833333336</v>
      </c>
      <c r="C1613" s="284">
        <v>331.1</v>
      </c>
      <c r="D1613" s="98">
        <f t="shared" si="55"/>
        <v>11.695552147239265</v>
      </c>
      <c r="E1613" s="98">
        <v>1.08380399938941E-2</v>
      </c>
      <c r="F1613" s="98">
        <v>1604</v>
      </c>
      <c r="G1613" s="76">
        <f t="shared" ca="1" si="54"/>
        <v>-1.4197200130919565E-3</v>
      </c>
    </row>
    <row r="1614" spans="2:7">
      <c r="B1614" s="283">
        <v>41243.645833333336</v>
      </c>
      <c r="C1614" s="284">
        <v>212.87</v>
      </c>
      <c r="D1614" s="98">
        <f t="shared" si="55"/>
        <v>-0.35708245243128967</v>
      </c>
      <c r="E1614" s="98">
        <v>1.0826724915713015E-2</v>
      </c>
      <c r="F1614" s="98">
        <v>1605</v>
      </c>
      <c r="G1614" s="76">
        <f t="shared" ca="1" si="54"/>
        <v>-1.0353508281967247E-2</v>
      </c>
    </row>
    <row r="1615" spans="2:7">
      <c r="B1615" s="283">
        <v>41933.645833333336</v>
      </c>
      <c r="C1615" s="284">
        <v>186.79</v>
      </c>
      <c r="D1615" s="98">
        <f t="shared" si="55"/>
        <v>-0.12251608963216998</v>
      </c>
      <c r="E1615" s="98">
        <v>1.0823096487905248E-2</v>
      </c>
      <c r="F1615" s="98">
        <v>1606</v>
      </c>
      <c r="G1615" s="76">
        <f t="shared" ca="1" si="54"/>
        <v>1.3030473896251895E-2</v>
      </c>
    </row>
    <row r="1616" spans="2:7">
      <c r="B1616" s="283">
        <v>43567.645833333336</v>
      </c>
      <c r="C1616" s="284">
        <v>384.23</v>
      </c>
      <c r="D1616" s="98">
        <f t="shared" si="55"/>
        <v>1.0570159002087909</v>
      </c>
      <c r="E1616" s="98">
        <v>1.0812375039461308E-2</v>
      </c>
      <c r="F1616" s="98">
        <v>1607</v>
      </c>
      <c r="G1616" s="76">
        <f t="shared" ca="1" si="54"/>
        <v>-2.3237457940865337E-2</v>
      </c>
    </row>
    <row r="1617" spans="2:7">
      <c r="B1617" s="283">
        <v>39233.645833333336</v>
      </c>
      <c r="C1617" s="284">
        <v>101.22</v>
      </c>
      <c r="D1617" s="98">
        <f t="shared" si="55"/>
        <v>-0.73656403716523955</v>
      </c>
      <c r="E1617" s="98">
        <v>1.0784901138406244E-2</v>
      </c>
      <c r="F1617" s="98">
        <v>1608</v>
      </c>
      <c r="G1617" s="76">
        <f t="shared" ca="1" si="54"/>
        <v>-9.7391768985420502E-3</v>
      </c>
    </row>
    <row r="1618" spans="2:7">
      <c r="B1618" s="283">
        <v>44281.645833333336</v>
      </c>
      <c r="C1618" s="284">
        <v>295.77999999999997</v>
      </c>
      <c r="D1618" s="98">
        <f t="shared" si="55"/>
        <v>1.9221497727721792</v>
      </c>
      <c r="E1618" s="98">
        <v>1.0764446570754815E-2</v>
      </c>
      <c r="F1618" s="98">
        <v>1609</v>
      </c>
      <c r="G1618" s="76">
        <f t="shared" ca="1" si="54"/>
        <v>1.2564570833566217E-2</v>
      </c>
    </row>
    <row r="1619" spans="2:7">
      <c r="B1619" s="283">
        <v>38504.645833333336</v>
      </c>
      <c r="C1619" s="284">
        <v>55.48</v>
      </c>
      <c r="D1619" s="98">
        <f t="shared" si="55"/>
        <v>-0.81242815606193797</v>
      </c>
      <c r="E1619" s="98">
        <v>1.0748770267808183E-2</v>
      </c>
      <c r="F1619" s="98">
        <v>1610</v>
      </c>
      <c r="G1619" s="76">
        <f t="shared" ca="1" si="54"/>
        <v>4.1720047735315353E-2</v>
      </c>
    </row>
    <row r="1620" spans="2:7">
      <c r="B1620" s="283">
        <v>42555.645833333336</v>
      </c>
      <c r="C1620" s="284">
        <v>291.10000000000002</v>
      </c>
      <c r="D1620" s="98">
        <f t="shared" si="55"/>
        <v>4.2469358327325173</v>
      </c>
      <c r="E1620" s="98">
        <v>1.0693701826262281E-2</v>
      </c>
      <c r="F1620" s="98">
        <v>1611</v>
      </c>
      <c r="G1620" s="76">
        <f t="shared" ca="1" si="54"/>
        <v>-2.6829127319294283E-2</v>
      </c>
    </row>
    <row r="1621" spans="2:7">
      <c r="B1621" s="283">
        <v>42153.645833333336</v>
      </c>
      <c r="C1621" s="284">
        <v>165.57</v>
      </c>
      <c r="D1621" s="98">
        <f t="shared" si="55"/>
        <v>-0.43122638268636215</v>
      </c>
      <c r="E1621" s="98">
        <v>1.0682456354535574E-2</v>
      </c>
      <c r="F1621" s="98">
        <v>1612</v>
      </c>
      <c r="G1621" s="76">
        <f t="shared" ca="1" si="54"/>
        <v>9.6850939225671673E-3</v>
      </c>
    </row>
    <row r="1622" spans="2:7">
      <c r="B1622" s="283">
        <v>40900.645833333336</v>
      </c>
      <c r="C1622" s="284">
        <v>161.97</v>
      </c>
      <c r="D1622" s="98">
        <f t="shared" si="55"/>
        <v>-2.1743069396629844E-2</v>
      </c>
      <c r="E1622" s="98">
        <v>1.0670160988393906E-2</v>
      </c>
      <c r="F1622" s="98">
        <v>1613</v>
      </c>
      <c r="G1622" s="76">
        <f t="shared" ca="1" si="54"/>
        <v>-9.9674559693024405E-3</v>
      </c>
    </row>
    <row r="1623" spans="2:7">
      <c r="B1623" s="283">
        <v>39093.645833333336</v>
      </c>
      <c r="C1623" s="284">
        <v>89.99</v>
      </c>
      <c r="D1623" s="98">
        <f t="shared" si="55"/>
        <v>-0.44440328455886891</v>
      </c>
      <c r="E1623" s="98">
        <v>1.0669362084456235E-2</v>
      </c>
      <c r="F1623" s="98">
        <v>1614</v>
      </c>
      <c r="G1623" s="76">
        <f t="shared" ca="1" si="54"/>
        <v>1.6209478182170323E-2</v>
      </c>
    </row>
    <row r="1624" spans="2:7">
      <c r="B1624" s="283">
        <v>38622.645833333336</v>
      </c>
      <c r="C1624" s="284">
        <v>69.16</v>
      </c>
      <c r="D1624" s="98">
        <f t="shared" si="55"/>
        <v>-0.23147016335148352</v>
      </c>
      <c r="E1624" s="98">
        <v>1.0667835744556431E-2</v>
      </c>
      <c r="F1624" s="98">
        <v>1615</v>
      </c>
      <c r="G1624" s="76">
        <f t="shared" ca="1" si="54"/>
        <v>2.1582454639298487E-2</v>
      </c>
    </row>
    <row r="1625" spans="2:7">
      <c r="B1625" s="283">
        <v>39171.645833333336</v>
      </c>
      <c r="C1625" s="284">
        <v>76.900000000000006</v>
      </c>
      <c r="D1625" s="98">
        <f t="shared" si="55"/>
        <v>0.11191440138808573</v>
      </c>
      <c r="E1625" s="98">
        <v>1.0645288474175452E-2</v>
      </c>
      <c r="F1625" s="98">
        <v>1616</v>
      </c>
      <c r="G1625" s="76">
        <f t="shared" ca="1" si="54"/>
        <v>8.8456732636079394E-3</v>
      </c>
    </row>
    <row r="1626" spans="2:7">
      <c r="B1626" s="283">
        <v>42727.645833333336</v>
      </c>
      <c r="C1626" s="284">
        <v>284.12</v>
      </c>
      <c r="D1626" s="98">
        <f t="shared" si="55"/>
        <v>2.6946684005201558</v>
      </c>
      <c r="E1626" s="98">
        <v>1.0635648988012614E-2</v>
      </c>
      <c r="F1626" s="98">
        <v>1617</v>
      </c>
      <c r="G1626" s="76">
        <f t="shared" ca="1" si="54"/>
        <v>1.7353718588514642E-3</v>
      </c>
    </row>
    <row r="1627" spans="2:7">
      <c r="B1627" s="283">
        <v>38932.645833333336</v>
      </c>
      <c r="C1627" s="284">
        <v>80</v>
      </c>
      <c r="D1627" s="98">
        <f t="shared" si="55"/>
        <v>-0.71842883288751236</v>
      </c>
      <c r="E1627" s="98">
        <v>1.0611419909045017E-2</v>
      </c>
      <c r="F1627" s="98">
        <v>1618</v>
      </c>
      <c r="G1627" s="76">
        <f t="shared" ca="1" si="54"/>
        <v>4.0230036640447595E-2</v>
      </c>
    </row>
    <row r="1628" spans="2:7">
      <c r="B1628" s="283">
        <v>39128.645833333336</v>
      </c>
      <c r="C1628" s="284">
        <v>87.62</v>
      </c>
      <c r="D1628" s="98">
        <f t="shared" si="55"/>
        <v>9.5250000000000057E-2</v>
      </c>
      <c r="E1628" s="98">
        <v>1.0611303344867373E-2</v>
      </c>
      <c r="F1628" s="98">
        <v>1619</v>
      </c>
      <c r="G1628" s="76">
        <f t="shared" ca="1" si="54"/>
        <v>5.0225156309689774E-2</v>
      </c>
    </row>
    <row r="1629" spans="2:7">
      <c r="B1629" s="283">
        <v>41820.645833333336</v>
      </c>
      <c r="C1629" s="284">
        <v>188.77</v>
      </c>
      <c r="D1629" s="98">
        <f t="shared" si="55"/>
        <v>1.1544167998173931</v>
      </c>
      <c r="E1629" s="98">
        <v>1.0600139193747138E-2</v>
      </c>
      <c r="F1629" s="98">
        <v>1620</v>
      </c>
      <c r="G1629" s="76">
        <f t="shared" ca="1" si="54"/>
        <v>-1.8703140968747414E-3</v>
      </c>
    </row>
    <row r="1630" spans="2:7">
      <c r="B1630" s="283">
        <v>41298.645833333336</v>
      </c>
      <c r="C1630" s="284">
        <v>223.12</v>
      </c>
      <c r="D1630" s="98">
        <f t="shared" si="55"/>
        <v>0.18196747364517663</v>
      </c>
      <c r="E1630" s="98">
        <v>1.0598786121931436E-2</v>
      </c>
      <c r="F1630" s="98">
        <v>1621</v>
      </c>
      <c r="G1630" s="76">
        <f t="shared" ca="1" si="54"/>
        <v>-2.7450941741970183E-2</v>
      </c>
    </row>
    <row r="1631" spans="2:7">
      <c r="B1631" s="283">
        <v>43544.645833333336</v>
      </c>
      <c r="C1631" s="284">
        <v>380.65</v>
      </c>
      <c r="D1631" s="98">
        <f t="shared" si="55"/>
        <v>0.70603262818214407</v>
      </c>
      <c r="E1631" s="98">
        <v>1.0566278174529264E-2</v>
      </c>
      <c r="F1631" s="98">
        <v>1622</v>
      </c>
      <c r="G1631" s="76">
        <f t="shared" ca="1" si="54"/>
        <v>-4.5829214178927942E-2</v>
      </c>
    </row>
    <row r="1632" spans="2:7">
      <c r="B1632" s="283">
        <v>38197.645833333336</v>
      </c>
      <c r="C1632" s="284">
        <v>25.84</v>
      </c>
      <c r="D1632" s="98">
        <f t="shared" si="55"/>
        <v>-0.93211611716800213</v>
      </c>
      <c r="E1632" s="98">
        <v>1.0559249120062564E-2</v>
      </c>
      <c r="F1632" s="98">
        <v>1623</v>
      </c>
      <c r="G1632" s="76">
        <f t="shared" ca="1" si="54"/>
        <v>1.0673668647784837E-2</v>
      </c>
    </row>
    <row r="1633" spans="2:7">
      <c r="B1633" s="283">
        <v>38035.645833333336</v>
      </c>
      <c r="C1633" s="284">
        <v>26.83</v>
      </c>
      <c r="D1633" s="98">
        <f t="shared" si="55"/>
        <v>3.83126934984519E-2</v>
      </c>
      <c r="E1633" s="98">
        <v>1.0546139359698614E-2</v>
      </c>
      <c r="F1633" s="98">
        <v>1624</v>
      </c>
      <c r="G1633" s="76">
        <f t="shared" ca="1" si="54"/>
        <v>2.7935315977673823E-2</v>
      </c>
    </row>
    <row r="1634" spans="2:7">
      <c r="B1634" s="283">
        <v>43510.645833333336</v>
      </c>
      <c r="C1634" s="284">
        <v>292.38</v>
      </c>
      <c r="D1634" s="98">
        <f t="shared" si="55"/>
        <v>9.8975027953783083</v>
      </c>
      <c r="E1634" s="98">
        <v>1.0541596101337536E-2</v>
      </c>
      <c r="F1634" s="98">
        <v>1625</v>
      </c>
      <c r="G1634" s="76">
        <f t="shared" ca="1" si="54"/>
        <v>-1.9282675740604507E-2</v>
      </c>
    </row>
    <row r="1635" spans="2:7">
      <c r="B1635" s="283">
        <v>39162.645833333336</v>
      </c>
      <c r="C1635" s="284">
        <v>76.7</v>
      </c>
      <c r="D1635" s="98">
        <f t="shared" si="55"/>
        <v>-0.73767015527737878</v>
      </c>
      <c r="E1635" s="98">
        <v>1.0540184453227797E-2</v>
      </c>
      <c r="F1635" s="98">
        <v>1626</v>
      </c>
      <c r="G1635" s="76">
        <f t="shared" ca="1" si="54"/>
        <v>-2.0361079050046707E-2</v>
      </c>
    </row>
    <row r="1636" spans="2:7">
      <c r="B1636" s="283">
        <v>40114.645833333336</v>
      </c>
      <c r="C1636" s="284">
        <v>117.93</v>
      </c>
      <c r="D1636" s="98">
        <f t="shared" si="55"/>
        <v>0.53754889178617993</v>
      </c>
      <c r="E1636" s="98">
        <v>1.053984575835476E-2</v>
      </c>
      <c r="F1636" s="98">
        <v>1627</v>
      </c>
      <c r="G1636" s="76">
        <f t="shared" ca="1" si="54"/>
        <v>-4.6410055373995347E-2</v>
      </c>
    </row>
    <row r="1637" spans="2:7">
      <c r="B1637" s="283">
        <v>44525.645833333336</v>
      </c>
      <c r="C1637" s="284">
        <v>383.72</v>
      </c>
      <c r="D1637" s="98">
        <f t="shared" si="55"/>
        <v>2.2537946239294495</v>
      </c>
      <c r="E1637" s="98">
        <v>1.053407774149373E-2</v>
      </c>
      <c r="F1637" s="98">
        <v>1628</v>
      </c>
      <c r="G1637" s="76">
        <f t="shared" ca="1" si="54"/>
        <v>-3.3065685771914863E-2</v>
      </c>
    </row>
    <row r="1638" spans="2:7">
      <c r="B1638" s="283">
        <v>39269.645833333336</v>
      </c>
      <c r="C1638" s="284">
        <v>94.03</v>
      </c>
      <c r="D1638" s="98">
        <f t="shared" si="55"/>
        <v>-0.75495152715521741</v>
      </c>
      <c r="E1638" s="98">
        <v>1.0531972058033467E-2</v>
      </c>
      <c r="F1638" s="98">
        <v>1629</v>
      </c>
      <c r="G1638" s="76">
        <f t="shared" ca="1" si="54"/>
        <v>1.4950537954258545E-2</v>
      </c>
    </row>
    <row r="1639" spans="2:7">
      <c r="B1639" s="283">
        <v>44531.645833333336</v>
      </c>
      <c r="C1639" s="284">
        <v>408.72</v>
      </c>
      <c r="D1639" s="98">
        <f t="shared" si="55"/>
        <v>3.346697862384346</v>
      </c>
      <c r="E1639" s="98">
        <v>1.0507577817885139E-2</v>
      </c>
      <c r="F1639" s="98">
        <v>1630</v>
      </c>
      <c r="G1639" s="76">
        <f t="shared" ca="1" si="54"/>
        <v>-3.4802347904113719E-2</v>
      </c>
    </row>
    <row r="1640" spans="2:7">
      <c r="B1640" s="283">
        <v>38831.645833333336</v>
      </c>
      <c r="C1640" s="284">
        <v>101.98</v>
      </c>
      <c r="D1640" s="98">
        <f t="shared" si="55"/>
        <v>-0.75048933255040129</v>
      </c>
      <c r="E1640" s="98">
        <v>1.0503369005152585E-2</v>
      </c>
      <c r="F1640" s="98">
        <v>1631</v>
      </c>
      <c r="G1640" s="76">
        <f t="shared" ca="1" si="54"/>
        <v>3.4554135996650137E-2</v>
      </c>
    </row>
    <row r="1641" spans="2:7">
      <c r="B1641" s="283">
        <v>42528.645833333336</v>
      </c>
      <c r="C1641" s="284">
        <v>292.67</v>
      </c>
      <c r="D1641" s="98">
        <f t="shared" si="55"/>
        <v>1.8698764463620319</v>
      </c>
      <c r="E1641" s="98">
        <v>1.0496150260677517E-2</v>
      </c>
      <c r="F1641" s="98">
        <v>1632</v>
      </c>
      <c r="G1641" s="76">
        <f t="shared" ca="1" si="54"/>
        <v>1.1022452031010101E-2</v>
      </c>
    </row>
    <row r="1642" spans="2:7">
      <c r="B1642" s="283">
        <v>41072.645833333336</v>
      </c>
      <c r="C1642" s="284">
        <v>206.03</v>
      </c>
      <c r="D1642" s="98">
        <f t="shared" si="55"/>
        <v>-0.29603307479413676</v>
      </c>
      <c r="E1642" s="98">
        <v>1.0495855608416482E-2</v>
      </c>
      <c r="F1642" s="98">
        <v>1633</v>
      </c>
      <c r="G1642" s="76">
        <f t="shared" ca="1" si="54"/>
        <v>7.166583655314869E-2</v>
      </c>
    </row>
    <row r="1643" spans="2:7">
      <c r="B1643" s="283">
        <v>41226.645833333336</v>
      </c>
      <c r="C1643" s="284">
        <v>216.67</v>
      </c>
      <c r="D1643" s="98">
        <f t="shared" si="55"/>
        <v>5.1642964616803289E-2</v>
      </c>
      <c r="E1643" s="98">
        <v>1.0493424120884276E-2</v>
      </c>
      <c r="F1643" s="98">
        <v>1634</v>
      </c>
      <c r="G1643" s="76">
        <f t="shared" ca="1" si="54"/>
        <v>-4.0636814176378051E-2</v>
      </c>
    </row>
    <row r="1644" spans="2:7">
      <c r="B1644" s="283">
        <v>44278.645833333336</v>
      </c>
      <c r="C1644" s="284">
        <v>298.64999999999998</v>
      </c>
      <c r="D1644" s="98">
        <f t="shared" si="55"/>
        <v>0.37836340979369543</v>
      </c>
      <c r="E1644" s="98">
        <v>1.0488918964641991E-2</v>
      </c>
      <c r="F1644" s="98">
        <v>1635</v>
      </c>
      <c r="G1644" s="76">
        <f t="shared" ca="1" si="54"/>
        <v>-2.3389768542771215E-2</v>
      </c>
    </row>
    <row r="1645" spans="2:7">
      <c r="B1645" s="283">
        <v>39470.645833333336</v>
      </c>
      <c r="C1645" s="284">
        <v>87.72</v>
      </c>
      <c r="D1645" s="98">
        <f t="shared" si="55"/>
        <v>-0.70627825213460571</v>
      </c>
      <c r="E1645" s="98">
        <v>1.0482663287639582E-2</v>
      </c>
      <c r="F1645" s="98">
        <v>1636</v>
      </c>
      <c r="G1645" s="76">
        <f t="shared" ca="1" si="54"/>
        <v>-4.7970853601247865E-2</v>
      </c>
    </row>
    <row r="1646" spans="2:7">
      <c r="B1646" s="283">
        <v>37260.645833333336</v>
      </c>
      <c r="C1646" s="284">
        <v>27</v>
      </c>
      <c r="D1646" s="98">
        <f t="shared" si="55"/>
        <v>-0.69220246238030092</v>
      </c>
      <c r="E1646" s="98">
        <v>1.0479041916167775E-2</v>
      </c>
      <c r="F1646" s="98">
        <v>1637</v>
      </c>
      <c r="G1646" s="76">
        <f t="shared" ca="1" si="54"/>
        <v>2.0263702707164703E-2</v>
      </c>
    </row>
    <row r="1647" spans="2:7">
      <c r="B1647" s="283">
        <v>43620.645833333336</v>
      </c>
      <c r="C1647" s="284">
        <v>307.5</v>
      </c>
      <c r="D1647" s="98">
        <f t="shared" si="55"/>
        <v>10.388888888888889</v>
      </c>
      <c r="E1647" s="98">
        <v>1.0449526813880228E-2</v>
      </c>
      <c r="F1647" s="98">
        <v>1638</v>
      </c>
      <c r="G1647" s="76">
        <f t="shared" ca="1" si="54"/>
        <v>-2.9848222107010419E-2</v>
      </c>
    </row>
    <row r="1648" spans="2:7">
      <c r="B1648" s="283">
        <v>45216.645833333336</v>
      </c>
      <c r="C1648" s="284">
        <v>735.87</v>
      </c>
      <c r="D1648" s="98">
        <f t="shared" si="55"/>
        <v>1.3930731707317072</v>
      </c>
      <c r="E1648" s="98">
        <v>1.0435690060005332E-2</v>
      </c>
      <c r="F1648" s="98">
        <v>1639</v>
      </c>
      <c r="G1648" s="76">
        <f t="shared" ca="1" si="54"/>
        <v>-1.1558109661040697E-2</v>
      </c>
    </row>
    <row r="1649" spans="2:7">
      <c r="B1649" s="283">
        <v>43537.645833333336</v>
      </c>
      <c r="C1649" s="284">
        <v>354.73</v>
      </c>
      <c r="D1649" s="98">
        <f t="shared" si="55"/>
        <v>-0.51794474567518711</v>
      </c>
      <c r="E1649" s="98">
        <v>1.042527131341342E-2</v>
      </c>
      <c r="F1649" s="98">
        <v>1640</v>
      </c>
      <c r="G1649" s="76">
        <f t="shared" ca="1" si="54"/>
        <v>-1.432090759997858E-2</v>
      </c>
    </row>
    <row r="1650" spans="2:7">
      <c r="B1650" s="283">
        <v>44508.645833333336</v>
      </c>
      <c r="C1650" s="284">
        <v>424.1</v>
      </c>
      <c r="D1650" s="98">
        <f t="shared" si="55"/>
        <v>0.19555718433738334</v>
      </c>
      <c r="E1650" s="98">
        <v>1.0411454982965251E-2</v>
      </c>
      <c r="F1650" s="98">
        <v>1641</v>
      </c>
      <c r="G1650" s="76">
        <f t="shared" ca="1" si="54"/>
        <v>-2.0127348400248525E-2</v>
      </c>
    </row>
    <row r="1651" spans="2:7">
      <c r="B1651" s="283">
        <v>39475.645833333336</v>
      </c>
      <c r="C1651" s="284">
        <v>92.3</v>
      </c>
      <c r="D1651" s="98">
        <f t="shared" si="55"/>
        <v>-0.7823626503183212</v>
      </c>
      <c r="E1651" s="98">
        <v>1.0399562123700079E-2</v>
      </c>
      <c r="F1651" s="98">
        <v>1642</v>
      </c>
      <c r="G1651" s="76">
        <f t="shared" ca="1" si="54"/>
        <v>-1.3594555344378843E-2</v>
      </c>
    </row>
    <row r="1652" spans="2:7">
      <c r="B1652" s="283">
        <v>41941.645833333336</v>
      </c>
      <c r="C1652" s="284">
        <v>189.86</v>
      </c>
      <c r="D1652" s="98">
        <f t="shared" si="55"/>
        <v>1.0569880823401951</v>
      </c>
      <c r="E1652" s="98">
        <v>1.037730828588157E-2</v>
      </c>
      <c r="F1652" s="98">
        <v>1643</v>
      </c>
      <c r="G1652" s="76">
        <f t="shared" ca="1" si="54"/>
        <v>-7.2501546346920905E-3</v>
      </c>
    </row>
    <row r="1653" spans="2:7">
      <c r="B1653" s="283">
        <v>38294.645833333336</v>
      </c>
      <c r="C1653" s="284">
        <v>29.29</v>
      </c>
      <c r="D1653" s="98">
        <f t="shared" si="55"/>
        <v>-0.84572843147582433</v>
      </c>
      <c r="E1653" s="98">
        <v>1.0348395998620141E-2</v>
      </c>
      <c r="F1653" s="98">
        <v>1644</v>
      </c>
      <c r="G1653" s="76">
        <f t="shared" ca="1" si="54"/>
        <v>1.1207774859475085E-3</v>
      </c>
    </row>
    <row r="1654" spans="2:7">
      <c r="B1654" s="283">
        <v>42842.645833333336</v>
      </c>
      <c r="C1654" s="284">
        <v>374.35</v>
      </c>
      <c r="D1654" s="98">
        <f t="shared" si="55"/>
        <v>11.780812564015024</v>
      </c>
      <c r="E1654" s="98">
        <v>1.0336823923135174E-2</v>
      </c>
      <c r="F1654" s="98">
        <v>1645</v>
      </c>
      <c r="G1654" s="76">
        <f t="shared" ca="1" si="54"/>
        <v>2.6309501959062828E-2</v>
      </c>
    </row>
    <row r="1655" spans="2:7">
      <c r="B1655" s="283">
        <v>42423.645833333336</v>
      </c>
      <c r="C1655" s="284">
        <v>378.7</v>
      </c>
      <c r="D1655" s="98">
        <f t="shared" si="55"/>
        <v>1.1620141578736476E-2</v>
      </c>
      <c r="E1655" s="98">
        <v>1.032468052183666E-2</v>
      </c>
      <c r="F1655" s="98">
        <v>1646</v>
      </c>
      <c r="G1655" s="76">
        <f t="shared" ca="1" si="54"/>
        <v>2.1743606015004063E-2</v>
      </c>
    </row>
    <row r="1656" spans="2:7">
      <c r="B1656" s="283">
        <v>45302.645833333336</v>
      </c>
      <c r="C1656" s="284">
        <v>739.68</v>
      </c>
      <c r="D1656" s="98">
        <f t="shared" si="55"/>
        <v>0.95320834433588586</v>
      </c>
      <c r="E1656" s="98">
        <v>1.0312376217338493E-2</v>
      </c>
      <c r="F1656" s="98">
        <v>1647</v>
      </c>
      <c r="G1656" s="76">
        <f t="shared" ca="1" si="54"/>
        <v>1.7398231868886324E-2</v>
      </c>
    </row>
    <row r="1657" spans="2:7">
      <c r="B1657" s="283">
        <v>43399.645833333336</v>
      </c>
      <c r="C1657" s="284">
        <v>242.07</v>
      </c>
      <c r="D1657" s="98">
        <f t="shared" si="55"/>
        <v>-0.67273685918234905</v>
      </c>
      <c r="E1657" s="98">
        <v>1.0308848080133659E-2</v>
      </c>
      <c r="F1657" s="98">
        <v>1648</v>
      </c>
      <c r="G1657" s="76">
        <f t="shared" ca="1" si="54"/>
        <v>-3.9209495103756757E-3</v>
      </c>
    </row>
    <row r="1658" spans="2:7">
      <c r="B1658" s="283">
        <v>39034.645833333336</v>
      </c>
      <c r="C1658" s="284">
        <v>72.53</v>
      </c>
      <c r="D1658" s="98">
        <f t="shared" si="55"/>
        <v>-0.70037592431941165</v>
      </c>
      <c r="E1658" s="98">
        <v>1.0307842317871518E-2</v>
      </c>
      <c r="F1658" s="98">
        <v>1649</v>
      </c>
      <c r="G1658" s="76">
        <f t="shared" ca="1" si="54"/>
        <v>6.604421047376274E-3</v>
      </c>
    </row>
    <row r="1659" spans="2:7">
      <c r="B1659" s="283">
        <v>43293.645833333336</v>
      </c>
      <c r="C1659" s="284">
        <v>245.1</v>
      </c>
      <c r="D1659" s="98">
        <f t="shared" si="55"/>
        <v>2.3792913277264578</v>
      </c>
      <c r="E1659" s="98">
        <v>1.0305028854080689E-2</v>
      </c>
      <c r="F1659" s="98">
        <v>1650</v>
      </c>
      <c r="G1659" s="76">
        <f t="shared" ca="1" si="54"/>
        <v>1.9867156228201968E-2</v>
      </c>
    </row>
    <row r="1660" spans="2:7">
      <c r="B1660" s="283">
        <v>38021.645833333336</v>
      </c>
      <c r="C1660" s="284">
        <v>26.51</v>
      </c>
      <c r="D1660" s="98">
        <f t="shared" si="55"/>
        <v>-0.89184006527947779</v>
      </c>
      <c r="E1660" s="98">
        <v>1.0289634146341653E-2</v>
      </c>
      <c r="F1660" s="98">
        <v>1651</v>
      </c>
      <c r="G1660" s="76">
        <f t="shared" ca="1" si="54"/>
        <v>2.7838173942504821E-3</v>
      </c>
    </row>
    <row r="1661" spans="2:7">
      <c r="B1661" s="283">
        <v>38945.645833333336</v>
      </c>
      <c r="C1661" s="284">
        <v>77.59</v>
      </c>
      <c r="D1661" s="98">
        <f t="shared" si="55"/>
        <v>1.9268200678989058</v>
      </c>
      <c r="E1661" s="98">
        <v>1.0286458333333526E-2</v>
      </c>
      <c r="F1661" s="98">
        <v>1652</v>
      </c>
      <c r="G1661" s="76">
        <f t="shared" ca="1" si="54"/>
        <v>5.7198286550048114E-4</v>
      </c>
    </row>
    <row r="1662" spans="2:7">
      <c r="B1662" s="283">
        <v>44229.645833333336</v>
      </c>
      <c r="C1662" s="284">
        <v>312.52999999999997</v>
      </c>
      <c r="D1662" s="98">
        <f t="shared" si="55"/>
        <v>3.0279675215878328</v>
      </c>
      <c r="E1662" s="98">
        <v>1.0279618555034675E-2</v>
      </c>
      <c r="F1662" s="98">
        <v>1653</v>
      </c>
      <c r="G1662" s="76">
        <f t="shared" ca="1" si="54"/>
        <v>5.1007544645226693E-2</v>
      </c>
    </row>
    <row r="1663" spans="2:7">
      <c r="B1663" s="283">
        <v>41614.645833333336</v>
      </c>
      <c r="C1663" s="284">
        <v>190.05</v>
      </c>
      <c r="D1663" s="98">
        <f t="shared" si="55"/>
        <v>-0.39189837775573533</v>
      </c>
      <c r="E1663" s="98">
        <v>1.0259408887943966E-2</v>
      </c>
      <c r="F1663" s="98">
        <v>1654</v>
      </c>
      <c r="G1663" s="76">
        <f t="shared" ca="1" si="54"/>
        <v>-6.9988606597470686E-3</v>
      </c>
    </row>
    <row r="1664" spans="2:7">
      <c r="B1664" s="283">
        <v>38078.645833333336</v>
      </c>
      <c r="C1664" s="284">
        <v>24.65</v>
      </c>
      <c r="D1664" s="98">
        <f t="shared" si="55"/>
        <v>-0.87029729018679292</v>
      </c>
      <c r="E1664" s="98">
        <v>1.0245901639344357E-2</v>
      </c>
      <c r="F1664" s="98">
        <v>1655</v>
      </c>
      <c r="G1664" s="76">
        <f t="shared" ca="1" si="54"/>
        <v>-1.2171852968543603E-2</v>
      </c>
    </row>
    <row r="1665" spans="2:7">
      <c r="B1665" s="283">
        <v>43447.645833333336</v>
      </c>
      <c r="C1665" s="284">
        <v>305.97000000000003</v>
      </c>
      <c r="D1665" s="98">
        <f t="shared" si="55"/>
        <v>11.412576064908723</v>
      </c>
      <c r="E1665" s="98">
        <v>1.0235414534288667E-2</v>
      </c>
      <c r="F1665" s="98">
        <v>1656</v>
      </c>
      <c r="G1665" s="76">
        <f t="shared" ca="1" si="54"/>
        <v>-7.50909088219044E-3</v>
      </c>
    </row>
    <row r="1666" spans="2:7">
      <c r="B1666" s="283">
        <v>40457.645833333336</v>
      </c>
      <c r="C1666" s="284">
        <v>118.49</v>
      </c>
      <c r="D1666" s="98">
        <f t="shared" si="55"/>
        <v>-0.61273981109259079</v>
      </c>
      <c r="E1666" s="98">
        <v>1.0231051240514821E-2</v>
      </c>
      <c r="F1666" s="98">
        <v>1657</v>
      </c>
      <c r="G1666" s="76">
        <f t="shared" ca="1" si="54"/>
        <v>2.9602065199231781E-2</v>
      </c>
    </row>
    <row r="1667" spans="2:7">
      <c r="B1667" s="283">
        <v>37221.645833333336</v>
      </c>
      <c r="C1667" s="284">
        <v>26.67</v>
      </c>
      <c r="D1667" s="98">
        <f t="shared" si="55"/>
        <v>-0.77491771457506964</v>
      </c>
      <c r="E1667" s="98">
        <v>1.0227272727272751E-2</v>
      </c>
      <c r="F1667" s="98">
        <v>1658</v>
      </c>
      <c r="G1667" s="76">
        <f t="shared" ca="1" si="54"/>
        <v>-3.3445273822364903E-2</v>
      </c>
    </row>
    <row r="1668" spans="2:7">
      <c r="B1668" s="283">
        <v>42983.645833333336</v>
      </c>
      <c r="C1668" s="284">
        <v>349.97</v>
      </c>
      <c r="D1668" s="98">
        <f t="shared" si="55"/>
        <v>12.122234720659918</v>
      </c>
      <c r="E1668" s="98">
        <v>1.0218514562826631E-2</v>
      </c>
      <c r="F1668" s="98">
        <v>1659</v>
      </c>
      <c r="G1668" s="76">
        <f t="shared" ca="1" si="54"/>
        <v>1.6417593295997102E-4</v>
      </c>
    </row>
    <row r="1669" spans="2:7">
      <c r="B1669" s="283">
        <v>39147.645833333336</v>
      </c>
      <c r="C1669" s="284">
        <v>78.17</v>
      </c>
      <c r="D1669" s="98">
        <f t="shared" si="55"/>
        <v>-0.77663799754264651</v>
      </c>
      <c r="E1669" s="98">
        <v>1.0209356422848259E-2</v>
      </c>
      <c r="F1669" s="98">
        <v>1660</v>
      </c>
      <c r="G1669" s="76">
        <f t="shared" ca="1" si="54"/>
        <v>-2.2530052535383923E-2</v>
      </c>
    </row>
    <row r="1670" spans="2:7">
      <c r="B1670" s="283">
        <v>40233.645833333336</v>
      </c>
      <c r="C1670" s="284">
        <v>120.81</v>
      </c>
      <c r="D1670" s="98">
        <f t="shared" si="55"/>
        <v>0.54547780478444419</v>
      </c>
      <c r="E1670" s="98">
        <v>1.0201521866376684E-2</v>
      </c>
      <c r="F1670" s="98">
        <v>1661</v>
      </c>
      <c r="G1670" s="76">
        <f t="shared" ca="1" si="54"/>
        <v>3.8028490990325019E-3</v>
      </c>
    </row>
    <row r="1671" spans="2:7">
      <c r="B1671" s="283">
        <v>44238.645833333336</v>
      </c>
      <c r="C1671" s="284">
        <v>308.88</v>
      </c>
      <c r="D1671" s="98">
        <f t="shared" si="55"/>
        <v>1.5567419915569904</v>
      </c>
      <c r="E1671" s="98">
        <v>1.0171043594858986E-2</v>
      </c>
      <c r="F1671" s="98">
        <v>1662</v>
      </c>
      <c r="G1671" s="76">
        <f t="shared" ca="1" si="54"/>
        <v>4.5664769228957104E-2</v>
      </c>
    </row>
    <row r="1672" spans="2:7">
      <c r="B1672" s="283">
        <v>37463.645833333336</v>
      </c>
      <c r="C1672" s="284">
        <v>24.92</v>
      </c>
      <c r="D1672" s="98">
        <f t="shared" si="55"/>
        <v>-0.91932141932141931</v>
      </c>
      <c r="E1672" s="98">
        <v>1.0133765707336817E-2</v>
      </c>
      <c r="F1672" s="98">
        <v>1663</v>
      </c>
      <c r="G1672" s="76">
        <f t="shared" ca="1" si="54"/>
        <v>-3.3021822369893671E-2</v>
      </c>
    </row>
    <row r="1673" spans="2:7">
      <c r="B1673" s="283">
        <v>38191.645833333336</v>
      </c>
      <c r="C1673" s="284">
        <v>25.95</v>
      </c>
      <c r="D1673" s="98">
        <f t="shared" si="55"/>
        <v>4.13322632423756E-2</v>
      </c>
      <c r="E1673" s="98">
        <v>1.0120669521214376E-2</v>
      </c>
      <c r="F1673" s="98">
        <v>1664</v>
      </c>
      <c r="G1673" s="76">
        <f t="shared" ca="1" si="54"/>
        <v>-3.3076890207558191E-2</v>
      </c>
    </row>
    <row r="1674" spans="2:7">
      <c r="B1674" s="283">
        <v>37910.645833333336</v>
      </c>
      <c r="C1674" s="284">
        <v>24.98</v>
      </c>
      <c r="D1674" s="98">
        <f t="shared" si="55"/>
        <v>-3.737957610789977E-2</v>
      </c>
      <c r="E1674" s="98">
        <v>1.0109179134654367E-2</v>
      </c>
      <c r="F1674" s="98">
        <v>1665</v>
      </c>
      <c r="G1674" s="76">
        <f t="shared" ref="G1674:G1737" ca="1" si="56">_xlfn.NORM.INV(RAND(),M$12,M$13)</f>
        <v>-2.1863218258254432E-2</v>
      </c>
    </row>
    <row r="1675" spans="2:7">
      <c r="B1675" s="283">
        <v>38842.645833333336</v>
      </c>
      <c r="C1675" s="284">
        <v>103.94</v>
      </c>
      <c r="D1675" s="98">
        <f t="shared" ref="D1675:D1738" si="57">C1675/C1674-1</f>
        <v>3.1609287429943951</v>
      </c>
      <c r="E1675" s="98">
        <v>1.0106899902818212E-2</v>
      </c>
      <c r="F1675" s="98">
        <v>1666</v>
      </c>
      <c r="G1675" s="76">
        <f t="shared" ca="1" si="56"/>
        <v>6.9353720765199921E-3</v>
      </c>
    </row>
    <row r="1676" spans="2:7">
      <c r="B1676" s="283">
        <v>41421.645833333336</v>
      </c>
      <c r="C1676" s="284">
        <v>215.9</v>
      </c>
      <c r="D1676" s="98">
        <f t="shared" si="57"/>
        <v>1.0771598999422745</v>
      </c>
      <c r="E1676" s="98">
        <v>1.0105735940862726E-2</v>
      </c>
      <c r="F1676" s="98">
        <v>1667</v>
      </c>
      <c r="G1676" s="76">
        <f t="shared" ca="1" si="56"/>
        <v>3.4177900208699784E-2</v>
      </c>
    </row>
    <row r="1677" spans="2:7">
      <c r="B1677" s="283">
        <v>37160.645833333336</v>
      </c>
      <c r="C1677" s="284">
        <v>20</v>
      </c>
      <c r="D1677" s="98">
        <f t="shared" si="57"/>
        <v>-0.90736452061139417</v>
      </c>
      <c r="E1677" s="98">
        <v>1.0101010101010166E-2</v>
      </c>
      <c r="F1677" s="98">
        <v>1668</v>
      </c>
      <c r="G1677" s="76">
        <f t="shared" ca="1" si="56"/>
        <v>8.2864363312187637E-3</v>
      </c>
    </row>
    <row r="1678" spans="2:7">
      <c r="B1678" s="283">
        <v>37251.645833333336</v>
      </c>
      <c r="C1678" s="284">
        <v>27</v>
      </c>
      <c r="D1678" s="98">
        <f t="shared" si="57"/>
        <v>0.35000000000000009</v>
      </c>
      <c r="E1678" s="98">
        <v>1.0101010101010166E-2</v>
      </c>
      <c r="F1678" s="98">
        <v>1669</v>
      </c>
      <c r="G1678" s="76">
        <f t="shared" ca="1" si="56"/>
        <v>-4.1696882104036541E-3</v>
      </c>
    </row>
    <row r="1679" spans="2:7">
      <c r="B1679" s="283">
        <v>37943.645833333336</v>
      </c>
      <c r="C1679" s="284">
        <v>25.01</v>
      </c>
      <c r="D1679" s="98">
        <f t="shared" si="57"/>
        <v>-7.3703703703703605E-2</v>
      </c>
      <c r="E1679" s="98">
        <v>1.0096930533117998E-2</v>
      </c>
      <c r="F1679" s="98">
        <v>1670</v>
      </c>
      <c r="G1679" s="76">
        <f t="shared" ca="1" si="56"/>
        <v>-3.0563607511353036E-2</v>
      </c>
    </row>
    <row r="1680" spans="2:7">
      <c r="B1680" s="283">
        <v>43990.645833333336</v>
      </c>
      <c r="C1680" s="284">
        <v>336.63</v>
      </c>
      <c r="D1680" s="98">
        <f t="shared" si="57"/>
        <v>12.45981607357057</v>
      </c>
      <c r="E1680" s="98">
        <v>1.00819155639571E-2</v>
      </c>
      <c r="F1680" s="98">
        <v>1671</v>
      </c>
      <c r="G1680" s="76">
        <f t="shared" ca="1" si="56"/>
        <v>8.3780726131967506E-2</v>
      </c>
    </row>
    <row r="1681" spans="2:7">
      <c r="B1681" s="283">
        <v>41590.645833333336</v>
      </c>
      <c r="C1681" s="284">
        <v>174.46</v>
      </c>
      <c r="D1681" s="98">
        <f t="shared" si="57"/>
        <v>-0.48174553664260455</v>
      </c>
      <c r="E1681" s="98">
        <v>1.0074108383510971E-2</v>
      </c>
      <c r="F1681" s="98">
        <v>1672</v>
      </c>
      <c r="G1681" s="76">
        <f t="shared" ca="1" si="56"/>
        <v>1.6110114001263474E-2</v>
      </c>
    </row>
    <row r="1682" spans="2:7">
      <c r="B1682" s="283">
        <v>38498.645833333336</v>
      </c>
      <c r="C1682" s="284">
        <v>52.26</v>
      </c>
      <c r="D1682" s="98">
        <f t="shared" si="57"/>
        <v>-0.70044709388971693</v>
      </c>
      <c r="E1682" s="98">
        <v>1.0050251256281229E-2</v>
      </c>
      <c r="F1682" s="98">
        <v>1673</v>
      </c>
      <c r="G1682" s="76">
        <f t="shared" ca="1" si="56"/>
        <v>-2.0274412657932811E-4</v>
      </c>
    </row>
    <row r="1683" spans="2:7">
      <c r="B1683" s="283">
        <v>36937.645833333336</v>
      </c>
      <c r="C1683" s="284">
        <v>34.22</v>
      </c>
      <c r="D1683" s="98">
        <f t="shared" si="57"/>
        <v>-0.34519709146574817</v>
      </c>
      <c r="E1683" s="98">
        <v>1.0035419126328105E-2</v>
      </c>
      <c r="F1683" s="98">
        <v>1674</v>
      </c>
      <c r="G1683" s="76">
        <f t="shared" ca="1" si="56"/>
        <v>-1.0092775386091406E-3</v>
      </c>
    </row>
    <row r="1684" spans="2:7">
      <c r="B1684" s="283">
        <v>41003.645833333336</v>
      </c>
      <c r="C1684" s="284">
        <v>220.6</v>
      </c>
      <c r="D1684" s="98">
        <f t="shared" si="57"/>
        <v>5.4465225014611338</v>
      </c>
      <c r="E1684" s="98">
        <v>1.0027013415136565E-2</v>
      </c>
      <c r="F1684" s="98">
        <v>1675</v>
      </c>
      <c r="G1684" s="76">
        <f t="shared" ca="1" si="56"/>
        <v>-2.4964942124623381E-2</v>
      </c>
    </row>
    <row r="1685" spans="2:7">
      <c r="B1685" s="283">
        <v>38194.645833333336</v>
      </c>
      <c r="C1685" s="284">
        <v>26.21</v>
      </c>
      <c r="D1685" s="98">
        <f t="shared" si="57"/>
        <v>-0.88118766999093379</v>
      </c>
      <c r="E1685" s="98">
        <v>1.0019267822735989E-2</v>
      </c>
      <c r="F1685" s="98">
        <v>1676</v>
      </c>
      <c r="G1685" s="76">
        <f t="shared" ca="1" si="56"/>
        <v>7.1973623844738238E-2</v>
      </c>
    </row>
    <row r="1686" spans="2:7">
      <c r="B1686" s="283">
        <v>41771.645833333336</v>
      </c>
      <c r="C1686" s="284">
        <v>219.14</v>
      </c>
      <c r="D1686" s="98">
        <f t="shared" si="57"/>
        <v>7.3609309423884</v>
      </c>
      <c r="E1686" s="98">
        <v>1.000138267963302E-2</v>
      </c>
      <c r="F1686" s="98">
        <v>1677</v>
      </c>
      <c r="G1686" s="76">
        <f t="shared" ca="1" si="56"/>
        <v>-3.1315746259692627E-2</v>
      </c>
    </row>
    <row r="1687" spans="2:7">
      <c r="B1687" s="283">
        <v>45412.645833333336</v>
      </c>
      <c r="C1687" s="284">
        <v>1114.97</v>
      </c>
      <c r="D1687" s="98">
        <f t="shared" si="57"/>
        <v>4.0879346536460712</v>
      </c>
      <c r="E1687" s="98">
        <v>1.000063409817642E-2</v>
      </c>
      <c r="F1687" s="98">
        <v>1678</v>
      </c>
      <c r="G1687" s="76">
        <f t="shared" ca="1" si="56"/>
        <v>2.0220946171467011E-2</v>
      </c>
    </row>
    <row r="1688" spans="2:7">
      <c r="B1688" s="283">
        <v>43262.645833333336</v>
      </c>
      <c r="C1688" s="284">
        <v>249.55</v>
      </c>
      <c r="D1688" s="98">
        <f t="shared" si="57"/>
        <v>-0.77618231880678401</v>
      </c>
      <c r="E1688" s="98">
        <v>9.9967621822891761E-3</v>
      </c>
      <c r="F1688" s="98">
        <v>1679</v>
      </c>
      <c r="G1688" s="76">
        <f t="shared" ca="1" si="56"/>
        <v>5.6577347067078461E-3</v>
      </c>
    </row>
    <row r="1689" spans="2:7">
      <c r="B1689" s="283">
        <v>41134.645833333336</v>
      </c>
      <c r="C1689" s="284">
        <v>213.26</v>
      </c>
      <c r="D1689" s="98">
        <f t="shared" si="57"/>
        <v>-0.1454217591664998</v>
      </c>
      <c r="E1689" s="98">
        <v>9.9928960454651605E-3</v>
      </c>
      <c r="F1689" s="98">
        <v>1680</v>
      </c>
      <c r="G1689" s="76">
        <f t="shared" ca="1" si="56"/>
        <v>1.6168319973320883E-2</v>
      </c>
    </row>
    <row r="1690" spans="2:7">
      <c r="B1690" s="283">
        <v>44902.645833333336</v>
      </c>
      <c r="C1690" s="284">
        <v>596.54999999999995</v>
      </c>
      <c r="D1690" s="98">
        <f t="shared" si="57"/>
        <v>1.797289693332083</v>
      </c>
      <c r="E1690" s="98">
        <v>9.9889951748073358E-3</v>
      </c>
      <c r="F1690" s="98">
        <v>1681</v>
      </c>
      <c r="G1690" s="76">
        <f t="shared" ca="1" si="56"/>
        <v>3.8782358539328973E-2</v>
      </c>
    </row>
    <row r="1691" spans="2:7">
      <c r="B1691" s="283">
        <v>38411.645833333336</v>
      </c>
      <c r="C1691" s="284">
        <v>37.42</v>
      </c>
      <c r="D1691" s="98">
        <f t="shared" si="57"/>
        <v>-0.93727265107702618</v>
      </c>
      <c r="E1691" s="98">
        <v>9.9865047233469451E-3</v>
      </c>
      <c r="F1691" s="98">
        <v>1682</v>
      </c>
      <c r="G1691" s="76">
        <f t="shared" ca="1" si="56"/>
        <v>-2.2699614133175207E-2</v>
      </c>
    </row>
    <row r="1692" spans="2:7">
      <c r="B1692" s="283">
        <v>42684.645833333336</v>
      </c>
      <c r="C1692" s="284">
        <v>429.85</v>
      </c>
      <c r="D1692" s="98">
        <f t="shared" si="57"/>
        <v>10.48717263495457</v>
      </c>
      <c r="E1692" s="98">
        <v>9.9859022556390009E-3</v>
      </c>
      <c r="F1692" s="98">
        <v>1683</v>
      </c>
      <c r="G1692" s="76">
        <f t="shared" ca="1" si="56"/>
        <v>1.6624724530761317E-2</v>
      </c>
    </row>
    <row r="1693" spans="2:7">
      <c r="B1693" s="283">
        <v>38995.645833333336</v>
      </c>
      <c r="C1693" s="284">
        <v>70.099999999999994</v>
      </c>
      <c r="D1693" s="98">
        <f t="shared" si="57"/>
        <v>-0.83691985576363848</v>
      </c>
      <c r="E1693" s="98">
        <v>9.9409307016280479E-3</v>
      </c>
      <c r="F1693" s="98">
        <v>1684</v>
      </c>
      <c r="G1693" s="76">
        <f t="shared" ca="1" si="56"/>
        <v>1.9346402891317938E-2</v>
      </c>
    </row>
    <row r="1694" spans="2:7">
      <c r="B1694" s="283">
        <v>38919.645833333336</v>
      </c>
      <c r="C1694" s="284">
        <v>79.31</v>
      </c>
      <c r="D1694" s="98">
        <f t="shared" si="57"/>
        <v>0.13138373751783172</v>
      </c>
      <c r="E1694" s="98">
        <v>9.9325098688398672E-3</v>
      </c>
      <c r="F1694" s="98">
        <v>1685</v>
      </c>
      <c r="G1694" s="76">
        <f t="shared" ca="1" si="56"/>
        <v>-1.2166732740575354E-2</v>
      </c>
    </row>
    <row r="1695" spans="2:7">
      <c r="B1695" s="283">
        <v>41900.645833333336</v>
      </c>
      <c r="C1695" s="284">
        <v>186.12</v>
      </c>
      <c r="D1695" s="98">
        <f t="shared" si="57"/>
        <v>1.3467406380027738</v>
      </c>
      <c r="E1695" s="98">
        <v>9.9300016278691672E-3</v>
      </c>
      <c r="F1695" s="98">
        <v>1686</v>
      </c>
      <c r="G1695" s="76">
        <f t="shared" ca="1" si="56"/>
        <v>5.7371299292060945E-3</v>
      </c>
    </row>
    <row r="1696" spans="2:7">
      <c r="B1696" s="283">
        <v>45146.645833333336</v>
      </c>
      <c r="C1696" s="284">
        <v>691.3</v>
      </c>
      <c r="D1696" s="98">
        <f t="shared" si="57"/>
        <v>2.7142703632065333</v>
      </c>
      <c r="E1696" s="98">
        <v>9.9047507742651142E-3</v>
      </c>
      <c r="F1696" s="98">
        <v>1687</v>
      </c>
      <c r="G1696" s="76">
        <f t="shared" ca="1" si="56"/>
        <v>-8.9076045817580475E-3</v>
      </c>
    </row>
    <row r="1697" spans="2:7">
      <c r="B1697" s="283">
        <v>43783.645833333336</v>
      </c>
      <c r="C1697" s="284">
        <v>420.67</v>
      </c>
      <c r="D1697" s="98">
        <f t="shared" si="57"/>
        <v>-0.39147982062780262</v>
      </c>
      <c r="E1697" s="98">
        <v>9.890769415436429E-3</v>
      </c>
      <c r="F1697" s="98">
        <v>1688</v>
      </c>
      <c r="G1697" s="76">
        <f t="shared" ca="1" si="56"/>
        <v>9.3875273449654101E-3</v>
      </c>
    </row>
    <row r="1698" spans="2:7">
      <c r="B1698" s="283">
        <v>42874.645833333336</v>
      </c>
      <c r="C1698" s="284">
        <v>417.67</v>
      </c>
      <c r="D1698" s="98">
        <f t="shared" si="57"/>
        <v>-7.1314807331162022E-3</v>
      </c>
      <c r="E1698" s="98">
        <v>9.8892596353790108E-3</v>
      </c>
      <c r="F1698" s="98">
        <v>1689</v>
      </c>
      <c r="G1698" s="76">
        <f t="shared" ca="1" si="56"/>
        <v>1.462718192426159E-2</v>
      </c>
    </row>
    <row r="1699" spans="2:7">
      <c r="B1699" s="283">
        <v>39259.645833333336</v>
      </c>
      <c r="C1699" s="284">
        <v>95</v>
      </c>
      <c r="D1699" s="98">
        <f t="shared" si="57"/>
        <v>-0.77254770512605653</v>
      </c>
      <c r="E1699" s="98">
        <v>9.8862549165514846E-3</v>
      </c>
      <c r="F1699" s="98">
        <v>1690</v>
      </c>
      <c r="G1699" s="76">
        <f t="shared" ca="1" si="56"/>
        <v>-5.9334510467814183E-3</v>
      </c>
    </row>
    <row r="1700" spans="2:7">
      <c r="B1700" s="283">
        <v>36951.645833333336</v>
      </c>
      <c r="C1700" s="284">
        <v>26.6</v>
      </c>
      <c r="D1700" s="98">
        <f t="shared" si="57"/>
        <v>-0.72</v>
      </c>
      <c r="E1700" s="98">
        <v>9.8709187547456612E-3</v>
      </c>
      <c r="F1700" s="98">
        <v>1691</v>
      </c>
      <c r="G1700" s="76">
        <f t="shared" ca="1" si="56"/>
        <v>7.5672277345635919E-2</v>
      </c>
    </row>
    <row r="1701" spans="2:7">
      <c r="B1701" s="283">
        <v>45121.645833333336</v>
      </c>
      <c r="C1701" s="284">
        <v>549.91999999999996</v>
      </c>
      <c r="D1701" s="98">
        <f t="shared" si="57"/>
        <v>19.673684210526314</v>
      </c>
      <c r="E1701" s="98">
        <v>9.8613534110734147E-3</v>
      </c>
      <c r="F1701" s="98">
        <v>1692</v>
      </c>
      <c r="G1701" s="76">
        <f t="shared" ca="1" si="56"/>
        <v>-5.998701235870188E-2</v>
      </c>
    </row>
    <row r="1702" spans="2:7">
      <c r="B1702" s="283">
        <v>39352.645833333336</v>
      </c>
      <c r="C1702" s="284">
        <v>99.42</v>
      </c>
      <c r="D1702" s="98">
        <f t="shared" si="57"/>
        <v>-0.81921006691882448</v>
      </c>
      <c r="E1702" s="98">
        <v>9.852717115286902E-3</v>
      </c>
      <c r="F1702" s="98">
        <v>1693</v>
      </c>
      <c r="G1702" s="76">
        <f t="shared" ca="1" si="56"/>
        <v>-2.0840936042958356E-2</v>
      </c>
    </row>
    <row r="1703" spans="2:7">
      <c r="B1703" s="283">
        <v>38968.645833333336</v>
      </c>
      <c r="C1703" s="284">
        <v>73.87</v>
      </c>
      <c r="D1703" s="98">
        <f t="shared" si="57"/>
        <v>-0.2569905451619392</v>
      </c>
      <c r="E1703" s="98">
        <v>9.8427887901570976E-3</v>
      </c>
      <c r="F1703" s="98">
        <v>1694</v>
      </c>
      <c r="G1703" s="76">
        <f t="shared" ca="1" si="56"/>
        <v>-2.3243407296688296E-2</v>
      </c>
    </row>
    <row r="1704" spans="2:7">
      <c r="B1704" s="283">
        <v>39895.645833333336</v>
      </c>
      <c r="C1704" s="284">
        <v>43.13</v>
      </c>
      <c r="D1704" s="98">
        <f t="shared" si="57"/>
        <v>-0.41613645593610393</v>
      </c>
      <c r="E1704" s="98">
        <v>9.8337625848747834E-3</v>
      </c>
      <c r="F1704" s="98">
        <v>1695</v>
      </c>
      <c r="G1704" s="76">
        <f t="shared" ca="1" si="56"/>
        <v>-3.7749794519971409E-2</v>
      </c>
    </row>
    <row r="1705" spans="2:7">
      <c r="B1705" s="283">
        <v>41761.645833333336</v>
      </c>
      <c r="C1705" s="284">
        <v>220.8</v>
      </c>
      <c r="D1705" s="98">
        <f t="shared" si="57"/>
        <v>4.1194064456294921</v>
      </c>
      <c r="E1705" s="98">
        <v>9.8330665447061705E-3</v>
      </c>
      <c r="F1705" s="98">
        <v>1696</v>
      </c>
      <c r="G1705" s="76">
        <f t="shared" ca="1" si="56"/>
        <v>3.2703279029403613E-3</v>
      </c>
    </row>
    <row r="1706" spans="2:7">
      <c r="B1706" s="283">
        <v>40548.645833333336</v>
      </c>
      <c r="C1706" s="284">
        <v>144.97</v>
      </c>
      <c r="D1706" s="98">
        <f t="shared" si="57"/>
        <v>-0.34343297101449277</v>
      </c>
      <c r="E1706" s="98">
        <v>9.8216773474504304E-3</v>
      </c>
      <c r="F1706" s="98">
        <v>1697</v>
      </c>
      <c r="G1706" s="76">
        <f t="shared" ca="1" si="56"/>
        <v>-1.981530503430275E-2</v>
      </c>
    </row>
    <row r="1707" spans="2:7">
      <c r="B1707" s="283">
        <v>44001.645833333336</v>
      </c>
      <c r="C1707" s="284">
        <v>321.77</v>
      </c>
      <c r="D1707" s="98">
        <f t="shared" si="57"/>
        <v>1.2195626681382352</v>
      </c>
      <c r="E1707" s="98">
        <v>9.7913070767299271E-3</v>
      </c>
      <c r="F1707" s="98">
        <v>1698</v>
      </c>
      <c r="G1707" s="76">
        <f t="shared" ca="1" si="56"/>
        <v>-4.4542259916717109E-3</v>
      </c>
    </row>
    <row r="1708" spans="2:7">
      <c r="B1708" s="283">
        <v>41541.645833333336</v>
      </c>
      <c r="C1708" s="284">
        <v>175.65</v>
      </c>
      <c r="D1708" s="98">
        <f t="shared" si="57"/>
        <v>-0.45411318643751741</v>
      </c>
      <c r="E1708" s="98">
        <v>9.7729232538086297E-3</v>
      </c>
      <c r="F1708" s="98">
        <v>1699</v>
      </c>
      <c r="G1708" s="76">
        <f t="shared" ca="1" si="56"/>
        <v>1.7209630320699883E-2</v>
      </c>
    </row>
    <row r="1709" spans="2:7">
      <c r="B1709" s="283">
        <v>39043.645833333336</v>
      </c>
      <c r="C1709" s="284">
        <v>70.27</v>
      </c>
      <c r="D1709" s="98">
        <f t="shared" si="57"/>
        <v>-0.59994306860233415</v>
      </c>
      <c r="E1709" s="98">
        <v>9.771518896393161E-3</v>
      </c>
      <c r="F1709" s="98">
        <v>1700</v>
      </c>
      <c r="G1709" s="76">
        <f t="shared" ca="1" si="56"/>
        <v>-5.3132990804371071E-3</v>
      </c>
    </row>
    <row r="1710" spans="2:7">
      <c r="B1710" s="283">
        <v>41442.645833333336</v>
      </c>
      <c r="C1710" s="284">
        <v>181.91</v>
      </c>
      <c r="D1710" s="98">
        <f t="shared" si="57"/>
        <v>1.5887291874199518</v>
      </c>
      <c r="E1710" s="98">
        <v>9.7696364140993364E-3</v>
      </c>
      <c r="F1710" s="98">
        <v>1701</v>
      </c>
      <c r="G1710" s="76">
        <f t="shared" ca="1" si="56"/>
        <v>1.2709500270136219E-2</v>
      </c>
    </row>
    <row r="1711" spans="2:7">
      <c r="B1711" s="283">
        <v>44153.645833333336</v>
      </c>
      <c r="C1711" s="284">
        <v>294.60000000000002</v>
      </c>
      <c r="D1711" s="98">
        <f t="shared" si="57"/>
        <v>0.61948216150843849</v>
      </c>
      <c r="E1711" s="98">
        <v>9.7686375321337504E-3</v>
      </c>
      <c r="F1711" s="98">
        <v>1702</v>
      </c>
      <c r="G1711" s="76">
        <f t="shared" ca="1" si="56"/>
        <v>2.516408021965514E-2</v>
      </c>
    </row>
    <row r="1712" spans="2:7">
      <c r="B1712" s="283">
        <v>39688.645833333336</v>
      </c>
      <c r="C1712" s="284">
        <v>99.29</v>
      </c>
      <c r="D1712" s="98">
        <f t="shared" si="57"/>
        <v>-0.66296673455532928</v>
      </c>
      <c r="E1712" s="98">
        <v>9.7630428150108362E-3</v>
      </c>
      <c r="F1712" s="98">
        <v>1703</v>
      </c>
      <c r="G1712" s="76">
        <f t="shared" ca="1" si="56"/>
        <v>1.0992414437620253E-2</v>
      </c>
    </row>
    <row r="1713" spans="2:7">
      <c r="B1713" s="283">
        <v>37650.645833333336</v>
      </c>
      <c r="C1713" s="284">
        <v>21.73</v>
      </c>
      <c r="D1713" s="98">
        <f t="shared" si="57"/>
        <v>-0.7811461375767953</v>
      </c>
      <c r="E1713" s="98">
        <v>9.75836431226762E-3</v>
      </c>
      <c r="F1713" s="98">
        <v>1704</v>
      </c>
      <c r="G1713" s="76">
        <f t="shared" ca="1" si="56"/>
        <v>-5.8926937961691871E-3</v>
      </c>
    </row>
    <row r="1714" spans="2:7">
      <c r="B1714" s="283">
        <v>43808.645833333336</v>
      </c>
      <c r="C1714" s="284">
        <v>440.05</v>
      </c>
      <c r="D1714" s="98">
        <f t="shared" si="57"/>
        <v>19.250805338242063</v>
      </c>
      <c r="E1714" s="98">
        <v>9.7521798990363173E-3</v>
      </c>
      <c r="F1714" s="98">
        <v>1705</v>
      </c>
      <c r="G1714" s="76">
        <f t="shared" ca="1" si="56"/>
        <v>2.0882895099182761E-3</v>
      </c>
    </row>
    <row r="1715" spans="2:7">
      <c r="B1715" s="283">
        <v>38209.645833333336</v>
      </c>
      <c r="C1715" s="284">
        <v>25.92</v>
      </c>
      <c r="D1715" s="98">
        <f t="shared" si="57"/>
        <v>-0.94109760254516528</v>
      </c>
      <c r="E1715" s="98">
        <v>9.7389949357227223E-3</v>
      </c>
      <c r="F1715" s="98">
        <v>1706</v>
      </c>
      <c r="G1715" s="76">
        <f t="shared" ca="1" si="56"/>
        <v>-1.8990711629247981E-2</v>
      </c>
    </row>
    <row r="1716" spans="2:7">
      <c r="B1716" s="283">
        <v>45182.645833333336</v>
      </c>
      <c r="C1716" s="284">
        <v>690.82</v>
      </c>
      <c r="D1716" s="98">
        <f t="shared" si="57"/>
        <v>25.652006172839506</v>
      </c>
      <c r="E1716" s="98">
        <v>9.7198064808454721E-3</v>
      </c>
      <c r="F1716" s="98">
        <v>1707</v>
      </c>
      <c r="G1716" s="76">
        <f t="shared" ca="1" si="56"/>
        <v>2.6867107809118489E-2</v>
      </c>
    </row>
    <row r="1717" spans="2:7">
      <c r="B1717" s="283">
        <v>38828.645833333336</v>
      </c>
      <c r="C1717" s="284">
        <v>100.92</v>
      </c>
      <c r="D1717" s="98">
        <f t="shared" si="57"/>
        <v>-0.85391274137980955</v>
      </c>
      <c r="E1717" s="98">
        <v>9.7048524262131064E-3</v>
      </c>
      <c r="F1717" s="98">
        <v>1708</v>
      </c>
      <c r="G1717" s="76">
        <f t="shared" ca="1" si="56"/>
        <v>-2.5677818844746771E-2</v>
      </c>
    </row>
    <row r="1718" spans="2:7">
      <c r="B1718" s="283">
        <v>43153.645833333336</v>
      </c>
      <c r="C1718" s="284">
        <v>289.3</v>
      </c>
      <c r="D1718" s="98">
        <f t="shared" si="57"/>
        <v>1.8666270313119302</v>
      </c>
      <c r="E1718" s="98">
        <v>9.7026385592628994E-3</v>
      </c>
      <c r="F1718" s="98">
        <v>1709</v>
      </c>
      <c r="G1718" s="76">
        <f t="shared" ca="1" si="56"/>
        <v>3.6712769521644824E-2</v>
      </c>
    </row>
    <row r="1719" spans="2:7">
      <c r="B1719" s="283">
        <v>38167.645833333336</v>
      </c>
      <c r="C1719" s="284">
        <v>25.07</v>
      </c>
      <c r="D1719" s="98">
        <f t="shared" si="57"/>
        <v>-0.9133425509851365</v>
      </c>
      <c r="E1719" s="98">
        <v>9.6657269432138815E-3</v>
      </c>
      <c r="F1719" s="98">
        <v>1710</v>
      </c>
      <c r="G1719" s="76">
        <f t="shared" ca="1" si="56"/>
        <v>-2.2502301335943716E-2</v>
      </c>
    </row>
    <row r="1720" spans="2:7">
      <c r="B1720" s="283">
        <v>40527.645833333336</v>
      </c>
      <c r="C1720" s="284">
        <v>134.77000000000001</v>
      </c>
      <c r="D1720" s="98">
        <f t="shared" si="57"/>
        <v>4.375747905863582</v>
      </c>
      <c r="E1720" s="98">
        <v>9.6643691938869125E-3</v>
      </c>
      <c r="F1720" s="98">
        <v>1711</v>
      </c>
      <c r="G1720" s="76">
        <f t="shared" ca="1" si="56"/>
        <v>1.3660289323629464E-3</v>
      </c>
    </row>
    <row r="1721" spans="2:7">
      <c r="B1721" s="283">
        <v>38215.645833333336</v>
      </c>
      <c r="C1721" s="284">
        <v>26.13</v>
      </c>
      <c r="D1721" s="98">
        <f t="shared" si="57"/>
        <v>-0.8061141203531943</v>
      </c>
      <c r="E1721" s="98">
        <v>9.659969088098963E-3</v>
      </c>
      <c r="F1721" s="98">
        <v>1712</v>
      </c>
      <c r="G1721" s="76">
        <f t="shared" ca="1" si="56"/>
        <v>-1.0771002102312662E-2</v>
      </c>
    </row>
    <row r="1722" spans="2:7">
      <c r="B1722" s="283">
        <v>42697.645833333336</v>
      </c>
      <c r="C1722" s="284">
        <v>316.98</v>
      </c>
      <c r="D1722" s="98">
        <f t="shared" si="57"/>
        <v>11.130884041331804</v>
      </c>
      <c r="E1722" s="98">
        <v>9.6512183468706603E-3</v>
      </c>
      <c r="F1722" s="98">
        <v>1713</v>
      </c>
      <c r="G1722" s="76">
        <f t="shared" ca="1" si="56"/>
        <v>7.2171235073044595E-3</v>
      </c>
    </row>
    <row r="1723" spans="2:7">
      <c r="B1723" s="283">
        <v>40436.645833333336</v>
      </c>
      <c r="C1723" s="284">
        <v>117.33</v>
      </c>
      <c r="D1723" s="98">
        <f t="shared" si="57"/>
        <v>-0.62985046375165621</v>
      </c>
      <c r="E1723" s="98">
        <v>9.6377248085364187E-3</v>
      </c>
      <c r="F1723" s="98">
        <v>1714</v>
      </c>
      <c r="G1723" s="76">
        <f t="shared" ca="1" si="56"/>
        <v>2.2193832936604926E-2</v>
      </c>
    </row>
    <row r="1724" spans="2:7">
      <c r="B1724" s="283">
        <v>38492.645833333336</v>
      </c>
      <c r="C1724" s="284">
        <v>52.5</v>
      </c>
      <c r="D1724" s="98">
        <f t="shared" si="57"/>
        <v>-0.55254410636665807</v>
      </c>
      <c r="E1724" s="98">
        <v>9.6153846153845812E-3</v>
      </c>
      <c r="F1724" s="98">
        <v>1715</v>
      </c>
      <c r="G1724" s="76">
        <f t="shared" ca="1" si="56"/>
        <v>-1.9731624296704504E-2</v>
      </c>
    </row>
    <row r="1725" spans="2:7">
      <c r="B1725" s="283">
        <v>38132.645833333336</v>
      </c>
      <c r="C1725" s="284">
        <v>25.23</v>
      </c>
      <c r="D1725" s="98">
        <f t="shared" si="57"/>
        <v>-0.51942857142857135</v>
      </c>
      <c r="E1725" s="98">
        <v>9.6038415366146435E-3</v>
      </c>
      <c r="F1725" s="98">
        <v>1716</v>
      </c>
      <c r="G1725" s="76">
        <f t="shared" ca="1" si="56"/>
        <v>1.4003540391334265E-2</v>
      </c>
    </row>
    <row r="1726" spans="2:7">
      <c r="B1726" s="283">
        <v>43777.645833333336</v>
      </c>
      <c r="C1726" s="284">
        <v>382.03</v>
      </c>
      <c r="D1726" s="98">
        <f t="shared" si="57"/>
        <v>14.141894569956399</v>
      </c>
      <c r="E1726" s="98">
        <v>9.5930232558139039E-3</v>
      </c>
      <c r="F1726" s="98">
        <v>1717</v>
      </c>
      <c r="G1726" s="76">
        <f t="shared" ca="1" si="56"/>
        <v>-3.2288410846155469E-2</v>
      </c>
    </row>
    <row r="1727" spans="2:7">
      <c r="B1727" s="283">
        <v>42774.645833333336</v>
      </c>
      <c r="C1727" s="284">
        <v>357.97</v>
      </c>
      <c r="D1727" s="98">
        <f t="shared" si="57"/>
        <v>-6.297934717168796E-2</v>
      </c>
      <c r="E1727" s="98">
        <v>9.5890797303777031E-3</v>
      </c>
      <c r="F1727" s="98">
        <v>1718</v>
      </c>
      <c r="G1727" s="76">
        <f t="shared" ca="1" si="56"/>
        <v>-4.3731454935009711E-2</v>
      </c>
    </row>
    <row r="1728" spans="2:7">
      <c r="B1728" s="283">
        <v>37470.645833333336</v>
      </c>
      <c r="C1728" s="284">
        <v>24.23</v>
      </c>
      <c r="D1728" s="98">
        <f t="shared" si="57"/>
        <v>-0.93231276363941107</v>
      </c>
      <c r="E1728" s="98">
        <v>9.5833333333332771E-3</v>
      </c>
      <c r="F1728" s="98">
        <v>1719</v>
      </c>
      <c r="G1728" s="76">
        <f t="shared" ca="1" si="56"/>
        <v>3.7344792765776236E-2</v>
      </c>
    </row>
    <row r="1729" spans="2:7">
      <c r="B1729" s="283">
        <v>36984.645833333336</v>
      </c>
      <c r="C1729" s="284">
        <v>24.24</v>
      </c>
      <c r="D1729" s="98">
        <f t="shared" si="57"/>
        <v>4.1271151465127609E-4</v>
      </c>
      <c r="E1729" s="98">
        <v>9.5793419408578551E-3</v>
      </c>
      <c r="F1729" s="98">
        <v>1720</v>
      </c>
      <c r="G1729" s="76">
        <f t="shared" ca="1" si="56"/>
        <v>-1.7978196501581358E-2</v>
      </c>
    </row>
    <row r="1730" spans="2:7">
      <c r="B1730" s="283">
        <v>41450.645833333336</v>
      </c>
      <c r="C1730" s="284">
        <v>197.81</v>
      </c>
      <c r="D1730" s="98">
        <f t="shared" si="57"/>
        <v>7.1604785478547868</v>
      </c>
      <c r="E1730" s="98">
        <v>9.5437378789424709E-3</v>
      </c>
      <c r="F1730" s="98">
        <v>1721</v>
      </c>
      <c r="G1730" s="76">
        <f t="shared" ca="1" si="56"/>
        <v>1.8914881152041315E-2</v>
      </c>
    </row>
    <row r="1731" spans="2:7">
      <c r="B1731" s="283">
        <v>40413.645833333336</v>
      </c>
      <c r="C1731" s="284">
        <v>119.57</v>
      </c>
      <c r="D1731" s="98">
        <f t="shared" si="57"/>
        <v>-0.39553106516354086</v>
      </c>
      <c r="E1731" s="98">
        <v>9.5406957109085422E-3</v>
      </c>
      <c r="F1731" s="98">
        <v>1722</v>
      </c>
      <c r="G1731" s="76">
        <f t="shared" ca="1" si="56"/>
        <v>-1.4448472055476986E-3</v>
      </c>
    </row>
    <row r="1732" spans="2:7">
      <c r="B1732" s="283">
        <v>45265.645833333336</v>
      </c>
      <c r="C1732" s="284">
        <v>707.28</v>
      </c>
      <c r="D1732" s="98">
        <f t="shared" si="57"/>
        <v>4.9151961194279501</v>
      </c>
      <c r="E1732" s="98">
        <v>9.5346845560946303E-3</v>
      </c>
      <c r="F1732" s="98">
        <v>1723</v>
      </c>
      <c r="G1732" s="76">
        <f t="shared" ca="1" si="56"/>
        <v>-1.1523782884113576E-2</v>
      </c>
    </row>
    <row r="1733" spans="2:7">
      <c r="B1733" s="283">
        <v>43430.645833333336</v>
      </c>
      <c r="C1733" s="284">
        <v>284.82</v>
      </c>
      <c r="D1733" s="98">
        <f t="shared" si="57"/>
        <v>-0.5973023413640991</v>
      </c>
      <c r="E1733" s="98">
        <v>9.5346117038244138E-3</v>
      </c>
      <c r="F1733" s="98">
        <v>1724</v>
      </c>
      <c r="G1733" s="76">
        <f t="shared" ca="1" si="56"/>
        <v>2.3848203384509357E-2</v>
      </c>
    </row>
    <row r="1734" spans="2:7">
      <c r="B1734" s="283">
        <v>40515.645833333336</v>
      </c>
      <c r="C1734" s="284">
        <v>136.08000000000001</v>
      </c>
      <c r="D1734" s="98">
        <f t="shared" si="57"/>
        <v>-0.52222456288182006</v>
      </c>
      <c r="E1734" s="98">
        <v>9.4955489614243493E-3</v>
      </c>
      <c r="F1734" s="98">
        <v>1725</v>
      </c>
      <c r="G1734" s="76">
        <f t="shared" ca="1" si="56"/>
        <v>3.5120048052032532E-2</v>
      </c>
    </row>
    <row r="1735" spans="2:7">
      <c r="B1735" s="283">
        <v>44285.645833333336</v>
      </c>
      <c r="C1735" s="284">
        <v>298.58</v>
      </c>
      <c r="D1735" s="98">
        <f t="shared" si="57"/>
        <v>1.1941504997060548</v>
      </c>
      <c r="E1735" s="98">
        <v>9.4664953681791175E-3</v>
      </c>
      <c r="F1735" s="98">
        <v>1726</v>
      </c>
      <c r="G1735" s="76">
        <f t="shared" ca="1" si="56"/>
        <v>5.9710134449609369E-3</v>
      </c>
    </row>
    <row r="1736" spans="2:7">
      <c r="B1736" s="283">
        <v>37267.645833333336</v>
      </c>
      <c r="C1736" s="284">
        <v>27.73</v>
      </c>
      <c r="D1736" s="98">
        <f t="shared" si="57"/>
        <v>-0.90712706812244626</v>
      </c>
      <c r="E1736" s="98">
        <v>9.4648707681106448E-3</v>
      </c>
      <c r="F1736" s="98">
        <v>1727</v>
      </c>
      <c r="G1736" s="76">
        <f t="shared" ca="1" si="56"/>
        <v>-1.3192169402356348E-3</v>
      </c>
    </row>
    <row r="1737" spans="2:7">
      <c r="B1737" s="283">
        <v>41481.645833333336</v>
      </c>
      <c r="C1737" s="284">
        <v>174.97</v>
      </c>
      <c r="D1737" s="98">
        <f t="shared" si="57"/>
        <v>5.3097728092318786</v>
      </c>
      <c r="E1737" s="98">
        <v>9.4617204177003256E-3</v>
      </c>
      <c r="F1737" s="98">
        <v>1728</v>
      </c>
      <c r="G1737" s="76">
        <f t="shared" ca="1" si="56"/>
        <v>-4.0068697563362628E-2</v>
      </c>
    </row>
    <row r="1738" spans="2:7">
      <c r="B1738" s="283">
        <v>42327.645833333336</v>
      </c>
      <c r="C1738" s="284">
        <v>399.52</v>
      </c>
      <c r="D1738" s="98">
        <f t="shared" si="57"/>
        <v>1.2833628622049496</v>
      </c>
      <c r="E1738" s="98">
        <v>9.4496942745969648E-3</v>
      </c>
      <c r="F1738" s="98">
        <v>1729</v>
      </c>
      <c r="G1738" s="76">
        <f t="shared" ref="G1738:G1801" ca="1" si="58">_xlfn.NORM.INV(RAND(),M$12,M$13)</f>
        <v>1.8842094625674613E-2</v>
      </c>
    </row>
    <row r="1739" spans="2:7">
      <c r="B1739" s="283">
        <v>44865.645833333336</v>
      </c>
      <c r="C1739" s="284">
        <v>494.83</v>
      </c>
      <c r="D1739" s="98">
        <f t="shared" ref="D1739:D1802" si="59">C1739/C1738-1</f>
        <v>0.23856127352823386</v>
      </c>
      <c r="E1739" s="98">
        <v>9.4451244390045819E-3</v>
      </c>
      <c r="F1739" s="98">
        <v>1730</v>
      </c>
      <c r="G1739" s="76">
        <f t="shared" ca="1" si="58"/>
        <v>-4.2279391220955358E-2</v>
      </c>
    </row>
    <row r="1740" spans="2:7">
      <c r="B1740" s="283">
        <v>43228.645833333336</v>
      </c>
      <c r="C1740" s="284">
        <v>288.57</v>
      </c>
      <c r="D1740" s="98">
        <f t="shared" si="59"/>
        <v>-0.41683002243194633</v>
      </c>
      <c r="E1740" s="98">
        <v>9.4448525553572082E-3</v>
      </c>
      <c r="F1740" s="98">
        <v>1731</v>
      </c>
      <c r="G1740" s="76">
        <f t="shared" ca="1" si="58"/>
        <v>-2.2986327826458396E-2</v>
      </c>
    </row>
    <row r="1741" spans="2:7">
      <c r="B1741" s="283">
        <v>36762.645833333336</v>
      </c>
      <c r="C1741" s="284">
        <v>28.87</v>
      </c>
      <c r="D1741" s="98">
        <f t="shared" si="59"/>
        <v>-0.89995495027203098</v>
      </c>
      <c r="E1741" s="98">
        <v>9.4405594405593263E-3</v>
      </c>
      <c r="F1741" s="98">
        <v>1732</v>
      </c>
      <c r="G1741" s="76">
        <f t="shared" ca="1" si="58"/>
        <v>-1.7704298269149335E-2</v>
      </c>
    </row>
    <row r="1742" spans="2:7">
      <c r="B1742" s="283">
        <v>37098.645833333336</v>
      </c>
      <c r="C1742" s="284">
        <v>21.4</v>
      </c>
      <c r="D1742" s="98">
        <f t="shared" si="59"/>
        <v>-0.25874610322133706</v>
      </c>
      <c r="E1742" s="98">
        <v>9.4339622641508303E-3</v>
      </c>
      <c r="F1742" s="98">
        <v>1733</v>
      </c>
      <c r="G1742" s="76">
        <f t="shared" ca="1" si="58"/>
        <v>2.2797088346508454E-2</v>
      </c>
    </row>
    <row r="1743" spans="2:7">
      <c r="B1743" s="283">
        <v>40137.645833333336</v>
      </c>
      <c r="C1743" s="284">
        <v>118.8</v>
      </c>
      <c r="D1743" s="98">
        <f t="shared" si="59"/>
        <v>4.5514018691588785</v>
      </c>
      <c r="E1743" s="98">
        <v>9.4315574815191372E-3</v>
      </c>
      <c r="F1743" s="98">
        <v>1734</v>
      </c>
      <c r="G1743" s="76">
        <f t="shared" ca="1" si="58"/>
        <v>5.5480124111258675E-3</v>
      </c>
    </row>
    <row r="1744" spans="2:7">
      <c r="B1744" s="283">
        <v>36909.645833333336</v>
      </c>
      <c r="C1744" s="284">
        <v>38.619999999999997</v>
      </c>
      <c r="D1744" s="98">
        <f t="shared" si="59"/>
        <v>-0.67491582491582491</v>
      </c>
      <c r="E1744" s="98">
        <v>9.4093047569263621E-3</v>
      </c>
      <c r="F1744" s="98">
        <v>1735</v>
      </c>
      <c r="G1744" s="76">
        <f t="shared" ca="1" si="58"/>
        <v>-1.8719128189717243E-2</v>
      </c>
    </row>
    <row r="1745" spans="2:7">
      <c r="B1745" s="283">
        <v>45443.645833333336</v>
      </c>
      <c r="C1745" s="284">
        <v>1294.03</v>
      </c>
      <c r="D1745" s="98">
        <f t="shared" si="59"/>
        <v>32.506732263076131</v>
      </c>
      <c r="E1745" s="98">
        <v>9.4073964289336232E-3</v>
      </c>
      <c r="F1745" s="98">
        <v>1736</v>
      </c>
      <c r="G1745" s="76">
        <f t="shared" ca="1" si="58"/>
        <v>-1.223108681875975E-2</v>
      </c>
    </row>
    <row r="1746" spans="2:7">
      <c r="B1746" s="283">
        <v>39499.645833333336</v>
      </c>
      <c r="C1746" s="284">
        <v>87.01</v>
      </c>
      <c r="D1746" s="98">
        <f t="shared" si="59"/>
        <v>-0.93276044604839148</v>
      </c>
      <c r="E1746" s="98">
        <v>9.3967517401392087E-3</v>
      </c>
      <c r="F1746" s="98">
        <v>1737</v>
      </c>
      <c r="G1746" s="76">
        <f t="shared" ca="1" si="58"/>
        <v>2.0528467954072226E-2</v>
      </c>
    </row>
    <row r="1747" spans="2:7">
      <c r="B1747" s="283">
        <v>37890.645833333336</v>
      </c>
      <c r="C1747" s="284">
        <v>23.64</v>
      </c>
      <c r="D1747" s="98">
        <f t="shared" si="59"/>
        <v>-0.72830709113894954</v>
      </c>
      <c r="E1747" s="98">
        <v>9.3936806148591234E-3</v>
      </c>
      <c r="F1747" s="98">
        <v>1738</v>
      </c>
      <c r="G1747" s="76">
        <f t="shared" ca="1" si="58"/>
        <v>2.8586381577527142E-2</v>
      </c>
    </row>
    <row r="1748" spans="2:7">
      <c r="B1748" s="283">
        <v>37754.645833333336</v>
      </c>
      <c r="C1748" s="284">
        <v>20.52</v>
      </c>
      <c r="D1748" s="98">
        <f t="shared" si="59"/>
        <v>-0.13197969543147214</v>
      </c>
      <c r="E1748" s="98">
        <v>9.3457943925234765E-3</v>
      </c>
      <c r="F1748" s="98">
        <v>1739</v>
      </c>
      <c r="G1748" s="76">
        <f t="shared" ca="1" si="58"/>
        <v>5.3808207144983418E-2</v>
      </c>
    </row>
    <row r="1749" spans="2:7">
      <c r="B1749" s="283">
        <v>41081.645833333336</v>
      </c>
      <c r="C1749" s="284">
        <v>223.86</v>
      </c>
      <c r="D1749" s="98">
        <f t="shared" si="59"/>
        <v>9.9093567251461998</v>
      </c>
      <c r="E1749" s="98">
        <v>9.3331529825511073E-3</v>
      </c>
      <c r="F1749" s="98">
        <v>1740</v>
      </c>
      <c r="G1749" s="76">
        <f t="shared" ca="1" si="58"/>
        <v>3.0092425969806449E-2</v>
      </c>
    </row>
    <row r="1750" spans="2:7">
      <c r="B1750" s="283">
        <v>41971.645833333336</v>
      </c>
      <c r="C1750" s="284">
        <v>205.48</v>
      </c>
      <c r="D1750" s="98">
        <f t="shared" si="59"/>
        <v>-8.2104886982935832E-2</v>
      </c>
      <c r="E1750" s="98">
        <v>9.3329403674229372E-3</v>
      </c>
      <c r="F1750" s="98">
        <v>1741</v>
      </c>
      <c r="G1750" s="76">
        <f t="shared" ca="1" si="58"/>
        <v>1.8884829787063191E-2</v>
      </c>
    </row>
    <row r="1751" spans="2:7">
      <c r="B1751" s="283">
        <v>43242.645833333336</v>
      </c>
      <c r="C1751" s="284">
        <v>263.05</v>
      </c>
      <c r="D1751" s="98">
        <f t="shared" si="59"/>
        <v>0.28017325287132588</v>
      </c>
      <c r="E1751" s="98">
        <v>9.3239198833550141E-3</v>
      </c>
      <c r="F1751" s="98">
        <v>1742</v>
      </c>
      <c r="G1751" s="76">
        <f t="shared" ca="1" si="58"/>
        <v>-9.5391919654129118E-3</v>
      </c>
    </row>
    <row r="1752" spans="2:7">
      <c r="B1752" s="283">
        <v>41145.645833333336</v>
      </c>
      <c r="C1752" s="284">
        <v>225.33</v>
      </c>
      <c r="D1752" s="98">
        <f t="shared" si="59"/>
        <v>-0.14339479186466453</v>
      </c>
      <c r="E1752" s="98">
        <v>9.3169092945128984E-3</v>
      </c>
      <c r="F1752" s="98">
        <v>1743</v>
      </c>
      <c r="G1752" s="76">
        <f t="shared" ca="1" si="58"/>
        <v>3.182167397831232E-3</v>
      </c>
    </row>
    <row r="1753" spans="2:7">
      <c r="B1753" s="283">
        <v>42151.645833333336</v>
      </c>
      <c r="C1753" s="284">
        <v>164.97</v>
      </c>
      <c r="D1753" s="98">
        <f t="shared" si="59"/>
        <v>-0.26787378511516446</v>
      </c>
      <c r="E1753" s="98">
        <v>9.2994799632915015E-3</v>
      </c>
      <c r="F1753" s="98">
        <v>1744</v>
      </c>
      <c r="G1753" s="76">
        <f t="shared" ca="1" si="58"/>
        <v>-1.2332276820087883E-2</v>
      </c>
    </row>
    <row r="1754" spans="2:7">
      <c r="B1754" s="283">
        <v>40512.645833333336</v>
      </c>
      <c r="C1754" s="284">
        <v>130.26</v>
      </c>
      <c r="D1754" s="98">
        <f t="shared" si="59"/>
        <v>-0.21040189125295516</v>
      </c>
      <c r="E1754" s="98">
        <v>9.2980009298000432E-3</v>
      </c>
      <c r="F1754" s="98">
        <v>1745</v>
      </c>
      <c r="G1754" s="76">
        <f t="shared" ca="1" si="58"/>
        <v>-2.2463268799876018E-2</v>
      </c>
    </row>
    <row r="1755" spans="2:7">
      <c r="B1755" s="283">
        <v>39632.645833333336</v>
      </c>
      <c r="C1755" s="284">
        <v>81.540000000000006</v>
      </c>
      <c r="D1755" s="98">
        <f t="shared" si="59"/>
        <v>-0.3740211883924458</v>
      </c>
      <c r="E1755" s="98">
        <v>9.2833271444485721E-3</v>
      </c>
      <c r="F1755" s="98">
        <v>1746</v>
      </c>
      <c r="G1755" s="76">
        <f t="shared" ca="1" si="58"/>
        <v>1.5787646581568598E-2</v>
      </c>
    </row>
    <row r="1756" spans="2:7">
      <c r="B1756" s="283">
        <v>45131.645833333336</v>
      </c>
      <c r="C1756" s="284">
        <v>549.28</v>
      </c>
      <c r="D1756" s="98">
        <f t="shared" si="59"/>
        <v>5.7363257297032124</v>
      </c>
      <c r="E1756" s="98">
        <v>9.2791650588903707E-3</v>
      </c>
      <c r="F1756" s="98">
        <v>1747</v>
      </c>
      <c r="G1756" s="76">
        <f t="shared" ca="1" si="58"/>
        <v>1.6473777028912905E-2</v>
      </c>
    </row>
    <row r="1757" spans="2:7">
      <c r="B1757" s="283">
        <v>45624.645833333336</v>
      </c>
      <c r="C1757" s="284">
        <v>1958.23</v>
      </c>
      <c r="D1757" s="98">
        <f t="shared" si="59"/>
        <v>2.5650852024468396</v>
      </c>
      <c r="E1757" s="98">
        <v>9.2668470557917271E-3</v>
      </c>
      <c r="F1757" s="98">
        <v>1748</v>
      </c>
      <c r="G1757" s="76">
        <f t="shared" ca="1" si="58"/>
        <v>-2.6111602829301306E-2</v>
      </c>
    </row>
    <row r="1758" spans="2:7">
      <c r="B1758" s="283">
        <v>45749.645833333336</v>
      </c>
      <c r="C1758" s="284">
        <v>2391.17</v>
      </c>
      <c r="D1758" s="98">
        <f t="shared" si="59"/>
        <v>0.22108741056974934</v>
      </c>
      <c r="E1758" s="98">
        <v>9.2646525016673031E-3</v>
      </c>
      <c r="F1758" s="98">
        <v>1749</v>
      </c>
      <c r="G1758" s="76">
        <f t="shared" ca="1" si="58"/>
        <v>-2.1983953840714228E-3</v>
      </c>
    </row>
    <row r="1759" spans="2:7">
      <c r="B1759" s="283">
        <v>43978.645833333336</v>
      </c>
      <c r="C1759" s="284">
        <v>330.2</v>
      </c>
      <c r="D1759" s="98">
        <f t="shared" si="59"/>
        <v>-0.86190860541074032</v>
      </c>
      <c r="E1759" s="98">
        <v>9.2612403337712923E-3</v>
      </c>
      <c r="F1759" s="98">
        <v>1750</v>
      </c>
      <c r="G1759" s="76">
        <f t="shared" ca="1" si="58"/>
        <v>1.4199285508961282E-2</v>
      </c>
    </row>
    <row r="1760" spans="2:7">
      <c r="B1760" s="283">
        <v>41394.645833333336</v>
      </c>
      <c r="C1760" s="284">
        <v>161.6</v>
      </c>
      <c r="D1760" s="98">
        <f t="shared" si="59"/>
        <v>-0.51059963658388852</v>
      </c>
      <c r="E1760" s="98">
        <v>9.243067699225449E-3</v>
      </c>
      <c r="F1760" s="98">
        <v>1751</v>
      </c>
      <c r="G1760" s="76">
        <f t="shared" ca="1" si="58"/>
        <v>-8.3904981649814241E-3</v>
      </c>
    </row>
    <row r="1761" spans="2:7">
      <c r="B1761" s="283">
        <v>43524.645833333336</v>
      </c>
      <c r="C1761" s="284">
        <v>295.2</v>
      </c>
      <c r="D1761" s="98">
        <f t="shared" si="59"/>
        <v>0.8267326732673268</v>
      </c>
      <c r="E1761" s="98">
        <v>9.2307692307691536E-3</v>
      </c>
      <c r="F1761" s="98">
        <v>1752</v>
      </c>
      <c r="G1761" s="76">
        <f t="shared" ca="1" si="58"/>
        <v>-1.4304176894087285E-2</v>
      </c>
    </row>
    <row r="1762" spans="2:7">
      <c r="B1762" s="283">
        <v>40975.645833333336</v>
      </c>
      <c r="C1762" s="284">
        <v>182.74</v>
      </c>
      <c r="D1762" s="98">
        <f t="shared" si="59"/>
        <v>-0.38096205962059615</v>
      </c>
      <c r="E1762" s="98">
        <v>9.2229524493290249E-3</v>
      </c>
      <c r="F1762" s="98">
        <v>1753</v>
      </c>
      <c r="G1762" s="76">
        <f t="shared" ca="1" si="58"/>
        <v>2.5111630411689602E-2</v>
      </c>
    </row>
    <row r="1763" spans="2:7">
      <c r="B1763" s="283">
        <v>38559.645833333336</v>
      </c>
      <c r="C1763" s="284">
        <v>51.54</v>
      </c>
      <c r="D1763" s="98">
        <f t="shared" si="59"/>
        <v>-0.71795994308854105</v>
      </c>
      <c r="E1763" s="98">
        <v>9.203054630898766E-3</v>
      </c>
      <c r="F1763" s="98">
        <v>1754</v>
      </c>
      <c r="G1763" s="76">
        <f t="shared" ca="1" si="58"/>
        <v>-4.5917565118778265E-2</v>
      </c>
    </row>
    <row r="1764" spans="2:7">
      <c r="B1764" s="283">
        <v>40669.645833333336</v>
      </c>
      <c r="C1764" s="284">
        <v>136</v>
      </c>
      <c r="D1764" s="98">
        <f t="shared" si="59"/>
        <v>1.6387272021730697</v>
      </c>
      <c r="E1764" s="98">
        <v>9.2015434847136923E-3</v>
      </c>
      <c r="F1764" s="98">
        <v>1755</v>
      </c>
      <c r="G1764" s="76">
        <f t="shared" ca="1" si="58"/>
        <v>-4.4231608790127729E-3</v>
      </c>
    </row>
    <row r="1765" spans="2:7">
      <c r="B1765" s="283">
        <v>42354.645833333336</v>
      </c>
      <c r="C1765" s="284">
        <v>466.57</v>
      </c>
      <c r="D1765" s="98">
        <f t="shared" si="59"/>
        <v>2.4306617647058824</v>
      </c>
      <c r="E1765" s="98">
        <v>9.192766914691175E-3</v>
      </c>
      <c r="F1765" s="98">
        <v>1756</v>
      </c>
      <c r="G1765" s="76">
        <f t="shared" ca="1" si="58"/>
        <v>-1.9990930748344578E-2</v>
      </c>
    </row>
    <row r="1766" spans="2:7">
      <c r="B1766" s="283">
        <v>42734.645833333336</v>
      </c>
      <c r="C1766" s="284">
        <v>340.63</v>
      </c>
      <c r="D1766" s="98">
        <f t="shared" si="59"/>
        <v>-0.26992734209229052</v>
      </c>
      <c r="E1766" s="98">
        <v>9.1843687968478083E-3</v>
      </c>
      <c r="F1766" s="98">
        <v>1757</v>
      </c>
      <c r="G1766" s="76">
        <f t="shared" ca="1" si="58"/>
        <v>-1.6203221713162862E-2</v>
      </c>
    </row>
    <row r="1767" spans="2:7">
      <c r="B1767" s="283">
        <v>44210.645833333336</v>
      </c>
      <c r="C1767" s="284">
        <v>329.83</v>
      </c>
      <c r="D1767" s="98">
        <f t="shared" si="59"/>
        <v>-3.1705956609811237E-2</v>
      </c>
      <c r="E1767" s="98">
        <v>9.1790839274239477E-3</v>
      </c>
      <c r="F1767" s="98">
        <v>1758</v>
      </c>
      <c r="G1767" s="76">
        <f t="shared" ca="1" si="58"/>
        <v>4.3138863303887762E-2</v>
      </c>
    </row>
    <row r="1768" spans="2:7">
      <c r="B1768" s="283">
        <v>37853.645833333336</v>
      </c>
      <c r="C1768" s="284">
        <v>28.59</v>
      </c>
      <c r="D1768" s="98">
        <f t="shared" si="59"/>
        <v>-0.91331898250613952</v>
      </c>
      <c r="E1768" s="98">
        <v>9.1775503000353087E-3</v>
      </c>
      <c r="F1768" s="98">
        <v>1759</v>
      </c>
      <c r="G1768" s="76">
        <f t="shared" ca="1" si="58"/>
        <v>2.4484955386766569E-2</v>
      </c>
    </row>
    <row r="1769" spans="2:7">
      <c r="B1769" s="283">
        <v>42003.645833333336</v>
      </c>
      <c r="C1769" s="284">
        <v>196.08</v>
      </c>
      <c r="D1769" s="98">
        <f t="shared" si="59"/>
        <v>5.8583420776495281</v>
      </c>
      <c r="E1769" s="98">
        <v>9.1610910962429681E-3</v>
      </c>
      <c r="F1769" s="98">
        <v>1760</v>
      </c>
      <c r="G1769" s="76">
        <f t="shared" ca="1" si="58"/>
        <v>-1.9298460497266891E-2</v>
      </c>
    </row>
    <row r="1770" spans="2:7">
      <c r="B1770" s="283">
        <v>38342.645833333336</v>
      </c>
      <c r="C1770" s="284">
        <v>31.96</v>
      </c>
      <c r="D1770" s="98">
        <f t="shared" si="59"/>
        <v>-0.83700530395756834</v>
      </c>
      <c r="E1770" s="98">
        <v>9.1569308493841817E-3</v>
      </c>
      <c r="F1770" s="98">
        <v>1761</v>
      </c>
      <c r="G1770" s="76">
        <f t="shared" ca="1" si="58"/>
        <v>-2.4918213935542933E-2</v>
      </c>
    </row>
    <row r="1771" spans="2:7">
      <c r="B1771" s="283">
        <v>45054.645833333336</v>
      </c>
      <c r="C1771" s="284">
        <v>565.63</v>
      </c>
      <c r="D1771" s="98">
        <f t="shared" si="59"/>
        <v>16.698060075093867</v>
      </c>
      <c r="E1771" s="98">
        <v>9.1525423728813227E-3</v>
      </c>
      <c r="F1771" s="98">
        <v>1762</v>
      </c>
      <c r="G1771" s="76">
        <f t="shared" ca="1" si="58"/>
        <v>-2.476325779944865E-2</v>
      </c>
    </row>
    <row r="1772" spans="2:7">
      <c r="B1772" s="283">
        <v>38023.645833333336</v>
      </c>
      <c r="C1772" s="284">
        <v>26.53</v>
      </c>
      <c r="D1772" s="98">
        <f t="shared" si="59"/>
        <v>-0.95309654721284232</v>
      </c>
      <c r="E1772" s="98">
        <v>9.128946367440216E-3</v>
      </c>
      <c r="F1772" s="98">
        <v>1763</v>
      </c>
      <c r="G1772" s="76">
        <f t="shared" ca="1" si="58"/>
        <v>-1.2213232707542248E-2</v>
      </c>
    </row>
    <row r="1773" spans="2:7">
      <c r="B1773" s="283">
        <v>38537.645833333336</v>
      </c>
      <c r="C1773" s="284">
        <v>52.02</v>
      </c>
      <c r="D1773" s="98">
        <f t="shared" si="59"/>
        <v>0.96079909536373909</v>
      </c>
      <c r="E1773" s="98">
        <v>9.1173617846751487E-3</v>
      </c>
      <c r="F1773" s="98">
        <v>1764</v>
      </c>
      <c r="G1773" s="76">
        <f t="shared" ca="1" si="58"/>
        <v>-2.5579636869461055E-2</v>
      </c>
    </row>
    <row r="1774" spans="2:7">
      <c r="B1774" s="283">
        <v>42965.645833333336</v>
      </c>
      <c r="C1774" s="284">
        <v>362.22</v>
      </c>
      <c r="D1774" s="98">
        <f t="shared" si="59"/>
        <v>5.9630911188004614</v>
      </c>
      <c r="E1774" s="98">
        <v>9.1099038863351467E-3</v>
      </c>
      <c r="F1774" s="98">
        <v>1765</v>
      </c>
      <c r="G1774" s="76">
        <f t="shared" ca="1" si="58"/>
        <v>7.2877608109754386E-3</v>
      </c>
    </row>
    <row r="1775" spans="2:7">
      <c r="B1775" s="283">
        <v>37922.645833333336</v>
      </c>
      <c r="C1775" s="284">
        <v>24.38</v>
      </c>
      <c r="D1775" s="98">
        <f t="shared" si="59"/>
        <v>-0.93269283860637187</v>
      </c>
      <c r="E1775" s="98">
        <v>9.1059602649006255E-3</v>
      </c>
      <c r="F1775" s="98">
        <v>1766</v>
      </c>
      <c r="G1775" s="76">
        <f t="shared" ca="1" si="58"/>
        <v>2.198254662624706E-2</v>
      </c>
    </row>
    <row r="1776" spans="2:7">
      <c r="B1776" s="283">
        <v>37872.645833333336</v>
      </c>
      <c r="C1776" s="284">
        <v>26.63</v>
      </c>
      <c r="D1776" s="98">
        <f t="shared" si="59"/>
        <v>9.2288761279737397E-2</v>
      </c>
      <c r="E1776" s="98">
        <v>9.0943539219401348E-3</v>
      </c>
      <c r="F1776" s="98">
        <v>1767</v>
      </c>
      <c r="G1776" s="76">
        <f t="shared" ca="1" si="58"/>
        <v>3.0840760625410512E-3</v>
      </c>
    </row>
    <row r="1777" spans="2:7">
      <c r="B1777" s="283">
        <v>41089.645833333336</v>
      </c>
      <c r="C1777" s="284">
        <v>235.27</v>
      </c>
      <c r="D1777" s="98">
        <f t="shared" si="59"/>
        <v>7.8347728126173504</v>
      </c>
      <c r="E1777" s="98">
        <v>9.0495796877680945E-3</v>
      </c>
      <c r="F1777" s="98">
        <v>1768</v>
      </c>
      <c r="G1777" s="76">
        <f t="shared" ca="1" si="58"/>
        <v>-4.1006544223566865E-2</v>
      </c>
    </row>
    <row r="1778" spans="2:7">
      <c r="B1778" s="283">
        <v>41750.645833333336</v>
      </c>
      <c r="C1778" s="284">
        <v>219.67</v>
      </c>
      <c r="D1778" s="98">
        <f t="shared" si="59"/>
        <v>-6.6306796446635841E-2</v>
      </c>
      <c r="E1778" s="98">
        <v>9.0491502067064911E-3</v>
      </c>
      <c r="F1778" s="98">
        <v>1769</v>
      </c>
      <c r="G1778" s="76">
        <f t="shared" ca="1" si="58"/>
        <v>7.4254938165084598E-3</v>
      </c>
    </row>
    <row r="1779" spans="2:7">
      <c r="B1779" s="283">
        <v>45497.645833333336</v>
      </c>
      <c r="C1779" s="284">
        <v>1392.73</v>
      </c>
      <c r="D1779" s="98">
        <f t="shared" si="59"/>
        <v>5.3401010606819321</v>
      </c>
      <c r="E1779" s="98">
        <v>9.0418402463321446E-3</v>
      </c>
      <c r="F1779" s="98">
        <v>1770</v>
      </c>
      <c r="G1779" s="76">
        <f t="shared" ca="1" si="58"/>
        <v>-2.6715176407987987E-2</v>
      </c>
    </row>
    <row r="1780" spans="2:7">
      <c r="B1780" s="283">
        <v>39429.645833333336</v>
      </c>
      <c r="C1780" s="284">
        <v>99.33</v>
      </c>
      <c r="D1780" s="98">
        <f t="shared" si="59"/>
        <v>-0.92867964357772148</v>
      </c>
      <c r="E1780" s="98">
        <v>9.0410402275498125E-3</v>
      </c>
      <c r="F1780" s="98">
        <v>1771</v>
      </c>
      <c r="G1780" s="76">
        <f t="shared" ca="1" si="58"/>
        <v>4.5733014185053884E-2</v>
      </c>
    </row>
    <row r="1781" spans="2:7">
      <c r="B1781" s="283">
        <v>39517.645833333336</v>
      </c>
      <c r="C1781" s="284">
        <v>79.3</v>
      </c>
      <c r="D1781" s="98">
        <f t="shared" si="59"/>
        <v>-0.20165106211617845</v>
      </c>
      <c r="E1781" s="98">
        <v>9.0342282733171242E-3</v>
      </c>
      <c r="F1781" s="98">
        <v>1772</v>
      </c>
      <c r="G1781" s="76">
        <f t="shared" ca="1" si="58"/>
        <v>-2.8937289332791479E-3</v>
      </c>
    </row>
    <row r="1782" spans="2:7">
      <c r="B1782" s="283">
        <v>43839.645833333336</v>
      </c>
      <c r="C1782" s="284">
        <v>441.98</v>
      </c>
      <c r="D1782" s="98">
        <f t="shared" si="59"/>
        <v>4.5735182849936953</v>
      </c>
      <c r="E1782" s="98">
        <v>9.0176471931147084E-3</v>
      </c>
      <c r="F1782" s="98">
        <v>1773</v>
      </c>
      <c r="G1782" s="76">
        <f t="shared" ca="1" si="58"/>
        <v>-5.0491906854843293E-3</v>
      </c>
    </row>
    <row r="1783" spans="2:7">
      <c r="B1783" s="283">
        <v>42753.645833333336</v>
      </c>
      <c r="C1783" s="284">
        <v>352.6</v>
      </c>
      <c r="D1783" s="98">
        <f t="shared" si="59"/>
        <v>-0.20222634508348791</v>
      </c>
      <c r="E1783" s="98">
        <v>9.0141651166120162E-3</v>
      </c>
      <c r="F1783" s="98">
        <v>1774</v>
      </c>
      <c r="G1783" s="76">
        <f t="shared" ca="1" si="58"/>
        <v>4.263541221903841E-2</v>
      </c>
    </row>
    <row r="1784" spans="2:7">
      <c r="B1784" s="283">
        <v>39805.645833333336</v>
      </c>
      <c r="C1784" s="284">
        <v>53.76</v>
      </c>
      <c r="D1784" s="98">
        <f t="shared" si="59"/>
        <v>-0.84753261486103237</v>
      </c>
      <c r="E1784" s="98">
        <v>9.009009009008917E-3</v>
      </c>
      <c r="F1784" s="98">
        <v>1775</v>
      </c>
      <c r="G1784" s="76">
        <f t="shared" ca="1" si="58"/>
        <v>-2.342808124122242E-2</v>
      </c>
    </row>
    <row r="1785" spans="2:7">
      <c r="B1785" s="283">
        <v>40898.645833333336</v>
      </c>
      <c r="C1785" s="284">
        <v>161.34</v>
      </c>
      <c r="D1785" s="98">
        <f t="shared" si="59"/>
        <v>2.0011160714285716</v>
      </c>
      <c r="E1785" s="98">
        <v>9.0056285178237161E-3</v>
      </c>
      <c r="F1785" s="98">
        <v>1776</v>
      </c>
      <c r="G1785" s="76">
        <f t="shared" ca="1" si="58"/>
        <v>1.0100702753644115E-2</v>
      </c>
    </row>
    <row r="1786" spans="2:7">
      <c r="B1786" s="283">
        <v>38481.645833333336</v>
      </c>
      <c r="C1786" s="284">
        <v>52.67</v>
      </c>
      <c r="D1786" s="98">
        <f t="shared" si="59"/>
        <v>-0.67354654766331967</v>
      </c>
      <c r="E1786" s="98">
        <v>9.0038314176243972E-3</v>
      </c>
      <c r="F1786" s="98">
        <v>1777</v>
      </c>
      <c r="G1786" s="76">
        <f t="shared" ca="1" si="58"/>
        <v>1.4060991455842319E-2</v>
      </c>
    </row>
    <row r="1787" spans="2:7">
      <c r="B1787" s="283">
        <v>43236.645833333336</v>
      </c>
      <c r="C1787" s="284">
        <v>272.5</v>
      </c>
      <c r="D1787" s="98">
        <f t="shared" si="59"/>
        <v>4.1737231820770839</v>
      </c>
      <c r="E1787" s="98">
        <v>8.9976672714482397E-3</v>
      </c>
      <c r="F1787" s="98">
        <v>1778</v>
      </c>
      <c r="G1787" s="76">
        <f t="shared" ca="1" si="58"/>
        <v>5.8784458745802209E-2</v>
      </c>
    </row>
    <row r="1788" spans="2:7">
      <c r="B1788" s="283">
        <v>43154.645833333336</v>
      </c>
      <c r="C1788" s="284">
        <v>291.89999999999998</v>
      </c>
      <c r="D1788" s="98">
        <f t="shared" si="59"/>
        <v>7.1192660550458697E-2</v>
      </c>
      <c r="E1788" s="98">
        <v>8.9872105081230114E-3</v>
      </c>
      <c r="F1788" s="98">
        <v>1779</v>
      </c>
      <c r="G1788" s="76">
        <f t="shared" ca="1" si="58"/>
        <v>-8.4447460251008515E-3</v>
      </c>
    </row>
    <row r="1789" spans="2:7">
      <c r="B1789" s="283">
        <v>45776.645833333336</v>
      </c>
      <c r="C1789" s="284">
        <v>2733</v>
      </c>
      <c r="D1789" s="98">
        <f t="shared" si="59"/>
        <v>8.3627954779033917</v>
      </c>
      <c r="E1789" s="98">
        <v>8.9822680503715002E-3</v>
      </c>
      <c r="F1789" s="98">
        <v>1780</v>
      </c>
      <c r="G1789" s="76">
        <f t="shared" ca="1" si="58"/>
        <v>-5.6717198711901839E-2</v>
      </c>
    </row>
    <row r="1790" spans="2:7">
      <c r="B1790" s="283">
        <v>40338.645833333336</v>
      </c>
      <c r="C1790" s="284">
        <v>122.63</v>
      </c>
      <c r="D1790" s="98">
        <f t="shared" si="59"/>
        <v>-0.95512989388949876</v>
      </c>
      <c r="E1790" s="98">
        <v>8.9682409083429171E-3</v>
      </c>
      <c r="F1790" s="98">
        <v>1781</v>
      </c>
      <c r="G1790" s="76">
        <f t="shared" ca="1" si="58"/>
        <v>1.8840826208890804E-3</v>
      </c>
    </row>
    <row r="1791" spans="2:7">
      <c r="B1791" s="283">
        <v>42759.645833333336</v>
      </c>
      <c r="C1791" s="284">
        <v>351.3</v>
      </c>
      <c r="D1791" s="98">
        <f t="shared" si="59"/>
        <v>1.864714996330425</v>
      </c>
      <c r="E1791" s="98">
        <v>8.9608823022575557E-3</v>
      </c>
      <c r="F1791" s="98">
        <v>1782</v>
      </c>
      <c r="G1791" s="76">
        <f t="shared" ca="1" si="58"/>
        <v>1.1445289872826132E-2</v>
      </c>
    </row>
    <row r="1792" spans="2:7">
      <c r="B1792" s="283">
        <v>38604.645833333336</v>
      </c>
      <c r="C1792" s="284">
        <v>66.47</v>
      </c>
      <c r="D1792" s="98">
        <f t="shared" si="59"/>
        <v>-0.81078849985767154</v>
      </c>
      <c r="E1792" s="98">
        <v>8.9556769884640008E-3</v>
      </c>
      <c r="F1792" s="98">
        <v>1783</v>
      </c>
      <c r="G1792" s="76">
        <f t="shared" ca="1" si="58"/>
        <v>6.216715484662831E-4</v>
      </c>
    </row>
    <row r="1793" spans="2:7">
      <c r="B1793" s="283">
        <v>45315.645833333336</v>
      </c>
      <c r="C1793" s="284">
        <v>736.55</v>
      </c>
      <c r="D1793" s="98">
        <f t="shared" si="59"/>
        <v>10.08093876936964</v>
      </c>
      <c r="E1793" s="98">
        <v>8.9449604120435122E-3</v>
      </c>
      <c r="F1793" s="98">
        <v>1784</v>
      </c>
      <c r="G1793" s="76">
        <f t="shared" ca="1" si="58"/>
        <v>-2.9826235191338039E-2</v>
      </c>
    </row>
    <row r="1794" spans="2:7">
      <c r="B1794" s="283">
        <v>44588.645833333336</v>
      </c>
      <c r="C1794" s="284">
        <v>364.7</v>
      </c>
      <c r="D1794" s="98">
        <f t="shared" si="59"/>
        <v>-0.50485370986355305</v>
      </c>
      <c r="E1794" s="98">
        <v>8.9357346391123471E-3</v>
      </c>
      <c r="F1794" s="98">
        <v>1785</v>
      </c>
      <c r="G1794" s="76">
        <f t="shared" ca="1" si="58"/>
        <v>-3.7546203061051514E-3</v>
      </c>
    </row>
    <row r="1795" spans="2:7">
      <c r="B1795" s="283">
        <v>43286.645833333336</v>
      </c>
      <c r="C1795" s="284">
        <v>239.55</v>
      </c>
      <c r="D1795" s="98">
        <f t="shared" si="59"/>
        <v>-0.34315876062517137</v>
      </c>
      <c r="E1795" s="98">
        <v>8.9289474792570989E-3</v>
      </c>
      <c r="F1795" s="98">
        <v>1786</v>
      </c>
      <c r="G1795" s="76">
        <f t="shared" ca="1" si="58"/>
        <v>5.879769689131744E-2</v>
      </c>
    </row>
    <row r="1796" spans="2:7">
      <c r="B1796" s="283">
        <v>38952.645833333336</v>
      </c>
      <c r="C1796" s="284">
        <v>78.13</v>
      </c>
      <c r="D1796" s="98">
        <f t="shared" si="59"/>
        <v>-0.67384679607597575</v>
      </c>
      <c r="E1796" s="98">
        <v>8.9101239669420185E-3</v>
      </c>
      <c r="F1796" s="98">
        <v>1787</v>
      </c>
      <c r="G1796" s="76">
        <f t="shared" ca="1" si="58"/>
        <v>-4.1215084955942553E-2</v>
      </c>
    </row>
    <row r="1797" spans="2:7">
      <c r="B1797" s="283">
        <v>37637.645833333336</v>
      </c>
      <c r="C1797" s="284">
        <v>22.66</v>
      </c>
      <c r="D1797" s="98">
        <f t="shared" si="59"/>
        <v>-0.7099705618840394</v>
      </c>
      <c r="E1797" s="98">
        <v>8.904719501335645E-3</v>
      </c>
      <c r="F1797" s="98">
        <v>1788</v>
      </c>
      <c r="G1797" s="76">
        <f t="shared" ca="1" si="58"/>
        <v>-1.4479025595977529E-2</v>
      </c>
    </row>
    <row r="1798" spans="2:7">
      <c r="B1798" s="283">
        <v>44628.645833333336</v>
      </c>
      <c r="C1798" s="284">
        <v>330.85</v>
      </c>
      <c r="D1798" s="98">
        <f t="shared" si="59"/>
        <v>13.600617828773169</v>
      </c>
      <c r="E1798" s="98">
        <v>8.9043393407131077E-3</v>
      </c>
      <c r="F1798" s="98">
        <v>1789</v>
      </c>
      <c r="G1798" s="76">
        <f t="shared" ca="1" si="58"/>
        <v>6.0858822483482636E-2</v>
      </c>
    </row>
    <row r="1799" spans="2:7">
      <c r="B1799" s="283">
        <v>40490.645833333336</v>
      </c>
      <c r="C1799" s="284">
        <v>133.71</v>
      </c>
      <c r="D1799" s="98">
        <f t="shared" si="59"/>
        <v>-0.59585915067251016</v>
      </c>
      <c r="E1799" s="98">
        <v>8.9036444578587393E-3</v>
      </c>
      <c r="F1799" s="98">
        <v>1790</v>
      </c>
      <c r="G1799" s="76">
        <f t="shared" ca="1" si="58"/>
        <v>3.6848958125865368E-2</v>
      </c>
    </row>
    <row r="1800" spans="2:7">
      <c r="B1800" s="283">
        <v>39115.645833333336</v>
      </c>
      <c r="C1800" s="284">
        <v>94.5</v>
      </c>
      <c r="D1800" s="98">
        <f t="shared" si="59"/>
        <v>-0.2932465784159749</v>
      </c>
      <c r="E1800" s="98">
        <v>8.8608946300843261E-3</v>
      </c>
      <c r="F1800" s="98">
        <v>1791</v>
      </c>
      <c r="G1800" s="76">
        <f t="shared" ca="1" si="58"/>
        <v>-1.2343052820165012E-2</v>
      </c>
    </row>
    <row r="1801" spans="2:7">
      <c r="B1801" s="283">
        <v>42195.645833333336</v>
      </c>
      <c r="C1801" s="284">
        <v>174.4</v>
      </c>
      <c r="D1801" s="98">
        <f t="shared" si="59"/>
        <v>0.84550264550264553</v>
      </c>
      <c r="E1801" s="98">
        <v>8.8505813617170137E-3</v>
      </c>
      <c r="F1801" s="98">
        <v>1792</v>
      </c>
      <c r="G1801" s="76">
        <f t="shared" ca="1" si="58"/>
        <v>-4.372246043793214E-2</v>
      </c>
    </row>
    <row r="1802" spans="2:7">
      <c r="B1802" s="283">
        <v>40637.645833333336</v>
      </c>
      <c r="C1802" s="284">
        <v>127.79</v>
      </c>
      <c r="D1802" s="98">
        <f t="shared" si="59"/>
        <v>-0.26725917431192658</v>
      </c>
      <c r="E1802" s="98">
        <v>8.841872582300514E-3</v>
      </c>
      <c r="F1802" s="98">
        <v>1793</v>
      </c>
      <c r="G1802" s="76">
        <f t="shared" ref="G1802:G1865" ca="1" si="60">_xlfn.NORM.INV(RAND(),M$12,M$13)</f>
        <v>-1.6727652791161739E-2</v>
      </c>
    </row>
    <row r="1803" spans="2:7">
      <c r="B1803" s="283">
        <v>43315.645833333336</v>
      </c>
      <c r="C1803" s="284">
        <v>277.5</v>
      </c>
      <c r="D1803" s="98">
        <f t="shared" ref="D1803:D1866" si="61">C1803/C1802-1</f>
        <v>1.1715314187338604</v>
      </c>
      <c r="E1803" s="98">
        <v>8.8341149525574814E-3</v>
      </c>
      <c r="F1803" s="98">
        <v>1794</v>
      </c>
      <c r="G1803" s="76">
        <f t="shared" ca="1" si="60"/>
        <v>-3.0909017815116041E-2</v>
      </c>
    </row>
    <row r="1804" spans="2:7">
      <c r="B1804" s="283">
        <v>39289.645833333336</v>
      </c>
      <c r="C1804" s="284">
        <v>89.21</v>
      </c>
      <c r="D1804" s="98">
        <f t="shared" si="61"/>
        <v>-0.67852252252252254</v>
      </c>
      <c r="E1804" s="98">
        <v>8.8205360171886849E-3</v>
      </c>
      <c r="F1804" s="98">
        <v>1795</v>
      </c>
      <c r="G1804" s="76">
        <f t="shared" ca="1" si="60"/>
        <v>7.9178734925866891E-3</v>
      </c>
    </row>
    <row r="1805" spans="2:7">
      <c r="B1805" s="283">
        <v>39045.645833333336</v>
      </c>
      <c r="C1805" s="284">
        <v>69.849999999999994</v>
      </c>
      <c r="D1805" s="98">
        <f t="shared" si="61"/>
        <v>-0.21701602959309496</v>
      </c>
      <c r="E1805" s="98">
        <v>8.8099364529172774E-3</v>
      </c>
      <c r="F1805" s="98">
        <v>1796</v>
      </c>
      <c r="G1805" s="76">
        <f t="shared" ca="1" si="60"/>
        <v>-3.3461121499347185E-2</v>
      </c>
    </row>
    <row r="1806" spans="2:7">
      <c r="B1806" s="283">
        <v>45740.645833333336</v>
      </c>
      <c r="C1806" s="284">
        <v>2104.6799999999998</v>
      </c>
      <c r="D1806" s="98">
        <f t="shared" si="61"/>
        <v>29.131424481030781</v>
      </c>
      <c r="E1806" s="98">
        <v>8.8098547668118421E-3</v>
      </c>
      <c r="F1806" s="98">
        <v>1797</v>
      </c>
      <c r="G1806" s="76">
        <f t="shared" ca="1" si="60"/>
        <v>-1.0277174276766755E-2</v>
      </c>
    </row>
    <row r="1807" spans="2:7">
      <c r="B1807" s="283">
        <v>44756.645833333336</v>
      </c>
      <c r="C1807" s="284">
        <v>357.4</v>
      </c>
      <c r="D1807" s="98">
        <f t="shared" si="61"/>
        <v>-0.83018796206549217</v>
      </c>
      <c r="E1807" s="98">
        <v>8.8065936547363499E-3</v>
      </c>
      <c r="F1807" s="98">
        <v>1798</v>
      </c>
      <c r="G1807" s="76">
        <f t="shared" ca="1" si="60"/>
        <v>-1.090737926231874E-2</v>
      </c>
    </row>
    <row r="1808" spans="2:7">
      <c r="B1808" s="283">
        <v>41236.645833333336</v>
      </c>
      <c r="C1808" s="284">
        <v>215.65</v>
      </c>
      <c r="D1808" s="98">
        <f t="shared" si="61"/>
        <v>-0.39661443760492443</v>
      </c>
      <c r="E1808" s="98">
        <v>8.7944987603498781E-3</v>
      </c>
      <c r="F1808" s="98">
        <v>1799</v>
      </c>
      <c r="G1808" s="76">
        <f t="shared" ca="1" si="60"/>
        <v>-2.6332746885879602E-3</v>
      </c>
    </row>
    <row r="1809" spans="2:7">
      <c r="B1809" s="283">
        <v>39324.645833333336</v>
      </c>
      <c r="C1809" s="284">
        <v>85.08</v>
      </c>
      <c r="D1809" s="98">
        <f t="shared" si="61"/>
        <v>-0.6054718293531185</v>
      </c>
      <c r="E1809" s="98">
        <v>8.7740099596869126E-3</v>
      </c>
      <c r="F1809" s="98">
        <v>1800</v>
      </c>
      <c r="G1809" s="76">
        <f t="shared" ca="1" si="60"/>
        <v>3.1122608806066994E-2</v>
      </c>
    </row>
    <row r="1810" spans="2:7">
      <c r="B1810" s="283">
        <v>37047.645833333336</v>
      </c>
      <c r="C1810" s="284">
        <v>23</v>
      </c>
      <c r="D1810" s="98">
        <f t="shared" si="61"/>
        <v>-0.72966619652092146</v>
      </c>
      <c r="E1810" s="98">
        <v>8.7719298245614308E-3</v>
      </c>
      <c r="F1810" s="98">
        <v>1801</v>
      </c>
      <c r="G1810" s="76">
        <f t="shared" ca="1" si="60"/>
        <v>3.2401080304681563E-2</v>
      </c>
    </row>
    <row r="1811" spans="2:7">
      <c r="B1811" s="283">
        <v>41453.645833333336</v>
      </c>
      <c r="C1811" s="284">
        <v>193.49</v>
      </c>
      <c r="D1811" s="98">
        <f t="shared" si="61"/>
        <v>7.4126086956521746</v>
      </c>
      <c r="E1811" s="98">
        <v>8.7586674313122614E-3</v>
      </c>
      <c r="F1811" s="98">
        <v>1802</v>
      </c>
      <c r="G1811" s="76">
        <f t="shared" ca="1" si="60"/>
        <v>-4.2937558974465273E-2</v>
      </c>
    </row>
    <row r="1812" spans="2:7">
      <c r="B1812" s="283">
        <v>43901.645833333336</v>
      </c>
      <c r="C1812" s="284">
        <v>382.67</v>
      </c>
      <c r="D1812" s="98">
        <f t="shared" si="61"/>
        <v>0.97772494702568613</v>
      </c>
      <c r="E1812" s="98">
        <v>8.7518123105312373E-3</v>
      </c>
      <c r="F1812" s="98">
        <v>1803</v>
      </c>
      <c r="G1812" s="76">
        <f t="shared" ca="1" si="60"/>
        <v>-2.6453621607501481E-3</v>
      </c>
    </row>
    <row r="1813" spans="2:7">
      <c r="B1813" s="283">
        <v>40330.645833333336</v>
      </c>
      <c r="C1813" s="284">
        <v>123.4</v>
      </c>
      <c r="D1813" s="98">
        <f t="shared" si="61"/>
        <v>-0.67752894138552799</v>
      </c>
      <c r="E1813" s="98">
        <v>8.7468323387558389E-3</v>
      </c>
      <c r="F1813" s="98">
        <v>1804</v>
      </c>
      <c r="G1813" s="76">
        <f t="shared" ca="1" si="60"/>
        <v>5.6918267152339615E-2</v>
      </c>
    </row>
    <row r="1814" spans="2:7">
      <c r="B1814" s="283">
        <v>38903.645833333336</v>
      </c>
      <c r="C1814" s="284">
        <v>87.66</v>
      </c>
      <c r="D1814" s="98">
        <f t="shared" si="61"/>
        <v>-0.28962722852512157</v>
      </c>
      <c r="E1814" s="98">
        <v>8.7456846950517697E-3</v>
      </c>
      <c r="F1814" s="98">
        <v>1805</v>
      </c>
      <c r="G1814" s="76">
        <f t="shared" ca="1" si="60"/>
        <v>-1.2934670374568892E-2</v>
      </c>
    </row>
    <row r="1815" spans="2:7">
      <c r="B1815" s="283">
        <v>41814.645833333336</v>
      </c>
      <c r="C1815" s="284">
        <v>191.94</v>
      </c>
      <c r="D1815" s="98">
        <f t="shared" si="61"/>
        <v>1.1895961670088981</v>
      </c>
      <c r="E1815" s="98">
        <v>8.723985705276327E-3</v>
      </c>
      <c r="F1815" s="98">
        <v>1806</v>
      </c>
      <c r="G1815" s="76">
        <f t="shared" ca="1" si="60"/>
        <v>3.8774627304141988E-2</v>
      </c>
    </row>
    <row r="1816" spans="2:7">
      <c r="B1816" s="283">
        <v>42520.645833333336</v>
      </c>
      <c r="C1816" s="284">
        <v>298.58</v>
      </c>
      <c r="D1816" s="98">
        <f t="shared" si="61"/>
        <v>0.55559028863186399</v>
      </c>
      <c r="E1816" s="98">
        <v>8.7162162162162105E-3</v>
      </c>
      <c r="F1816" s="98">
        <v>1807</v>
      </c>
      <c r="G1816" s="76">
        <f t="shared" ca="1" si="60"/>
        <v>3.7932446934646452E-2</v>
      </c>
    </row>
    <row r="1817" spans="2:7">
      <c r="B1817" s="283">
        <v>42186.645833333336</v>
      </c>
      <c r="C1817" s="284">
        <v>153.93</v>
      </c>
      <c r="D1817" s="98">
        <f t="shared" si="61"/>
        <v>-0.48445977627436532</v>
      </c>
      <c r="E1817" s="98">
        <v>8.7155963302754103E-3</v>
      </c>
      <c r="F1817" s="98">
        <v>1808</v>
      </c>
      <c r="G1817" s="76">
        <f t="shared" ca="1" si="60"/>
        <v>-1.5953555396900306E-3</v>
      </c>
    </row>
    <row r="1818" spans="2:7">
      <c r="B1818" s="283">
        <v>43025.833333333336</v>
      </c>
      <c r="C1818" s="284">
        <v>341.58</v>
      </c>
      <c r="D1818" s="98">
        <f t="shared" si="61"/>
        <v>1.2190606119664782</v>
      </c>
      <c r="E1818" s="98">
        <v>8.7115731033871047E-3</v>
      </c>
      <c r="F1818" s="98">
        <v>1809</v>
      </c>
      <c r="G1818" s="76">
        <f t="shared" ca="1" si="60"/>
        <v>-8.0587188889635949E-3</v>
      </c>
    </row>
    <row r="1819" spans="2:7">
      <c r="B1819" s="283">
        <v>40903.645833333336</v>
      </c>
      <c r="C1819" s="284">
        <v>163.38</v>
      </c>
      <c r="D1819" s="98">
        <f t="shared" si="61"/>
        <v>-0.52169330757070087</v>
      </c>
      <c r="E1819" s="98">
        <v>8.7053157992220687E-3</v>
      </c>
      <c r="F1819" s="98">
        <v>1810</v>
      </c>
      <c r="G1819" s="76">
        <f t="shared" ca="1" si="60"/>
        <v>-2.0312003826868036E-3</v>
      </c>
    </row>
    <row r="1820" spans="2:7">
      <c r="B1820" s="283">
        <v>38267.645833333336</v>
      </c>
      <c r="C1820" s="284">
        <v>28.97</v>
      </c>
      <c r="D1820" s="98">
        <f t="shared" si="61"/>
        <v>-0.8226833149712327</v>
      </c>
      <c r="E1820" s="98">
        <v>8.7047353760445478E-3</v>
      </c>
      <c r="F1820" s="98">
        <v>1811</v>
      </c>
      <c r="G1820" s="76">
        <f t="shared" ca="1" si="60"/>
        <v>1.2729910786233254E-2</v>
      </c>
    </row>
    <row r="1821" spans="2:7">
      <c r="B1821" s="283">
        <v>43448.645833333336</v>
      </c>
      <c r="C1821" s="284">
        <v>308.63</v>
      </c>
      <c r="D1821" s="98">
        <f t="shared" si="61"/>
        <v>9.6534345875043144</v>
      </c>
      <c r="E1821" s="98">
        <v>8.6936627773963604E-3</v>
      </c>
      <c r="F1821" s="98">
        <v>1812</v>
      </c>
      <c r="G1821" s="76">
        <f t="shared" ca="1" si="60"/>
        <v>2.2254740443976274E-2</v>
      </c>
    </row>
    <row r="1822" spans="2:7">
      <c r="B1822" s="283">
        <v>43321.645833333336</v>
      </c>
      <c r="C1822" s="284">
        <v>280.18</v>
      </c>
      <c r="D1822" s="98">
        <f t="shared" si="61"/>
        <v>-9.2181576645173791E-2</v>
      </c>
      <c r="E1822" s="98">
        <v>8.6762429348021808E-3</v>
      </c>
      <c r="F1822" s="98">
        <v>1813</v>
      </c>
      <c r="G1822" s="76">
        <f t="shared" ca="1" si="60"/>
        <v>-3.453500456295801E-3</v>
      </c>
    </row>
    <row r="1823" spans="2:7">
      <c r="B1823" s="283">
        <v>40784.645833333336</v>
      </c>
      <c r="C1823" s="284">
        <v>210.48</v>
      </c>
      <c r="D1823" s="98">
        <f t="shared" si="61"/>
        <v>-0.24876864872581916</v>
      </c>
      <c r="E1823" s="98">
        <v>8.6739828437245592E-3</v>
      </c>
      <c r="F1823" s="98">
        <v>1814</v>
      </c>
      <c r="G1823" s="76">
        <f t="shared" ca="1" si="60"/>
        <v>-4.8915095872527712E-3</v>
      </c>
    </row>
    <row r="1824" spans="2:7">
      <c r="B1824" s="283">
        <v>44124.645833333336</v>
      </c>
      <c r="C1824" s="284">
        <v>285.82</v>
      </c>
      <c r="D1824" s="98">
        <f t="shared" si="61"/>
        <v>0.35794374762447734</v>
      </c>
      <c r="E1824" s="98">
        <v>8.6459399371845436E-3</v>
      </c>
      <c r="F1824" s="98">
        <v>1815</v>
      </c>
      <c r="G1824" s="76">
        <f t="shared" ca="1" si="60"/>
        <v>-4.34214449605443E-2</v>
      </c>
    </row>
    <row r="1825" spans="2:7">
      <c r="B1825" s="283">
        <v>37735.645833333336</v>
      </c>
      <c r="C1825" s="284">
        <v>19.84</v>
      </c>
      <c r="D1825" s="98">
        <f t="shared" si="61"/>
        <v>-0.93058568329718006</v>
      </c>
      <c r="E1825" s="98">
        <v>8.6426029486526001E-3</v>
      </c>
      <c r="F1825" s="98">
        <v>1816</v>
      </c>
      <c r="G1825" s="76">
        <f t="shared" ca="1" si="60"/>
        <v>-9.423332321935856E-4</v>
      </c>
    </row>
    <row r="1826" spans="2:7">
      <c r="B1826" s="283">
        <v>38880.645833333336</v>
      </c>
      <c r="C1826" s="284">
        <v>81.72</v>
      </c>
      <c r="D1826" s="98">
        <f t="shared" si="61"/>
        <v>3.118951612903226</v>
      </c>
      <c r="E1826" s="98">
        <v>8.6398420143174448E-3</v>
      </c>
      <c r="F1826" s="98">
        <v>1817</v>
      </c>
      <c r="G1826" s="76">
        <f t="shared" ca="1" si="60"/>
        <v>2.5184868745074324E-2</v>
      </c>
    </row>
    <row r="1827" spans="2:7">
      <c r="B1827" s="283">
        <v>37372.645833333336</v>
      </c>
      <c r="C1827" s="284">
        <v>23.37</v>
      </c>
      <c r="D1827" s="98">
        <f t="shared" si="61"/>
        <v>-0.71402349486049932</v>
      </c>
      <c r="E1827" s="98">
        <v>8.6318515321535116E-3</v>
      </c>
      <c r="F1827" s="98">
        <v>1818</v>
      </c>
      <c r="G1827" s="76">
        <f t="shared" ca="1" si="60"/>
        <v>1.1115699989598649E-2</v>
      </c>
    </row>
    <row r="1828" spans="2:7">
      <c r="B1828" s="283">
        <v>43250.645833333336</v>
      </c>
      <c r="C1828" s="284">
        <v>254.9</v>
      </c>
      <c r="D1828" s="98">
        <f t="shared" si="61"/>
        <v>9.9071459135643991</v>
      </c>
      <c r="E1828" s="98">
        <v>8.6261475150364308E-3</v>
      </c>
      <c r="F1828" s="98">
        <v>1819</v>
      </c>
      <c r="G1828" s="76">
        <f t="shared" ca="1" si="60"/>
        <v>3.2730450620255508E-2</v>
      </c>
    </row>
    <row r="1829" spans="2:7">
      <c r="B1829" s="283">
        <v>43076.645833333336</v>
      </c>
      <c r="C1829" s="284">
        <v>326.32</v>
      </c>
      <c r="D1829" s="98">
        <f t="shared" si="61"/>
        <v>0.28018830914083948</v>
      </c>
      <c r="E1829" s="98">
        <v>8.6236206843259833E-3</v>
      </c>
      <c r="F1829" s="98">
        <v>1820</v>
      </c>
      <c r="G1829" s="76">
        <f t="shared" ca="1" si="60"/>
        <v>-5.8070048349320377E-3</v>
      </c>
    </row>
    <row r="1830" spans="2:7">
      <c r="B1830" s="283">
        <v>45531.645833333336</v>
      </c>
      <c r="C1830" s="284">
        <v>1911.67</v>
      </c>
      <c r="D1830" s="98">
        <f t="shared" si="61"/>
        <v>4.8582679578328021</v>
      </c>
      <c r="E1830" s="98">
        <v>8.5945826166784478E-3</v>
      </c>
      <c r="F1830" s="98">
        <v>1821</v>
      </c>
      <c r="G1830" s="76">
        <f t="shared" ca="1" si="60"/>
        <v>4.8116124572742218E-3</v>
      </c>
    </row>
    <row r="1831" spans="2:7">
      <c r="B1831" s="283">
        <v>36853.645833333336</v>
      </c>
      <c r="C1831" s="284">
        <v>27.04</v>
      </c>
      <c r="D1831" s="98">
        <f t="shared" si="61"/>
        <v>-0.98585529929328808</v>
      </c>
      <c r="E1831" s="98">
        <v>8.578888474449764E-3</v>
      </c>
      <c r="F1831" s="98">
        <v>1822</v>
      </c>
      <c r="G1831" s="76">
        <f t="shared" ca="1" si="60"/>
        <v>-7.2601846772202949E-3</v>
      </c>
    </row>
    <row r="1832" spans="2:7">
      <c r="B1832" s="283">
        <v>42233.645833333336</v>
      </c>
      <c r="C1832" s="284">
        <v>199.9</v>
      </c>
      <c r="D1832" s="98">
        <f t="shared" si="61"/>
        <v>6.3927514792899416</v>
      </c>
      <c r="E1832" s="98">
        <v>8.5771947527750747E-3</v>
      </c>
      <c r="F1832" s="98">
        <v>1823</v>
      </c>
      <c r="G1832" s="76">
        <f t="shared" ca="1" si="60"/>
        <v>-2.578016426652599E-2</v>
      </c>
    </row>
    <row r="1833" spans="2:7">
      <c r="B1833" s="283">
        <v>41738.645833333336</v>
      </c>
      <c r="C1833" s="284">
        <v>219.98</v>
      </c>
      <c r="D1833" s="98">
        <f t="shared" si="61"/>
        <v>0.1004502251125563</v>
      </c>
      <c r="E1833" s="98">
        <v>8.5736554949336075E-3</v>
      </c>
      <c r="F1833" s="98">
        <v>1824</v>
      </c>
      <c r="G1833" s="76">
        <f t="shared" ca="1" si="60"/>
        <v>-1.9780707552842251E-3</v>
      </c>
    </row>
    <row r="1834" spans="2:7">
      <c r="B1834" s="283">
        <v>42527.645833333336</v>
      </c>
      <c r="C1834" s="284">
        <v>289.63</v>
      </c>
      <c r="D1834" s="98">
        <f t="shared" si="61"/>
        <v>0.31661969269933632</v>
      </c>
      <c r="E1834" s="98">
        <v>8.5663544242084999E-3</v>
      </c>
      <c r="F1834" s="98">
        <v>1825</v>
      </c>
      <c r="G1834" s="76">
        <f t="shared" ca="1" si="60"/>
        <v>-1.7957703399401444E-2</v>
      </c>
    </row>
    <row r="1835" spans="2:7">
      <c r="B1835" s="283">
        <v>44739.645833333336</v>
      </c>
      <c r="C1835" s="284">
        <v>350.98</v>
      </c>
      <c r="D1835" s="98">
        <f t="shared" si="61"/>
        <v>0.21182197976728934</v>
      </c>
      <c r="E1835" s="98">
        <v>8.56321839080465E-3</v>
      </c>
      <c r="F1835" s="98">
        <v>1826</v>
      </c>
      <c r="G1835" s="76">
        <f t="shared" ca="1" si="60"/>
        <v>1.839284105512079E-2</v>
      </c>
    </row>
    <row r="1836" spans="2:7">
      <c r="B1836" s="283">
        <v>40777.645833333336</v>
      </c>
      <c r="C1836" s="284">
        <v>217.93</v>
      </c>
      <c r="D1836" s="98">
        <f t="shared" si="61"/>
        <v>-0.37908142914126164</v>
      </c>
      <c r="E1836" s="98">
        <v>8.5616438356164171E-3</v>
      </c>
      <c r="F1836" s="98">
        <v>1827</v>
      </c>
      <c r="G1836" s="76">
        <f t="shared" ca="1" si="60"/>
        <v>-3.0770461221134811E-2</v>
      </c>
    </row>
    <row r="1837" spans="2:7">
      <c r="B1837" s="283">
        <v>44743.645833333336</v>
      </c>
      <c r="C1837" s="284">
        <v>356.07</v>
      </c>
      <c r="D1837" s="98">
        <f t="shared" si="61"/>
        <v>0.63387326205662364</v>
      </c>
      <c r="E1837" s="98">
        <v>8.554029174337785E-3</v>
      </c>
      <c r="F1837" s="98">
        <v>1828</v>
      </c>
      <c r="G1837" s="76">
        <f t="shared" ca="1" si="60"/>
        <v>-5.8190662200849556E-2</v>
      </c>
    </row>
    <row r="1838" spans="2:7">
      <c r="B1838" s="283">
        <v>41477.645833333336</v>
      </c>
      <c r="C1838" s="284">
        <v>174.74</v>
      </c>
      <c r="D1838" s="98">
        <f t="shared" si="61"/>
        <v>-0.50925379841042484</v>
      </c>
      <c r="E1838" s="98">
        <v>8.5420754934781851E-3</v>
      </c>
      <c r="F1838" s="98">
        <v>1829</v>
      </c>
      <c r="G1838" s="76">
        <f t="shared" ca="1" si="60"/>
        <v>-2.8491926099682703E-3</v>
      </c>
    </row>
    <row r="1839" spans="2:7">
      <c r="B1839" s="283">
        <v>38418.645833333336</v>
      </c>
      <c r="C1839" s="284">
        <v>39</v>
      </c>
      <c r="D1839" s="98">
        <f t="shared" si="61"/>
        <v>-0.77681126244706422</v>
      </c>
      <c r="E1839" s="98">
        <v>8.5337470907680402E-3</v>
      </c>
      <c r="F1839" s="98">
        <v>1830</v>
      </c>
      <c r="G1839" s="76">
        <f t="shared" ca="1" si="60"/>
        <v>2.1080296898180931E-2</v>
      </c>
    </row>
    <row r="1840" spans="2:7">
      <c r="B1840" s="283">
        <v>42362.645833333336</v>
      </c>
      <c r="C1840" s="284">
        <v>422.02</v>
      </c>
      <c r="D1840" s="98">
        <f t="shared" si="61"/>
        <v>9.8210256410256402</v>
      </c>
      <c r="E1840" s="98">
        <v>8.5314852431592758E-3</v>
      </c>
      <c r="F1840" s="98">
        <v>1831</v>
      </c>
      <c r="G1840" s="76">
        <f t="shared" ca="1" si="60"/>
        <v>6.3473845621244473E-2</v>
      </c>
    </row>
    <row r="1841" spans="2:7">
      <c r="B1841" s="283">
        <v>42935.645833333336</v>
      </c>
      <c r="C1841" s="284">
        <v>388.97</v>
      </c>
      <c r="D1841" s="98">
        <f t="shared" si="61"/>
        <v>-7.8313823989384246E-2</v>
      </c>
      <c r="E1841" s="98">
        <v>8.5303878863307592E-3</v>
      </c>
      <c r="F1841" s="98">
        <v>1832</v>
      </c>
      <c r="G1841" s="76">
        <f t="shared" ca="1" si="60"/>
        <v>4.7123143927723994E-2</v>
      </c>
    </row>
    <row r="1842" spans="2:7">
      <c r="B1842" s="283">
        <v>41821.645833333336</v>
      </c>
      <c r="C1842" s="284">
        <v>190.38</v>
      </c>
      <c r="D1842" s="98">
        <f t="shared" si="61"/>
        <v>-0.51055351312440544</v>
      </c>
      <c r="E1842" s="98">
        <v>8.528897600254215E-3</v>
      </c>
      <c r="F1842" s="98">
        <v>1833</v>
      </c>
      <c r="G1842" s="76">
        <f t="shared" ca="1" si="60"/>
        <v>-1.1039485433272416E-2</v>
      </c>
    </row>
    <row r="1843" spans="2:7">
      <c r="B1843" s="283">
        <v>45623.645833333336</v>
      </c>
      <c r="C1843" s="284">
        <v>1940.25</v>
      </c>
      <c r="D1843" s="98">
        <f t="shared" si="61"/>
        <v>9.1914591868893787</v>
      </c>
      <c r="E1843" s="98">
        <v>8.514088789783214E-3</v>
      </c>
      <c r="F1843" s="98">
        <v>1834</v>
      </c>
      <c r="G1843" s="76">
        <f t="shared" ca="1" si="60"/>
        <v>4.520924712099526E-3</v>
      </c>
    </row>
    <row r="1844" spans="2:7">
      <c r="B1844" s="283">
        <v>40788.645833333336</v>
      </c>
      <c r="C1844" s="284">
        <v>216.96</v>
      </c>
      <c r="D1844" s="98">
        <f t="shared" si="61"/>
        <v>-0.88817935833011208</v>
      </c>
      <c r="E1844" s="98">
        <v>8.5064844512621196E-3</v>
      </c>
      <c r="F1844" s="98">
        <v>1835</v>
      </c>
      <c r="G1844" s="76">
        <f t="shared" ca="1" si="60"/>
        <v>-6.5442367193052631E-2</v>
      </c>
    </row>
    <row r="1845" spans="2:7">
      <c r="B1845" s="283">
        <v>39182.645833333336</v>
      </c>
      <c r="C1845" s="284">
        <v>78.33</v>
      </c>
      <c r="D1845" s="98">
        <f t="shared" si="61"/>
        <v>-0.63896570796460184</v>
      </c>
      <c r="E1845" s="98">
        <v>8.4974893781382121E-3</v>
      </c>
      <c r="F1845" s="98">
        <v>1836</v>
      </c>
      <c r="G1845" s="76">
        <f t="shared" ca="1" si="60"/>
        <v>-2.3426518037234025E-2</v>
      </c>
    </row>
    <row r="1846" spans="2:7">
      <c r="B1846" s="283">
        <v>44337.645833333336</v>
      </c>
      <c r="C1846" s="284">
        <v>300.35000000000002</v>
      </c>
      <c r="D1846" s="98">
        <f t="shared" si="61"/>
        <v>2.8344184858930173</v>
      </c>
      <c r="E1846" s="98">
        <v>8.4950641326977383E-3</v>
      </c>
      <c r="F1846" s="98">
        <v>1837</v>
      </c>
      <c r="G1846" s="76">
        <f t="shared" ca="1" si="60"/>
        <v>9.8193992479854095E-3</v>
      </c>
    </row>
    <row r="1847" spans="2:7">
      <c r="B1847" s="283">
        <v>40711.645833333336</v>
      </c>
      <c r="C1847" s="284">
        <v>153.35</v>
      </c>
      <c r="D1847" s="98">
        <f t="shared" si="61"/>
        <v>-0.48942899950058272</v>
      </c>
      <c r="E1847" s="98">
        <v>8.483493357885008E-3</v>
      </c>
      <c r="F1847" s="98">
        <v>1838</v>
      </c>
      <c r="G1847" s="76">
        <f t="shared" ca="1" si="60"/>
        <v>8.2015711673661101E-3</v>
      </c>
    </row>
    <row r="1848" spans="2:7">
      <c r="B1848" s="283">
        <v>41177.645833333336</v>
      </c>
      <c r="C1848" s="284">
        <v>213.46</v>
      </c>
      <c r="D1848" s="98">
        <f t="shared" si="61"/>
        <v>0.39197913270296714</v>
      </c>
      <c r="E1848" s="98">
        <v>8.4565597392167735E-3</v>
      </c>
      <c r="F1848" s="98">
        <v>1839</v>
      </c>
      <c r="G1848" s="76">
        <f t="shared" ca="1" si="60"/>
        <v>-8.4296520088382412E-2</v>
      </c>
    </row>
    <row r="1849" spans="2:7">
      <c r="B1849" s="283">
        <v>38371.645833333336</v>
      </c>
      <c r="C1849" s="284">
        <v>37</v>
      </c>
      <c r="D1849" s="98">
        <f t="shared" si="61"/>
        <v>-0.82666541740841382</v>
      </c>
      <c r="E1849" s="98">
        <v>8.4491687108203539E-3</v>
      </c>
      <c r="F1849" s="98">
        <v>1840</v>
      </c>
      <c r="G1849" s="76">
        <f t="shared" ca="1" si="60"/>
        <v>-4.6371645675394778E-2</v>
      </c>
    </row>
    <row r="1850" spans="2:7">
      <c r="B1850" s="283">
        <v>44749.645833333336</v>
      </c>
      <c r="C1850" s="284">
        <v>361.2</v>
      </c>
      <c r="D1850" s="98">
        <f t="shared" si="61"/>
        <v>8.762162162162161</v>
      </c>
      <c r="E1850" s="98">
        <v>8.431514880786084E-3</v>
      </c>
      <c r="F1850" s="98">
        <v>1841</v>
      </c>
      <c r="G1850" s="76">
        <f t="shared" ca="1" si="60"/>
        <v>5.6396704395228377E-3</v>
      </c>
    </row>
    <row r="1851" spans="2:7">
      <c r="B1851" s="283">
        <v>40872.645833333336</v>
      </c>
      <c r="C1851" s="284">
        <v>195.09</v>
      </c>
      <c r="D1851" s="98">
        <f t="shared" si="61"/>
        <v>-0.45988372093023255</v>
      </c>
      <c r="E1851" s="98">
        <v>8.4255143182052628E-3</v>
      </c>
      <c r="F1851" s="98">
        <v>1842</v>
      </c>
      <c r="G1851" s="76">
        <f t="shared" ca="1" si="60"/>
        <v>9.7091896238285045E-3</v>
      </c>
    </row>
    <row r="1852" spans="2:7">
      <c r="B1852" s="283">
        <v>38736.645833333336</v>
      </c>
      <c r="C1852" s="284">
        <v>104.2</v>
      </c>
      <c r="D1852" s="98">
        <f t="shared" si="61"/>
        <v>-0.46588753908452507</v>
      </c>
      <c r="E1852" s="98">
        <v>8.4196264395626219E-3</v>
      </c>
      <c r="F1852" s="98">
        <v>1843</v>
      </c>
      <c r="G1852" s="76">
        <f t="shared" ca="1" si="60"/>
        <v>1.1081126989872474E-2</v>
      </c>
    </row>
    <row r="1853" spans="2:7">
      <c r="B1853" s="283">
        <v>38644.645833333336</v>
      </c>
      <c r="C1853" s="284">
        <v>69.540000000000006</v>
      </c>
      <c r="D1853" s="98">
        <f t="shared" si="61"/>
        <v>-0.33262955854126675</v>
      </c>
      <c r="E1853" s="98">
        <v>8.4106728538284603E-3</v>
      </c>
      <c r="F1853" s="98">
        <v>1844</v>
      </c>
      <c r="G1853" s="76">
        <f t="shared" ca="1" si="60"/>
        <v>-1.588986510095677E-2</v>
      </c>
    </row>
    <row r="1854" spans="2:7">
      <c r="B1854" s="283">
        <v>42940.645833333336</v>
      </c>
      <c r="C1854" s="284">
        <v>390.32</v>
      </c>
      <c r="D1854" s="98">
        <f t="shared" si="61"/>
        <v>4.6128846706931252</v>
      </c>
      <c r="E1854" s="98">
        <v>8.3964140853076685E-3</v>
      </c>
      <c r="F1854" s="98">
        <v>1845</v>
      </c>
      <c r="G1854" s="76">
        <f t="shared" ca="1" si="60"/>
        <v>1.1496980718305674E-2</v>
      </c>
    </row>
    <row r="1855" spans="2:7">
      <c r="B1855" s="283">
        <v>41222.645833333336</v>
      </c>
      <c r="C1855" s="284">
        <v>218.06</v>
      </c>
      <c r="D1855" s="98">
        <f t="shared" si="61"/>
        <v>-0.44133019061283052</v>
      </c>
      <c r="E1855" s="98">
        <v>8.3699421965317544E-3</v>
      </c>
      <c r="F1855" s="98">
        <v>1846</v>
      </c>
      <c r="G1855" s="76">
        <f t="shared" ca="1" si="60"/>
        <v>7.7003397044540692E-2</v>
      </c>
    </row>
    <row r="1856" spans="2:7">
      <c r="B1856" s="283">
        <v>37700.645833333336</v>
      </c>
      <c r="C1856" s="284">
        <v>20.5</v>
      </c>
      <c r="D1856" s="98">
        <f t="shared" si="61"/>
        <v>-0.90598917729065398</v>
      </c>
      <c r="E1856" s="98">
        <v>8.3620265617314615E-3</v>
      </c>
      <c r="F1856" s="98">
        <v>1847</v>
      </c>
      <c r="G1856" s="76">
        <f t="shared" ca="1" si="60"/>
        <v>2.1792316063048742E-2</v>
      </c>
    </row>
    <row r="1857" spans="2:7">
      <c r="B1857" s="283">
        <v>39575.645833333336</v>
      </c>
      <c r="C1857" s="284">
        <v>94.11</v>
      </c>
      <c r="D1857" s="98">
        <f t="shared" si="61"/>
        <v>3.5907317073170733</v>
      </c>
      <c r="E1857" s="98">
        <v>8.3574413371905187E-3</v>
      </c>
      <c r="F1857" s="98">
        <v>1848</v>
      </c>
      <c r="G1857" s="76">
        <f t="shared" ca="1" si="60"/>
        <v>2.9170966568009871E-2</v>
      </c>
    </row>
    <row r="1858" spans="2:7">
      <c r="B1858" s="283">
        <v>41459.645833333336</v>
      </c>
      <c r="C1858" s="284">
        <v>187.69</v>
      </c>
      <c r="D1858" s="98">
        <f t="shared" si="61"/>
        <v>0.99436829242375935</v>
      </c>
      <c r="E1858" s="98">
        <v>8.3270656495111339E-3</v>
      </c>
      <c r="F1858" s="98">
        <v>1849</v>
      </c>
      <c r="G1858" s="76">
        <f t="shared" ca="1" si="60"/>
        <v>5.0645800080426247E-2</v>
      </c>
    </row>
    <row r="1859" spans="2:7">
      <c r="B1859" s="283">
        <v>38344.645833333336</v>
      </c>
      <c r="C1859" s="284">
        <v>33.92</v>
      </c>
      <c r="D1859" s="98">
        <f t="shared" si="61"/>
        <v>-0.81927646651393249</v>
      </c>
      <c r="E1859" s="98">
        <v>8.3234244946492897E-3</v>
      </c>
      <c r="F1859" s="98">
        <v>1850</v>
      </c>
      <c r="G1859" s="76">
        <f t="shared" ca="1" si="60"/>
        <v>4.4838736071388378E-2</v>
      </c>
    </row>
    <row r="1860" spans="2:7">
      <c r="B1860" s="283">
        <v>42221.645833333336</v>
      </c>
      <c r="C1860" s="284">
        <v>193.87</v>
      </c>
      <c r="D1860" s="98">
        <f t="shared" si="61"/>
        <v>4.7155070754716979</v>
      </c>
      <c r="E1860" s="98">
        <v>8.3216310396836413E-3</v>
      </c>
      <c r="F1860" s="98">
        <v>1851</v>
      </c>
      <c r="G1860" s="76">
        <f t="shared" ca="1" si="60"/>
        <v>1.015877782544357E-2</v>
      </c>
    </row>
    <row r="1861" spans="2:7">
      <c r="B1861" s="283">
        <v>44762.645833333336</v>
      </c>
      <c r="C1861" s="284">
        <v>369.68</v>
      </c>
      <c r="D1861" s="98">
        <f t="shared" si="61"/>
        <v>0.90684479290246034</v>
      </c>
      <c r="E1861" s="98">
        <v>8.3190137195539027E-3</v>
      </c>
      <c r="F1861" s="98">
        <v>1852</v>
      </c>
      <c r="G1861" s="76">
        <f t="shared" ca="1" si="60"/>
        <v>9.4593443557215509E-3</v>
      </c>
    </row>
    <row r="1862" spans="2:7">
      <c r="B1862" s="283">
        <v>38567.645833333336</v>
      </c>
      <c r="C1862" s="284">
        <v>51.09</v>
      </c>
      <c r="D1862" s="98">
        <f t="shared" si="61"/>
        <v>-0.86179939407054751</v>
      </c>
      <c r="E1862" s="98">
        <v>8.2889283599762997E-3</v>
      </c>
      <c r="F1862" s="98">
        <v>1853</v>
      </c>
      <c r="G1862" s="76">
        <f t="shared" ca="1" si="60"/>
        <v>1.4549274498424372E-2</v>
      </c>
    </row>
    <row r="1863" spans="2:7">
      <c r="B1863" s="283">
        <v>40961.645833333336</v>
      </c>
      <c r="C1863" s="284">
        <v>192.25</v>
      </c>
      <c r="D1863" s="98">
        <f t="shared" si="61"/>
        <v>2.7629673125856331</v>
      </c>
      <c r="E1863" s="98">
        <v>8.2865684166362197E-3</v>
      </c>
      <c r="F1863" s="98">
        <v>1854</v>
      </c>
      <c r="G1863" s="76">
        <f t="shared" ca="1" si="60"/>
        <v>6.4188490043076016E-2</v>
      </c>
    </row>
    <row r="1864" spans="2:7">
      <c r="B1864" s="283">
        <v>44378.645833333336</v>
      </c>
      <c r="C1864" s="284">
        <v>329.88</v>
      </c>
      <c r="D1864" s="98">
        <f t="shared" si="61"/>
        <v>0.71589076723016909</v>
      </c>
      <c r="E1864" s="98">
        <v>8.2831555460463058E-3</v>
      </c>
      <c r="F1864" s="98">
        <v>1855</v>
      </c>
      <c r="G1864" s="76">
        <f t="shared" ca="1" si="60"/>
        <v>1.1267645217674755E-2</v>
      </c>
    </row>
    <row r="1865" spans="2:7">
      <c r="B1865" s="283">
        <v>40007.645833333336</v>
      </c>
      <c r="C1865" s="284">
        <v>85.25</v>
      </c>
      <c r="D1865" s="98">
        <f t="shared" si="61"/>
        <v>-0.74157269310052132</v>
      </c>
      <c r="E1865" s="98">
        <v>8.2791247782376676E-3</v>
      </c>
      <c r="F1865" s="98">
        <v>1856</v>
      </c>
      <c r="G1865" s="76">
        <f t="shared" ca="1" si="60"/>
        <v>2.8905648814658496E-2</v>
      </c>
    </row>
    <row r="1866" spans="2:7">
      <c r="B1866" s="283">
        <v>42667.645833333336</v>
      </c>
      <c r="C1866" s="284">
        <v>499.85</v>
      </c>
      <c r="D1866" s="98">
        <f t="shared" si="61"/>
        <v>4.8633431085043988</v>
      </c>
      <c r="E1866" s="98">
        <v>8.2702975289965508E-3</v>
      </c>
      <c r="F1866" s="98">
        <v>1857</v>
      </c>
      <c r="G1866" s="76">
        <f t="shared" ref="G1866:G1929" ca="1" si="62">_xlfn.NORM.INV(RAND(),M$12,M$13)</f>
        <v>-1.6451619257892774E-2</v>
      </c>
    </row>
    <row r="1867" spans="2:7">
      <c r="B1867" s="283">
        <v>37721.645833333336</v>
      </c>
      <c r="C1867" s="284">
        <v>19.54</v>
      </c>
      <c r="D1867" s="98">
        <f t="shared" ref="D1867:D1930" si="63">C1867/C1866-1</f>
        <v>-0.96090827248174449</v>
      </c>
      <c r="E1867" s="98">
        <v>8.2559339525283271E-3</v>
      </c>
      <c r="F1867" s="98">
        <v>1858</v>
      </c>
      <c r="G1867" s="76">
        <f t="shared" ca="1" si="62"/>
        <v>3.0474470761584941E-2</v>
      </c>
    </row>
    <row r="1868" spans="2:7">
      <c r="B1868" s="283">
        <v>38926.645833333336</v>
      </c>
      <c r="C1868" s="284">
        <v>78.349999999999994</v>
      </c>
      <c r="D1868" s="98">
        <f t="shared" si="63"/>
        <v>3.0097236438075745</v>
      </c>
      <c r="E1868" s="98">
        <v>8.2357482949426686E-3</v>
      </c>
      <c r="F1868" s="98">
        <v>1859</v>
      </c>
      <c r="G1868" s="76">
        <f t="shared" ca="1" si="62"/>
        <v>2.3372041271491903E-3</v>
      </c>
    </row>
    <row r="1869" spans="2:7">
      <c r="B1869" s="283">
        <v>44565.645833333336</v>
      </c>
      <c r="C1869" s="284">
        <v>380.33</v>
      </c>
      <c r="D1869" s="98">
        <f t="shared" si="63"/>
        <v>3.8542437779195922</v>
      </c>
      <c r="E1869" s="98">
        <v>8.2177981602735706E-3</v>
      </c>
      <c r="F1869" s="98">
        <v>1860</v>
      </c>
      <c r="G1869" s="76">
        <f t="shared" ca="1" si="62"/>
        <v>-1.2691608527995142E-2</v>
      </c>
    </row>
    <row r="1870" spans="2:7">
      <c r="B1870" s="283">
        <v>40619.645833333336</v>
      </c>
      <c r="C1870" s="284">
        <v>125.23</v>
      </c>
      <c r="D1870" s="98">
        <f t="shared" si="63"/>
        <v>-0.67073331054610463</v>
      </c>
      <c r="E1870" s="98">
        <v>8.2118992029627247E-3</v>
      </c>
      <c r="F1870" s="98">
        <v>1861</v>
      </c>
      <c r="G1870" s="76">
        <f t="shared" ca="1" si="62"/>
        <v>4.9519056537649035E-2</v>
      </c>
    </row>
    <row r="1871" spans="2:7">
      <c r="B1871" s="283">
        <v>45007.645833333336</v>
      </c>
      <c r="C1871" s="284">
        <v>625.87</v>
      </c>
      <c r="D1871" s="98">
        <f t="shared" si="63"/>
        <v>3.9977641140301845</v>
      </c>
      <c r="E1871" s="98">
        <v>8.1993620928508815E-3</v>
      </c>
      <c r="F1871" s="98">
        <v>1862</v>
      </c>
      <c r="G1871" s="76">
        <f t="shared" ca="1" si="62"/>
        <v>-3.5615080097974934E-2</v>
      </c>
    </row>
    <row r="1872" spans="2:7">
      <c r="B1872" s="283">
        <v>44847.645833333336</v>
      </c>
      <c r="C1872" s="284">
        <v>434.68</v>
      </c>
      <c r="D1872" s="98">
        <f t="shared" si="63"/>
        <v>-0.3054787735472223</v>
      </c>
      <c r="E1872" s="98">
        <v>8.1874057752522322E-3</v>
      </c>
      <c r="F1872" s="98">
        <v>1863</v>
      </c>
      <c r="G1872" s="76">
        <f t="shared" ca="1" si="62"/>
        <v>1.6658005957458623E-2</v>
      </c>
    </row>
    <row r="1873" spans="2:7">
      <c r="B1873" s="283">
        <v>40826.645833333336</v>
      </c>
      <c r="C1873" s="284">
        <v>229.08</v>
      </c>
      <c r="D1873" s="98">
        <f t="shared" si="63"/>
        <v>-0.47299162602374156</v>
      </c>
      <c r="E1873" s="98">
        <v>8.1858991285979066E-3</v>
      </c>
      <c r="F1873" s="98">
        <v>1864</v>
      </c>
      <c r="G1873" s="76">
        <f t="shared" ca="1" si="62"/>
        <v>-2.3289645542571877E-3</v>
      </c>
    </row>
    <row r="1874" spans="2:7">
      <c r="B1874" s="283">
        <v>38875.645833333336</v>
      </c>
      <c r="C1874" s="284">
        <v>81.33</v>
      </c>
      <c r="D1874" s="98">
        <f t="shared" si="63"/>
        <v>-0.64497118910424311</v>
      </c>
      <c r="E1874" s="98">
        <v>8.1814801041277807E-3</v>
      </c>
      <c r="F1874" s="98">
        <v>1865</v>
      </c>
      <c r="G1874" s="76">
        <f t="shared" ca="1" si="62"/>
        <v>4.0816056091972121E-2</v>
      </c>
    </row>
    <row r="1875" spans="2:7">
      <c r="B1875" s="283">
        <v>39223.645833333336</v>
      </c>
      <c r="C1875" s="284">
        <v>101.5</v>
      </c>
      <c r="D1875" s="98">
        <f t="shared" si="63"/>
        <v>0.24800196729374147</v>
      </c>
      <c r="E1875" s="98">
        <v>8.1446166070717751E-3</v>
      </c>
      <c r="F1875" s="98">
        <v>1866</v>
      </c>
      <c r="G1875" s="76">
        <f t="shared" ca="1" si="62"/>
        <v>1.9251412735122542E-2</v>
      </c>
    </row>
    <row r="1876" spans="2:7">
      <c r="B1876" s="283">
        <v>40128.645833333336</v>
      </c>
      <c r="C1876" s="284">
        <v>117.62</v>
      </c>
      <c r="D1876" s="98">
        <f t="shared" si="63"/>
        <v>0.15881773399014776</v>
      </c>
      <c r="E1876" s="98">
        <v>8.142624496442874E-3</v>
      </c>
      <c r="F1876" s="98">
        <v>1867</v>
      </c>
      <c r="G1876" s="76">
        <f t="shared" ca="1" si="62"/>
        <v>-4.3121036535218746E-2</v>
      </c>
    </row>
    <row r="1877" spans="2:7">
      <c r="B1877" s="283">
        <v>43663.645833333336</v>
      </c>
      <c r="C1877" s="284">
        <v>257.75</v>
      </c>
      <c r="D1877" s="98">
        <f t="shared" si="63"/>
        <v>1.1913790171739498</v>
      </c>
      <c r="E1877" s="98">
        <v>8.1354871514061067E-3</v>
      </c>
      <c r="F1877" s="98">
        <v>1868</v>
      </c>
      <c r="G1877" s="76">
        <f t="shared" ca="1" si="62"/>
        <v>6.5453485531727293E-3</v>
      </c>
    </row>
    <row r="1878" spans="2:7">
      <c r="B1878" s="283">
        <v>43684.645833333336</v>
      </c>
      <c r="C1878" s="284">
        <v>231.97</v>
      </c>
      <c r="D1878" s="98">
        <f t="shared" si="63"/>
        <v>-0.10001939864209508</v>
      </c>
      <c r="E1878" s="98">
        <v>8.1269013472402563E-3</v>
      </c>
      <c r="F1878" s="98">
        <v>1869</v>
      </c>
      <c r="G1878" s="76">
        <f t="shared" ca="1" si="62"/>
        <v>-2.1331476194298856E-3</v>
      </c>
    </row>
    <row r="1879" spans="2:7">
      <c r="B1879" s="283">
        <v>42440.645833333336</v>
      </c>
      <c r="C1879" s="284">
        <v>402.67</v>
      </c>
      <c r="D1879" s="98">
        <f t="shared" si="63"/>
        <v>0.73587101780402642</v>
      </c>
      <c r="E1879" s="98">
        <v>8.1115589715343717E-3</v>
      </c>
      <c r="F1879" s="98">
        <v>1870</v>
      </c>
      <c r="G1879" s="76">
        <f t="shared" ca="1" si="62"/>
        <v>-2.1224464282420221E-2</v>
      </c>
    </row>
    <row r="1880" spans="2:7">
      <c r="B1880" s="283">
        <v>39798.645833333336</v>
      </c>
      <c r="C1880" s="284">
        <v>54.74</v>
      </c>
      <c r="D1880" s="98">
        <f t="shared" si="63"/>
        <v>-0.86405741674323888</v>
      </c>
      <c r="E1880" s="98">
        <v>8.1031307550645248E-3</v>
      </c>
      <c r="F1880" s="98">
        <v>1871</v>
      </c>
      <c r="G1880" s="76">
        <f t="shared" ca="1" si="62"/>
        <v>1.0485707948686881E-2</v>
      </c>
    </row>
    <row r="1881" spans="2:7">
      <c r="B1881" s="283">
        <v>38153.645833333336</v>
      </c>
      <c r="C1881" s="284">
        <v>24.9</v>
      </c>
      <c r="D1881" s="98">
        <f t="shared" si="63"/>
        <v>-0.5451223967848009</v>
      </c>
      <c r="E1881" s="98">
        <v>8.0971659919029104E-3</v>
      </c>
      <c r="F1881" s="98">
        <v>1872</v>
      </c>
      <c r="G1881" s="76">
        <f t="shared" ca="1" si="62"/>
        <v>-1.7668600688865586E-2</v>
      </c>
    </row>
    <row r="1882" spans="2:7">
      <c r="B1882" s="283">
        <v>40694.645833333336</v>
      </c>
      <c r="C1882" s="284">
        <v>140.69</v>
      </c>
      <c r="D1882" s="98">
        <f t="shared" si="63"/>
        <v>4.6502008032128517</v>
      </c>
      <c r="E1882" s="98">
        <v>8.0968758956720954E-3</v>
      </c>
      <c r="F1882" s="98">
        <v>1873</v>
      </c>
      <c r="G1882" s="76">
        <f t="shared" ca="1" si="62"/>
        <v>-5.5531660593670561E-2</v>
      </c>
    </row>
    <row r="1883" spans="2:7">
      <c r="B1883" s="283">
        <v>39106.645833333336</v>
      </c>
      <c r="C1883" s="284">
        <v>90.95</v>
      </c>
      <c r="D1883" s="98">
        <f t="shared" si="63"/>
        <v>-0.35354325111948248</v>
      </c>
      <c r="E1883" s="98">
        <v>8.0913322988251934E-3</v>
      </c>
      <c r="F1883" s="98">
        <v>1874</v>
      </c>
      <c r="G1883" s="76">
        <f t="shared" ca="1" si="62"/>
        <v>3.445526185550804E-2</v>
      </c>
    </row>
    <row r="1884" spans="2:7">
      <c r="B1884" s="283">
        <v>37736.645833333336</v>
      </c>
      <c r="C1884" s="284">
        <v>20</v>
      </c>
      <c r="D1884" s="98">
        <f t="shared" si="63"/>
        <v>-0.78009895547003849</v>
      </c>
      <c r="E1884" s="98">
        <v>8.0645161290322509E-3</v>
      </c>
      <c r="F1884" s="98">
        <v>1875</v>
      </c>
      <c r="G1884" s="76">
        <f t="shared" ca="1" si="62"/>
        <v>5.8672542536818192E-3</v>
      </c>
    </row>
    <row r="1885" spans="2:7">
      <c r="B1885" s="283">
        <v>38737.645833333336</v>
      </c>
      <c r="C1885" s="284">
        <v>105.04</v>
      </c>
      <c r="D1885" s="98">
        <f t="shared" si="63"/>
        <v>4.2520000000000007</v>
      </c>
      <c r="E1885" s="98">
        <v>8.0614203454894007E-3</v>
      </c>
      <c r="F1885" s="98">
        <v>1876</v>
      </c>
      <c r="G1885" s="76">
        <f t="shared" ca="1" si="62"/>
        <v>5.459517100087366E-2</v>
      </c>
    </row>
    <row r="1886" spans="2:7">
      <c r="B1886" s="283">
        <v>43196.645833333336</v>
      </c>
      <c r="C1886" s="284">
        <v>287.77999999999997</v>
      </c>
      <c r="D1886" s="98">
        <f t="shared" si="63"/>
        <v>1.7397182025894895</v>
      </c>
      <c r="E1886" s="98">
        <v>8.0566064172620244E-3</v>
      </c>
      <c r="F1886" s="98">
        <v>1877</v>
      </c>
      <c r="G1886" s="76">
        <f t="shared" ca="1" si="62"/>
        <v>3.7325195199507763E-2</v>
      </c>
    </row>
    <row r="1887" spans="2:7">
      <c r="B1887" s="283">
        <v>40695.645833333336</v>
      </c>
      <c r="C1887" s="284">
        <v>141.82</v>
      </c>
      <c r="D1887" s="98">
        <f t="shared" si="63"/>
        <v>-0.50719299464868994</v>
      </c>
      <c r="E1887" s="98">
        <v>8.0318430592081214E-3</v>
      </c>
      <c r="F1887" s="98">
        <v>1878</v>
      </c>
      <c r="G1887" s="76">
        <f t="shared" ca="1" si="62"/>
        <v>-8.5599240222818118E-3</v>
      </c>
    </row>
    <row r="1888" spans="2:7">
      <c r="B1888" s="283">
        <v>41281.645833333336</v>
      </c>
      <c r="C1888" s="284">
        <v>228.42</v>
      </c>
      <c r="D1888" s="98">
        <f t="shared" si="63"/>
        <v>0.61063319701029473</v>
      </c>
      <c r="E1888" s="98">
        <v>8.031774051191487E-3</v>
      </c>
      <c r="F1888" s="98">
        <v>1879</v>
      </c>
      <c r="G1888" s="76">
        <f t="shared" ca="1" si="62"/>
        <v>-2.7354106255641532E-2</v>
      </c>
    </row>
    <row r="1889" spans="2:7">
      <c r="B1889" s="283">
        <v>45029.645833333336</v>
      </c>
      <c r="C1889" s="284">
        <v>596.41999999999996</v>
      </c>
      <c r="D1889" s="98">
        <f t="shared" si="63"/>
        <v>1.6110673321075213</v>
      </c>
      <c r="E1889" s="98">
        <v>8.0281237852182219E-3</v>
      </c>
      <c r="F1889" s="98">
        <v>1880</v>
      </c>
      <c r="G1889" s="76">
        <f t="shared" ca="1" si="62"/>
        <v>-2.239644094674012E-2</v>
      </c>
    </row>
    <row r="1890" spans="2:7">
      <c r="B1890" s="283">
        <v>43080.645833333336</v>
      </c>
      <c r="C1890" s="284">
        <v>333.05</v>
      </c>
      <c r="D1890" s="98">
        <f t="shared" si="63"/>
        <v>-0.44158478924248012</v>
      </c>
      <c r="E1890" s="98">
        <v>8.0205811138016614E-3</v>
      </c>
      <c r="F1890" s="98">
        <v>1881</v>
      </c>
      <c r="G1890" s="76">
        <f t="shared" ca="1" si="62"/>
        <v>7.259197133201948E-3</v>
      </c>
    </row>
    <row r="1891" spans="2:7">
      <c r="B1891" s="283">
        <v>42576.645833333336</v>
      </c>
      <c r="C1891" s="284">
        <v>421.27</v>
      </c>
      <c r="D1891" s="98">
        <f t="shared" si="63"/>
        <v>0.26488515237952259</v>
      </c>
      <c r="E1891" s="98">
        <v>8.0158882082694838E-3</v>
      </c>
      <c r="F1891" s="98">
        <v>1882</v>
      </c>
      <c r="G1891" s="76">
        <f t="shared" ca="1" si="62"/>
        <v>-1.1571287344700205E-2</v>
      </c>
    </row>
    <row r="1892" spans="2:7">
      <c r="B1892" s="283">
        <v>40332.645833333336</v>
      </c>
      <c r="C1892" s="284">
        <v>124.9</v>
      </c>
      <c r="D1892" s="98">
        <f t="shared" si="63"/>
        <v>-0.70351556009210237</v>
      </c>
      <c r="E1892" s="98">
        <v>7.9896699217174572E-3</v>
      </c>
      <c r="F1892" s="98">
        <v>1883</v>
      </c>
      <c r="G1892" s="76">
        <f t="shared" ca="1" si="62"/>
        <v>8.7935646866908854E-4</v>
      </c>
    </row>
    <row r="1893" spans="2:7">
      <c r="B1893" s="283">
        <v>44466.645833333336</v>
      </c>
      <c r="C1893" s="284">
        <v>350.73</v>
      </c>
      <c r="D1893" s="98">
        <f t="shared" si="63"/>
        <v>1.8080864691753402</v>
      </c>
      <c r="E1893" s="98">
        <v>7.9896536858745648E-3</v>
      </c>
      <c r="F1893" s="98">
        <v>1884</v>
      </c>
      <c r="G1893" s="76">
        <f t="shared" ca="1" si="62"/>
        <v>-4.1797280557191452E-3</v>
      </c>
    </row>
    <row r="1894" spans="2:7">
      <c r="B1894" s="283">
        <v>39022.645833333336</v>
      </c>
      <c r="C1894" s="284">
        <v>69.55</v>
      </c>
      <c r="D1894" s="98">
        <f t="shared" si="63"/>
        <v>-0.80169931286174556</v>
      </c>
      <c r="E1894" s="98">
        <v>7.9710144927536142E-3</v>
      </c>
      <c r="F1894" s="98">
        <v>1885</v>
      </c>
      <c r="G1894" s="76">
        <f t="shared" ca="1" si="62"/>
        <v>4.1223830163335806E-2</v>
      </c>
    </row>
    <row r="1895" spans="2:7">
      <c r="B1895" s="283">
        <v>42047.645833333336</v>
      </c>
      <c r="C1895" s="284">
        <v>167.05</v>
      </c>
      <c r="D1895" s="98">
        <f t="shared" si="63"/>
        <v>1.4018691588785051</v>
      </c>
      <c r="E1895" s="98">
        <v>7.9647619622278398E-3</v>
      </c>
      <c r="F1895" s="98">
        <v>1886</v>
      </c>
      <c r="G1895" s="76">
        <f t="shared" ca="1" si="62"/>
        <v>3.6655176665318957E-2</v>
      </c>
    </row>
    <row r="1896" spans="2:7">
      <c r="B1896" s="283">
        <v>37936.645833333336</v>
      </c>
      <c r="C1896" s="284">
        <v>25.33</v>
      </c>
      <c r="D1896" s="98">
        <f t="shared" si="63"/>
        <v>-0.84836875187069738</v>
      </c>
      <c r="E1896" s="98">
        <v>7.9586152009549771E-3</v>
      </c>
      <c r="F1896" s="98">
        <v>1887</v>
      </c>
      <c r="G1896" s="76">
        <f t="shared" ca="1" si="62"/>
        <v>2.3282681629382504E-2</v>
      </c>
    </row>
    <row r="1897" spans="2:7">
      <c r="B1897" s="283">
        <v>40651.645833333336</v>
      </c>
      <c r="C1897" s="284">
        <v>126.68</v>
      </c>
      <c r="D1897" s="98">
        <f t="shared" si="63"/>
        <v>4.0011843663639954</v>
      </c>
      <c r="E1897" s="98">
        <v>7.9567154678548135E-3</v>
      </c>
      <c r="F1897" s="98">
        <v>1888</v>
      </c>
      <c r="G1897" s="76">
        <f t="shared" ca="1" si="62"/>
        <v>-9.1005188201046874E-3</v>
      </c>
    </row>
    <row r="1898" spans="2:7">
      <c r="B1898" s="283">
        <v>42243.645833333336</v>
      </c>
      <c r="C1898" s="284">
        <v>190.17</v>
      </c>
      <c r="D1898" s="98">
        <f t="shared" si="63"/>
        <v>0.50118408588569596</v>
      </c>
      <c r="E1898" s="98">
        <v>7.9503895690888893E-3</v>
      </c>
      <c r="F1898" s="98">
        <v>1889</v>
      </c>
      <c r="G1898" s="76">
        <f t="shared" ca="1" si="62"/>
        <v>-5.9403191791630852E-2</v>
      </c>
    </row>
    <row r="1899" spans="2:7">
      <c r="B1899" s="283">
        <v>42249.645833333336</v>
      </c>
      <c r="C1899" s="284">
        <v>185.33</v>
      </c>
      <c r="D1899" s="98">
        <f t="shared" si="63"/>
        <v>-2.5450912341589027E-2</v>
      </c>
      <c r="E1899" s="98">
        <v>7.9403926687333648E-3</v>
      </c>
      <c r="F1899" s="98">
        <v>1890</v>
      </c>
      <c r="G1899" s="76">
        <f t="shared" ca="1" si="62"/>
        <v>-8.080070722037723E-3</v>
      </c>
    </row>
    <row r="1900" spans="2:7">
      <c r="B1900" s="283">
        <v>38555.645833333336</v>
      </c>
      <c r="C1900" s="284">
        <v>50.84</v>
      </c>
      <c r="D1900" s="98">
        <f t="shared" si="63"/>
        <v>-0.7256785193978309</v>
      </c>
      <c r="E1900" s="98">
        <v>7.93021411578132E-3</v>
      </c>
      <c r="F1900" s="98">
        <v>1891</v>
      </c>
      <c r="G1900" s="76">
        <f t="shared" ca="1" si="62"/>
        <v>5.2855116796153793E-3</v>
      </c>
    </row>
    <row r="1901" spans="2:7">
      <c r="B1901" s="283">
        <v>45349.645833333336</v>
      </c>
      <c r="C1901" s="284">
        <v>936.22</v>
      </c>
      <c r="D1901" s="98">
        <f t="shared" si="63"/>
        <v>17.415027537372147</v>
      </c>
      <c r="E1901" s="98">
        <v>7.9128403328776464E-3</v>
      </c>
      <c r="F1901" s="98">
        <v>1892</v>
      </c>
      <c r="G1901" s="76">
        <f t="shared" ca="1" si="62"/>
        <v>-1.4862523017704528E-2</v>
      </c>
    </row>
    <row r="1902" spans="2:7">
      <c r="B1902" s="283">
        <v>36823.645833333336</v>
      </c>
      <c r="C1902" s="284">
        <v>25.53</v>
      </c>
      <c r="D1902" s="98">
        <f t="shared" si="63"/>
        <v>-0.97273076840913464</v>
      </c>
      <c r="E1902" s="98">
        <v>7.8957757599684708E-3</v>
      </c>
      <c r="F1902" s="98">
        <v>1893</v>
      </c>
      <c r="G1902" s="76">
        <f t="shared" ca="1" si="62"/>
        <v>3.551668379539834E-3</v>
      </c>
    </row>
    <row r="1903" spans="2:7">
      <c r="B1903" s="283">
        <v>44369.645833333336</v>
      </c>
      <c r="C1903" s="284">
        <v>310.39999999999998</v>
      </c>
      <c r="D1903" s="98">
        <f t="shared" si="63"/>
        <v>11.158245201723462</v>
      </c>
      <c r="E1903" s="98">
        <v>7.8903789330126983E-3</v>
      </c>
      <c r="F1903" s="98">
        <v>1894</v>
      </c>
      <c r="G1903" s="76">
        <f t="shared" ca="1" si="62"/>
        <v>-6.9567257646032735E-3</v>
      </c>
    </row>
    <row r="1904" spans="2:7">
      <c r="B1904" s="283">
        <v>39281.645833333336</v>
      </c>
      <c r="C1904" s="284">
        <v>92.08</v>
      </c>
      <c r="D1904" s="98">
        <f t="shared" si="63"/>
        <v>-0.70335051546391747</v>
      </c>
      <c r="E1904" s="98">
        <v>7.8809106830122211E-3</v>
      </c>
      <c r="F1904" s="98">
        <v>1895</v>
      </c>
      <c r="G1904" s="76">
        <f t="shared" ca="1" si="62"/>
        <v>-2.3495805062856985E-2</v>
      </c>
    </row>
    <row r="1905" spans="2:7">
      <c r="B1905" s="283">
        <v>38090.645833333336</v>
      </c>
      <c r="C1905" s="284">
        <v>25.67</v>
      </c>
      <c r="D1905" s="98">
        <f t="shared" si="63"/>
        <v>-0.72122067767158993</v>
      </c>
      <c r="E1905" s="98">
        <v>7.8523753435415511E-3</v>
      </c>
      <c r="F1905" s="98">
        <v>1896</v>
      </c>
      <c r="G1905" s="76">
        <f t="shared" ca="1" si="62"/>
        <v>2.6423633201177629E-2</v>
      </c>
    </row>
    <row r="1906" spans="2:7">
      <c r="B1906" s="283">
        <v>40154.645833333336</v>
      </c>
      <c r="C1906" s="284">
        <v>119.42</v>
      </c>
      <c r="D1906" s="98">
        <f t="shared" si="63"/>
        <v>3.6521231008959871</v>
      </c>
      <c r="E1906" s="98">
        <v>7.8487636087434254E-3</v>
      </c>
      <c r="F1906" s="98">
        <v>1897</v>
      </c>
      <c r="G1906" s="76">
        <f t="shared" ca="1" si="62"/>
        <v>-5.5474877792055927E-3</v>
      </c>
    </row>
    <row r="1907" spans="2:7">
      <c r="B1907" s="283">
        <v>37327.645833333336</v>
      </c>
      <c r="C1907" s="284">
        <v>24.41</v>
      </c>
      <c r="D1907" s="98">
        <f t="shared" si="63"/>
        <v>-0.7955953776586836</v>
      </c>
      <c r="E1907" s="98">
        <v>7.84475639966975E-3</v>
      </c>
      <c r="F1907" s="98">
        <v>1898</v>
      </c>
      <c r="G1907" s="76">
        <f t="shared" ca="1" si="62"/>
        <v>3.7477049104434522E-2</v>
      </c>
    </row>
    <row r="1908" spans="2:7">
      <c r="B1908" s="283">
        <v>41970.645833333336</v>
      </c>
      <c r="C1908" s="284">
        <v>203.58</v>
      </c>
      <c r="D1908" s="98">
        <f t="shared" si="63"/>
        <v>7.3400245800901267</v>
      </c>
      <c r="E1908" s="98">
        <v>7.8217821782178287E-3</v>
      </c>
      <c r="F1908" s="98">
        <v>1899</v>
      </c>
      <c r="G1908" s="76">
        <f t="shared" ca="1" si="62"/>
        <v>5.8395524337103627E-2</v>
      </c>
    </row>
    <row r="1909" spans="2:7">
      <c r="B1909" s="283">
        <v>43013.645833333336</v>
      </c>
      <c r="C1909" s="284">
        <v>341.52</v>
      </c>
      <c r="D1909" s="98">
        <f t="shared" si="63"/>
        <v>0.67757147067491874</v>
      </c>
      <c r="E1909" s="98">
        <v>7.8201080060198436E-3</v>
      </c>
      <c r="F1909" s="98">
        <v>1900</v>
      </c>
      <c r="G1909" s="76">
        <f t="shared" ca="1" si="62"/>
        <v>1.9102833784913852E-2</v>
      </c>
    </row>
    <row r="1910" spans="2:7">
      <c r="B1910" s="283">
        <v>42053.645833333336</v>
      </c>
      <c r="C1910" s="284">
        <v>167.82</v>
      </c>
      <c r="D1910" s="98">
        <f t="shared" si="63"/>
        <v>-0.50860857343640198</v>
      </c>
      <c r="E1910" s="98">
        <v>7.8068700456399576E-3</v>
      </c>
      <c r="F1910" s="98">
        <v>1901</v>
      </c>
      <c r="G1910" s="76">
        <f t="shared" ca="1" si="62"/>
        <v>-4.9688595424021965E-2</v>
      </c>
    </row>
    <row r="1911" spans="2:7">
      <c r="B1911" s="283">
        <v>38226.645833333336</v>
      </c>
      <c r="C1911" s="284">
        <v>27.12</v>
      </c>
      <c r="D1911" s="98">
        <f t="shared" si="63"/>
        <v>-0.83839828387558102</v>
      </c>
      <c r="E1911" s="98">
        <v>7.8037904124861335E-3</v>
      </c>
      <c r="F1911" s="98">
        <v>1902</v>
      </c>
      <c r="G1911" s="76">
        <f t="shared" ca="1" si="62"/>
        <v>-1.1627641093053925E-2</v>
      </c>
    </row>
    <row r="1912" spans="2:7">
      <c r="B1912" s="283">
        <v>41332.645833333336</v>
      </c>
      <c r="C1912" s="284">
        <v>201.99</v>
      </c>
      <c r="D1912" s="98">
        <f t="shared" si="63"/>
        <v>6.4480088495575218</v>
      </c>
      <c r="E1912" s="98">
        <v>7.783265978146936E-3</v>
      </c>
      <c r="F1912" s="98">
        <v>1903</v>
      </c>
      <c r="G1912" s="76">
        <f t="shared" ca="1" si="62"/>
        <v>-6.3381849333003174E-5</v>
      </c>
    </row>
    <row r="1913" spans="2:7">
      <c r="B1913" s="283">
        <v>39968.645833333336</v>
      </c>
      <c r="C1913" s="284">
        <v>71.23</v>
      </c>
      <c r="D1913" s="98">
        <f t="shared" si="63"/>
        <v>-0.6473587801376306</v>
      </c>
      <c r="E1913" s="98">
        <v>7.7815506508205345E-3</v>
      </c>
      <c r="F1913" s="98">
        <v>1904</v>
      </c>
      <c r="G1913" s="76">
        <f t="shared" ca="1" si="62"/>
        <v>4.2118917070485942E-2</v>
      </c>
    </row>
    <row r="1914" spans="2:7">
      <c r="B1914" s="283">
        <v>40771.645833333336</v>
      </c>
      <c r="C1914" s="284">
        <v>217.66</v>
      </c>
      <c r="D1914" s="98">
        <f t="shared" si="63"/>
        <v>2.0557349431419345</v>
      </c>
      <c r="E1914" s="98">
        <v>7.7784980090749301E-3</v>
      </c>
      <c r="F1914" s="98">
        <v>1905</v>
      </c>
      <c r="G1914" s="76">
        <f t="shared" ca="1" si="62"/>
        <v>-1.4977663613234861E-3</v>
      </c>
    </row>
    <row r="1915" spans="2:7">
      <c r="B1915" s="283">
        <v>43091.645833333336</v>
      </c>
      <c r="C1915" s="284">
        <v>331.68</v>
      </c>
      <c r="D1915" s="98">
        <f t="shared" si="63"/>
        <v>0.52384452816319027</v>
      </c>
      <c r="E1915" s="98">
        <v>7.7783179387458379E-3</v>
      </c>
      <c r="F1915" s="98">
        <v>1906</v>
      </c>
      <c r="G1915" s="76">
        <f t="shared" ca="1" si="62"/>
        <v>3.0653564442330319E-2</v>
      </c>
    </row>
    <row r="1916" spans="2:7">
      <c r="B1916" s="283">
        <v>41192.645833333336</v>
      </c>
      <c r="C1916" s="284">
        <v>224.68</v>
      </c>
      <c r="D1916" s="98">
        <f t="shared" si="63"/>
        <v>-0.32260009647853349</v>
      </c>
      <c r="E1916" s="98">
        <v>7.7595873514242353E-3</v>
      </c>
      <c r="F1916" s="98">
        <v>1907</v>
      </c>
      <c r="G1916" s="76">
        <f t="shared" ca="1" si="62"/>
        <v>-1.3746839845941758E-2</v>
      </c>
    </row>
    <row r="1917" spans="2:7">
      <c r="B1917" s="283">
        <v>44796.645833333336</v>
      </c>
      <c r="C1917" s="284">
        <v>375.77</v>
      </c>
      <c r="D1917" s="98">
        <f t="shared" si="63"/>
        <v>0.67246750934662614</v>
      </c>
      <c r="E1917" s="98">
        <v>7.7504827290280076E-3</v>
      </c>
      <c r="F1917" s="98">
        <v>1908</v>
      </c>
      <c r="G1917" s="76">
        <f t="shared" ca="1" si="62"/>
        <v>7.4634945067942431E-3</v>
      </c>
    </row>
    <row r="1918" spans="2:7">
      <c r="B1918" s="283">
        <v>45230.645833333336</v>
      </c>
      <c r="C1918" s="284">
        <v>754.67</v>
      </c>
      <c r="D1918" s="98">
        <f t="shared" si="63"/>
        <v>1.0083295632966975</v>
      </c>
      <c r="E1918" s="98">
        <v>7.7450024703886733E-3</v>
      </c>
      <c r="F1918" s="98">
        <v>1909</v>
      </c>
      <c r="G1918" s="76">
        <f t="shared" ca="1" si="62"/>
        <v>-1.2113048713995191E-2</v>
      </c>
    </row>
    <row r="1919" spans="2:7">
      <c r="B1919" s="283">
        <v>39647.645833333336</v>
      </c>
      <c r="C1919" s="284">
        <v>89.89</v>
      </c>
      <c r="D1919" s="98">
        <f t="shared" si="63"/>
        <v>-0.88088833529887234</v>
      </c>
      <c r="E1919" s="98">
        <v>7.7354260089685933E-3</v>
      </c>
      <c r="F1919" s="98">
        <v>1910</v>
      </c>
      <c r="G1919" s="76">
        <f t="shared" ca="1" si="62"/>
        <v>1.4119936598090929E-2</v>
      </c>
    </row>
    <row r="1920" spans="2:7">
      <c r="B1920" s="283">
        <v>45057.645833333336</v>
      </c>
      <c r="C1920" s="284">
        <v>573.4</v>
      </c>
      <c r="D1920" s="98">
        <f t="shared" si="63"/>
        <v>5.3789075536767159</v>
      </c>
      <c r="E1920" s="98">
        <v>7.7328646748682228E-3</v>
      </c>
      <c r="F1920" s="98">
        <v>1911</v>
      </c>
      <c r="G1920" s="76">
        <f t="shared" ca="1" si="62"/>
        <v>-4.2371094496050983E-2</v>
      </c>
    </row>
    <row r="1921" spans="2:7">
      <c r="B1921" s="283">
        <v>36921.645833333336</v>
      </c>
      <c r="C1921" s="284">
        <v>39.1</v>
      </c>
      <c r="D1921" s="98">
        <f t="shared" si="63"/>
        <v>-0.93181025462155564</v>
      </c>
      <c r="E1921" s="98">
        <v>7.7319587628867925E-3</v>
      </c>
      <c r="F1921" s="98">
        <v>1912</v>
      </c>
      <c r="G1921" s="76">
        <f t="shared" ca="1" si="62"/>
        <v>-1.5688066439550518E-2</v>
      </c>
    </row>
    <row r="1922" spans="2:7">
      <c r="B1922" s="283">
        <v>43704.645833333336</v>
      </c>
      <c r="C1922" s="284">
        <v>335.2</v>
      </c>
      <c r="D1922" s="98">
        <f t="shared" si="63"/>
        <v>7.5728900255754468</v>
      </c>
      <c r="E1922" s="98">
        <v>7.7263024982714423E-3</v>
      </c>
      <c r="F1922" s="98">
        <v>1913</v>
      </c>
      <c r="G1922" s="76">
        <f t="shared" ca="1" si="62"/>
        <v>1.2555897257359993E-2</v>
      </c>
    </row>
    <row r="1923" spans="2:7">
      <c r="B1923" s="283">
        <v>45736.645833333336</v>
      </c>
      <c r="C1923" s="284">
        <v>2045.2</v>
      </c>
      <c r="D1923" s="98">
        <f t="shared" si="63"/>
        <v>5.1014319809069217</v>
      </c>
      <c r="E1923" s="98">
        <v>7.7259647601404247E-3</v>
      </c>
      <c r="F1923" s="98">
        <v>1914</v>
      </c>
      <c r="G1923" s="76">
        <f t="shared" ca="1" si="62"/>
        <v>-1.0851463741866558E-2</v>
      </c>
    </row>
    <row r="1924" spans="2:7">
      <c r="B1924" s="283">
        <v>44708.645833333336</v>
      </c>
      <c r="C1924" s="284">
        <v>408.4</v>
      </c>
      <c r="D1924" s="98">
        <f t="shared" si="63"/>
        <v>-0.80031292783101904</v>
      </c>
      <c r="E1924" s="98">
        <v>7.7232462309078098E-3</v>
      </c>
      <c r="F1924" s="98">
        <v>1915</v>
      </c>
      <c r="G1924" s="76">
        <f t="shared" ca="1" si="62"/>
        <v>2.5531509838079062E-2</v>
      </c>
    </row>
    <row r="1925" spans="2:7">
      <c r="B1925" s="283">
        <v>38113.645833333336</v>
      </c>
      <c r="C1925" s="284">
        <v>27.63</v>
      </c>
      <c r="D1925" s="98">
        <f t="shared" si="63"/>
        <v>-0.93234573947110677</v>
      </c>
      <c r="E1925" s="98">
        <v>7.6586433260392717E-3</v>
      </c>
      <c r="F1925" s="98">
        <v>1916</v>
      </c>
      <c r="G1925" s="76">
        <f t="shared" ca="1" si="62"/>
        <v>-1.8943814978032341E-3</v>
      </c>
    </row>
    <row r="1926" spans="2:7">
      <c r="B1926" s="283">
        <v>38083.645833333336</v>
      </c>
      <c r="C1926" s="284">
        <v>25</v>
      </c>
      <c r="D1926" s="98">
        <f t="shared" si="63"/>
        <v>-9.5186391603329645E-2</v>
      </c>
      <c r="E1926" s="98">
        <v>7.6582023377671504E-3</v>
      </c>
      <c r="F1926" s="98">
        <v>1917</v>
      </c>
      <c r="G1926" s="76">
        <f t="shared" ca="1" si="62"/>
        <v>-6.2694021744028154E-3</v>
      </c>
    </row>
    <row r="1927" spans="2:7">
      <c r="B1927" s="283">
        <v>43823.645833333336</v>
      </c>
      <c r="C1927" s="284">
        <v>434.38</v>
      </c>
      <c r="D1927" s="98">
        <f t="shared" si="63"/>
        <v>16.3752</v>
      </c>
      <c r="E1927" s="98">
        <v>7.6551916117657548E-3</v>
      </c>
      <c r="F1927" s="98">
        <v>1918</v>
      </c>
      <c r="G1927" s="76">
        <f t="shared" ca="1" si="62"/>
        <v>-5.5681698179547351E-2</v>
      </c>
    </row>
    <row r="1928" spans="2:7">
      <c r="B1928" s="283">
        <v>42870.645833333336</v>
      </c>
      <c r="C1928" s="284">
        <v>422.03</v>
      </c>
      <c r="D1928" s="98">
        <f t="shared" si="63"/>
        <v>-2.8431327409180973E-2</v>
      </c>
      <c r="E1928" s="98">
        <v>7.6403313993744781E-3</v>
      </c>
      <c r="F1928" s="98">
        <v>1919</v>
      </c>
      <c r="G1928" s="76">
        <f t="shared" ca="1" si="62"/>
        <v>-2.9125000500575218E-2</v>
      </c>
    </row>
    <row r="1929" spans="2:7">
      <c r="B1929" s="283">
        <v>38541.645833333336</v>
      </c>
      <c r="C1929" s="284">
        <v>51.46</v>
      </c>
      <c r="D1929" s="98">
        <f t="shared" si="63"/>
        <v>-0.87806554036442908</v>
      </c>
      <c r="E1929" s="98">
        <v>7.6365772469160209E-3</v>
      </c>
      <c r="F1929" s="98">
        <v>1920</v>
      </c>
      <c r="G1929" s="76">
        <f t="shared" ca="1" si="62"/>
        <v>9.3407471301109081E-3</v>
      </c>
    </row>
    <row r="1930" spans="2:7">
      <c r="B1930" s="283">
        <v>41939.645833333336</v>
      </c>
      <c r="C1930" s="284">
        <v>188.96</v>
      </c>
      <c r="D1930" s="98">
        <f t="shared" si="63"/>
        <v>2.6719782355227362</v>
      </c>
      <c r="E1930" s="98">
        <v>7.6254465952114714E-3</v>
      </c>
      <c r="F1930" s="98">
        <v>1921</v>
      </c>
      <c r="G1930" s="76">
        <f t="shared" ref="G1930:G1993" ca="1" si="64">_xlfn.NORM.INV(RAND(),M$12,M$13)</f>
        <v>-1.0803192578145181E-2</v>
      </c>
    </row>
    <row r="1931" spans="2:7">
      <c r="B1931" s="283">
        <v>39184.645833333336</v>
      </c>
      <c r="C1931" s="284">
        <v>79.34</v>
      </c>
      <c r="D1931" s="98">
        <f t="shared" ref="D1931:D1994" si="65">C1931/C1930-1</f>
        <v>-0.58012277730736661</v>
      </c>
      <c r="E1931" s="98">
        <v>7.620015240030531E-3</v>
      </c>
      <c r="F1931" s="98">
        <v>1922</v>
      </c>
      <c r="G1931" s="76">
        <f t="shared" ca="1" si="64"/>
        <v>9.7647179369981778E-3</v>
      </c>
    </row>
    <row r="1932" spans="2:7">
      <c r="B1932" s="283">
        <v>40336.645833333336</v>
      </c>
      <c r="C1932" s="284">
        <v>123.26</v>
      </c>
      <c r="D1932" s="98">
        <f t="shared" si="65"/>
        <v>0.55356692714897915</v>
      </c>
      <c r="E1932" s="98">
        <v>7.6023869860215587E-3</v>
      </c>
      <c r="F1932" s="98">
        <v>1923</v>
      </c>
      <c r="G1932" s="76">
        <f t="shared" ca="1" si="64"/>
        <v>-1.0820929445811214E-3</v>
      </c>
    </row>
    <row r="1933" spans="2:7">
      <c r="B1933" s="283">
        <v>37588.645833333336</v>
      </c>
      <c r="C1933" s="284">
        <v>22.57</v>
      </c>
      <c r="D1933" s="98">
        <f t="shared" si="65"/>
        <v>-0.8168911244523771</v>
      </c>
      <c r="E1933" s="98">
        <v>7.5892857142858539E-3</v>
      </c>
      <c r="F1933" s="98">
        <v>1924</v>
      </c>
      <c r="G1933" s="76">
        <f t="shared" ca="1" si="64"/>
        <v>4.0124879388253161E-2</v>
      </c>
    </row>
    <row r="1934" spans="2:7">
      <c r="B1934" s="283">
        <v>42482.645833333336</v>
      </c>
      <c r="C1934" s="284">
        <v>387.9</v>
      </c>
      <c r="D1934" s="98">
        <f t="shared" si="65"/>
        <v>16.186530793088171</v>
      </c>
      <c r="E1934" s="98">
        <v>7.5848096004986765E-3</v>
      </c>
      <c r="F1934" s="98">
        <v>1925</v>
      </c>
      <c r="G1934" s="76">
        <f t="shared" ca="1" si="64"/>
        <v>4.1848416441542621E-2</v>
      </c>
    </row>
    <row r="1935" spans="2:7">
      <c r="B1935" s="283">
        <v>43641.645833333336</v>
      </c>
      <c r="C1935" s="284">
        <v>291.17</v>
      </c>
      <c r="D1935" s="98">
        <f t="shared" si="65"/>
        <v>-0.24936839391595766</v>
      </c>
      <c r="E1935" s="98">
        <v>7.5783791265831013E-3</v>
      </c>
      <c r="F1935" s="98">
        <v>1926</v>
      </c>
      <c r="G1935" s="76">
        <f t="shared" ca="1" si="64"/>
        <v>-2.3925582267126811E-3</v>
      </c>
    </row>
    <row r="1936" spans="2:7">
      <c r="B1936" s="283">
        <v>44141.645833333336</v>
      </c>
      <c r="C1936" s="284">
        <v>293.98</v>
      </c>
      <c r="D1936" s="98">
        <f t="shared" si="65"/>
        <v>9.6507195109385435E-3</v>
      </c>
      <c r="E1936" s="98">
        <v>7.5744593344073685E-3</v>
      </c>
      <c r="F1936" s="98">
        <v>1927</v>
      </c>
      <c r="G1936" s="76">
        <f t="shared" ca="1" si="64"/>
        <v>4.4795699740528751E-2</v>
      </c>
    </row>
    <row r="1937" spans="2:7">
      <c r="B1937" s="283">
        <v>37733.645833333336</v>
      </c>
      <c r="C1937" s="284">
        <v>20</v>
      </c>
      <c r="D1937" s="98">
        <f t="shared" si="65"/>
        <v>-0.93196816109939451</v>
      </c>
      <c r="E1937" s="98">
        <v>7.5566750629723067E-3</v>
      </c>
      <c r="F1937" s="98">
        <v>1928</v>
      </c>
      <c r="G1937" s="76">
        <f t="shared" ca="1" si="64"/>
        <v>8.1294127158962077E-4</v>
      </c>
    </row>
    <row r="1938" spans="2:7">
      <c r="B1938" s="283">
        <v>42398.645833333336</v>
      </c>
      <c r="C1938" s="284">
        <v>407.52</v>
      </c>
      <c r="D1938" s="98">
        <f t="shared" si="65"/>
        <v>19.375999999999998</v>
      </c>
      <c r="E1938" s="98">
        <v>7.5407323163645401E-3</v>
      </c>
      <c r="F1938" s="98">
        <v>1929</v>
      </c>
      <c r="G1938" s="76">
        <f t="shared" ca="1" si="64"/>
        <v>-7.6952206156958008E-3</v>
      </c>
    </row>
    <row r="1939" spans="2:7">
      <c r="B1939" s="283">
        <v>38314.645833333336</v>
      </c>
      <c r="C1939" s="284">
        <v>29.4</v>
      </c>
      <c r="D1939" s="98">
        <f t="shared" si="65"/>
        <v>-0.92785630153121323</v>
      </c>
      <c r="E1939" s="98">
        <v>7.5394105551747082E-3</v>
      </c>
      <c r="F1939" s="98">
        <v>1930</v>
      </c>
      <c r="G1939" s="76">
        <f t="shared" ca="1" si="64"/>
        <v>-4.4500529214098417E-2</v>
      </c>
    </row>
    <row r="1940" spans="2:7">
      <c r="B1940" s="283">
        <v>44404.645833333336</v>
      </c>
      <c r="C1940" s="284">
        <v>356.97</v>
      </c>
      <c r="D1940" s="98">
        <f t="shared" si="65"/>
        <v>11.141836734693879</v>
      </c>
      <c r="E1940" s="98">
        <v>7.535986452159138E-3</v>
      </c>
      <c r="F1940" s="98">
        <v>1931</v>
      </c>
      <c r="G1940" s="76">
        <f t="shared" ca="1" si="64"/>
        <v>2.0950696596891305E-2</v>
      </c>
    </row>
    <row r="1941" spans="2:7">
      <c r="B1941" s="283">
        <v>44104.645833333336</v>
      </c>
      <c r="C1941" s="284">
        <v>307.75</v>
      </c>
      <c r="D1941" s="98">
        <f t="shared" si="65"/>
        <v>-0.13788273524385808</v>
      </c>
      <c r="E1941" s="98">
        <v>7.5298739564577666E-3</v>
      </c>
      <c r="F1941" s="98">
        <v>1932</v>
      </c>
      <c r="G1941" s="76">
        <f t="shared" ca="1" si="64"/>
        <v>1.4383386987719455E-2</v>
      </c>
    </row>
    <row r="1942" spans="2:7">
      <c r="B1942" s="283">
        <v>38446.645833333336</v>
      </c>
      <c r="C1942" s="284">
        <v>52.39</v>
      </c>
      <c r="D1942" s="98">
        <f t="shared" si="65"/>
        <v>-0.82976441917140531</v>
      </c>
      <c r="E1942" s="98">
        <v>7.5000000000000622E-3</v>
      </c>
      <c r="F1942" s="98">
        <v>1933</v>
      </c>
      <c r="G1942" s="76">
        <f t="shared" ca="1" si="64"/>
        <v>3.2958545795595019E-2</v>
      </c>
    </row>
    <row r="1943" spans="2:7">
      <c r="B1943" s="283">
        <v>44391.645833333336</v>
      </c>
      <c r="C1943" s="284">
        <v>351.97</v>
      </c>
      <c r="D1943" s="98">
        <f t="shared" si="65"/>
        <v>5.7182668448177134</v>
      </c>
      <c r="E1943" s="98">
        <v>7.4996421926434298E-3</v>
      </c>
      <c r="F1943" s="98">
        <v>1934</v>
      </c>
      <c r="G1943" s="76">
        <f t="shared" ca="1" si="64"/>
        <v>-4.8655258883075814E-2</v>
      </c>
    </row>
    <row r="1944" spans="2:7">
      <c r="B1944" s="283">
        <v>40606.645833333336</v>
      </c>
      <c r="C1944" s="284">
        <v>130.37</v>
      </c>
      <c r="D1944" s="98">
        <f t="shared" si="65"/>
        <v>-0.62959911356081488</v>
      </c>
      <c r="E1944" s="98">
        <v>7.4961360123646514E-3</v>
      </c>
      <c r="F1944" s="98">
        <v>1935</v>
      </c>
      <c r="G1944" s="76">
        <f t="shared" ca="1" si="64"/>
        <v>-1.4870438737614858E-2</v>
      </c>
    </row>
    <row r="1945" spans="2:7">
      <c r="B1945" s="283">
        <v>42055.645833333336</v>
      </c>
      <c r="C1945" s="284">
        <v>166.77</v>
      </c>
      <c r="D1945" s="98">
        <f t="shared" si="65"/>
        <v>0.2792053386515303</v>
      </c>
      <c r="E1945" s="98">
        <v>7.4910892285386943E-3</v>
      </c>
      <c r="F1945" s="98">
        <v>1936</v>
      </c>
      <c r="G1945" s="76">
        <f t="shared" ca="1" si="64"/>
        <v>-3.2708740720857901E-2</v>
      </c>
    </row>
    <row r="1946" spans="2:7">
      <c r="B1946" s="283">
        <v>38208.645833333336</v>
      </c>
      <c r="C1946" s="284">
        <v>25.67</v>
      </c>
      <c r="D1946" s="98">
        <f t="shared" si="65"/>
        <v>-0.84607543323139656</v>
      </c>
      <c r="E1946" s="98">
        <v>7.4568288854004461E-3</v>
      </c>
      <c r="F1946" s="98">
        <v>1937</v>
      </c>
      <c r="G1946" s="76">
        <f t="shared" ca="1" si="64"/>
        <v>-4.9277961314926365E-2</v>
      </c>
    </row>
    <row r="1947" spans="2:7">
      <c r="B1947" s="283">
        <v>39331.645833333336</v>
      </c>
      <c r="C1947" s="284">
        <v>89.33</v>
      </c>
      <c r="D1947" s="98">
        <f t="shared" si="65"/>
        <v>2.479937670432411</v>
      </c>
      <c r="E1947" s="98">
        <v>7.4433291981503835E-3</v>
      </c>
      <c r="F1947" s="98">
        <v>1938</v>
      </c>
      <c r="G1947" s="76">
        <f t="shared" ca="1" si="64"/>
        <v>-2.0694103347900575E-2</v>
      </c>
    </row>
    <row r="1948" spans="2:7">
      <c r="B1948" s="283">
        <v>39079.645833333336</v>
      </c>
      <c r="C1948" s="284">
        <v>88.01</v>
      </c>
      <c r="D1948" s="98">
        <f t="shared" si="65"/>
        <v>-1.4776670771297407E-2</v>
      </c>
      <c r="E1948" s="98">
        <v>7.4404761904762751E-3</v>
      </c>
      <c r="F1948" s="98">
        <v>1939</v>
      </c>
      <c r="G1948" s="76">
        <f t="shared" ca="1" si="64"/>
        <v>-1.8543038979163196E-2</v>
      </c>
    </row>
    <row r="1949" spans="2:7">
      <c r="B1949" s="283">
        <v>40882.645833333336</v>
      </c>
      <c r="C1949" s="284">
        <v>196.54</v>
      </c>
      <c r="D1949" s="98">
        <f t="shared" si="65"/>
        <v>1.2331553232587202</v>
      </c>
      <c r="E1949" s="98">
        <v>7.4324670664820403E-3</v>
      </c>
      <c r="F1949" s="98">
        <v>1940</v>
      </c>
      <c r="G1949" s="76">
        <f t="shared" ca="1" si="64"/>
        <v>-2.3099106717620509E-2</v>
      </c>
    </row>
    <row r="1950" spans="2:7">
      <c r="B1950" s="283">
        <v>41523.645833333336</v>
      </c>
      <c r="C1950" s="284">
        <v>183.02</v>
      </c>
      <c r="D1950" s="98">
        <f t="shared" si="65"/>
        <v>-6.8790068179505393E-2</v>
      </c>
      <c r="E1950" s="98">
        <v>7.4310563108934691E-3</v>
      </c>
      <c r="F1950" s="98">
        <v>1941</v>
      </c>
      <c r="G1950" s="76">
        <f t="shared" ca="1" si="64"/>
        <v>-2.5596262552971611E-2</v>
      </c>
    </row>
    <row r="1951" spans="2:7">
      <c r="B1951" s="283">
        <v>44791.645833333336</v>
      </c>
      <c r="C1951" s="284">
        <v>394.05</v>
      </c>
      <c r="D1951" s="98">
        <f t="shared" si="65"/>
        <v>1.1530433832368048</v>
      </c>
      <c r="E1951" s="98">
        <v>7.4140355362393162E-3</v>
      </c>
      <c r="F1951" s="98">
        <v>1942</v>
      </c>
      <c r="G1951" s="76">
        <f t="shared" ca="1" si="64"/>
        <v>2.7221854348524824E-2</v>
      </c>
    </row>
    <row r="1952" spans="2:7">
      <c r="B1952" s="283">
        <v>40059.645833333336</v>
      </c>
      <c r="C1952" s="284">
        <v>106.11</v>
      </c>
      <c r="D1952" s="98">
        <f t="shared" si="65"/>
        <v>-0.73071945184621234</v>
      </c>
      <c r="E1952" s="98">
        <v>7.4052976360010625E-3</v>
      </c>
      <c r="F1952" s="98">
        <v>1943</v>
      </c>
      <c r="G1952" s="76">
        <f t="shared" ca="1" si="64"/>
        <v>8.9174693131544597E-3</v>
      </c>
    </row>
    <row r="1953" spans="2:7">
      <c r="B1953" s="283">
        <v>40410.645833333336</v>
      </c>
      <c r="C1953" s="284">
        <v>118.44</v>
      </c>
      <c r="D1953" s="98">
        <f t="shared" si="65"/>
        <v>0.11620016963528412</v>
      </c>
      <c r="E1953" s="98">
        <v>7.3998468997193978E-3</v>
      </c>
      <c r="F1953" s="98">
        <v>1944</v>
      </c>
      <c r="G1953" s="76">
        <f t="shared" ca="1" si="64"/>
        <v>2.0724017921034541E-2</v>
      </c>
    </row>
    <row r="1954" spans="2:7">
      <c r="B1954" s="283">
        <v>44161.645833333336</v>
      </c>
      <c r="C1954" s="284">
        <v>304.52999999999997</v>
      </c>
      <c r="D1954" s="98">
        <f t="shared" si="65"/>
        <v>1.5711752786220869</v>
      </c>
      <c r="E1954" s="98">
        <v>7.3767780350644241E-3</v>
      </c>
      <c r="F1954" s="98">
        <v>1945</v>
      </c>
      <c r="G1954" s="76">
        <f t="shared" ca="1" si="64"/>
        <v>1.6109314927786665E-3</v>
      </c>
    </row>
    <row r="1955" spans="2:7">
      <c r="B1955" s="283">
        <v>42803.645833333336</v>
      </c>
      <c r="C1955" s="284">
        <v>335.17</v>
      </c>
      <c r="D1955" s="98">
        <f t="shared" si="65"/>
        <v>0.10061406101205161</v>
      </c>
      <c r="E1955" s="98">
        <v>7.3635489300312162E-3</v>
      </c>
      <c r="F1955" s="98">
        <v>1946</v>
      </c>
      <c r="G1955" s="76">
        <f t="shared" ca="1" si="64"/>
        <v>-2.0619986705205654E-2</v>
      </c>
    </row>
    <row r="1956" spans="2:7">
      <c r="B1956" s="283">
        <v>41015.645833333336</v>
      </c>
      <c r="C1956" s="284">
        <v>249.27</v>
      </c>
      <c r="D1956" s="98">
        <f t="shared" si="65"/>
        <v>-0.25628785392487397</v>
      </c>
      <c r="E1956" s="98">
        <v>7.3550212164075202E-3</v>
      </c>
      <c r="F1956" s="98">
        <v>1947</v>
      </c>
      <c r="G1956" s="76">
        <f t="shared" ca="1" si="64"/>
        <v>-5.0912700168721063E-3</v>
      </c>
    </row>
    <row r="1957" spans="2:7">
      <c r="B1957" s="283">
        <v>45289.645833333336</v>
      </c>
      <c r="C1957" s="284">
        <v>702.95</v>
      </c>
      <c r="D1957" s="98">
        <f t="shared" si="65"/>
        <v>1.820034500742167</v>
      </c>
      <c r="E1957" s="98">
        <v>7.3514659940958627E-3</v>
      </c>
      <c r="F1957" s="98">
        <v>1948</v>
      </c>
      <c r="G1957" s="76">
        <f t="shared" ca="1" si="64"/>
        <v>1.765886707064792E-2</v>
      </c>
    </row>
    <row r="1958" spans="2:7">
      <c r="B1958" s="283">
        <v>37657.645833333336</v>
      </c>
      <c r="C1958" s="284">
        <v>21.93</v>
      </c>
      <c r="D1958" s="98">
        <f t="shared" si="65"/>
        <v>-0.96880290205562269</v>
      </c>
      <c r="E1958" s="98">
        <v>7.3495636196601044E-3</v>
      </c>
      <c r="F1958" s="98">
        <v>1949</v>
      </c>
      <c r="G1958" s="76">
        <f t="shared" ca="1" si="64"/>
        <v>-7.3232369598464301E-3</v>
      </c>
    </row>
    <row r="1959" spans="2:7">
      <c r="B1959" s="283">
        <v>38210.645833333336</v>
      </c>
      <c r="C1959" s="284">
        <v>26.11</v>
      </c>
      <c r="D1959" s="98">
        <f t="shared" si="65"/>
        <v>0.19060647514819884</v>
      </c>
      <c r="E1959" s="98">
        <v>7.3302469135800852E-3</v>
      </c>
      <c r="F1959" s="98">
        <v>1950</v>
      </c>
      <c r="G1959" s="76">
        <f t="shared" ca="1" si="64"/>
        <v>2.4919368357912493E-3</v>
      </c>
    </row>
    <row r="1960" spans="2:7">
      <c r="B1960" s="283">
        <v>37547.645833333336</v>
      </c>
      <c r="C1960" s="284">
        <v>24.79</v>
      </c>
      <c r="D1960" s="98">
        <f t="shared" si="65"/>
        <v>-5.0555342780543855E-2</v>
      </c>
      <c r="E1960" s="98">
        <v>7.3140999593661604E-3</v>
      </c>
      <c r="F1960" s="98">
        <v>1951</v>
      </c>
      <c r="G1960" s="76">
        <f t="shared" ca="1" si="64"/>
        <v>-8.171982204202087E-3</v>
      </c>
    </row>
    <row r="1961" spans="2:7">
      <c r="B1961" s="283">
        <v>45056.645833333336</v>
      </c>
      <c r="C1961" s="284">
        <v>569</v>
      </c>
      <c r="D1961" s="98">
        <f t="shared" si="65"/>
        <v>21.952803549818476</v>
      </c>
      <c r="E1961" s="98">
        <v>7.3114167861632051E-3</v>
      </c>
      <c r="F1961" s="98">
        <v>1952</v>
      </c>
      <c r="G1961" s="76">
        <f t="shared" ca="1" si="64"/>
        <v>-1.9673884643599971E-2</v>
      </c>
    </row>
    <row r="1962" spans="2:7">
      <c r="B1962" s="283">
        <v>41158.645833333336</v>
      </c>
      <c r="C1962" s="284">
        <v>211.31</v>
      </c>
      <c r="D1962" s="98">
        <f t="shared" si="65"/>
        <v>-0.62862917398945517</v>
      </c>
      <c r="E1962" s="98">
        <v>7.2933549432738776E-3</v>
      </c>
      <c r="F1962" s="98">
        <v>1953</v>
      </c>
      <c r="G1962" s="76">
        <f t="shared" ca="1" si="64"/>
        <v>-2.6312006850879897E-2</v>
      </c>
    </row>
    <row r="1963" spans="2:7">
      <c r="B1963" s="283">
        <v>41660.645833333336</v>
      </c>
      <c r="C1963" s="284">
        <v>171.96</v>
      </c>
      <c r="D1963" s="98">
        <f t="shared" si="65"/>
        <v>-0.18621929866073539</v>
      </c>
      <c r="E1963" s="98">
        <v>7.2633552014995661E-3</v>
      </c>
      <c r="F1963" s="98">
        <v>1954</v>
      </c>
      <c r="G1963" s="76">
        <f t="shared" ca="1" si="64"/>
        <v>1.5503969762125803E-2</v>
      </c>
    </row>
    <row r="1964" spans="2:7">
      <c r="B1964" s="283">
        <v>37712.645833333336</v>
      </c>
      <c r="C1964" s="284">
        <v>19.47</v>
      </c>
      <c r="D1964" s="98">
        <f t="shared" si="65"/>
        <v>-0.88677599441730637</v>
      </c>
      <c r="E1964" s="98">
        <v>7.2426280393171893E-3</v>
      </c>
      <c r="F1964" s="98">
        <v>1955</v>
      </c>
      <c r="G1964" s="76">
        <f t="shared" ca="1" si="64"/>
        <v>1.4322703584934873E-3</v>
      </c>
    </row>
    <row r="1965" spans="2:7">
      <c r="B1965" s="283">
        <v>42676.645833333336</v>
      </c>
      <c r="C1965" s="284">
        <v>475.38</v>
      </c>
      <c r="D1965" s="98">
        <f t="shared" si="65"/>
        <v>23.416024653312789</v>
      </c>
      <c r="E1965" s="98">
        <v>7.2250354895437852E-3</v>
      </c>
      <c r="F1965" s="98">
        <v>1956</v>
      </c>
      <c r="G1965" s="76">
        <f t="shared" ca="1" si="64"/>
        <v>-6.8181295645959275E-2</v>
      </c>
    </row>
    <row r="1966" spans="2:7">
      <c r="B1966" s="283">
        <v>41080.645833333336</v>
      </c>
      <c r="C1966" s="284">
        <v>221.79</v>
      </c>
      <c r="D1966" s="98">
        <f t="shared" si="65"/>
        <v>-0.53344692666919102</v>
      </c>
      <c r="E1966" s="98">
        <v>7.2207084468665084E-3</v>
      </c>
      <c r="F1966" s="98">
        <v>1957</v>
      </c>
      <c r="G1966" s="76">
        <f t="shared" ca="1" si="64"/>
        <v>-3.7554478180283145E-2</v>
      </c>
    </row>
    <row r="1967" spans="2:7">
      <c r="B1967" s="283">
        <v>44454.645833333336</v>
      </c>
      <c r="C1967" s="284">
        <v>334.82</v>
      </c>
      <c r="D1967" s="98">
        <f t="shared" si="65"/>
        <v>0.50962622300374227</v>
      </c>
      <c r="E1967" s="98">
        <v>7.2197822032367132E-3</v>
      </c>
      <c r="F1967" s="98">
        <v>1958</v>
      </c>
      <c r="G1967" s="76">
        <f t="shared" ca="1" si="64"/>
        <v>2.7913025449363395E-2</v>
      </c>
    </row>
    <row r="1968" spans="2:7">
      <c r="B1968" s="283">
        <v>44537.645833333336</v>
      </c>
      <c r="C1968" s="284">
        <v>412.72</v>
      </c>
      <c r="D1968" s="98">
        <f t="shared" si="65"/>
        <v>0.2326623260259244</v>
      </c>
      <c r="E1968" s="98">
        <v>7.1745814827470777E-3</v>
      </c>
      <c r="F1968" s="98">
        <v>1959</v>
      </c>
      <c r="G1968" s="76">
        <f t="shared" ca="1" si="64"/>
        <v>2.578932656846656E-2</v>
      </c>
    </row>
    <row r="1969" spans="2:7">
      <c r="B1969" s="283">
        <v>38988.645833333336</v>
      </c>
      <c r="C1969" s="284">
        <v>68.94</v>
      </c>
      <c r="D1969" s="98">
        <f t="shared" si="65"/>
        <v>-0.83296181430509786</v>
      </c>
      <c r="E1969" s="98">
        <v>7.1585098612125808E-3</v>
      </c>
      <c r="F1969" s="98">
        <v>1960</v>
      </c>
      <c r="G1969" s="76">
        <f t="shared" ca="1" si="64"/>
        <v>-1.5369326853238632E-4</v>
      </c>
    </row>
    <row r="1970" spans="2:7">
      <c r="B1970" s="283">
        <v>37320.645833333336</v>
      </c>
      <c r="C1970" s="284">
        <v>25.35</v>
      </c>
      <c r="D1970" s="98">
        <f t="shared" si="65"/>
        <v>-0.63228894691035675</v>
      </c>
      <c r="E1970" s="98">
        <v>7.151370679380209E-3</v>
      </c>
      <c r="F1970" s="98">
        <v>1961</v>
      </c>
      <c r="G1970" s="76">
        <f t="shared" ca="1" si="64"/>
        <v>-2.028618138104717E-2</v>
      </c>
    </row>
    <row r="1971" spans="2:7">
      <c r="B1971" s="283">
        <v>39140.645833333336</v>
      </c>
      <c r="C1971" s="284">
        <v>83.27</v>
      </c>
      <c r="D1971" s="98">
        <f t="shared" si="65"/>
        <v>2.2848126232741612</v>
      </c>
      <c r="E1971" s="98">
        <v>7.1359458151909472E-3</v>
      </c>
      <c r="F1971" s="98">
        <v>1962</v>
      </c>
      <c r="G1971" s="76">
        <f t="shared" ca="1" si="64"/>
        <v>5.2778422262456146E-2</v>
      </c>
    </row>
    <row r="1972" spans="2:7">
      <c r="B1972" s="283">
        <v>39505.645833333336</v>
      </c>
      <c r="C1972" s="284">
        <v>86.19</v>
      </c>
      <c r="D1972" s="98">
        <f t="shared" si="65"/>
        <v>3.5066650654497433E-2</v>
      </c>
      <c r="E1972" s="98">
        <v>7.1278336059827918E-3</v>
      </c>
      <c r="F1972" s="98">
        <v>1963</v>
      </c>
      <c r="G1972" s="76">
        <f t="shared" ca="1" si="64"/>
        <v>1.1101406570521424E-3</v>
      </c>
    </row>
    <row r="1973" spans="2:7">
      <c r="B1973" s="283">
        <v>40676.645833333336</v>
      </c>
      <c r="C1973" s="284">
        <v>131.41999999999999</v>
      </c>
      <c r="D1973" s="98">
        <f t="shared" si="65"/>
        <v>0.52477085508759713</v>
      </c>
      <c r="E1973" s="98">
        <v>7.1269829105677918E-3</v>
      </c>
      <c r="F1973" s="98">
        <v>1964</v>
      </c>
      <c r="G1973" s="76">
        <f t="shared" ca="1" si="64"/>
        <v>2.4481337298769806E-2</v>
      </c>
    </row>
    <row r="1974" spans="2:7">
      <c r="B1974" s="283">
        <v>42927.645833333336</v>
      </c>
      <c r="C1974" s="284">
        <v>418.68</v>
      </c>
      <c r="D1974" s="98">
        <f t="shared" si="65"/>
        <v>2.1858164662912802</v>
      </c>
      <c r="E1974" s="98">
        <v>7.1201770422399946E-3</v>
      </c>
      <c r="F1974" s="98">
        <v>1965</v>
      </c>
      <c r="G1974" s="76">
        <f t="shared" ca="1" si="64"/>
        <v>3.6363568964216657E-2</v>
      </c>
    </row>
    <row r="1975" spans="2:7">
      <c r="B1975" s="283">
        <v>43388.645833333336</v>
      </c>
      <c r="C1975" s="284">
        <v>245.2</v>
      </c>
      <c r="D1975" s="98">
        <f t="shared" si="65"/>
        <v>-0.41434986146938002</v>
      </c>
      <c r="E1975" s="98">
        <v>7.1055982256540418E-3</v>
      </c>
      <c r="F1975" s="98">
        <v>1966</v>
      </c>
      <c r="G1975" s="76">
        <f t="shared" ca="1" si="64"/>
        <v>3.1344160428845413E-2</v>
      </c>
    </row>
    <row r="1976" spans="2:7">
      <c r="B1976" s="283">
        <v>43473.645833333336</v>
      </c>
      <c r="C1976" s="284">
        <v>301.89999999999998</v>
      </c>
      <c r="D1976" s="98">
        <f t="shared" si="65"/>
        <v>0.23123980424143542</v>
      </c>
      <c r="E1976" s="98">
        <v>7.1054475097573899E-3</v>
      </c>
      <c r="F1976" s="98">
        <v>1967</v>
      </c>
      <c r="G1976" s="76">
        <f t="shared" ca="1" si="64"/>
        <v>2.1892080899200764E-2</v>
      </c>
    </row>
    <row r="1977" spans="2:7">
      <c r="B1977" s="283">
        <v>40240.645833333336</v>
      </c>
      <c r="C1977" s="284">
        <v>120.48</v>
      </c>
      <c r="D1977" s="98">
        <f t="shared" si="65"/>
        <v>-0.60092745942365022</v>
      </c>
      <c r="E1977" s="98">
        <v>7.1052411602441357E-3</v>
      </c>
      <c r="F1977" s="98">
        <v>1968</v>
      </c>
      <c r="G1977" s="76">
        <f t="shared" ca="1" si="64"/>
        <v>9.4994436019930337E-2</v>
      </c>
    </row>
    <row r="1978" spans="2:7">
      <c r="B1978" s="283">
        <v>38708.645833333336</v>
      </c>
      <c r="C1978" s="284">
        <v>94.99</v>
      </c>
      <c r="D1978" s="98">
        <f t="shared" si="65"/>
        <v>-0.21157038512616211</v>
      </c>
      <c r="E1978" s="98">
        <v>7.1034775233249636E-3</v>
      </c>
      <c r="F1978" s="98">
        <v>1969</v>
      </c>
      <c r="G1978" s="76">
        <f t="shared" ca="1" si="64"/>
        <v>1.8719126944316548E-2</v>
      </c>
    </row>
    <row r="1979" spans="2:7">
      <c r="B1979" s="283">
        <v>39042.645833333336</v>
      </c>
      <c r="C1979" s="284">
        <v>69.59</v>
      </c>
      <c r="D1979" s="98">
        <f t="shared" si="65"/>
        <v>-0.26739656805979573</v>
      </c>
      <c r="E1979" s="98">
        <v>7.0911722141824285E-3</v>
      </c>
      <c r="F1979" s="98">
        <v>1970</v>
      </c>
      <c r="G1979" s="76">
        <f t="shared" ca="1" si="64"/>
        <v>-1.0133968919121411E-2</v>
      </c>
    </row>
    <row r="1980" spans="2:7">
      <c r="B1980" s="283">
        <v>39608.645833333336</v>
      </c>
      <c r="C1980" s="284">
        <v>95.4</v>
      </c>
      <c r="D1980" s="98">
        <f t="shared" si="65"/>
        <v>0.37088662164104047</v>
      </c>
      <c r="E1980" s="98">
        <v>7.0727330307189806E-3</v>
      </c>
      <c r="F1980" s="98">
        <v>1971</v>
      </c>
      <c r="G1980" s="76">
        <f t="shared" ca="1" si="64"/>
        <v>4.4367583537227043E-2</v>
      </c>
    </row>
    <row r="1981" spans="2:7">
      <c r="B1981" s="283">
        <v>39209.645833333336</v>
      </c>
      <c r="C1981" s="284">
        <v>102.68</v>
      </c>
      <c r="D1981" s="98">
        <f t="shared" si="65"/>
        <v>7.631027253668754E-2</v>
      </c>
      <c r="E1981" s="98">
        <v>7.0615927814829949E-3</v>
      </c>
      <c r="F1981" s="98">
        <v>1972</v>
      </c>
      <c r="G1981" s="76">
        <f t="shared" ca="1" si="64"/>
        <v>-2.835031848176408E-3</v>
      </c>
    </row>
    <row r="1982" spans="2:7">
      <c r="B1982" s="283">
        <v>45028.645833333336</v>
      </c>
      <c r="C1982" s="284">
        <v>591.66999999999996</v>
      </c>
      <c r="D1982" s="98">
        <f t="shared" si="65"/>
        <v>4.7622711336190093</v>
      </c>
      <c r="E1982" s="98">
        <v>7.0464486919816771E-3</v>
      </c>
      <c r="F1982" s="98">
        <v>1973</v>
      </c>
      <c r="G1982" s="76">
        <f t="shared" ca="1" si="64"/>
        <v>-2.1619456332426238E-2</v>
      </c>
    </row>
    <row r="1983" spans="2:7">
      <c r="B1983" s="283">
        <v>37515.645833333336</v>
      </c>
      <c r="C1983" s="284">
        <v>24.3</v>
      </c>
      <c r="D1983" s="98">
        <f t="shared" si="65"/>
        <v>-0.95892980884614731</v>
      </c>
      <c r="E1983" s="98">
        <v>7.0451719850808114E-3</v>
      </c>
      <c r="F1983" s="98">
        <v>1974</v>
      </c>
      <c r="G1983" s="76">
        <f t="shared" ca="1" si="64"/>
        <v>2.0104167907302812E-2</v>
      </c>
    </row>
    <row r="1984" spans="2:7">
      <c r="B1984" s="283">
        <v>44896.645833333336</v>
      </c>
      <c r="C1984" s="284">
        <v>605.88</v>
      </c>
      <c r="D1984" s="98">
        <f t="shared" si="65"/>
        <v>23.933333333333334</v>
      </c>
      <c r="E1984" s="98">
        <v>7.0306656694092418E-3</v>
      </c>
      <c r="F1984" s="98">
        <v>1975</v>
      </c>
      <c r="G1984" s="76">
        <f t="shared" ca="1" si="64"/>
        <v>-1.7442192771593496E-2</v>
      </c>
    </row>
    <row r="1985" spans="2:7">
      <c r="B1985" s="283">
        <v>40532.645833333336</v>
      </c>
      <c r="C1985" s="284">
        <v>133.43</v>
      </c>
      <c r="D1985" s="98">
        <f t="shared" si="65"/>
        <v>-0.77977487291212777</v>
      </c>
      <c r="E1985" s="98">
        <v>7.018867924528438E-3</v>
      </c>
      <c r="F1985" s="98">
        <v>1976</v>
      </c>
      <c r="G1985" s="76">
        <f t="shared" ca="1" si="64"/>
        <v>-3.6405082459044723E-3</v>
      </c>
    </row>
    <row r="1986" spans="2:7">
      <c r="B1986" s="283">
        <v>42332.645833333336</v>
      </c>
      <c r="C1986" s="284">
        <v>457</v>
      </c>
      <c r="D1986" s="98">
        <f t="shared" si="65"/>
        <v>2.4250168627744881</v>
      </c>
      <c r="E1986" s="98">
        <v>7.0071834648097742E-3</v>
      </c>
      <c r="F1986" s="98">
        <v>1977</v>
      </c>
      <c r="G1986" s="76">
        <f t="shared" ca="1" si="64"/>
        <v>-1.8225630305233994E-2</v>
      </c>
    </row>
    <row r="1987" spans="2:7">
      <c r="B1987" s="283">
        <v>36676.645833333336</v>
      </c>
      <c r="C1987" s="284">
        <v>24.46</v>
      </c>
      <c r="D1987" s="98">
        <f t="shared" si="65"/>
        <v>-0.94647702407002188</v>
      </c>
      <c r="E1987" s="98">
        <v>6.9987649238369976E-3</v>
      </c>
      <c r="F1987" s="98">
        <v>1978</v>
      </c>
      <c r="G1987" s="76">
        <f t="shared" ca="1" si="64"/>
        <v>2.2261794572786809E-2</v>
      </c>
    </row>
    <row r="1988" spans="2:7">
      <c r="B1988" s="283">
        <v>44747.645833333336</v>
      </c>
      <c r="C1988" s="284">
        <v>357.05</v>
      </c>
      <c r="D1988" s="98">
        <f t="shared" si="65"/>
        <v>13.597301717089126</v>
      </c>
      <c r="E1988" s="98">
        <v>6.9943875680402723E-3</v>
      </c>
      <c r="F1988" s="98">
        <v>1979</v>
      </c>
      <c r="G1988" s="76">
        <f t="shared" ca="1" si="64"/>
        <v>4.4945295443453576E-2</v>
      </c>
    </row>
    <row r="1989" spans="2:7">
      <c r="B1989" s="283">
        <v>45162.645833333336</v>
      </c>
      <c r="C1989" s="284">
        <v>730.55</v>
      </c>
      <c r="D1989" s="98">
        <f t="shared" si="65"/>
        <v>1.0460719787144654</v>
      </c>
      <c r="E1989" s="98">
        <v>6.988476594806059E-3</v>
      </c>
      <c r="F1989" s="98">
        <v>1980</v>
      </c>
      <c r="G1989" s="76">
        <f t="shared" ca="1" si="64"/>
        <v>2.2439138400691928E-2</v>
      </c>
    </row>
    <row r="1990" spans="2:7">
      <c r="B1990" s="283">
        <v>39938.645833333336</v>
      </c>
      <c r="C1990" s="284">
        <v>62.09</v>
      </c>
      <c r="D1990" s="98">
        <f t="shared" si="65"/>
        <v>-0.9150092396139895</v>
      </c>
      <c r="E1990" s="98">
        <v>6.9737268893934612E-3</v>
      </c>
      <c r="F1990" s="98">
        <v>1981</v>
      </c>
      <c r="G1990" s="76">
        <f t="shared" ca="1" si="64"/>
        <v>1.7812346095671061E-2</v>
      </c>
    </row>
    <row r="1991" spans="2:7">
      <c r="B1991" s="283">
        <v>42261.645833333336</v>
      </c>
      <c r="C1991" s="284">
        <v>187.75</v>
      </c>
      <c r="D1991" s="98">
        <f t="shared" si="65"/>
        <v>2.0238363665646641</v>
      </c>
      <c r="E1991" s="98">
        <v>6.9723786537947419E-3</v>
      </c>
      <c r="F1991" s="98">
        <v>1982</v>
      </c>
      <c r="G1991" s="76">
        <f t="shared" ca="1" si="64"/>
        <v>-1.667546283377367E-2</v>
      </c>
    </row>
    <row r="1992" spans="2:7">
      <c r="B1992" s="283">
        <v>37169.645833333336</v>
      </c>
      <c r="C1992" s="284">
        <v>18.8</v>
      </c>
      <c r="D1992" s="98">
        <f t="shared" si="65"/>
        <v>-0.899866844207723</v>
      </c>
      <c r="E1992" s="98">
        <v>6.9630423138724584E-3</v>
      </c>
      <c r="F1992" s="98">
        <v>1983</v>
      </c>
      <c r="G1992" s="76">
        <f t="shared" ca="1" si="64"/>
        <v>6.8921939416355119E-2</v>
      </c>
    </row>
    <row r="1993" spans="2:7">
      <c r="B1993" s="283">
        <v>39217.645833333336</v>
      </c>
      <c r="C1993" s="284">
        <v>101.31</v>
      </c>
      <c r="D1993" s="98">
        <f t="shared" si="65"/>
        <v>4.3888297872340427</v>
      </c>
      <c r="E1993" s="98">
        <v>6.9575588907664354E-3</v>
      </c>
      <c r="F1993" s="98">
        <v>1984</v>
      </c>
      <c r="G1993" s="76">
        <f t="shared" ca="1" si="64"/>
        <v>7.3433790269246454E-3</v>
      </c>
    </row>
    <row r="1994" spans="2:7">
      <c r="B1994" s="283">
        <v>37040.645833333336</v>
      </c>
      <c r="C1994" s="284">
        <v>23.16</v>
      </c>
      <c r="D1994" s="98">
        <f t="shared" si="65"/>
        <v>-0.77139472904945217</v>
      </c>
      <c r="E1994" s="98">
        <v>6.9565217391305278E-3</v>
      </c>
      <c r="F1994" s="98">
        <v>1985</v>
      </c>
      <c r="G1994" s="76">
        <f t="shared" ref="G1994:G2057" ca="1" si="66">_xlfn.NORM.INV(RAND(),M$12,M$13)</f>
        <v>-4.2607961988730793E-4</v>
      </c>
    </row>
    <row r="1995" spans="2:7">
      <c r="B1995" s="283">
        <v>37865.645833333336</v>
      </c>
      <c r="C1995" s="284">
        <v>27.51</v>
      </c>
      <c r="D1995" s="98">
        <f t="shared" ref="D1995:D2058" si="67">C1995/C1994-1</f>
        <v>0.18782383419689119</v>
      </c>
      <c r="E1995" s="98">
        <v>6.9546120058565641E-3</v>
      </c>
      <c r="F1995" s="98">
        <v>1986</v>
      </c>
      <c r="G1995" s="76">
        <f t="shared" ca="1" si="66"/>
        <v>9.9413490240055045E-3</v>
      </c>
    </row>
    <row r="1996" spans="2:7">
      <c r="B1996" s="283">
        <v>43790.645833333336</v>
      </c>
      <c r="C1996" s="284">
        <v>384.75</v>
      </c>
      <c r="D1996" s="98">
        <f t="shared" si="67"/>
        <v>12.985823336968375</v>
      </c>
      <c r="E1996" s="98">
        <v>6.9353572363255456E-3</v>
      </c>
      <c r="F1996" s="98">
        <v>1987</v>
      </c>
      <c r="G1996" s="76">
        <f t="shared" ca="1" si="66"/>
        <v>1.6831851772138834E-2</v>
      </c>
    </row>
    <row r="1997" spans="2:7">
      <c r="B1997" s="283">
        <v>40010.645833333336</v>
      </c>
      <c r="C1997" s="284">
        <v>88.79</v>
      </c>
      <c r="D1997" s="98">
        <f t="shared" si="67"/>
        <v>-0.76922677063027933</v>
      </c>
      <c r="E1997" s="98">
        <v>6.9176684055340942E-3</v>
      </c>
      <c r="F1997" s="98">
        <v>1988</v>
      </c>
      <c r="G1997" s="76">
        <f t="shared" ca="1" si="66"/>
        <v>-3.8308426088408468E-2</v>
      </c>
    </row>
    <row r="1998" spans="2:7">
      <c r="B1998" s="283">
        <v>38177.645833333336</v>
      </c>
      <c r="C1998" s="284">
        <v>24.86</v>
      </c>
      <c r="D1998" s="98">
        <f t="shared" si="67"/>
        <v>-0.72001351503547695</v>
      </c>
      <c r="E1998" s="98">
        <v>6.8853786958282814E-3</v>
      </c>
      <c r="F1998" s="98">
        <v>1989</v>
      </c>
      <c r="G1998" s="76">
        <f t="shared" ca="1" si="66"/>
        <v>1.8533472822157969E-2</v>
      </c>
    </row>
    <row r="1999" spans="2:7">
      <c r="B1999" s="283">
        <v>38565.645833333336</v>
      </c>
      <c r="C1999" s="284">
        <v>51.24</v>
      </c>
      <c r="D1999" s="98">
        <f t="shared" si="67"/>
        <v>1.0611423974255834</v>
      </c>
      <c r="E1999" s="98">
        <v>6.8775790921595803E-3</v>
      </c>
      <c r="F1999" s="98">
        <v>1990</v>
      </c>
      <c r="G1999" s="76">
        <f t="shared" ca="1" si="66"/>
        <v>-2.1059578476002917E-2</v>
      </c>
    </row>
    <row r="2000" spans="2:7">
      <c r="B2000" s="283">
        <v>37214.645833333336</v>
      </c>
      <c r="C2000" s="284">
        <v>26.38</v>
      </c>
      <c r="D2000" s="98">
        <f t="shared" si="67"/>
        <v>-0.48516783762685411</v>
      </c>
      <c r="E2000" s="98">
        <v>6.8702290076336769E-3</v>
      </c>
      <c r="F2000" s="98">
        <v>1991</v>
      </c>
      <c r="G2000" s="76">
        <f t="shared" ca="1" si="66"/>
        <v>-2.1772927918258076E-4</v>
      </c>
    </row>
    <row r="2001" spans="2:7">
      <c r="B2001" s="283">
        <v>39240.645833333336</v>
      </c>
      <c r="C2001" s="284">
        <v>99.67</v>
      </c>
      <c r="D2001" s="98">
        <f t="shared" si="67"/>
        <v>2.778241091736164</v>
      </c>
      <c r="E2001" s="98">
        <v>6.8693807455300071E-3</v>
      </c>
      <c r="F2001" s="98">
        <v>1992</v>
      </c>
      <c r="G2001" s="76">
        <f t="shared" ca="1" si="66"/>
        <v>-4.398928986026223E-2</v>
      </c>
    </row>
    <row r="2002" spans="2:7">
      <c r="B2002" s="283">
        <v>44753.645833333336</v>
      </c>
      <c r="C2002" s="284">
        <v>359.15</v>
      </c>
      <c r="D2002" s="98">
        <f t="shared" si="67"/>
        <v>2.6033911909300689</v>
      </c>
      <c r="E2002" s="98">
        <v>6.8685169610316343E-3</v>
      </c>
      <c r="F2002" s="98">
        <v>1993</v>
      </c>
      <c r="G2002" s="76">
        <f t="shared" ca="1" si="66"/>
        <v>-3.138096377125333E-2</v>
      </c>
    </row>
    <row r="2003" spans="2:7">
      <c r="B2003" s="283">
        <v>39308.645833333336</v>
      </c>
      <c r="C2003" s="284">
        <v>85.29</v>
      </c>
      <c r="D2003" s="98">
        <f t="shared" si="67"/>
        <v>-0.76252262285952943</v>
      </c>
      <c r="E2003" s="98">
        <v>6.8468893873216974E-3</v>
      </c>
      <c r="F2003" s="98">
        <v>1994</v>
      </c>
      <c r="G2003" s="76">
        <f t="shared" ca="1" si="66"/>
        <v>2.2573951565732948E-2</v>
      </c>
    </row>
    <row r="2004" spans="2:7">
      <c r="B2004" s="283">
        <v>41992.645833333336</v>
      </c>
      <c r="C2004" s="284">
        <v>193.98</v>
      </c>
      <c r="D2004" s="98">
        <f t="shared" si="67"/>
        <v>1.2743580724586701</v>
      </c>
      <c r="E2004" s="98">
        <v>6.7991903254269737E-3</v>
      </c>
      <c r="F2004" s="98">
        <v>1995</v>
      </c>
      <c r="G2004" s="76">
        <f t="shared" ca="1" si="66"/>
        <v>2.5821137496386516E-2</v>
      </c>
    </row>
    <row r="2005" spans="2:7">
      <c r="B2005" s="283">
        <v>38408.645833333336</v>
      </c>
      <c r="C2005" s="284">
        <v>37.049999999999997</v>
      </c>
      <c r="D2005" s="98">
        <f t="shared" si="67"/>
        <v>-0.80900092793071454</v>
      </c>
      <c r="E2005" s="98">
        <v>6.7934782608696231E-3</v>
      </c>
      <c r="F2005" s="98">
        <v>1996</v>
      </c>
      <c r="G2005" s="76">
        <f t="shared" ca="1" si="66"/>
        <v>-5.0298459347238422E-2</v>
      </c>
    </row>
    <row r="2006" spans="2:7">
      <c r="B2006" s="283">
        <v>39708.645833333336</v>
      </c>
      <c r="C2006" s="284">
        <v>97.85</v>
      </c>
      <c r="D2006" s="98">
        <f t="shared" si="67"/>
        <v>1.641025641025641</v>
      </c>
      <c r="E2006" s="98">
        <v>6.7908221010390957E-3</v>
      </c>
      <c r="F2006" s="98">
        <v>1997</v>
      </c>
      <c r="G2006" s="76">
        <f t="shared" ca="1" si="66"/>
        <v>-1.3858397066089417E-2</v>
      </c>
    </row>
    <row r="2007" spans="2:7">
      <c r="B2007" s="283">
        <v>44867.645833333336</v>
      </c>
      <c r="C2007" s="284">
        <v>533.78</v>
      </c>
      <c r="D2007" s="98">
        <f t="shared" si="67"/>
        <v>4.4550843127235566</v>
      </c>
      <c r="E2007" s="98">
        <v>6.7901467426156881E-3</v>
      </c>
      <c r="F2007" s="98">
        <v>1998</v>
      </c>
      <c r="G2007" s="76">
        <f t="shared" ca="1" si="66"/>
        <v>-3.103037829718254E-2</v>
      </c>
    </row>
    <row r="2008" spans="2:7">
      <c r="B2008" s="283">
        <v>39092.645833333336</v>
      </c>
      <c r="C2008" s="284">
        <v>89.04</v>
      </c>
      <c r="D2008" s="98">
        <f t="shared" si="67"/>
        <v>-0.83318970362321554</v>
      </c>
      <c r="E2008" s="98">
        <v>6.7842605156038793E-3</v>
      </c>
      <c r="F2008" s="98">
        <v>1999</v>
      </c>
      <c r="G2008" s="76">
        <f t="shared" ca="1" si="66"/>
        <v>-2.3527913839014966E-2</v>
      </c>
    </row>
    <row r="2009" spans="2:7">
      <c r="B2009" s="283">
        <v>45540.645833333336</v>
      </c>
      <c r="C2009" s="284">
        <v>2137.35</v>
      </c>
      <c r="D2009" s="98">
        <f t="shared" si="67"/>
        <v>23.004380053908353</v>
      </c>
      <c r="E2009" s="98">
        <v>6.7830142019360551E-3</v>
      </c>
      <c r="F2009" s="98">
        <v>2000</v>
      </c>
      <c r="G2009" s="76">
        <f t="shared" ca="1" si="66"/>
        <v>-3.4127171761406255E-2</v>
      </c>
    </row>
    <row r="2010" spans="2:7">
      <c r="B2010" s="283">
        <v>45890.645833333336</v>
      </c>
      <c r="C2010" s="284">
        <v>3713</v>
      </c>
      <c r="D2010" s="98">
        <f t="shared" si="67"/>
        <v>0.73719793201862127</v>
      </c>
      <c r="E2010" s="98">
        <v>6.778741865509863E-3</v>
      </c>
      <c r="F2010" s="98">
        <v>2001</v>
      </c>
      <c r="G2010" s="76">
        <f t="shared" ca="1" si="66"/>
        <v>9.807183356340364E-3</v>
      </c>
    </row>
    <row r="2011" spans="2:7">
      <c r="B2011" s="283">
        <v>40632.645833333336</v>
      </c>
      <c r="C2011" s="284">
        <v>126.52</v>
      </c>
      <c r="D2011" s="98">
        <f t="shared" si="67"/>
        <v>-0.96592512792889851</v>
      </c>
      <c r="E2011" s="98">
        <v>6.7637463197263159E-3</v>
      </c>
      <c r="F2011" s="98">
        <v>2002</v>
      </c>
      <c r="G2011" s="76">
        <f t="shared" ca="1" si="66"/>
        <v>-3.5583582507534753E-2</v>
      </c>
    </row>
    <row r="2012" spans="2:7">
      <c r="B2012" s="283">
        <v>39686.645833333336</v>
      </c>
      <c r="C2012" s="284">
        <v>98.33</v>
      </c>
      <c r="D2012" s="98">
        <f t="shared" si="67"/>
        <v>-0.2228106228264306</v>
      </c>
      <c r="E2012" s="98">
        <v>6.7574485512440496E-3</v>
      </c>
      <c r="F2012" s="98">
        <v>2003</v>
      </c>
      <c r="G2012" s="76">
        <f t="shared" ca="1" si="66"/>
        <v>-9.8836575070724644E-3</v>
      </c>
    </row>
    <row r="2013" spans="2:7">
      <c r="B2013" s="283">
        <v>45721.645833333336</v>
      </c>
      <c r="C2013" s="284">
        <v>1720.2</v>
      </c>
      <c r="D2013" s="98">
        <f t="shared" si="67"/>
        <v>16.49415234414726</v>
      </c>
      <c r="E2013" s="98">
        <v>6.7479384550557242E-3</v>
      </c>
      <c r="F2013" s="98">
        <v>2004</v>
      </c>
      <c r="G2013" s="76">
        <f t="shared" ca="1" si="66"/>
        <v>-1.6605622810341406E-2</v>
      </c>
    </row>
    <row r="2014" spans="2:7">
      <c r="B2014" s="283">
        <v>42977.645833333336</v>
      </c>
      <c r="C2014" s="284">
        <v>346.32</v>
      </c>
      <c r="D2014" s="98">
        <f t="shared" si="67"/>
        <v>-0.79867457272410181</v>
      </c>
      <c r="E2014" s="98">
        <v>6.7441860465116132E-3</v>
      </c>
      <c r="F2014" s="98">
        <v>2005</v>
      </c>
      <c r="G2014" s="76">
        <f t="shared" ca="1" si="66"/>
        <v>-2.8292423655770556E-2</v>
      </c>
    </row>
    <row r="2015" spans="2:7">
      <c r="B2015" s="283">
        <v>42704.645833333336</v>
      </c>
      <c r="C2015" s="284">
        <v>309.64999999999998</v>
      </c>
      <c r="D2015" s="98">
        <f t="shared" si="67"/>
        <v>-0.10588473088473094</v>
      </c>
      <c r="E2015" s="98">
        <v>6.7299564340983498E-3</v>
      </c>
      <c r="F2015" s="98">
        <v>2006</v>
      </c>
      <c r="G2015" s="76">
        <f t="shared" ca="1" si="66"/>
        <v>2.2387597283830257E-2</v>
      </c>
    </row>
    <row r="2016" spans="2:7">
      <c r="B2016" s="283">
        <v>43472.645833333336</v>
      </c>
      <c r="C2016" s="284">
        <v>299.77</v>
      </c>
      <c r="D2016" s="98">
        <f t="shared" si="67"/>
        <v>-3.1906991764895865E-2</v>
      </c>
      <c r="E2016" s="98">
        <v>6.7165933438559922E-3</v>
      </c>
      <c r="F2016" s="98">
        <v>2007</v>
      </c>
      <c r="G2016" s="76">
        <f t="shared" ca="1" si="66"/>
        <v>3.3870700605268318E-2</v>
      </c>
    </row>
    <row r="2017" spans="2:7">
      <c r="B2017" s="283">
        <v>38632.645833333336</v>
      </c>
      <c r="C2017" s="284">
        <v>67.45</v>
      </c>
      <c r="D2017" s="98">
        <f t="shared" si="67"/>
        <v>-0.77499416219101303</v>
      </c>
      <c r="E2017" s="98">
        <v>6.7164179104477473E-3</v>
      </c>
      <c r="F2017" s="98">
        <v>2008</v>
      </c>
      <c r="G2017" s="76">
        <f t="shared" ca="1" si="66"/>
        <v>1.2267810035265166E-2</v>
      </c>
    </row>
    <row r="2018" spans="2:7">
      <c r="B2018" s="283">
        <v>40620.645833333336</v>
      </c>
      <c r="C2018" s="284">
        <v>126.07</v>
      </c>
      <c r="D2018" s="98">
        <f t="shared" si="67"/>
        <v>0.86908821349147503</v>
      </c>
      <c r="E2018" s="98">
        <v>6.7076579094464961E-3</v>
      </c>
      <c r="F2018" s="98">
        <v>2009</v>
      </c>
      <c r="G2018" s="76">
        <f t="shared" ca="1" si="66"/>
        <v>-2.5336000084361484E-2</v>
      </c>
    </row>
    <row r="2019" spans="2:7">
      <c r="B2019" s="283">
        <v>43500.645833333336</v>
      </c>
      <c r="C2019" s="284">
        <v>316.35000000000002</v>
      </c>
      <c r="D2019" s="98">
        <f t="shared" si="67"/>
        <v>1.509320218925994</v>
      </c>
      <c r="E2019" s="98">
        <v>6.6825775656325082E-3</v>
      </c>
      <c r="F2019" s="98">
        <v>2010</v>
      </c>
      <c r="G2019" s="76">
        <f t="shared" ca="1" si="66"/>
        <v>-6.4844285969731892E-4</v>
      </c>
    </row>
    <row r="2020" spans="2:7">
      <c r="B2020" s="283">
        <v>38412.645833333336</v>
      </c>
      <c r="C2020" s="284">
        <v>37.67</v>
      </c>
      <c r="D2020" s="98">
        <f t="shared" si="67"/>
        <v>-0.88092302829144931</v>
      </c>
      <c r="E2020" s="98">
        <v>6.6809192944949913E-3</v>
      </c>
      <c r="F2020" s="98">
        <v>2011</v>
      </c>
      <c r="G2020" s="76">
        <f t="shared" ca="1" si="66"/>
        <v>1.4681255013892967E-2</v>
      </c>
    </row>
    <row r="2021" spans="2:7">
      <c r="B2021" s="283">
        <v>43468.645833333336</v>
      </c>
      <c r="C2021" s="284">
        <v>291.27999999999997</v>
      </c>
      <c r="D2021" s="98">
        <f t="shared" si="67"/>
        <v>6.732413060791079</v>
      </c>
      <c r="E2021" s="98">
        <v>6.6701226887850851E-3</v>
      </c>
      <c r="F2021" s="98">
        <v>2012</v>
      </c>
      <c r="G2021" s="76">
        <f t="shared" ca="1" si="66"/>
        <v>-8.458726069146956E-2</v>
      </c>
    </row>
    <row r="2022" spans="2:7">
      <c r="B2022" s="283">
        <v>37228.645833333336</v>
      </c>
      <c r="C2022" s="284">
        <v>27.18</v>
      </c>
      <c r="D2022" s="98">
        <f t="shared" si="67"/>
        <v>-0.90668772315297996</v>
      </c>
      <c r="E2022" s="98">
        <v>6.6666666666665986E-3</v>
      </c>
      <c r="F2022" s="98">
        <v>2013</v>
      </c>
      <c r="G2022" s="76">
        <f t="shared" ca="1" si="66"/>
        <v>3.124357996185113E-2</v>
      </c>
    </row>
    <row r="2023" spans="2:7">
      <c r="B2023" s="283">
        <v>37678.645833333336</v>
      </c>
      <c r="C2023" s="284">
        <v>21.14</v>
      </c>
      <c r="D2023" s="98">
        <f t="shared" si="67"/>
        <v>-0.22222222222222221</v>
      </c>
      <c r="E2023" s="98">
        <v>6.6666666666665986E-3</v>
      </c>
      <c r="F2023" s="98">
        <v>2014</v>
      </c>
      <c r="G2023" s="76">
        <f t="shared" ca="1" si="66"/>
        <v>5.9969379966626456E-3</v>
      </c>
    </row>
    <row r="2024" spans="2:7">
      <c r="B2024" s="283">
        <v>40557.645833333336</v>
      </c>
      <c r="C2024" s="284">
        <v>135.93</v>
      </c>
      <c r="D2024" s="98">
        <f t="shared" si="67"/>
        <v>5.4299905392620627</v>
      </c>
      <c r="E2024" s="98">
        <v>6.665185514330263E-3</v>
      </c>
      <c r="F2024" s="98">
        <v>2015</v>
      </c>
      <c r="G2024" s="76">
        <f t="shared" ca="1" si="66"/>
        <v>-4.3697538364576242E-3</v>
      </c>
    </row>
    <row r="2025" spans="2:7">
      <c r="B2025" s="283">
        <v>39617.645833333336</v>
      </c>
      <c r="C2025" s="284">
        <v>95.33</v>
      </c>
      <c r="D2025" s="98">
        <f t="shared" si="67"/>
        <v>-0.29868314573677635</v>
      </c>
      <c r="E2025" s="98">
        <v>6.652587117212283E-3</v>
      </c>
      <c r="F2025" s="98">
        <v>2016</v>
      </c>
      <c r="G2025" s="76">
        <f t="shared" ca="1" si="66"/>
        <v>-6.5002452354182297E-2</v>
      </c>
    </row>
    <row r="2026" spans="2:7">
      <c r="B2026" s="283">
        <v>40948.645833333336</v>
      </c>
      <c r="C2026" s="284">
        <v>193.84</v>
      </c>
      <c r="D2026" s="98">
        <f t="shared" si="67"/>
        <v>1.0333578097136265</v>
      </c>
      <c r="E2026" s="98">
        <v>6.6472787702533953E-3</v>
      </c>
      <c r="F2026" s="98">
        <v>2017</v>
      </c>
      <c r="G2026" s="76">
        <f t="shared" ca="1" si="66"/>
        <v>-1.5155324581622595E-2</v>
      </c>
    </row>
    <row r="2027" spans="2:7">
      <c r="B2027" s="283">
        <v>39539.645833333336</v>
      </c>
      <c r="C2027" s="284">
        <v>86.67</v>
      </c>
      <c r="D2027" s="98">
        <f t="shared" si="67"/>
        <v>-0.55287866281469256</v>
      </c>
      <c r="E2027" s="98">
        <v>6.6202090592335505E-3</v>
      </c>
      <c r="F2027" s="98">
        <v>2018</v>
      </c>
      <c r="G2027" s="76">
        <f t="shared" ca="1" si="66"/>
        <v>1.0472423204680201E-3</v>
      </c>
    </row>
    <row r="2028" spans="2:7">
      <c r="B2028" s="283">
        <v>44504.802083333336</v>
      </c>
      <c r="C2028" s="284">
        <v>419.73</v>
      </c>
      <c r="D2028" s="98">
        <f t="shared" si="67"/>
        <v>3.8428521979923849</v>
      </c>
      <c r="E2028" s="98">
        <v>6.6191812360600899E-3</v>
      </c>
      <c r="F2028" s="98">
        <v>2019</v>
      </c>
      <c r="G2028" s="76">
        <f t="shared" ca="1" si="66"/>
        <v>-6.4843163166667436E-3</v>
      </c>
    </row>
    <row r="2029" spans="2:7">
      <c r="B2029" s="283">
        <v>41094.645833333336</v>
      </c>
      <c r="C2029" s="284">
        <v>234.22</v>
      </c>
      <c r="D2029" s="98">
        <f t="shared" si="67"/>
        <v>-0.44197460272079669</v>
      </c>
      <c r="E2029" s="98">
        <v>6.6185318892899581E-3</v>
      </c>
      <c r="F2029" s="98">
        <v>2020</v>
      </c>
      <c r="G2029" s="76">
        <f t="shared" ca="1" si="66"/>
        <v>-1.5129377110470816E-2</v>
      </c>
    </row>
    <row r="2030" spans="2:7">
      <c r="B2030" s="283">
        <v>44382.645833333336</v>
      </c>
      <c r="C2030" s="284">
        <v>327.55</v>
      </c>
      <c r="D2030" s="98">
        <f t="shared" si="67"/>
        <v>0.39847152250021356</v>
      </c>
      <c r="E2030" s="98">
        <v>6.6072526121696562E-3</v>
      </c>
      <c r="F2030" s="98">
        <v>2021</v>
      </c>
      <c r="G2030" s="76">
        <f t="shared" ca="1" si="66"/>
        <v>-7.816543567074459E-3</v>
      </c>
    </row>
    <row r="2031" spans="2:7">
      <c r="B2031" s="283">
        <v>40641.645833333336</v>
      </c>
      <c r="C2031" s="284">
        <v>128</v>
      </c>
      <c r="D2031" s="98">
        <f t="shared" si="67"/>
        <v>-0.60921996641734089</v>
      </c>
      <c r="E2031" s="98">
        <v>6.6058508965083362E-3</v>
      </c>
      <c r="F2031" s="98">
        <v>2022</v>
      </c>
      <c r="G2031" s="76">
        <f t="shared" ca="1" si="66"/>
        <v>-4.8507376710087383E-2</v>
      </c>
    </row>
    <row r="2032" spans="2:7">
      <c r="B2032" s="283">
        <v>45897.645833333336</v>
      </c>
      <c r="C2032" s="284">
        <v>3531.33</v>
      </c>
      <c r="D2032" s="98">
        <f t="shared" si="67"/>
        <v>26.588515624999999</v>
      </c>
      <c r="E2032" s="98">
        <v>6.6017325272149652E-3</v>
      </c>
      <c r="F2032" s="98">
        <v>2023</v>
      </c>
      <c r="G2032" s="76">
        <f t="shared" ca="1" si="66"/>
        <v>-1.706511612704803E-2</v>
      </c>
    </row>
    <row r="2033" spans="2:7">
      <c r="B2033" s="283">
        <v>38523.645833333336</v>
      </c>
      <c r="C2033" s="284">
        <v>51.89</v>
      </c>
      <c r="D2033" s="98">
        <f t="shared" si="67"/>
        <v>-0.98530581962036967</v>
      </c>
      <c r="E2033" s="98">
        <v>6.5955383123181832E-3</v>
      </c>
      <c r="F2033" s="98">
        <v>2024</v>
      </c>
      <c r="G2033" s="76">
        <f t="shared" ca="1" si="66"/>
        <v>4.1521160077758308E-2</v>
      </c>
    </row>
    <row r="2034" spans="2:7">
      <c r="B2034" s="283">
        <v>41870.645833333336</v>
      </c>
      <c r="C2034" s="284">
        <v>187.79</v>
      </c>
      <c r="D2034" s="98">
        <f t="shared" si="67"/>
        <v>2.6190017344382346</v>
      </c>
      <c r="E2034" s="98">
        <v>6.5930531732418807E-3</v>
      </c>
      <c r="F2034" s="98">
        <v>2025</v>
      </c>
      <c r="G2034" s="76">
        <f t="shared" ca="1" si="66"/>
        <v>9.4897862742258365E-3</v>
      </c>
    </row>
    <row r="2035" spans="2:7">
      <c r="B2035" s="283">
        <v>38296.645833333336</v>
      </c>
      <c r="C2035" s="284">
        <v>29.04</v>
      </c>
      <c r="D2035" s="98">
        <f t="shared" si="67"/>
        <v>-0.84535917780499492</v>
      </c>
      <c r="E2035" s="98">
        <v>6.58578856152503E-3</v>
      </c>
      <c r="F2035" s="98">
        <v>2026</v>
      </c>
      <c r="G2035" s="76">
        <f t="shared" ca="1" si="66"/>
        <v>9.5749652342387252E-3</v>
      </c>
    </row>
    <row r="2036" spans="2:7">
      <c r="B2036" s="283">
        <v>37105.645833333336</v>
      </c>
      <c r="C2036" s="284">
        <v>21.4</v>
      </c>
      <c r="D2036" s="98">
        <f t="shared" si="67"/>
        <v>-0.26308539944903586</v>
      </c>
      <c r="E2036" s="98">
        <v>6.5851364063969076E-3</v>
      </c>
      <c r="F2036" s="98">
        <v>2027</v>
      </c>
      <c r="G2036" s="76">
        <f t="shared" ca="1" si="66"/>
        <v>-2.4002341162000541E-2</v>
      </c>
    </row>
    <row r="2037" spans="2:7">
      <c r="B2037" s="283">
        <v>40479.645833333336</v>
      </c>
      <c r="C2037" s="284">
        <v>114.71</v>
      </c>
      <c r="D2037" s="98">
        <f t="shared" si="67"/>
        <v>4.3602803738317757</v>
      </c>
      <c r="E2037" s="98">
        <v>6.5812565812566337E-3</v>
      </c>
      <c r="F2037" s="98">
        <v>2028</v>
      </c>
      <c r="G2037" s="76">
        <f t="shared" ca="1" si="66"/>
        <v>-1.7974706622498414E-2</v>
      </c>
    </row>
    <row r="2038" spans="2:7">
      <c r="B2038" s="283">
        <v>40627.645833333336</v>
      </c>
      <c r="C2038" s="284">
        <v>125.42</v>
      </c>
      <c r="D2038" s="98">
        <f t="shared" si="67"/>
        <v>9.3365879173568311E-2</v>
      </c>
      <c r="E2038" s="98">
        <v>6.5810593900481607E-3</v>
      </c>
      <c r="F2038" s="98">
        <v>2029</v>
      </c>
      <c r="G2038" s="76">
        <f t="shared" ca="1" si="66"/>
        <v>3.5844185743198788E-2</v>
      </c>
    </row>
    <row r="2039" spans="2:7">
      <c r="B2039" s="283">
        <v>42241.645833333336</v>
      </c>
      <c r="C2039" s="284">
        <v>188.43</v>
      </c>
      <c r="D2039" s="98">
        <f t="shared" si="67"/>
        <v>0.50239196300430566</v>
      </c>
      <c r="E2039" s="98">
        <v>6.5705128205129082E-3</v>
      </c>
      <c r="F2039" s="98">
        <v>2030</v>
      </c>
      <c r="G2039" s="76">
        <f t="shared" ca="1" si="66"/>
        <v>6.5239368118452552E-3</v>
      </c>
    </row>
    <row r="2040" spans="2:7">
      <c r="B2040" s="283">
        <v>44309.645833333336</v>
      </c>
      <c r="C2040" s="284">
        <v>288.25</v>
      </c>
      <c r="D2040" s="98">
        <f t="shared" si="67"/>
        <v>0.52974579419413037</v>
      </c>
      <c r="E2040" s="98">
        <v>6.5649334776687329E-3</v>
      </c>
      <c r="F2040" s="98">
        <v>2031</v>
      </c>
      <c r="G2040" s="76">
        <f t="shared" ca="1" si="66"/>
        <v>6.084393649095788E-3</v>
      </c>
    </row>
    <row r="2041" spans="2:7">
      <c r="B2041" s="283">
        <v>39066.645833333336</v>
      </c>
      <c r="C2041" s="284">
        <v>90.48</v>
      </c>
      <c r="D2041" s="98">
        <f t="shared" si="67"/>
        <v>-0.68610581092801382</v>
      </c>
      <c r="E2041" s="98">
        <v>6.5635777060852885E-3</v>
      </c>
      <c r="F2041" s="98">
        <v>2032</v>
      </c>
      <c r="G2041" s="76">
        <f t="shared" ca="1" si="66"/>
        <v>-4.3639815947147977E-2</v>
      </c>
    </row>
    <row r="2042" spans="2:7">
      <c r="B2042" s="283">
        <v>45111.645833333336</v>
      </c>
      <c r="C2042" s="284">
        <v>568.98</v>
      </c>
      <c r="D2042" s="98">
        <f t="shared" si="67"/>
        <v>5.2884615384615383</v>
      </c>
      <c r="E2042" s="98">
        <v>6.5632352681019857E-3</v>
      </c>
      <c r="F2042" s="98">
        <v>2033</v>
      </c>
      <c r="G2042" s="76">
        <f t="shared" ca="1" si="66"/>
        <v>5.3666462957803675E-2</v>
      </c>
    </row>
    <row r="2043" spans="2:7">
      <c r="B2043" s="283">
        <v>40091.645833333336</v>
      </c>
      <c r="C2043" s="284">
        <v>117.62</v>
      </c>
      <c r="D2043" s="98">
        <f t="shared" si="67"/>
        <v>-0.79327920137790431</v>
      </c>
      <c r="E2043" s="98">
        <v>6.5035084716755787E-3</v>
      </c>
      <c r="F2043" s="98">
        <v>2034</v>
      </c>
      <c r="G2043" s="76">
        <f t="shared" ca="1" si="66"/>
        <v>2.0318174951918098E-2</v>
      </c>
    </row>
    <row r="2044" spans="2:7">
      <c r="B2044" s="283">
        <v>40156.645833333336</v>
      </c>
      <c r="C2044" s="284">
        <v>119.42</v>
      </c>
      <c r="D2044" s="98">
        <f t="shared" si="67"/>
        <v>1.5303519809556132E-2</v>
      </c>
      <c r="E2044" s="98">
        <v>6.4896755162242581E-3</v>
      </c>
      <c r="F2044" s="98">
        <v>2035</v>
      </c>
      <c r="G2044" s="76">
        <f t="shared" ca="1" si="66"/>
        <v>4.8007719734522294E-2</v>
      </c>
    </row>
    <row r="2045" spans="2:7">
      <c r="B2045" s="283">
        <v>37837.645833333336</v>
      </c>
      <c r="C2045" s="284">
        <v>24.83</v>
      </c>
      <c r="D2045" s="98">
        <f t="shared" si="67"/>
        <v>-0.79207837883101662</v>
      </c>
      <c r="E2045" s="98">
        <v>6.4856100526955451E-3</v>
      </c>
      <c r="F2045" s="98">
        <v>2036</v>
      </c>
      <c r="G2045" s="76">
        <f t="shared" ca="1" si="66"/>
        <v>2.8371666707302557E-2</v>
      </c>
    </row>
    <row r="2046" spans="2:7">
      <c r="B2046" s="283">
        <v>38166.645833333336</v>
      </c>
      <c r="C2046" s="284">
        <v>24.83</v>
      </c>
      <c r="D2046" s="98">
        <f t="shared" si="67"/>
        <v>0</v>
      </c>
      <c r="E2046" s="98">
        <v>6.4856100526955451E-3</v>
      </c>
      <c r="F2046" s="98">
        <v>2037</v>
      </c>
      <c r="G2046" s="76">
        <f t="shared" ca="1" si="66"/>
        <v>1.6374430150204324E-2</v>
      </c>
    </row>
    <row r="2047" spans="2:7">
      <c r="B2047" s="283">
        <v>37950.645833333336</v>
      </c>
      <c r="C2047" s="284">
        <v>24.87</v>
      </c>
      <c r="D2047" s="98">
        <f t="shared" si="67"/>
        <v>1.610954490535832E-3</v>
      </c>
      <c r="E2047" s="98">
        <v>6.4751112909753328E-3</v>
      </c>
      <c r="F2047" s="98">
        <v>2038</v>
      </c>
      <c r="G2047" s="76">
        <f t="shared" ca="1" si="66"/>
        <v>9.7255451424902474E-3</v>
      </c>
    </row>
    <row r="2048" spans="2:7">
      <c r="B2048" s="283">
        <v>44480.645833333336</v>
      </c>
      <c r="C2048" s="284">
        <v>422.92</v>
      </c>
      <c r="D2048" s="98">
        <f t="shared" si="67"/>
        <v>16.005227181342985</v>
      </c>
      <c r="E2048" s="98">
        <v>6.4252058445575244E-3</v>
      </c>
      <c r="F2048" s="98">
        <v>2039</v>
      </c>
      <c r="G2048" s="76">
        <f t="shared" ca="1" si="66"/>
        <v>1.3800797053486937E-3</v>
      </c>
    </row>
    <row r="2049" spans="2:7">
      <c r="B2049" s="283">
        <v>43271.645833333336</v>
      </c>
      <c r="C2049" s="284">
        <v>243.15</v>
      </c>
      <c r="D2049" s="98">
        <f t="shared" si="67"/>
        <v>-0.42506857088811123</v>
      </c>
      <c r="E2049" s="98">
        <v>6.4155629139073245E-3</v>
      </c>
      <c r="F2049" s="98">
        <v>2040</v>
      </c>
      <c r="G2049" s="76">
        <f t="shared" ca="1" si="66"/>
        <v>2.8458761498922555E-2</v>
      </c>
    </row>
    <row r="2050" spans="2:7">
      <c r="B2050" s="283">
        <v>38544.645833333336</v>
      </c>
      <c r="C2050" s="284">
        <v>51.79</v>
      </c>
      <c r="D2050" s="98">
        <f t="shared" si="67"/>
        <v>-0.78700390705325929</v>
      </c>
      <c r="E2050" s="98">
        <v>6.4127477652544673E-3</v>
      </c>
      <c r="F2050" s="98">
        <v>2041</v>
      </c>
      <c r="G2050" s="76">
        <f t="shared" ca="1" si="66"/>
        <v>5.1399552277061195E-3</v>
      </c>
    </row>
    <row r="2051" spans="2:7">
      <c r="B2051" s="283">
        <v>42103.645833333336</v>
      </c>
      <c r="C2051" s="284">
        <v>153.88</v>
      </c>
      <c r="D2051" s="98">
        <f t="shared" si="67"/>
        <v>1.9712299671751303</v>
      </c>
      <c r="E2051" s="98">
        <v>6.409417920209215E-3</v>
      </c>
      <c r="F2051" s="98">
        <v>2042</v>
      </c>
      <c r="G2051" s="76">
        <f t="shared" ca="1" si="66"/>
        <v>1.3784713194578047E-2</v>
      </c>
    </row>
    <row r="2052" spans="2:7">
      <c r="B2052" s="283">
        <v>43794.645833333336</v>
      </c>
      <c r="C2052" s="284">
        <v>386.28</v>
      </c>
      <c r="D2052" s="98">
        <f t="shared" si="67"/>
        <v>1.5102677410969587</v>
      </c>
      <c r="E2052" s="98">
        <v>6.4092543379707934E-3</v>
      </c>
      <c r="F2052" s="98">
        <v>2043</v>
      </c>
      <c r="G2052" s="76">
        <f t="shared" ca="1" si="66"/>
        <v>-1.3505239420553187E-2</v>
      </c>
    </row>
    <row r="2053" spans="2:7">
      <c r="B2053" s="283">
        <v>39609.645833333336</v>
      </c>
      <c r="C2053" s="284">
        <v>96.01</v>
      </c>
      <c r="D2053" s="98">
        <f t="shared" si="67"/>
        <v>-0.75144972558765666</v>
      </c>
      <c r="E2053" s="98">
        <v>6.3941299790355455E-3</v>
      </c>
      <c r="F2053" s="98">
        <v>2044</v>
      </c>
      <c r="G2053" s="76">
        <f t="shared" ca="1" si="66"/>
        <v>-7.2440990225401004E-3</v>
      </c>
    </row>
    <row r="2054" spans="2:7">
      <c r="B2054" s="283">
        <v>45183.645833333336</v>
      </c>
      <c r="C2054" s="284">
        <v>695.23</v>
      </c>
      <c r="D2054" s="98">
        <f t="shared" si="67"/>
        <v>6.2412248724091235</v>
      </c>
      <c r="E2054" s="98">
        <v>6.3837179004659905E-3</v>
      </c>
      <c r="F2054" s="98">
        <v>2045</v>
      </c>
      <c r="G2054" s="76">
        <f t="shared" ca="1" si="66"/>
        <v>4.188464244668208E-2</v>
      </c>
    </row>
    <row r="2055" spans="2:7">
      <c r="B2055" s="283">
        <v>41143.645833333336</v>
      </c>
      <c r="C2055" s="284">
        <v>218.16</v>
      </c>
      <c r="D2055" s="98">
        <f t="shared" si="67"/>
        <v>-0.68620456539562447</v>
      </c>
      <c r="E2055" s="98">
        <v>6.3659009133683053E-3</v>
      </c>
      <c r="F2055" s="98">
        <v>2046</v>
      </c>
      <c r="G2055" s="76">
        <f t="shared" ca="1" si="66"/>
        <v>-1.5070345578067364E-2</v>
      </c>
    </row>
    <row r="2056" spans="2:7">
      <c r="B2056" s="283">
        <v>40164.645833333336</v>
      </c>
      <c r="C2056" s="284">
        <v>118.94</v>
      </c>
      <c r="D2056" s="98">
        <f t="shared" si="67"/>
        <v>-0.4548038137147048</v>
      </c>
      <c r="E2056" s="98">
        <v>6.3457145274556925E-3</v>
      </c>
      <c r="F2056" s="98">
        <v>2047</v>
      </c>
      <c r="G2056" s="76">
        <f t="shared" ca="1" si="66"/>
        <v>5.5270215506322606E-2</v>
      </c>
    </row>
    <row r="2057" spans="2:7">
      <c r="B2057" s="283">
        <v>39955.645833333336</v>
      </c>
      <c r="C2057" s="284">
        <v>74.599999999999994</v>
      </c>
      <c r="D2057" s="98">
        <f t="shared" si="67"/>
        <v>-0.37279300487640832</v>
      </c>
      <c r="E2057" s="98">
        <v>6.3402131390799532E-3</v>
      </c>
      <c r="F2057" s="98">
        <v>2048</v>
      </c>
      <c r="G2057" s="76">
        <f t="shared" ca="1" si="66"/>
        <v>8.9654195964182521E-3</v>
      </c>
    </row>
    <row r="2058" spans="2:7">
      <c r="B2058" s="283">
        <v>42779.645833333336</v>
      </c>
      <c r="C2058" s="284">
        <v>352.37</v>
      </c>
      <c r="D2058" s="98">
        <f t="shared" si="67"/>
        <v>3.7234584450402153</v>
      </c>
      <c r="E2058" s="98">
        <v>6.3401399400258018E-3</v>
      </c>
      <c r="F2058" s="98">
        <v>2049</v>
      </c>
      <c r="G2058" s="76">
        <f t="shared" ref="G2058:G2121" ca="1" si="68">_xlfn.NORM.INV(RAND(),M$12,M$13)</f>
        <v>-1.6681712532818454E-2</v>
      </c>
    </row>
    <row r="2059" spans="2:7">
      <c r="B2059" s="283">
        <v>43210.645833333336</v>
      </c>
      <c r="C2059" s="284">
        <v>298.73</v>
      </c>
      <c r="D2059" s="98">
        <f t="shared" ref="D2059:D2122" si="69">C2059/C2058-1</f>
        <v>-0.15222635298124132</v>
      </c>
      <c r="E2059" s="98">
        <v>6.3331648980966548E-3</v>
      </c>
      <c r="F2059" s="98">
        <v>2050</v>
      </c>
      <c r="G2059" s="76">
        <f t="shared" ca="1" si="68"/>
        <v>-5.7551755836709288E-3</v>
      </c>
    </row>
    <row r="2060" spans="2:7">
      <c r="B2060" s="283">
        <v>44467.645833333336</v>
      </c>
      <c r="C2060" s="284">
        <v>352.95</v>
      </c>
      <c r="D2060" s="98">
        <f t="shared" si="69"/>
        <v>0.18150169048973974</v>
      </c>
      <c r="E2060" s="98">
        <v>6.3296552903941983E-3</v>
      </c>
      <c r="F2060" s="98">
        <v>2051</v>
      </c>
      <c r="G2060" s="76">
        <f t="shared" ca="1" si="68"/>
        <v>-6.1663015884707486E-3</v>
      </c>
    </row>
    <row r="2061" spans="2:7">
      <c r="B2061" s="283">
        <v>40560.645833333336</v>
      </c>
      <c r="C2061" s="284">
        <v>136.79</v>
      </c>
      <c r="D2061" s="98">
        <f t="shared" si="69"/>
        <v>-0.61243802238277378</v>
      </c>
      <c r="E2061" s="98">
        <v>6.3267858456557136E-3</v>
      </c>
      <c r="F2061" s="98">
        <v>2052</v>
      </c>
      <c r="G2061" s="76">
        <f t="shared" ca="1" si="68"/>
        <v>-1.9079970821412266E-2</v>
      </c>
    </row>
    <row r="2062" spans="2:7">
      <c r="B2062" s="283">
        <v>37791.645833333336</v>
      </c>
      <c r="C2062" s="284">
        <v>22.27</v>
      </c>
      <c r="D2062" s="98">
        <f t="shared" si="69"/>
        <v>-0.83719570144016375</v>
      </c>
      <c r="E2062" s="98">
        <v>6.3262539539088447E-3</v>
      </c>
      <c r="F2062" s="98">
        <v>2053</v>
      </c>
      <c r="G2062" s="76">
        <f t="shared" ca="1" si="68"/>
        <v>1.7550929682931926E-2</v>
      </c>
    </row>
    <row r="2063" spans="2:7">
      <c r="B2063" s="283">
        <v>39409.645833333336</v>
      </c>
      <c r="C2063" s="284">
        <v>92.4</v>
      </c>
      <c r="D2063" s="98">
        <f t="shared" si="69"/>
        <v>3.1490794791198926</v>
      </c>
      <c r="E2063" s="98">
        <v>6.3167065998694927E-3</v>
      </c>
      <c r="F2063" s="98">
        <v>2054</v>
      </c>
      <c r="G2063" s="76">
        <f t="shared" ca="1" si="68"/>
        <v>2.789007028709259E-3</v>
      </c>
    </row>
    <row r="2064" spans="2:7">
      <c r="B2064" s="283">
        <v>39260.645833333336</v>
      </c>
      <c r="C2064" s="284">
        <v>95.6</v>
      </c>
      <c r="D2064" s="98">
        <f t="shared" si="69"/>
        <v>3.463203463203457E-2</v>
      </c>
      <c r="E2064" s="98">
        <v>6.3157894736840525E-3</v>
      </c>
      <c r="F2064" s="98">
        <v>2055</v>
      </c>
      <c r="G2064" s="76">
        <f t="shared" ca="1" si="68"/>
        <v>1.0807371585792137E-2</v>
      </c>
    </row>
    <row r="2065" spans="2:7">
      <c r="B2065" s="283">
        <v>38204.645833333336</v>
      </c>
      <c r="C2065" s="284">
        <v>25.63</v>
      </c>
      <c r="D2065" s="98">
        <f t="shared" si="69"/>
        <v>-0.73190376569037663</v>
      </c>
      <c r="E2065" s="98">
        <v>6.2819002748331076E-3</v>
      </c>
      <c r="F2065" s="98">
        <v>2056</v>
      </c>
      <c r="G2065" s="76">
        <f t="shared" ca="1" si="68"/>
        <v>-3.2458977939873006E-2</v>
      </c>
    </row>
    <row r="2066" spans="2:7">
      <c r="B2066" s="283">
        <v>40102.645833333336</v>
      </c>
      <c r="C2066" s="284">
        <v>121.75</v>
      </c>
      <c r="D2066" s="98">
        <f t="shared" si="69"/>
        <v>3.7502926258291067</v>
      </c>
      <c r="E2066" s="98">
        <v>6.2815108686669063E-3</v>
      </c>
      <c r="F2066" s="98">
        <v>2057</v>
      </c>
      <c r="G2066" s="76">
        <f t="shared" ca="1" si="68"/>
        <v>-3.8799833262622829E-4</v>
      </c>
    </row>
    <row r="2067" spans="2:7">
      <c r="B2067" s="283">
        <v>37824.645833333336</v>
      </c>
      <c r="C2067" s="284">
        <v>24.04</v>
      </c>
      <c r="D2067" s="98">
        <f t="shared" si="69"/>
        <v>-0.8025462012320328</v>
      </c>
      <c r="E2067" s="98">
        <v>6.2787777312682813E-3</v>
      </c>
      <c r="F2067" s="98">
        <v>2058</v>
      </c>
      <c r="G2067" s="76">
        <f t="shared" ca="1" si="68"/>
        <v>1.6348866393606276E-2</v>
      </c>
    </row>
    <row r="2068" spans="2:7">
      <c r="B2068" s="283">
        <v>38293.645833333336</v>
      </c>
      <c r="C2068" s="284">
        <v>28.99</v>
      </c>
      <c r="D2068" s="98">
        <f t="shared" si="69"/>
        <v>0.20590682196339438</v>
      </c>
      <c r="E2068" s="98">
        <v>6.2478306143700646E-3</v>
      </c>
      <c r="F2068" s="98">
        <v>2059</v>
      </c>
      <c r="G2068" s="76">
        <f t="shared" ca="1" si="68"/>
        <v>-4.9946672558556726E-2</v>
      </c>
    </row>
    <row r="2069" spans="2:7">
      <c r="B2069" s="283">
        <v>39353.645833333336</v>
      </c>
      <c r="C2069" s="284">
        <v>100.04</v>
      </c>
      <c r="D2069" s="98">
        <f t="shared" si="69"/>
        <v>2.4508451190065546</v>
      </c>
      <c r="E2069" s="98">
        <v>6.2361697847514996E-3</v>
      </c>
      <c r="F2069" s="98">
        <v>2060</v>
      </c>
      <c r="G2069" s="76">
        <f t="shared" ca="1" si="68"/>
        <v>1.8313426082797141E-2</v>
      </c>
    </row>
    <row r="2070" spans="2:7">
      <c r="B2070" s="283">
        <v>38218.645833333336</v>
      </c>
      <c r="C2070" s="284">
        <v>25.84</v>
      </c>
      <c r="D2070" s="98">
        <f t="shared" si="69"/>
        <v>-0.74170331867253103</v>
      </c>
      <c r="E2070" s="98">
        <v>6.230529595015577E-3</v>
      </c>
      <c r="F2070" s="98">
        <v>2061</v>
      </c>
      <c r="G2070" s="76">
        <f t="shared" ca="1" si="68"/>
        <v>7.5173517356776451E-2</v>
      </c>
    </row>
    <row r="2071" spans="2:7">
      <c r="B2071" s="283">
        <v>44250.645833333336</v>
      </c>
      <c r="C2071" s="284">
        <v>303.8</v>
      </c>
      <c r="D2071" s="98">
        <f t="shared" si="69"/>
        <v>10.756965944272446</v>
      </c>
      <c r="E2071" s="98">
        <v>6.226815050344392E-3</v>
      </c>
      <c r="F2071" s="98">
        <v>2062</v>
      </c>
      <c r="G2071" s="76">
        <f t="shared" ca="1" si="68"/>
        <v>-1.1979489695630211E-2</v>
      </c>
    </row>
    <row r="2072" spans="2:7">
      <c r="B2072" s="283">
        <v>43244.645833333336</v>
      </c>
      <c r="C2072" s="284">
        <v>256.39999999999998</v>
      </c>
      <c r="D2072" s="98">
        <f t="shared" si="69"/>
        <v>-0.15602369980250175</v>
      </c>
      <c r="E2072" s="98">
        <v>6.2004552232948207E-3</v>
      </c>
      <c r="F2072" s="98">
        <v>2063</v>
      </c>
      <c r="G2072" s="76">
        <f t="shared" ca="1" si="68"/>
        <v>1.3601674984800791E-2</v>
      </c>
    </row>
    <row r="2073" spans="2:7">
      <c r="B2073" s="283">
        <v>41075.645833333336</v>
      </c>
      <c r="C2073" s="284">
        <v>222.42</v>
      </c>
      <c r="D2073" s="98">
        <f t="shared" si="69"/>
        <v>-0.13252730109204369</v>
      </c>
      <c r="E2073" s="98">
        <v>6.1976928296765266E-3</v>
      </c>
      <c r="F2073" s="98">
        <v>2064</v>
      </c>
      <c r="G2073" s="76">
        <f t="shared" ca="1" si="68"/>
        <v>-1.6896759082985921E-2</v>
      </c>
    </row>
    <row r="2074" spans="2:7">
      <c r="B2074" s="283">
        <v>45286.645833333336</v>
      </c>
      <c r="C2074" s="284">
        <v>703.68</v>
      </c>
      <c r="D2074" s="98">
        <f t="shared" si="69"/>
        <v>2.1637442676018344</v>
      </c>
      <c r="E2074" s="98">
        <v>6.1914635018229802E-3</v>
      </c>
      <c r="F2074" s="98">
        <v>2065</v>
      </c>
      <c r="G2074" s="76">
        <f t="shared" ca="1" si="68"/>
        <v>-1.9373898719665067E-3</v>
      </c>
    </row>
    <row r="2075" spans="2:7">
      <c r="B2075" s="283">
        <v>38985.645833333336</v>
      </c>
      <c r="C2075" s="284">
        <v>70</v>
      </c>
      <c r="D2075" s="98">
        <f t="shared" si="69"/>
        <v>-0.90052296498408368</v>
      </c>
      <c r="E2075" s="98">
        <v>6.180825068276663E-3</v>
      </c>
      <c r="F2075" s="98">
        <v>2066</v>
      </c>
      <c r="G2075" s="76">
        <f t="shared" ca="1" si="68"/>
        <v>2.3611987353737669E-2</v>
      </c>
    </row>
    <row r="2076" spans="2:7">
      <c r="B2076" s="283">
        <v>39841.645833333336</v>
      </c>
      <c r="C2076" s="284">
        <v>50.47</v>
      </c>
      <c r="D2076" s="98">
        <f t="shared" si="69"/>
        <v>-0.27900000000000003</v>
      </c>
      <c r="E2076" s="98">
        <v>6.180223285486397E-3</v>
      </c>
      <c r="F2076" s="98">
        <v>2067</v>
      </c>
      <c r="G2076" s="76">
        <f t="shared" ca="1" si="68"/>
        <v>5.9161666286167168E-2</v>
      </c>
    </row>
    <row r="2077" spans="2:7">
      <c r="B2077" s="283">
        <v>42172.645833333336</v>
      </c>
      <c r="C2077" s="284">
        <v>155.32</v>
      </c>
      <c r="D2077" s="98">
        <f t="shared" si="69"/>
        <v>2.0774717654051913</v>
      </c>
      <c r="E2077" s="98">
        <v>6.1540454751569662E-3</v>
      </c>
      <c r="F2077" s="98">
        <v>2068</v>
      </c>
      <c r="G2077" s="76">
        <f t="shared" ca="1" si="68"/>
        <v>5.3349232822330589E-2</v>
      </c>
    </row>
    <row r="2078" spans="2:7">
      <c r="B2078" s="283">
        <v>36803.645833333336</v>
      </c>
      <c r="C2078" s="284">
        <v>26.16</v>
      </c>
      <c r="D2078" s="98">
        <f t="shared" si="69"/>
        <v>-0.83157352562451714</v>
      </c>
      <c r="E2078" s="98">
        <v>6.1538461538461764E-3</v>
      </c>
      <c r="F2078" s="98">
        <v>2069</v>
      </c>
      <c r="G2078" s="76">
        <f t="shared" ca="1" si="68"/>
        <v>-8.8553621179823669E-2</v>
      </c>
    </row>
    <row r="2079" spans="2:7">
      <c r="B2079" s="283">
        <v>40799.645833333336</v>
      </c>
      <c r="C2079" s="284">
        <v>232.48</v>
      </c>
      <c r="D2079" s="98">
        <f t="shared" si="69"/>
        <v>7.8868501529051986</v>
      </c>
      <c r="E2079" s="98">
        <v>6.1020469987449477E-3</v>
      </c>
      <c r="F2079" s="98">
        <v>2070</v>
      </c>
      <c r="G2079" s="76">
        <f t="shared" ca="1" si="68"/>
        <v>-1.3004558067455447E-2</v>
      </c>
    </row>
    <row r="2080" spans="2:7">
      <c r="B2080" s="283">
        <v>45176.645833333336</v>
      </c>
      <c r="C2080" s="284">
        <v>704.5</v>
      </c>
      <c r="D2080" s="98">
        <f t="shared" si="69"/>
        <v>2.0303682037164488</v>
      </c>
      <c r="E2080" s="98">
        <v>6.0979963726204289E-3</v>
      </c>
      <c r="F2080" s="98">
        <v>2071</v>
      </c>
      <c r="G2080" s="76">
        <f t="shared" ca="1" si="68"/>
        <v>4.6680367837241048E-2</v>
      </c>
    </row>
    <row r="2081" spans="2:7">
      <c r="B2081" s="283">
        <v>41193.645833333336</v>
      </c>
      <c r="C2081" s="284">
        <v>226.05</v>
      </c>
      <c r="D2081" s="98">
        <f t="shared" si="69"/>
        <v>-0.67913413768630226</v>
      </c>
      <c r="E2081" s="98">
        <v>6.0975609756097615E-3</v>
      </c>
      <c r="F2081" s="98">
        <v>2072</v>
      </c>
      <c r="G2081" s="76">
        <f t="shared" ca="1" si="68"/>
        <v>5.0519626290488808E-3</v>
      </c>
    </row>
    <row r="2082" spans="2:7">
      <c r="B2082" s="283">
        <v>41744.645833333336</v>
      </c>
      <c r="C2082" s="284">
        <v>216.24</v>
      </c>
      <c r="D2082" s="98">
        <f t="shared" si="69"/>
        <v>-4.339747843397479E-2</v>
      </c>
      <c r="E2082" s="98">
        <v>6.0950076769181738E-3</v>
      </c>
      <c r="F2082" s="98">
        <v>2073</v>
      </c>
      <c r="G2082" s="76">
        <f t="shared" ca="1" si="68"/>
        <v>-1.8402110096147847E-3</v>
      </c>
    </row>
    <row r="2083" spans="2:7">
      <c r="B2083" s="283">
        <v>44340.645833333336</v>
      </c>
      <c r="C2083" s="284">
        <v>302.18</v>
      </c>
      <c r="D2083" s="98">
        <f t="shared" si="69"/>
        <v>0.39742878283388827</v>
      </c>
      <c r="E2083" s="98">
        <v>6.0928916264357813E-3</v>
      </c>
      <c r="F2083" s="98">
        <v>2074</v>
      </c>
      <c r="G2083" s="76">
        <f t="shared" ca="1" si="68"/>
        <v>-3.825383214557027E-3</v>
      </c>
    </row>
    <row r="2084" spans="2:7">
      <c r="B2084" s="283">
        <v>44098.645833333336</v>
      </c>
      <c r="C2084" s="284">
        <v>305.92</v>
      </c>
      <c r="D2084" s="98">
        <f t="shared" si="69"/>
        <v>1.237672910185994E-2</v>
      </c>
      <c r="E2084" s="98">
        <v>6.0841253658698857E-3</v>
      </c>
      <c r="F2084" s="98">
        <v>2075</v>
      </c>
      <c r="G2084" s="76">
        <f t="shared" ca="1" si="68"/>
        <v>-1.6147400857403946E-2</v>
      </c>
    </row>
    <row r="2085" spans="2:7">
      <c r="B2085" s="283">
        <v>38082.645833333336</v>
      </c>
      <c r="C2085" s="284">
        <v>24.81</v>
      </c>
      <c r="D2085" s="98">
        <f t="shared" si="69"/>
        <v>-0.91890036610878667</v>
      </c>
      <c r="E2085" s="98">
        <v>6.0827250608272987E-3</v>
      </c>
      <c r="F2085" s="98">
        <v>2076</v>
      </c>
      <c r="G2085" s="76">
        <f t="shared" ca="1" si="68"/>
        <v>2.9523281773288824E-2</v>
      </c>
    </row>
    <row r="2086" spans="2:7">
      <c r="B2086" s="283">
        <v>38966.645833333336</v>
      </c>
      <c r="C2086" s="284">
        <v>74.489999999999995</v>
      </c>
      <c r="D2086" s="98">
        <f t="shared" si="69"/>
        <v>2.0024183796856105</v>
      </c>
      <c r="E2086" s="98">
        <v>6.0777957860613796E-3</v>
      </c>
      <c r="F2086" s="98">
        <v>2077</v>
      </c>
      <c r="G2086" s="76">
        <f t="shared" ca="1" si="68"/>
        <v>3.072022849311451E-2</v>
      </c>
    </row>
    <row r="2087" spans="2:7">
      <c r="B2087" s="283">
        <v>44091.645833333336</v>
      </c>
      <c r="C2087" s="284">
        <v>315.52999999999997</v>
      </c>
      <c r="D2087" s="98">
        <f t="shared" si="69"/>
        <v>3.2358705866559268</v>
      </c>
      <c r="E2087" s="98">
        <v>6.0580939323406913E-3</v>
      </c>
      <c r="F2087" s="98">
        <v>2078</v>
      </c>
      <c r="G2087" s="76">
        <f t="shared" ca="1" si="68"/>
        <v>1.1086110766840064E-3</v>
      </c>
    </row>
    <row r="2088" spans="2:7">
      <c r="B2088" s="283">
        <v>40340.645833333336</v>
      </c>
      <c r="C2088" s="284">
        <v>122.91</v>
      </c>
      <c r="D2088" s="98">
        <f t="shared" si="69"/>
        <v>-0.61046493201914243</v>
      </c>
      <c r="E2088" s="98">
        <v>6.0571335024963702E-3</v>
      </c>
      <c r="F2088" s="98">
        <v>2079</v>
      </c>
      <c r="G2088" s="76">
        <f t="shared" ca="1" si="68"/>
        <v>2.8869252387653749E-3</v>
      </c>
    </row>
    <row r="2089" spans="2:7">
      <c r="B2089" s="283">
        <v>38898.645833333336</v>
      </c>
      <c r="C2089" s="284">
        <v>89.71</v>
      </c>
      <c r="D2089" s="98">
        <f t="shared" si="69"/>
        <v>-0.27011634529330408</v>
      </c>
      <c r="E2089" s="98">
        <v>6.0558483794996842E-3</v>
      </c>
      <c r="F2089" s="98">
        <v>2080</v>
      </c>
      <c r="G2089" s="76">
        <f t="shared" ca="1" si="68"/>
        <v>-2.5699429634422708E-2</v>
      </c>
    </row>
    <row r="2090" spans="2:7">
      <c r="B2090" s="283">
        <v>40352.645833333336</v>
      </c>
      <c r="C2090" s="284">
        <v>123.01</v>
      </c>
      <c r="D2090" s="98">
        <f t="shared" si="69"/>
        <v>0.37119607624568074</v>
      </c>
      <c r="E2090" s="98">
        <v>6.0521796025190255E-3</v>
      </c>
      <c r="F2090" s="98">
        <v>2081</v>
      </c>
      <c r="G2090" s="76">
        <f t="shared" ca="1" si="68"/>
        <v>-1.4867242902879083E-2</v>
      </c>
    </row>
    <row r="2091" spans="2:7">
      <c r="B2091" s="283">
        <v>39227.645833333336</v>
      </c>
      <c r="C2091" s="284">
        <v>99.74</v>
      </c>
      <c r="D2091" s="98">
        <f t="shared" si="69"/>
        <v>-0.18917161206405986</v>
      </c>
      <c r="E2091" s="98">
        <v>6.0520476094412246E-3</v>
      </c>
      <c r="F2091" s="98">
        <v>2082</v>
      </c>
      <c r="G2091" s="76">
        <f t="shared" ca="1" si="68"/>
        <v>3.1798472980594371E-2</v>
      </c>
    </row>
    <row r="2092" spans="2:7">
      <c r="B2092" s="283">
        <v>45110.645833333336</v>
      </c>
      <c r="C2092" s="284">
        <v>565.27</v>
      </c>
      <c r="D2092" s="98">
        <f t="shared" si="69"/>
        <v>4.6674353318628432</v>
      </c>
      <c r="E2092" s="98">
        <v>6.051221812874763E-3</v>
      </c>
      <c r="F2092" s="98">
        <v>2083</v>
      </c>
      <c r="G2092" s="76">
        <f t="shared" ca="1" si="68"/>
        <v>-9.6446810061641946E-3</v>
      </c>
    </row>
    <row r="2093" spans="2:7">
      <c r="B2093" s="283">
        <v>38131.645833333336</v>
      </c>
      <c r="C2093" s="284">
        <v>24.99</v>
      </c>
      <c r="D2093" s="98">
        <f t="shared" si="69"/>
        <v>-0.95579103791108677</v>
      </c>
      <c r="E2093" s="98">
        <v>6.0386473429951959E-3</v>
      </c>
      <c r="F2093" s="98">
        <v>2084</v>
      </c>
      <c r="G2093" s="76">
        <f t="shared" ca="1" si="68"/>
        <v>-1.8272668299306361E-3</v>
      </c>
    </row>
    <row r="2094" spans="2:7">
      <c r="B2094" s="283">
        <v>36530.645833333336</v>
      </c>
      <c r="C2094" s="284">
        <v>40</v>
      </c>
      <c r="D2094" s="98">
        <f t="shared" si="69"/>
        <v>0.60064025610244109</v>
      </c>
      <c r="E2094" s="98">
        <v>6.0362173038230882E-3</v>
      </c>
      <c r="F2094" s="98">
        <v>2085</v>
      </c>
      <c r="G2094" s="76">
        <f t="shared" ca="1" si="68"/>
        <v>-1.9776697330529461E-2</v>
      </c>
    </row>
    <row r="2095" spans="2:7">
      <c r="B2095" s="283">
        <v>42593.645833333336</v>
      </c>
      <c r="C2095" s="284">
        <v>416.87</v>
      </c>
      <c r="D2095" s="98">
        <f t="shared" si="69"/>
        <v>9.4217499999999994</v>
      </c>
      <c r="E2095" s="98">
        <v>6.0332553032313996E-3</v>
      </c>
      <c r="F2095" s="98">
        <v>2086</v>
      </c>
      <c r="G2095" s="76">
        <f t="shared" ca="1" si="68"/>
        <v>7.0753134289627331E-3</v>
      </c>
    </row>
    <row r="2096" spans="2:7">
      <c r="B2096" s="283">
        <v>41334.645833333336</v>
      </c>
      <c r="C2096" s="284">
        <v>202.26</v>
      </c>
      <c r="D2096" s="98">
        <f t="shared" si="69"/>
        <v>-0.51481277136757264</v>
      </c>
      <c r="E2096" s="98">
        <v>6.0184033822430205E-3</v>
      </c>
      <c r="F2096" s="98">
        <v>2087</v>
      </c>
      <c r="G2096" s="76">
        <f t="shared" ca="1" si="68"/>
        <v>5.4706750988049585E-3</v>
      </c>
    </row>
    <row r="2097" spans="2:7">
      <c r="B2097" s="283">
        <v>39738.645833333336</v>
      </c>
      <c r="C2097" s="284">
        <v>70.36</v>
      </c>
      <c r="D2097" s="98">
        <f t="shared" si="69"/>
        <v>-0.65213092059725097</v>
      </c>
      <c r="E2097" s="98">
        <v>6.0051472690878516E-3</v>
      </c>
      <c r="F2097" s="98">
        <v>2088</v>
      </c>
      <c r="G2097" s="76">
        <f t="shared" ca="1" si="68"/>
        <v>1.6350952816138863E-3</v>
      </c>
    </row>
    <row r="2098" spans="2:7">
      <c r="B2098" s="283">
        <v>42600.645833333336</v>
      </c>
      <c r="C2098" s="284">
        <v>397.67</v>
      </c>
      <c r="D2098" s="98">
        <f t="shared" si="69"/>
        <v>4.6519329164297902</v>
      </c>
      <c r="E2098" s="98">
        <v>5.9954464963318799E-3</v>
      </c>
      <c r="F2098" s="98">
        <v>2089</v>
      </c>
      <c r="G2098" s="76">
        <f t="shared" ca="1" si="68"/>
        <v>-7.2577432494812383E-2</v>
      </c>
    </row>
    <row r="2099" spans="2:7">
      <c r="B2099" s="283">
        <v>39007.645833333336</v>
      </c>
      <c r="C2099" s="284">
        <v>73.91</v>
      </c>
      <c r="D2099" s="98">
        <f t="shared" si="69"/>
        <v>-0.81414237935977063</v>
      </c>
      <c r="E2099" s="98">
        <v>5.9888389818973931E-3</v>
      </c>
      <c r="F2099" s="98">
        <v>2090</v>
      </c>
      <c r="G2099" s="76">
        <f t="shared" ca="1" si="68"/>
        <v>3.9746475907891085E-2</v>
      </c>
    </row>
    <row r="2100" spans="2:7">
      <c r="B2100" s="283">
        <v>41670.645833333336</v>
      </c>
      <c r="C2100" s="284">
        <v>169.66</v>
      </c>
      <c r="D2100" s="98">
        <f t="shared" si="69"/>
        <v>1.2954945203626034</v>
      </c>
      <c r="E2100" s="98">
        <v>5.9887340646307408E-3</v>
      </c>
      <c r="F2100" s="98">
        <v>2091</v>
      </c>
      <c r="G2100" s="76">
        <f t="shared" ca="1" si="68"/>
        <v>4.2359044379694892E-2</v>
      </c>
    </row>
    <row r="2101" spans="2:7">
      <c r="B2101" s="283">
        <v>41954.645833333336</v>
      </c>
      <c r="C2101" s="284">
        <v>198.35</v>
      </c>
      <c r="D2101" s="98">
        <f t="shared" si="69"/>
        <v>0.16910291170576452</v>
      </c>
      <c r="E2101" s="98">
        <v>5.9846832682457496E-3</v>
      </c>
      <c r="F2101" s="98">
        <v>2092</v>
      </c>
      <c r="G2101" s="76">
        <f t="shared" ca="1" si="68"/>
        <v>-3.0268400936583048E-2</v>
      </c>
    </row>
    <row r="2102" spans="2:7">
      <c r="B2102" s="283">
        <v>42024.645833333336</v>
      </c>
      <c r="C2102" s="284">
        <v>186.63</v>
      </c>
      <c r="D2102" s="98">
        <f t="shared" si="69"/>
        <v>-5.9087471641038558E-2</v>
      </c>
      <c r="E2102" s="98">
        <v>5.9831824062095418E-3</v>
      </c>
      <c r="F2102" s="98">
        <v>2093</v>
      </c>
      <c r="G2102" s="76">
        <f t="shared" ca="1" si="68"/>
        <v>2.7457029945253012E-2</v>
      </c>
    </row>
    <row r="2103" spans="2:7">
      <c r="B2103" s="283">
        <v>40928.645833333336</v>
      </c>
      <c r="C2103" s="284">
        <v>198.41</v>
      </c>
      <c r="D2103" s="98">
        <f t="shared" si="69"/>
        <v>6.3119541338477303E-2</v>
      </c>
      <c r="E2103" s="98">
        <v>5.9828626476703395E-3</v>
      </c>
      <c r="F2103" s="98">
        <v>2094</v>
      </c>
      <c r="G2103" s="76">
        <f t="shared" ca="1" si="68"/>
        <v>-7.8532650592034233E-3</v>
      </c>
    </row>
    <row r="2104" spans="2:7">
      <c r="B2104" s="283">
        <v>44350.645833333336</v>
      </c>
      <c r="C2104" s="284">
        <v>304.43</v>
      </c>
      <c r="D2104" s="98">
        <f t="shared" si="69"/>
        <v>0.53434806713371308</v>
      </c>
      <c r="E2104" s="98">
        <v>5.9810984072434792E-3</v>
      </c>
      <c r="F2104" s="98">
        <v>2095</v>
      </c>
      <c r="G2104" s="76">
        <f t="shared" ca="1" si="68"/>
        <v>2.3146192756385318E-2</v>
      </c>
    </row>
    <row r="2105" spans="2:7">
      <c r="B2105" s="283">
        <v>40168.645833333336</v>
      </c>
      <c r="C2105" s="284">
        <v>121.25</v>
      </c>
      <c r="D2105" s="98">
        <f t="shared" si="69"/>
        <v>-0.60171467989357152</v>
      </c>
      <c r="E2105" s="98">
        <v>5.9736165270056762E-3</v>
      </c>
      <c r="F2105" s="98">
        <v>2096</v>
      </c>
      <c r="G2105" s="76">
        <f t="shared" ca="1" si="68"/>
        <v>-1.9868197660895488E-2</v>
      </c>
    </row>
    <row r="2106" spans="2:7">
      <c r="B2106" s="283">
        <v>43515.645833333336</v>
      </c>
      <c r="C2106" s="284">
        <v>292.25</v>
      </c>
      <c r="D2106" s="98">
        <f t="shared" si="69"/>
        <v>1.4103092783505153</v>
      </c>
      <c r="E2106" s="98">
        <v>5.9548395979622804E-3</v>
      </c>
      <c r="F2106" s="98">
        <v>2097</v>
      </c>
      <c r="G2106" s="76">
        <f t="shared" ca="1" si="68"/>
        <v>2.0873122814363518E-2</v>
      </c>
    </row>
    <row r="2107" spans="2:7">
      <c r="B2107" s="283">
        <v>45154.645833333336</v>
      </c>
      <c r="C2107" s="284">
        <v>680.42</v>
      </c>
      <c r="D2107" s="98">
        <f t="shared" si="69"/>
        <v>1.3282121471343027</v>
      </c>
      <c r="E2107" s="98">
        <v>5.9432288586633852E-3</v>
      </c>
      <c r="F2107" s="98">
        <v>2098</v>
      </c>
      <c r="G2107" s="76">
        <f t="shared" ca="1" si="68"/>
        <v>-3.3799216484210068E-2</v>
      </c>
    </row>
    <row r="2108" spans="2:7">
      <c r="B2108" s="283">
        <v>39570.645833333336</v>
      </c>
      <c r="C2108" s="284">
        <v>94.89</v>
      </c>
      <c r="D2108" s="98">
        <f t="shared" si="69"/>
        <v>-0.86054201816525089</v>
      </c>
      <c r="E2108" s="98">
        <v>5.9366055337644053E-3</v>
      </c>
      <c r="F2108" s="98">
        <v>2099</v>
      </c>
      <c r="G2108" s="76">
        <f t="shared" ca="1" si="68"/>
        <v>-4.0374475685779655E-3</v>
      </c>
    </row>
    <row r="2109" spans="2:7">
      <c r="B2109" s="283">
        <v>44274.645833333336</v>
      </c>
      <c r="C2109" s="284">
        <v>296.02</v>
      </c>
      <c r="D2109" s="98">
        <f t="shared" si="69"/>
        <v>2.1196121825271366</v>
      </c>
      <c r="E2109" s="98">
        <v>5.9127361696345027E-3</v>
      </c>
      <c r="F2109" s="98">
        <v>2100</v>
      </c>
      <c r="G2109" s="76">
        <f t="shared" ca="1" si="68"/>
        <v>5.8407736943054244E-3</v>
      </c>
    </row>
    <row r="2110" spans="2:7">
      <c r="B2110" s="283">
        <v>39365.645833333336</v>
      </c>
      <c r="C2110" s="284">
        <v>95.84</v>
      </c>
      <c r="D2110" s="98">
        <f t="shared" si="69"/>
        <v>-0.67623809202080931</v>
      </c>
      <c r="E2110" s="98">
        <v>5.8774139378674484E-3</v>
      </c>
      <c r="F2110" s="98">
        <v>2101</v>
      </c>
      <c r="G2110" s="76">
        <f t="shared" ca="1" si="68"/>
        <v>6.9513403537527964E-3</v>
      </c>
    </row>
    <row r="2111" spans="2:7">
      <c r="B2111" s="283">
        <v>44630.645833333336</v>
      </c>
      <c r="C2111" s="284">
        <v>337.32</v>
      </c>
      <c r="D2111" s="98">
        <f t="shared" si="69"/>
        <v>2.5196160267111849</v>
      </c>
      <c r="E2111" s="98">
        <v>5.8744595199045069E-3</v>
      </c>
      <c r="F2111" s="98">
        <v>2102</v>
      </c>
      <c r="G2111" s="76">
        <f t="shared" ca="1" si="68"/>
        <v>4.3252182579612886E-2</v>
      </c>
    </row>
    <row r="2112" spans="2:7">
      <c r="B2112" s="283">
        <v>45068.645833333336</v>
      </c>
      <c r="C2112" s="284">
        <v>582.23</v>
      </c>
      <c r="D2112" s="98">
        <f t="shared" si="69"/>
        <v>0.726046484050753</v>
      </c>
      <c r="E2112" s="98">
        <v>5.8739180761189225E-3</v>
      </c>
      <c r="F2112" s="98">
        <v>2103</v>
      </c>
      <c r="G2112" s="76">
        <f t="shared" ca="1" si="68"/>
        <v>-1.3194410354615181E-2</v>
      </c>
    </row>
    <row r="2113" spans="2:7">
      <c r="B2113" s="283">
        <v>38588.645833333336</v>
      </c>
      <c r="C2113" s="284">
        <v>54.82</v>
      </c>
      <c r="D2113" s="98">
        <f t="shared" si="69"/>
        <v>-0.90584476924926571</v>
      </c>
      <c r="E2113" s="98">
        <v>5.8715596330274344E-3</v>
      </c>
      <c r="F2113" s="98">
        <v>2104</v>
      </c>
      <c r="G2113" s="76">
        <f t="shared" ca="1" si="68"/>
        <v>3.8403680023089713E-2</v>
      </c>
    </row>
    <row r="2114" spans="2:7">
      <c r="B2114" s="283">
        <v>38313.645833333336</v>
      </c>
      <c r="C2114" s="284">
        <v>29.18</v>
      </c>
      <c r="D2114" s="98">
        <f t="shared" si="69"/>
        <v>-0.46771251368113831</v>
      </c>
      <c r="E2114" s="98">
        <v>5.8600482592208181E-3</v>
      </c>
      <c r="F2114" s="98">
        <v>2105</v>
      </c>
      <c r="G2114" s="76">
        <f t="shared" ca="1" si="68"/>
        <v>2.2285407852229756E-2</v>
      </c>
    </row>
    <row r="2115" spans="2:7">
      <c r="B2115" s="283">
        <v>45127.645833333336</v>
      </c>
      <c r="C2115" s="284">
        <v>547.82000000000005</v>
      </c>
      <c r="D2115" s="98">
        <f t="shared" si="69"/>
        <v>17.77381768334476</v>
      </c>
      <c r="E2115" s="98">
        <v>5.8571874483595021E-3</v>
      </c>
      <c r="F2115" s="98">
        <v>2106</v>
      </c>
      <c r="G2115" s="76">
        <f t="shared" ca="1" si="68"/>
        <v>-1.1451620649104403E-2</v>
      </c>
    </row>
    <row r="2116" spans="2:7">
      <c r="B2116" s="283">
        <v>39808.645833333336</v>
      </c>
      <c r="C2116" s="284">
        <v>53.33</v>
      </c>
      <c r="D2116" s="98">
        <f t="shared" si="69"/>
        <v>-0.90265050564053884</v>
      </c>
      <c r="E2116" s="98">
        <v>5.8468502451904936E-3</v>
      </c>
      <c r="F2116" s="98">
        <v>2107</v>
      </c>
      <c r="G2116" s="76">
        <f t="shared" ca="1" si="68"/>
        <v>-1.9365157567283228E-2</v>
      </c>
    </row>
    <row r="2117" spans="2:7">
      <c r="B2117" s="283">
        <v>41128.645833333336</v>
      </c>
      <c r="C2117" s="284">
        <v>213.32</v>
      </c>
      <c r="D2117" s="98">
        <f t="shared" si="69"/>
        <v>3</v>
      </c>
      <c r="E2117" s="98">
        <v>5.8468502451904936E-3</v>
      </c>
      <c r="F2117" s="98">
        <v>2108</v>
      </c>
      <c r="G2117" s="76">
        <f t="shared" ca="1" si="68"/>
        <v>-5.3157120584318471E-2</v>
      </c>
    </row>
    <row r="2118" spans="2:7">
      <c r="B2118" s="283">
        <v>44357.645833333336</v>
      </c>
      <c r="C2118" s="284">
        <v>316.67</v>
      </c>
      <c r="D2118" s="98">
        <f t="shared" si="69"/>
        <v>0.48448340521282596</v>
      </c>
      <c r="E2118" s="98">
        <v>5.8444239748436377E-3</v>
      </c>
      <c r="F2118" s="98">
        <v>2109</v>
      </c>
      <c r="G2118" s="76">
        <f t="shared" ca="1" si="68"/>
        <v>1.0301650593297235E-2</v>
      </c>
    </row>
    <row r="2119" spans="2:7">
      <c r="B2119" s="283">
        <v>38212.645833333336</v>
      </c>
      <c r="C2119" s="284">
        <v>25.88</v>
      </c>
      <c r="D2119" s="98">
        <f t="shared" si="69"/>
        <v>-0.91827454447847923</v>
      </c>
      <c r="E2119" s="98">
        <v>5.8297706956860207E-3</v>
      </c>
      <c r="F2119" s="98">
        <v>2110</v>
      </c>
      <c r="G2119" s="76">
        <f t="shared" ca="1" si="68"/>
        <v>1.9455736892650743E-2</v>
      </c>
    </row>
    <row r="2120" spans="2:7">
      <c r="B2120" s="283">
        <v>40710.645833333336</v>
      </c>
      <c r="C2120" s="284">
        <v>152.06</v>
      </c>
      <c r="D2120" s="98">
        <f t="shared" si="69"/>
        <v>4.8755795981452863</v>
      </c>
      <c r="E2120" s="98">
        <v>5.8208757772191255E-3</v>
      </c>
      <c r="F2120" s="98">
        <v>2111</v>
      </c>
      <c r="G2120" s="76">
        <f t="shared" ca="1" si="68"/>
        <v>5.7857319797583635E-3</v>
      </c>
    </row>
    <row r="2121" spans="2:7">
      <c r="B2121" s="283">
        <v>44168.645833333336</v>
      </c>
      <c r="C2121" s="284">
        <v>302.42</v>
      </c>
      <c r="D2121" s="98">
        <f t="shared" si="69"/>
        <v>0.98882020255162439</v>
      </c>
      <c r="E2121" s="98">
        <v>5.8203345860909916E-3</v>
      </c>
      <c r="F2121" s="98">
        <v>2112</v>
      </c>
      <c r="G2121" s="76">
        <f t="shared" ca="1" si="68"/>
        <v>3.9344546517113294E-3</v>
      </c>
    </row>
    <row r="2122" spans="2:7">
      <c r="B2122" s="283">
        <v>41555.645833333336</v>
      </c>
      <c r="C2122" s="284">
        <v>172.82</v>
      </c>
      <c r="D2122" s="98">
        <f t="shared" si="69"/>
        <v>-0.42854308577475042</v>
      </c>
      <c r="E2122" s="98">
        <v>5.8200442323361745E-3</v>
      </c>
      <c r="F2122" s="98">
        <v>2113</v>
      </c>
      <c r="G2122" s="76">
        <f t="shared" ref="G2122:G2185" ca="1" si="70">_xlfn.NORM.INV(RAND(),M$12,M$13)</f>
        <v>-1.5313038244534356E-2</v>
      </c>
    </row>
    <row r="2123" spans="2:7">
      <c r="B2123" s="283">
        <v>36529.645833333336</v>
      </c>
      <c r="C2123" s="284">
        <v>39.76</v>
      </c>
      <c r="D2123" s="98">
        <f t="shared" ref="D2123:D2186" si="71">C2123/C2122-1</f>
        <v>-0.769934035412568</v>
      </c>
      <c r="E2123" s="98">
        <v>5.8183657981278891E-3</v>
      </c>
      <c r="F2123" s="98">
        <v>2114</v>
      </c>
      <c r="G2123" s="76">
        <f t="shared" ca="1" si="70"/>
        <v>-2.9580211579003049E-2</v>
      </c>
    </row>
    <row r="2124" spans="2:7">
      <c r="B2124" s="283">
        <v>44386.645833333336</v>
      </c>
      <c r="C2124" s="284">
        <v>337.55</v>
      </c>
      <c r="D2124" s="98">
        <f t="shared" si="71"/>
        <v>7.4896881287726362</v>
      </c>
      <c r="E2124" s="98">
        <v>5.8104886769962949E-3</v>
      </c>
      <c r="F2124" s="98">
        <v>2115</v>
      </c>
      <c r="G2124" s="76">
        <f t="shared" ca="1" si="70"/>
        <v>-5.4574439460120128E-3</v>
      </c>
    </row>
    <row r="2125" spans="2:7">
      <c r="B2125" s="283">
        <v>37692.645833333336</v>
      </c>
      <c r="C2125" s="284">
        <v>20.8</v>
      </c>
      <c r="D2125" s="98">
        <f t="shared" si="71"/>
        <v>-0.93837949933343212</v>
      </c>
      <c r="E2125" s="98">
        <v>5.8027079303675233E-3</v>
      </c>
      <c r="F2125" s="98">
        <v>2116</v>
      </c>
      <c r="G2125" s="76">
        <f t="shared" ca="1" si="70"/>
        <v>-2.8309976831406434E-2</v>
      </c>
    </row>
    <row r="2126" spans="2:7">
      <c r="B2126" s="283">
        <v>38485.645833333336</v>
      </c>
      <c r="C2126" s="284">
        <v>52.03</v>
      </c>
      <c r="D2126" s="98">
        <f t="shared" si="71"/>
        <v>1.5014423076923076</v>
      </c>
      <c r="E2126" s="98">
        <v>5.7993427411560106E-3</v>
      </c>
      <c r="F2126" s="98">
        <v>2117</v>
      </c>
      <c r="G2126" s="76">
        <f t="shared" ca="1" si="70"/>
        <v>-2.1804995761825516E-2</v>
      </c>
    </row>
    <row r="2127" spans="2:7">
      <c r="B2127" s="283">
        <v>37924.645833333336</v>
      </c>
      <c r="C2127" s="284">
        <v>24.33</v>
      </c>
      <c r="D2127" s="98">
        <f t="shared" si="71"/>
        <v>-0.53238516240630407</v>
      </c>
      <c r="E2127" s="98">
        <v>5.7875155022735214E-3</v>
      </c>
      <c r="F2127" s="98">
        <v>2118</v>
      </c>
      <c r="G2127" s="76">
        <f t="shared" ca="1" si="70"/>
        <v>7.2434467564664831E-2</v>
      </c>
    </row>
    <row r="2128" spans="2:7">
      <c r="B2128" s="283">
        <v>40430.645833333336</v>
      </c>
      <c r="C2128" s="284">
        <v>118.35</v>
      </c>
      <c r="D2128" s="98">
        <f t="shared" si="71"/>
        <v>3.8643649815043162</v>
      </c>
      <c r="E2128" s="98">
        <v>5.7788731197416787E-3</v>
      </c>
      <c r="F2128" s="98">
        <v>2119</v>
      </c>
      <c r="G2128" s="76">
        <f t="shared" ca="1" si="70"/>
        <v>-3.4946015093730858E-3</v>
      </c>
    </row>
    <row r="2129" spans="2:7">
      <c r="B2129" s="283">
        <v>40123.645833333336</v>
      </c>
      <c r="C2129" s="284">
        <v>117.01</v>
      </c>
      <c r="D2129" s="98">
        <f t="shared" si="71"/>
        <v>-1.1322348964934448E-2</v>
      </c>
      <c r="E2129" s="98">
        <v>5.7589822932784251E-3</v>
      </c>
      <c r="F2129" s="98">
        <v>2120</v>
      </c>
      <c r="G2129" s="76">
        <f t="shared" ca="1" si="70"/>
        <v>-5.8312681550283518E-2</v>
      </c>
    </row>
    <row r="2130" spans="2:7">
      <c r="B2130" s="283">
        <v>45069.645833333336</v>
      </c>
      <c r="C2130" s="284">
        <v>585.58000000000004</v>
      </c>
      <c r="D2130" s="98">
        <f t="shared" si="71"/>
        <v>4.0045295273908215</v>
      </c>
      <c r="E2130" s="98">
        <v>5.7537399309550707E-3</v>
      </c>
      <c r="F2130" s="98">
        <v>2121</v>
      </c>
      <c r="G2130" s="76">
        <f t="shared" ca="1" si="70"/>
        <v>5.1589707658664448E-2</v>
      </c>
    </row>
    <row r="2131" spans="2:7">
      <c r="B2131" s="283">
        <v>40192.645833333336</v>
      </c>
      <c r="C2131" s="284">
        <v>129.72</v>
      </c>
      <c r="D2131" s="98">
        <f t="shared" si="71"/>
        <v>-0.77847604084838962</v>
      </c>
      <c r="E2131" s="98">
        <v>5.7373236160644936E-3</v>
      </c>
      <c r="F2131" s="98">
        <v>2122</v>
      </c>
      <c r="G2131" s="76">
        <f t="shared" ca="1" si="70"/>
        <v>6.2603466398743438E-2</v>
      </c>
    </row>
    <row r="2132" spans="2:7">
      <c r="B2132" s="283">
        <v>37805.645833333336</v>
      </c>
      <c r="C2132" s="284">
        <v>24.58</v>
      </c>
      <c r="D2132" s="98">
        <f t="shared" si="71"/>
        <v>-0.8105149552883133</v>
      </c>
      <c r="E2132" s="98">
        <v>5.72831423895237E-3</v>
      </c>
      <c r="F2132" s="98">
        <v>2123</v>
      </c>
      <c r="G2132" s="76">
        <f t="shared" ca="1" si="70"/>
        <v>-2.6258866942061497E-2</v>
      </c>
    </row>
    <row r="2133" spans="2:7">
      <c r="B2133" s="283">
        <v>41950.645833333336</v>
      </c>
      <c r="C2133" s="284">
        <v>206.19</v>
      </c>
      <c r="D2133" s="98">
        <f t="shared" si="71"/>
        <v>7.3885272579332799</v>
      </c>
      <c r="E2133" s="98">
        <v>5.7067603160667613E-3</v>
      </c>
      <c r="F2133" s="98">
        <v>2124</v>
      </c>
      <c r="G2133" s="76">
        <f t="shared" ca="1" si="70"/>
        <v>-2.2729977580645065E-2</v>
      </c>
    </row>
    <row r="2134" spans="2:7">
      <c r="B2134" s="283">
        <v>43265.645833333336</v>
      </c>
      <c r="C2134" s="284">
        <v>247.18</v>
      </c>
      <c r="D2134" s="98">
        <f t="shared" si="71"/>
        <v>0.19879722585964399</v>
      </c>
      <c r="E2134" s="98">
        <v>5.6961510293758177E-3</v>
      </c>
      <c r="F2134" s="98">
        <v>2125</v>
      </c>
      <c r="G2134" s="76">
        <f t="shared" ca="1" si="70"/>
        <v>3.473404683041531E-2</v>
      </c>
    </row>
    <row r="2135" spans="2:7">
      <c r="B2135" s="283">
        <v>40911.645833333336</v>
      </c>
      <c r="C2135" s="284">
        <v>166.29</v>
      </c>
      <c r="D2135" s="98">
        <f t="shared" si="71"/>
        <v>-0.32725139574399231</v>
      </c>
      <c r="E2135" s="98">
        <v>5.6849107952827715E-3</v>
      </c>
      <c r="F2135" s="98">
        <v>2126</v>
      </c>
      <c r="G2135" s="76">
        <f t="shared" ca="1" si="70"/>
        <v>-3.1317645312934025E-3</v>
      </c>
    </row>
    <row r="2136" spans="2:7">
      <c r="B2136" s="283">
        <v>37529.645833333336</v>
      </c>
      <c r="C2136" s="284">
        <v>23</v>
      </c>
      <c r="D2136" s="98">
        <f t="shared" si="71"/>
        <v>-0.86168741355463352</v>
      </c>
      <c r="E2136" s="98">
        <v>5.6843025797987945E-3</v>
      </c>
      <c r="F2136" s="98">
        <v>2127</v>
      </c>
      <c r="G2136" s="76">
        <f t="shared" ca="1" si="70"/>
        <v>-1.8748011342715681E-2</v>
      </c>
    </row>
    <row r="2137" spans="2:7">
      <c r="B2137" s="283">
        <v>39170.645833333336</v>
      </c>
      <c r="C2137" s="284">
        <v>76.09</v>
      </c>
      <c r="D2137" s="98">
        <f t="shared" si="71"/>
        <v>2.3082608695652174</v>
      </c>
      <c r="E2137" s="98">
        <v>5.6833201163097868E-3</v>
      </c>
      <c r="F2137" s="98">
        <v>2128</v>
      </c>
      <c r="G2137" s="76">
        <f t="shared" ca="1" si="70"/>
        <v>4.6294602026417483E-2</v>
      </c>
    </row>
    <row r="2138" spans="2:7">
      <c r="B2138" s="283">
        <v>44335.645833333336</v>
      </c>
      <c r="C2138" s="284">
        <v>304.57</v>
      </c>
      <c r="D2138" s="98">
        <f t="shared" si="71"/>
        <v>3.0027598896044152</v>
      </c>
      <c r="E2138" s="98">
        <v>5.679379230642212E-3</v>
      </c>
      <c r="F2138" s="98">
        <v>2129</v>
      </c>
      <c r="G2138" s="76">
        <f t="shared" ca="1" si="70"/>
        <v>1.4285553275244898E-2</v>
      </c>
    </row>
    <row r="2139" spans="2:7">
      <c r="B2139" s="283">
        <v>44294.645833333336</v>
      </c>
      <c r="C2139" s="284">
        <v>303.63</v>
      </c>
      <c r="D2139" s="98">
        <f t="shared" si="71"/>
        <v>-3.0863184161276092E-3</v>
      </c>
      <c r="E2139" s="98">
        <v>5.6637519872813069E-3</v>
      </c>
      <c r="F2139" s="98">
        <v>2130</v>
      </c>
      <c r="G2139" s="76">
        <f t="shared" ca="1" si="70"/>
        <v>7.2463493261045175E-3</v>
      </c>
    </row>
    <row r="2140" spans="2:7">
      <c r="B2140" s="283">
        <v>44580.645833333336</v>
      </c>
      <c r="C2140" s="284">
        <v>382.05</v>
      </c>
      <c r="D2140" s="98">
        <f t="shared" si="71"/>
        <v>0.25827487402430593</v>
      </c>
      <c r="E2140" s="98">
        <v>5.6593840484338021E-3</v>
      </c>
      <c r="F2140" s="98">
        <v>2131</v>
      </c>
      <c r="G2140" s="76">
        <f t="shared" ca="1" si="70"/>
        <v>5.2911150573097792E-3</v>
      </c>
    </row>
    <row r="2141" spans="2:7">
      <c r="B2141" s="283">
        <v>45191.645833333336</v>
      </c>
      <c r="C2141" s="284">
        <v>684.48</v>
      </c>
      <c r="D2141" s="98">
        <f t="shared" si="71"/>
        <v>0.79159795838241065</v>
      </c>
      <c r="E2141" s="98">
        <v>5.6565241026695912E-3</v>
      </c>
      <c r="F2141" s="98">
        <v>2132</v>
      </c>
      <c r="G2141" s="76">
        <f t="shared" ca="1" si="70"/>
        <v>1.4075495769884519E-2</v>
      </c>
    </row>
    <row r="2142" spans="2:7">
      <c r="B2142" s="283">
        <v>41198.645833333336</v>
      </c>
      <c r="C2142" s="284">
        <v>228.01</v>
      </c>
      <c r="D2142" s="98">
        <f t="shared" si="71"/>
        <v>-0.66688581112669476</v>
      </c>
      <c r="E2142" s="98">
        <v>5.645481409606079E-3</v>
      </c>
      <c r="F2142" s="98">
        <v>2133</v>
      </c>
      <c r="G2142" s="76">
        <f t="shared" ca="1" si="70"/>
        <v>-2.6783896386171095E-3</v>
      </c>
    </row>
    <row r="2143" spans="2:7">
      <c r="B2143" s="283">
        <v>39590.645833333336</v>
      </c>
      <c r="C2143" s="284">
        <v>94.46</v>
      </c>
      <c r="D2143" s="98">
        <f t="shared" si="71"/>
        <v>-0.585719924564712</v>
      </c>
      <c r="E2143" s="98">
        <v>5.6424997338442306E-3</v>
      </c>
      <c r="F2143" s="98">
        <v>2134</v>
      </c>
      <c r="G2143" s="76">
        <f t="shared" ca="1" si="70"/>
        <v>3.3526478930092007E-3</v>
      </c>
    </row>
    <row r="2144" spans="2:7">
      <c r="B2144" s="283">
        <v>37873.645833333336</v>
      </c>
      <c r="C2144" s="284">
        <v>26.78</v>
      </c>
      <c r="D2144" s="98">
        <f t="shared" si="71"/>
        <v>-0.71649375396993431</v>
      </c>
      <c r="E2144" s="98">
        <v>5.6327450244086918E-3</v>
      </c>
      <c r="F2144" s="98">
        <v>2135</v>
      </c>
      <c r="G2144" s="76">
        <f t="shared" ca="1" si="70"/>
        <v>-2.5477522750331064E-2</v>
      </c>
    </row>
    <row r="2145" spans="2:7">
      <c r="B2145" s="283">
        <v>42143.645833333336</v>
      </c>
      <c r="C2145" s="284">
        <v>169.93</v>
      </c>
      <c r="D2145" s="98">
        <f t="shared" si="71"/>
        <v>5.345407020164302</v>
      </c>
      <c r="E2145" s="98">
        <v>5.6219670966979329E-3</v>
      </c>
      <c r="F2145" s="98">
        <v>2136</v>
      </c>
      <c r="G2145" s="76">
        <f t="shared" ca="1" si="70"/>
        <v>5.1244074925404899E-2</v>
      </c>
    </row>
    <row r="2146" spans="2:7">
      <c r="B2146" s="283">
        <v>38586.645833333336</v>
      </c>
      <c r="C2146" s="284">
        <v>55.5</v>
      </c>
      <c r="D2146" s="98">
        <f t="shared" si="71"/>
        <v>-0.67339492732301531</v>
      </c>
      <c r="E2146" s="98">
        <v>5.6169595941293338E-3</v>
      </c>
      <c r="F2146" s="98">
        <v>2137</v>
      </c>
      <c r="G2146" s="76">
        <f t="shared" ca="1" si="70"/>
        <v>-1.6631384372766664E-2</v>
      </c>
    </row>
    <row r="2147" spans="2:7">
      <c r="B2147" s="283">
        <v>39016.645833333336</v>
      </c>
      <c r="C2147" s="284">
        <v>71.62</v>
      </c>
      <c r="D2147" s="98">
        <f t="shared" si="71"/>
        <v>0.29045045045045059</v>
      </c>
      <c r="E2147" s="98">
        <v>5.6163998876721521E-3</v>
      </c>
      <c r="F2147" s="98">
        <v>2138</v>
      </c>
      <c r="G2147" s="76">
        <f t="shared" ca="1" si="70"/>
        <v>-4.1520529474038698E-2</v>
      </c>
    </row>
    <row r="2148" spans="2:7">
      <c r="B2148" s="283">
        <v>40129.645833333336</v>
      </c>
      <c r="C2148" s="284">
        <v>118.28</v>
      </c>
      <c r="D2148" s="98">
        <f t="shared" si="71"/>
        <v>0.65149399609047753</v>
      </c>
      <c r="E2148" s="98">
        <v>5.6112905968372928E-3</v>
      </c>
      <c r="F2148" s="98">
        <v>2139</v>
      </c>
      <c r="G2148" s="76">
        <f t="shared" ca="1" si="70"/>
        <v>-2.1677122607532497E-2</v>
      </c>
    </row>
    <row r="2149" spans="2:7">
      <c r="B2149" s="283">
        <v>41061.645833333336</v>
      </c>
      <c r="C2149" s="284">
        <v>211.91</v>
      </c>
      <c r="D2149" s="98">
        <f t="shared" si="71"/>
        <v>0.7915962123774094</v>
      </c>
      <c r="E2149" s="98">
        <v>5.5995824040242503E-3</v>
      </c>
      <c r="F2149" s="98">
        <v>2140</v>
      </c>
      <c r="G2149" s="76">
        <f t="shared" ca="1" si="70"/>
        <v>-6.4010104855783158E-3</v>
      </c>
    </row>
    <row r="2150" spans="2:7">
      <c r="B2150" s="283">
        <v>42192.645833333336</v>
      </c>
      <c r="C2150" s="284">
        <v>172.48</v>
      </c>
      <c r="D2150" s="98">
        <f t="shared" si="71"/>
        <v>-0.18606955783115475</v>
      </c>
      <c r="E2150" s="98">
        <v>5.5970149253730117E-3</v>
      </c>
      <c r="F2150" s="98">
        <v>2141</v>
      </c>
      <c r="G2150" s="76">
        <f t="shared" ca="1" si="70"/>
        <v>1.6735662902703757E-2</v>
      </c>
    </row>
    <row r="2151" spans="2:7">
      <c r="B2151" s="283">
        <v>42271.645833333336</v>
      </c>
      <c r="C2151" s="284">
        <v>214.02</v>
      </c>
      <c r="D2151" s="98">
        <f t="shared" si="71"/>
        <v>0.24083951762523204</v>
      </c>
      <c r="E2151" s="98">
        <v>5.5913170135788448E-3</v>
      </c>
      <c r="F2151" s="98">
        <v>2142</v>
      </c>
      <c r="G2151" s="76">
        <f t="shared" ca="1" si="70"/>
        <v>-5.0715767944880072E-2</v>
      </c>
    </row>
    <row r="2152" spans="2:7">
      <c r="B2152" s="283">
        <v>37083.645833333336</v>
      </c>
      <c r="C2152" s="284">
        <v>23.39</v>
      </c>
      <c r="D2152" s="98">
        <f t="shared" si="71"/>
        <v>-0.89071114849079525</v>
      </c>
      <c r="E2152" s="98">
        <v>5.5889939810833678E-3</v>
      </c>
      <c r="F2152" s="98">
        <v>2143</v>
      </c>
      <c r="G2152" s="76">
        <f t="shared" ca="1" si="70"/>
        <v>-3.7325110956485913E-2</v>
      </c>
    </row>
    <row r="2153" spans="2:7">
      <c r="B2153" s="283">
        <v>39212.645833333336</v>
      </c>
      <c r="C2153" s="284">
        <v>100.99</v>
      </c>
      <c r="D2153" s="98">
        <f t="shared" si="71"/>
        <v>3.3176571184266779</v>
      </c>
      <c r="E2153" s="98">
        <v>5.5760231006669603E-3</v>
      </c>
      <c r="F2153" s="98">
        <v>2144</v>
      </c>
      <c r="G2153" s="76">
        <f t="shared" ca="1" si="70"/>
        <v>3.5984559030608873E-3</v>
      </c>
    </row>
    <row r="2154" spans="2:7">
      <c r="B2154" s="283">
        <v>45398.645833333336</v>
      </c>
      <c r="C2154" s="284">
        <v>1001.53</v>
      </c>
      <c r="D2154" s="98">
        <f t="shared" si="71"/>
        <v>8.9171205069808899</v>
      </c>
      <c r="E2154" s="98">
        <v>5.5724010522300027E-3</v>
      </c>
      <c r="F2154" s="98">
        <v>2145</v>
      </c>
      <c r="G2154" s="76">
        <f t="shared" ca="1" si="70"/>
        <v>-1.5725740166000705E-2</v>
      </c>
    </row>
    <row r="2155" spans="2:7">
      <c r="B2155" s="283">
        <v>44553.645833333336</v>
      </c>
      <c r="C2155" s="284">
        <v>383.27</v>
      </c>
      <c r="D2155" s="98">
        <f t="shared" si="71"/>
        <v>-0.61731550727387097</v>
      </c>
      <c r="E2155" s="98">
        <v>5.5621146530238086E-3</v>
      </c>
      <c r="F2155" s="98">
        <v>2146</v>
      </c>
      <c r="G2155" s="76">
        <f t="shared" ca="1" si="70"/>
        <v>-3.0892436746633244E-2</v>
      </c>
    </row>
    <row r="2156" spans="2:7">
      <c r="B2156" s="283">
        <v>43846.645833333336</v>
      </c>
      <c r="C2156" s="284">
        <v>466.6</v>
      </c>
      <c r="D2156" s="98">
        <f t="shared" si="71"/>
        <v>0.21741853001800315</v>
      </c>
      <c r="E2156" s="98">
        <v>5.5601051678808577E-3</v>
      </c>
      <c r="F2156" s="98">
        <v>2147</v>
      </c>
      <c r="G2156" s="76">
        <f t="shared" ca="1" si="70"/>
        <v>1.2266949176841166E-3</v>
      </c>
    </row>
    <row r="2157" spans="2:7">
      <c r="B2157" s="283">
        <v>45378.645833333336</v>
      </c>
      <c r="C2157" s="284">
        <v>1026.9000000000001</v>
      </c>
      <c r="D2157" s="98">
        <f t="shared" si="71"/>
        <v>1.2008144020574369</v>
      </c>
      <c r="E2157" s="98">
        <v>5.5521283158543877E-3</v>
      </c>
      <c r="F2157" s="98">
        <v>2148</v>
      </c>
      <c r="G2157" s="76">
        <f t="shared" ca="1" si="70"/>
        <v>3.8809968911599879E-2</v>
      </c>
    </row>
    <row r="2158" spans="2:7">
      <c r="B2158" s="283">
        <v>44757.645833333336</v>
      </c>
      <c r="C2158" s="284">
        <v>359.38</v>
      </c>
      <c r="D2158" s="98">
        <f t="shared" si="71"/>
        <v>-0.65003408316291755</v>
      </c>
      <c r="E2158" s="98">
        <v>5.5400111919419182E-3</v>
      </c>
      <c r="F2158" s="98">
        <v>2149</v>
      </c>
      <c r="G2158" s="76">
        <f t="shared" ca="1" si="70"/>
        <v>3.4526108901755839E-3</v>
      </c>
    </row>
    <row r="2159" spans="2:7">
      <c r="B2159" s="283">
        <v>39254.645833333336</v>
      </c>
      <c r="C2159" s="284">
        <v>98.08</v>
      </c>
      <c r="D2159" s="98">
        <f t="shared" si="71"/>
        <v>-0.72708553620123539</v>
      </c>
      <c r="E2159" s="98">
        <v>5.5361902809103469E-3</v>
      </c>
      <c r="F2159" s="98">
        <v>2150</v>
      </c>
      <c r="G2159" s="76">
        <f t="shared" ca="1" si="70"/>
        <v>2.2079795518436304E-2</v>
      </c>
    </row>
    <row r="2160" spans="2:7">
      <c r="B2160" s="283">
        <v>40364.645833333336</v>
      </c>
      <c r="C2160" s="284">
        <v>120</v>
      </c>
      <c r="D2160" s="98">
        <f t="shared" si="71"/>
        <v>0.22349102773246332</v>
      </c>
      <c r="E2160" s="98">
        <v>5.5304172951231578E-3</v>
      </c>
      <c r="F2160" s="98">
        <v>2151</v>
      </c>
      <c r="G2160" s="76">
        <f t="shared" ca="1" si="70"/>
        <v>-2.1345597189334691E-2</v>
      </c>
    </row>
    <row r="2161" spans="2:7">
      <c r="B2161" s="283">
        <v>38182.645833333336</v>
      </c>
      <c r="C2161" s="284">
        <v>25.47</v>
      </c>
      <c r="D2161" s="98">
        <f t="shared" si="71"/>
        <v>-0.78774999999999995</v>
      </c>
      <c r="E2161" s="98">
        <v>5.5270430319778185E-3</v>
      </c>
      <c r="F2161" s="98">
        <v>2152</v>
      </c>
      <c r="G2161" s="76">
        <f t="shared" ca="1" si="70"/>
        <v>-8.0147982813936647E-2</v>
      </c>
    </row>
    <row r="2162" spans="2:7">
      <c r="B2162" s="283">
        <v>40029.645833333336</v>
      </c>
      <c r="C2162" s="284">
        <v>118.33</v>
      </c>
      <c r="D2162" s="98">
        <f t="shared" si="71"/>
        <v>3.6458578720062818</v>
      </c>
      <c r="E2162" s="98">
        <v>5.5234534330386165E-3</v>
      </c>
      <c r="F2162" s="98">
        <v>2153</v>
      </c>
      <c r="G2162" s="76">
        <f t="shared" ca="1" si="70"/>
        <v>-3.242979010572139E-2</v>
      </c>
    </row>
    <row r="2163" spans="2:7">
      <c r="B2163" s="283">
        <v>41628.645833333336</v>
      </c>
      <c r="C2163" s="284">
        <v>169.56</v>
      </c>
      <c r="D2163" s="98">
        <f t="shared" si="71"/>
        <v>0.43294177300769032</v>
      </c>
      <c r="E2163" s="98">
        <v>5.5150329122932717E-3</v>
      </c>
      <c r="F2163" s="98">
        <v>2154</v>
      </c>
      <c r="G2163" s="76">
        <f t="shared" ca="1" si="70"/>
        <v>3.3713180147072176E-2</v>
      </c>
    </row>
    <row r="2164" spans="2:7">
      <c r="B2164" s="283">
        <v>38308.645833333336</v>
      </c>
      <c r="C2164" s="284">
        <v>29.23</v>
      </c>
      <c r="D2164" s="98">
        <f t="shared" si="71"/>
        <v>-0.82761264449162542</v>
      </c>
      <c r="E2164" s="98">
        <v>5.5039559683522921E-3</v>
      </c>
      <c r="F2164" s="98">
        <v>2155</v>
      </c>
      <c r="G2164" s="76">
        <f t="shared" ca="1" si="70"/>
        <v>4.3636470060873969E-2</v>
      </c>
    </row>
    <row r="2165" spans="2:7">
      <c r="B2165" s="283">
        <v>44824.645833333336</v>
      </c>
      <c r="C2165" s="284">
        <v>376.38</v>
      </c>
      <c r="D2165" s="98">
        <f t="shared" si="71"/>
        <v>11.876496749914471</v>
      </c>
      <c r="E2165" s="98">
        <v>5.5033126736481197E-3</v>
      </c>
      <c r="F2165" s="98">
        <v>2156</v>
      </c>
      <c r="G2165" s="76">
        <f t="shared" ca="1" si="70"/>
        <v>3.3354071467917669E-2</v>
      </c>
    </row>
    <row r="2166" spans="2:7">
      <c r="B2166" s="283">
        <v>40574.645833333336</v>
      </c>
      <c r="C2166" s="284">
        <v>131.6</v>
      </c>
      <c r="D2166" s="98">
        <f t="shared" si="71"/>
        <v>-0.65035336627876084</v>
      </c>
      <c r="E2166" s="98">
        <v>5.5012224938875143E-3</v>
      </c>
      <c r="F2166" s="98">
        <v>2157</v>
      </c>
      <c r="G2166" s="76">
        <f t="shared" ca="1" si="70"/>
        <v>-3.4313928588824448E-2</v>
      </c>
    </row>
    <row r="2167" spans="2:7">
      <c r="B2167" s="283">
        <v>39107.645833333336</v>
      </c>
      <c r="C2167" s="284">
        <v>91.45</v>
      </c>
      <c r="D2167" s="98">
        <f t="shared" si="71"/>
        <v>-0.30509118541033431</v>
      </c>
      <c r="E2167" s="98">
        <v>5.4975261132490516E-3</v>
      </c>
      <c r="F2167" s="98">
        <v>2158</v>
      </c>
      <c r="G2167" s="76">
        <f t="shared" ca="1" si="70"/>
        <v>-3.1354112360610247E-3</v>
      </c>
    </row>
    <row r="2168" spans="2:7">
      <c r="B2168" s="283">
        <v>37033.645833333336</v>
      </c>
      <c r="C2168" s="284">
        <v>23.8</v>
      </c>
      <c r="D2168" s="98">
        <f t="shared" si="71"/>
        <v>-0.73974849644614538</v>
      </c>
      <c r="E2168" s="98">
        <v>5.4921841994084453E-3</v>
      </c>
      <c r="F2168" s="98">
        <v>2159</v>
      </c>
      <c r="G2168" s="76">
        <f t="shared" ca="1" si="70"/>
        <v>-2.8471107678445733E-2</v>
      </c>
    </row>
    <row r="2169" spans="2:7">
      <c r="B2169" s="283">
        <v>40190.645833333336</v>
      </c>
      <c r="C2169" s="284">
        <v>130.11000000000001</v>
      </c>
      <c r="D2169" s="98">
        <f t="shared" si="71"/>
        <v>4.4668067226890757</v>
      </c>
      <c r="E2169" s="98">
        <v>5.48686244204033E-3</v>
      </c>
      <c r="F2169" s="98">
        <v>2160</v>
      </c>
      <c r="G2169" s="76">
        <f t="shared" ca="1" si="70"/>
        <v>1.0943280655533993E-2</v>
      </c>
    </row>
    <row r="2170" spans="2:7">
      <c r="B2170" s="283">
        <v>37994.645833333336</v>
      </c>
      <c r="C2170" s="284">
        <v>29.35</v>
      </c>
      <c r="D2170" s="98">
        <f t="shared" si="71"/>
        <v>-0.77442164322496354</v>
      </c>
      <c r="E2170" s="98">
        <v>5.4813292223363508E-3</v>
      </c>
      <c r="F2170" s="98">
        <v>2161</v>
      </c>
      <c r="G2170" s="76">
        <f t="shared" ca="1" si="70"/>
        <v>-1.7329559077521061E-3</v>
      </c>
    </row>
    <row r="2171" spans="2:7">
      <c r="B2171" s="283">
        <v>42699.645833333336</v>
      </c>
      <c r="C2171" s="284">
        <v>316.02</v>
      </c>
      <c r="D2171" s="98">
        <f t="shared" si="71"/>
        <v>9.7672913117546845</v>
      </c>
      <c r="E2171" s="98">
        <v>5.4724785237034723E-3</v>
      </c>
      <c r="F2171" s="98">
        <v>2162</v>
      </c>
      <c r="G2171" s="76">
        <f t="shared" ca="1" si="70"/>
        <v>5.4156561370338821E-2</v>
      </c>
    </row>
    <row r="2172" spans="2:7">
      <c r="B2172" s="283">
        <v>40879.645833333336</v>
      </c>
      <c r="C2172" s="284">
        <v>195.09</v>
      </c>
      <c r="D2172" s="98">
        <f t="shared" si="71"/>
        <v>-0.38266565407252706</v>
      </c>
      <c r="E2172" s="98">
        <v>5.4630727207132246E-3</v>
      </c>
      <c r="F2172" s="98">
        <v>2163</v>
      </c>
      <c r="G2172" s="76">
        <f t="shared" ca="1" si="70"/>
        <v>4.3722792633106335E-2</v>
      </c>
    </row>
    <row r="2173" spans="2:7">
      <c r="B2173" s="283">
        <v>43741.645833333336</v>
      </c>
      <c r="C2173" s="284">
        <v>319.85000000000002</v>
      </c>
      <c r="D2173" s="98">
        <f t="shared" si="71"/>
        <v>0.63949971807883554</v>
      </c>
      <c r="E2173" s="98">
        <v>5.4381994216019525E-3</v>
      </c>
      <c r="F2173" s="98">
        <v>2164</v>
      </c>
      <c r="G2173" s="76">
        <f t="shared" ca="1" si="70"/>
        <v>-4.4405262718152216E-3</v>
      </c>
    </row>
    <row r="2174" spans="2:7">
      <c r="B2174" s="283">
        <v>40326.645833333336</v>
      </c>
      <c r="C2174" s="284">
        <v>124</v>
      </c>
      <c r="D2174" s="98">
        <f t="shared" si="71"/>
        <v>-0.61231827419102713</v>
      </c>
      <c r="E2174" s="98">
        <v>5.4325792588989508E-3</v>
      </c>
      <c r="F2174" s="98">
        <v>2165</v>
      </c>
      <c r="G2174" s="76">
        <f t="shared" ca="1" si="70"/>
        <v>2.259088647716976E-2</v>
      </c>
    </row>
    <row r="2175" spans="2:7">
      <c r="B2175" s="283">
        <v>43389.645833333336</v>
      </c>
      <c r="C2175" s="284">
        <v>246.53</v>
      </c>
      <c r="D2175" s="98">
        <f t="shared" si="71"/>
        <v>0.98814516129032248</v>
      </c>
      <c r="E2175" s="98">
        <v>5.4241435562807361E-3</v>
      </c>
      <c r="F2175" s="98">
        <v>2166</v>
      </c>
      <c r="G2175" s="76">
        <f t="shared" ca="1" si="70"/>
        <v>3.3929337226315706E-2</v>
      </c>
    </row>
    <row r="2176" spans="2:7">
      <c r="B2176" s="283">
        <v>37593.645833333336</v>
      </c>
      <c r="C2176" s="284">
        <v>22.25</v>
      </c>
      <c r="D2176" s="98">
        <f t="shared" si="71"/>
        <v>-0.90974729241877261</v>
      </c>
      <c r="E2176" s="98">
        <v>5.4225033890646923E-3</v>
      </c>
      <c r="F2176" s="98">
        <v>2167</v>
      </c>
      <c r="G2176" s="76">
        <f t="shared" ca="1" si="70"/>
        <v>-8.7126096330596564E-3</v>
      </c>
    </row>
    <row r="2177" spans="2:7">
      <c r="B2177" s="283">
        <v>41571.645833333336</v>
      </c>
      <c r="C2177" s="284">
        <v>180.1</v>
      </c>
      <c r="D2177" s="98">
        <f t="shared" si="71"/>
        <v>7.0943820224719101</v>
      </c>
      <c r="E2177" s="98">
        <v>5.4150616870429769E-3</v>
      </c>
      <c r="F2177" s="98">
        <v>2168</v>
      </c>
      <c r="G2177" s="76">
        <f t="shared" ca="1" si="70"/>
        <v>-4.2687951232920712E-2</v>
      </c>
    </row>
    <row r="2178" spans="2:7">
      <c r="B2178" s="283">
        <v>40842.645833333336</v>
      </c>
      <c r="C2178" s="284">
        <v>237.92</v>
      </c>
      <c r="D2178" s="98">
        <f t="shared" si="71"/>
        <v>0.32104386451971134</v>
      </c>
      <c r="E2178" s="98">
        <v>5.4090601757945667E-3</v>
      </c>
      <c r="F2178" s="98">
        <v>2169</v>
      </c>
      <c r="G2178" s="76">
        <f t="shared" ca="1" si="70"/>
        <v>2.8007811144232031E-3</v>
      </c>
    </row>
    <row r="2179" spans="2:7">
      <c r="B2179" s="283">
        <v>37468.645833333336</v>
      </c>
      <c r="C2179" s="284">
        <v>24.2</v>
      </c>
      <c r="D2179" s="98">
        <f t="shared" si="71"/>
        <v>-0.89828513786146602</v>
      </c>
      <c r="E2179" s="98">
        <v>5.4009140008308698E-3</v>
      </c>
      <c r="F2179" s="98">
        <v>2170</v>
      </c>
      <c r="G2179" s="76">
        <f t="shared" ca="1" si="70"/>
        <v>-5.1163409828596358E-2</v>
      </c>
    </row>
    <row r="2180" spans="2:7">
      <c r="B2180" s="283">
        <v>41578.645833333336</v>
      </c>
      <c r="C2180" s="284">
        <v>175.05</v>
      </c>
      <c r="D2180" s="98">
        <f t="shared" si="71"/>
        <v>6.2334710743801658</v>
      </c>
      <c r="E2180" s="98">
        <v>5.3988857618747499E-3</v>
      </c>
      <c r="F2180" s="98">
        <v>2171</v>
      </c>
      <c r="G2180" s="76">
        <f t="shared" ca="1" si="70"/>
        <v>-4.1144179750990856E-2</v>
      </c>
    </row>
    <row r="2181" spans="2:7">
      <c r="B2181" s="283">
        <v>39197.645833333336</v>
      </c>
      <c r="C2181" s="284">
        <v>87.65</v>
      </c>
      <c r="D2181" s="98">
        <f t="shared" si="71"/>
        <v>-0.49928591830905455</v>
      </c>
      <c r="E2181" s="98">
        <v>5.3911447579719773E-3</v>
      </c>
      <c r="F2181" s="98">
        <v>2172</v>
      </c>
      <c r="G2181" s="76">
        <f t="shared" ca="1" si="70"/>
        <v>7.6942793497234447E-3</v>
      </c>
    </row>
    <row r="2182" spans="2:7">
      <c r="B2182" s="283">
        <v>37477.645833333336</v>
      </c>
      <c r="C2182" s="284">
        <v>24.27</v>
      </c>
      <c r="D2182" s="98">
        <f t="shared" si="71"/>
        <v>-0.72310325156873934</v>
      </c>
      <c r="E2182" s="98">
        <v>5.3852526926263522E-3</v>
      </c>
      <c r="F2182" s="98">
        <v>2173</v>
      </c>
      <c r="G2182" s="76">
        <f t="shared" ca="1" si="70"/>
        <v>6.7015432039126174E-2</v>
      </c>
    </row>
    <row r="2183" spans="2:7">
      <c r="B2183" s="283">
        <v>45238.645833333336</v>
      </c>
      <c r="C2183" s="284">
        <v>700.38</v>
      </c>
      <c r="D2183" s="98">
        <f t="shared" si="71"/>
        <v>27.857849196538936</v>
      </c>
      <c r="E2183" s="98">
        <v>5.3830584384824132E-3</v>
      </c>
      <c r="F2183" s="98">
        <v>2174</v>
      </c>
      <c r="G2183" s="76">
        <f t="shared" ca="1" si="70"/>
        <v>7.606696714726964E-2</v>
      </c>
    </row>
    <row r="2184" spans="2:7">
      <c r="B2184" s="283">
        <v>40060.645833333336</v>
      </c>
      <c r="C2184" s="284">
        <v>106.68</v>
      </c>
      <c r="D2184" s="98">
        <f t="shared" si="71"/>
        <v>-0.84768268654159173</v>
      </c>
      <c r="E2184" s="98">
        <v>5.3717839977382997E-3</v>
      </c>
      <c r="F2184" s="98">
        <v>2175</v>
      </c>
      <c r="G2184" s="76">
        <f t="shared" ca="1" si="70"/>
        <v>-3.3203566921088529E-2</v>
      </c>
    </row>
    <row r="2185" spans="2:7">
      <c r="B2185" s="283">
        <v>44049.645833333336</v>
      </c>
      <c r="C2185" s="284">
        <v>306.5</v>
      </c>
      <c r="D2185" s="98">
        <f t="shared" si="71"/>
        <v>1.8730783652043494</v>
      </c>
      <c r="E2185" s="98">
        <v>5.346541148686379E-3</v>
      </c>
      <c r="F2185" s="98">
        <v>2176</v>
      </c>
      <c r="G2185" s="76">
        <f t="shared" ca="1" si="70"/>
        <v>-1.6495894574655778E-2</v>
      </c>
    </row>
    <row r="2186" spans="2:7">
      <c r="B2186" s="283">
        <v>40058.645833333336</v>
      </c>
      <c r="C2186" s="284">
        <v>105.33</v>
      </c>
      <c r="D2186" s="98">
        <f t="shared" si="71"/>
        <v>-0.65634584013050579</v>
      </c>
      <c r="E2186" s="98">
        <v>5.3450415195188672E-3</v>
      </c>
      <c r="F2186" s="98">
        <v>2177</v>
      </c>
      <c r="G2186" s="76">
        <f t="shared" ref="G2186:G2249" ca="1" si="72">_xlfn.NORM.INV(RAND(),M$12,M$13)</f>
        <v>5.9286274546569206E-2</v>
      </c>
    </row>
    <row r="2187" spans="2:7">
      <c r="B2187" s="283">
        <v>42865.645833333336</v>
      </c>
      <c r="C2187" s="284">
        <v>400.75</v>
      </c>
      <c r="D2187" s="98">
        <f t="shared" ref="D2187:D2250" si="73">C2187/C2186-1</f>
        <v>2.8047090097787906</v>
      </c>
      <c r="E2187" s="98">
        <v>5.3434348502332529E-3</v>
      </c>
      <c r="F2187" s="98">
        <v>2178</v>
      </c>
      <c r="G2187" s="76">
        <f t="shared" ca="1" si="72"/>
        <v>2.1487532815267562E-2</v>
      </c>
    </row>
    <row r="2188" spans="2:7">
      <c r="B2188" s="283">
        <v>38348.645833333336</v>
      </c>
      <c r="C2188" s="284">
        <v>33.869999999999997</v>
      </c>
      <c r="D2188" s="98">
        <f t="shared" si="73"/>
        <v>-0.91548346849656892</v>
      </c>
      <c r="E2188" s="98">
        <v>5.3428317008015203E-3</v>
      </c>
      <c r="F2188" s="98">
        <v>2179</v>
      </c>
      <c r="G2188" s="76">
        <f t="shared" ca="1" si="72"/>
        <v>5.651936044034666E-2</v>
      </c>
    </row>
    <row r="2189" spans="2:7">
      <c r="B2189" s="283">
        <v>39678.645833333336</v>
      </c>
      <c r="C2189" s="284">
        <v>100</v>
      </c>
      <c r="D2189" s="98">
        <f t="shared" si="73"/>
        <v>1.9524653085326249</v>
      </c>
      <c r="E2189" s="98">
        <v>5.3282396702523105E-3</v>
      </c>
      <c r="F2189" s="98">
        <v>2180</v>
      </c>
      <c r="G2189" s="76">
        <f t="shared" ca="1" si="72"/>
        <v>2.0021090920030474E-2</v>
      </c>
    </row>
    <row r="2190" spans="2:7">
      <c r="B2190" s="283">
        <v>43067.645833333336</v>
      </c>
      <c r="C2190" s="284">
        <v>337.92</v>
      </c>
      <c r="D2190" s="98">
        <f t="shared" si="73"/>
        <v>2.3792</v>
      </c>
      <c r="E2190" s="98">
        <v>5.325320560497504E-3</v>
      </c>
      <c r="F2190" s="98">
        <v>2181</v>
      </c>
      <c r="G2190" s="76">
        <f t="shared" ca="1" si="72"/>
        <v>3.7391647301664485E-2</v>
      </c>
    </row>
    <row r="2191" spans="2:7">
      <c r="B2191" s="283">
        <v>43691.645833333336</v>
      </c>
      <c r="C2191" s="284">
        <v>285.08</v>
      </c>
      <c r="D2191" s="98">
        <f t="shared" si="73"/>
        <v>-0.15636837121212133</v>
      </c>
      <c r="E2191" s="98">
        <v>5.3249638537220534E-3</v>
      </c>
      <c r="F2191" s="98">
        <v>2182</v>
      </c>
      <c r="G2191" s="76">
        <f t="shared" ca="1" si="72"/>
        <v>2.5166771634690492E-2</v>
      </c>
    </row>
    <row r="2192" spans="2:7">
      <c r="B2192" s="283">
        <v>42899.645833333336</v>
      </c>
      <c r="C2192" s="284">
        <v>417.68</v>
      </c>
      <c r="D2192" s="98">
        <f t="shared" si="73"/>
        <v>0.46513259435947818</v>
      </c>
      <c r="E2192" s="98">
        <v>5.3192769634389236E-3</v>
      </c>
      <c r="F2192" s="98">
        <v>2183</v>
      </c>
      <c r="G2192" s="76">
        <f t="shared" ca="1" si="72"/>
        <v>-1.2564460360128227E-2</v>
      </c>
    </row>
    <row r="2193" spans="2:7">
      <c r="B2193" s="283">
        <v>42536.645833333336</v>
      </c>
      <c r="C2193" s="284">
        <v>291.97000000000003</v>
      </c>
      <c r="D2193" s="98">
        <f t="shared" si="73"/>
        <v>-0.30097203600842748</v>
      </c>
      <c r="E2193" s="98">
        <v>5.302482525910035E-3</v>
      </c>
      <c r="F2193" s="98">
        <v>2184</v>
      </c>
      <c r="G2193" s="76">
        <f t="shared" ca="1" si="72"/>
        <v>5.9337870406892972E-2</v>
      </c>
    </row>
    <row r="2194" spans="2:7">
      <c r="B2194" s="283">
        <v>38394.645833333336</v>
      </c>
      <c r="C2194" s="284">
        <v>39.950000000000003</v>
      </c>
      <c r="D2194" s="98">
        <f t="shared" si="73"/>
        <v>-0.86317087371990275</v>
      </c>
      <c r="E2194" s="98">
        <v>5.2843482637141559E-3</v>
      </c>
      <c r="F2194" s="98">
        <v>2185</v>
      </c>
      <c r="G2194" s="76">
        <f t="shared" ca="1" si="72"/>
        <v>4.1760755755832664E-2</v>
      </c>
    </row>
    <row r="2195" spans="2:7">
      <c r="B2195" s="283">
        <v>38993.645833333336</v>
      </c>
      <c r="C2195" s="284">
        <v>70.42</v>
      </c>
      <c r="D2195" s="98">
        <f t="shared" si="73"/>
        <v>0.76270337922402986</v>
      </c>
      <c r="E2195" s="98">
        <v>5.2819414703784151E-3</v>
      </c>
      <c r="F2195" s="98">
        <v>2186</v>
      </c>
      <c r="G2195" s="76">
        <f t="shared" ca="1" si="72"/>
        <v>1.5051321706226445E-2</v>
      </c>
    </row>
    <row r="2196" spans="2:7">
      <c r="B2196" s="283">
        <v>37428.645833333336</v>
      </c>
      <c r="C2196" s="284">
        <v>24.8</v>
      </c>
      <c r="D2196" s="98">
        <f t="shared" si="73"/>
        <v>-0.64782732178358415</v>
      </c>
      <c r="E2196" s="98">
        <v>5.2695581678150472E-3</v>
      </c>
      <c r="F2196" s="98">
        <v>2187</v>
      </c>
      <c r="G2196" s="76">
        <f t="shared" ca="1" si="72"/>
        <v>5.6606210641016341E-2</v>
      </c>
    </row>
    <row r="2197" spans="2:7">
      <c r="B2197" s="283">
        <v>41710.645833333336</v>
      </c>
      <c r="C2197" s="284">
        <v>221.31</v>
      </c>
      <c r="D2197" s="98">
        <f t="shared" si="73"/>
        <v>7.9237903225806452</v>
      </c>
      <c r="E2197" s="98">
        <v>5.26913468089929E-3</v>
      </c>
      <c r="F2197" s="98">
        <v>2188</v>
      </c>
      <c r="G2197" s="76">
        <f t="shared" ca="1" si="72"/>
        <v>-1.6522119398782179E-2</v>
      </c>
    </row>
    <row r="2198" spans="2:7">
      <c r="B2198" s="283">
        <v>38630.645833333336</v>
      </c>
      <c r="C2198" s="284">
        <v>67.17</v>
      </c>
      <c r="D2198" s="98">
        <f t="shared" si="73"/>
        <v>-0.69648908770502915</v>
      </c>
      <c r="E2198" s="98">
        <v>5.2379527087700328E-3</v>
      </c>
      <c r="F2198" s="98">
        <v>2189</v>
      </c>
      <c r="G2198" s="76">
        <f t="shared" ca="1" si="72"/>
        <v>-1.0255631599409419E-2</v>
      </c>
    </row>
    <row r="2199" spans="2:7">
      <c r="B2199" s="283">
        <v>41768.645833333336</v>
      </c>
      <c r="C2199" s="284">
        <v>216.97</v>
      </c>
      <c r="D2199" s="98">
        <f t="shared" si="73"/>
        <v>2.2301622748250707</v>
      </c>
      <c r="E2199" s="98">
        <v>5.2353595255745233E-3</v>
      </c>
      <c r="F2199" s="98">
        <v>2190</v>
      </c>
      <c r="G2199" s="76">
        <f t="shared" ca="1" si="72"/>
        <v>-1.0239773816090323E-2</v>
      </c>
    </row>
    <row r="2200" spans="2:7">
      <c r="B2200" s="283">
        <v>39183.645833333336</v>
      </c>
      <c r="C2200" s="284">
        <v>78.739999999999995</v>
      </c>
      <c r="D2200" s="98">
        <f t="shared" si="73"/>
        <v>-0.63709268562474075</v>
      </c>
      <c r="E2200" s="98">
        <v>5.2342652878845097E-3</v>
      </c>
      <c r="F2200" s="98">
        <v>2191</v>
      </c>
      <c r="G2200" s="76">
        <f t="shared" ca="1" si="72"/>
        <v>1.3527355584611397E-2</v>
      </c>
    </row>
    <row r="2201" spans="2:7">
      <c r="B2201" s="283">
        <v>42150.645833333336</v>
      </c>
      <c r="C2201" s="284">
        <v>163.44999999999999</v>
      </c>
      <c r="D2201" s="98">
        <f t="shared" si="73"/>
        <v>1.0758191516383033</v>
      </c>
      <c r="E2201" s="98">
        <v>5.2275522755227399E-3</v>
      </c>
      <c r="F2201" s="98">
        <v>2192</v>
      </c>
      <c r="G2201" s="76">
        <f t="shared" ca="1" si="72"/>
        <v>2.1735214251451192E-2</v>
      </c>
    </row>
    <row r="2202" spans="2:7">
      <c r="B2202" s="283">
        <v>42017.645833333336</v>
      </c>
      <c r="C2202" s="284">
        <v>191.02</v>
      </c>
      <c r="D2202" s="98">
        <f t="shared" si="73"/>
        <v>0.16867543591312351</v>
      </c>
      <c r="E2202" s="98">
        <v>5.2097037309899452E-3</v>
      </c>
      <c r="F2202" s="98">
        <v>2193</v>
      </c>
      <c r="G2202" s="76">
        <f t="shared" ca="1" si="72"/>
        <v>-1.4690998471364219E-2</v>
      </c>
    </row>
    <row r="2203" spans="2:7">
      <c r="B2203" s="283">
        <v>41339.645833333336</v>
      </c>
      <c r="C2203" s="284">
        <v>200.67</v>
      </c>
      <c r="D2203" s="98">
        <f t="shared" si="73"/>
        <v>5.0518270338184346E-2</v>
      </c>
      <c r="E2203" s="98">
        <v>5.2096378299855139E-3</v>
      </c>
      <c r="F2203" s="98">
        <v>2194</v>
      </c>
      <c r="G2203" s="76">
        <f t="shared" ca="1" si="72"/>
        <v>4.3169074902818683E-2</v>
      </c>
    </row>
    <row r="2204" spans="2:7">
      <c r="B2204" s="283">
        <v>43207.645833333336</v>
      </c>
      <c r="C2204" s="284">
        <v>291.63</v>
      </c>
      <c r="D2204" s="98">
        <f t="shared" si="73"/>
        <v>0.45328150695171177</v>
      </c>
      <c r="E2204" s="98">
        <v>5.2047428650212613E-3</v>
      </c>
      <c r="F2204" s="98">
        <v>2195</v>
      </c>
      <c r="G2204" s="76">
        <f t="shared" ca="1" si="72"/>
        <v>2.1596640132414902E-2</v>
      </c>
    </row>
    <row r="2205" spans="2:7">
      <c r="B2205" s="283">
        <v>40016.645833333336</v>
      </c>
      <c r="C2205" s="284">
        <v>90.79</v>
      </c>
      <c r="D2205" s="98">
        <f t="shared" si="73"/>
        <v>-0.68868086273702978</v>
      </c>
      <c r="E2205" s="98">
        <v>5.2037201062888894E-3</v>
      </c>
      <c r="F2205" s="98">
        <v>2196</v>
      </c>
      <c r="G2205" s="76">
        <f t="shared" ca="1" si="72"/>
        <v>2.9112477777807526E-3</v>
      </c>
    </row>
    <row r="2206" spans="2:7">
      <c r="B2206" s="283">
        <v>38797.645833333336</v>
      </c>
      <c r="C2206" s="284">
        <v>87.23</v>
      </c>
      <c r="D2206" s="98">
        <f t="shared" si="73"/>
        <v>-3.9211366890626764E-2</v>
      </c>
      <c r="E2206" s="98">
        <v>5.1855266190365956E-3</v>
      </c>
      <c r="F2206" s="98">
        <v>2197</v>
      </c>
      <c r="G2206" s="76">
        <f t="shared" ca="1" si="72"/>
        <v>-7.9218350314268528E-3</v>
      </c>
    </row>
    <row r="2207" spans="2:7">
      <c r="B2207" s="283">
        <v>37671.645833333336</v>
      </c>
      <c r="C2207" s="284">
        <v>21.33</v>
      </c>
      <c r="D2207" s="98">
        <f t="shared" si="73"/>
        <v>-0.75547403416255876</v>
      </c>
      <c r="E2207" s="98">
        <v>5.1837888784165287E-3</v>
      </c>
      <c r="F2207" s="98">
        <v>2198</v>
      </c>
      <c r="G2207" s="76">
        <f t="shared" ca="1" si="72"/>
        <v>6.0551461198949628E-3</v>
      </c>
    </row>
    <row r="2208" spans="2:7">
      <c r="B2208" s="283">
        <v>42905.645833333336</v>
      </c>
      <c r="C2208" s="284">
        <v>413.35</v>
      </c>
      <c r="D2208" s="98">
        <f t="shared" si="73"/>
        <v>18.378809188935772</v>
      </c>
      <c r="E2208" s="98">
        <v>5.1797091581149424E-3</v>
      </c>
      <c r="F2208" s="98">
        <v>2199</v>
      </c>
      <c r="G2208" s="76">
        <f t="shared" ca="1" si="72"/>
        <v>6.2538185537002276E-3</v>
      </c>
    </row>
    <row r="2209" spans="2:7">
      <c r="B2209" s="283">
        <v>37987.645833333336</v>
      </c>
      <c r="C2209" s="284">
        <v>29.13</v>
      </c>
      <c r="D2209" s="98">
        <f t="shared" si="73"/>
        <v>-0.92952703520019353</v>
      </c>
      <c r="E2209" s="98">
        <v>5.1759834368529933E-3</v>
      </c>
      <c r="F2209" s="98">
        <v>2200</v>
      </c>
      <c r="G2209" s="76">
        <f t="shared" ca="1" si="72"/>
        <v>1.9719960912246506E-2</v>
      </c>
    </row>
    <row r="2210" spans="2:7">
      <c r="B2210" s="283">
        <v>42313.645833333336</v>
      </c>
      <c r="C2210" s="284">
        <v>317.23</v>
      </c>
      <c r="D2210" s="98">
        <f t="shared" si="73"/>
        <v>9.8901476141434959</v>
      </c>
      <c r="E2210" s="98">
        <v>5.1647655259823289E-3</v>
      </c>
      <c r="F2210" s="98">
        <v>2201</v>
      </c>
      <c r="G2210" s="76">
        <f t="shared" ca="1" si="72"/>
        <v>-4.2830352763853028E-3</v>
      </c>
    </row>
    <row r="2211" spans="2:7">
      <c r="B2211" s="283">
        <v>40374.645833333336</v>
      </c>
      <c r="C2211" s="284">
        <v>126.6</v>
      </c>
      <c r="D2211" s="98">
        <f t="shared" si="73"/>
        <v>-0.60092046779938846</v>
      </c>
      <c r="E2211" s="98">
        <v>5.1607780865421393E-3</v>
      </c>
      <c r="F2211" s="98">
        <v>2202</v>
      </c>
      <c r="G2211" s="76">
        <f t="shared" ca="1" si="72"/>
        <v>-2.4231364010731862E-2</v>
      </c>
    </row>
    <row r="2212" spans="2:7">
      <c r="B2212" s="283">
        <v>44959.645833333336</v>
      </c>
      <c r="C2212" s="284">
        <v>609.79999999999995</v>
      </c>
      <c r="D2212" s="98">
        <f t="shared" si="73"/>
        <v>3.8167456556082149</v>
      </c>
      <c r="E2212" s="98">
        <v>5.1427441155138531E-3</v>
      </c>
      <c r="F2212" s="98">
        <v>2203</v>
      </c>
      <c r="G2212" s="76">
        <f t="shared" ca="1" si="72"/>
        <v>-1.8757970014033194E-2</v>
      </c>
    </row>
    <row r="2213" spans="2:7">
      <c r="B2213" s="283">
        <v>40996.645833333336</v>
      </c>
      <c r="C2213" s="284">
        <v>207.55</v>
      </c>
      <c r="D2213" s="98">
        <f t="shared" si="73"/>
        <v>-0.65964250573958672</v>
      </c>
      <c r="E2213" s="98">
        <v>5.1334205046249526E-3</v>
      </c>
      <c r="F2213" s="98">
        <v>2204</v>
      </c>
      <c r="G2213" s="76">
        <f t="shared" ca="1" si="72"/>
        <v>3.0016182743751448E-2</v>
      </c>
    </row>
    <row r="2214" spans="2:7">
      <c r="B2214" s="283">
        <v>45720.645833333336</v>
      </c>
      <c r="C2214" s="284">
        <v>1708.67</v>
      </c>
      <c r="D2214" s="98">
        <f t="shared" si="73"/>
        <v>7.2325704649482052</v>
      </c>
      <c r="E2214" s="98">
        <v>5.1295626341951728E-3</v>
      </c>
      <c r="F2214" s="98">
        <v>2205</v>
      </c>
      <c r="G2214" s="76">
        <f t="shared" ca="1" si="72"/>
        <v>1.9831947662885319E-2</v>
      </c>
    </row>
    <row r="2215" spans="2:7">
      <c r="B2215" s="283">
        <v>38628.645833333336</v>
      </c>
      <c r="C2215" s="284">
        <v>66.67</v>
      </c>
      <c r="D2215" s="98">
        <f t="shared" si="73"/>
        <v>-0.96098134806603963</v>
      </c>
      <c r="E2215" s="98">
        <v>5.1258857229006249E-3</v>
      </c>
      <c r="F2215" s="98">
        <v>2206</v>
      </c>
      <c r="G2215" s="76">
        <f t="shared" ca="1" si="72"/>
        <v>-2.0011657889720889E-2</v>
      </c>
    </row>
    <row r="2216" spans="2:7">
      <c r="B2216" s="283">
        <v>43398.645833333336</v>
      </c>
      <c r="C2216" s="284">
        <v>239.6</v>
      </c>
      <c r="D2216" s="98">
        <f t="shared" si="73"/>
        <v>2.5938203089845504</v>
      </c>
      <c r="E2216" s="98">
        <v>5.1178790166961363E-3</v>
      </c>
      <c r="F2216" s="98">
        <v>2207</v>
      </c>
      <c r="G2216" s="76">
        <f t="shared" ca="1" si="72"/>
        <v>-2.5023299104835254E-2</v>
      </c>
    </row>
    <row r="2217" spans="2:7">
      <c r="B2217" s="283">
        <v>39442.645833333336</v>
      </c>
      <c r="C2217" s="284">
        <v>96.43</v>
      </c>
      <c r="D2217" s="98">
        <f t="shared" si="73"/>
        <v>-0.59753756260434054</v>
      </c>
      <c r="E2217" s="98">
        <v>5.1073587658954089E-3</v>
      </c>
      <c r="F2217" s="98">
        <v>2208</v>
      </c>
      <c r="G2217" s="76">
        <f t="shared" ca="1" si="72"/>
        <v>9.5682725341406857E-3</v>
      </c>
    </row>
    <row r="2218" spans="2:7">
      <c r="B2218" s="283">
        <v>45800.645833333336</v>
      </c>
      <c r="C2218" s="284">
        <v>2789</v>
      </c>
      <c r="D2218" s="98">
        <f t="shared" si="73"/>
        <v>27.922534480970651</v>
      </c>
      <c r="E2218" s="98">
        <v>5.1066191442359354E-3</v>
      </c>
      <c r="F2218" s="98">
        <v>2209</v>
      </c>
      <c r="G2218" s="76">
        <f t="shared" ca="1" si="72"/>
        <v>-2.9667428889248487E-3</v>
      </c>
    </row>
    <row r="2219" spans="2:7">
      <c r="B2219" s="283">
        <v>39583.645833333336</v>
      </c>
      <c r="C2219" s="284">
        <v>93.23</v>
      </c>
      <c r="D2219" s="98">
        <f t="shared" si="73"/>
        <v>-0.96657224811760489</v>
      </c>
      <c r="E2219" s="98">
        <v>5.0668391548081004E-3</v>
      </c>
      <c r="F2219" s="98">
        <v>2210</v>
      </c>
      <c r="G2219" s="76">
        <f t="shared" ca="1" si="72"/>
        <v>-4.5233886111910766E-3</v>
      </c>
    </row>
    <row r="2220" spans="2:7">
      <c r="B2220" s="283">
        <v>44693.645833333336</v>
      </c>
      <c r="C2220" s="284">
        <v>378</v>
      </c>
      <c r="D2220" s="98">
        <f t="shared" si="73"/>
        <v>3.0544888984232541</v>
      </c>
      <c r="E2220" s="98">
        <v>5.0518479127890092E-3</v>
      </c>
      <c r="F2220" s="98">
        <v>2211</v>
      </c>
      <c r="G2220" s="76">
        <f t="shared" ca="1" si="72"/>
        <v>-6.4152140781782524E-2</v>
      </c>
    </row>
    <row r="2221" spans="2:7">
      <c r="B2221" s="283">
        <v>41919.645833333336</v>
      </c>
      <c r="C2221" s="284">
        <v>191.13</v>
      </c>
      <c r="D2221" s="98">
        <f t="shared" si="73"/>
        <v>-0.49436507936507934</v>
      </c>
      <c r="E2221" s="98">
        <v>5.04811484461265E-3</v>
      </c>
      <c r="F2221" s="98">
        <v>2212</v>
      </c>
      <c r="G2221" s="76">
        <f t="shared" ca="1" si="72"/>
        <v>2.3360832229107762E-2</v>
      </c>
    </row>
    <row r="2222" spans="2:7">
      <c r="B2222" s="283">
        <v>38786.645833333336</v>
      </c>
      <c r="C2222" s="284">
        <v>91.96</v>
      </c>
      <c r="D2222" s="98">
        <f t="shared" si="73"/>
        <v>-0.51886150787422181</v>
      </c>
      <c r="E2222" s="98">
        <v>5.027322404371537E-3</v>
      </c>
      <c r="F2222" s="98">
        <v>2213</v>
      </c>
      <c r="G2222" s="76">
        <f t="shared" ca="1" si="72"/>
        <v>8.4006087007453146E-3</v>
      </c>
    </row>
    <row r="2223" spans="2:7">
      <c r="B2223" s="283">
        <v>45688.645833333336</v>
      </c>
      <c r="C2223" s="284">
        <v>1505.8</v>
      </c>
      <c r="D2223" s="98">
        <f t="shared" si="73"/>
        <v>15.37451065680731</v>
      </c>
      <c r="E2223" s="98">
        <v>5.025796418536066E-3</v>
      </c>
      <c r="F2223" s="98">
        <v>2214</v>
      </c>
      <c r="G2223" s="76">
        <f t="shared" ca="1" si="72"/>
        <v>4.6937356619787991E-3</v>
      </c>
    </row>
    <row r="2224" spans="2:7">
      <c r="B2224" s="283">
        <v>38420.645833333336</v>
      </c>
      <c r="C2224" s="284">
        <v>42.04</v>
      </c>
      <c r="D2224" s="98">
        <f t="shared" si="73"/>
        <v>-0.97208128569531149</v>
      </c>
      <c r="E2224" s="98">
        <v>5.020320344250484E-3</v>
      </c>
      <c r="F2224" s="98">
        <v>2215</v>
      </c>
      <c r="G2224" s="76">
        <f t="shared" ca="1" si="72"/>
        <v>-6.5156123018216563E-2</v>
      </c>
    </row>
    <row r="2225" spans="2:7">
      <c r="B2225" s="283">
        <v>37582.645833333336</v>
      </c>
      <c r="C2225" s="284">
        <v>22.03</v>
      </c>
      <c r="D2225" s="98">
        <f t="shared" si="73"/>
        <v>-0.47597526165556614</v>
      </c>
      <c r="E2225" s="98">
        <v>5.0182481751823715E-3</v>
      </c>
      <c r="F2225" s="98">
        <v>2216</v>
      </c>
      <c r="G2225" s="76">
        <f t="shared" ca="1" si="72"/>
        <v>3.8236441310644902E-2</v>
      </c>
    </row>
    <row r="2226" spans="2:7">
      <c r="B2226" s="283">
        <v>42446.645833333336</v>
      </c>
      <c r="C2226" s="284">
        <v>391.25</v>
      </c>
      <c r="D2226" s="98">
        <f t="shared" si="73"/>
        <v>16.759872900590103</v>
      </c>
      <c r="E2226" s="98">
        <v>5.0089904957615339E-3</v>
      </c>
      <c r="F2226" s="98">
        <v>2217</v>
      </c>
      <c r="G2226" s="76">
        <f t="shared" ca="1" si="72"/>
        <v>5.4204625295810459E-2</v>
      </c>
    </row>
    <row r="2227" spans="2:7">
      <c r="B2227" s="283">
        <v>41103.645833333336</v>
      </c>
      <c r="C2227" s="284">
        <v>230.91</v>
      </c>
      <c r="D2227" s="98">
        <f t="shared" si="73"/>
        <v>-0.40981469648562296</v>
      </c>
      <c r="E2227" s="98">
        <v>5.0052228412256206E-3</v>
      </c>
      <c r="F2227" s="98">
        <v>2218</v>
      </c>
      <c r="G2227" s="76">
        <f t="shared" ca="1" si="72"/>
        <v>2.1719366956926455E-2</v>
      </c>
    </row>
    <row r="2228" spans="2:7">
      <c r="B2228" s="283">
        <v>39001.645833333336</v>
      </c>
      <c r="C2228" s="284">
        <v>74.3</v>
      </c>
      <c r="D2228" s="98">
        <f t="shared" si="73"/>
        <v>-0.67822961326923914</v>
      </c>
      <c r="E2228" s="98">
        <v>5.0047342080346002E-3</v>
      </c>
      <c r="F2228" s="98">
        <v>2219</v>
      </c>
      <c r="G2228" s="76">
        <f t="shared" ca="1" si="72"/>
        <v>2.4099774035497755E-2</v>
      </c>
    </row>
    <row r="2229" spans="2:7">
      <c r="B2229" s="283">
        <v>40564.645833333336</v>
      </c>
      <c r="C2229" s="284">
        <v>132.94999999999999</v>
      </c>
      <c r="D2229" s="98">
        <f t="shared" si="73"/>
        <v>0.7893674293405113</v>
      </c>
      <c r="E2229" s="98">
        <v>4.9890392319902332E-3</v>
      </c>
      <c r="F2229" s="98">
        <v>2220</v>
      </c>
      <c r="G2229" s="76">
        <f t="shared" ca="1" si="72"/>
        <v>1.8045360584413833E-2</v>
      </c>
    </row>
    <row r="2230" spans="2:7">
      <c r="B2230" s="283">
        <v>37918.645833333336</v>
      </c>
      <c r="C2230" s="284">
        <v>24.25</v>
      </c>
      <c r="D2230" s="98">
        <f t="shared" si="73"/>
        <v>-0.81760060172997362</v>
      </c>
      <c r="E2230" s="98">
        <v>4.9730625777042459E-3</v>
      </c>
      <c r="F2230" s="98">
        <v>2221</v>
      </c>
      <c r="G2230" s="76">
        <f t="shared" ca="1" si="72"/>
        <v>2.705196550329423E-2</v>
      </c>
    </row>
    <row r="2231" spans="2:7">
      <c r="B2231" s="283">
        <v>42237.645833333336</v>
      </c>
      <c r="C2231" s="284">
        <v>198.48</v>
      </c>
      <c r="D2231" s="98">
        <f t="shared" si="73"/>
        <v>7.1847422680412372</v>
      </c>
      <c r="E2231" s="98">
        <v>4.9620253164557315E-3</v>
      </c>
      <c r="F2231" s="98">
        <v>2222</v>
      </c>
      <c r="G2231" s="76">
        <f t="shared" ca="1" si="72"/>
        <v>-2.5888626450646501E-2</v>
      </c>
    </row>
    <row r="2232" spans="2:7">
      <c r="B2232" s="283">
        <v>41719.645833333336</v>
      </c>
      <c r="C2232" s="284">
        <v>206.6</v>
      </c>
      <c r="D2232" s="98">
        <f t="shared" si="73"/>
        <v>4.0910923014913392E-2</v>
      </c>
      <c r="E2232" s="98">
        <v>4.9615721373672539E-3</v>
      </c>
      <c r="F2232" s="98">
        <v>2223</v>
      </c>
      <c r="G2232" s="76">
        <f t="shared" ca="1" si="72"/>
        <v>-3.9175325722688684E-2</v>
      </c>
    </row>
    <row r="2233" spans="2:7">
      <c r="B2233" s="283">
        <v>43685.645833333336</v>
      </c>
      <c r="C2233" s="284">
        <v>233.12</v>
      </c>
      <c r="D2233" s="98">
        <f t="shared" si="73"/>
        <v>0.12836398838334961</v>
      </c>
      <c r="E2233" s="98">
        <v>4.9575376126222981E-3</v>
      </c>
      <c r="F2233" s="98">
        <v>2224</v>
      </c>
      <c r="G2233" s="76">
        <f t="shared" ca="1" si="72"/>
        <v>-5.434136407722643E-3</v>
      </c>
    </row>
    <row r="2234" spans="2:7">
      <c r="B2234" s="283">
        <v>41057.645833333336</v>
      </c>
      <c r="C2234" s="284">
        <v>221</v>
      </c>
      <c r="D2234" s="98">
        <f t="shared" si="73"/>
        <v>-5.199039121482496E-2</v>
      </c>
      <c r="E2234" s="98">
        <v>4.9565731435587956E-3</v>
      </c>
      <c r="F2234" s="98">
        <v>2225</v>
      </c>
      <c r="G2234" s="76">
        <f t="shared" ca="1" si="72"/>
        <v>2.9773769677313211E-2</v>
      </c>
    </row>
    <row r="2235" spans="2:7">
      <c r="B2235" s="283">
        <v>44564.645833333336</v>
      </c>
      <c r="C2235" s="284">
        <v>377.23</v>
      </c>
      <c r="D2235" s="98">
        <f t="shared" si="73"/>
        <v>0.70692307692307699</v>
      </c>
      <c r="E2235" s="98">
        <v>4.955110957189035E-3</v>
      </c>
      <c r="F2235" s="98">
        <v>2226</v>
      </c>
      <c r="G2235" s="76">
        <f t="shared" ca="1" si="72"/>
        <v>8.8029674243509228E-4</v>
      </c>
    </row>
    <row r="2236" spans="2:7">
      <c r="B2236" s="283">
        <v>37349.645833333336</v>
      </c>
      <c r="C2236" s="284">
        <v>24.34</v>
      </c>
      <c r="D2236" s="98">
        <f t="shared" si="73"/>
        <v>-0.93547702992869075</v>
      </c>
      <c r="E2236" s="98">
        <v>4.9545829892652105E-3</v>
      </c>
      <c r="F2236" s="98">
        <v>2227</v>
      </c>
      <c r="G2236" s="76">
        <f t="shared" ca="1" si="72"/>
        <v>3.0295494357557878E-2</v>
      </c>
    </row>
    <row r="2237" spans="2:7">
      <c r="B2237" s="283">
        <v>45013.645833333336</v>
      </c>
      <c r="C2237" s="284">
        <v>599.13</v>
      </c>
      <c r="D2237" s="98">
        <f t="shared" si="73"/>
        <v>23.615036976170913</v>
      </c>
      <c r="E2237" s="98">
        <v>4.9481700157671948E-3</v>
      </c>
      <c r="F2237" s="98">
        <v>2228</v>
      </c>
      <c r="G2237" s="76">
        <f t="shared" ca="1" si="72"/>
        <v>-1.0222475198195561E-2</v>
      </c>
    </row>
    <row r="2238" spans="2:7">
      <c r="B2238" s="283">
        <v>44452.645833333336</v>
      </c>
      <c r="C2238" s="284">
        <v>325.88</v>
      </c>
      <c r="D2238" s="98">
        <f t="shared" si="73"/>
        <v>-0.4560779797372857</v>
      </c>
      <c r="E2238" s="98">
        <v>4.9340076477120132E-3</v>
      </c>
      <c r="F2238" s="98">
        <v>2229</v>
      </c>
      <c r="G2238" s="76">
        <f t="shared" ca="1" si="72"/>
        <v>-6.6216989988492018E-3</v>
      </c>
    </row>
    <row r="2239" spans="2:7">
      <c r="B2239" s="283">
        <v>37830.645833333336</v>
      </c>
      <c r="C2239" s="284">
        <v>24.47</v>
      </c>
      <c r="D2239" s="98">
        <f t="shared" si="73"/>
        <v>-0.9249110101877992</v>
      </c>
      <c r="E2239" s="98">
        <v>4.9281314168376777E-3</v>
      </c>
      <c r="F2239" s="98">
        <v>2230</v>
      </c>
      <c r="G2239" s="76">
        <f t="shared" ca="1" si="72"/>
        <v>2.0219715922476077E-2</v>
      </c>
    </row>
    <row r="2240" spans="2:7">
      <c r="B2240" s="283">
        <v>44594.645833333336</v>
      </c>
      <c r="C2240" s="284">
        <v>381.7</v>
      </c>
      <c r="D2240" s="98">
        <f t="shared" si="73"/>
        <v>14.59869227625664</v>
      </c>
      <c r="E2240" s="98">
        <v>4.9232551404576608E-3</v>
      </c>
      <c r="F2240" s="98">
        <v>2231</v>
      </c>
      <c r="G2240" s="76">
        <f t="shared" ca="1" si="72"/>
        <v>4.6179514081648831E-2</v>
      </c>
    </row>
    <row r="2241" spans="2:7">
      <c r="B2241" s="283">
        <v>44950.645833333336</v>
      </c>
      <c r="C2241" s="284">
        <v>641.58000000000004</v>
      </c>
      <c r="D2241" s="98">
        <f t="shared" si="73"/>
        <v>0.68084883416295527</v>
      </c>
      <c r="E2241" s="98">
        <v>4.9024982379199944E-3</v>
      </c>
      <c r="F2241" s="98">
        <v>2232</v>
      </c>
      <c r="G2241" s="76">
        <f t="shared" ca="1" si="72"/>
        <v>5.1726829304913867E-3</v>
      </c>
    </row>
    <row r="2242" spans="2:7">
      <c r="B2242" s="283">
        <v>39414.645833333336</v>
      </c>
      <c r="C2242" s="284">
        <v>102.67</v>
      </c>
      <c r="D2242" s="98">
        <f t="shared" si="73"/>
        <v>-0.83997319118426383</v>
      </c>
      <c r="E2242" s="98">
        <v>4.8938044435744565E-3</v>
      </c>
      <c r="F2242" s="98">
        <v>2233</v>
      </c>
      <c r="G2242" s="76">
        <f t="shared" ca="1" si="72"/>
        <v>3.0018577574500788E-2</v>
      </c>
    </row>
    <row r="2243" spans="2:7">
      <c r="B2243" s="283">
        <v>39945.645833333336</v>
      </c>
      <c r="C2243" s="284">
        <v>61.77</v>
      </c>
      <c r="D2243" s="98">
        <f t="shared" si="73"/>
        <v>-0.39836368949060097</v>
      </c>
      <c r="E2243" s="98">
        <v>4.8804294777942125E-3</v>
      </c>
      <c r="F2243" s="98">
        <v>2234</v>
      </c>
      <c r="G2243" s="76">
        <f t="shared" ca="1" si="72"/>
        <v>-1.8423818819370694E-2</v>
      </c>
    </row>
    <row r="2244" spans="2:7">
      <c r="B2244" s="283">
        <v>40525.645833333336</v>
      </c>
      <c r="C2244" s="284">
        <v>129.83000000000001</v>
      </c>
      <c r="D2244" s="98">
        <f t="shared" si="73"/>
        <v>1.1018293670066375</v>
      </c>
      <c r="E2244" s="98">
        <v>4.8761609907121972E-3</v>
      </c>
      <c r="F2244" s="98">
        <v>2235</v>
      </c>
      <c r="G2244" s="76">
        <f t="shared" ca="1" si="72"/>
        <v>-2.1487557578848862E-2</v>
      </c>
    </row>
    <row r="2245" spans="2:7">
      <c r="B2245" s="283">
        <v>36705.645833333336</v>
      </c>
      <c r="C2245" s="284">
        <v>26.8</v>
      </c>
      <c r="D2245" s="98">
        <f t="shared" si="73"/>
        <v>-0.79357621505045062</v>
      </c>
      <c r="E2245" s="98">
        <v>4.8743907011623566E-3</v>
      </c>
      <c r="F2245" s="98">
        <v>2236</v>
      </c>
      <c r="G2245" s="76">
        <f t="shared" ca="1" si="72"/>
        <v>-1.1428742625116667E-2</v>
      </c>
    </row>
    <row r="2246" spans="2:7">
      <c r="B2246" s="283">
        <v>37638.645833333336</v>
      </c>
      <c r="C2246" s="284">
        <v>22.77</v>
      </c>
      <c r="D2246" s="98">
        <f t="shared" si="73"/>
        <v>-0.15037313432835819</v>
      </c>
      <c r="E2246" s="98">
        <v>4.8543689320388328E-3</v>
      </c>
      <c r="F2246" s="98">
        <v>2237</v>
      </c>
      <c r="G2246" s="76">
        <f t="shared" ca="1" si="72"/>
        <v>-4.9688016801717132E-2</v>
      </c>
    </row>
    <row r="2247" spans="2:7">
      <c r="B2247" s="283">
        <v>40185.645833333336</v>
      </c>
      <c r="C2247" s="284">
        <v>130.87</v>
      </c>
      <c r="D2247" s="98">
        <f t="shared" si="73"/>
        <v>4.7474747474747474</v>
      </c>
      <c r="E2247" s="98">
        <v>4.8372235872236047E-3</v>
      </c>
      <c r="F2247" s="98">
        <v>2238</v>
      </c>
      <c r="G2247" s="76">
        <f t="shared" ca="1" si="72"/>
        <v>-4.2992753008500896E-4</v>
      </c>
    </row>
    <row r="2248" spans="2:7">
      <c r="B2248" s="283">
        <v>40492.645833333336</v>
      </c>
      <c r="C2248" s="284">
        <v>133.18</v>
      </c>
      <c r="D2248" s="98">
        <f t="shared" si="73"/>
        <v>1.7651104149155605E-2</v>
      </c>
      <c r="E2248" s="98">
        <v>4.8287309491474861E-3</v>
      </c>
      <c r="F2248" s="98">
        <v>2239</v>
      </c>
      <c r="G2248" s="76">
        <f t="shared" ca="1" si="72"/>
        <v>3.9669532629663835E-3</v>
      </c>
    </row>
    <row r="2249" spans="2:7">
      <c r="B2249" s="283">
        <v>40101.645833333336</v>
      </c>
      <c r="C2249" s="284">
        <v>120.99</v>
      </c>
      <c r="D2249" s="98">
        <f t="shared" si="73"/>
        <v>-9.1530259798768721E-2</v>
      </c>
      <c r="E2249" s="98">
        <v>4.8168756747777319E-3</v>
      </c>
      <c r="F2249" s="98">
        <v>2240</v>
      </c>
      <c r="G2249" s="76">
        <f t="shared" ca="1" si="72"/>
        <v>3.6441724567863026E-3</v>
      </c>
    </row>
    <row r="2250" spans="2:7">
      <c r="B2250" s="283">
        <v>38581.645833333336</v>
      </c>
      <c r="C2250" s="284">
        <v>54.33</v>
      </c>
      <c r="D2250" s="98">
        <f t="shared" si="73"/>
        <v>-0.55095462434911968</v>
      </c>
      <c r="E2250" s="98">
        <v>4.8085814684668549E-3</v>
      </c>
      <c r="F2250" s="98">
        <v>2241</v>
      </c>
      <c r="G2250" s="76">
        <f t="shared" ref="G2250:G2313" ca="1" si="74">_xlfn.NORM.INV(RAND(),M$12,M$13)</f>
        <v>-3.1542021264058452E-2</v>
      </c>
    </row>
    <row r="2251" spans="2:7">
      <c r="B2251" s="283">
        <v>45161.645833333336</v>
      </c>
      <c r="C2251" s="284">
        <v>725.48</v>
      </c>
      <c r="D2251" s="98">
        <f t="shared" ref="D2251:D2314" si="75">C2251/C2250-1</f>
        <v>12.353211853487945</v>
      </c>
      <c r="E2251" s="98">
        <v>4.7921110218553942E-3</v>
      </c>
      <c r="F2251" s="98">
        <v>2242</v>
      </c>
      <c r="G2251" s="76">
        <f t="shared" ca="1" si="74"/>
        <v>-5.3514506791912057E-3</v>
      </c>
    </row>
    <row r="2252" spans="2:7">
      <c r="B2252" s="283">
        <v>41662.645833333336</v>
      </c>
      <c r="C2252" s="284">
        <v>172.7</v>
      </c>
      <c r="D2252" s="98">
        <f t="shared" si="75"/>
        <v>-0.76195070849644375</v>
      </c>
      <c r="E2252" s="98">
        <v>4.7707703048638361E-3</v>
      </c>
      <c r="F2252" s="98">
        <v>2243</v>
      </c>
      <c r="G2252" s="76">
        <f t="shared" ca="1" si="74"/>
        <v>-1.0717304621358016E-2</v>
      </c>
    </row>
    <row r="2253" spans="2:7">
      <c r="B2253" s="283">
        <v>41096.645833333336</v>
      </c>
      <c r="C2253" s="284">
        <v>234.53</v>
      </c>
      <c r="D2253" s="98">
        <f t="shared" si="75"/>
        <v>0.35801968731905043</v>
      </c>
      <c r="E2253" s="98">
        <v>4.755376574415271E-3</v>
      </c>
      <c r="F2253" s="98">
        <v>2244</v>
      </c>
      <c r="G2253" s="76">
        <f t="shared" ca="1" si="74"/>
        <v>2.5361213247405374E-2</v>
      </c>
    </row>
    <row r="2254" spans="2:7">
      <c r="B2254" s="283">
        <v>41079.645833333336</v>
      </c>
      <c r="C2254" s="284">
        <v>220.2</v>
      </c>
      <c r="D2254" s="98">
        <f t="shared" si="75"/>
        <v>-6.1100925254764848E-2</v>
      </c>
      <c r="E2254" s="98">
        <v>4.7453914947983566E-3</v>
      </c>
      <c r="F2254" s="98">
        <v>2245</v>
      </c>
      <c r="G2254" s="76">
        <f t="shared" ca="1" si="74"/>
        <v>-2.6365227494319254E-2</v>
      </c>
    </row>
    <row r="2255" spans="2:7">
      <c r="B2255" s="283">
        <v>42993.645833333336</v>
      </c>
      <c r="C2255" s="284">
        <v>349.77</v>
      </c>
      <c r="D2255" s="98">
        <f t="shared" si="75"/>
        <v>0.58841961852861036</v>
      </c>
      <c r="E2255" s="98">
        <v>4.7397449155464066E-3</v>
      </c>
      <c r="F2255" s="98">
        <v>2246</v>
      </c>
      <c r="G2255" s="76">
        <f t="shared" ca="1" si="74"/>
        <v>-1.6640243775693504E-3</v>
      </c>
    </row>
    <row r="2256" spans="2:7">
      <c r="B2256" s="283">
        <v>40220.645833333336</v>
      </c>
      <c r="C2256" s="284">
        <v>125.12</v>
      </c>
      <c r="D2256" s="98">
        <f t="shared" si="75"/>
        <v>-0.64227921205363514</v>
      </c>
      <c r="E2256" s="98">
        <v>4.7378141813216867E-3</v>
      </c>
      <c r="F2256" s="98">
        <v>2247</v>
      </c>
      <c r="G2256" s="76">
        <f t="shared" ca="1" si="74"/>
        <v>4.8963241857521461E-2</v>
      </c>
    </row>
    <row r="2257" spans="2:7">
      <c r="B2257" s="283">
        <v>45569.645833333336</v>
      </c>
      <c r="C2257" s="284">
        <v>2209.13</v>
      </c>
      <c r="D2257" s="98">
        <f t="shared" si="75"/>
        <v>16.656090153452684</v>
      </c>
      <c r="E2257" s="98">
        <v>4.7300032291368588E-3</v>
      </c>
      <c r="F2257" s="98">
        <v>2248</v>
      </c>
      <c r="G2257" s="76">
        <f t="shared" ca="1" si="74"/>
        <v>2.7059427953564891E-2</v>
      </c>
    </row>
    <row r="2258" spans="2:7">
      <c r="B2258" s="283">
        <v>43486.645833333336</v>
      </c>
      <c r="C2258" s="284">
        <v>318.77</v>
      </c>
      <c r="D2258" s="98">
        <f t="shared" si="75"/>
        <v>-0.85570337644230987</v>
      </c>
      <c r="E2258" s="98">
        <v>4.7278343366847775E-3</v>
      </c>
      <c r="F2258" s="98">
        <v>2249</v>
      </c>
      <c r="G2258" s="76">
        <f t="shared" ca="1" si="74"/>
        <v>-4.0021891998970729E-2</v>
      </c>
    </row>
    <row r="2259" spans="2:7">
      <c r="B2259" s="283">
        <v>39597.645833333336</v>
      </c>
      <c r="C2259" s="284">
        <v>93.65</v>
      </c>
      <c r="D2259" s="98">
        <f t="shared" si="75"/>
        <v>-0.70621451203061758</v>
      </c>
      <c r="E2259" s="98">
        <v>4.7205235489755637E-3</v>
      </c>
      <c r="F2259" s="98">
        <v>2250</v>
      </c>
      <c r="G2259" s="76">
        <f t="shared" ca="1" si="74"/>
        <v>-6.8045735001687202E-2</v>
      </c>
    </row>
    <row r="2260" spans="2:7">
      <c r="B2260" s="283">
        <v>43627.645833333336</v>
      </c>
      <c r="C2260" s="284">
        <v>298.42</v>
      </c>
      <c r="D2260" s="98">
        <f t="shared" si="75"/>
        <v>2.1865456486919381</v>
      </c>
      <c r="E2260" s="98">
        <v>4.7134873072520733E-3</v>
      </c>
      <c r="F2260" s="98">
        <v>2251</v>
      </c>
      <c r="G2260" s="76">
        <f t="shared" ca="1" si="74"/>
        <v>-1.3703163327261432E-2</v>
      </c>
    </row>
    <row r="2261" spans="2:7">
      <c r="B2261" s="283">
        <v>41654.645833333336</v>
      </c>
      <c r="C2261" s="284">
        <v>172.7</v>
      </c>
      <c r="D2261" s="98">
        <f t="shared" si="75"/>
        <v>-0.4212854366329335</v>
      </c>
      <c r="E2261" s="98">
        <v>4.7123160160567057E-3</v>
      </c>
      <c r="F2261" s="98">
        <v>2252</v>
      </c>
      <c r="G2261" s="76">
        <f t="shared" ca="1" si="74"/>
        <v>-1.5887668958658582E-4</v>
      </c>
    </row>
    <row r="2262" spans="2:7">
      <c r="B2262" s="283">
        <v>38058.645833333336</v>
      </c>
      <c r="C2262" s="284">
        <v>25.63</v>
      </c>
      <c r="D2262" s="98">
        <f t="shared" si="75"/>
        <v>-0.85159235668789812</v>
      </c>
      <c r="E2262" s="98">
        <v>4.7040376323008726E-3</v>
      </c>
      <c r="F2262" s="98">
        <v>2253</v>
      </c>
      <c r="G2262" s="76">
        <f t="shared" ca="1" si="74"/>
        <v>-3.9296494596385408E-2</v>
      </c>
    </row>
    <row r="2263" spans="2:7">
      <c r="B2263" s="283">
        <v>41135.645833333336</v>
      </c>
      <c r="C2263" s="284">
        <v>214.26</v>
      </c>
      <c r="D2263" s="98">
        <f t="shared" si="75"/>
        <v>7.359734685914944</v>
      </c>
      <c r="E2263" s="98">
        <v>4.6891118822094402E-3</v>
      </c>
      <c r="F2263" s="98">
        <v>2254</v>
      </c>
      <c r="G2263" s="76">
        <f t="shared" ca="1" si="74"/>
        <v>5.9284590500315905E-3</v>
      </c>
    </row>
    <row r="2264" spans="2:7">
      <c r="B2264" s="283">
        <v>41086.645833333336</v>
      </c>
      <c r="C2264" s="284">
        <v>233.71</v>
      </c>
      <c r="D2264" s="98">
        <f t="shared" si="75"/>
        <v>9.0777559973863609E-2</v>
      </c>
      <c r="E2264" s="98">
        <v>4.6857535895452607E-3</v>
      </c>
      <c r="F2264" s="98">
        <v>2255</v>
      </c>
      <c r="G2264" s="76">
        <f t="shared" ca="1" si="74"/>
        <v>1.1052088931789106E-2</v>
      </c>
    </row>
    <row r="2265" spans="2:7">
      <c r="B2265" s="283">
        <v>38765.645833333336</v>
      </c>
      <c r="C2265" s="284">
        <v>98.68</v>
      </c>
      <c r="D2265" s="98">
        <f t="shared" si="75"/>
        <v>-0.57776731847161011</v>
      </c>
      <c r="E2265" s="98">
        <v>4.6833638770109598E-3</v>
      </c>
      <c r="F2265" s="98">
        <v>2256</v>
      </c>
      <c r="G2265" s="76">
        <f t="shared" ca="1" si="74"/>
        <v>-2.247511433385992E-2</v>
      </c>
    </row>
    <row r="2266" spans="2:7">
      <c r="B2266" s="283">
        <v>45685.645833333336</v>
      </c>
      <c r="C2266" s="284">
        <v>1455.38</v>
      </c>
      <c r="D2266" s="98">
        <f t="shared" si="75"/>
        <v>13.7484799351439</v>
      </c>
      <c r="E2266" s="98">
        <v>4.6803810575730687E-3</v>
      </c>
      <c r="F2266" s="98">
        <v>2257</v>
      </c>
      <c r="G2266" s="76">
        <f t="shared" ca="1" si="74"/>
        <v>-2.3223922389576303E-2</v>
      </c>
    </row>
    <row r="2267" spans="2:7">
      <c r="B2267" s="283">
        <v>42187.645833333336</v>
      </c>
      <c r="C2267" s="284">
        <v>154.65</v>
      </c>
      <c r="D2267" s="98">
        <f t="shared" si="75"/>
        <v>-0.89373909219585268</v>
      </c>
      <c r="E2267" s="98">
        <v>4.6774507893199146E-3</v>
      </c>
      <c r="F2267" s="98">
        <v>2258</v>
      </c>
      <c r="G2267" s="76">
        <f t="shared" ca="1" si="74"/>
        <v>2.2523492636975461E-2</v>
      </c>
    </row>
    <row r="2268" spans="2:7">
      <c r="B2268" s="283">
        <v>38670.645833333336</v>
      </c>
      <c r="C2268" s="284">
        <v>77.44</v>
      </c>
      <c r="D2268" s="98">
        <f t="shared" si="75"/>
        <v>-0.49925638538635631</v>
      </c>
      <c r="E2268" s="98">
        <v>4.6704722366373019E-3</v>
      </c>
      <c r="F2268" s="98">
        <v>2259</v>
      </c>
      <c r="G2268" s="76">
        <f t="shared" ca="1" si="74"/>
        <v>-7.0203344701118241E-3</v>
      </c>
    </row>
    <row r="2269" spans="2:7">
      <c r="B2269" s="283">
        <v>39342.645833333336</v>
      </c>
      <c r="C2269" s="284">
        <v>99.22</v>
      </c>
      <c r="D2269" s="98">
        <f t="shared" si="75"/>
        <v>0.28125</v>
      </c>
      <c r="E2269" s="98">
        <v>4.6577561765897002E-3</v>
      </c>
      <c r="F2269" s="98">
        <v>2260</v>
      </c>
      <c r="G2269" s="76">
        <f t="shared" ca="1" si="74"/>
        <v>-8.9142118050163626E-3</v>
      </c>
    </row>
    <row r="2270" spans="2:7">
      <c r="B2270" s="283">
        <v>43749.645833333336</v>
      </c>
      <c r="C2270" s="284">
        <v>326.52999999999997</v>
      </c>
      <c r="D2270" s="98">
        <f t="shared" si="75"/>
        <v>2.2909695625881876</v>
      </c>
      <c r="E2270" s="98">
        <v>4.6458679465879449E-3</v>
      </c>
      <c r="F2270" s="98">
        <v>2261</v>
      </c>
      <c r="G2270" s="76">
        <f t="shared" ca="1" si="74"/>
        <v>2.2777313946441547E-2</v>
      </c>
    </row>
    <row r="2271" spans="2:7">
      <c r="B2271" s="283">
        <v>45177.645833333336</v>
      </c>
      <c r="C2271" s="284">
        <v>707.77</v>
      </c>
      <c r="D2271" s="98">
        <f t="shared" si="75"/>
        <v>1.1675496891556674</v>
      </c>
      <c r="E2271" s="98">
        <v>4.6415897799858552E-3</v>
      </c>
      <c r="F2271" s="98">
        <v>2262</v>
      </c>
      <c r="G2271" s="76">
        <f t="shared" ca="1" si="74"/>
        <v>4.8339107619856256E-2</v>
      </c>
    </row>
    <row r="2272" spans="2:7">
      <c r="B2272" s="283">
        <v>44694.645833333336</v>
      </c>
      <c r="C2272" s="284">
        <v>379.75</v>
      </c>
      <c r="D2272" s="98">
        <f t="shared" si="75"/>
        <v>-0.46345564236969639</v>
      </c>
      <c r="E2272" s="98">
        <v>4.6296296296295392E-3</v>
      </c>
      <c r="F2272" s="98">
        <v>2263</v>
      </c>
      <c r="G2272" s="76">
        <f t="shared" ca="1" si="74"/>
        <v>-4.9913544190423077E-3</v>
      </c>
    </row>
    <row r="2273" spans="2:7">
      <c r="B2273" s="283">
        <v>45404.645833333336</v>
      </c>
      <c r="C2273" s="284">
        <v>1024.28</v>
      </c>
      <c r="D2273" s="98">
        <f t="shared" si="75"/>
        <v>1.6972481895984197</v>
      </c>
      <c r="E2273" s="98">
        <v>4.619594534950977E-3</v>
      </c>
      <c r="F2273" s="98">
        <v>2264</v>
      </c>
      <c r="G2273" s="76">
        <f t="shared" ca="1" si="74"/>
        <v>-5.6225456939090902E-2</v>
      </c>
    </row>
    <row r="2274" spans="2:7">
      <c r="B2274" s="283">
        <v>44102.645833333336</v>
      </c>
      <c r="C2274" s="284">
        <v>307.38</v>
      </c>
      <c r="D2274" s="98">
        <f t="shared" si="75"/>
        <v>-0.69990627562775809</v>
      </c>
      <c r="E2274" s="98">
        <v>4.6082949308754451E-3</v>
      </c>
      <c r="F2274" s="98">
        <v>2265</v>
      </c>
      <c r="G2274" s="76">
        <f t="shared" ca="1" si="74"/>
        <v>-1.3648688910323304E-2</v>
      </c>
    </row>
    <row r="2275" spans="2:7">
      <c r="B2275" s="283">
        <v>43811.645833333336</v>
      </c>
      <c r="C2275" s="284">
        <v>414.98</v>
      </c>
      <c r="D2275" s="98">
        <f t="shared" si="75"/>
        <v>0.35005530613572788</v>
      </c>
      <c r="E2275" s="98">
        <v>4.5995932991189648E-3</v>
      </c>
      <c r="F2275" s="98">
        <v>2266</v>
      </c>
      <c r="G2275" s="76">
        <f t="shared" ca="1" si="74"/>
        <v>1.9774471218022071E-2</v>
      </c>
    </row>
    <row r="2276" spans="2:7">
      <c r="B2276" s="283">
        <v>42102.645833333336</v>
      </c>
      <c r="C2276" s="284">
        <v>152.9</v>
      </c>
      <c r="D2276" s="98">
        <f t="shared" si="75"/>
        <v>-0.63154850836184884</v>
      </c>
      <c r="E2276" s="98">
        <v>4.5992115637321085E-3</v>
      </c>
      <c r="F2276" s="98">
        <v>2267</v>
      </c>
      <c r="G2276" s="76">
        <f t="shared" ca="1" si="74"/>
        <v>-1.4605153696617575E-2</v>
      </c>
    </row>
    <row r="2277" spans="2:7">
      <c r="B2277" s="283">
        <v>44460.645833333336</v>
      </c>
      <c r="C2277" s="284">
        <v>348.22</v>
      </c>
      <c r="D2277" s="98">
        <f t="shared" si="75"/>
        <v>1.2774362328319162</v>
      </c>
      <c r="E2277" s="98">
        <v>4.5870236274991871E-3</v>
      </c>
      <c r="F2277" s="98">
        <v>2268</v>
      </c>
      <c r="G2277" s="76">
        <f t="shared" ca="1" si="74"/>
        <v>3.0851879095445376E-2</v>
      </c>
    </row>
    <row r="2278" spans="2:7">
      <c r="B2278" s="283">
        <v>40143.645833333336</v>
      </c>
      <c r="C2278" s="284">
        <v>118.27</v>
      </c>
      <c r="D2278" s="98">
        <f t="shared" si="75"/>
        <v>-0.6603583941186606</v>
      </c>
      <c r="E2278" s="98">
        <v>4.5867663297374239E-3</v>
      </c>
      <c r="F2278" s="98">
        <v>2269</v>
      </c>
      <c r="G2278" s="76">
        <f t="shared" ca="1" si="74"/>
        <v>-3.3469937676809378E-2</v>
      </c>
    </row>
    <row r="2279" spans="2:7">
      <c r="B2279" s="283">
        <v>40844.645833333336</v>
      </c>
      <c r="C2279" s="284">
        <v>239.01</v>
      </c>
      <c r="D2279" s="98">
        <f t="shared" si="75"/>
        <v>1.020884417011922</v>
      </c>
      <c r="E2279" s="98">
        <v>4.5813718897107503E-3</v>
      </c>
      <c r="F2279" s="98">
        <v>2270</v>
      </c>
      <c r="G2279" s="76">
        <f t="shared" ca="1" si="74"/>
        <v>2.351503971914767E-2</v>
      </c>
    </row>
    <row r="2280" spans="2:7">
      <c r="B2280" s="283">
        <v>44848.645833333336</v>
      </c>
      <c r="C2280" s="284">
        <v>436.67</v>
      </c>
      <c r="D2280" s="98">
        <f t="shared" si="75"/>
        <v>0.82699468641479457</v>
      </c>
      <c r="E2280" s="98">
        <v>4.578080426980824E-3</v>
      </c>
      <c r="F2280" s="98">
        <v>2271</v>
      </c>
      <c r="G2280" s="76">
        <f t="shared" ca="1" si="74"/>
        <v>4.9734029705777665E-2</v>
      </c>
    </row>
    <row r="2281" spans="2:7">
      <c r="B2281" s="283">
        <v>38457.645833333336</v>
      </c>
      <c r="C2281" s="284">
        <v>55</v>
      </c>
      <c r="D2281" s="98">
        <f t="shared" si="75"/>
        <v>-0.87404676300180917</v>
      </c>
      <c r="E2281" s="98">
        <v>4.5662100456620447E-3</v>
      </c>
      <c r="F2281" s="98">
        <v>2272</v>
      </c>
      <c r="G2281" s="76">
        <f t="shared" ca="1" si="74"/>
        <v>7.7225695043048222E-3</v>
      </c>
    </row>
    <row r="2282" spans="2:7">
      <c r="B2282" s="283">
        <v>41885.645833333336</v>
      </c>
      <c r="C2282" s="284">
        <v>187.37</v>
      </c>
      <c r="D2282" s="98">
        <f t="shared" si="75"/>
        <v>2.4067272727272728</v>
      </c>
      <c r="E2282" s="98">
        <v>4.5571520480376382E-3</v>
      </c>
      <c r="F2282" s="98">
        <v>2273</v>
      </c>
      <c r="G2282" s="76">
        <f t="shared" ca="1" si="74"/>
        <v>2.0152785196793182E-2</v>
      </c>
    </row>
    <row r="2283" spans="2:7">
      <c r="B2283" s="283">
        <v>38546.645833333336</v>
      </c>
      <c r="C2283" s="284">
        <v>50.83</v>
      </c>
      <c r="D2283" s="98">
        <f t="shared" si="75"/>
        <v>-0.72871857821422847</v>
      </c>
      <c r="E2283" s="98">
        <v>4.5454545454544082E-3</v>
      </c>
      <c r="F2283" s="98">
        <v>2274</v>
      </c>
      <c r="G2283" s="76">
        <f t="shared" ca="1" si="74"/>
        <v>-2.5995814307996752E-2</v>
      </c>
    </row>
    <row r="2284" spans="2:7">
      <c r="B2284" s="283">
        <v>37832.645833333336</v>
      </c>
      <c r="C2284" s="284">
        <v>24.33</v>
      </c>
      <c r="D2284" s="98">
        <f t="shared" si="75"/>
        <v>-0.5213456620106236</v>
      </c>
      <c r="E2284" s="98">
        <v>4.5417010734929431E-3</v>
      </c>
      <c r="F2284" s="98">
        <v>2275</v>
      </c>
      <c r="G2284" s="76">
        <f t="shared" ca="1" si="74"/>
        <v>7.8253385628121609E-3</v>
      </c>
    </row>
    <row r="2285" spans="2:7">
      <c r="B2285" s="283">
        <v>44400.645833333336</v>
      </c>
      <c r="C2285" s="284">
        <v>348</v>
      </c>
      <c r="D2285" s="98">
        <f t="shared" si="75"/>
        <v>13.303329223181258</v>
      </c>
      <c r="E2285" s="98">
        <v>4.5319400744738836E-3</v>
      </c>
      <c r="F2285" s="98">
        <v>2276</v>
      </c>
      <c r="G2285" s="76">
        <f t="shared" ca="1" si="74"/>
        <v>2.0115190433124788E-2</v>
      </c>
    </row>
    <row r="2286" spans="2:7">
      <c r="B2286" s="283">
        <v>38558.645833333336</v>
      </c>
      <c r="C2286" s="284">
        <v>51.07</v>
      </c>
      <c r="D2286" s="98">
        <f t="shared" si="75"/>
        <v>-0.85324712643678158</v>
      </c>
      <c r="E2286" s="98">
        <v>4.5239968528716368E-3</v>
      </c>
      <c r="F2286" s="98">
        <v>2277</v>
      </c>
      <c r="G2286" s="76">
        <f t="shared" ca="1" si="74"/>
        <v>1.1867297065910522E-2</v>
      </c>
    </row>
    <row r="2287" spans="2:7">
      <c r="B2287" s="283">
        <v>41345.645833333336</v>
      </c>
      <c r="C2287" s="284">
        <v>199.91</v>
      </c>
      <c r="D2287" s="98">
        <f t="shared" si="75"/>
        <v>2.914431172899941</v>
      </c>
      <c r="E2287" s="98">
        <v>4.5223858097582781E-3</v>
      </c>
      <c r="F2287" s="98">
        <v>2278</v>
      </c>
      <c r="G2287" s="76">
        <f t="shared" ca="1" si="74"/>
        <v>-3.9719460740848013E-3</v>
      </c>
    </row>
    <row r="2288" spans="2:7">
      <c r="B2288" s="283">
        <v>39241.645833333336</v>
      </c>
      <c r="C2288" s="284">
        <v>100.12</v>
      </c>
      <c r="D2288" s="98">
        <f t="shared" si="75"/>
        <v>-0.49917462858286221</v>
      </c>
      <c r="E2288" s="98">
        <v>4.5148991672518957E-3</v>
      </c>
      <c r="F2288" s="98">
        <v>2279</v>
      </c>
      <c r="G2288" s="76">
        <f t="shared" ca="1" si="74"/>
        <v>-4.3167331781373743E-3</v>
      </c>
    </row>
    <row r="2289" spans="2:7">
      <c r="B2289" s="283">
        <v>37207.645833333336</v>
      </c>
      <c r="C2289" s="284">
        <v>26.81</v>
      </c>
      <c r="D2289" s="98">
        <f t="shared" si="75"/>
        <v>-0.73222133439872161</v>
      </c>
      <c r="E2289" s="98">
        <v>4.4960659423003424E-3</v>
      </c>
      <c r="F2289" s="98">
        <v>2280</v>
      </c>
      <c r="G2289" s="76">
        <f t="shared" ca="1" si="74"/>
        <v>4.9021265155205863E-2</v>
      </c>
    </row>
    <row r="2290" spans="2:7">
      <c r="B2290" s="283">
        <v>37363.645833333336</v>
      </c>
      <c r="C2290" s="284">
        <v>24.58</v>
      </c>
      <c r="D2290" s="98">
        <f t="shared" si="75"/>
        <v>-8.317791868705704E-2</v>
      </c>
      <c r="E2290" s="98">
        <v>4.495300367797217E-3</v>
      </c>
      <c r="F2290" s="98">
        <v>2281</v>
      </c>
      <c r="G2290" s="76">
        <f t="shared" ca="1" si="74"/>
        <v>-2.8235011559381046E-2</v>
      </c>
    </row>
    <row r="2291" spans="2:7">
      <c r="B2291" s="283">
        <v>40949.645833333336</v>
      </c>
      <c r="C2291" s="284">
        <v>194.71</v>
      </c>
      <c r="D2291" s="98">
        <f t="shared" si="75"/>
        <v>6.9214808787632229</v>
      </c>
      <c r="E2291" s="98">
        <v>4.4882377218324887E-3</v>
      </c>
      <c r="F2291" s="98">
        <v>2282</v>
      </c>
      <c r="G2291" s="76">
        <f t="shared" ca="1" si="74"/>
        <v>-2.5747406980691384E-3</v>
      </c>
    </row>
    <row r="2292" spans="2:7">
      <c r="B2292" s="283">
        <v>43748.645833333336</v>
      </c>
      <c r="C2292" s="284">
        <v>325.02</v>
      </c>
      <c r="D2292" s="98">
        <f t="shared" si="75"/>
        <v>0.6692517076678135</v>
      </c>
      <c r="E2292" s="98">
        <v>4.4812559878850688E-3</v>
      </c>
      <c r="F2292" s="98">
        <v>2283</v>
      </c>
      <c r="G2292" s="76">
        <f t="shared" ca="1" si="74"/>
        <v>3.5390806338606563E-2</v>
      </c>
    </row>
    <row r="2293" spans="2:7">
      <c r="B2293" s="283">
        <v>39100.645833333336</v>
      </c>
      <c r="C2293" s="284">
        <v>92.12</v>
      </c>
      <c r="D2293" s="98">
        <f t="shared" si="75"/>
        <v>-0.71657128792074332</v>
      </c>
      <c r="E2293" s="98">
        <v>4.4706138916150717E-3</v>
      </c>
      <c r="F2293" s="98">
        <v>2284</v>
      </c>
      <c r="G2293" s="76">
        <f t="shared" ca="1" si="74"/>
        <v>-4.2849709075384749E-5</v>
      </c>
    </row>
    <row r="2294" spans="2:7">
      <c r="B2294" s="283">
        <v>42711.645833333336</v>
      </c>
      <c r="C2294" s="284">
        <v>305.68</v>
      </c>
      <c r="D2294" s="98">
        <f t="shared" si="75"/>
        <v>2.318280503690838</v>
      </c>
      <c r="E2294" s="98">
        <v>4.4689800210304664E-3</v>
      </c>
      <c r="F2294" s="98">
        <v>2285</v>
      </c>
      <c r="G2294" s="76">
        <f t="shared" ca="1" si="74"/>
        <v>1.8199045605424485E-2</v>
      </c>
    </row>
    <row r="2295" spans="2:7">
      <c r="B2295" s="283">
        <v>41521.645833333336</v>
      </c>
      <c r="C2295" s="284">
        <v>184.89</v>
      </c>
      <c r="D2295" s="98">
        <f t="shared" si="75"/>
        <v>-0.39515179272441781</v>
      </c>
      <c r="E2295" s="98">
        <v>4.4548269680013686E-3</v>
      </c>
      <c r="F2295" s="98">
        <v>2286</v>
      </c>
      <c r="G2295" s="76">
        <f t="shared" ca="1" si="74"/>
        <v>-2.9080094332345645E-2</v>
      </c>
    </row>
    <row r="2296" spans="2:7">
      <c r="B2296" s="283">
        <v>43007.645833333336</v>
      </c>
      <c r="C2296" s="284">
        <v>336.07</v>
      </c>
      <c r="D2296" s="98">
        <f t="shared" si="75"/>
        <v>0.81767537454702799</v>
      </c>
      <c r="E2296" s="98">
        <v>4.4533444916015075E-3</v>
      </c>
      <c r="F2296" s="98">
        <v>2287</v>
      </c>
      <c r="G2296" s="76">
        <f t="shared" ca="1" si="74"/>
        <v>-1.7469481794267255E-2</v>
      </c>
    </row>
    <row r="2297" spans="2:7">
      <c r="B2297" s="283">
        <v>39503.645833333336</v>
      </c>
      <c r="C2297" s="284">
        <v>85.76</v>
      </c>
      <c r="D2297" s="98">
        <f t="shared" si="75"/>
        <v>-0.74481506828934441</v>
      </c>
      <c r="E2297" s="98">
        <v>4.4506910283439449E-3</v>
      </c>
      <c r="F2297" s="98">
        <v>2288</v>
      </c>
      <c r="G2297" s="76">
        <f t="shared" ca="1" si="74"/>
        <v>1.8069282025133221E-2</v>
      </c>
    </row>
    <row r="2298" spans="2:7">
      <c r="B2298" s="283">
        <v>45763.645833333336</v>
      </c>
      <c r="C2298" s="284">
        <v>2448.17</v>
      </c>
      <c r="D2298" s="98">
        <f t="shared" si="75"/>
        <v>27.546758395522389</v>
      </c>
      <c r="E2298" s="98">
        <v>4.4474896710744449E-3</v>
      </c>
      <c r="F2298" s="98">
        <v>2289</v>
      </c>
      <c r="G2298" s="76">
        <f t="shared" ca="1" si="74"/>
        <v>9.9724070282894896E-3</v>
      </c>
    </row>
    <row r="2299" spans="2:7">
      <c r="B2299" s="283">
        <v>38230.645833333336</v>
      </c>
      <c r="C2299" s="284">
        <v>27.18</v>
      </c>
      <c r="D2299" s="98">
        <f t="shared" si="75"/>
        <v>-0.98889782980757057</v>
      </c>
      <c r="E2299" s="98">
        <v>4.4345898004434225E-3</v>
      </c>
      <c r="F2299" s="98">
        <v>2290</v>
      </c>
      <c r="G2299" s="76">
        <f t="shared" ca="1" si="74"/>
        <v>-4.3567479823898463E-2</v>
      </c>
    </row>
    <row r="2300" spans="2:7">
      <c r="B2300" s="283">
        <v>38783.645833333336</v>
      </c>
      <c r="C2300" s="284">
        <v>93.22</v>
      </c>
      <c r="D2300" s="98">
        <f t="shared" si="75"/>
        <v>2.429727740986019</v>
      </c>
      <c r="E2300" s="98">
        <v>4.4176274108393976E-3</v>
      </c>
      <c r="F2300" s="98">
        <v>2291</v>
      </c>
      <c r="G2300" s="76">
        <f t="shared" ca="1" si="74"/>
        <v>-2.9277822918977476E-2</v>
      </c>
    </row>
    <row r="2301" spans="2:7">
      <c r="B2301" s="283">
        <v>38847.645833333336</v>
      </c>
      <c r="C2301" s="284">
        <v>102.35</v>
      </c>
      <c r="D2301" s="98">
        <f t="shared" si="75"/>
        <v>9.7940356146749563E-2</v>
      </c>
      <c r="E2301" s="98">
        <v>4.4160942100097689E-3</v>
      </c>
      <c r="F2301" s="98">
        <v>2292</v>
      </c>
      <c r="G2301" s="76">
        <f t="shared" ca="1" si="74"/>
        <v>-5.8437887644390593E-4</v>
      </c>
    </row>
    <row r="2302" spans="2:7">
      <c r="B2302" s="283">
        <v>43119.645833333336</v>
      </c>
      <c r="C2302" s="284">
        <v>329.93</v>
      </c>
      <c r="D2302" s="98">
        <f t="shared" si="75"/>
        <v>2.2235466536394726</v>
      </c>
      <c r="E2302" s="98">
        <v>4.4142717973696399E-3</v>
      </c>
      <c r="F2302" s="98">
        <v>2293</v>
      </c>
      <c r="G2302" s="76">
        <f t="shared" ca="1" si="74"/>
        <v>-2.5407147640067008E-2</v>
      </c>
    </row>
    <row r="2303" spans="2:7">
      <c r="B2303" s="283">
        <v>40184.645833333336</v>
      </c>
      <c r="C2303" s="284">
        <v>130.24</v>
      </c>
      <c r="D2303" s="98">
        <f t="shared" si="75"/>
        <v>-0.60524959839966053</v>
      </c>
      <c r="E2303" s="98">
        <v>4.3957738875608499E-3</v>
      </c>
      <c r="F2303" s="98">
        <v>2294</v>
      </c>
      <c r="G2303" s="76">
        <f t="shared" ca="1" si="74"/>
        <v>-3.1141822807423815E-2</v>
      </c>
    </row>
    <row r="2304" spans="2:7">
      <c r="B2304" s="283">
        <v>45044.645833333336</v>
      </c>
      <c r="C2304" s="284">
        <v>590.1</v>
      </c>
      <c r="D2304" s="98">
        <f t="shared" si="75"/>
        <v>3.5308660933660931</v>
      </c>
      <c r="E2304" s="98">
        <v>4.3913398692811967E-3</v>
      </c>
      <c r="F2304" s="98">
        <v>2295</v>
      </c>
      <c r="G2304" s="76">
        <f t="shared" ca="1" si="74"/>
        <v>1.1702578528404877E-2</v>
      </c>
    </row>
    <row r="2305" spans="2:7">
      <c r="B2305" s="283">
        <v>39799.645833333336</v>
      </c>
      <c r="C2305" s="284">
        <v>54.98</v>
      </c>
      <c r="D2305" s="98">
        <f t="shared" si="75"/>
        <v>-0.90682935095746486</v>
      </c>
      <c r="E2305" s="98">
        <v>4.3843624406283421E-3</v>
      </c>
      <c r="F2305" s="98">
        <v>2296</v>
      </c>
      <c r="G2305" s="76">
        <f t="shared" ca="1" si="74"/>
        <v>4.0671145848938123E-3</v>
      </c>
    </row>
    <row r="2306" spans="2:7">
      <c r="B2306" s="283">
        <v>42723.645833333336</v>
      </c>
      <c r="C2306" s="284">
        <v>295.57</v>
      </c>
      <c r="D2306" s="98">
        <f t="shared" si="75"/>
        <v>4.3759548926882506</v>
      </c>
      <c r="E2306" s="98">
        <v>4.3835802636944532E-3</v>
      </c>
      <c r="F2306" s="98">
        <v>2297</v>
      </c>
      <c r="G2306" s="76">
        <f t="shared" ca="1" si="74"/>
        <v>-2.2436495571083584E-2</v>
      </c>
    </row>
    <row r="2307" spans="2:7">
      <c r="B2307" s="283">
        <v>41598.645833333336</v>
      </c>
      <c r="C2307" s="284">
        <v>172.02</v>
      </c>
      <c r="D2307" s="98">
        <f t="shared" si="75"/>
        <v>-0.41800588693033791</v>
      </c>
      <c r="E2307" s="98">
        <v>4.3790506218250869E-3</v>
      </c>
      <c r="F2307" s="98">
        <v>2298</v>
      </c>
      <c r="G2307" s="76">
        <f t="shared" ca="1" si="74"/>
        <v>-2.6215762098484977E-2</v>
      </c>
    </row>
    <row r="2308" spans="2:7">
      <c r="B2308" s="283">
        <v>41303.645833333336</v>
      </c>
      <c r="C2308" s="284">
        <v>224.96</v>
      </c>
      <c r="D2308" s="98">
        <f t="shared" si="75"/>
        <v>0.30775491221950935</v>
      </c>
      <c r="E2308" s="98">
        <v>4.3753906598804626E-3</v>
      </c>
      <c r="F2308" s="98">
        <v>2299</v>
      </c>
      <c r="G2308" s="76">
        <f t="shared" ca="1" si="74"/>
        <v>-2.0106291038975349E-2</v>
      </c>
    </row>
    <row r="2309" spans="2:7">
      <c r="B2309" s="283">
        <v>41046.645833333336</v>
      </c>
      <c r="C2309" s="284">
        <v>230.45</v>
      </c>
      <c r="D2309" s="98">
        <f t="shared" si="75"/>
        <v>2.4404338549075311E-2</v>
      </c>
      <c r="E2309" s="98">
        <v>4.3582479843102817E-3</v>
      </c>
      <c r="F2309" s="98">
        <v>2300</v>
      </c>
      <c r="G2309" s="76">
        <f t="shared" ca="1" si="74"/>
        <v>-3.5316562141278943E-2</v>
      </c>
    </row>
    <row r="2310" spans="2:7">
      <c r="B2310" s="283">
        <v>44438.645833333336</v>
      </c>
      <c r="C2310" s="284">
        <v>330.35</v>
      </c>
      <c r="D2310" s="98">
        <f t="shared" si="75"/>
        <v>0.4334996745497941</v>
      </c>
      <c r="E2310" s="98">
        <v>4.3475617171349068E-3</v>
      </c>
      <c r="F2310" s="98">
        <v>2301</v>
      </c>
      <c r="G2310" s="76">
        <f t="shared" ca="1" si="74"/>
        <v>-7.1354785900600297E-4</v>
      </c>
    </row>
    <row r="2311" spans="2:7">
      <c r="B2311" s="283">
        <v>41249.645833333336</v>
      </c>
      <c r="C2311" s="284">
        <v>210.94</v>
      </c>
      <c r="D2311" s="98">
        <f t="shared" si="75"/>
        <v>-0.3614651127591948</v>
      </c>
      <c r="E2311" s="98">
        <v>4.3327143741369589E-3</v>
      </c>
      <c r="F2311" s="98">
        <v>2302</v>
      </c>
      <c r="G2311" s="76">
        <f t="shared" ca="1" si="74"/>
        <v>8.6974516258975145E-3</v>
      </c>
    </row>
    <row r="2312" spans="2:7">
      <c r="B2312" s="283">
        <v>37861.645833333336</v>
      </c>
      <c r="C2312" s="284">
        <v>27.83</v>
      </c>
      <c r="D2312" s="98">
        <f t="shared" si="75"/>
        <v>-0.8680667488385323</v>
      </c>
      <c r="E2312" s="98">
        <v>4.330566582461115E-3</v>
      </c>
      <c r="F2312" s="98">
        <v>2303</v>
      </c>
      <c r="G2312" s="76">
        <f t="shared" ca="1" si="74"/>
        <v>2.9414228480221898E-3</v>
      </c>
    </row>
    <row r="2313" spans="2:7">
      <c r="B2313" s="283">
        <v>41393.645833333336</v>
      </c>
      <c r="C2313" s="284">
        <v>160.12</v>
      </c>
      <c r="D2313" s="98">
        <f t="shared" si="75"/>
        <v>4.7535034135824654</v>
      </c>
      <c r="E2313" s="98">
        <v>4.32791820861822E-3</v>
      </c>
      <c r="F2313" s="98">
        <v>2304</v>
      </c>
      <c r="G2313" s="76">
        <f t="shared" ca="1" si="74"/>
        <v>-2.5647392630606902E-2</v>
      </c>
    </row>
    <row r="2314" spans="2:7">
      <c r="B2314" s="283">
        <v>39420.645833333336</v>
      </c>
      <c r="C2314" s="284">
        <v>98.06</v>
      </c>
      <c r="D2314" s="98">
        <f t="shared" si="75"/>
        <v>-0.38758431176617536</v>
      </c>
      <c r="E2314" s="98">
        <v>4.3015157722245956E-3</v>
      </c>
      <c r="F2314" s="98">
        <v>2305</v>
      </c>
      <c r="G2314" s="76">
        <f t="shared" ref="G2314:G2377" ca="1" si="76">_xlfn.NORM.INV(RAND(),M$12,M$13)</f>
        <v>7.5502462934174952E-3</v>
      </c>
    </row>
    <row r="2315" spans="2:7">
      <c r="B2315" s="283">
        <v>43826.645833333336</v>
      </c>
      <c r="C2315" s="284">
        <v>432.17</v>
      </c>
      <c r="D2315" s="98">
        <f t="shared" ref="D2315:D2378" si="77">C2315/C2314-1</f>
        <v>3.4071996736691821</v>
      </c>
      <c r="E2315" s="98">
        <v>4.2991262316416368E-3</v>
      </c>
      <c r="F2315" s="98">
        <v>2306</v>
      </c>
      <c r="G2315" s="76">
        <f t="shared" ca="1" si="76"/>
        <v>-3.3497284510185771E-2</v>
      </c>
    </row>
    <row r="2316" spans="2:7">
      <c r="B2316" s="283">
        <v>43938.645833333336</v>
      </c>
      <c r="C2316" s="284">
        <v>334.93</v>
      </c>
      <c r="D2316" s="98">
        <f t="shared" si="77"/>
        <v>-0.22500404933243867</v>
      </c>
      <c r="E2316" s="98">
        <v>4.2878560719641357E-3</v>
      </c>
      <c r="F2316" s="98">
        <v>2307</v>
      </c>
      <c r="G2316" s="76">
        <f t="shared" ca="1" si="76"/>
        <v>-3.2132134544784065E-2</v>
      </c>
    </row>
    <row r="2317" spans="2:7">
      <c r="B2317" s="283">
        <v>37532.645833333336</v>
      </c>
      <c r="C2317" s="284">
        <v>23.46</v>
      </c>
      <c r="D2317" s="98">
        <f t="shared" si="77"/>
        <v>-0.92995551309228797</v>
      </c>
      <c r="E2317" s="98">
        <v>4.2808219178083196E-3</v>
      </c>
      <c r="F2317" s="98">
        <v>2308</v>
      </c>
      <c r="G2317" s="76">
        <f t="shared" ca="1" si="76"/>
        <v>5.4074504720596543E-2</v>
      </c>
    </row>
    <row r="2318" spans="2:7">
      <c r="B2318" s="283">
        <v>37375.645833333336</v>
      </c>
      <c r="C2318" s="284">
        <v>23.47</v>
      </c>
      <c r="D2318" s="98">
        <f t="shared" si="77"/>
        <v>4.2625745950553018E-4</v>
      </c>
      <c r="E2318" s="98">
        <v>4.2789901583224488E-3</v>
      </c>
      <c r="F2318" s="98">
        <v>2309</v>
      </c>
      <c r="G2318" s="76">
        <f t="shared" ca="1" si="76"/>
        <v>-4.0173806810768625E-2</v>
      </c>
    </row>
    <row r="2319" spans="2:7">
      <c r="B2319" s="283">
        <v>43936.645833333336</v>
      </c>
      <c r="C2319" s="284">
        <v>332.48</v>
      </c>
      <c r="D2319" s="98">
        <f t="shared" si="77"/>
        <v>13.166169578184919</v>
      </c>
      <c r="E2319" s="98">
        <v>4.2589180535839155E-3</v>
      </c>
      <c r="F2319" s="98">
        <v>2310</v>
      </c>
      <c r="G2319" s="76">
        <f t="shared" ca="1" si="76"/>
        <v>2.7996950020582095E-2</v>
      </c>
    </row>
    <row r="2320" spans="2:7">
      <c r="B2320" s="283">
        <v>43819.645833333336</v>
      </c>
      <c r="C2320" s="284">
        <v>436.52</v>
      </c>
      <c r="D2320" s="98">
        <f t="shared" si="77"/>
        <v>0.31292107795957635</v>
      </c>
      <c r="E2320" s="98">
        <v>4.2561023305034418E-3</v>
      </c>
      <c r="F2320" s="98">
        <v>2311</v>
      </c>
      <c r="G2320" s="76">
        <f t="shared" ca="1" si="76"/>
        <v>-2.0605603804132854E-2</v>
      </c>
    </row>
    <row r="2321" spans="2:7">
      <c r="B2321" s="283">
        <v>40464.645833333336</v>
      </c>
      <c r="C2321" s="284">
        <v>115.93</v>
      </c>
      <c r="D2321" s="98">
        <f t="shared" si="77"/>
        <v>-0.73442224869421791</v>
      </c>
      <c r="E2321" s="98">
        <v>4.2446292446294276E-3</v>
      </c>
      <c r="F2321" s="98">
        <v>2312</v>
      </c>
      <c r="G2321" s="76">
        <f t="shared" ca="1" si="76"/>
        <v>1.3105004195361663E-2</v>
      </c>
    </row>
    <row r="2322" spans="2:7">
      <c r="B2322" s="283">
        <v>41220.645833333336</v>
      </c>
      <c r="C2322" s="284">
        <v>215.81</v>
      </c>
      <c r="D2322" s="98">
        <f t="shared" si="77"/>
        <v>0.86155438626757519</v>
      </c>
      <c r="E2322" s="98">
        <v>4.2345276872963744E-3</v>
      </c>
      <c r="F2322" s="98">
        <v>2313</v>
      </c>
      <c r="G2322" s="76">
        <f t="shared" ca="1" si="76"/>
        <v>3.4552435652515506E-2</v>
      </c>
    </row>
    <row r="2323" spans="2:7">
      <c r="B2323" s="283">
        <v>38041.645833333336</v>
      </c>
      <c r="C2323" s="284">
        <v>26.11</v>
      </c>
      <c r="D2323" s="98">
        <f t="shared" si="77"/>
        <v>-0.87901394745377881</v>
      </c>
      <c r="E2323" s="98">
        <v>4.2307692307692601E-3</v>
      </c>
      <c r="F2323" s="98">
        <v>2314</v>
      </c>
      <c r="G2323" s="76">
        <f t="shared" ca="1" si="76"/>
        <v>4.007480118268391E-2</v>
      </c>
    </row>
    <row r="2324" spans="2:7">
      <c r="B2324" s="283">
        <v>40141.645833333336</v>
      </c>
      <c r="C2324" s="284">
        <v>119</v>
      </c>
      <c r="D2324" s="98">
        <f t="shared" si="77"/>
        <v>3.5576407506702417</v>
      </c>
      <c r="E2324" s="98">
        <v>4.2194092827003704E-3</v>
      </c>
      <c r="F2324" s="98">
        <v>2315</v>
      </c>
      <c r="G2324" s="76">
        <f t="shared" ca="1" si="76"/>
        <v>1.0934425818905002E-2</v>
      </c>
    </row>
    <row r="2325" spans="2:7">
      <c r="B2325" s="283">
        <v>39696.645833333336</v>
      </c>
      <c r="C2325" s="284">
        <v>100.44</v>
      </c>
      <c r="D2325" s="98">
        <f t="shared" si="77"/>
        <v>-0.15596638655462192</v>
      </c>
      <c r="E2325" s="98">
        <v>4.1991601679665091E-3</v>
      </c>
      <c r="F2325" s="98">
        <v>2316</v>
      </c>
      <c r="G2325" s="76">
        <f t="shared" ca="1" si="76"/>
        <v>-1.9062257410508675E-3</v>
      </c>
    </row>
    <row r="2326" spans="2:7">
      <c r="B2326" s="283">
        <v>43312.645833333336</v>
      </c>
      <c r="C2326" s="284">
        <v>265.73</v>
      </c>
      <c r="D2326" s="98">
        <f t="shared" si="77"/>
        <v>1.6456590999601755</v>
      </c>
      <c r="E2326" s="98">
        <v>4.1946942785882069E-3</v>
      </c>
      <c r="F2326" s="98">
        <v>2317</v>
      </c>
      <c r="G2326" s="76">
        <f t="shared" ca="1" si="76"/>
        <v>-5.6787660514837912E-3</v>
      </c>
    </row>
    <row r="2327" spans="2:7">
      <c r="B2327" s="283">
        <v>44636.645833333336</v>
      </c>
      <c r="C2327" s="284">
        <v>340.3</v>
      </c>
      <c r="D2327" s="98">
        <f t="shared" si="77"/>
        <v>0.28062318895119098</v>
      </c>
      <c r="E2327" s="98">
        <v>4.1902738432484377E-3</v>
      </c>
      <c r="F2327" s="98">
        <v>2318</v>
      </c>
      <c r="G2327" s="76">
        <f t="shared" ca="1" si="76"/>
        <v>1.8251564525723001E-2</v>
      </c>
    </row>
    <row r="2328" spans="2:7">
      <c r="B2328" s="283">
        <v>45848.645833333336</v>
      </c>
      <c r="C2328" s="284">
        <v>2845.67</v>
      </c>
      <c r="D2328" s="98">
        <f t="shared" si="77"/>
        <v>7.3622392007052593</v>
      </c>
      <c r="E2328" s="98">
        <v>4.1780911346129823E-3</v>
      </c>
      <c r="F2328" s="98">
        <v>2319</v>
      </c>
      <c r="G2328" s="76">
        <f t="shared" ca="1" si="76"/>
        <v>3.4734819787792547E-2</v>
      </c>
    </row>
    <row r="2329" spans="2:7">
      <c r="B2329" s="283">
        <v>42193.645833333336</v>
      </c>
      <c r="C2329" s="284">
        <v>173.2</v>
      </c>
      <c r="D2329" s="98">
        <f t="shared" si="77"/>
        <v>-0.93913559899777554</v>
      </c>
      <c r="E2329" s="98">
        <v>4.1743970315399892E-3</v>
      </c>
      <c r="F2329" s="98">
        <v>2320</v>
      </c>
      <c r="G2329" s="76">
        <f t="shared" ca="1" si="76"/>
        <v>-4.332764936212935E-2</v>
      </c>
    </row>
    <row r="2330" spans="2:7">
      <c r="B2330" s="283">
        <v>44445.645833333336</v>
      </c>
      <c r="C2330" s="284">
        <v>327.68</v>
      </c>
      <c r="D2330" s="98">
        <f t="shared" si="77"/>
        <v>0.89191685912240204</v>
      </c>
      <c r="E2330" s="98">
        <v>4.1676881588625925E-3</v>
      </c>
      <c r="F2330" s="98">
        <v>2321</v>
      </c>
      <c r="G2330" s="76">
        <f t="shared" ca="1" si="76"/>
        <v>5.3017733202285165E-3</v>
      </c>
    </row>
    <row r="2331" spans="2:7">
      <c r="B2331" s="283">
        <v>45097.645833333336</v>
      </c>
      <c r="C2331" s="284">
        <v>574</v>
      </c>
      <c r="D2331" s="98">
        <f t="shared" si="77"/>
        <v>0.751708984375</v>
      </c>
      <c r="E2331" s="98">
        <v>4.1636051922606665E-3</v>
      </c>
      <c r="F2331" s="98">
        <v>2322</v>
      </c>
      <c r="G2331" s="76">
        <f t="shared" ca="1" si="76"/>
        <v>2.8510432427797345E-2</v>
      </c>
    </row>
    <row r="2332" spans="2:7">
      <c r="B2332" s="283">
        <v>37917.645833333336</v>
      </c>
      <c r="C2332" s="284">
        <v>24.13</v>
      </c>
      <c r="D2332" s="98">
        <f t="shared" si="77"/>
        <v>-0.95796167247386754</v>
      </c>
      <c r="E2332" s="98">
        <v>4.1614648356220751E-3</v>
      </c>
      <c r="F2332" s="98">
        <v>2323</v>
      </c>
      <c r="G2332" s="76">
        <f t="shared" ca="1" si="76"/>
        <v>1.0467729625901314E-2</v>
      </c>
    </row>
    <row r="2333" spans="2:7">
      <c r="B2333" s="283">
        <v>37407.645833333336</v>
      </c>
      <c r="C2333" s="284">
        <v>26.6</v>
      </c>
      <c r="D2333" s="98">
        <f t="shared" si="77"/>
        <v>0.10236220472440949</v>
      </c>
      <c r="E2333" s="98">
        <v>4.1525103812760644E-3</v>
      </c>
      <c r="F2333" s="98">
        <v>2324</v>
      </c>
      <c r="G2333" s="76">
        <f t="shared" ca="1" si="76"/>
        <v>-1.7917402291587254E-3</v>
      </c>
    </row>
    <row r="2334" spans="2:7">
      <c r="B2334" s="283">
        <v>37768.645833333336</v>
      </c>
      <c r="C2334" s="284">
        <v>21.77</v>
      </c>
      <c r="D2334" s="98">
        <f t="shared" si="77"/>
        <v>-0.18157894736842106</v>
      </c>
      <c r="E2334" s="98">
        <v>4.1512915129151562E-3</v>
      </c>
      <c r="F2334" s="98">
        <v>2325</v>
      </c>
      <c r="G2334" s="76">
        <f t="shared" ca="1" si="76"/>
        <v>-1.1838816917694901E-2</v>
      </c>
    </row>
    <row r="2335" spans="2:7">
      <c r="B2335" s="283">
        <v>41789.645833333336</v>
      </c>
      <c r="C2335" s="284">
        <v>206.17</v>
      </c>
      <c r="D2335" s="98">
        <f t="shared" si="77"/>
        <v>8.4703720716582449</v>
      </c>
      <c r="E2335" s="98">
        <v>4.1398792129359041E-3</v>
      </c>
      <c r="F2335" s="98">
        <v>2326</v>
      </c>
      <c r="G2335" s="76">
        <f t="shared" ca="1" si="76"/>
        <v>1.8136006560073609E-4</v>
      </c>
    </row>
    <row r="2336" spans="2:7">
      <c r="B2336" s="283">
        <v>39378.645833333336</v>
      </c>
      <c r="C2336" s="284">
        <v>84.99</v>
      </c>
      <c r="D2336" s="98">
        <f t="shared" si="77"/>
        <v>-0.58776737643692101</v>
      </c>
      <c r="E2336" s="98">
        <v>4.1351606805293262E-3</v>
      </c>
      <c r="F2336" s="98">
        <v>2327</v>
      </c>
      <c r="G2336" s="76">
        <f t="shared" ca="1" si="76"/>
        <v>5.4571806979643298E-2</v>
      </c>
    </row>
    <row r="2337" spans="2:7">
      <c r="B2337" s="283">
        <v>40331.645833333336</v>
      </c>
      <c r="C2337" s="284">
        <v>123.91</v>
      </c>
      <c r="D2337" s="98">
        <f t="shared" si="77"/>
        <v>0.45793622779150489</v>
      </c>
      <c r="E2337" s="98">
        <v>4.1329011345219158E-3</v>
      </c>
      <c r="F2337" s="98">
        <v>2328</v>
      </c>
      <c r="G2337" s="76">
        <f t="shared" ca="1" si="76"/>
        <v>-1.8554850007796379E-2</v>
      </c>
    </row>
    <row r="2338" spans="2:7">
      <c r="B2338" s="283">
        <v>40471.645833333336</v>
      </c>
      <c r="C2338" s="284">
        <v>114.53</v>
      </c>
      <c r="D2338" s="98">
        <f t="shared" si="77"/>
        <v>-7.5700104914857569E-2</v>
      </c>
      <c r="E2338" s="98">
        <v>4.1206382605645242E-3</v>
      </c>
      <c r="F2338" s="98">
        <v>2329</v>
      </c>
      <c r="G2338" s="76">
        <f t="shared" ca="1" si="76"/>
        <v>-3.9941867756086886E-2</v>
      </c>
    </row>
    <row r="2339" spans="2:7">
      <c r="B2339" s="283">
        <v>41850.645833333336</v>
      </c>
      <c r="C2339" s="284">
        <v>178.6</v>
      </c>
      <c r="D2339" s="98">
        <f t="shared" si="77"/>
        <v>0.55941674670392039</v>
      </c>
      <c r="E2339" s="98">
        <v>4.1041209872378914E-3</v>
      </c>
      <c r="F2339" s="98">
        <v>2330</v>
      </c>
      <c r="G2339" s="76">
        <f t="shared" ca="1" si="76"/>
        <v>1.1943136640820329E-2</v>
      </c>
    </row>
    <row r="2340" spans="2:7">
      <c r="B2340" s="283">
        <v>39471.645833333336</v>
      </c>
      <c r="C2340" s="284">
        <v>88.08</v>
      </c>
      <c r="D2340" s="98">
        <f t="shared" si="77"/>
        <v>-0.50683090705487122</v>
      </c>
      <c r="E2340" s="98">
        <v>4.1039671682625567E-3</v>
      </c>
      <c r="F2340" s="98">
        <v>2331</v>
      </c>
      <c r="G2340" s="76">
        <f t="shared" ca="1" si="76"/>
        <v>1.1878027176979684E-2</v>
      </c>
    </row>
    <row r="2341" spans="2:7">
      <c r="B2341" s="283">
        <v>37897.645833333336</v>
      </c>
      <c r="C2341" s="284">
        <v>24.57</v>
      </c>
      <c r="D2341" s="98">
        <f t="shared" si="77"/>
        <v>-0.72104904632152589</v>
      </c>
      <c r="E2341" s="98">
        <v>4.086636697997692E-3</v>
      </c>
      <c r="F2341" s="98">
        <v>2332</v>
      </c>
      <c r="G2341" s="76">
        <f t="shared" ca="1" si="76"/>
        <v>2.1170074531640749E-2</v>
      </c>
    </row>
    <row r="2342" spans="2:7">
      <c r="B2342" s="283">
        <v>41792.645833333336</v>
      </c>
      <c r="C2342" s="284">
        <v>207.01</v>
      </c>
      <c r="D2342" s="98">
        <f t="shared" si="77"/>
        <v>7.425315425315425</v>
      </c>
      <c r="E2342" s="98">
        <v>4.0743076102245368E-3</v>
      </c>
      <c r="F2342" s="98">
        <v>2333</v>
      </c>
      <c r="G2342" s="76">
        <f t="shared" ca="1" si="76"/>
        <v>3.0345208016572247E-3</v>
      </c>
    </row>
    <row r="2343" spans="2:7">
      <c r="B2343" s="283">
        <v>38939.645833333336</v>
      </c>
      <c r="C2343" s="284">
        <v>78.989999999999995</v>
      </c>
      <c r="D2343" s="98">
        <f t="shared" si="77"/>
        <v>-0.61842423071349217</v>
      </c>
      <c r="E2343" s="98">
        <v>4.0676242532096119E-3</v>
      </c>
      <c r="F2343" s="98">
        <v>2334</v>
      </c>
      <c r="G2343" s="76">
        <f t="shared" ca="1" si="76"/>
        <v>5.7992898183764005E-2</v>
      </c>
    </row>
    <row r="2344" spans="2:7">
      <c r="B2344" s="283">
        <v>41913.645833333336</v>
      </c>
      <c r="C2344" s="284">
        <v>190.17</v>
      </c>
      <c r="D2344" s="98">
        <f t="shared" si="77"/>
        <v>1.4075199392328144</v>
      </c>
      <c r="E2344" s="98">
        <v>4.0654699049629262E-3</v>
      </c>
      <c r="F2344" s="98">
        <v>2335</v>
      </c>
      <c r="G2344" s="76">
        <f t="shared" ca="1" si="76"/>
        <v>9.2425029512108788E-3</v>
      </c>
    </row>
    <row r="2345" spans="2:7">
      <c r="B2345" s="283">
        <v>39946.645833333336</v>
      </c>
      <c r="C2345" s="284">
        <v>62.02</v>
      </c>
      <c r="D2345" s="98">
        <f t="shared" si="77"/>
        <v>-0.67387074722616602</v>
      </c>
      <c r="E2345" s="98">
        <v>4.0472721385786947E-3</v>
      </c>
      <c r="F2345" s="98">
        <v>2336</v>
      </c>
      <c r="G2345" s="76">
        <f t="shared" ca="1" si="76"/>
        <v>4.3289141654435377E-2</v>
      </c>
    </row>
    <row r="2346" spans="2:7">
      <c r="B2346" s="283">
        <v>41260.645833333336</v>
      </c>
      <c r="C2346" s="284">
        <v>228.38</v>
      </c>
      <c r="D2346" s="98">
        <f t="shared" si="77"/>
        <v>2.6823605288616572</v>
      </c>
      <c r="E2346" s="98">
        <v>4.0446671942317991E-3</v>
      </c>
      <c r="F2346" s="98">
        <v>2337</v>
      </c>
      <c r="G2346" s="76">
        <f t="shared" ca="1" si="76"/>
        <v>-4.2791611924230991E-2</v>
      </c>
    </row>
    <row r="2347" spans="2:7">
      <c r="B2347" s="283">
        <v>44552.645833333336</v>
      </c>
      <c r="C2347" s="284">
        <v>381.15</v>
      </c>
      <c r="D2347" s="98">
        <f t="shared" si="77"/>
        <v>0.66892897801909101</v>
      </c>
      <c r="E2347" s="98">
        <v>4.030346135609264E-3</v>
      </c>
      <c r="F2347" s="98">
        <v>2338</v>
      </c>
      <c r="G2347" s="76">
        <f t="shared" ca="1" si="76"/>
        <v>-4.3032994338448712E-2</v>
      </c>
    </row>
    <row r="2348" spans="2:7">
      <c r="B2348" s="283">
        <v>39077.645833333336</v>
      </c>
      <c r="C2348" s="284">
        <v>87.47</v>
      </c>
      <c r="D2348" s="98">
        <f t="shared" si="77"/>
        <v>-0.77051029778302504</v>
      </c>
      <c r="E2348" s="98">
        <v>4.0174471992653338E-3</v>
      </c>
      <c r="F2348" s="98">
        <v>2339</v>
      </c>
      <c r="G2348" s="76">
        <f t="shared" ca="1" si="76"/>
        <v>-1.4244321696096091E-2</v>
      </c>
    </row>
    <row r="2349" spans="2:7">
      <c r="B2349" s="283">
        <v>43371.645833333336</v>
      </c>
      <c r="C2349" s="284">
        <v>250.47</v>
      </c>
      <c r="D2349" s="98">
        <f t="shared" si="77"/>
        <v>1.8634960557905567</v>
      </c>
      <c r="E2349" s="98">
        <v>4.0084980157935046E-3</v>
      </c>
      <c r="F2349" s="98">
        <v>2340</v>
      </c>
      <c r="G2349" s="76">
        <f t="shared" ca="1" si="76"/>
        <v>3.0832075144418415E-2</v>
      </c>
    </row>
    <row r="2350" spans="2:7">
      <c r="B2350" s="283">
        <v>45245.645833333336</v>
      </c>
      <c r="C2350" s="284">
        <v>698.25</v>
      </c>
      <c r="D2350" s="98">
        <f t="shared" si="77"/>
        <v>1.7877590130554557</v>
      </c>
      <c r="E2350" s="98">
        <v>3.9972967920973712E-3</v>
      </c>
      <c r="F2350" s="98">
        <v>2341</v>
      </c>
      <c r="G2350" s="76">
        <f t="shared" ca="1" si="76"/>
        <v>2.6487796528436032E-2</v>
      </c>
    </row>
    <row r="2351" spans="2:7">
      <c r="B2351" s="283">
        <v>43734.645833333336</v>
      </c>
      <c r="C2351" s="284">
        <v>327.18</v>
      </c>
      <c r="D2351" s="98">
        <f t="shared" si="77"/>
        <v>-0.53142857142857136</v>
      </c>
      <c r="E2351" s="98">
        <v>3.989198477967415E-3</v>
      </c>
      <c r="F2351" s="98">
        <v>2342</v>
      </c>
      <c r="G2351" s="76">
        <f t="shared" ca="1" si="76"/>
        <v>3.7927422659036071E-2</v>
      </c>
    </row>
    <row r="2352" spans="2:7">
      <c r="B2352" s="283">
        <v>45505.645833333336</v>
      </c>
      <c r="C2352" s="284">
        <v>1415.1</v>
      </c>
      <c r="D2352" s="98">
        <f t="shared" si="77"/>
        <v>3.3251421236016867</v>
      </c>
      <c r="E2352" s="98">
        <v>3.9872860913243713E-3</v>
      </c>
      <c r="F2352" s="98">
        <v>2343</v>
      </c>
      <c r="G2352" s="76">
        <f t="shared" ca="1" si="76"/>
        <v>2.0336275656552563E-2</v>
      </c>
    </row>
    <row r="2353" spans="2:7">
      <c r="B2353" s="283">
        <v>36726.645833333336</v>
      </c>
      <c r="C2353" s="284">
        <v>30.33</v>
      </c>
      <c r="D2353" s="98">
        <f t="shared" si="77"/>
        <v>-0.97856688573245709</v>
      </c>
      <c r="E2353" s="98">
        <v>3.9721946375370631E-3</v>
      </c>
      <c r="F2353" s="98">
        <v>2344</v>
      </c>
      <c r="G2353" s="76">
        <f t="shared" ca="1" si="76"/>
        <v>2.3206160494202679E-2</v>
      </c>
    </row>
    <row r="2354" spans="2:7">
      <c r="B2354" s="283">
        <v>40476.645833333336</v>
      </c>
      <c r="C2354" s="284">
        <v>113.79</v>
      </c>
      <c r="D2354" s="98">
        <f t="shared" si="77"/>
        <v>2.7517309594460935</v>
      </c>
      <c r="E2354" s="98">
        <v>3.9703546850184956E-3</v>
      </c>
      <c r="F2354" s="98">
        <v>2345</v>
      </c>
      <c r="G2354" s="76">
        <f t="shared" ca="1" si="76"/>
        <v>1.5043304276722336E-2</v>
      </c>
    </row>
    <row r="2355" spans="2:7">
      <c r="B2355" s="283">
        <v>37270.645833333336</v>
      </c>
      <c r="C2355" s="284">
        <v>27.84</v>
      </c>
      <c r="D2355" s="98">
        <f t="shared" si="77"/>
        <v>-0.75533878196678095</v>
      </c>
      <c r="E2355" s="98">
        <v>3.9668229354490325E-3</v>
      </c>
      <c r="F2355" s="98">
        <v>2346</v>
      </c>
      <c r="G2355" s="76">
        <f t="shared" ca="1" si="76"/>
        <v>-4.801094998708666E-2</v>
      </c>
    </row>
    <row r="2356" spans="2:7">
      <c r="B2356" s="283">
        <v>37930.645833333336</v>
      </c>
      <c r="C2356" s="284">
        <v>25.31</v>
      </c>
      <c r="D2356" s="98">
        <f t="shared" si="77"/>
        <v>-9.0876436781609282E-2</v>
      </c>
      <c r="E2356" s="98">
        <v>3.9666798889328447E-3</v>
      </c>
      <c r="F2356" s="98">
        <v>2347</v>
      </c>
      <c r="G2356" s="76">
        <f t="shared" ca="1" si="76"/>
        <v>4.6544380864618949E-2</v>
      </c>
    </row>
    <row r="2357" spans="2:7">
      <c r="B2357" s="283">
        <v>42138.645833333336</v>
      </c>
      <c r="C2357" s="284">
        <v>165.55</v>
      </c>
      <c r="D2357" s="98">
        <f t="shared" si="77"/>
        <v>5.5408929276965635</v>
      </c>
      <c r="E2357" s="98">
        <v>3.9417828987264869E-3</v>
      </c>
      <c r="F2357" s="98">
        <v>2348</v>
      </c>
      <c r="G2357" s="76">
        <f t="shared" ca="1" si="76"/>
        <v>1.1827671054311088E-2</v>
      </c>
    </row>
    <row r="2358" spans="2:7">
      <c r="B2358" s="283">
        <v>44623.645833333336</v>
      </c>
      <c r="C2358" s="284">
        <v>338.88</v>
      </c>
      <c r="D2358" s="98">
        <f t="shared" si="77"/>
        <v>1.0469948655995167</v>
      </c>
      <c r="E2358" s="98">
        <v>3.9401570137755915E-3</v>
      </c>
      <c r="F2358" s="98">
        <v>2349</v>
      </c>
      <c r="G2358" s="76">
        <f t="shared" ca="1" si="76"/>
        <v>2.9576836669629625E-2</v>
      </c>
    </row>
    <row r="2359" spans="2:7">
      <c r="B2359" s="283">
        <v>39206.645833333336</v>
      </c>
      <c r="C2359" s="284">
        <v>101.96</v>
      </c>
      <c r="D2359" s="98">
        <f t="shared" si="77"/>
        <v>-0.69912653446647788</v>
      </c>
      <c r="E2359" s="98">
        <v>3.938558487593502E-3</v>
      </c>
      <c r="F2359" s="98">
        <v>2350</v>
      </c>
      <c r="G2359" s="76">
        <f t="shared" ca="1" si="76"/>
        <v>-8.1901319966838073E-4</v>
      </c>
    </row>
    <row r="2360" spans="2:7">
      <c r="B2360" s="283">
        <v>41745.645833333336</v>
      </c>
      <c r="C2360" s="284">
        <v>217.09</v>
      </c>
      <c r="D2360" s="98">
        <f t="shared" si="77"/>
        <v>1.1291683012946256</v>
      </c>
      <c r="E2360" s="98">
        <v>3.9308176100629755E-3</v>
      </c>
      <c r="F2360" s="98">
        <v>2351</v>
      </c>
      <c r="G2360" s="76">
        <f t="shared" ca="1" si="76"/>
        <v>-6.6331499121307751E-3</v>
      </c>
    </row>
    <row r="2361" spans="2:7">
      <c r="B2361" s="283">
        <v>44089.645833333336</v>
      </c>
      <c r="C2361" s="284">
        <v>314.63</v>
      </c>
      <c r="D2361" s="98">
        <f t="shared" si="77"/>
        <v>0.44930673914044861</v>
      </c>
      <c r="E2361" s="98">
        <v>3.9246968730057841E-3</v>
      </c>
      <c r="F2361" s="98">
        <v>2352</v>
      </c>
      <c r="G2361" s="76">
        <f t="shared" ca="1" si="76"/>
        <v>1.3592667463724738E-2</v>
      </c>
    </row>
    <row r="2362" spans="2:7">
      <c r="B2362" s="283">
        <v>44944.645833333336</v>
      </c>
      <c r="C2362" s="284">
        <v>645.6</v>
      </c>
      <c r="D2362" s="98">
        <f t="shared" si="77"/>
        <v>1.0519340177351175</v>
      </c>
      <c r="E2362" s="98">
        <v>3.9186415376002426E-3</v>
      </c>
      <c r="F2362" s="98">
        <v>2353</v>
      </c>
      <c r="G2362" s="76">
        <f t="shared" ca="1" si="76"/>
        <v>1.6734245148799148E-2</v>
      </c>
    </row>
    <row r="2363" spans="2:7">
      <c r="B2363" s="283">
        <v>39087.645833333336</v>
      </c>
      <c r="C2363" s="284">
        <v>89.75</v>
      </c>
      <c r="D2363" s="98">
        <f t="shared" si="77"/>
        <v>-0.86098203221809166</v>
      </c>
      <c r="E2363" s="98">
        <v>3.9149888143175104E-3</v>
      </c>
      <c r="F2363" s="98">
        <v>2354</v>
      </c>
      <c r="G2363" s="76">
        <f t="shared" ca="1" si="76"/>
        <v>-4.1914744289487028E-2</v>
      </c>
    </row>
    <row r="2364" spans="2:7">
      <c r="B2364" s="283">
        <v>43014.645833333336</v>
      </c>
      <c r="C2364" s="284">
        <v>342.85</v>
      </c>
      <c r="D2364" s="98">
        <f t="shared" si="77"/>
        <v>2.820055710306407</v>
      </c>
      <c r="E2364" s="98">
        <v>3.8943546498009241E-3</v>
      </c>
      <c r="F2364" s="98">
        <v>2355</v>
      </c>
      <c r="G2364" s="76">
        <f t="shared" ca="1" si="76"/>
        <v>3.6738808681011481E-2</v>
      </c>
    </row>
    <row r="2365" spans="2:7">
      <c r="B2365" s="283">
        <v>43369.645833333336</v>
      </c>
      <c r="C2365" s="284">
        <v>253.35</v>
      </c>
      <c r="D2365" s="98">
        <f t="shared" si="77"/>
        <v>-0.26104710514802398</v>
      </c>
      <c r="E2365" s="98">
        <v>3.8831873836033814E-3</v>
      </c>
      <c r="F2365" s="98">
        <v>2356</v>
      </c>
      <c r="G2365" s="76">
        <f t="shared" ca="1" si="76"/>
        <v>9.6088997377759538E-3</v>
      </c>
    </row>
    <row r="2366" spans="2:7">
      <c r="B2366" s="283">
        <v>38904.645833333336</v>
      </c>
      <c r="C2366" s="284">
        <v>88</v>
      </c>
      <c r="D2366" s="98">
        <f t="shared" si="77"/>
        <v>-0.65265443062956385</v>
      </c>
      <c r="E2366" s="98">
        <v>3.8786219484372442E-3</v>
      </c>
      <c r="F2366" s="98">
        <v>2357</v>
      </c>
      <c r="G2366" s="76">
        <f t="shared" ca="1" si="76"/>
        <v>3.8865493862690344E-2</v>
      </c>
    </row>
    <row r="2367" spans="2:7">
      <c r="B2367" s="283">
        <v>43042.645833333336</v>
      </c>
      <c r="C2367" s="284">
        <v>341.7</v>
      </c>
      <c r="D2367" s="98">
        <f t="shared" si="77"/>
        <v>2.8829545454545453</v>
      </c>
      <c r="E2367" s="98">
        <v>3.8780186849991516E-3</v>
      </c>
      <c r="F2367" s="98">
        <v>2358</v>
      </c>
      <c r="G2367" s="76">
        <f t="shared" ca="1" si="76"/>
        <v>4.3862198254385192E-2</v>
      </c>
    </row>
    <row r="2368" spans="2:7">
      <c r="B2368" s="283">
        <v>39072.645833333336</v>
      </c>
      <c r="C2368" s="284">
        <v>88.47</v>
      </c>
      <c r="D2368" s="98">
        <f t="shared" si="77"/>
        <v>-0.74108867427568037</v>
      </c>
      <c r="E2368" s="98">
        <v>3.8579371383185013E-3</v>
      </c>
      <c r="F2368" s="98">
        <v>2359</v>
      </c>
      <c r="G2368" s="76">
        <f t="shared" ca="1" si="76"/>
        <v>4.8236638196936894E-3</v>
      </c>
    </row>
    <row r="2369" spans="2:7">
      <c r="B2369" s="283">
        <v>38044.645833333336</v>
      </c>
      <c r="C2369" s="284">
        <v>26.05</v>
      </c>
      <c r="D2369" s="98">
        <f t="shared" si="77"/>
        <v>-0.70554990392223349</v>
      </c>
      <c r="E2369" s="98">
        <v>3.8535645472062008E-3</v>
      </c>
      <c r="F2369" s="98">
        <v>2360</v>
      </c>
      <c r="G2369" s="76">
        <f t="shared" ca="1" si="76"/>
        <v>-3.3546230005908416E-2</v>
      </c>
    </row>
    <row r="2370" spans="2:7">
      <c r="B2370" s="283">
        <v>38845.645833333336</v>
      </c>
      <c r="C2370" s="284">
        <v>104.34</v>
      </c>
      <c r="D2370" s="98">
        <f t="shared" si="77"/>
        <v>3.0053742802303267</v>
      </c>
      <c r="E2370" s="98">
        <v>3.8483740619588147E-3</v>
      </c>
      <c r="F2370" s="98">
        <v>2361</v>
      </c>
      <c r="G2370" s="76">
        <f t="shared" ca="1" si="76"/>
        <v>-2.1011814600338213E-2</v>
      </c>
    </row>
    <row r="2371" spans="2:7">
      <c r="B2371" s="283">
        <v>44256.645833333336</v>
      </c>
      <c r="C2371" s="284">
        <v>300.77</v>
      </c>
      <c r="D2371" s="98">
        <f t="shared" si="77"/>
        <v>1.8825953613187654</v>
      </c>
      <c r="E2371" s="98">
        <v>3.8381950470596227E-3</v>
      </c>
      <c r="F2371" s="98">
        <v>2362</v>
      </c>
      <c r="G2371" s="76">
        <f t="shared" ca="1" si="76"/>
        <v>3.4726773842321215E-2</v>
      </c>
    </row>
    <row r="2372" spans="2:7">
      <c r="B2372" s="283">
        <v>41926.645833333336</v>
      </c>
      <c r="C2372" s="284">
        <v>188.75</v>
      </c>
      <c r="D2372" s="98">
        <f t="shared" si="77"/>
        <v>-0.37244406024537013</v>
      </c>
      <c r="E2372" s="98">
        <v>3.8291761952879977E-3</v>
      </c>
      <c r="F2372" s="98">
        <v>2363</v>
      </c>
      <c r="G2372" s="76">
        <f t="shared" ca="1" si="76"/>
        <v>2.2366023184767847E-3</v>
      </c>
    </row>
    <row r="2373" spans="2:7">
      <c r="B2373" s="283">
        <v>39997.645833333336</v>
      </c>
      <c r="C2373" s="284">
        <v>81.66</v>
      </c>
      <c r="D2373" s="98">
        <f t="shared" si="77"/>
        <v>-0.56736423841059602</v>
      </c>
      <c r="E2373" s="98">
        <v>3.8106945298095329E-3</v>
      </c>
      <c r="F2373" s="98">
        <v>2364</v>
      </c>
      <c r="G2373" s="76">
        <f t="shared" ca="1" si="76"/>
        <v>-6.9133920186462264E-2</v>
      </c>
    </row>
    <row r="2374" spans="2:7">
      <c r="B2374" s="283">
        <v>37278.645833333336</v>
      </c>
      <c r="C2374" s="284">
        <v>26.37</v>
      </c>
      <c r="D2374" s="98">
        <f t="shared" si="77"/>
        <v>-0.67707567964731807</v>
      </c>
      <c r="E2374" s="98">
        <v>3.806623524933439E-3</v>
      </c>
      <c r="F2374" s="98">
        <v>2365</v>
      </c>
      <c r="G2374" s="76">
        <f t="shared" ca="1" si="76"/>
        <v>-9.4787461342109355E-3</v>
      </c>
    </row>
    <row r="2375" spans="2:7">
      <c r="B2375" s="283">
        <v>41257.645833333336</v>
      </c>
      <c r="C2375" s="284">
        <v>227.46</v>
      </c>
      <c r="D2375" s="98">
        <f t="shared" si="77"/>
        <v>7.6257110352673489</v>
      </c>
      <c r="E2375" s="98">
        <v>3.7952338923212814E-3</v>
      </c>
      <c r="F2375" s="98">
        <v>2366</v>
      </c>
      <c r="G2375" s="76">
        <f t="shared" ca="1" si="76"/>
        <v>4.7916899647946667E-2</v>
      </c>
    </row>
    <row r="2376" spans="2:7">
      <c r="B2376" s="283">
        <v>45336.645833333336</v>
      </c>
      <c r="C2376" s="284">
        <v>833.48</v>
      </c>
      <c r="D2376" s="98">
        <f t="shared" si="77"/>
        <v>2.6642926228787478</v>
      </c>
      <c r="E2376" s="98">
        <v>3.7936723953126972E-3</v>
      </c>
      <c r="F2376" s="98">
        <v>2367</v>
      </c>
      <c r="G2376" s="76">
        <f t="shared" ca="1" si="76"/>
        <v>-3.9304831071668871E-2</v>
      </c>
    </row>
    <row r="2377" spans="2:7">
      <c r="B2377" s="283">
        <v>39307.645833333336</v>
      </c>
      <c r="C2377" s="284">
        <v>84.71</v>
      </c>
      <c r="D2377" s="98">
        <f t="shared" si="77"/>
        <v>-0.89836588760378178</v>
      </c>
      <c r="E2377" s="98">
        <v>3.791918473752709E-3</v>
      </c>
      <c r="F2377" s="98">
        <v>2368</v>
      </c>
      <c r="G2377" s="76">
        <f t="shared" ca="1" si="76"/>
        <v>3.9744373337807087E-3</v>
      </c>
    </row>
    <row r="2378" spans="2:7">
      <c r="B2378" s="283">
        <v>40477.645833333336</v>
      </c>
      <c r="C2378" s="284">
        <v>114.22</v>
      </c>
      <c r="D2378" s="98">
        <f t="shared" si="77"/>
        <v>0.34836501003423459</v>
      </c>
      <c r="E2378" s="98">
        <v>3.7788909394498305E-3</v>
      </c>
      <c r="F2378" s="98">
        <v>2369</v>
      </c>
      <c r="G2378" s="76">
        <f t="shared" ref="G2378:G2441" ca="1" si="78">_xlfn.NORM.INV(RAND(),M$12,M$13)</f>
        <v>-8.2906551437224099E-3</v>
      </c>
    </row>
    <row r="2379" spans="2:7">
      <c r="B2379" s="283">
        <v>44273.645833333336</v>
      </c>
      <c r="C2379" s="284">
        <v>294.27999999999997</v>
      </c>
      <c r="D2379" s="98">
        <f t="shared" ref="D2379:D2442" si="79">C2379/C2378-1</f>
        <v>1.5764314480826473</v>
      </c>
      <c r="E2379" s="98">
        <v>3.7519612524727908E-3</v>
      </c>
      <c r="F2379" s="98">
        <v>2370</v>
      </c>
      <c r="G2379" s="76">
        <f t="shared" ca="1" si="78"/>
        <v>-9.6535848871545163E-3</v>
      </c>
    </row>
    <row r="2380" spans="2:7">
      <c r="B2380" s="283">
        <v>40980.645833333336</v>
      </c>
      <c r="C2380" s="284">
        <v>187.38</v>
      </c>
      <c r="D2380" s="98">
        <f t="shared" si="79"/>
        <v>-0.36325948076661674</v>
      </c>
      <c r="E2380" s="98">
        <v>3.7497321619883728E-3</v>
      </c>
      <c r="F2380" s="98">
        <v>2371</v>
      </c>
      <c r="G2380" s="76">
        <f t="shared" ca="1" si="78"/>
        <v>-1.8537095302043505E-2</v>
      </c>
    </row>
    <row r="2381" spans="2:7">
      <c r="B2381" s="283">
        <v>41983.645833333336</v>
      </c>
      <c r="C2381" s="284">
        <v>201.33</v>
      </c>
      <c r="D2381" s="98">
        <f t="shared" si="79"/>
        <v>7.4447646493756015E-2</v>
      </c>
      <c r="E2381" s="98">
        <v>3.7391564463056248E-3</v>
      </c>
      <c r="F2381" s="98">
        <v>2372</v>
      </c>
      <c r="G2381" s="76">
        <f t="shared" ca="1" si="78"/>
        <v>5.4513769209851931E-2</v>
      </c>
    </row>
    <row r="2382" spans="2:7">
      <c r="B2382" s="283">
        <v>37928.645833333336</v>
      </c>
      <c r="C2382" s="284">
        <v>24.34</v>
      </c>
      <c r="D2382" s="98">
        <f t="shared" si="79"/>
        <v>-0.8791039586748125</v>
      </c>
      <c r="E2382" s="98">
        <v>3.711340206185465E-3</v>
      </c>
      <c r="F2382" s="98">
        <v>2373</v>
      </c>
      <c r="G2382" s="76">
        <f t="shared" ca="1" si="78"/>
        <v>-2.4993326504653701E-2</v>
      </c>
    </row>
    <row r="2383" spans="2:7">
      <c r="B2383" s="283">
        <v>42366.645833333336</v>
      </c>
      <c r="C2383" s="284">
        <v>423.58</v>
      </c>
      <c r="D2383" s="98">
        <f t="shared" si="79"/>
        <v>16.402629416598192</v>
      </c>
      <c r="E2383" s="98">
        <v>3.6965072745367422E-3</v>
      </c>
      <c r="F2383" s="98">
        <v>2374</v>
      </c>
      <c r="G2383" s="76">
        <f t="shared" ca="1" si="78"/>
        <v>2.1705613807545432E-2</v>
      </c>
    </row>
    <row r="2384" spans="2:7">
      <c r="B2384" s="283">
        <v>41810.645833333336</v>
      </c>
      <c r="C2384" s="284">
        <v>193.59</v>
      </c>
      <c r="D2384" s="98">
        <f t="shared" si="79"/>
        <v>-0.5429670900420227</v>
      </c>
      <c r="E2384" s="98">
        <v>3.6810452094566681E-3</v>
      </c>
      <c r="F2384" s="98">
        <v>2375</v>
      </c>
      <c r="G2384" s="76">
        <f t="shared" ca="1" si="78"/>
        <v>2.3205284961789419E-2</v>
      </c>
    </row>
    <row r="2385" spans="2:7">
      <c r="B2385" s="283">
        <v>39009.645833333336</v>
      </c>
      <c r="C2385" s="284">
        <v>73.650000000000006</v>
      </c>
      <c r="D2385" s="98">
        <f t="shared" si="79"/>
        <v>-0.61955679528901286</v>
      </c>
      <c r="E2385" s="98">
        <v>3.6794766966476988E-3</v>
      </c>
      <c r="F2385" s="98">
        <v>2376</v>
      </c>
      <c r="G2385" s="76">
        <f t="shared" ca="1" si="78"/>
        <v>-1.234385671855296E-2</v>
      </c>
    </row>
    <row r="2386" spans="2:7">
      <c r="B2386" s="283">
        <v>39835.645833333336</v>
      </c>
      <c r="C2386" s="284">
        <v>51.85</v>
      </c>
      <c r="D2386" s="98">
        <f t="shared" si="79"/>
        <v>-0.29599456890699261</v>
      </c>
      <c r="E2386" s="98">
        <v>3.6778939217965156E-3</v>
      </c>
      <c r="F2386" s="98">
        <v>2377</v>
      </c>
      <c r="G2386" s="76">
        <f t="shared" ca="1" si="78"/>
        <v>3.046923612263213E-2</v>
      </c>
    </row>
    <row r="2387" spans="2:7">
      <c r="B2387" s="283">
        <v>45125.645833333336</v>
      </c>
      <c r="C2387" s="284">
        <v>547.32000000000005</v>
      </c>
      <c r="D2387" s="98">
        <f t="shared" si="79"/>
        <v>9.5558341369334627</v>
      </c>
      <c r="E2387" s="98">
        <v>3.6675713342624316E-3</v>
      </c>
      <c r="F2387" s="98">
        <v>2378</v>
      </c>
      <c r="G2387" s="76">
        <f t="shared" ca="1" si="78"/>
        <v>2.3222312375906502E-2</v>
      </c>
    </row>
    <row r="2388" spans="2:7">
      <c r="B2388" s="283">
        <v>37364.645833333336</v>
      </c>
      <c r="C2388" s="284">
        <v>24.67</v>
      </c>
      <c r="D2388" s="98">
        <f t="shared" si="79"/>
        <v>-0.95492582036103191</v>
      </c>
      <c r="E2388" s="98">
        <v>3.6615134255493231E-3</v>
      </c>
      <c r="F2388" s="98">
        <v>2379</v>
      </c>
      <c r="G2388" s="76">
        <f t="shared" ca="1" si="78"/>
        <v>1.8991018172440755E-2</v>
      </c>
    </row>
    <row r="2389" spans="2:7">
      <c r="B2389" s="283">
        <v>38719.645833333336</v>
      </c>
      <c r="C2389" s="284">
        <v>93.67</v>
      </c>
      <c r="D2389" s="98">
        <f t="shared" si="79"/>
        <v>2.7969193352249695</v>
      </c>
      <c r="E2389" s="98">
        <v>3.6429872495447047E-3</v>
      </c>
      <c r="F2389" s="98">
        <v>2380</v>
      </c>
      <c r="G2389" s="76">
        <f t="shared" ca="1" si="78"/>
        <v>2.5258869799192091E-2</v>
      </c>
    </row>
    <row r="2390" spans="2:7">
      <c r="B2390" s="283">
        <v>44803.645833333336</v>
      </c>
      <c r="C2390" s="284">
        <v>370.12</v>
      </c>
      <c r="D2390" s="98">
        <f t="shared" si="79"/>
        <v>2.95131845841785</v>
      </c>
      <c r="E2390" s="98">
        <v>3.6336026899508322E-3</v>
      </c>
      <c r="F2390" s="98">
        <v>2381</v>
      </c>
      <c r="G2390" s="76">
        <f t="shared" ca="1" si="78"/>
        <v>4.8187307040536434E-2</v>
      </c>
    </row>
    <row r="2391" spans="2:7">
      <c r="B2391" s="283">
        <v>42346.645833333336</v>
      </c>
      <c r="C2391" s="284">
        <v>498.48</v>
      </c>
      <c r="D2391" s="98">
        <f t="shared" si="79"/>
        <v>0.34680644115422021</v>
      </c>
      <c r="E2391" s="98">
        <v>3.6240637835225353E-3</v>
      </c>
      <c r="F2391" s="98">
        <v>2382</v>
      </c>
      <c r="G2391" s="76">
        <f t="shared" ca="1" si="78"/>
        <v>3.9330345347012068E-2</v>
      </c>
    </row>
    <row r="2392" spans="2:7">
      <c r="B2392" s="283">
        <v>41208.645833333336</v>
      </c>
      <c r="C2392" s="284">
        <v>227.51</v>
      </c>
      <c r="D2392" s="98">
        <f t="shared" si="79"/>
        <v>-0.54359252126464463</v>
      </c>
      <c r="E2392" s="98">
        <v>3.617274692311101E-3</v>
      </c>
      <c r="F2392" s="98">
        <v>2383</v>
      </c>
      <c r="G2392" s="76">
        <f t="shared" ca="1" si="78"/>
        <v>1.1187574154486114E-2</v>
      </c>
    </row>
    <row r="2393" spans="2:7">
      <c r="B2393" s="283">
        <v>43817.645833333336</v>
      </c>
      <c r="C2393" s="284">
        <v>420.28</v>
      </c>
      <c r="D2393" s="98">
        <f t="shared" si="79"/>
        <v>0.84730341523449515</v>
      </c>
      <c r="E2393" s="98">
        <v>3.6057979320389677E-3</v>
      </c>
      <c r="F2393" s="98">
        <v>2384</v>
      </c>
      <c r="G2393" s="76">
        <f t="shared" ca="1" si="78"/>
        <v>-4.1798881666820997E-2</v>
      </c>
    </row>
    <row r="2394" spans="2:7">
      <c r="B2394" s="283">
        <v>40093.645833333336</v>
      </c>
      <c r="C2394" s="284">
        <v>120.01</v>
      </c>
      <c r="D2394" s="98">
        <f t="shared" si="79"/>
        <v>-0.71445226991529454</v>
      </c>
      <c r="E2394" s="98">
        <v>3.5959190500083338E-3</v>
      </c>
      <c r="F2394" s="98">
        <v>2385</v>
      </c>
      <c r="G2394" s="76">
        <f t="shared" ca="1" si="78"/>
        <v>-9.5234005740427626E-3</v>
      </c>
    </row>
    <row r="2395" spans="2:7">
      <c r="B2395" s="283">
        <v>44342.645833333336</v>
      </c>
      <c r="C2395" s="284">
        <v>301.75</v>
      </c>
      <c r="D2395" s="98">
        <f t="shared" si="79"/>
        <v>1.5143738021831514</v>
      </c>
      <c r="E2395" s="98">
        <v>3.591977915987643E-3</v>
      </c>
      <c r="F2395" s="98">
        <v>2386</v>
      </c>
      <c r="G2395" s="76">
        <f t="shared" ca="1" si="78"/>
        <v>6.1652779852047562E-2</v>
      </c>
    </row>
    <row r="2396" spans="2:7">
      <c r="B2396" s="283">
        <v>38868.645833333336</v>
      </c>
      <c r="C2396" s="284">
        <v>92.37</v>
      </c>
      <c r="D2396" s="98">
        <f t="shared" si="79"/>
        <v>-0.69388566694283349</v>
      </c>
      <c r="E2396" s="98">
        <v>3.5853976531943221E-3</v>
      </c>
      <c r="F2396" s="98">
        <v>2387</v>
      </c>
      <c r="G2396" s="76">
        <f t="shared" ca="1" si="78"/>
        <v>-1.8074744797471502E-2</v>
      </c>
    </row>
    <row r="2397" spans="2:7">
      <c r="B2397" s="283">
        <v>44657.645833333336</v>
      </c>
      <c r="C2397" s="284">
        <v>361.37</v>
      </c>
      <c r="D2397" s="98">
        <f t="shared" si="79"/>
        <v>2.9122009310382158</v>
      </c>
      <c r="E2397" s="98">
        <v>3.5825372139524081E-3</v>
      </c>
      <c r="F2397" s="98">
        <v>2388</v>
      </c>
      <c r="G2397" s="76">
        <f t="shared" ca="1" si="78"/>
        <v>-1.1498481061200959E-2</v>
      </c>
    </row>
    <row r="2398" spans="2:7">
      <c r="B2398" s="283">
        <v>41274.645833333336</v>
      </c>
      <c r="C2398" s="284">
        <v>232.71</v>
      </c>
      <c r="D2398" s="98">
        <f t="shared" si="79"/>
        <v>-0.35603398179151557</v>
      </c>
      <c r="E2398" s="98">
        <v>3.579437640158778E-3</v>
      </c>
      <c r="F2398" s="98">
        <v>2389</v>
      </c>
      <c r="G2398" s="76">
        <f t="shared" ca="1" si="78"/>
        <v>-9.3726685911951161E-3</v>
      </c>
    </row>
    <row r="2399" spans="2:7">
      <c r="B2399" s="283">
        <v>43132.645833333336</v>
      </c>
      <c r="C2399" s="284">
        <v>308.67</v>
      </c>
      <c r="D2399" s="98">
        <f t="shared" si="79"/>
        <v>0.32641485110223023</v>
      </c>
      <c r="E2399" s="98">
        <v>3.5764216275970817E-3</v>
      </c>
      <c r="F2399" s="98">
        <v>2390</v>
      </c>
      <c r="G2399" s="76">
        <f t="shared" ca="1" si="78"/>
        <v>-2.1710962140285346E-2</v>
      </c>
    </row>
    <row r="2400" spans="2:7">
      <c r="B2400" s="283">
        <v>44497.645833333336</v>
      </c>
      <c r="C2400" s="284">
        <v>456.62</v>
      </c>
      <c r="D2400" s="98">
        <f t="shared" si="79"/>
        <v>0.47931447824537532</v>
      </c>
      <c r="E2400" s="98">
        <v>3.56043956043961E-3</v>
      </c>
      <c r="F2400" s="98">
        <v>2391</v>
      </c>
      <c r="G2400" s="76">
        <f t="shared" ca="1" si="78"/>
        <v>-2.7385005006410383E-2</v>
      </c>
    </row>
    <row r="2401" spans="2:7">
      <c r="B2401" s="283">
        <v>41234.645833333336</v>
      </c>
      <c r="C2401" s="284">
        <v>208.59</v>
      </c>
      <c r="D2401" s="98">
        <f t="shared" si="79"/>
        <v>-0.54318689501116901</v>
      </c>
      <c r="E2401" s="98">
        <v>3.5602598027424381E-3</v>
      </c>
      <c r="F2401" s="98">
        <v>2392</v>
      </c>
      <c r="G2401" s="76">
        <f t="shared" ca="1" si="78"/>
        <v>5.1819605560555881E-3</v>
      </c>
    </row>
    <row r="2402" spans="2:7">
      <c r="B2402" s="283">
        <v>39757.645833333336</v>
      </c>
      <c r="C2402" s="284">
        <v>73.34</v>
      </c>
      <c r="D2402" s="98">
        <f t="shared" si="79"/>
        <v>-0.64840116975885709</v>
      </c>
      <c r="E2402" s="98">
        <v>3.5577449370554071E-3</v>
      </c>
      <c r="F2402" s="98">
        <v>2393</v>
      </c>
      <c r="G2402" s="76">
        <f t="shared" ca="1" si="78"/>
        <v>-5.2067000356392661E-2</v>
      </c>
    </row>
    <row r="2403" spans="2:7">
      <c r="B2403" s="283">
        <v>44327.645833333336</v>
      </c>
      <c r="C2403" s="284">
        <v>288.12</v>
      </c>
      <c r="D2403" s="98">
        <f t="shared" si="79"/>
        <v>2.9285519498227432</v>
      </c>
      <c r="E2403" s="98">
        <v>3.552769070010342E-3</v>
      </c>
      <c r="F2403" s="98">
        <v>2394</v>
      </c>
      <c r="G2403" s="76">
        <f t="shared" ca="1" si="78"/>
        <v>-4.8197173322691418E-2</v>
      </c>
    </row>
    <row r="2404" spans="2:7">
      <c r="B2404" s="283">
        <v>38407.645833333336</v>
      </c>
      <c r="C2404" s="284">
        <v>36.799999999999997</v>
      </c>
      <c r="D2404" s="98">
        <f t="shared" si="79"/>
        <v>-0.87227544078856034</v>
      </c>
      <c r="E2404" s="98">
        <v>3.5451322607034097E-3</v>
      </c>
      <c r="F2404" s="98">
        <v>2395</v>
      </c>
      <c r="G2404" s="76">
        <f t="shared" ca="1" si="78"/>
        <v>-2.4704930375035655E-2</v>
      </c>
    </row>
    <row r="2405" spans="2:7">
      <c r="B2405" s="283">
        <v>37020.645833333336</v>
      </c>
      <c r="C2405" s="284">
        <v>22.68</v>
      </c>
      <c r="D2405" s="98">
        <f t="shared" si="79"/>
        <v>-0.38369565217391299</v>
      </c>
      <c r="E2405" s="98">
        <v>3.5398230088494742E-3</v>
      </c>
      <c r="F2405" s="98">
        <v>2396</v>
      </c>
      <c r="G2405" s="76">
        <f t="shared" ca="1" si="78"/>
        <v>-6.0025496205049635E-2</v>
      </c>
    </row>
    <row r="2406" spans="2:7">
      <c r="B2406" s="283">
        <v>45547.645833333336</v>
      </c>
      <c r="C2406" s="284">
        <v>2212.6999999999998</v>
      </c>
      <c r="D2406" s="98">
        <f t="shared" si="79"/>
        <v>96.561728395061721</v>
      </c>
      <c r="E2406" s="98">
        <v>3.5375754002446858E-3</v>
      </c>
      <c r="F2406" s="98">
        <v>2397</v>
      </c>
      <c r="G2406" s="76">
        <f t="shared" ca="1" si="78"/>
        <v>3.157815181063766E-2</v>
      </c>
    </row>
    <row r="2407" spans="2:7">
      <c r="B2407" s="283">
        <v>40933.645833333336</v>
      </c>
      <c r="C2407" s="284">
        <v>193.32</v>
      </c>
      <c r="D2407" s="98">
        <f t="shared" si="79"/>
        <v>-0.91263162651963659</v>
      </c>
      <c r="E2407" s="98">
        <v>3.5299003322259992E-3</v>
      </c>
      <c r="F2407" s="98">
        <v>2398</v>
      </c>
      <c r="G2407" s="76">
        <f t="shared" ca="1" si="78"/>
        <v>7.0363838201272302E-3</v>
      </c>
    </row>
    <row r="2408" spans="2:7">
      <c r="B2408" s="283">
        <v>40549.645833333336</v>
      </c>
      <c r="C2408" s="284">
        <v>145.47999999999999</v>
      </c>
      <c r="D2408" s="98">
        <f t="shared" si="79"/>
        <v>-0.24746534243740947</v>
      </c>
      <c r="E2408" s="98">
        <v>3.5179692350140179E-3</v>
      </c>
      <c r="F2408" s="98">
        <v>2399</v>
      </c>
      <c r="G2408" s="76">
        <f t="shared" ca="1" si="78"/>
        <v>-1.2351803744664129E-2</v>
      </c>
    </row>
    <row r="2409" spans="2:7">
      <c r="B2409" s="283">
        <v>41499.645833333336</v>
      </c>
      <c r="C2409" s="284">
        <v>179.96</v>
      </c>
      <c r="D2409" s="98">
        <f t="shared" si="79"/>
        <v>0.23700852350838608</v>
      </c>
      <c r="E2409" s="98">
        <v>3.5130764512352197E-3</v>
      </c>
      <c r="F2409" s="98">
        <v>2400</v>
      </c>
      <c r="G2409" s="76">
        <f t="shared" ca="1" si="78"/>
        <v>4.1588040668473214E-3</v>
      </c>
    </row>
    <row r="2410" spans="2:7">
      <c r="B2410" s="283">
        <v>44082.645833333336</v>
      </c>
      <c r="C2410" s="284">
        <v>308.88</v>
      </c>
      <c r="D2410" s="98">
        <f t="shared" si="79"/>
        <v>0.71638141809290934</v>
      </c>
      <c r="E2410" s="98">
        <v>3.5087719298245723E-3</v>
      </c>
      <c r="F2410" s="98">
        <v>2401</v>
      </c>
      <c r="G2410" s="76">
        <f t="shared" ca="1" si="78"/>
        <v>1.3811247776068274E-2</v>
      </c>
    </row>
    <row r="2411" spans="2:7">
      <c r="B2411" s="283">
        <v>38259.645833333336</v>
      </c>
      <c r="C2411" s="284">
        <v>28.77</v>
      </c>
      <c r="D2411" s="98">
        <f t="shared" si="79"/>
        <v>-0.90685703185703181</v>
      </c>
      <c r="E2411" s="98">
        <v>3.4879665155214123E-3</v>
      </c>
      <c r="F2411" s="98">
        <v>2402</v>
      </c>
      <c r="G2411" s="76">
        <f t="shared" ca="1" si="78"/>
        <v>1.8264252855711635E-2</v>
      </c>
    </row>
    <row r="2412" spans="2:7">
      <c r="B2412" s="283">
        <v>41809.645833333336</v>
      </c>
      <c r="C2412" s="284">
        <v>192.88</v>
      </c>
      <c r="D2412" s="98">
        <f t="shared" si="79"/>
        <v>5.7042057698992004</v>
      </c>
      <c r="E2412" s="98">
        <v>3.4857707715518771E-3</v>
      </c>
      <c r="F2412" s="98">
        <v>2403</v>
      </c>
      <c r="G2412" s="76">
        <f t="shared" ca="1" si="78"/>
        <v>4.373563526800664E-2</v>
      </c>
    </row>
    <row r="2413" spans="2:7">
      <c r="B2413" s="283">
        <v>42025.645833333336</v>
      </c>
      <c r="C2413" s="284">
        <v>187.28</v>
      </c>
      <c r="D2413" s="98">
        <f t="shared" si="79"/>
        <v>-2.9033596018249619E-2</v>
      </c>
      <c r="E2413" s="98">
        <v>3.4828269838718118E-3</v>
      </c>
      <c r="F2413" s="98">
        <v>2404</v>
      </c>
      <c r="G2413" s="76">
        <f t="shared" ca="1" si="78"/>
        <v>1.4671894201287693E-2</v>
      </c>
    </row>
    <row r="2414" spans="2:7">
      <c r="B2414" s="283">
        <v>39426.645833333336</v>
      </c>
      <c r="C2414" s="284">
        <v>100.9</v>
      </c>
      <c r="D2414" s="98">
        <f t="shared" si="79"/>
        <v>-0.46123451516445957</v>
      </c>
      <c r="E2414" s="98">
        <v>3.4808552958727201E-3</v>
      </c>
      <c r="F2414" s="98">
        <v>2405</v>
      </c>
      <c r="G2414" s="76">
        <f t="shared" ca="1" si="78"/>
        <v>7.3637869154584128E-3</v>
      </c>
    </row>
    <row r="2415" spans="2:7">
      <c r="B2415" s="283">
        <v>38625.645833333336</v>
      </c>
      <c r="C2415" s="284">
        <v>66.33</v>
      </c>
      <c r="D2415" s="98">
        <f t="shared" si="79"/>
        <v>-0.34261645193260659</v>
      </c>
      <c r="E2415" s="98">
        <v>3.4795763993948903E-3</v>
      </c>
      <c r="F2415" s="98">
        <v>2406</v>
      </c>
      <c r="G2415" s="76">
        <f t="shared" ca="1" si="78"/>
        <v>-3.1174550029510958E-2</v>
      </c>
    </row>
    <row r="2416" spans="2:7">
      <c r="B2416" s="283">
        <v>43284.645833333336</v>
      </c>
      <c r="C2416" s="284">
        <v>239.68</v>
      </c>
      <c r="D2416" s="98">
        <f t="shared" si="79"/>
        <v>2.6134479119553746</v>
      </c>
      <c r="E2416" s="98">
        <v>3.4749842997698899E-3</v>
      </c>
      <c r="F2416" s="98">
        <v>2407</v>
      </c>
      <c r="G2416" s="76">
        <f t="shared" ca="1" si="78"/>
        <v>-1.1536512888177289E-2</v>
      </c>
    </row>
    <row r="2417" spans="2:7">
      <c r="B2417" s="283">
        <v>40500.645833333336</v>
      </c>
      <c r="C2417" s="284">
        <v>132.88999999999999</v>
      </c>
      <c r="D2417" s="98">
        <f t="shared" si="79"/>
        <v>-0.44555240320427247</v>
      </c>
      <c r="E2417" s="98">
        <v>3.4735331873441133E-3</v>
      </c>
      <c r="F2417" s="98">
        <v>2408</v>
      </c>
      <c r="G2417" s="76">
        <f t="shared" ca="1" si="78"/>
        <v>4.516732316128072E-2</v>
      </c>
    </row>
    <row r="2418" spans="2:7">
      <c r="B2418" s="283">
        <v>40169.645833333336</v>
      </c>
      <c r="C2418" s="284">
        <v>121.67</v>
      </c>
      <c r="D2418" s="98">
        <f t="shared" si="79"/>
        <v>-8.4430732184513357E-2</v>
      </c>
      <c r="E2418" s="98">
        <v>3.4639175257731303E-3</v>
      </c>
      <c r="F2418" s="98">
        <v>2409</v>
      </c>
      <c r="G2418" s="76">
        <f t="shared" ca="1" si="78"/>
        <v>-1.7327747840090398E-2</v>
      </c>
    </row>
    <row r="2419" spans="2:7">
      <c r="B2419" s="283">
        <v>38448.645833333336</v>
      </c>
      <c r="C2419" s="284">
        <v>52.25</v>
      </c>
      <c r="D2419" s="98">
        <f t="shared" si="79"/>
        <v>-0.57055971069285771</v>
      </c>
      <c r="E2419" s="98">
        <v>3.4568849625504772E-3</v>
      </c>
      <c r="F2419" s="98">
        <v>2410</v>
      </c>
      <c r="G2419" s="76">
        <f t="shared" ca="1" si="78"/>
        <v>-2.8027383406669742E-2</v>
      </c>
    </row>
    <row r="2420" spans="2:7">
      <c r="B2420" s="283">
        <v>41793.645833333336</v>
      </c>
      <c r="C2420" s="284">
        <v>207.72</v>
      </c>
      <c r="D2420" s="98">
        <f t="shared" si="79"/>
        <v>2.9755023923444974</v>
      </c>
      <c r="E2420" s="98">
        <v>3.4297860006762271E-3</v>
      </c>
      <c r="F2420" s="98">
        <v>2411</v>
      </c>
      <c r="G2420" s="76">
        <f t="shared" ca="1" si="78"/>
        <v>1.5555395011597634E-2</v>
      </c>
    </row>
    <row r="2421" spans="2:7">
      <c r="B2421" s="283">
        <v>41515.645833333336</v>
      </c>
      <c r="C2421" s="284">
        <v>175.73</v>
      </c>
      <c r="D2421" s="98">
        <f t="shared" si="79"/>
        <v>-0.15400539187367612</v>
      </c>
      <c r="E2421" s="98">
        <v>3.4260263804031243E-3</v>
      </c>
      <c r="F2421" s="98">
        <v>2412</v>
      </c>
      <c r="G2421" s="76">
        <f t="shared" ca="1" si="78"/>
        <v>3.351689586756134E-2</v>
      </c>
    </row>
    <row r="2422" spans="2:7">
      <c r="B2422" s="283">
        <v>43089.645833333336</v>
      </c>
      <c r="C2422" s="284">
        <v>328.45</v>
      </c>
      <c r="D2422" s="98">
        <f t="shared" si="79"/>
        <v>0.86906049052523771</v>
      </c>
      <c r="E2422" s="98">
        <v>3.4216234381205801E-3</v>
      </c>
      <c r="F2422" s="98">
        <v>2413</v>
      </c>
      <c r="G2422" s="76">
        <f t="shared" ca="1" si="78"/>
        <v>-4.0191262712866258E-2</v>
      </c>
    </row>
    <row r="2423" spans="2:7">
      <c r="B2423" s="283">
        <v>36972.645833333336</v>
      </c>
      <c r="C2423" s="284">
        <v>26.47</v>
      </c>
      <c r="D2423" s="98">
        <f t="shared" si="79"/>
        <v>-0.91940934693256204</v>
      </c>
      <c r="E2423" s="98">
        <v>3.4116755117512554E-3</v>
      </c>
      <c r="F2423" s="98">
        <v>2414</v>
      </c>
      <c r="G2423" s="76">
        <f t="shared" ca="1" si="78"/>
        <v>-2.7540835082900238E-2</v>
      </c>
    </row>
    <row r="2424" spans="2:7">
      <c r="B2424" s="283">
        <v>42789.645833333336</v>
      </c>
      <c r="C2424" s="284">
        <v>345.25</v>
      </c>
      <c r="D2424" s="98">
        <f t="shared" si="79"/>
        <v>12.043067623724973</v>
      </c>
      <c r="E2424" s="98">
        <v>3.4003720065101106E-3</v>
      </c>
      <c r="F2424" s="98">
        <v>2415</v>
      </c>
      <c r="G2424" s="76">
        <f t="shared" ca="1" si="78"/>
        <v>4.2793859091022152E-2</v>
      </c>
    </row>
    <row r="2425" spans="2:7">
      <c r="B2425" s="283">
        <v>43038.645833333336</v>
      </c>
      <c r="C2425" s="284">
        <v>336.77</v>
      </c>
      <c r="D2425" s="98">
        <f t="shared" si="79"/>
        <v>-2.4561911658218749E-2</v>
      </c>
      <c r="E2425" s="98">
        <v>3.396597443613425E-3</v>
      </c>
      <c r="F2425" s="98">
        <v>2416</v>
      </c>
      <c r="G2425" s="76">
        <f t="shared" ca="1" si="78"/>
        <v>1.6470337020907496E-2</v>
      </c>
    </row>
    <row r="2426" spans="2:7">
      <c r="B2426" s="283">
        <v>43602.645833333336</v>
      </c>
      <c r="C2426" s="284">
        <v>339.97</v>
      </c>
      <c r="D2426" s="98">
        <f t="shared" si="79"/>
        <v>9.5020340291596117E-3</v>
      </c>
      <c r="E2426" s="98">
        <v>3.3941325777699927E-3</v>
      </c>
      <c r="F2426" s="98">
        <v>2417</v>
      </c>
      <c r="G2426" s="76">
        <f t="shared" ca="1" si="78"/>
        <v>1.743698829135952E-2</v>
      </c>
    </row>
    <row r="2427" spans="2:7">
      <c r="B2427" s="283">
        <v>42107.645833333336</v>
      </c>
      <c r="C2427" s="284">
        <v>159.66999999999999</v>
      </c>
      <c r="D2427" s="98">
        <f t="shared" si="79"/>
        <v>-0.53034091243345016</v>
      </c>
      <c r="E2427" s="98">
        <v>3.393451894677213E-3</v>
      </c>
      <c r="F2427" s="98">
        <v>2418</v>
      </c>
      <c r="G2427" s="76">
        <f t="shared" ca="1" si="78"/>
        <v>3.0850639334959361E-2</v>
      </c>
    </row>
    <row r="2428" spans="2:7">
      <c r="B2428" s="283">
        <v>41172.645833333336</v>
      </c>
      <c r="C2428" s="284">
        <v>209.96</v>
      </c>
      <c r="D2428" s="98">
        <f t="shared" si="79"/>
        <v>0.3149621093505357</v>
      </c>
      <c r="E2428" s="98">
        <v>3.3930704898448294E-3</v>
      </c>
      <c r="F2428" s="98">
        <v>2419</v>
      </c>
      <c r="G2428" s="76">
        <f t="shared" ca="1" si="78"/>
        <v>-2.2520514066122713E-2</v>
      </c>
    </row>
    <row r="2429" spans="2:7">
      <c r="B2429" s="283">
        <v>45243.645833333336</v>
      </c>
      <c r="C2429" s="284">
        <v>695.47</v>
      </c>
      <c r="D2429" s="98">
        <f t="shared" si="79"/>
        <v>2.312392836730806</v>
      </c>
      <c r="E2429" s="98">
        <v>3.3904662973223143E-3</v>
      </c>
      <c r="F2429" s="98">
        <v>2420</v>
      </c>
      <c r="G2429" s="76">
        <f t="shared" ca="1" si="78"/>
        <v>3.4883557501503772E-2</v>
      </c>
    </row>
    <row r="2430" spans="2:7">
      <c r="B2430" s="283">
        <v>43495.645833333336</v>
      </c>
      <c r="C2430" s="284">
        <v>312.10000000000002</v>
      </c>
      <c r="D2430" s="98">
        <f t="shared" si="79"/>
        <v>-0.55123873064258699</v>
      </c>
      <c r="E2430" s="98">
        <v>3.3756630766759166E-3</v>
      </c>
      <c r="F2430" s="98">
        <v>2421</v>
      </c>
      <c r="G2430" s="76">
        <f t="shared" ca="1" si="78"/>
        <v>-3.7553585710900727E-3</v>
      </c>
    </row>
    <row r="2431" spans="2:7">
      <c r="B2431" s="283">
        <v>39702.645833333336</v>
      </c>
      <c r="C2431" s="284">
        <v>98.34</v>
      </c>
      <c r="D2431" s="98">
        <f t="shared" si="79"/>
        <v>-0.68490868311438646</v>
      </c>
      <c r="E2431" s="98">
        <v>3.3670033670032407E-3</v>
      </c>
      <c r="F2431" s="98">
        <v>2422</v>
      </c>
      <c r="G2431" s="76">
        <f t="shared" ca="1" si="78"/>
        <v>6.8677718255389306E-3</v>
      </c>
    </row>
    <row r="2432" spans="2:7">
      <c r="B2432" s="283">
        <v>39177.645833333336</v>
      </c>
      <c r="C2432" s="284">
        <v>77.61</v>
      </c>
      <c r="D2432" s="98">
        <f t="shared" si="79"/>
        <v>-0.2107992678462477</v>
      </c>
      <c r="E2432" s="98">
        <v>3.3613445378151141E-3</v>
      </c>
      <c r="F2432" s="98">
        <v>2423</v>
      </c>
      <c r="G2432" s="76">
        <f t="shared" ca="1" si="78"/>
        <v>-1.0197553799070388E-2</v>
      </c>
    </row>
    <row r="2433" spans="2:7">
      <c r="B2433" s="283">
        <v>38547.645833333336</v>
      </c>
      <c r="C2433" s="284">
        <v>51</v>
      </c>
      <c r="D2433" s="98">
        <f t="shared" si="79"/>
        <v>-0.34286818708929256</v>
      </c>
      <c r="E2433" s="98">
        <v>3.3444816053511683E-3</v>
      </c>
      <c r="F2433" s="98">
        <v>2424</v>
      </c>
      <c r="G2433" s="76">
        <f t="shared" ca="1" si="78"/>
        <v>-1.5263663957956083E-2</v>
      </c>
    </row>
    <row r="2434" spans="2:7">
      <c r="B2434" s="283">
        <v>45841.645833333336</v>
      </c>
      <c r="C2434" s="284">
        <v>2958.17</v>
      </c>
      <c r="D2434" s="98">
        <f t="shared" si="79"/>
        <v>57.003333333333337</v>
      </c>
      <c r="E2434" s="98">
        <v>3.337482574881534E-3</v>
      </c>
      <c r="F2434" s="98">
        <v>2425</v>
      </c>
      <c r="G2434" s="76">
        <f t="shared" ca="1" si="78"/>
        <v>-1.8580902191538875E-2</v>
      </c>
    </row>
    <row r="2435" spans="2:7">
      <c r="B2435" s="283">
        <v>43140.645833333336</v>
      </c>
      <c r="C2435" s="284">
        <v>287.35000000000002</v>
      </c>
      <c r="D2435" s="98">
        <f t="shared" si="79"/>
        <v>-0.90286224253508085</v>
      </c>
      <c r="E2435" s="98">
        <v>3.3170391061454474E-3</v>
      </c>
      <c r="F2435" s="98">
        <v>2426</v>
      </c>
      <c r="G2435" s="76">
        <f t="shared" ca="1" si="78"/>
        <v>3.770295072248929E-3</v>
      </c>
    </row>
    <row r="2436" spans="2:7">
      <c r="B2436" s="283">
        <v>37112.645833333336</v>
      </c>
      <c r="C2436" s="284">
        <v>21.2</v>
      </c>
      <c r="D2436" s="98">
        <f t="shared" si="79"/>
        <v>-0.9262223768922917</v>
      </c>
      <c r="E2436" s="98">
        <v>3.3128253667771279E-3</v>
      </c>
      <c r="F2436" s="98">
        <v>2427</v>
      </c>
      <c r="G2436" s="76">
        <f t="shared" ca="1" si="78"/>
        <v>-1.1814181787380159E-2</v>
      </c>
    </row>
    <row r="2437" spans="2:7">
      <c r="B2437" s="283">
        <v>40947.645833333336</v>
      </c>
      <c r="C2437" s="284">
        <v>192.56</v>
      </c>
      <c r="D2437" s="98">
        <f t="shared" si="79"/>
        <v>8.0830188679245278</v>
      </c>
      <c r="E2437" s="98">
        <v>3.282446725368704E-3</v>
      </c>
      <c r="F2437" s="98">
        <v>2428</v>
      </c>
      <c r="G2437" s="76">
        <f t="shared" ca="1" si="78"/>
        <v>-2.109464811783824E-2</v>
      </c>
    </row>
    <row r="2438" spans="2:7">
      <c r="B2438" s="283">
        <v>45516.645833333336</v>
      </c>
      <c r="C2438" s="284">
        <v>1481.52</v>
      </c>
      <c r="D2438" s="98">
        <f t="shared" si="79"/>
        <v>6.6938097216452013</v>
      </c>
      <c r="E2438" s="98">
        <v>3.27762277541499E-3</v>
      </c>
      <c r="F2438" s="98">
        <v>2429</v>
      </c>
      <c r="G2438" s="76">
        <f t="shared" ca="1" si="78"/>
        <v>-4.0478526358473325E-3</v>
      </c>
    </row>
    <row r="2439" spans="2:7">
      <c r="B2439" s="283">
        <v>39532.645833333336</v>
      </c>
      <c r="C2439" s="284">
        <v>82.71</v>
      </c>
      <c r="D2439" s="98">
        <f t="shared" si="79"/>
        <v>-0.94417220152276038</v>
      </c>
      <c r="E2439" s="98">
        <v>3.2751091703056012E-3</v>
      </c>
      <c r="F2439" s="98">
        <v>2430</v>
      </c>
      <c r="G2439" s="76">
        <f t="shared" ca="1" si="78"/>
        <v>3.767663125779163E-2</v>
      </c>
    </row>
    <row r="2440" spans="2:7">
      <c r="B2440" s="283">
        <v>44392.645833333336</v>
      </c>
      <c r="C2440" s="284">
        <v>353.12</v>
      </c>
      <c r="D2440" s="98">
        <f t="shared" si="79"/>
        <v>3.2693749244347723</v>
      </c>
      <c r="E2440" s="98">
        <v>3.2673239196521209E-3</v>
      </c>
      <c r="F2440" s="98">
        <v>2431</v>
      </c>
      <c r="G2440" s="76">
        <f t="shared" ca="1" si="78"/>
        <v>-8.2323845184726924E-3</v>
      </c>
    </row>
    <row r="2441" spans="2:7">
      <c r="B2441" s="283">
        <v>38387.645833333336</v>
      </c>
      <c r="C2441" s="284">
        <v>39.950000000000003</v>
      </c>
      <c r="D2441" s="98">
        <f t="shared" si="79"/>
        <v>-0.88686565473493428</v>
      </c>
      <c r="E2441" s="98">
        <v>3.2646911099949438E-3</v>
      </c>
      <c r="F2441" s="98">
        <v>2432</v>
      </c>
      <c r="G2441" s="76">
        <f t="shared" ca="1" si="78"/>
        <v>3.8799932375831458E-2</v>
      </c>
    </row>
    <row r="2442" spans="2:7">
      <c r="B2442" s="283">
        <v>44558.645833333336</v>
      </c>
      <c r="C2442" s="284">
        <v>376.02</v>
      </c>
      <c r="D2442" s="98">
        <f t="shared" si="79"/>
        <v>8.4122653316645799</v>
      </c>
      <c r="E2442" s="98">
        <v>3.2550693703308209E-3</v>
      </c>
      <c r="F2442" s="98">
        <v>2433</v>
      </c>
      <c r="G2442" s="76">
        <f t="shared" ref="G2442:G2505" ca="1" si="80">_xlfn.NORM.INV(RAND(),M$12,M$13)</f>
        <v>-2.1821788434494137E-2</v>
      </c>
    </row>
    <row r="2443" spans="2:7">
      <c r="B2443" s="283">
        <v>45561.645833333336</v>
      </c>
      <c r="C2443" s="284">
        <v>2378.98</v>
      </c>
      <c r="D2443" s="98">
        <f t="shared" ref="D2443:D2506" si="81">C2443/C2442-1</f>
        <v>5.3267379394713048</v>
      </c>
      <c r="E2443" s="98">
        <v>3.2471913903038274E-3</v>
      </c>
      <c r="F2443" s="98">
        <v>2434</v>
      </c>
      <c r="G2443" s="76">
        <f t="shared" ca="1" si="80"/>
        <v>1.5845753900408596E-2</v>
      </c>
    </row>
    <row r="2444" spans="2:7">
      <c r="B2444" s="283">
        <v>44670.645833333336</v>
      </c>
      <c r="C2444" s="284">
        <v>430.22</v>
      </c>
      <c r="D2444" s="98">
        <f t="shared" si="81"/>
        <v>-0.81915779031349567</v>
      </c>
      <c r="E2444" s="98">
        <v>3.241377702119852E-3</v>
      </c>
      <c r="F2444" s="98">
        <v>2435</v>
      </c>
      <c r="G2444" s="76">
        <f t="shared" ca="1" si="80"/>
        <v>2.2566134777512955E-2</v>
      </c>
    </row>
    <row r="2445" spans="2:7">
      <c r="B2445" s="283">
        <v>40611.645833333336</v>
      </c>
      <c r="C2445" s="284">
        <v>130</v>
      </c>
      <c r="D2445" s="98">
        <f t="shared" si="81"/>
        <v>-0.69782901771186834</v>
      </c>
      <c r="E2445" s="98">
        <v>3.2412409322424285E-3</v>
      </c>
      <c r="F2445" s="98">
        <v>2436</v>
      </c>
      <c r="G2445" s="76">
        <f t="shared" ca="1" si="80"/>
        <v>8.2776261105084424E-3</v>
      </c>
    </row>
    <row r="2446" spans="2:7">
      <c r="B2446" s="283">
        <v>37855.645833333336</v>
      </c>
      <c r="C2446" s="284">
        <v>27.93</v>
      </c>
      <c r="D2446" s="98">
        <f t="shared" si="81"/>
        <v>-0.78515384615384609</v>
      </c>
      <c r="E2446" s="98">
        <v>3.2327586206897241E-3</v>
      </c>
      <c r="F2446" s="98">
        <v>2437</v>
      </c>
      <c r="G2446" s="76">
        <f t="shared" ca="1" si="80"/>
        <v>1.7947097281532914E-2</v>
      </c>
    </row>
    <row r="2447" spans="2:7">
      <c r="B2447" s="283">
        <v>41946.645833333336</v>
      </c>
      <c r="C2447" s="284">
        <v>199.24</v>
      </c>
      <c r="D2447" s="98">
        <f t="shared" si="81"/>
        <v>6.1335481561045473</v>
      </c>
      <c r="E2447" s="98">
        <v>3.2225579053375419E-3</v>
      </c>
      <c r="F2447" s="98">
        <v>2438</v>
      </c>
      <c r="G2447" s="76">
        <f t="shared" ca="1" si="80"/>
        <v>1.625924967018387E-2</v>
      </c>
    </row>
    <row r="2448" spans="2:7">
      <c r="B2448" s="283">
        <v>39700.645833333336</v>
      </c>
      <c r="C2448" s="284">
        <v>99.99</v>
      </c>
      <c r="D2448" s="98">
        <f t="shared" si="81"/>
        <v>-0.49814294318409957</v>
      </c>
      <c r="E2448" s="98">
        <v>3.2105949633791653E-3</v>
      </c>
      <c r="F2448" s="98">
        <v>2439</v>
      </c>
      <c r="G2448" s="76">
        <f t="shared" ca="1" si="80"/>
        <v>1.0372476356726458E-2</v>
      </c>
    </row>
    <row r="2449" spans="2:7">
      <c r="B2449" s="283">
        <v>43735.645833333336</v>
      </c>
      <c r="C2449" s="284">
        <v>328.23</v>
      </c>
      <c r="D2449" s="98">
        <f t="shared" si="81"/>
        <v>2.2826282628262828</v>
      </c>
      <c r="E2449" s="98">
        <v>3.2092426187420031E-3</v>
      </c>
      <c r="F2449" s="98">
        <v>2440</v>
      </c>
      <c r="G2449" s="76">
        <f t="shared" ca="1" si="80"/>
        <v>2.8341400804016179E-2</v>
      </c>
    </row>
    <row r="2450" spans="2:7">
      <c r="B2450" s="283">
        <v>45681.645833333336</v>
      </c>
      <c r="C2450" s="284">
        <v>1448.78</v>
      </c>
      <c r="D2450" s="98">
        <f t="shared" si="81"/>
        <v>3.4139170703470123</v>
      </c>
      <c r="E2450" s="98">
        <v>3.2060381539313898E-3</v>
      </c>
      <c r="F2450" s="98">
        <v>2441</v>
      </c>
      <c r="G2450" s="76">
        <f t="shared" ca="1" si="80"/>
        <v>4.5024084912345934E-2</v>
      </c>
    </row>
    <row r="2451" spans="2:7">
      <c r="B2451" s="283">
        <v>41565.645833333336</v>
      </c>
      <c r="C2451" s="284">
        <v>178.49</v>
      </c>
      <c r="D2451" s="98">
        <f t="shared" si="81"/>
        <v>-0.87679979016827947</v>
      </c>
      <c r="E2451" s="98">
        <v>3.2036870503597825E-3</v>
      </c>
      <c r="F2451" s="98">
        <v>2442</v>
      </c>
      <c r="G2451" s="76">
        <f t="shared" ca="1" si="80"/>
        <v>-3.6977998383120824E-3</v>
      </c>
    </row>
    <row r="2452" spans="2:7">
      <c r="B2452" s="283">
        <v>40991.645833333336</v>
      </c>
      <c r="C2452" s="284">
        <v>207.04</v>
      </c>
      <c r="D2452" s="98">
        <f t="shared" si="81"/>
        <v>0.15995293853997405</v>
      </c>
      <c r="E2452" s="98">
        <v>3.197984300804313E-3</v>
      </c>
      <c r="F2452" s="98">
        <v>2443</v>
      </c>
      <c r="G2452" s="76">
        <f t="shared" ca="1" si="80"/>
        <v>-2.3279026887715833E-2</v>
      </c>
    </row>
    <row r="2453" spans="2:7">
      <c r="B2453" s="283">
        <v>44257.645833333336</v>
      </c>
      <c r="C2453" s="284">
        <v>301.73</v>
      </c>
      <c r="D2453" s="98">
        <f t="shared" si="81"/>
        <v>0.45735123647604348</v>
      </c>
      <c r="E2453" s="98">
        <v>3.1918076935866235E-3</v>
      </c>
      <c r="F2453" s="98">
        <v>2444</v>
      </c>
      <c r="G2453" s="76">
        <f t="shared" ca="1" si="80"/>
        <v>-2.4073999081733147E-2</v>
      </c>
    </row>
    <row r="2454" spans="2:7">
      <c r="B2454" s="283">
        <v>45253.645833333336</v>
      </c>
      <c r="C2454" s="284">
        <v>688.52</v>
      </c>
      <c r="D2454" s="98">
        <f t="shared" si="81"/>
        <v>1.2819076657939217</v>
      </c>
      <c r="E2454" s="98">
        <v>3.1908848513104715E-3</v>
      </c>
      <c r="F2454" s="98">
        <v>2445</v>
      </c>
      <c r="G2454" s="76">
        <f t="shared" ca="1" si="80"/>
        <v>-1.1074311022282175E-3</v>
      </c>
    </row>
    <row r="2455" spans="2:7">
      <c r="B2455" s="283">
        <v>41498.645833333336</v>
      </c>
      <c r="C2455" s="284">
        <v>179.33</v>
      </c>
      <c r="D2455" s="98">
        <f t="shared" si="81"/>
        <v>-0.73954278742810664</v>
      </c>
      <c r="E2455" s="98">
        <v>3.1886328037593614E-3</v>
      </c>
      <c r="F2455" s="98">
        <v>2446</v>
      </c>
      <c r="G2455" s="76">
        <f t="shared" ca="1" si="80"/>
        <v>-1.0872565700968208E-2</v>
      </c>
    </row>
    <row r="2456" spans="2:7">
      <c r="B2456" s="283">
        <v>43440.645833333336</v>
      </c>
      <c r="C2456" s="284">
        <v>299.18</v>
      </c>
      <c r="D2456" s="98">
        <f t="shared" si="81"/>
        <v>0.66832097250878264</v>
      </c>
      <c r="E2456" s="98">
        <v>3.185460885893443E-3</v>
      </c>
      <c r="F2456" s="98">
        <v>2447</v>
      </c>
      <c r="G2456" s="76">
        <f t="shared" ca="1" si="80"/>
        <v>-8.0870276954316103E-2</v>
      </c>
    </row>
    <row r="2457" spans="2:7">
      <c r="B2457" s="283">
        <v>41528.645833333336</v>
      </c>
      <c r="C2457" s="284">
        <v>180.01</v>
      </c>
      <c r="D2457" s="98">
        <f t="shared" si="81"/>
        <v>-0.39832208035296479</v>
      </c>
      <c r="E2457" s="98">
        <v>3.176549264378048E-3</v>
      </c>
      <c r="F2457" s="98">
        <v>2448</v>
      </c>
      <c r="G2457" s="76">
        <f t="shared" ca="1" si="80"/>
        <v>1.4972616267793681E-2</v>
      </c>
    </row>
    <row r="2458" spans="2:7">
      <c r="B2458" s="283">
        <v>42773.645833333336</v>
      </c>
      <c r="C2458" s="284">
        <v>354.57</v>
      </c>
      <c r="D2458" s="98">
        <f t="shared" si="81"/>
        <v>0.96972390422754295</v>
      </c>
      <c r="E2458" s="98">
        <v>3.168765030414411E-3</v>
      </c>
      <c r="F2458" s="98">
        <v>2449</v>
      </c>
      <c r="G2458" s="76">
        <f t="shared" ca="1" si="80"/>
        <v>-2.7105742705645228E-2</v>
      </c>
    </row>
    <row r="2459" spans="2:7">
      <c r="B2459" s="283">
        <v>44748.645833333336</v>
      </c>
      <c r="C2459" s="284">
        <v>358.18</v>
      </c>
      <c r="D2459" s="98">
        <f t="shared" si="81"/>
        <v>1.0181346419606996E-2</v>
      </c>
      <c r="E2459" s="98">
        <v>3.1648228539420398E-3</v>
      </c>
      <c r="F2459" s="98">
        <v>2450</v>
      </c>
      <c r="G2459" s="76">
        <f t="shared" ca="1" si="80"/>
        <v>-4.4567135537821271E-3</v>
      </c>
    </row>
    <row r="2460" spans="2:7">
      <c r="B2460" s="283">
        <v>45469.645833333336</v>
      </c>
      <c r="C2460" s="284">
        <v>1475.85</v>
      </c>
      <c r="D2460" s="98">
        <f t="shared" si="81"/>
        <v>3.1204143168239433</v>
      </c>
      <c r="E2460" s="98">
        <v>3.1470480281670099E-3</v>
      </c>
      <c r="F2460" s="98">
        <v>2451</v>
      </c>
      <c r="G2460" s="76">
        <f t="shared" ca="1" si="80"/>
        <v>4.2914023497482398E-2</v>
      </c>
    </row>
    <row r="2461" spans="2:7">
      <c r="B2461" s="283">
        <v>42465.645833333336</v>
      </c>
      <c r="C2461" s="284">
        <v>382.62</v>
      </c>
      <c r="D2461" s="98">
        <f t="shared" si="81"/>
        <v>-0.74074601077345259</v>
      </c>
      <c r="E2461" s="98">
        <v>3.1461381154631596E-3</v>
      </c>
      <c r="F2461" s="98">
        <v>2452</v>
      </c>
      <c r="G2461" s="76">
        <f t="shared" ca="1" si="80"/>
        <v>1.3184702353478827E-2</v>
      </c>
    </row>
    <row r="2462" spans="2:7">
      <c r="B2462" s="283">
        <v>45383.645833333336</v>
      </c>
      <c r="C2462" s="284">
        <v>1032.95</v>
      </c>
      <c r="D2462" s="98">
        <f t="shared" si="81"/>
        <v>1.6996759186660393</v>
      </c>
      <c r="E2462" s="98">
        <v>3.1270332999913109E-3</v>
      </c>
      <c r="F2462" s="98">
        <v>2453</v>
      </c>
      <c r="G2462" s="76">
        <f t="shared" ca="1" si="80"/>
        <v>-3.7731875380376885E-3</v>
      </c>
    </row>
    <row r="2463" spans="2:7">
      <c r="B2463" s="283">
        <v>37022.645833333336</v>
      </c>
      <c r="C2463" s="284">
        <v>22.47</v>
      </c>
      <c r="D2463" s="98">
        <f t="shared" si="81"/>
        <v>-0.9782467689626797</v>
      </c>
      <c r="E2463" s="98">
        <v>3.1250000000000444E-3</v>
      </c>
      <c r="F2463" s="98">
        <v>2454</v>
      </c>
      <c r="G2463" s="76">
        <f t="shared" ca="1" si="80"/>
        <v>-1.7422187709975494E-2</v>
      </c>
    </row>
    <row r="2464" spans="2:7">
      <c r="B2464" s="283">
        <v>37575.645833333336</v>
      </c>
      <c r="C2464" s="284">
        <v>22.6</v>
      </c>
      <c r="D2464" s="98">
        <f t="shared" si="81"/>
        <v>5.7854917668003214E-3</v>
      </c>
      <c r="E2464" s="98">
        <v>3.1069684864624136E-3</v>
      </c>
      <c r="F2464" s="98">
        <v>2455</v>
      </c>
      <c r="G2464" s="76">
        <f t="shared" ca="1" si="80"/>
        <v>4.2881150921763492E-2</v>
      </c>
    </row>
    <row r="2465" spans="2:7">
      <c r="B2465" s="283">
        <v>41934.645833333336</v>
      </c>
      <c r="C2465" s="284">
        <v>187.37</v>
      </c>
      <c r="D2465" s="98">
        <f t="shared" si="81"/>
        <v>7.2907079646017703</v>
      </c>
      <c r="E2465" s="98">
        <v>3.1050912789765128E-3</v>
      </c>
      <c r="F2465" s="98">
        <v>2456</v>
      </c>
      <c r="G2465" s="76">
        <f t="shared" ca="1" si="80"/>
        <v>5.5540421952335481E-2</v>
      </c>
    </row>
    <row r="2466" spans="2:7">
      <c r="B2466" s="283">
        <v>42888.645833333336</v>
      </c>
      <c r="C2466" s="284">
        <v>420.17</v>
      </c>
      <c r="D2466" s="98">
        <f t="shared" si="81"/>
        <v>1.2424614399316858</v>
      </c>
      <c r="E2466" s="98">
        <v>3.0796409472879649E-3</v>
      </c>
      <c r="F2466" s="98">
        <v>2457</v>
      </c>
      <c r="G2466" s="76">
        <f t="shared" ca="1" si="80"/>
        <v>2.0835384328379815E-2</v>
      </c>
    </row>
    <row r="2467" spans="2:7">
      <c r="B2467" s="283">
        <v>43937.645833333336</v>
      </c>
      <c r="C2467" s="284">
        <v>333.5</v>
      </c>
      <c r="D2467" s="98">
        <f t="shared" si="81"/>
        <v>-0.20627365114120477</v>
      </c>
      <c r="E2467" s="98">
        <v>3.0678537054860122E-3</v>
      </c>
      <c r="F2467" s="98">
        <v>2458</v>
      </c>
      <c r="G2467" s="76">
        <f t="shared" ca="1" si="80"/>
        <v>-1.0600012229711983E-2</v>
      </c>
    </row>
    <row r="2468" spans="2:7">
      <c r="B2468" s="283">
        <v>43648.645833333336</v>
      </c>
      <c r="C2468" s="284">
        <v>274.77</v>
      </c>
      <c r="D2468" s="98">
        <f t="shared" si="81"/>
        <v>-0.17610194902548726</v>
      </c>
      <c r="E2468" s="98">
        <v>3.0664768371480022E-3</v>
      </c>
      <c r="F2468" s="98">
        <v>2459</v>
      </c>
      <c r="G2468" s="76">
        <f t="shared" ca="1" si="80"/>
        <v>2.321898721341641E-2</v>
      </c>
    </row>
    <row r="2469" spans="2:7">
      <c r="B2469" s="283">
        <v>39265.645833333336</v>
      </c>
      <c r="C2469" s="284">
        <v>95.6</v>
      </c>
      <c r="D2469" s="98">
        <f t="shared" si="81"/>
        <v>-0.65207264257378905</v>
      </c>
      <c r="E2469" s="98">
        <v>3.0427027594166489E-3</v>
      </c>
      <c r="F2469" s="98">
        <v>2460</v>
      </c>
      <c r="G2469" s="76">
        <f t="shared" ca="1" si="80"/>
        <v>6.534353122895141E-2</v>
      </c>
    </row>
    <row r="2470" spans="2:7">
      <c r="B2470" s="283">
        <v>45406.645833333336</v>
      </c>
      <c r="C2470" s="284">
        <v>1043.73</v>
      </c>
      <c r="D2470" s="98">
        <f t="shared" si="81"/>
        <v>9.9176778242677841</v>
      </c>
      <c r="E2470" s="98">
        <v>3.0078800691910601E-3</v>
      </c>
      <c r="F2470" s="98">
        <v>2461</v>
      </c>
      <c r="G2470" s="76">
        <f t="shared" ca="1" si="80"/>
        <v>4.2607470748174871E-2</v>
      </c>
    </row>
    <row r="2471" spans="2:7">
      <c r="B2471" s="283">
        <v>40228.645833333336</v>
      </c>
      <c r="C2471" s="284">
        <v>120.36</v>
      </c>
      <c r="D2471" s="98">
        <f t="shared" si="81"/>
        <v>-0.88468282026960998</v>
      </c>
      <c r="E2471" s="98">
        <v>2.9999999999998916E-3</v>
      </c>
      <c r="F2471" s="98">
        <v>2462</v>
      </c>
      <c r="G2471" s="76">
        <f t="shared" ca="1" si="80"/>
        <v>3.0635920200879116E-2</v>
      </c>
    </row>
    <row r="2472" spans="2:7">
      <c r="B2472" s="283">
        <v>40967.645833333336</v>
      </c>
      <c r="C2472" s="284">
        <v>187.49</v>
      </c>
      <c r="D2472" s="98">
        <f t="shared" si="81"/>
        <v>0.55774343635759394</v>
      </c>
      <c r="E2472" s="98">
        <v>2.9957738190766747E-3</v>
      </c>
      <c r="F2472" s="98">
        <v>2463</v>
      </c>
      <c r="G2472" s="76">
        <f t="shared" ca="1" si="80"/>
        <v>4.2048231483689413E-2</v>
      </c>
    </row>
    <row r="2473" spans="2:7">
      <c r="B2473" s="283">
        <v>43635.645833333336</v>
      </c>
      <c r="C2473" s="284">
        <v>286.17</v>
      </c>
      <c r="D2473" s="98">
        <f t="shared" si="81"/>
        <v>0.52632140380820314</v>
      </c>
      <c r="E2473" s="98">
        <v>2.9791111734194242E-3</v>
      </c>
      <c r="F2473" s="98">
        <v>2464</v>
      </c>
      <c r="G2473" s="76">
        <f t="shared" ca="1" si="80"/>
        <v>-2.31601669038944E-2</v>
      </c>
    </row>
    <row r="2474" spans="2:7">
      <c r="B2474" s="283">
        <v>41130.645833333336</v>
      </c>
      <c r="C2474" s="284">
        <v>212.63</v>
      </c>
      <c r="D2474" s="98">
        <f t="shared" si="81"/>
        <v>-0.25698011671384147</v>
      </c>
      <c r="E2474" s="98">
        <v>2.9716981132075215E-3</v>
      </c>
      <c r="F2474" s="98">
        <v>2465</v>
      </c>
      <c r="G2474" s="76">
        <f t="shared" ca="1" si="80"/>
        <v>1.18889240003498E-2</v>
      </c>
    </row>
    <row r="2475" spans="2:7">
      <c r="B2475" s="283">
        <v>44974.645833333336</v>
      </c>
      <c r="C2475" s="284">
        <v>585.77</v>
      </c>
      <c r="D2475" s="98">
        <f t="shared" si="81"/>
        <v>1.7548793679160983</v>
      </c>
      <c r="E2475" s="98">
        <v>2.9449533430356833E-3</v>
      </c>
      <c r="F2475" s="98">
        <v>2466</v>
      </c>
      <c r="G2475" s="76">
        <f t="shared" ca="1" si="80"/>
        <v>-2.9744398030554932E-2</v>
      </c>
    </row>
    <row r="2476" spans="2:7">
      <c r="B2476" s="283">
        <v>41648.645833333336</v>
      </c>
      <c r="C2476" s="284">
        <v>173.84</v>
      </c>
      <c r="D2476" s="98">
        <f t="shared" si="81"/>
        <v>-0.70322822950987596</v>
      </c>
      <c r="E2476" s="98">
        <v>2.9423642762360647E-3</v>
      </c>
      <c r="F2476" s="98">
        <v>2467</v>
      </c>
      <c r="G2476" s="76">
        <f t="shared" ca="1" si="80"/>
        <v>-1.3379795951958352E-2</v>
      </c>
    </row>
    <row r="2477" spans="2:7">
      <c r="B2477" s="283">
        <v>36787.645833333336</v>
      </c>
      <c r="C2477" s="284">
        <v>27.27</v>
      </c>
      <c r="D2477" s="98">
        <f t="shared" si="81"/>
        <v>-0.84313161527841696</v>
      </c>
      <c r="E2477" s="98">
        <v>2.9422581831555217E-3</v>
      </c>
      <c r="F2477" s="98">
        <v>2468</v>
      </c>
      <c r="G2477" s="76">
        <f t="shared" ca="1" si="80"/>
        <v>3.9763105587006069E-3</v>
      </c>
    </row>
    <row r="2478" spans="2:7">
      <c r="B2478" s="283">
        <v>39555.645833333336</v>
      </c>
      <c r="C2478" s="284">
        <v>92.13</v>
      </c>
      <c r="D2478" s="98">
        <f t="shared" si="81"/>
        <v>2.3784378437843783</v>
      </c>
      <c r="E2478" s="98">
        <v>2.9392553886349315E-3</v>
      </c>
      <c r="F2478" s="98">
        <v>2469</v>
      </c>
      <c r="G2478" s="76">
        <f t="shared" ca="1" si="80"/>
        <v>-2.5379570928760416E-2</v>
      </c>
    </row>
    <row r="2479" spans="2:7">
      <c r="B2479" s="283">
        <v>37817.645833333336</v>
      </c>
      <c r="C2479" s="284">
        <v>24</v>
      </c>
      <c r="D2479" s="98">
        <f t="shared" si="81"/>
        <v>-0.73949853467925752</v>
      </c>
      <c r="E2479" s="98">
        <v>2.9251984956122357E-3</v>
      </c>
      <c r="F2479" s="98">
        <v>2470</v>
      </c>
      <c r="G2479" s="76">
        <f t="shared" ca="1" si="80"/>
        <v>-3.6084337798012726E-2</v>
      </c>
    </row>
    <row r="2480" spans="2:7">
      <c r="B2480" s="283">
        <v>38461.645833333336</v>
      </c>
      <c r="C2480" s="284">
        <v>55.02</v>
      </c>
      <c r="D2480" s="98">
        <f t="shared" si="81"/>
        <v>1.2925</v>
      </c>
      <c r="E2480" s="98">
        <v>2.916514764855993E-3</v>
      </c>
      <c r="F2480" s="98">
        <v>2471</v>
      </c>
      <c r="G2480" s="76">
        <f t="shared" ca="1" si="80"/>
        <v>1.2181833942364381E-2</v>
      </c>
    </row>
    <row r="2481" spans="2:7">
      <c r="B2481" s="283">
        <v>41087.645833333336</v>
      </c>
      <c r="C2481" s="284">
        <v>234.39</v>
      </c>
      <c r="D2481" s="98">
        <f t="shared" si="81"/>
        <v>3.2600872410032711</v>
      </c>
      <c r="E2481" s="98">
        <v>2.9095888066406062E-3</v>
      </c>
      <c r="F2481" s="98">
        <v>2472</v>
      </c>
      <c r="G2481" s="76">
        <f t="shared" ca="1" si="80"/>
        <v>-1.2825204956416165E-2</v>
      </c>
    </row>
    <row r="2482" spans="2:7">
      <c r="B2482" s="283">
        <v>42914.645833333336</v>
      </c>
      <c r="C2482" s="284">
        <v>407.65</v>
      </c>
      <c r="D2482" s="98">
        <f t="shared" si="81"/>
        <v>0.73919535816374426</v>
      </c>
      <c r="E2482" s="98">
        <v>2.9030432750263291E-3</v>
      </c>
      <c r="F2482" s="98">
        <v>2473</v>
      </c>
      <c r="G2482" s="76">
        <f t="shared" ca="1" si="80"/>
        <v>-4.6989719533089315E-3</v>
      </c>
    </row>
    <row r="2483" spans="2:7">
      <c r="B2483" s="283">
        <v>42164.645833333336</v>
      </c>
      <c r="C2483" s="284">
        <v>157.15</v>
      </c>
      <c r="D2483" s="98">
        <f t="shared" si="81"/>
        <v>-0.61449773089660242</v>
      </c>
      <c r="E2483" s="98">
        <v>2.8717294192726062E-3</v>
      </c>
      <c r="F2483" s="98">
        <v>2474</v>
      </c>
      <c r="G2483" s="76">
        <f t="shared" ca="1" si="80"/>
        <v>6.3985015934622212E-3</v>
      </c>
    </row>
    <row r="2484" spans="2:7">
      <c r="B2484" s="283">
        <v>44215.645833333336</v>
      </c>
      <c r="C2484" s="284">
        <v>321.89999999999998</v>
      </c>
      <c r="D2484" s="98">
        <f t="shared" si="81"/>
        <v>1.0483614381164492</v>
      </c>
      <c r="E2484" s="98">
        <v>2.8662221945290334E-3</v>
      </c>
      <c r="F2484" s="98">
        <v>2475</v>
      </c>
      <c r="G2484" s="76">
        <f t="shared" ca="1" si="80"/>
        <v>-9.6352823383002596E-3</v>
      </c>
    </row>
    <row r="2485" spans="2:7">
      <c r="B2485" s="283">
        <v>44546.645833333336</v>
      </c>
      <c r="C2485" s="284">
        <v>403.48</v>
      </c>
      <c r="D2485" s="98">
        <f t="shared" si="81"/>
        <v>0.25343274308791575</v>
      </c>
      <c r="E2485" s="98">
        <v>2.8583501106058673E-3</v>
      </c>
      <c r="F2485" s="98">
        <v>2476</v>
      </c>
      <c r="G2485" s="76">
        <f t="shared" ca="1" si="80"/>
        <v>-1.2854411194729751E-2</v>
      </c>
    </row>
    <row r="2486" spans="2:7">
      <c r="B2486" s="283">
        <v>40567.645833333336</v>
      </c>
      <c r="C2486" s="284">
        <v>133.33000000000001</v>
      </c>
      <c r="D2486" s="98">
        <f t="shared" si="81"/>
        <v>-0.66954991573312184</v>
      </c>
      <c r="E2486" s="98">
        <v>2.8582173749531758E-3</v>
      </c>
      <c r="F2486" s="98">
        <v>2477</v>
      </c>
      <c r="G2486" s="76">
        <f t="shared" ca="1" si="80"/>
        <v>-1.1295346965169395E-2</v>
      </c>
    </row>
    <row r="2487" spans="2:7">
      <c r="B2487" s="283">
        <v>44413.645833333336</v>
      </c>
      <c r="C2487" s="284">
        <v>351.27</v>
      </c>
      <c r="D2487" s="98">
        <f t="shared" si="81"/>
        <v>1.634590864771619</v>
      </c>
      <c r="E2487" s="98">
        <v>2.8549404744910856E-3</v>
      </c>
      <c r="F2487" s="98">
        <v>2478</v>
      </c>
      <c r="G2487" s="76">
        <f t="shared" ca="1" si="80"/>
        <v>-2.8821932671635575E-2</v>
      </c>
    </row>
    <row r="2488" spans="2:7">
      <c r="B2488" s="283">
        <v>40801.645833333336</v>
      </c>
      <c r="C2488" s="284">
        <v>231.96</v>
      </c>
      <c r="D2488" s="98">
        <f t="shared" si="81"/>
        <v>-0.33965325817747027</v>
      </c>
      <c r="E2488" s="98">
        <v>2.8534370946822207E-3</v>
      </c>
      <c r="F2488" s="98">
        <v>2479</v>
      </c>
      <c r="G2488" s="76">
        <f t="shared" ca="1" si="80"/>
        <v>4.1740144067555295E-2</v>
      </c>
    </row>
    <row r="2489" spans="2:7">
      <c r="B2489" s="283">
        <v>42258.645833333336</v>
      </c>
      <c r="C2489" s="284">
        <v>186.45</v>
      </c>
      <c r="D2489" s="98">
        <f t="shared" si="81"/>
        <v>-0.19619762027935861</v>
      </c>
      <c r="E2489" s="98">
        <v>2.85068846815828E-3</v>
      </c>
      <c r="F2489" s="98">
        <v>2480</v>
      </c>
      <c r="G2489" s="76">
        <f t="shared" ca="1" si="80"/>
        <v>5.4492380504337939E-2</v>
      </c>
    </row>
    <row r="2490" spans="2:7">
      <c r="B2490" s="283">
        <v>42256.645833333336</v>
      </c>
      <c r="C2490" s="284">
        <v>187.03</v>
      </c>
      <c r="D2490" s="98">
        <f t="shared" si="81"/>
        <v>3.1107535532315378E-3</v>
      </c>
      <c r="E2490" s="98">
        <v>2.8418230563003188E-3</v>
      </c>
      <c r="F2490" s="98">
        <v>2481</v>
      </c>
      <c r="G2490" s="76">
        <f t="shared" ca="1" si="80"/>
        <v>-4.3135543856165741E-2</v>
      </c>
    </row>
    <row r="2491" spans="2:7">
      <c r="B2491" s="283">
        <v>43206.645833333336</v>
      </c>
      <c r="C2491" s="284">
        <v>290.12</v>
      </c>
      <c r="D2491" s="98">
        <f t="shared" si="81"/>
        <v>0.55119499545527462</v>
      </c>
      <c r="E2491" s="98">
        <v>2.8344279294849617E-3</v>
      </c>
      <c r="F2491" s="98">
        <v>2482</v>
      </c>
      <c r="G2491" s="76">
        <f t="shared" ca="1" si="80"/>
        <v>1.2287008358974366E-2</v>
      </c>
    </row>
    <row r="2492" spans="2:7">
      <c r="B2492" s="283">
        <v>40098.645833333336</v>
      </c>
      <c r="C2492" s="284">
        <v>120.34</v>
      </c>
      <c r="D2492" s="98">
        <f t="shared" si="81"/>
        <v>-0.58520612160485319</v>
      </c>
      <c r="E2492" s="98">
        <v>2.8333333333334654E-3</v>
      </c>
      <c r="F2492" s="98">
        <v>2483</v>
      </c>
      <c r="G2492" s="76">
        <f t="shared" ca="1" si="80"/>
        <v>4.5689984881513351E-2</v>
      </c>
    </row>
    <row r="2493" spans="2:7">
      <c r="B2493" s="283">
        <v>37686.645833333336</v>
      </c>
      <c r="C2493" s="284">
        <v>21.33</v>
      </c>
      <c r="D2493" s="98">
        <f t="shared" si="81"/>
        <v>-0.82275220209406685</v>
      </c>
      <c r="E2493" s="98">
        <v>2.8208744710860323E-3</v>
      </c>
      <c r="F2493" s="98">
        <v>2484</v>
      </c>
      <c r="G2493" s="76">
        <f t="shared" ca="1" si="80"/>
        <v>9.8601275082620555E-3</v>
      </c>
    </row>
    <row r="2494" spans="2:7">
      <c r="B2494" s="283">
        <v>42089.645833333336</v>
      </c>
      <c r="C2494" s="284">
        <v>145.78</v>
      </c>
      <c r="D2494" s="98">
        <f t="shared" si="81"/>
        <v>5.8345053914674176</v>
      </c>
      <c r="E2494" s="98">
        <v>2.8203893513103484E-3</v>
      </c>
      <c r="F2494" s="98">
        <v>2485</v>
      </c>
      <c r="G2494" s="76">
        <f t="shared" ca="1" si="80"/>
        <v>4.5333333808482638E-2</v>
      </c>
    </row>
    <row r="2495" spans="2:7">
      <c r="B2495" s="283">
        <v>37384.645833333336</v>
      </c>
      <c r="C2495" s="284">
        <v>24.94</v>
      </c>
      <c r="D2495" s="98">
        <f t="shared" si="81"/>
        <v>-0.82892029084922481</v>
      </c>
      <c r="E2495" s="98">
        <v>2.8146361077603377E-3</v>
      </c>
      <c r="F2495" s="98">
        <v>2486</v>
      </c>
      <c r="G2495" s="76">
        <f t="shared" ca="1" si="80"/>
        <v>-1.4921133738000303E-2</v>
      </c>
    </row>
    <row r="2496" spans="2:7">
      <c r="B2496" s="283">
        <v>41746.645833333336</v>
      </c>
      <c r="C2496" s="284">
        <v>217.7</v>
      </c>
      <c r="D2496" s="98">
        <f t="shared" si="81"/>
        <v>7.7289494787489961</v>
      </c>
      <c r="E2496" s="98">
        <v>2.8098945137959852E-3</v>
      </c>
      <c r="F2496" s="98">
        <v>2487</v>
      </c>
      <c r="G2496" s="76">
        <f t="shared" ca="1" si="80"/>
        <v>5.8767252007475859E-2</v>
      </c>
    </row>
    <row r="2497" spans="2:7">
      <c r="B2497" s="283">
        <v>44608.645833333336</v>
      </c>
      <c r="C2497" s="284">
        <v>357.88</v>
      </c>
      <c r="D2497" s="98">
        <f t="shared" si="81"/>
        <v>0.64391364262746897</v>
      </c>
      <c r="E2497" s="98">
        <v>2.8020623178659498E-3</v>
      </c>
      <c r="F2497" s="98">
        <v>2488</v>
      </c>
      <c r="G2497" s="76">
        <f t="shared" ca="1" si="80"/>
        <v>5.4507421745037393E-2</v>
      </c>
    </row>
    <row r="2498" spans="2:7">
      <c r="B2498" s="283">
        <v>44084.645833333336</v>
      </c>
      <c r="C2498" s="284">
        <v>304.42</v>
      </c>
      <c r="D2498" s="98">
        <f t="shared" si="81"/>
        <v>-0.14937968033977866</v>
      </c>
      <c r="E2498" s="98">
        <v>2.8000131765326675E-3</v>
      </c>
      <c r="F2498" s="98">
        <v>2489</v>
      </c>
      <c r="G2498" s="76">
        <f t="shared" ca="1" si="80"/>
        <v>-1.0894766956713541E-3</v>
      </c>
    </row>
    <row r="2499" spans="2:7">
      <c r="B2499" s="283">
        <v>36612.645833333336</v>
      </c>
      <c r="C2499" s="284">
        <v>25.07</v>
      </c>
      <c r="D2499" s="98">
        <f t="shared" si="81"/>
        <v>-0.91764667236055453</v>
      </c>
      <c r="E2499" s="98">
        <v>2.7999999999999137E-3</v>
      </c>
      <c r="F2499" s="98">
        <v>2490</v>
      </c>
      <c r="G2499" s="76">
        <f t="shared" ca="1" si="80"/>
        <v>-2.730469094599516E-2</v>
      </c>
    </row>
    <row r="2500" spans="2:7">
      <c r="B2500" s="283">
        <v>42832.645833333336</v>
      </c>
      <c r="C2500" s="284">
        <v>380.78</v>
      </c>
      <c r="D2500" s="98">
        <f t="shared" si="81"/>
        <v>14.188671719186278</v>
      </c>
      <c r="E2500" s="98">
        <v>2.7915306014956176E-3</v>
      </c>
      <c r="F2500" s="98">
        <v>2491</v>
      </c>
      <c r="G2500" s="76">
        <f t="shared" ca="1" si="80"/>
        <v>2.4367126520494085E-2</v>
      </c>
    </row>
    <row r="2501" spans="2:7">
      <c r="B2501" s="283">
        <v>43055.645833333336</v>
      </c>
      <c r="C2501" s="284">
        <v>343.1</v>
      </c>
      <c r="D2501" s="98">
        <f t="shared" si="81"/>
        <v>-9.8954777036608932E-2</v>
      </c>
      <c r="E2501" s="98">
        <v>2.7765599883093905E-3</v>
      </c>
      <c r="F2501" s="98">
        <v>2492</v>
      </c>
      <c r="G2501" s="76">
        <f t="shared" ca="1" si="80"/>
        <v>3.7886374959756469E-2</v>
      </c>
    </row>
    <row r="2502" spans="2:7">
      <c r="B2502" s="283">
        <v>40497.645833333336</v>
      </c>
      <c r="C2502" s="284">
        <v>133.63</v>
      </c>
      <c r="D2502" s="98">
        <f t="shared" si="81"/>
        <v>-0.61052171378606823</v>
      </c>
      <c r="E2502" s="98">
        <v>2.7765270898993943E-3</v>
      </c>
      <c r="F2502" s="98">
        <v>2493</v>
      </c>
      <c r="G2502" s="76">
        <f t="shared" ca="1" si="80"/>
        <v>-5.3075721143384998E-2</v>
      </c>
    </row>
    <row r="2503" spans="2:7">
      <c r="B2503" s="283">
        <v>39161.645833333336</v>
      </c>
      <c r="C2503" s="284">
        <v>75.900000000000006</v>
      </c>
      <c r="D2503" s="98">
        <f t="shared" si="81"/>
        <v>-0.43201376936316693</v>
      </c>
      <c r="E2503" s="98">
        <v>2.7744748315499113E-3</v>
      </c>
      <c r="F2503" s="98">
        <v>2494</v>
      </c>
      <c r="G2503" s="76">
        <f t="shared" ca="1" si="80"/>
        <v>9.2510802776994451E-3</v>
      </c>
    </row>
    <row r="2504" spans="2:7">
      <c r="B2504" s="283">
        <v>37953.645833333336</v>
      </c>
      <c r="C2504" s="284">
        <v>25.38</v>
      </c>
      <c r="D2504" s="98">
        <f t="shared" si="81"/>
        <v>-0.66561264822134392</v>
      </c>
      <c r="E2504" s="98">
        <v>2.7657052548399896E-3</v>
      </c>
      <c r="F2504" s="98">
        <v>2495</v>
      </c>
      <c r="G2504" s="76">
        <f t="shared" ca="1" si="80"/>
        <v>1.9829367545402515E-2</v>
      </c>
    </row>
    <row r="2505" spans="2:7">
      <c r="B2505" s="283">
        <v>37433.645833333336</v>
      </c>
      <c r="C2505" s="284">
        <v>25.4</v>
      </c>
      <c r="D2505" s="98">
        <f t="shared" si="81"/>
        <v>7.8802206461769941E-4</v>
      </c>
      <c r="E2505" s="98">
        <v>2.7635215159889093E-3</v>
      </c>
      <c r="F2505" s="98">
        <v>2496</v>
      </c>
      <c r="G2505" s="76">
        <f t="shared" ca="1" si="80"/>
        <v>-9.7051403984623396E-4</v>
      </c>
    </row>
    <row r="2506" spans="2:7">
      <c r="B2506" s="283">
        <v>45379.645833333336</v>
      </c>
      <c r="C2506" s="284">
        <v>1029.73</v>
      </c>
      <c r="D2506" s="98">
        <f t="shared" si="81"/>
        <v>39.540551181102366</v>
      </c>
      <c r="E2506" s="98">
        <v>2.7558671730449902E-3</v>
      </c>
      <c r="F2506" s="98">
        <v>2497</v>
      </c>
      <c r="G2506" s="76">
        <f t="shared" ref="G2506:G2569" ca="1" si="82">_xlfn.NORM.INV(RAND(),M$12,M$13)</f>
        <v>-2.8262125000835844E-2</v>
      </c>
    </row>
    <row r="2507" spans="2:7">
      <c r="B2507" s="283">
        <v>39682.645833333336</v>
      </c>
      <c r="C2507" s="284">
        <v>98.32</v>
      </c>
      <c r="D2507" s="98">
        <f t="shared" ref="D2507:D2570" si="83">C2507/C2506-1</f>
        <v>-0.90451866023132277</v>
      </c>
      <c r="E2507" s="98">
        <v>2.7536970933197402E-3</v>
      </c>
      <c r="F2507" s="98">
        <v>2498</v>
      </c>
      <c r="G2507" s="76">
        <f t="shared" ca="1" si="82"/>
        <v>-1.2415287152561794E-2</v>
      </c>
    </row>
    <row r="2508" spans="2:7">
      <c r="B2508" s="283">
        <v>38958.645833333336</v>
      </c>
      <c r="C2508" s="284">
        <v>76.55</v>
      </c>
      <c r="D2508" s="98">
        <f t="shared" si="83"/>
        <v>-0.22141985353946292</v>
      </c>
      <c r="E2508" s="98">
        <v>2.7508514540213191E-3</v>
      </c>
      <c r="F2508" s="98">
        <v>2499</v>
      </c>
      <c r="G2508" s="76">
        <f t="shared" ca="1" si="82"/>
        <v>4.2680833242828425E-2</v>
      </c>
    </row>
    <row r="2509" spans="2:7">
      <c r="B2509" s="283">
        <v>42080.645833333336</v>
      </c>
      <c r="C2509" s="284">
        <v>157.22999999999999</v>
      </c>
      <c r="D2509" s="98">
        <f t="shared" si="83"/>
        <v>1.0539516655780536</v>
      </c>
      <c r="E2509" s="98">
        <v>2.7423469387752863E-3</v>
      </c>
      <c r="F2509" s="98">
        <v>2500</v>
      </c>
      <c r="G2509" s="76">
        <f t="shared" ca="1" si="82"/>
        <v>1.5479483984774804E-2</v>
      </c>
    </row>
    <row r="2510" spans="2:7">
      <c r="B2510" s="283">
        <v>42006.645833333336</v>
      </c>
      <c r="C2510" s="284">
        <v>197.52</v>
      </c>
      <c r="D2510" s="98">
        <f t="shared" si="83"/>
        <v>0.25624880747948886</v>
      </c>
      <c r="E2510" s="98">
        <v>2.741395065489094E-3</v>
      </c>
      <c r="F2510" s="98">
        <v>2501</v>
      </c>
      <c r="G2510" s="76">
        <f t="shared" ca="1" si="82"/>
        <v>-4.4458482890791406E-2</v>
      </c>
    </row>
    <row r="2511" spans="2:7">
      <c r="B2511" s="283">
        <v>40107.645833333336</v>
      </c>
      <c r="C2511" s="284">
        <v>120.73</v>
      </c>
      <c r="D2511" s="98">
        <f t="shared" si="83"/>
        <v>-0.38877075739165656</v>
      </c>
      <c r="E2511" s="98">
        <v>2.7408637873753694E-3</v>
      </c>
      <c r="F2511" s="98">
        <v>2502</v>
      </c>
      <c r="G2511" s="76">
        <f t="shared" ca="1" si="82"/>
        <v>-4.2435049621416733E-2</v>
      </c>
    </row>
    <row r="2512" spans="2:7">
      <c r="B2512" s="283">
        <v>39153.645833333336</v>
      </c>
      <c r="C2512" s="284">
        <v>73.569999999999993</v>
      </c>
      <c r="D2512" s="98">
        <f t="shared" si="83"/>
        <v>-0.3906237057897789</v>
      </c>
      <c r="E2512" s="98">
        <v>2.7259097723864034E-3</v>
      </c>
      <c r="F2512" s="98">
        <v>2503</v>
      </c>
      <c r="G2512" s="76">
        <f t="shared" ca="1" si="82"/>
        <v>-6.2397543144993087E-3</v>
      </c>
    </row>
    <row r="2513" spans="2:7">
      <c r="B2513" s="283">
        <v>39303.645833333336</v>
      </c>
      <c r="C2513" s="284">
        <v>84.61</v>
      </c>
      <c r="D2513" s="98">
        <f t="shared" si="83"/>
        <v>0.15006116623623766</v>
      </c>
      <c r="E2513" s="98">
        <v>2.7257643991467351E-3</v>
      </c>
      <c r="F2513" s="98">
        <v>2504</v>
      </c>
      <c r="G2513" s="76">
        <f t="shared" ca="1" si="82"/>
        <v>1.2301770411446393E-2</v>
      </c>
    </row>
    <row r="2514" spans="2:7">
      <c r="B2514" s="283">
        <v>44293.645833333336</v>
      </c>
      <c r="C2514" s="284">
        <v>301.92</v>
      </c>
      <c r="D2514" s="98">
        <f t="shared" si="83"/>
        <v>2.5683725327975417</v>
      </c>
      <c r="E2514" s="98">
        <v>2.7233477250083737E-3</v>
      </c>
      <c r="F2514" s="98">
        <v>2505</v>
      </c>
      <c r="G2514" s="76">
        <f t="shared" ca="1" si="82"/>
        <v>1.6406389109601714E-2</v>
      </c>
    </row>
    <row r="2515" spans="2:7">
      <c r="B2515" s="283">
        <v>42937.645833333336</v>
      </c>
      <c r="C2515" s="284">
        <v>387.07</v>
      </c>
      <c r="D2515" s="98">
        <f t="shared" si="83"/>
        <v>0.28202835188129294</v>
      </c>
      <c r="E2515" s="98">
        <v>2.7200663178073015E-3</v>
      </c>
      <c r="F2515" s="98">
        <v>2506</v>
      </c>
      <c r="G2515" s="76">
        <f t="shared" ca="1" si="82"/>
        <v>9.4647657127237272E-3</v>
      </c>
    </row>
    <row r="2516" spans="2:7">
      <c r="B2516" s="283">
        <v>43556.645833333336</v>
      </c>
      <c r="C2516" s="284">
        <v>387.42</v>
      </c>
      <c r="D2516" s="98">
        <f t="shared" si="83"/>
        <v>9.0422920918697969E-4</v>
      </c>
      <c r="E2516" s="98">
        <v>2.7176022983150805E-3</v>
      </c>
      <c r="F2516" s="98">
        <v>2507</v>
      </c>
      <c r="G2516" s="76">
        <f t="shared" ca="1" si="82"/>
        <v>-2.1573196555806282E-2</v>
      </c>
    </row>
    <row r="2517" spans="2:7">
      <c r="B2517" s="283">
        <v>37210.645833333336</v>
      </c>
      <c r="C2517" s="284">
        <v>26.2</v>
      </c>
      <c r="D2517" s="98">
        <f t="shared" si="83"/>
        <v>-0.93237313509885911</v>
      </c>
      <c r="E2517" s="98">
        <v>2.6789131266742316E-3</v>
      </c>
      <c r="F2517" s="98">
        <v>2508</v>
      </c>
      <c r="G2517" s="76">
        <f t="shared" ca="1" si="82"/>
        <v>-2.7695826227162462E-2</v>
      </c>
    </row>
    <row r="2518" spans="2:7">
      <c r="B2518" s="283">
        <v>44208.645833333336</v>
      </c>
      <c r="C2518" s="284">
        <v>322.23</v>
      </c>
      <c r="D2518" s="98">
        <f t="shared" si="83"/>
        <v>11.298854961832062</v>
      </c>
      <c r="E2518" s="98">
        <v>2.6760431900925141E-3</v>
      </c>
      <c r="F2518" s="98">
        <v>2509</v>
      </c>
      <c r="G2518" s="76">
        <f t="shared" ca="1" si="82"/>
        <v>-4.723189401249539E-2</v>
      </c>
    </row>
    <row r="2519" spans="2:7">
      <c r="B2519" s="283">
        <v>39658.645833333336</v>
      </c>
      <c r="C2519" s="284">
        <v>86.36</v>
      </c>
      <c r="D2519" s="98">
        <f t="shared" si="83"/>
        <v>-0.73199267603885421</v>
      </c>
      <c r="E2519" s="98">
        <v>2.670381980726777E-3</v>
      </c>
      <c r="F2519" s="98">
        <v>2510</v>
      </c>
      <c r="G2519" s="76">
        <f t="shared" ca="1" si="82"/>
        <v>2.7548600491815456E-2</v>
      </c>
    </row>
    <row r="2520" spans="2:7">
      <c r="B2520" s="283">
        <v>44034.645833333336</v>
      </c>
      <c r="C2520" s="284">
        <v>310.75</v>
      </c>
      <c r="D2520" s="98">
        <f t="shared" si="83"/>
        <v>2.5983094025011582</v>
      </c>
      <c r="E2520" s="98">
        <v>2.6457587197108445E-3</v>
      </c>
      <c r="F2520" s="98">
        <v>2511</v>
      </c>
      <c r="G2520" s="76">
        <f t="shared" ca="1" si="82"/>
        <v>-6.5795298145788551E-4</v>
      </c>
    </row>
    <row r="2521" spans="2:7">
      <c r="B2521" s="283">
        <v>40402.645833333336</v>
      </c>
      <c r="C2521" s="284">
        <v>117.56</v>
      </c>
      <c r="D2521" s="98">
        <f t="shared" si="83"/>
        <v>-0.62168946098149636</v>
      </c>
      <c r="E2521" s="98">
        <v>2.6439232409380953E-3</v>
      </c>
      <c r="F2521" s="98">
        <v>2512</v>
      </c>
      <c r="G2521" s="76">
        <f t="shared" ca="1" si="82"/>
        <v>1.4244966289683121E-2</v>
      </c>
    </row>
    <row r="2522" spans="2:7">
      <c r="B2522" s="283">
        <v>43489.645833333336</v>
      </c>
      <c r="C2522" s="284">
        <v>319.42</v>
      </c>
      <c r="D2522" s="98">
        <f t="shared" si="83"/>
        <v>1.7170806396733584</v>
      </c>
      <c r="E2522" s="98">
        <v>2.6367003578380288E-3</v>
      </c>
      <c r="F2522" s="98">
        <v>2513</v>
      </c>
      <c r="G2522" s="76">
        <f t="shared" ca="1" si="82"/>
        <v>2.5557850415401553E-2</v>
      </c>
    </row>
    <row r="2523" spans="2:7">
      <c r="B2523" s="283">
        <v>41347.645833333336</v>
      </c>
      <c r="C2523" s="284">
        <v>199.09</v>
      </c>
      <c r="D2523" s="98">
        <f t="shared" si="83"/>
        <v>-0.37671404420512178</v>
      </c>
      <c r="E2523" s="98">
        <v>2.6187238757113818E-3</v>
      </c>
      <c r="F2523" s="98">
        <v>2514</v>
      </c>
      <c r="G2523" s="76">
        <f t="shared" ca="1" si="82"/>
        <v>5.8032484633285371E-2</v>
      </c>
    </row>
    <row r="2524" spans="2:7">
      <c r="B2524" s="283">
        <v>38106.645833333336</v>
      </c>
      <c r="C2524" s="284">
        <v>26.97</v>
      </c>
      <c r="D2524" s="98">
        <f t="shared" si="83"/>
        <v>-0.86453362800743383</v>
      </c>
      <c r="E2524" s="98">
        <v>2.6022304832713505E-3</v>
      </c>
      <c r="F2524" s="98">
        <v>2515</v>
      </c>
      <c r="G2524" s="76">
        <f t="shared" ca="1" si="82"/>
        <v>-3.0915624345122274E-2</v>
      </c>
    </row>
    <row r="2525" spans="2:7">
      <c r="B2525" s="283">
        <v>42817.645833333336</v>
      </c>
      <c r="C2525" s="284">
        <v>393.7</v>
      </c>
      <c r="D2525" s="98">
        <f t="shared" si="83"/>
        <v>13.597701149425287</v>
      </c>
      <c r="E2525" s="98">
        <v>2.597534888458819E-3</v>
      </c>
      <c r="F2525" s="98">
        <v>2516</v>
      </c>
      <c r="G2525" s="76">
        <f t="shared" ca="1" si="82"/>
        <v>3.2502244929638519E-2</v>
      </c>
    </row>
    <row r="2526" spans="2:7">
      <c r="B2526" s="283">
        <v>41467.645833333336</v>
      </c>
      <c r="C2526" s="284">
        <v>182.59</v>
      </c>
      <c r="D2526" s="98">
        <f t="shared" si="83"/>
        <v>-0.53622047244094484</v>
      </c>
      <c r="E2526" s="98">
        <v>2.5807160114210692E-3</v>
      </c>
      <c r="F2526" s="98">
        <v>2517</v>
      </c>
      <c r="G2526" s="76">
        <f t="shared" ca="1" si="82"/>
        <v>2.5093023857996918E-3</v>
      </c>
    </row>
    <row r="2527" spans="2:7">
      <c r="B2527" s="283">
        <v>38551.645833333336</v>
      </c>
      <c r="C2527" s="284">
        <v>50.67</v>
      </c>
      <c r="D2527" s="98">
        <f t="shared" si="83"/>
        <v>-0.72249301714223124</v>
      </c>
      <c r="E2527" s="98">
        <v>2.5722200237436876E-3</v>
      </c>
      <c r="F2527" s="98">
        <v>2518</v>
      </c>
      <c r="G2527" s="76">
        <f t="shared" ca="1" si="82"/>
        <v>-3.1947041075967013E-2</v>
      </c>
    </row>
    <row r="2528" spans="2:7">
      <c r="B2528" s="283">
        <v>37036.645833333336</v>
      </c>
      <c r="C2528" s="284">
        <v>23.4</v>
      </c>
      <c r="D2528" s="98">
        <f t="shared" si="83"/>
        <v>-0.53818827708703387</v>
      </c>
      <c r="E2528" s="98">
        <v>2.5706940874035134E-3</v>
      </c>
      <c r="F2528" s="98">
        <v>2519</v>
      </c>
      <c r="G2528" s="76">
        <f t="shared" ca="1" si="82"/>
        <v>-1.1027626103049836E-2</v>
      </c>
    </row>
    <row r="2529" spans="2:7">
      <c r="B2529" s="283">
        <v>40203.645833333336</v>
      </c>
      <c r="C2529" s="284">
        <v>132.66</v>
      </c>
      <c r="D2529" s="98">
        <f t="shared" si="83"/>
        <v>4.6692307692307695</v>
      </c>
      <c r="E2529" s="98">
        <v>2.569528415961253E-3</v>
      </c>
      <c r="F2529" s="98">
        <v>2520</v>
      </c>
      <c r="G2529" s="76">
        <f t="shared" ca="1" si="82"/>
        <v>-1.5902141474867119E-2</v>
      </c>
    </row>
    <row r="2530" spans="2:7">
      <c r="B2530" s="283">
        <v>43035.645833333336</v>
      </c>
      <c r="C2530" s="284">
        <v>335.63</v>
      </c>
      <c r="D2530" s="98">
        <f t="shared" si="83"/>
        <v>1.5300015076134481</v>
      </c>
      <c r="E2530" s="98">
        <v>2.5689279206619897E-3</v>
      </c>
      <c r="F2530" s="98">
        <v>2521</v>
      </c>
      <c r="G2530" s="76">
        <f t="shared" ca="1" si="82"/>
        <v>-5.4449074317537927E-2</v>
      </c>
    </row>
    <row r="2531" spans="2:7">
      <c r="B2531" s="283">
        <v>41696.645833333336</v>
      </c>
      <c r="C2531" s="284">
        <v>227.33</v>
      </c>
      <c r="D2531" s="98">
        <f t="shared" si="83"/>
        <v>-0.3226767571432827</v>
      </c>
      <c r="E2531" s="98">
        <v>2.5578831312018657E-3</v>
      </c>
      <c r="F2531" s="98">
        <v>2522</v>
      </c>
      <c r="G2531" s="76">
        <f t="shared" ca="1" si="82"/>
        <v>1.9496004604140051E-2</v>
      </c>
    </row>
    <row r="2532" spans="2:7">
      <c r="B2532" s="283">
        <v>39576.645833333336</v>
      </c>
      <c r="C2532" s="284">
        <v>94.35</v>
      </c>
      <c r="D2532" s="98">
        <f t="shared" si="83"/>
        <v>-0.58496458892359127</v>
      </c>
      <c r="E2532" s="98">
        <v>2.5502072043352975E-3</v>
      </c>
      <c r="F2532" s="98">
        <v>2523</v>
      </c>
      <c r="G2532" s="76">
        <f t="shared" ca="1" si="82"/>
        <v>-1.933926730170232E-2</v>
      </c>
    </row>
    <row r="2533" spans="2:7">
      <c r="B2533" s="283">
        <v>38376.645833333336</v>
      </c>
      <c r="C2533" s="284">
        <v>39.340000000000003</v>
      </c>
      <c r="D2533" s="98">
        <f t="shared" si="83"/>
        <v>-0.58304186539480651</v>
      </c>
      <c r="E2533" s="98">
        <v>2.5484199796126372E-3</v>
      </c>
      <c r="F2533" s="98">
        <v>2524</v>
      </c>
      <c r="G2533" s="76">
        <f t="shared" ca="1" si="82"/>
        <v>4.826107403742768E-2</v>
      </c>
    </row>
    <row r="2534" spans="2:7">
      <c r="B2534" s="283">
        <v>41856.645833333336</v>
      </c>
      <c r="C2534" s="284">
        <v>193.03</v>
      </c>
      <c r="D2534" s="98">
        <f t="shared" si="83"/>
        <v>3.9067107269954242</v>
      </c>
      <c r="E2534" s="98">
        <v>2.544925729718539E-3</v>
      </c>
      <c r="F2534" s="98">
        <v>2525</v>
      </c>
      <c r="G2534" s="76">
        <f t="shared" ca="1" si="82"/>
        <v>2.0416201720227525E-2</v>
      </c>
    </row>
    <row r="2535" spans="2:7">
      <c r="B2535" s="283">
        <v>44230.645833333336</v>
      </c>
      <c r="C2535" s="284">
        <v>313.32</v>
      </c>
      <c r="D2535" s="98">
        <f t="shared" si="83"/>
        <v>0.62316738330829402</v>
      </c>
      <c r="E2535" s="98">
        <v>2.527757335295977E-3</v>
      </c>
      <c r="F2535" s="98">
        <v>2526</v>
      </c>
      <c r="G2535" s="76">
        <f t="shared" ca="1" si="82"/>
        <v>1.0523728124623913E-2</v>
      </c>
    </row>
    <row r="2536" spans="2:7">
      <c r="B2536" s="283">
        <v>40686.645833333336</v>
      </c>
      <c r="C2536" s="284">
        <v>128</v>
      </c>
      <c r="D2536" s="98">
        <f t="shared" si="83"/>
        <v>-0.5914719775309587</v>
      </c>
      <c r="E2536" s="98">
        <v>2.5062656641603454E-3</v>
      </c>
      <c r="F2536" s="98">
        <v>2527</v>
      </c>
      <c r="G2536" s="76">
        <f t="shared" ca="1" si="82"/>
        <v>1.7906550726070898E-2</v>
      </c>
    </row>
    <row r="2537" spans="2:7">
      <c r="B2537" s="283">
        <v>38331.645833333336</v>
      </c>
      <c r="C2537" s="284">
        <v>32.159999999999997</v>
      </c>
      <c r="D2537" s="98">
        <f t="shared" si="83"/>
        <v>-0.74875000000000003</v>
      </c>
      <c r="E2537" s="98">
        <v>2.4937655860348684E-3</v>
      </c>
      <c r="F2537" s="98">
        <v>2528</v>
      </c>
      <c r="G2537" s="76">
        <f t="shared" ca="1" si="82"/>
        <v>-4.6458233145878068E-2</v>
      </c>
    </row>
    <row r="2538" spans="2:7">
      <c r="B2538" s="283">
        <v>40444.645833333336</v>
      </c>
      <c r="C2538" s="284">
        <v>117.09</v>
      </c>
      <c r="D2538" s="98">
        <f t="shared" si="83"/>
        <v>2.6408582089552244</v>
      </c>
      <c r="E2538" s="98">
        <v>2.4828767123288298E-3</v>
      </c>
      <c r="F2538" s="98">
        <v>2529</v>
      </c>
      <c r="G2538" s="76">
        <f t="shared" ca="1" si="82"/>
        <v>-1.7815668375385653E-2</v>
      </c>
    </row>
    <row r="2539" spans="2:7">
      <c r="B2539" s="283">
        <v>37756.645833333336</v>
      </c>
      <c r="C2539" s="284">
        <v>20.32</v>
      </c>
      <c r="D2539" s="98">
        <f t="shared" si="83"/>
        <v>-0.82645827995558974</v>
      </c>
      <c r="E2539" s="98">
        <v>2.4666995559941007E-3</v>
      </c>
      <c r="F2539" s="98">
        <v>2530</v>
      </c>
      <c r="G2539" s="76">
        <f t="shared" ca="1" si="82"/>
        <v>9.5534938352723267E-3</v>
      </c>
    </row>
    <row r="2540" spans="2:7">
      <c r="B2540" s="283">
        <v>38758.645833333336</v>
      </c>
      <c r="C2540" s="284">
        <v>97.63</v>
      </c>
      <c r="D2540" s="98">
        <f t="shared" si="83"/>
        <v>3.8046259842519685</v>
      </c>
      <c r="E2540" s="98">
        <v>2.464318718554237E-3</v>
      </c>
      <c r="F2540" s="98">
        <v>2531</v>
      </c>
      <c r="G2540" s="76">
        <f t="shared" ca="1" si="82"/>
        <v>4.7476507677578834E-2</v>
      </c>
    </row>
    <row r="2541" spans="2:7">
      <c r="B2541" s="283">
        <v>42248.645833333336</v>
      </c>
      <c r="C2541" s="284">
        <v>183.87</v>
      </c>
      <c r="D2541" s="98">
        <f t="shared" si="83"/>
        <v>0.88333504045887556</v>
      </c>
      <c r="E2541" s="98">
        <v>2.4533856722277481E-3</v>
      </c>
      <c r="F2541" s="98">
        <v>2532</v>
      </c>
      <c r="G2541" s="76">
        <f t="shared" ca="1" si="82"/>
        <v>1.9183789954515238E-4</v>
      </c>
    </row>
    <row r="2542" spans="2:7">
      <c r="B2542" s="283">
        <v>41883.645833333336</v>
      </c>
      <c r="C2542" s="284">
        <v>180.19</v>
      </c>
      <c r="D2542" s="98">
        <f t="shared" si="83"/>
        <v>-2.0014140425300475E-2</v>
      </c>
      <c r="E2542" s="98">
        <v>2.4478442280946311E-3</v>
      </c>
      <c r="F2542" s="98">
        <v>2533</v>
      </c>
      <c r="G2542" s="76">
        <f t="shared" ca="1" si="82"/>
        <v>-3.9693706481277798E-2</v>
      </c>
    </row>
    <row r="2543" spans="2:7">
      <c r="B2543" s="283">
        <v>44092.645833333336</v>
      </c>
      <c r="C2543" s="284">
        <v>316.3</v>
      </c>
      <c r="D2543" s="98">
        <f t="shared" si="83"/>
        <v>0.75536933237138593</v>
      </c>
      <c r="E2543" s="98">
        <v>2.4403384781161996E-3</v>
      </c>
      <c r="F2543" s="98">
        <v>2534</v>
      </c>
      <c r="G2543" s="76">
        <f t="shared" ca="1" si="82"/>
        <v>4.7100285292494722E-2</v>
      </c>
    </row>
    <row r="2544" spans="2:7">
      <c r="B2544" s="283">
        <v>38146.645833333336</v>
      </c>
      <c r="C2544" s="284">
        <v>24.73</v>
      </c>
      <c r="D2544" s="98">
        <f t="shared" si="83"/>
        <v>-0.92181473284856152</v>
      </c>
      <c r="E2544" s="98">
        <v>2.4321037697607739E-3</v>
      </c>
      <c r="F2544" s="98">
        <v>2535</v>
      </c>
      <c r="G2544" s="76">
        <f t="shared" ca="1" si="82"/>
        <v>2.7013890554714655E-2</v>
      </c>
    </row>
    <row r="2545" spans="2:7">
      <c r="B2545" s="283">
        <v>38650.645833333336</v>
      </c>
      <c r="C2545" s="284">
        <v>70.17</v>
      </c>
      <c r="D2545" s="98">
        <f t="shared" si="83"/>
        <v>1.8374443995147596</v>
      </c>
      <c r="E2545" s="98">
        <v>2.4285714285714466E-3</v>
      </c>
      <c r="F2545" s="98">
        <v>2536</v>
      </c>
      <c r="G2545" s="76">
        <f t="shared" ca="1" si="82"/>
        <v>1.9882992526798451E-2</v>
      </c>
    </row>
    <row r="2546" spans="2:7">
      <c r="B2546" s="283">
        <v>40199.645833333336</v>
      </c>
      <c r="C2546" s="284">
        <v>133.22999999999999</v>
      </c>
      <c r="D2546" s="98">
        <f t="shared" si="83"/>
        <v>0.89867464728516433</v>
      </c>
      <c r="E2546" s="98">
        <v>2.4076442705589507E-3</v>
      </c>
      <c r="F2546" s="98">
        <v>2537</v>
      </c>
      <c r="G2546" s="76">
        <f t="shared" ca="1" si="82"/>
        <v>6.2931263978546655E-3</v>
      </c>
    </row>
    <row r="2547" spans="2:7">
      <c r="B2547" s="283">
        <v>43104.645833333336</v>
      </c>
      <c r="C2547" s="284">
        <v>329.57</v>
      </c>
      <c r="D2547" s="98">
        <f t="shared" si="83"/>
        <v>1.4736921113863244</v>
      </c>
      <c r="E2547" s="98">
        <v>2.4028225561165684E-3</v>
      </c>
      <c r="F2547" s="98">
        <v>2538</v>
      </c>
      <c r="G2547" s="76">
        <f t="shared" ca="1" si="82"/>
        <v>-1.8636727371032304E-2</v>
      </c>
    </row>
    <row r="2548" spans="2:7">
      <c r="B2548" s="283">
        <v>38085.645833333336</v>
      </c>
      <c r="C2548" s="284">
        <v>25.07</v>
      </c>
      <c r="D2548" s="98">
        <f t="shared" si="83"/>
        <v>-0.92393118305671029</v>
      </c>
      <c r="E2548" s="98">
        <v>2.399040383846307E-3</v>
      </c>
      <c r="F2548" s="98">
        <v>2539</v>
      </c>
      <c r="G2548" s="76">
        <f t="shared" ca="1" si="82"/>
        <v>9.4036111731305057E-3</v>
      </c>
    </row>
    <row r="2549" spans="2:7">
      <c r="B2549" s="283">
        <v>42093.645833333336</v>
      </c>
      <c r="C2549" s="284">
        <v>142.12</v>
      </c>
      <c r="D2549" s="98">
        <f t="shared" si="83"/>
        <v>4.6689270043877142</v>
      </c>
      <c r="E2549" s="98">
        <v>2.3980815347721673E-3</v>
      </c>
      <c r="F2549" s="98">
        <v>2540</v>
      </c>
      <c r="G2549" s="76">
        <f t="shared" ca="1" si="82"/>
        <v>3.137405777869378E-2</v>
      </c>
    </row>
    <row r="2550" spans="2:7">
      <c r="B2550" s="283">
        <v>43679.645833333336</v>
      </c>
      <c r="C2550" s="284">
        <v>230.97</v>
      </c>
      <c r="D2550" s="98">
        <f t="shared" si="83"/>
        <v>0.62517590768364761</v>
      </c>
      <c r="E2550" s="98">
        <v>2.3869455776408532E-3</v>
      </c>
      <c r="F2550" s="98">
        <v>2541</v>
      </c>
      <c r="G2550" s="76">
        <f t="shared" ca="1" si="82"/>
        <v>1.7507085860337931E-2</v>
      </c>
    </row>
    <row r="2551" spans="2:7">
      <c r="B2551" s="283">
        <v>43487.645833333336</v>
      </c>
      <c r="C2551" s="284">
        <v>319.52999999999997</v>
      </c>
      <c r="D2551" s="98">
        <f t="shared" si="83"/>
        <v>0.38342641901545638</v>
      </c>
      <c r="E2551" s="98">
        <v>2.3841641308779415E-3</v>
      </c>
      <c r="F2551" s="98">
        <v>2542</v>
      </c>
      <c r="G2551" s="76">
        <f t="shared" ca="1" si="82"/>
        <v>2.137085967746178E-2</v>
      </c>
    </row>
    <row r="2552" spans="2:7">
      <c r="B2552" s="283">
        <v>45812.645833333336</v>
      </c>
      <c r="C2552" s="284">
        <v>2805.17</v>
      </c>
      <c r="D2552" s="98">
        <f t="shared" si="83"/>
        <v>7.779050480393078</v>
      </c>
      <c r="E2552" s="98">
        <v>2.3834196891192594E-3</v>
      </c>
      <c r="F2552" s="98">
        <v>2543</v>
      </c>
      <c r="G2552" s="76">
        <f t="shared" ca="1" si="82"/>
        <v>-2.4796829916083556E-2</v>
      </c>
    </row>
    <row r="2553" spans="2:7">
      <c r="B2553" s="283">
        <v>42110.645833333336</v>
      </c>
      <c r="C2553" s="284">
        <v>176.75</v>
      </c>
      <c r="D2553" s="98">
        <f t="shared" si="83"/>
        <v>-0.93699134098824666</v>
      </c>
      <c r="E2553" s="98">
        <v>2.3818975784040131E-3</v>
      </c>
      <c r="F2553" s="98">
        <v>2544</v>
      </c>
      <c r="G2553" s="76">
        <f t="shared" ca="1" si="82"/>
        <v>1.8827687246526104E-2</v>
      </c>
    </row>
    <row r="2554" spans="2:7">
      <c r="B2554" s="283">
        <v>41073.645833333336</v>
      </c>
      <c r="C2554" s="284">
        <v>206.52</v>
      </c>
      <c r="D2554" s="98">
        <f t="shared" si="83"/>
        <v>0.16842998585572855</v>
      </c>
      <c r="E2554" s="98">
        <v>2.378294423142302E-3</v>
      </c>
      <c r="F2554" s="98">
        <v>2545</v>
      </c>
      <c r="G2554" s="76">
        <f t="shared" ca="1" si="82"/>
        <v>-2.5459036900172496E-2</v>
      </c>
    </row>
    <row r="2555" spans="2:7">
      <c r="B2555" s="283">
        <v>38552.645833333336</v>
      </c>
      <c r="C2555" s="284">
        <v>50.79</v>
      </c>
      <c r="D2555" s="98">
        <f t="shared" si="83"/>
        <v>-0.75406740267286465</v>
      </c>
      <c r="E2555" s="98">
        <v>2.3682652457075459E-3</v>
      </c>
      <c r="F2555" s="98">
        <v>2546</v>
      </c>
      <c r="G2555" s="76">
        <f t="shared" ca="1" si="82"/>
        <v>3.979186310231983E-2</v>
      </c>
    </row>
    <row r="2556" spans="2:7">
      <c r="B2556" s="283">
        <v>44265.645833333336</v>
      </c>
      <c r="C2556" s="284">
        <v>301.13</v>
      </c>
      <c r="D2556" s="98">
        <f t="shared" si="83"/>
        <v>4.9289230163417992</v>
      </c>
      <c r="E2556" s="98">
        <v>2.3633579655149006E-3</v>
      </c>
      <c r="F2556" s="98">
        <v>2547</v>
      </c>
      <c r="G2556" s="76">
        <f t="shared" ca="1" si="82"/>
        <v>1.9496429630111809E-2</v>
      </c>
    </row>
    <row r="2557" spans="2:7">
      <c r="B2557" s="283">
        <v>40458.645833333336</v>
      </c>
      <c r="C2557" s="284">
        <v>118.77</v>
      </c>
      <c r="D2557" s="98">
        <f t="shared" si="83"/>
        <v>-0.60558562746986344</v>
      </c>
      <c r="E2557" s="98">
        <v>2.3630686133850887E-3</v>
      </c>
      <c r="F2557" s="98">
        <v>2548</v>
      </c>
      <c r="G2557" s="76">
        <f t="shared" ca="1" si="82"/>
        <v>2.5075805099948927E-2</v>
      </c>
    </row>
    <row r="2558" spans="2:7">
      <c r="B2558" s="283">
        <v>43329.645833333336</v>
      </c>
      <c r="C2558" s="284">
        <v>280.13</v>
      </c>
      <c r="D2558" s="98">
        <f t="shared" si="83"/>
        <v>1.3585922370969099</v>
      </c>
      <c r="E2558" s="98">
        <v>2.36161305327931E-3</v>
      </c>
      <c r="F2558" s="98">
        <v>2549</v>
      </c>
      <c r="G2558" s="76">
        <f t="shared" ca="1" si="82"/>
        <v>3.2571413492611598E-3</v>
      </c>
    </row>
    <row r="2559" spans="2:7">
      <c r="B2559" s="283">
        <v>39976.645833333336</v>
      </c>
      <c r="C2559" s="284">
        <v>80.72</v>
      </c>
      <c r="D2559" s="98">
        <f t="shared" si="83"/>
        <v>-0.71184807053867849</v>
      </c>
      <c r="E2559" s="98">
        <v>2.3593691791878868E-3</v>
      </c>
      <c r="F2559" s="98">
        <v>2550</v>
      </c>
      <c r="G2559" s="76">
        <f t="shared" ca="1" si="82"/>
        <v>5.1414308163336246E-3</v>
      </c>
    </row>
    <row r="2560" spans="2:7">
      <c r="B2560" s="283">
        <v>39623.645833333336</v>
      </c>
      <c r="C2560" s="284">
        <v>93.56</v>
      </c>
      <c r="D2560" s="98">
        <f t="shared" si="83"/>
        <v>0.15906838453914762</v>
      </c>
      <c r="E2560" s="98">
        <v>2.3569745018212629E-3</v>
      </c>
      <c r="F2560" s="98">
        <v>2551</v>
      </c>
      <c r="G2560" s="76">
        <f t="shared" ca="1" si="82"/>
        <v>-3.0961794732870342E-2</v>
      </c>
    </row>
    <row r="2561" spans="2:7">
      <c r="B2561" s="283">
        <v>42506.645833333336</v>
      </c>
      <c r="C2561" s="284">
        <v>277.22000000000003</v>
      </c>
      <c r="D2561" s="98">
        <f t="shared" si="83"/>
        <v>1.9630183839247546</v>
      </c>
      <c r="E2561" s="98">
        <v>2.350218751129951E-3</v>
      </c>
      <c r="F2561" s="98">
        <v>2552</v>
      </c>
      <c r="G2561" s="76">
        <f t="shared" ca="1" si="82"/>
        <v>-4.0168917730286267E-2</v>
      </c>
    </row>
    <row r="2562" spans="2:7">
      <c r="B2562" s="283">
        <v>42991.645833333336</v>
      </c>
      <c r="C2562" s="284">
        <v>349.75</v>
      </c>
      <c r="D2562" s="98">
        <f t="shared" si="83"/>
        <v>0.26163335978645108</v>
      </c>
      <c r="E2562" s="98">
        <v>2.3500415556128029E-3</v>
      </c>
      <c r="F2562" s="98">
        <v>2553</v>
      </c>
      <c r="G2562" s="76">
        <f t="shared" ca="1" si="82"/>
        <v>3.1174335029474736E-2</v>
      </c>
    </row>
    <row r="2563" spans="2:7">
      <c r="B2563" s="283">
        <v>44435.645833333336</v>
      </c>
      <c r="C2563" s="284">
        <v>328.92</v>
      </c>
      <c r="D2563" s="98">
        <f t="shared" si="83"/>
        <v>-5.9556826304503208E-2</v>
      </c>
      <c r="E2563" s="98">
        <v>2.3464878866372718E-3</v>
      </c>
      <c r="F2563" s="98">
        <v>2554</v>
      </c>
      <c r="G2563" s="76">
        <f t="shared" ca="1" si="82"/>
        <v>2.6078702757952356E-2</v>
      </c>
    </row>
    <row r="2564" spans="2:7">
      <c r="B2564" s="283">
        <v>43101.645833333336</v>
      </c>
      <c r="C2564" s="284">
        <v>329.77</v>
      </c>
      <c r="D2564" s="98">
        <f t="shared" si="83"/>
        <v>2.5842150066883729E-3</v>
      </c>
      <c r="E2564" s="98">
        <v>2.3404255319148248E-3</v>
      </c>
      <c r="F2564" s="98">
        <v>2555</v>
      </c>
      <c r="G2564" s="76">
        <f t="shared" ca="1" si="82"/>
        <v>-2.1801022607475774E-2</v>
      </c>
    </row>
    <row r="2565" spans="2:7">
      <c r="B2565" s="283">
        <v>38055.645833333336</v>
      </c>
      <c r="C2565" s="284">
        <v>25.73</v>
      </c>
      <c r="D2565" s="98">
        <f t="shared" si="83"/>
        <v>-0.92197592261273009</v>
      </c>
      <c r="E2565" s="98">
        <v>2.3373587845734178E-3</v>
      </c>
      <c r="F2565" s="98">
        <v>2556</v>
      </c>
      <c r="G2565" s="76">
        <f t="shared" ca="1" si="82"/>
        <v>-3.3520530918562878E-2</v>
      </c>
    </row>
    <row r="2566" spans="2:7">
      <c r="B2566" s="283">
        <v>38092.645833333336</v>
      </c>
      <c r="C2566" s="284">
        <v>25.73</v>
      </c>
      <c r="D2566" s="98">
        <f t="shared" si="83"/>
        <v>0</v>
      </c>
      <c r="E2566" s="98">
        <v>2.3373587845734178E-3</v>
      </c>
      <c r="F2566" s="98">
        <v>2557</v>
      </c>
      <c r="G2566" s="76">
        <f t="shared" ca="1" si="82"/>
        <v>-2.6361724890380463E-2</v>
      </c>
    </row>
    <row r="2567" spans="2:7">
      <c r="B2567" s="283">
        <v>40037.645833333336</v>
      </c>
      <c r="C2567" s="284">
        <v>108.19</v>
      </c>
      <c r="D2567" s="98">
        <f t="shared" si="83"/>
        <v>3.2048192771084336</v>
      </c>
      <c r="E2567" s="98">
        <v>2.3161015378914129E-3</v>
      </c>
      <c r="F2567" s="98">
        <v>2558</v>
      </c>
      <c r="G2567" s="76">
        <f t="shared" ca="1" si="82"/>
        <v>-5.1249422975229008E-3</v>
      </c>
    </row>
    <row r="2568" spans="2:7">
      <c r="B2568" s="283">
        <v>44417.645833333336</v>
      </c>
      <c r="C2568" s="284">
        <v>346.45</v>
      </c>
      <c r="D2568" s="98">
        <f t="shared" si="83"/>
        <v>2.202236805619743</v>
      </c>
      <c r="E2568" s="98">
        <v>2.3144799652827786E-3</v>
      </c>
      <c r="F2568" s="98">
        <v>2559</v>
      </c>
      <c r="G2568" s="76">
        <f t="shared" ca="1" si="82"/>
        <v>-2.3945388535328859E-2</v>
      </c>
    </row>
    <row r="2569" spans="2:7">
      <c r="B2569" s="283">
        <v>37071.645833333336</v>
      </c>
      <c r="C2569" s="284">
        <v>21.67</v>
      </c>
      <c r="D2569" s="98">
        <f t="shared" si="83"/>
        <v>-0.93745129167268004</v>
      </c>
      <c r="E2569" s="98">
        <v>2.3126734505087843E-3</v>
      </c>
      <c r="F2569" s="98">
        <v>2560</v>
      </c>
      <c r="G2569" s="76">
        <f t="shared" ca="1" si="82"/>
        <v>-6.7828700538203526E-3</v>
      </c>
    </row>
    <row r="2570" spans="2:7">
      <c r="B2570" s="283">
        <v>44981.645833333336</v>
      </c>
      <c r="C2570" s="284">
        <v>576.73</v>
      </c>
      <c r="D2570" s="98">
        <f t="shared" si="83"/>
        <v>25.614213197969541</v>
      </c>
      <c r="E2570" s="98">
        <v>2.3114355231144135E-3</v>
      </c>
      <c r="F2570" s="98">
        <v>2561</v>
      </c>
      <c r="G2570" s="76">
        <f t="shared" ref="G2570:G2633" ca="1" si="84">_xlfn.NORM.INV(RAND(),M$12,M$13)</f>
        <v>-5.85412524978077E-2</v>
      </c>
    </row>
    <row r="2571" spans="2:7">
      <c r="B2571" s="283">
        <v>40452.645833333336</v>
      </c>
      <c r="C2571" s="284">
        <v>117.29</v>
      </c>
      <c r="D2571" s="98">
        <f t="shared" ref="D2571:D2634" si="85">C2571/C2570-1</f>
        <v>-0.79662927192967248</v>
      </c>
      <c r="E2571" s="98">
        <v>2.3072978977953795E-3</v>
      </c>
      <c r="F2571" s="98">
        <v>2562</v>
      </c>
      <c r="G2571" s="76">
        <f t="shared" ca="1" si="84"/>
        <v>1.2094796105698536E-2</v>
      </c>
    </row>
    <row r="2572" spans="2:7">
      <c r="B2572" s="283">
        <v>37209.645833333336</v>
      </c>
      <c r="C2572" s="284">
        <v>26.13</v>
      </c>
      <c r="D2572" s="98">
        <f t="shared" si="85"/>
        <v>-0.77721885923778666</v>
      </c>
      <c r="E2572" s="98">
        <v>2.3014959723819395E-3</v>
      </c>
      <c r="F2572" s="98">
        <v>2563</v>
      </c>
      <c r="G2572" s="76">
        <f t="shared" ca="1" si="84"/>
        <v>3.2042961155883704E-2</v>
      </c>
    </row>
    <row r="2573" spans="2:7">
      <c r="B2573" s="283">
        <v>44224.645833333336</v>
      </c>
      <c r="C2573" s="284">
        <v>306.60000000000002</v>
      </c>
      <c r="D2573" s="98">
        <f t="shared" si="85"/>
        <v>10.733639494833525</v>
      </c>
      <c r="E2573" s="98">
        <v>2.2883295194509046E-3</v>
      </c>
      <c r="F2573" s="98">
        <v>2564</v>
      </c>
      <c r="G2573" s="76">
        <f t="shared" ca="1" si="84"/>
        <v>-2.6137424498900413E-2</v>
      </c>
    </row>
    <row r="2574" spans="2:7">
      <c r="B2574" s="283">
        <v>39038.645833333336</v>
      </c>
      <c r="C2574" s="284">
        <v>70.239999999999995</v>
      </c>
      <c r="D2574" s="98">
        <f t="shared" si="85"/>
        <v>-0.7709067188519243</v>
      </c>
      <c r="E2574" s="98">
        <v>2.2831050228309113E-3</v>
      </c>
      <c r="F2574" s="98">
        <v>2565</v>
      </c>
      <c r="G2574" s="76">
        <f t="shared" ca="1" si="84"/>
        <v>3.9563363009967142E-2</v>
      </c>
    </row>
    <row r="2575" spans="2:7">
      <c r="B2575" s="283">
        <v>40130.645833333336</v>
      </c>
      <c r="C2575" s="284">
        <v>118.55</v>
      </c>
      <c r="D2575" s="98">
        <f t="shared" si="85"/>
        <v>0.68778473804100226</v>
      </c>
      <c r="E2575" s="98">
        <v>2.282718971930997E-3</v>
      </c>
      <c r="F2575" s="98">
        <v>2566</v>
      </c>
      <c r="G2575" s="76">
        <f t="shared" ca="1" si="84"/>
        <v>-3.5695481462757077E-2</v>
      </c>
    </row>
    <row r="2576" spans="2:7">
      <c r="B2576" s="283">
        <v>42391.645833333336</v>
      </c>
      <c r="C2576" s="284">
        <v>404.37</v>
      </c>
      <c r="D2576" s="98">
        <f t="shared" si="85"/>
        <v>2.4109658371994942</v>
      </c>
      <c r="E2576" s="98">
        <v>2.2803321353328521E-3</v>
      </c>
      <c r="F2576" s="98">
        <v>2567</v>
      </c>
      <c r="G2576" s="76">
        <f t="shared" ca="1" si="84"/>
        <v>1.2853451061407299E-3</v>
      </c>
    </row>
    <row r="2577" spans="2:7">
      <c r="B2577" s="283">
        <v>40760.645833333336</v>
      </c>
      <c r="C2577" s="284">
        <v>211.16</v>
      </c>
      <c r="D2577" s="98">
        <f t="shared" si="85"/>
        <v>-0.47780498058708609</v>
      </c>
      <c r="E2577" s="98">
        <v>2.2783368141257032E-3</v>
      </c>
      <c r="F2577" s="98">
        <v>2568</v>
      </c>
      <c r="G2577" s="76">
        <f t="shared" ca="1" si="84"/>
        <v>-4.5389551616096202E-2</v>
      </c>
    </row>
    <row r="2578" spans="2:7">
      <c r="B2578" s="283">
        <v>38629.645833333336</v>
      </c>
      <c r="C2578" s="284">
        <v>66.819999999999993</v>
      </c>
      <c r="D2578" s="98">
        <f t="shared" si="85"/>
        <v>-0.68355749194923288</v>
      </c>
      <c r="E2578" s="98">
        <v>2.2498875056244927E-3</v>
      </c>
      <c r="F2578" s="98">
        <v>2569</v>
      </c>
      <c r="G2578" s="76">
        <f t="shared" ca="1" si="84"/>
        <v>1.0032736839428798E-2</v>
      </c>
    </row>
    <row r="2579" spans="2:7">
      <c r="B2579" s="283">
        <v>44502.645833333336</v>
      </c>
      <c r="C2579" s="284">
        <v>424.05</v>
      </c>
      <c r="D2579" s="98">
        <f t="shared" si="85"/>
        <v>5.3461538461538467</v>
      </c>
      <c r="E2579" s="98">
        <v>2.2453320727959802E-3</v>
      </c>
      <c r="F2579" s="98">
        <v>2570</v>
      </c>
      <c r="G2579" s="76">
        <f t="shared" ca="1" si="84"/>
        <v>-3.0571118072912629E-2</v>
      </c>
    </row>
    <row r="2580" spans="2:7">
      <c r="B2580" s="283">
        <v>41201.645833333336</v>
      </c>
      <c r="C2580" s="284">
        <v>227.83</v>
      </c>
      <c r="D2580" s="98">
        <f t="shared" si="85"/>
        <v>-0.46272845183351019</v>
      </c>
      <c r="E2580" s="98">
        <v>2.2435333450643302E-3</v>
      </c>
      <c r="F2580" s="98">
        <v>2571</v>
      </c>
      <c r="G2580" s="76">
        <f t="shared" ca="1" si="84"/>
        <v>-2.3521478070431114E-2</v>
      </c>
    </row>
    <row r="2581" spans="2:7">
      <c r="B2581" s="283">
        <v>40435.645833333336</v>
      </c>
      <c r="C2581" s="284">
        <v>116.21</v>
      </c>
      <c r="D2581" s="98">
        <f t="shared" si="85"/>
        <v>-0.48992669973225655</v>
      </c>
      <c r="E2581" s="98">
        <v>2.242345838723514E-3</v>
      </c>
      <c r="F2581" s="98">
        <v>2572</v>
      </c>
      <c r="G2581" s="76">
        <f t="shared" ca="1" si="84"/>
        <v>1.1676114092817038E-2</v>
      </c>
    </row>
    <row r="2582" spans="2:7">
      <c r="B2582" s="283">
        <v>37256.645833333336</v>
      </c>
      <c r="C2582" s="284">
        <v>26.93</v>
      </c>
      <c r="D2582" s="98">
        <f t="shared" si="85"/>
        <v>-0.76826434902331986</v>
      </c>
      <c r="E2582" s="98">
        <v>2.2329735764792247E-3</v>
      </c>
      <c r="F2582" s="98">
        <v>2573</v>
      </c>
      <c r="G2582" s="76">
        <f t="shared" ca="1" si="84"/>
        <v>-4.4729220051644963E-3</v>
      </c>
    </row>
    <row r="2583" spans="2:7">
      <c r="B2583" s="283">
        <v>45259.645833333336</v>
      </c>
      <c r="C2583" s="284">
        <v>674.15</v>
      </c>
      <c r="D2583" s="98">
        <f t="shared" si="85"/>
        <v>24.033419977720015</v>
      </c>
      <c r="E2583" s="98">
        <v>2.2299858767560465E-3</v>
      </c>
      <c r="F2583" s="98">
        <v>2574</v>
      </c>
      <c r="G2583" s="76">
        <f t="shared" ca="1" si="84"/>
        <v>1.5195961599041649E-2</v>
      </c>
    </row>
    <row r="2584" spans="2:7">
      <c r="B2584" s="283">
        <v>42073.645833333336</v>
      </c>
      <c r="C2584" s="284">
        <v>157.97</v>
      </c>
      <c r="D2584" s="98">
        <f t="shared" si="85"/>
        <v>-0.76567529481569385</v>
      </c>
      <c r="E2584" s="98">
        <v>2.2205303895443951E-3</v>
      </c>
      <c r="F2584" s="98">
        <v>2575</v>
      </c>
      <c r="G2584" s="76">
        <f t="shared" ca="1" si="84"/>
        <v>5.283626846565076E-2</v>
      </c>
    </row>
    <row r="2585" spans="2:7">
      <c r="B2585" s="283">
        <v>41873.645833333336</v>
      </c>
      <c r="C2585" s="284">
        <v>185.32</v>
      </c>
      <c r="D2585" s="98">
        <f t="shared" si="85"/>
        <v>0.17313413939355571</v>
      </c>
      <c r="E2585" s="98">
        <v>2.2172949002217113E-3</v>
      </c>
      <c r="F2585" s="98">
        <v>2576</v>
      </c>
      <c r="G2585" s="76">
        <f t="shared" ca="1" si="84"/>
        <v>2.2270071499442767E-2</v>
      </c>
    </row>
    <row r="2586" spans="2:7">
      <c r="B2586" s="283">
        <v>40588.645833333336</v>
      </c>
      <c r="C2586" s="284">
        <v>122.17</v>
      </c>
      <c r="D2586" s="98">
        <f t="shared" si="85"/>
        <v>-0.34076192531836824</v>
      </c>
      <c r="E2586" s="98">
        <v>2.2149302707137331E-3</v>
      </c>
      <c r="F2586" s="98">
        <v>2577</v>
      </c>
      <c r="G2586" s="76">
        <f t="shared" ca="1" si="84"/>
        <v>-1.181710141291592E-3</v>
      </c>
    </row>
    <row r="2587" spans="2:7">
      <c r="B2587" s="283">
        <v>44134.645833333336</v>
      </c>
      <c r="C2587" s="284">
        <v>298.98</v>
      </c>
      <c r="D2587" s="98">
        <f t="shared" si="85"/>
        <v>1.4472456413194732</v>
      </c>
      <c r="E2587" s="98">
        <v>2.2123893805310324E-3</v>
      </c>
      <c r="F2587" s="98">
        <v>2578</v>
      </c>
      <c r="G2587" s="76">
        <f t="shared" ca="1" si="84"/>
        <v>-2.0939684510381741E-3</v>
      </c>
    </row>
    <row r="2588" spans="2:7">
      <c r="B2588" s="283">
        <v>36784.645833333336</v>
      </c>
      <c r="C2588" s="284">
        <v>27.19</v>
      </c>
      <c r="D2588" s="98">
        <f t="shared" si="85"/>
        <v>-0.90905746203759452</v>
      </c>
      <c r="E2588" s="98">
        <v>2.2115739034280768E-3</v>
      </c>
      <c r="F2588" s="98">
        <v>2579</v>
      </c>
      <c r="G2588" s="76">
        <f t="shared" ca="1" si="84"/>
        <v>5.5069865776858004E-3</v>
      </c>
    </row>
    <row r="2589" spans="2:7">
      <c r="B2589" s="283">
        <v>45811.645833333336</v>
      </c>
      <c r="C2589" s="284">
        <v>2798.5</v>
      </c>
      <c r="D2589" s="98">
        <f t="shared" si="85"/>
        <v>101.92386906951084</v>
      </c>
      <c r="E2589" s="98">
        <v>2.2096242206328665E-3</v>
      </c>
      <c r="F2589" s="98">
        <v>2580</v>
      </c>
      <c r="G2589" s="76">
        <f t="shared" ca="1" si="84"/>
        <v>-3.0231708084283909E-2</v>
      </c>
    </row>
    <row r="2590" spans="2:7">
      <c r="B2590" s="283">
        <v>45622.645833333336</v>
      </c>
      <c r="C2590" s="284">
        <v>1923.87</v>
      </c>
      <c r="D2590" s="98">
        <f t="shared" si="85"/>
        <v>-0.3125352867607647</v>
      </c>
      <c r="E2590" s="98">
        <v>2.2087589795949381E-3</v>
      </c>
      <c r="F2590" s="98">
        <v>2581</v>
      </c>
      <c r="G2590" s="76">
        <f t="shared" ca="1" si="84"/>
        <v>-4.01496074554075E-2</v>
      </c>
    </row>
    <row r="2591" spans="2:7">
      <c r="B2591" s="283">
        <v>37960.645833333336</v>
      </c>
      <c r="C2591" s="284">
        <v>27.23</v>
      </c>
      <c r="D2591" s="98">
        <f t="shared" si="85"/>
        <v>-0.98584623701185636</v>
      </c>
      <c r="E2591" s="98">
        <v>2.2083179977916423E-3</v>
      </c>
      <c r="F2591" s="98">
        <v>2582</v>
      </c>
      <c r="G2591" s="76">
        <f t="shared" ca="1" si="84"/>
        <v>3.7641291324465982E-2</v>
      </c>
    </row>
    <row r="2592" spans="2:7">
      <c r="B2592" s="283">
        <v>39665.645833333336</v>
      </c>
      <c r="C2592" s="284">
        <v>95.44</v>
      </c>
      <c r="D2592" s="98">
        <f t="shared" si="85"/>
        <v>2.5049577671685639</v>
      </c>
      <c r="E2592" s="98">
        <v>2.2051874409323435E-3</v>
      </c>
      <c r="F2592" s="98">
        <v>2583</v>
      </c>
      <c r="G2592" s="76">
        <f t="shared" ca="1" si="84"/>
        <v>-4.1419282849836803E-3</v>
      </c>
    </row>
    <row r="2593" spans="2:7">
      <c r="B2593" s="283">
        <v>44125.645833333336</v>
      </c>
      <c r="C2593" s="284">
        <v>286.45</v>
      </c>
      <c r="D2593" s="98">
        <f t="shared" si="85"/>
        <v>2.0013621123218774</v>
      </c>
      <c r="E2593" s="98">
        <v>2.2041844517528553E-3</v>
      </c>
      <c r="F2593" s="98">
        <v>2584</v>
      </c>
      <c r="G2593" s="76">
        <f t="shared" ca="1" si="84"/>
        <v>-1.4100095048172319E-2</v>
      </c>
    </row>
    <row r="2594" spans="2:7">
      <c r="B2594" s="283">
        <v>45040.645833333336</v>
      </c>
      <c r="C2594" s="284">
        <v>566.16999999999996</v>
      </c>
      <c r="D2594" s="98">
        <f t="shared" si="85"/>
        <v>0.97650549834176981</v>
      </c>
      <c r="E2594" s="98">
        <v>2.1949622077070963E-3</v>
      </c>
      <c r="F2594" s="98">
        <v>2585</v>
      </c>
      <c r="G2594" s="76">
        <f t="shared" ca="1" si="84"/>
        <v>-1.2382742709741837E-2</v>
      </c>
    </row>
    <row r="2595" spans="2:7">
      <c r="B2595" s="283">
        <v>44060.645833333336</v>
      </c>
      <c r="C2595" s="284">
        <v>313.5</v>
      </c>
      <c r="D2595" s="98">
        <f t="shared" si="85"/>
        <v>-0.44627938605012629</v>
      </c>
      <c r="E2595" s="98">
        <v>2.173774055367339E-3</v>
      </c>
      <c r="F2595" s="98">
        <v>2586</v>
      </c>
      <c r="G2595" s="76">
        <f t="shared" ca="1" si="84"/>
        <v>-2.2244367992314752E-2</v>
      </c>
    </row>
    <row r="2596" spans="2:7">
      <c r="B2596" s="283">
        <v>44181.645833333336</v>
      </c>
      <c r="C2596" s="284">
        <v>332.97</v>
      </c>
      <c r="D2596" s="98">
        <f t="shared" si="85"/>
        <v>6.2105263157894885E-2</v>
      </c>
      <c r="E2596" s="98">
        <v>2.1670428893905136E-3</v>
      </c>
      <c r="F2596" s="98">
        <v>2587</v>
      </c>
      <c r="G2596" s="76">
        <f t="shared" ca="1" si="84"/>
        <v>2.5656011176389344E-2</v>
      </c>
    </row>
    <row r="2597" spans="2:7">
      <c r="B2597" s="283">
        <v>39156.645833333336</v>
      </c>
      <c r="C2597" s="284">
        <v>74.23</v>
      </c>
      <c r="D2597" s="98">
        <f t="shared" si="85"/>
        <v>-0.77706700303330634</v>
      </c>
      <c r="E2597" s="98">
        <v>2.16011880653455E-3</v>
      </c>
      <c r="F2597" s="98">
        <v>2588</v>
      </c>
      <c r="G2597" s="76">
        <f t="shared" ca="1" si="84"/>
        <v>-2.3268513928417531E-2</v>
      </c>
    </row>
    <row r="2598" spans="2:7">
      <c r="B2598" s="283">
        <v>44768.645833333336</v>
      </c>
      <c r="C2598" s="284">
        <v>371.65</v>
      </c>
      <c r="D2598" s="98">
        <f t="shared" si="85"/>
        <v>4.0067358210965915</v>
      </c>
      <c r="E2598" s="98">
        <v>2.1572064176889061E-3</v>
      </c>
      <c r="F2598" s="98">
        <v>2589</v>
      </c>
      <c r="G2598" s="76">
        <f t="shared" ca="1" si="84"/>
        <v>1.4292453265007072E-2</v>
      </c>
    </row>
    <row r="2599" spans="2:7">
      <c r="B2599" s="283">
        <v>39293.645833333336</v>
      </c>
      <c r="C2599" s="284">
        <v>88.37</v>
      </c>
      <c r="D2599" s="98">
        <f t="shared" si="85"/>
        <v>-0.76222252118929101</v>
      </c>
      <c r="E2599" s="98">
        <v>2.1546836017236615E-3</v>
      </c>
      <c r="F2599" s="98">
        <v>2590</v>
      </c>
      <c r="G2599" s="76">
        <f t="shared" ca="1" si="84"/>
        <v>3.6013706691413738E-2</v>
      </c>
    </row>
    <row r="2600" spans="2:7">
      <c r="B2600" s="283">
        <v>43032.645833333336</v>
      </c>
      <c r="C2600" s="284">
        <v>336.32</v>
      </c>
      <c r="D2600" s="98">
        <f t="shared" si="85"/>
        <v>2.8058164535475836</v>
      </c>
      <c r="E2600" s="98">
        <v>2.1454112038139517E-3</v>
      </c>
      <c r="F2600" s="98">
        <v>2591</v>
      </c>
      <c r="G2600" s="76">
        <f t="shared" ca="1" si="84"/>
        <v>-2.8994773636344836E-2</v>
      </c>
    </row>
    <row r="2601" spans="2:7">
      <c r="B2601" s="283">
        <v>41471.645833333336</v>
      </c>
      <c r="C2601" s="284">
        <v>182.55</v>
      </c>
      <c r="D2601" s="98">
        <f t="shared" si="85"/>
        <v>-0.4572133682207421</v>
      </c>
      <c r="E2601" s="98">
        <v>2.1409749670620037E-3</v>
      </c>
      <c r="F2601" s="98">
        <v>2592</v>
      </c>
      <c r="G2601" s="76">
        <f t="shared" ca="1" si="84"/>
        <v>-5.8354383407534162E-2</v>
      </c>
    </row>
    <row r="2602" spans="2:7">
      <c r="B2602" s="283">
        <v>38467.645833333336</v>
      </c>
      <c r="C2602" s="284">
        <v>56.17</v>
      </c>
      <c r="D2602" s="98">
        <f t="shared" si="85"/>
        <v>-0.69230347849904139</v>
      </c>
      <c r="E2602" s="98">
        <v>2.1409455842997804E-3</v>
      </c>
      <c r="F2602" s="98">
        <v>2593</v>
      </c>
      <c r="G2602" s="76">
        <f t="shared" ca="1" si="84"/>
        <v>3.1692021252271947E-2</v>
      </c>
    </row>
    <row r="2603" spans="2:7">
      <c r="B2603" s="283">
        <v>43539.645833333336</v>
      </c>
      <c r="C2603" s="284">
        <v>360.85</v>
      </c>
      <c r="D2603" s="98">
        <f t="shared" si="85"/>
        <v>5.4242478191205272</v>
      </c>
      <c r="E2603" s="98">
        <v>2.1384136858477731E-3</v>
      </c>
      <c r="F2603" s="98">
        <v>2594</v>
      </c>
      <c r="G2603" s="76">
        <f t="shared" ca="1" si="84"/>
        <v>3.5154805163791644E-2</v>
      </c>
    </row>
    <row r="2604" spans="2:7">
      <c r="B2604" s="283">
        <v>42601.645833333336</v>
      </c>
      <c r="C2604" s="284">
        <v>398.52</v>
      </c>
      <c r="D2604" s="98">
        <f t="shared" si="85"/>
        <v>0.10439240681723705</v>
      </c>
      <c r="E2604" s="98">
        <v>2.1374506500364543E-3</v>
      </c>
      <c r="F2604" s="98">
        <v>2595</v>
      </c>
      <c r="G2604" s="76">
        <f t="shared" ca="1" si="84"/>
        <v>2.768708558705784E-2</v>
      </c>
    </row>
    <row r="2605" spans="2:7">
      <c r="B2605" s="283">
        <v>42901.645833333336</v>
      </c>
      <c r="C2605" s="284">
        <v>415.45</v>
      </c>
      <c r="D2605" s="98">
        <f t="shared" si="85"/>
        <v>4.248218408110005E-2</v>
      </c>
      <c r="E2605" s="98">
        <v>2.1226813324648486E-3</v>
      </c>
      <c r="F2605" s="98">
        <v>2596</v>
      </c>
      <c r="G2605" s="76">
        <f t="shared" ca="1" si="84"/>
        <v>3.4783711292308776E-2</v>
      </c>
    </row>
    <row r="2606" spans="2:7">
      <c r="B2606" s="283">
        <v>38524.645833333336</v>
      </c>
      <c r="C2606" s="284">
        <v>52</v>
      </c>
      <c r="D2606" s="98">
        <f t="shared" si="85"/>
        <v>-0.87483451678902391</v>
      </c>
      <c r="E2606" s="98">
        <v>2.1198689535555371E-3</v>
      </c>
      <c r="F2606" s="98">
        <v>2597</v>
      </c>
      <c r="G2606" s="76">
        <f t="shared" ca="1" si="84"/>
        <v>2.3723875023041095E-2</v>
      </c>
    </row>
    <row r="2607" spans="2:7">
      <c r="B2607" s="283">
        <v>39451.645833333336</v>
      </c>
      <c r="C2607" s="284">
        <v>113.6</v>
      </c>
      <c r="D2607" s="98">
        <f t="shared" si="85"/>
        <v>1.1846153846153844</v>
      </c>
      <c r="E2607" s="98">
        <v>2.1171489061397875E-3</v>
      </c>
      <c r="F2607" s="98">
        <v>2598</v>
      </c>
      <c r="G2607" s="76">
        <f t="shared" ca="1" si="84"/>
        <v>2.7610709952414034E-2</v>
      </c>
    </row>
    <row r="2608" spans="2:7">
      <c r="B2608" s="283">
        <v>42744.645833333336</v>
      </c>
      <c r="C2608" s="284">
        <v>345.4</v>
      </c>
      <c r="D2608" s="98">
        <f t="shared" si="85"/>
        <v>2.040492957746479</v>
      </c>
      <c r="E2608" s="98">
        <v>2.0888940466519124E-3</v>
      </c>
      <c r="F2608" s="98">
        <v>2599</v>
      </c>
      <c r="G2608" s="76">
        <f t="shared" ca="1" si="84"/>
        <v>-4.2662898337587477E-2</v>
      </c>
    </row>
    <row r="2609" spans="2:7">
      <c r="B2609" s="283">
        <v>38301.645833333336</v>
      </c>
      <c r="C2609" s="284">
        <v>28.79</v>
      </c>
      <c r="D2609" s="98">
        <f t="shared" si="85"/>
        <v>-0.91664736537348002</v>
      </c>
      <c r="E2609" s="98">
        <v>2.0884093282282912E-3</v>
      </c>
      <c r="F2609" s="98">
        <v>2600</v>
      </c>
      <c r="G2609" s="76">
        <f t="shared" ca="1" si="84"/>
        <v>-9.006484875609188E-3</v>
      </c>
    </row>
    <row r="2610" spans="2:7">
      <c r="B2610" s="283">
        <v>40380.645833333336</v>
      </c>
      <c r="C2610" s="284">
        <v>125.21</v>
      </c>
      <c r="D2610" s="98">
        <f t="shared" si="85"/>
        <v>3.3490795415074679</v>
      </c>
      <c r="E2610" s="98">
        <v>2.0808323329331024E-3</v>
      </c>
      <c r="F2610" s="98">
        <v>2601</v>
      </c>
      <c r="G2610" s="76">
        <f t="shared" ca="1" si="84"/>
        <v>1.2779857159270552E-2</v>
      </c>
    </row>
    <row r="2611" spans="2:7">
      <c r="B2611" s="283">
        <v>44014.645833333336</v>
      </c>
      <c r="C2611" s="284">
        <v>327.9</v>
      </c>
      <c r="D2611" s="98">
        <f t="shared" si="85"/>
        <v>1.6188004153022919</v>
      </c>
      <c r="E2611" s="98">
        <v>2.0781125848052806E-3</v>
      </c>
      <c r="F2611" s="98">
        <v>2602</v>
      </c>
      <c r="G2611" s="76">
        <f t="shared" ca="1" si="84"/>
        <v>-3.7424956174436107E-2</v>
      </c>
    </row>
    <row r="2612" spans="2:7">
      <c r="B2612" s="283">
        <v>43550.645833333336</v>
      </c>
      <c r="C2612" s="284">
        <v>373.27</v>
      </c>
      <c r="D2612" s="98">
        <f t="shared" si="85"/>
        <v>0.13836535529124738</v>
      </c>
      <c r="E2612" s="98">
        <v>2.0671140939596544E-3</v>
      </c>
      <c r="F2612" s="98">
        <v>2603</v>
      </c>
      <c r="G2612" s="76">
        <f t="shared" ca="1" si="84"/>
        <v>8.3145765428026108E-3</v>
      </c>
    </row>
    <row r="2613" spans="2:7">
      <c r="B2613" s="283">
        <v>43581.645833333336</v>
      </c>
      <c r="C2613" s="284">
        <v>375.17</v>
      </c>
      <c r="D2613" s="98">
        <f t="shared" si="85"/>
        <v>5.0901492217430011E-3</v>
      </c>
      <c r="E2613" s="98">
        <v>2.0566239316239798E-3</v>
      </c>
      <c r="F2613" s="98">
        <v>2604</v>
      </c>
      <c r="G2613" s="76">
        <f t="shared" ca="1" si="84"/>
        <v>3.6744759445615616E-2</v>
      </c>
    </row>
    <row r="2614" spans="2:7">
      <c r="B2614" s="283">
        <v>41374.645833333336</v>
      </c>
      <c r="C2614" s="284">
        <v>176.11</v>
      </c>
      <c r="D2614" s="98">
        <f t="shared" si="85"/>
        <v>-0.53058613428579049</v>
      </c>
      <c r="E2614" s="98">
        <v>2.0483641536273023E-3</v>
      </c>
      <c r="F2614" s="98">
        <v>2605</v>
      </c>
      <c r="G2614" s="76">
        <f t="shared" ca="1" si="84"/>
        <v>-3.7550443239665423E-3</v>
      </c>
    </row>
    <row r="2615" spans="2:7">
      <c r="B2615" s="283">
        <v>43090.645833333336</v>
      </c>
      <c r="C2615" s="284">
        <v>329.12</v>
      </c>
      <c r="D2615" s="98">
        <f t="shared" si="85"/>
        <v>0.86883198001249218</v>
      </c>
      <c r="E2615" s="98">
        <v>2.039884305069295E-3</v>
      </c>
      <c r="F2615" s="98">
        <v>2606</v>
      </c>
      <c r="G2615" s="76">
        <f t="shared" ca="1" si="84"/>
        <v>1.2553657107613095E-2</v>
      </c>
    </row>
    <row r="2616" spans="2:7">
      <c r="B2616" s="283">
        <v>41221.645833333336</v>
      </c>
      <c r="C2616" s="284">
        <v>216.25</v>
      </c>
      <c r="D2616" s="98">
        <f t="shared" si="85"/>
        <v>-0.342944822557122</v>
      </c>
      <c r="E2616" s="98">
        <v>2.0388304527130252E-3</v>
      </c>
      <c r="F2616" s="98">
        <v>2607</v>
      </c>
      <c r="G2616" s="76">
        <f t="shared" ca="1" si="84"/>
        <v>-4.4620355869195889E-2</v>
      </c>
    </row>
    <row r="2617" spans="2:7">
      <c r="B2617" s="283">
        <v>41313.645833333336</v>
      </c>
      <c r="C2617" s="284">
        <v>216.64</v>
      </c>
      <c r="D2617" s="98">
        <f t="shared" si="85"/>
        <v>1.803468208092518E-3</v>
      </c>
      <c r="E2617" s="98">
        <v>2.0351526364477124E-3</v>
      </c>
      <c r="F2617" s="98">
        <v>2608</v>
      </c>
      <c r="G2617" s="76">
        <f t="shared" ca="1" si="84"/>
        <v>8.5513445127282494E-3</v>
      </c>
    </row>
    <row r="2618" spans="2:7">
      <c r="B2618" s="283">
        <v>44385.645833333336</v>
      </c>
      <c r="C2618" s="284">
        <v>335.6</v>
      </c>
      <c r="D2618" s="98">
        <f t="shared" si="85"/>
        <v>0.54911373707533251</v>
      </c>
      <c r="E2618" s="98">
        <v>2.030335602531963E-3</v>
      </c>
      <c r="F2618" s="98">
        <v>2609</v>
      </c>
      <c r="G2618" s="76">
        <f t="shared" ca="1" si="84"/>
        <v>1.1203739950275141E-2</v>
      </c>
    </row>
    <row r="2619" spans="2:7">
      <c r="B2619" s="283">
        <v>44603.645833333336</v>
      </c>
      <c r="C2619" s="284">
        <v>359.8</v>
      </c>
      <c r="D2619" s="98">
        <f t="shared" si="85"/>
        <v>7.2109654350417163E-2</v>
      </c>
      <c r="E2619" s="98">
        <v>2.0051242063050534E-3</v>
      </c>
      <c r="F2619" s="98">
        <v>2610</v>
      </c>
      <c r="G2619" s="76">
        <f t="shared" ca="1" si="84"/>
        <v>-4.9226276392172804E-3</v>
      </c>
    </row>
    <row r="2620" spans="2:7">
      <c r="B2620" s="283">
        <v>43298.645833333336</v>
      </c>
      <c r="C2620" s="284">
        <v>234.9</v>
      </c>
      <c r="D2620" s="98">
        <f t="shared" si="85"/>
        <v>-0.34713729849916619</v>
      </c>
      <c r="E2620" s="98">
        <v>2.0048628588491546E-3</v>
      </c>
      <c r="F2620" s="98">
        <v>2611</v>
      </c>
      <c r="G2620" s="76">
        <f t="shared" ca="1" si="84"/>
        <v>5.7835142872604793E-3</v>
      </c>
    </row>
    <row r="2621" spans="2:7">
      <c r="B2621" s="283">
        <v>44252.645833333336</v>
      </c>
      <c r="C2621" s="284">
        <v>302.77</v>
      </c>
      <c r="D2621" s="98">
        <f t="shared" si="85"/>
        <v>0.28893146019582794</v>
      </c>
      <c r="E2621" s="98">
        <v>1.9856372240789621E-3</v>
      </c>
      <c r="F2621" s="98">
        <v>2612</v>
      </c>
      <c r="G2621" s="76">
        <f t="shared" ca="1" si="84"/>
        <v>-6.2482600681119226E-3</v>
      </c>
    </row>
    <row r="2622" spans="2:7">
      <c r="B2622" s="283">
        <v>40938.645833333336</v>
      </c>
      <c r="C2622" s="284">
        <v>192.39</v>
      </c>
      <c r="D2622" s="98">
        <f t="shared" si="85"/>
        <v>-0.36456716319318294</v>
      </c>
      <c r="E2622" s="98">
        <v>1.9790635904379794E-3</v>
      </c>
      <c r="F2622" s="98">
        <v>2613</v>
      </c>
      <c r="G2622" s="76">
        <f t="shared" ca="1" si="84"/>
        <v>2.4167440505522527E-3</v>
      </c>
    </row>
    <row r="2623" spans="2:7">
      <c r="B2623" s="283">
        <v>43096.645833333336</v>
      </c>
      <c r="C2623" s="284">
        <v>331.05</v>
      </c>
      <c r="D2623" s="98">
        <f t="shared" si="85"/>
        <v>0.72072353032901937</v>
      </c>
      <c r="E2623" s="98">
        <v>1.9673123486683153E-3</v>
      </c>
      <c r="F2623" s="98">
        <v>2614</v>
      </c>
      <c r="G2623" s="76">
        <f t="shared" ca="1" si="84"/>
        <v>-4.6657388618688005E-2</v>
      </c>
    </row>
    <row r="2624" spans="2:7">
      <c r="B2624" s="283">
        <v>38693.645833333336</v>
      </c>
      <c r="C2624" s="284">
        <v>106.97</v>
      </c>
      <c r="D2624" s="98">
        <f t="shared" si="85"/>
        <v>-0.67687660474248612</v>
      </c>
      <c r="E2624" s="98">
        <v>1.9670288497564137E-3</v>
      </c>
      <c r="F2624" s="98">
        <v>2615</v>
      </c>
      <c r="G2624" s="76">
        <f t="shared" ca="1" si="84"/>
        <v>8.6011625550275871E-3</v>
      </c>
    </row>
    <row r="2625" spans="2:7">
      <c r="B2625" s="283">
        <v>44167.645833333336</v>
      </c>
      <c r="C2625" s="284">
        <v>300.67</v>
      </c>
      <c r="D2625" s="98">
        <f t="shared" si="85"/>
        <v>1.8107880714218942</v>
      </c>
      <c r="E2625" s="98">
        <v>1.96614236203696E-3</v>
      </c>
      <c r="F2625" s="98">
        <v>2616</v>
      </c>
      <c r="G2625" s="76">
        <f t="shared" ca="1" si="84"/>
        <v>7.9518404183309081E-3</v>
      </c>
    </row>
    <row r="2626" spans="2:7">
      <c r="B2626" s="283">
        <v>41626.645833333336</v>
      </c>
      <c r="C2626" s="284">
        <v>168.55</v>
      </c>
      <c r="D2626" s="98">
        <f t="shared" si="85"/>
        <v>-0.43941863172248641</v>
      </c>
      <c r="E2626" s="98">
        <v>1.9617167994294693E-3</v>
      </c>
      <c r="F2626" s="98">
        <v>2617</v>
      </c>
      <c r="G2626" s="76">
        <f t="shared" ca="1" si="84"/>
        <v>-2.9637349758040291E-3</v>
      </c>
    </row>
    <row r="2627" spans="2:7">
      <c r="B2627" s="283">
        <v>43551.645833333336</v>
      </c>
      <c r="C2627" s="284">
        <v>374</v>
      </c>
      <c r="D2627" s="98">
        <f t="shared" si="85"/>
        <v>1.2189261346781368</v>
      </c>
      <c r="E2627" s="98">
        <v>1.9556889115117659E-3</v>
      </c>
      <c r="F2627" s="98">
        <v>2618</v>
      </c>
      <c r="G2627" s="76">
        <f t="shared" ca="1" si="84"/>
        <v>5.0014569598268496E-3</v>
      </c>
    </row>
    <row r="2628" spans="2:7">
      <c r="B2628" s="283">
        <v>43208.645833333336</v>
      </c>
      <c r="C2628" s="284">
        <v>292.2</v>
      </c>
      <c r="D2628" s="98">
        <f t="shared" si="85"/>
        <v>-0.21871657754010698</v>
      </c>
      <c r="E2628" s="98">
        <v>1.9545314268079039E-3</v>
      </c>
      <c r="F2628" s="98">
        <v>2619</v>
      </c>
      <c r="G2628" s="76">
        <f t="shared" ca="1" si="84"/>
        <v>-1.4083287772736465E-2</v>
      </c>
    </row>
    <row r="2629" spans="2:7">
      <c r="B2629" s="283">
        <v>40393.645833333336</v>
      </c>
      <c r="C2629" s="284">
        <v>123.5</v>
      </c>
      <c r="D2629" s="98">
        <f t="shared" si="85"/>
        <v>-0.57734428473648181</v>
      </c>
      <c r="E2629" s="98">
        <v>1.9471036832710009E-3</v>
      </c>
      <c r="F2629" s="98">
        <v>2620</v>
      </c>
      <c r="G2629" s="76">
        <f t="shared" ca="1" si="84"/>
        <v>2.4480202619764985E-2</v>
      </c>
    </row>
    <row r="2630" spans="2:7">
      <c r="B2630" s="283">
        <v>44271.645833333336</v>
      </c>
      <c r="C2630" s="284">
        <v>298.55</v>
      </c>
      <c r="D2630" s="98">
        <f t="shared" si="85"/>
        <v>1.4174089068825912</v>
      </c>
      <c r="E2630" s="98">
        <v>1.9465046816793397E-3</v>
      </c>
      <c r="F2630" s="98">
        <v>2621</v>
      </c>
      <c r="G2630" s="76">
        <f t="shared" ca="1" si="84"/>
        <v>2.3713598043924117E-2</v>
      </c>
    </row>
    <row r="2631" spans="2:7">
      <c r="B2631" s="283">
        <v>44175.645833333336</v>
      </c>
      <c r="C2631" s="284">
        <v>339.73</v>
      </c>
      <c r="D2631" s="98">
        <f t="shared" si="85"/>
        <v>0.13793334449840899</v>
      </c>
      <c r="E2631" s="98">
        <v>1.9465007225647479E-3</v>
      </c>
      <c r="F2631" s="98">
        <v>2622</v>
      </c>
      <c r="G2631" s="76">
        <f t="shared" ca="1" si="84"/>
        <v>-1.9919462059667766E-2</v>
      </c>
    </row>
    <row r="2632" spans="2:7">
      <c r="B2632" s="283">
        <v>37442.645833333336</v>
      </c>
      <c r="C2632" s="284">
        <v>25.93</v>
      </c>
      <c r="D2632" s="98">
        <f t="shared" si="85"/>
        <v>-0.92367468283637011</v>
      </c>
      <c r="E2632" s="98">
        <v>1.9319938176198814E-3</v>
      </c>
      <c r="F2632" s="98">
        <v>2623</v>
      </c>
      <c r="G2632" s="76">
        <f t="shared" ca="1" si="84"/>
        <v>-3.0651421091198436E-2</v>
      </c>
    </row>
    <row r="2633" spans="2:7">
      <c r="B2633" s="283">
        <v>42002.645833333336</v>
      </c>
      <c r="C2633" s="284">
        <v>194.3</v>
      </c>
      <c r="D2633" s="98">
        <f t="shared" si="85"/>
        <v>6.493251060547629</v>
      </c>
      <c r="E2633" s="98">
        <v>1.9079049141443871E-3</v>
      </c>
      <c r="F2633" s="98">
        <v>2624</v>
      </c>
      <c r="G2633" s="76">
        <f t="shared" ca="1" si="84"/>
        <v>-1.5370295608806362E-2</v>
      </c>
    </row>
    <row r="2634" spans="2:7">
      <c r="B2634" s="283">
        <v>42016.645833333336</v>
      </c>
      <c r="C2634" s="284">
        <v>190.03</v>
      </c>
      <c r="D2634" s="98">
        <f t="shared" si="85"/>
        <v>-2.1976325270200769E-2</v>
      </c>
      <c r="E2634" s="98">
        <v>1.8980334264775411E-3</v>
      </c>
      <c r="F2634" s="98">
        <v>2625</v>
      </c>
      <c r="G2634" s="76">
        <f t="shared" ref="G2634:G2697" ca="1" si="86">_xlfn.NORM.INV(RAND(),M$12,M$13)</f>
        <v>-8.4392875754492232E-3</v>
      </c>
    </row>
    <row r="2635" spans="2:7">
      <c r="B2635" s="283">
        <v>45499.645833333336</v>
      </c>
      <c r="C2635" s="284">
        <v>1434.18</v>
      </c>
      <c r="D2635" s="98">
        <f t="shared" ref="D2635:D2698" si="87">C2635/C2634-1</f>
        <v>6.5471241382939542</v>
      </c>
      <c r="E2635" s="98">
        <v>1.8861597786905548E-3</v>
      </c>
      <c r="F2635" s="98">
        <v>2626</v>
      </c>
      <c r="G2635" s="76">
        <f t="shared" ca="1" si="86"/>
        <v>4.0230383096368193E-2</v>
      </c>
    </row>
    <row r="2636" spans="2:7">
      <c r="B2636" s="283">
        <v>37259.645833333336</v>
      </c>
      <c r="C2636" s="284">
        <v>26.72</v>
      </c>
      <c r="D2636" s="98">
        <f t="shared" si="87"/>
        <v>-0.9813691447377596</v>
      </c>
      <c r="E2636" s="98">
        <v>1.8747656542930091E-3</v>
      </c>
      <c r="F2636" s="98">
        <v>2627</v>
      </c>
      <c r="G2636" s="76">
        <f t="shared" ca="1" si="86"/>
        <v>2.5489362855080487E-2</v>
      </c>
    </row>
    <row r="2637" spans="2:7">
      <c r="B2637" s="283">
        <v>42146.645833333336</v>
      </c>
      <c r="C2637" s="284">
        <v>166.93</v>
      </c>
      <c r="D2637" s="98">
        <f t="shared" si="87"/>
        <v>5.2473802395209583</v>
      </c>
      <c r="E2637" s="98">
        <v>1.8605209458648631E-3</v>
      </c>
      <c r="F2637" s="98">
        <v>2628</v>
      </c>
      <c r="G2637" s="76">
        <f t="shared" ca="1" si="86"/>
        <v>-3.7822140986085981E-2</v>
      </c>
    </row>
    <row r="2638" spans="2:7">
      <c r="B2638" s="283">
        <v>38224.645833333336</v>
      </c>
      <c r="C2638" s="284">
        <v>26.97</v>
      </c>
      <c r="D2638" s="98">
        <f t="shared" si="87"/>
        <v>-0.83843527226981374</v>
      </c>
      <c r="E2638" s="98">
        <v>1.857355126300142E-3</v>
      </c>
      <c r="F2638" s="98">
        <v>2629</v>
      </c>
      <c r="G2638" s="76">
        <f t="shared" ca="1" si="86"/>
        <v>-1.8069370925970895E-2</v>
      </c>
    </row>
    <row r="2639" spans="2:7">
      <c r="B2639" s="283">
        <v>39104.645833333336</v>
      </c>
      <c r="C2639" s="284">
        <v>91.96</v>
      </c>
      <c r="D2639" s="98">
        <f t="shared" si="87"/>
        <v>2.4097144975899147</v>
      </c>
      <c r="E2639" s="98">
        <v>1.8520536006099153E-3</v>
      </c>
      <c r="F2639" s="98">
        <v>2630</v>
      </c>
      <c r="G2639" s="76">
        <f t="shared" ca="1" si="86"/>
        <v>4.2483889914915099E-2</v>
      </c>
    </row>
    <row r="2640" spans="2:7">
      <c r="B2640" s="283">
        <v>44279.645833333336</v>
      </c>
      <c r="C2640" s="284">
        <v>299.2</v>
      </c>
      <c r="D2640" s="98">
        <f t="shared" si="87"/>
        <v>2.2535885167464116</v>
      </c>
      <c r="E2640" s="98">
        <v>1.8416206261511192E-3</v>
      </c>
      <c r="F2640" s="98">
        <v>2631</v>
      </c>
      <c r="G2640" s="76">
        <f t="shared" ca="1" si="86"/>
        <v>9.9746739447440797E-3</v>
      </c>
    </row>
    <row r="2641" spans="2:7">
      <c r="B2641" s="283">
        <v>44396.645833333336</v>
      </c>
      <c r="C2641" s="284">
        <v>348.27</v>
      </c>
      <c r="D2641" s="98">
        <f t="shared" si="87"/>
        <v>0.16400401069518722</v>
      </c>
      <c r="E2641" s="98">
        <v>1.8410378851076992E-3</v>
      </c>
      <c r="F2641" s="98">
        <v>2632</v>
      </c>
      <c r="G2641" s="76">
        <f t="shared" ca="1" si="86"/>
        <v>2.8028288666592367E-2</v>
      </c>
    </row>
    <row r="2642" spans="2:7">
      <c r="B2642" s="283">
        <v>37229.645833333336</v>
      </c>
      <c r="C2642" s="284">
        <v>27.23</v>
      </c>
      <c r="D2642" s="98">
        <f t="shared" si="87"/>
        <v>-0.92181353547534961</v>
      </c>
      <c r="E2642" s="98">
        <v>1.8395879323032105E-3</v>
      </c>
      <c r="F2642" s="98">
        <v>2633</v>
      </c>
      <c r="G2642" s="76">
        <f t="shared" ca="1" si="86"/>
        <v>-1.3773532208151248E-2</v>
      </c>
    </row>
    <row r="2643" spans="2:7">
      <c r="B2643" s="283">
        <v>41879.645833333336</v>
      </c>
      <c r="C2643" s="284">
        <v>179.75</v>
      </c>
      <c r="D2643" s="98">
        <f t="shared" si="87"/>
        <v>5.6011751744399554</v>
      </c>
      <c r="E2643" s="98">
        <v>1.8392598372534152E-3</v>
      </c>
      <c r="F2643" s="98">
        <v>2634</v>
      </c>
      <c r="G2643" s="76">
        <f t="shared" ca="1" si="86"/>
        <v>2.575540858926573E-2</v>
      </c>
    </row>
    <row r="2644" spans="2:7">
      <c r="B2644" s="283">
        <v>42695.645833333336</v>
      </c>
      <c r="C2644" s="284">
        <v>314.95</v>
      </c>
      <c r="D2644" s="98">
        <f t="shared" si="87"/>
        <v>0.75215577190542415</v>
      </c>
      <c r="E2644" s="98">
        <v>1.813092435905661E-3</v>
      </c>
      <c r="F2644" s="98">
        <v>2635</v>
      </c>
      <c r="G2644" s="76">
        <f t="shared" ca="1" si="86"/>
        <v>7.1456770921068197E-2</v>
      </c>
    </row>
    <row r="2645" spans="2:7">
      <c r="B2645" s="283">
        <v>38946.645833333336</v>
      </c>
      <c r="C2645" s="284">
        <v>77.73</v>
      </c>
      <c r="D2645" s="98">
        <f t="shared" si="87"/>
        <v>-0.75319892046356562</v>
      </c>
      <c r="E2645" s="98">
        <v>1.8043562314731254E-3</v>
      </c>
      <c r="F2645" s="98">
        <v>2636</v>
      </c>
      <c r="G2645" s="76">
        <f t="shared" ca="1" si="86"/>
        <v>4.5631594194309642E-2</v>
      </c>
    </row>
    <row r="2646" spans="2:7">
      <c r="B2646" s="283">
        <v>43417.645833333336</v>
      </c>
      <c r="C2646" s="284">
        <v>278.77999999999997</v>
      </c>
      <c r="D2646" s="98">
        <f t="shared" si="87"/>
        <v>2.5865174321368833</v>
      </c>
      <c r="E2646" s="98">
        <v>1.7967514733361334E-3</v>
      </c>
      <c r="F2646" s="98">
        <v>2637</v>
      </c>
      <c r="G2646" s="76">
        <f t="shared" ca="1" si="86"/>
        <v>2.4177911579601708E-3</v>
      </c>
    </row>
    <row r="2647" spans="2:7">
      <c r="B2647" s="283">
        <v>40246.645833333336</v>
      </c>
      <c r="C2647" s="284">
        <v>117.24</v>
      </c>
      <c r="D2647" s="98">
        <f t="shared" si="87"/>
        <v>-0.57945333237678454</v>
      </c>
      <c r="E2647" s="98">
        <v>1.7944116893102713E-3</v>
      </c>
      <c r="F2647" s="98">
        <v>2638</v>
      </c>
      <c r="G2647" s="76">
        <f t="shared" ca="1" si="86"/>
        <v>2.0691892689723625E-3</v>
      </c>
    </row>
    <row r="2648" spans="2:7">
      <c r="B2648" s="283">
        <v>40343.645833333336</v>
      </c>
      <c r="C2648" s="284">
        <v>123.13</v>
      </c>
      <c r="D2648" s="98">
        <f t="shared" si="87"/>
        <v>5.0238826339133347E-2</v>
      </c>
      <c r="E2648" s="98">
        <v>1.7899275892929722E-3</v>
      </c>
      <c r="F2648" s="98">
        <v>2639</v>
      </c>
      <c r="G2648" s="76">
        <f t="shared" ca="1" si="86"/>
        <v>-6.1019350133510088E-3</v>
      </c>
    </row>
    <row r="2649" spans="2:7">
      <c r="B2649" s="283">
        <v>41823.645833333336</v>
      </c>
      <c r="C2649" s="284">
        <v>196.86</v>
      </c>
      <c r="D2649" s="98">
        <f t="shared" si="87"/>
        <v>0.59879801835458468</v>
      </c>
      <c r="E2649" s="98">
        <v>1.7810798432651431E-3</v>
      </c>
      <c r="F2649" s="98">
        <v>2640</v>
      </c>
      <c r="G2649" s="76">
        <f t="shared" ca="1" si="86"/>
        <v>3.8798998427090954E-2</v>
      </c>
    </row>
    <row r="2650" spans="2:7">
      <c r="B2650" s="283">
        <v>44320.645833333336</v>
      </c>
      <c r="C2650" s="284">
        <v>287.68</v>
      </c>
      <c r="D2650" s="98">
        <f t="shared" si="87"/>
        <v>0.46134308645738087</v>
      </c>
      <c r="E2650" s="98">
        <v>1.7759515269699655E-3</v>
      </c>
      <c r="F2650" s="98">
        <v>2641</v>
      </c>
      <c r="G2650" s="76">
        <f t="shared" ca="1" si="86"/>
        <v>-3.8397825311367803E-2</v>
      </c>
    </row>
    <row r="2651" spans="2:7">
      <c r="B2651" s="283">
        <v>39205.645833333336</v>
      </c>
      <c r="C2651" s="284">
        <v>101.56</v>
      </c>
      <c r="D2651" s="98">
        <f t="shared" si="87"/>
        <v>-0.64696885428253614</v>
      </c>
      <c r="E2651" s="98">
        <v>1.7754981258630842E-3</v>
      </c>
      <c r="F2651" s="98">
        <v>2642</v>
      </c>
      <c r="G2651" s="76">
        <f t="shared" ca="1" si="86"/>
        <v>-3.1654756449236592E-2</v>
      </c>
    </row>
    <row r="2652" spans="2:7">
      <c r="B2652" s="283">
        <v>38562.645833333336</v>
      </c>
      <c r="C2652" s="284">
        <v>50.89</v>
      </c>
      <c r="D2652" s="98">
        <f t="shared" si="87"/>
        <v>-0.49891689641591175</v>
      </c>
      <c r="E2652" s="98">
        <v>1.7716535433072167E-3</v>
      </c>
      <c r="F2652" s="98">
        <v>2643</v>
      </c>
      <c r="G2652" s="76">
        <f t="shared" ca="1" si="86"/>
        <v>-1.866090398067367E-2</v>
      </c>
    </row>
    <row r="2653" spans="2:7">
      <c r="B2653" s="283">
        <v>40414.645833333336</v>
      </c>
      <c r="C2653" s="284">
        <v>119.78</v>
      </c>
      <c r="D2653" s="98">
        <f t="shared" si="87"/>
        <v>1.3537040675967775</v>
      </c>
      <c r="E2653" s="98">
        <v>1.756293384628238E-3</v>
      </c>
      <c r="F2653" s="98">
        <v>2644</v>
      </c>
      <c r="G2653" s="76">
        <f t="shared" ca="1" si="86"/>
        <v>1.3458415074761089E-2</v>
      </c>
    </row>
    <row r="2654" spans="2:7">
      <c r="B2654" s="283">
        <v>40576.645833333336</v>
      </c>
      <c r="C2654" s="284">
        <v>126</v>
      </c>
      <c r="D2654" s="98">
        <f t="shared" si="87"/>
        <v>5.1928535648689156E-2</v>
      </c>
      <c r="E2654" s="98">
        <v>1.7490857051996045E-3</v>
      </c>
      <c r="F2654" s="98">
        <v>2645</v>
      </c>
      <c r="G2654" s="76">
        <f t="shared" ca="1" si="86"/>
        <v>-1.9238589791258188E-2</v>
      </c>
    </row>
    <row r="2655" spans="2:7">
      <c r="B2655" s="283">
        <v>38266.645833333336</v>
      </c>
      <c r="C2655" s="284">
        <v>28.72</v>
      </c>
      <c r="D2655" s="98">
        <f t="shared" si="87"/>
        <v>-0.77206349206349212</v>
      </c>
      <c r="E2655" s="98">
        <v>1.7439832577605952E-3</v>
      </c>
      <c r="F2655" s="98">
        <v>2646</v>
      </c>
      <c r="G2655" s="76">
        <f t="shared" ca="1" si="86"/>
        <v>-2.2971643908353895E-2</v>
      </c>
    </row>
    <row r="2656" spans="2:7">
      <c r="B2656" s="283">
        <v>38300.645833333336</v>
      </c>
      <c r="C2656" s="284">
        <v>28.73</v>
      </c>
      <c r="D2656" s="98">
        <f t="shared" si="87"/>
        <v>3.4818941504188849E-4</v>
      </c>
      <c r="E2656" s="98">
        <v>1.7433751743376469E-3</v>
      </c>
      <c r="F2656" s="98">
        <v>2647</v>
      </c>
      <c r="G2656" s="76">
        <f t="shared" ca="1" si="86"/>
        <v>3.1677019634720823E-3</v>
      </c>
    </row>
    <row r="2657" spans="2:7">
      <c r="B2657" s="283">
        <v>43559.645833333336</v>
      </c>
      <c r="C2657" s="284">
        <v>375.8</v>
      </c>
      <c r="D2657" s="98">
        <f t="shared" si="87"/>
        <v>12.080403759136791</v>
      </c>
      <c r="E2657" s="98">
        <v>1.7326402772226412E-3</v>
      </c>
      <c r="F2657" s="98">
        <v>2648</v>
      </c>
      <c r="G2657" s="76">
        <f t="shared" ca="1" si="86"/>
        <v>-4.7558741978716325E-3</v>
      </c>
    </row>
    <row r="2658" spans="2:7">
      <c r="B2658" s="283">
        <v>37796.645833333336</v>
      </c>
      <c r="C2658" s="284">
        <v>23.32</v>
      </c>
      <c r="D2658" s="98">
        <f t="shared" si="87"/>
        <v>-0.93794571580627994</v>
      </c>
      <c r="E2658" s="98">
        <v>1.7182130584192379E-3</v>
      </c>
      <c r="F2658" s="98">
        <v>2649</v>
      </c>
      <c r="G2658" s="76">
        <f t="shared" ca="1" si="86"/>
        <v>-1.1175665340743637E-3</v>
      </c>
    </row>
    <row r="2659" spans="2:7">
      <c r="B2659" s="283">
        <v>40438.645833333336</v>
      </c>
      <c r="C2659" s="284">
        <v>116.87</v>
      </c>
      <c r="D2659" s="98">
        <f t="shared" si="87"/>
        <v>4.0115780445969129</v>
      </c>
      <c r="E2659" s="98">
        <v>1.7142367360933886E-3</v>
      </c>
      <c r="F2659" s="98">
        <v>2650</v>
      </c>
      <c r="G2659" s="76">
        <f t="shared" ca="1" si="86"/>
        <v>1.7221511716978423E-2</v>
      </c>
    </row>
    <row r="2660" spans="2:7">
      <c r="B2660" s="283">
        <v>42942.645833333336</v>
      </c>
      <c r="C2660" s="284">
        <v>387.58</v>
      </c>
      <c r="D2660" s="98">
        <f t="shared" si="87"/>
        <v>2.316334388636947</v>
      </c>
      <c r="E2660" s="98">
        <v>1.7057789723973205E-3</v>
      </c>
      <c r="F2660" s="98">
        <v>2651</v>
      </c>
      <c r="G2660" s="76">
        <f t="shared" ca="1" si="86"/>
        <v>-8.6785160293207236E-2</v>
      </c>
    </row>
    <row r="2661" spans="2:7">
      <c r="B2661" s="283">
        <v>45352.645833333336</v>
      </c>
      <c r="C2661" s="284">
        <v>987.5</v>
      </c>
      <c r="D2661" s="98">
        <f t="shared" si="87"/>
        <v>1.547861086743382</v>
      </c>
      <c r="E2661" s="98">
        <v>1.7041650605587044E-3</v>
      </c>
      <c r="F2661" s="98">
        <v>2652</v>
      </c>
      <c r="G2661" s="76">
        <f t="shared" ca="1" si="86"/>
        <v>-1.0814254425918116E-2</v>
      </c>
    </row>
    <row r="2662" spans="2:7">
      <c r="B2662" s="283">
        <v>40715.645833333336</v>
      </c>
      <c r="C2662" s="284">
        <v>159.97999999999999</v>
      </c>
      <c r="D2662" s="98">
        <f t="shared" si="87"/>
        <v>-0.83799493670886083</v>
      </c>
      <c r="E2662" s="98">
        <v>1.6905641475173372E-3</v>
      </c>
      <c r="F2662" s="98">
        <v>2653</v>
      </c>
      <c r="G2662" s="76">
        <f t="shared" ca="1" si="86"/>
        <v>-3.2924824964181282E-2</v>
      </c>
    </row>
    <row r="2663" spans="2:7">
      <c r="B2663" s="283">
        <v>44945.645833333336</v>
      </c>
      <c r="C2663" s="284">
        <v>646.67999999999995</v>
      </c>
      <c r="D2663" s="98">
        <f t="shared" si="87"/>
        <v>3.0422552819102391</v>
      </c>
      <c r="E2663" s="98">
        <v>1.6728624535313763E-3</v>
      </c>
      <c r="F2663" s="98">
        <v>2654</v>
      </c>
      <c r="G2663" s="76">
        <f t="shared" ca="1" si="86"/>
        <v>1.0713846465066413E-2</v>
      </c>
    </row>
    <row r="2664" spans="2:7">
      <c r="B2664" s="283">
        <v>43838.645833333336</v>
      </c>
      <c r="C2664" s="284">
        <v>438.03</v>
      </c>
      <c r="D2664" s="98">
        <f t="shared" si="87"/>
        <v>-0.32264798663945071</v>
      </c>
      <c r="E2664" s="98">
        <v>1.6693345529383841E-3</v>
      </c>
      <c r="F2664" s="98">
        <v>2655</v>
      </c>
      <c r="G2664" s="76">
        <f t="shared" ca="1" si="86"/>
        <v>-1.0796604648408693E-2</v>
      </c>
    </row>
    <row r="2665" spans="2:7">
      <c r="B2665" s="283">
        <v>41782.645833333336</v>
      </c>
      <c r="C2665" s="284">
        <v>229.79</v>
      </c>
      <c r="D2665" s="98">
        <f t="shared" si="87"/>
        <v>-0.4754012282263772</v>
      </c>
      <c r="E2665" s="98">
        <v>1.6564229981255174E-3</v>
      </c>
      <c r="F2665" s="98">
        <v>2656</v>
      </c>
      <c r="G2665" s="76">
        <f t="shared" ca="1" si="86"/>
        <v>6.8827443351210618E-2</v>
      </c>
    </row>
    <row r="2666" spans="2:7">
      <c r="B2666" s="283">
        <v>41387.645833333336</v>
      </c>
      <c r="C2666" s="284">
        <v>163.30000000000001</v>
      </c>
      <c r="D2666" s="98">
        <f t="shared" si="87"/>
        <v>-0.28935114669916007</v>
      </c>
      <c r="E2666" s="98">
        <v>1.6561369073178067E-3</v>
      </c>
      <c r="F2666" s="98">
        <v>2657</v>
      </c>
      <c r="G2666" s="76">
        <f t="shared" ca="1" si="86"/>
        <v>3.3145880385479468E-3</v>
      </c>
    </row>
    <row r="2667" spans="2:7">
      <c r="B2667" s="283">
        <v>43970.645833333336</v>
      </c>
      <c r="C2667" s="284">
        <v>310.08</v>
      </c>
      <c r="D2667" s="98">
        <f t="shared" si="87"/>
        <v>0.89883649724433545</v>
      </c>
      <c r="E2667" s="98">
        <v>1.6474464579900872E-3</v>
      </c>
      <c r="F2667" s="98">
        <v>2658</v>
      </c>
      <c r="G2667" s="76">
        <f t="shared" ca="1" si="86"/>
        <v>1.7683536058577642E-2</v>
      </c>
    </row>
    <row r="2668" spans="2:7">
      <c r="B2668" s="283">
        <v>43084.645833333336</v>
      </c>
      <c r="C2668" s="284">
        <v>333.22</v>
      </c>
      <c r="D2668" s="98">
        <f t="shared" si="87"/>
        <v>7.4625902992776272E-2</v>
      </c>
      <c r="E2668" s="98">
        <v>1.6231814356137964E-3</v>
      </c>
      <c r="F2668" s="98">
        <v>2659</v>
      </c>
      <c r="G2668" s="76">
        <f t="shared" ca="1" si="86"/>
        <v>-1.3993214285327307E-2</v>
      </c>
    </row>
    <row r="2669" spans="2:7">
      <c r="B2669" s="283">
        <v>43179.645833333336</v>
      </c>
      <c r="C2669" s="284">
        <v>277.95</v>
      </c>
      <c r="D2669" s="98">
        <f t="shared" si="87"/>
        <v>-0.16586639457415531</v>
      </c>
      <c r="E2669" s="98">
        <v>1.6216216216216051E-3</v>
      </c>
      <c r="F2669" s="98">
        <v>2660</v>
      </c>
      <c r="G2669" s="76">
        <f t="shared" ca="1" si="86"/>
        <v>1.1761022293621776E-2</v>
      </c>
    </row>
    <row r="2670" spans="2:7">
      <c r="B2670" s="283">
        <v>43180.645833333336</v>
      </c>
      <c r="C2670" s="284">
        <v>278.39999999999998</v>
      </c>
      <c r="D2670" s="98">
        <f t="shared" si="87"/>
        <v>1.6189962223420729E-3</v>
      </c>
      <c r="E2670" s="98">
        <v>1.6189962223420729E-3</v>
      </c>
      <c r="F2670" s="98">
        <v>2661</v>
      </c>
      <c r="G2670" s="76">
        <f t="shared" ca="1" si="86"/>
        <v>4.3158967410488878E-2</v>
      </c>
    </row>
    <row r="2671" spans="2:7">
      <c r="B2671" s="283">
        <v>42633.645833333336</v>
      </c>
      <c r="C2671" s="284">
        <v>439.68</v>
      </c>
      <c r="D2671" s="98">
        <f t="shared" si="87"/>
        <v>0.57931034482758625</v>
      </c>
      <c r="E2671" s="98">
        <v>1.6174226029113115E-3</v>
      </c>
      <c r="F2671" s="98">
        <v>2662</v>
      </c>
      <c r="G2671" s="76">
        <f t="shared" ca="1" si="86"/>
        <v>-2.0369551188080058E-2</v>
      </c>
    </row>
    <row r="2672" spans="2:7">
      <c r="B2672" s="283">
        <v>42200.645833333336</v>
      </c>
      <c r="C2672" s="284">
        <v>181.72</v>
      </c>
      <c r="D2672" s="98">
        <f t="shared" si="87"/>
        <v>-0.58669941775836976</v>
      </c>
      <c r="E2672" s="98">
        <v>1.5984126109243046E-3</v>
      </c>
      <c r="F2672" s="98">
        <v>2663</v>
      </c>
      <c r="G2672" s="76">
        <f t="shared" ca="1" si="86"/>
        <v>2.9660816522361126E-2</v>
      </c>
    </row>
    <row r="2673" spans="2:7">
      <c r="B2673" s="283">
        <v>41829.645833333336</v>
      </c>
      <c r="C2673" s="284">
        <v>182.32</v>
      </c>
      <c r="D2673" s="98">
        <f t="shared" si="87"/>
        <v>3.3017829627999262E-3</v>
      </c>
      <c r="E2673" s="98">
        <v>1.5931439872547415E-3</v>
      </c>
      <c r="F2673" s="98">
        <v>2664</v>
      </c>
      <c r="G2673" s="76">
        <f t="shared" ca="1" si="86"/>
        <v>-1.2449627296771187E-2</v>
      </c>
    </row>
    <row r="2674" spans="2:7">
      <c r="B2674" s="283">
        <v>42793.645833333336</v>
      </c>
      <c r="C2674" s="284">
        <v>345.8</v>
      </c>
      <c r="D2674" s="98">
        <f t="shared" si="87"/>
        <v>0.89666520403685834</v>
      </c>
      <c r="E2674" s="98">
        <v>1.5930485155684071E-3</v>
      </c>
      <c r="F2674" s="98">
        <v>2665</v>
      </c>
      <c r="G2674" s="76">
        <f t="shared" ca="1" si="86"/>
        <v>-4.2623522545557693E-3</v>
      </c>
    </row>
    <row r="2675" spans="2:7">
      <c r="B2675" s="283">
        <v>41557.645833333336</v>
      </c>
      <c r="C2675" s="284">
        <v>177.29</v>
      </c>
      <c r="D2675" s="98">
        <f t="shared" si="87"/>
        <v>-0.4873048004626952</v>
      </c>
      <c r="E2675" s="98">
        <v>1.5818315349416245E-3</v>
      </c>
      <c r="F2675" s="98">
        <v>2666</v>
      </c>
      <c r="G2675" s="76">
        <f t="shared" ca="1" si="86"/>
        <v>-9.3973850197320869E-3</v>
      </c>
    </row>
    <row r="2676" spans="2:7">
      <c r="B2676" s="283">
        <v>40296.645833333336</v>
      </c>
      <c r="C2676" s="284">
        <v>126.87</v>
      </c>
      <c r="D2676" s="98">
        <f t="shared" si="87"/>
        <v>-0.2843928027525523</v>
      </c>
      <c r="E2676" s="98">
        <v>1.5789058182680282E-3</v>
      </c>
      <c r="F2676" s="98">
        <v>2667</v>
      </c>
      <c r="G2676" s="76">
        <f t="shared" ca="1" si="86"/>
        <v>2.8720677234636307E-2</v>
      </c>
    </row>
    <row r="2677" spans="2:7">
      <c r="B2677" s="283">
        <v>41157.645833333336</v>
      </c>
      <c r="C2677" s="284">
        <v>209.78</v>
      </c>
      <c r="D2677" s="98">
        <f t="shared" si="87"/>
        <v>0.65350358634823036</v>
      </c>
      <c r="E2677" s="98">
        <v>1.575555025065789E-3</v>
      </c>
      <c r="F2677" s="98">
        <v>2668</v>
      </c>
      <c r="G2677" s="76">
        <f t="shared" ca="1" si="86"/>
        <v>1.0672432894197219E-2</v>
      </c>
    </row>
    <row r="2678" spans="2:7">
      <c r="B2678" s="283">
        <v>40234.645833333336</v>
      </c>
      <c r="C2678" s="284">
        <v>121</v>
      </c>
      <c r="D2678" s="98">
        <f t="shared" si="87"/>
        <v>-0.42320526265611591</v>
      </c>
      <c r="E2678" s="98">
        <v>1.5727174902739893E-3</v>
      </c>
      <c r="F2678" s="98">
        <v>2669</v>
      </c>
      <c r="G2678" s="76">
        <f t="shared" ca="1" si="86"/>
        <v>3.0913744731519959E-2</v>
      </c>
    </row>
    <row r="2679" spans="2:7">
      <c r="B2679" s="283">
        <v>43851.645833333336</v>
      </c>
      <c r="C2679" s="284">
        <v>472.37</v>
      </c>
      <c r="D2679" s="98">
        <f t="shared" si="87"/>
        <v>2.9038842975206611</v>
      </c>
      <c r="E2679" s="98">
        <v>1.5690265674364046E-3</v>
      </c>
      <c r="F2679" s="98">
        <v>2670</v>
      </c>
      <c r="G2679" s="76">
        <f t="shared" ca="1" si="86"/>
        <v>5.3022742111507766E-3</v>
      </c>
    </row>
    <row r="2680" spans="2:7">
      <c r="B2680" s="283">
        <v>38959.645833333336</v>
      </c>
      <c r="C2680" s="284">
        <v>76.67</v>
      </c>
      <c r="D2680" s="98">
        <f t="shared" si="87"/>
        <v>-0.83769079323411733</v>
      </c>
      <c r="E2680" s="98">
        <v>1.5676028739386449E-3</v>
      </c>
      <c r="F2680" s="98">
        <v>2671</v>
      </c>
      <c r="G2680" s="76">
        <f t="shared" ca="1" si="86"/>
        <v>9.5348607143578411E-3</v>
      </c>
    </row>
    <row r="2681" spans="2:7">
      <c r="B2681" s="283">
        <v>44321.645833333336</v>
      </c>
      <c r="C2681" s="284">
        <v>288.13</v>
      </c>
      <c r="D2681" s="98">
        <f t="shared" si="87"/>
        <v>2.7580539976522758</v>
      </c>
      <c r="E2681" s="98">
        <v>1.5642380422691282E-3</v>
      </c>
      <c r="F2681" s="98">
        <v>2672</v>
      </c>
      <c r="G2681" s="76">
        <f t="shared" ca="1" si="86"/>
        <v>2.7607013797149228E-2</v>
      </c>
    </row>
    <row r="2682" spans="2:7">
      <c r="B2682" s="283">
        <v>41163.645833333336</v>
      </c>
      <c r="C2682" s="284">
        <v>211.41</v>
      </c>
      <c r="D2682" s="98">
        <f t="shared" si="87"/>
        <v>-0.26626869815708187</v>
      </c>
      <c r="E2682" s="98">
        <v>1.5633882888004269E-3</v>
      </c>
      <c r="F2682" s="98">
        <v>2673</v>
      </c>
      <c r="G2682" s="76">
        <f t="shared" ca="1" si="86"/>
        <v>1.0543229171114984E-2</v>
      </c>
    </row>
    <row r="2683" spans="2:7">
      <c r="B2683" s="283">
        <v>39716.645833333336</v>
      </c>
      <c r="C2683" s="284">
        <v>96.8</v>
      </c>
      <c r="D2683" s="98">
        <f t="shared" si="87"/>
        <v>-0.54212194314365458</v>
      </c>
      <c r="E2683" s="98">
        <v>1.5519917227106994E-3</v>
      </c>
      <c r="F2683" s="98">
        <v>2674</v>
      </c>
      <c r="G2683" s="76">
        <f t="shared" ca="1" si="86"/>
        <v>-1.6229426977469517E-2</v>
      </c>
    </row>
    <row r="2684" spans="2:7">
      <c r="B2684" s="283">
        <v>40875.645833333336</v>
      </c>
      <c r="C2684" s="284">
        <v>195.39</v>
      </c>
      <c r="D2684" s="98">
        <f t="shared" si="87"/>
        <v>1.0184917355371899</v>
      </c>
      <c r="E2684" s="98">
        <v>1.537751806858223E-3</v>
      </c>
      <c r="F2684" s="98">
        <v>2675</v>
      </c>
      <c r="G2684" s="76">
        <f t="shared" ca="1" si="86"/>
        <v>-2.700225132003823E-2</v>
      </c>
    </row>
    <row r="2685" spans="2:7">
      <c r="B2685" s="283">
        <v>36922.645833333336</v>
      </c>
      <c r="C2685" s="284">
        <v>39.159999999999997</v>
      </c>
      <c r="D2685" s="98">
        <f t="shared" si="87"/>
        <v>-0.79958032652643429</v>
      </c>
      <c r="E2685" s="98">
        <v>1.534526854219731E-3</v>
      </c>
      <c r="F2685" s="98">
        <v>2676</v>
      </c>
      <c r="G2685" s="76">
        <f t="shared" ca="1" si="86"/>
        <v>-3.8254792390199209E-2</v>
      </c>
    </row>
    <row r="2686" spans="2:7">
      <c r="B2686" s="283">
        <v>43840.645833333336</v>
      </c>
      <c r="C2686" s="284">
        <v>442.65</v>
      </c>
      <c r="D2686" s="98">
        <f t="shared" si="87"/>
        <v>10.303626149131768</v>
      </c>
      <c r="E2686" s="98">
        <v>1.5159056970903695E-3</v>
      </c>
      <c r="F2686" s="98">
        <v>2677</v>
      </c>
      <c r="G2686" s="76">
        <f t="shared" ca="1" si="86"/>
        <v>6.2908279630369147E-3</v>
      </c>
    </row>
    <row r="2687" spans="2:7">
      <c r="B2687" s="283">
        <v>37175.645833333336</v>
      </c>
      <c r="C2687" s="284">
        <v>20.03</v>
      </c>
      <c r="D2687" s="98">
        <f t="shared" si="87"/>
        <v>-0.95474980232689488</v>
      </c>
      <c r="E2687" s="98">
        <v>1.5000000000000568E-3</v>
      </c>
      <c r="F2687" s="98">
        <v>2678</v>
      </c>
      <c r="G2687" s="76">
        <f t="shared" ca="1" si="86"/>
        <v>-1.5276752660800239E-2</v>
      </c>
    </row>
    <row r="2688" spans="2:7">
      <c r="B2688" s="283">
        <v>37176.645833333336</v>
      </c>
      <c r="C2688" s="284">
        <v>20.059999999999999</v>
      </c>
      <c r="D2688" s="98">
        <f t="shared" si="87"/>
        <v>1.4977533699449541E-3</v>
      </c>
      <c r="E2688" s="98">
        <v>1.4977533699449541E-3</v>
      </c>
      <c r="F2688" s="98">
        <v>2679</v>
      </c>
      <c r="G2688" s="76">
        <f t="shared" ca="1" si="86"/>
        <v>-6.2037308033356699E-2</v>
      </c>
    </row>
    <row r="2689" spans="2:7">
      <c r="B2689" s="283">
        <v>37706.645833333336</v>
      </c>
      <c r="C2689" s="284">
        <v>20.36</v>
      </c>
      <c r="D2689" s="98">
        <f t="shared" si="87"/>
        <v>1.4955134596211339E-2</v>
      </c>
      <c r="E2689" s="98">
        <v>1.4756517461880225E-3</v>
      </c>
      <c r="F2689" s="98">
        <v>2680</v>
      </c>
      <c r="G2689" s="76">
        <f t="shared" ca="1" si="86"/>
        <v>3.5889363134397043E-2</v>
      </c>
    </row>
    <row r="2690" spans="2:7">
      <c r="B2690" s="283">
        <v>40351.645833333336</v>
      </c>
      <c r="C2690" s="284">
        <v>122.27</v>
      </c>
      <c r="D2690" s="98">
        <f t="shared" si="87"/>
        <v>5.0054027504911591</v>
      </c>
      <c r="E2690" s="98">
        <v>1.4743222213120522E-3</v>
      </c>
      <c r="F2690" s="98">
        <v>2681</v>
      </c>
      <c r="G2690" s="76">
        <f t="shared" ca="1" si="86"/>
        <v>-4.2433774940749455E-3</v>
      </c>
    </row>
    <row r="2691" spans="2:7">
      <c r="B2691" s="283">
        <v>42012.645833333336</v>
      </c>
      <c r="C2691" s="284">
        <v>190.68</v>
      </c>
      <c r="D2691" s="98">
        <f t="shared" si="87"/>
        <v>0.55949946838962972</v>
      </c>
      <c r="E2691" s="98">
        <v>1.4705882352941124E-3</v>
      </c>
      <c r="F2691" s="98">
        <v>2682</v>
      </c>
      <c r="G2691" s="76">
        <f t="shared" ca="1" si="86"/>
        <v>-5.0801145379402675E-2</v>
      </c>
    </row>
    <row r="2692" spans="2:7">
      <c r="B2692" s="283">
        <v>38702.645833333336</v>
      </c>
      <c r="C2692" s="284">
        <v>95.66</v>
      </c>
      <c r="D2692" s="98">
        <f t="shared" si="87"/>
        <v>-0.49832179567862389</v>
      </c>
      <c r="E2692" s="98">
        <v>1.4656616415409385E-3</v>
      </c>
      <c r="F2692" s="98">
        <v>2683</v>
      </c>
      <c r="G2692" s="76">
        <f t="shared" ca="1" si="86"/>
        <v>7.7251023854744624E-3</v>
      </c>
    </row>
    <row r="2693" spans="2:7">
      <c r="B2693" s="283">
        <v>41690.645833333336</v>
      </c>
      <c r="C2693" s="284">
        <v>233.67</v>
      </c>
      <c r="D2693" s="98">
        <f t="shared" si="87"/>
        <v>1.442713777963621</v>
      </c>
      <c r="E2693" s="98">
        <v>1.4571636737665816E-3</v>
      </c>
      <c r="F2693" s="98">
        <v>2684</v>
      </c>
      <c r="G2693" s="76">
        <f t="shared" ca="1" si="86"/>
        <v>2.7879777357638177E-2</v>
      </c>
    </row>
    <row r="2694" spans="2:7">
      <c r="B2694" s="283">
        <v>40939.645833333336</v>
      </c>
      <c r="C2694" s="284">
        <v>192.67</v>
      </c>
      <c r="D2694" s="98">
        <f t="shared" si="87"/>
        <v>-0.17546112038344674</v>
      </c>
      <c r="E2694" s="98">
        <v>1.4553770986018844E-3</v>
      </c>
      <c r="F2694" s="98">
        <v>2685</v>
      </c>
      <c r="G2694" s="76">
        <f t="shared" ca="1" si="86"/>
        <v>5.2581370538172606E-2</v>
      </c>
    </row>
    <row r="2695" spans="2:7">
      <c r="B2695" s="283">
        <v>39090.645833333336</v>
      </c>
      <c r="C2695" s="284">
        <v>89.88</v>
      </c>
      <c r="D2695" s="98">
        <f t="shared" si="87"/>
        <v>-0.53350288057300044</v>
      </c>
      <c r="E2695" s="98">
        <v>1.4484679665738298E-3</v>
      </c>
      <c r="F2695" s="98">
        <v>2686</v>
      </c>
      <c r="G2695" s="76">
        <f t="shared" ca="1" si="86"/>
        <v>3.4729919627219469E-2</v>
      </c>
    </row>
    <row r="2696" spans="2:7">
      <c r="B2696" s="283">
        <v>41584.645833333336</v>
      </c>
      <c r="C2696" s="284">
        <v>180.17</v>
      </c>
      <c r="D2696" s="98">
        <f t="shared" si="87"/>
        <v>1.0045616377392079</v>
      </c>
      <c r="E2696" s="98">
        <v>1.4451670279582718E-3</v>
      </c>
      <c r="F2696" s="98">
        <v>2687</v>
      </c>
      <c r="G2696" s="76">
        <f t="shared" ca="1" si="86"/>
        <v>-3.9496047462726745E-2</v>
      </c>
    </row>
    <row r="2697" spans="2:7">
      <c r="B2697" s="283">
        <v>42712.645833333336</v>
      </c>
      <c r="C2697" s="284">
        <v>306.12</v>
      </c>
      <c r="D2697" s="98">
        <f t="shared" si="87"/>
        <v>0.69906199700283089</v>
      </c>
      <c r="E2697" s="98">
        <v>1.4394137660298512E-3</v>
      </c>
      <c r="F2697" s="98">
        <v>2688</v>
      </c>
      <c r="G2697" s="76">
        <f t="shared" ca="1" si="86"/>
        <v>-3.7960534849027214E-2</v>
      </c>
    </row>
    <row r="2698" spans="2:7">
      <c r="B2698" s="283">
        <v>43867.645833333336</v>
      </c>
      <c r="C2698" s="284">
        <v>418.83</v>
      </c>
      <c r="D2698" s="98">
        <f t="shared" si="87"/>
        <v>0.36818894551156411</v>
      </c>
      <c r="E2698" s="98">
        <v>1.4346173158308329E-3</v>
      </c>
      <c r="F2698" s="98">
        <v>2689</v>
      </c>
      <c r="G2698" s="76">
        <f t="shared" ref="G2698:G2761" ca="1" si="88">_xlfn.NORM.INV(RAND(),M$12,M$13)</f>
        <v>-3.727911738780032E-2</v>
      </c>
    </row>
    <row r="2699" spans="2:7">
      <c r="B2699" s="283">
        <v>37673.645833333336</v>
      </c>
      <c r="C2699" s="284">
        <v>21.03</v>
      </c>
      <c r="D2699" s="98">
        <f t="shared" ref="D2699:D2762" si="89">C2699/C2698-1</f>
        <v>-0.94978869708473601</v>
      </c>
      <c r="E2699" s="98">
        <v>1.4285714285715567E-3</v>
      </c>
      <c r="F2699" s="98">
        <v>2690</v>
      </c>
      <c r="G2699" s="76">
        <f t="shared" ca="1" si="88"/>
        <v>4.1054422985278269E-2</v>
      </c>
    </row>
    <row r="2700" spans="2:7">
      <c r="B2700" s="283">
        <v>41786.645833333336</v>
      </c>
      <c r="C2700" s="284">
        <v>225.51</v>
      </c>
      <c r="D2700" s="98">
        <f t="shared" si="89"/>
        <v>9.7232524964336644</v>
      </c>
      <c r="E2700" s="98">
        <v>1.4210222478794332E-3</v>
      </c>
      <c r="F2700" s="98">
        <v>2691</v>
      </c>
      <c r="G2700" s="76">
        <f t="shared" ca="1" si="88"/>
        <v>-1.5204563172391841E-2</v>
      </c>
    </row>
    <row r="2701" spans="2:7">
      <c r="B2701" s="283">
        <v>37669.645833333336</v>
      </c>
      <c r="C2701" s="284">
        <v>21.27</v>
      </c>
      <c r="D2701" s="98">
        <f t="shared" si="89"/>
        <v>-0.90568045762937344</v>
      </c>
      <c r="E2701" s="98">
        <v>1.4124293785311437E-3</v>
      </c>
      <c r="F2701" s="98">
        <v>2692</v>
      </c>
      <c r="G2701" s="76">
        <f t="shared" ca="1" si="88"/>
        <v>1.3389384791770438E-2</v>
      </c>
    </row>
    <row r="2702" spans="2:7">
      <c r="B2702" s="283">
        <v>44047.645833333336</v>
      </c>
      <c r="C2702" s="284">
        <v>305.48</v>
      </c>
      <c r="D2702" s="98">
        <f t="shared" si="89"/>
        <v>13.362012223789376</v>
      </c>
      <c r="E2702" s="98">
        <v>1.4096049827896362E-3</v>
      </c>
      <c r="F2702" s="98">
        <v>2693</v>
      </c>
      <c r="G2702" s="76">
        <f t="shared" ca="1" si="88"/>
        <v>1.3622123466154268E-2</v>
      </c>
    </row>
    <row r="2703" spans="2:7">
      <c r="B2703" s="283">
        <v>38950.645833333336</v>
      </c>
      <c r="C2703" s="284">
        <v>78.709999999999994</v>
      </c>
      <c r="D2703" s="98">
        <f t="shared" si="89"/>
        <v>-0.74233992405394789</v>
      </c>
      <c r="E2703" s="98">
        <v>1.3994910941474981E-3</v>
      </c>
      <c r="F2703" s="98">
        <v>2694</v>
      </c>
      <c r="G2703" s="76">
        <f t="shared" ca="1" si="88"/>
        <v>1.3953910088461561E-2</v>
      </c>
    </row>
    <row r="2704" spans="2:7">
      <c r="B2704" s="283">
        <v>41540.645833333336</v>
      </c>
      <c r="C2704" s="284">
        <v>173.95</v>
      </c>
      <c r="D2704" s="98">
        <f t="shared" si="89"/>
        <v>1.2100114343793673</v>
      </c>
      <c r="E2704" s="98">
        <v>1.3816130332162668E-3</v>
      </c>
      <c r="F2704" s="98">
        <v>2695</v>
      </c>
      <c r="G2704" s="76">
        <f t="shared" ca="1" si="88"/>
        <v>-1.6510186414601911E-2</v>
      </c>
    </row>
    <row r="2705" spans="2:7">
      <c r="B2705" s="283">
        <v>37055.645833333336</v>
      </c>
      <c r="C2705" s="284">
        <v>21.79</v>
      </c>
      <c r="D2705" s="98">
        <f t="shared" si="89"/>
        <v>-0.87473411899971254</v>
      </c>
      <c r="E2705" s="98">
        <v>1.3786764705880916E-3</v>
      </c>
      <c r="F2705" s="98">
        <v>2696</v>
      </c>
      <c r="G2705" s="76">
        <f t="shared" ca="1" si="88"/>
        <v>3.750158188413838E-2</v>
      </c>
    </row>
    <row r="2706" spans="2:7">
      <c r="B2706" s="283">
        <v>41981.645833333336</v>
      </c>
      <c r="C2706" s="284">
        <v>204.43</v>
      </c>
      <c r="D2706" s="98">
        <f t="shared" si="89"/>
        <v>8.3818265259293252</v>
      </c>
      <c r="E2706" s="98">
        <v>1.3715405339211895E-3</v>
      </c>
      <c r="F2706" s="98">
        <v>2697</v>
      </c>
      <c r="G2706" s="76">
        <f t="shared" ca="1" si="88"/>
        <v>-4.51898598985776E-2</v>
      </c>
    </row>
    <row r="2707" spans="2:7">
      <c r="B2707" s="283">
        <v>42824.645833333336</v>
      </c>
      <c r="C2707" s="284">
        <v>380.95</v>
      </c>
      <c r="D2707" s="98">
        <f t="shared" si="89"/>
        <v>0.86347404979699638</v>
      </c>
      <c r="E2707" s="98">
        <v>1.3668743264201311E-3</v>
      </c>
      <c r="F2707" s="98">
        <v>2698</v>
      </c>
      <c r="G2707" s="76">
        <f t="shared" ca="1" si="88"/>
        <v>2.713140279241094E-3</v>
      </c>
    </row>
    <row r="2708" spans="2:7">
      <c r="B2708" s="283">
        <v>42951.645833333336</v>
      </c>
      <c r="C2708" s="284">
        <v>352.58</v>
      </c>
      <c r="D2708" s="98">
        <f t="shared" si="89"/>
        <v>-7.447171544822162E-2</v>
      </c>
      <c r="E2708" s="98">
        <v>1.3632490769666106E-3</v>
      </c>
      <c r="F2708" s="98">
        <v>2699</v>
      </c>
      <c r="G2708" s="76">
        <f t="shared" ca="1" si="88"/>
        <v>-3.8593692346892056E-2</v>
      </c>
    </row>
    <row r="2709" spans="2:7">
      <c r="B2709" s="283">
        <v>41067.645833333336</v>
      </c>
      <c r="C2709" s="284">
        <v>206.13</v>
      </c>
      <c r="D2709" s="98">
        <f t="shared" si="89"/>
        <v>-0.41536672528220542</v>
      </c>
      <c r="E2709" s="98">
        <v>1.3602137478747611E-3</v>
      </c>
      <c r="F2709" s="98">
        <v>2700</v>
      </c>
      <c r="G2709" s="76">
        <f t="shared" ca="1" si="88"/>
        <v>-5.3907661049823051E-2</v>
      </c>
    </row>
    <row r="2710" spans="2:7">
      <c r="B2710" s="283">
        <v>37634.645833333336</v>
      </c>
      <c r="C2710" s="284">
        <v>22.16</v>
      </c>
      <c r="D2710" s="98">
        <f t="shared" si="89"/>
        <v>-0.89249502740988695</v>
      </c>
      <c r="E2710" s="98">
        <v>1.3556258472662286E-3</v>
      </c>
      <c r="F2710" s="98">
        <v>2701</v>
      </c>
      <c r="G2710" s="76">
        <f t="shared" ca="1" si="88"/>
        <v>-1.5647721729949254E-2</v>
      </c>
    </row>
    <row r="2711" spans="2:7">
      <c r="B2711" s="283">
        <v>43987.645833333336</v>
      </c>
      <c r="C2711" s="284">
        <v>333.27</v>
      </c>
      <c r="D2711" s="98">
        <f t="shared" si="89"/>
        <v>14.039259927797833</v>
      </c>
      <c r="E2711" s="98">
        <v>1.3520822065982152E-3</v>
      </c>
      <c r="F2711" s="98">
        <v>2702</v>
      </c>
      <c r="G2711" s="76">
        <f t="shared" ca="1" si="88"/>
        <v>5.5707688265811111E-3</v>
      </c>
    </row>
    <row r="2712" spans="2:7">
      <c r="B2712" s="283">
        <v>44235.645833333336</v>
      </c>
      <c r="C2712" s="284">
        <v>312.27</v>
      </c>
      <c r="D2712" s="98">
        <f t="shared" si="89"/>
        <v>-6.3011972274732209E-2</v>
      </c>
      <c r="E2712" s="98">
        <v>1.3468013468012074E-3</v>
      </c>
      <c r="F2712" s="98">
        <v>2703</v>
      </c>
      <c r="G2712" s="76">
        <f t="shared" ca="1" si="88"/>
        <v>4.1076759043045127E-2</v>
      </c>
    </row>
    <row r="2713" spans="2:7">
      <c r="B2713" s="283">
        <v>38476.645833333336</v>
      </c>
      <c r="C2713" s="284">
        <v>52.13</v>
      </c>
      <c r="D2713" s="98">
        <f t="shared" si="89"/>
        <v>-0.83306113299388351</v>
      </c>
      <c r="E2713" s="98">
        <v>1.344602381867066E-3</v>
      </c>
      <c r="F2713" s="98">
        <v>2704</v>
      </c>
      <c r="G2713" s="76">
        <f t="shared" ca="1" si="88"/>
        <v>-1.1645961322669285E-2</v>
      </c>
    </row>
    <row r="2714" spans="2:7">
      <c r="B2714" s="283">
        <v>38477.645833333336</v>
      </c>
      <c r="C2714" s="284">
        <v>52.2</v>
      </c>
      <c r="D2714" s="98">
        <f t="shared" si="89"/>
        <v>1.3427968540187241E-3</v>
      </c>
      <c r="E2714" s="98">
        <v>1.3427968540187241E-3</v>
      </c>
      <c r="F2714" s="98">
        <v>2705</v>
      </c>
      <c r="G2714" s="76">
        <f t="shared" ca="1" si="88"/>
        <v>-3.0911677518070953E-2</v>
      </c>
    </row>
    <row r="2715" spans="2:7">
      <c r="B2715" s="283">
        <v>42222.645833333336</v>
      </c>
      <c r="C2715" s="284">
        <v>194.13</v>
      </c>
      <c r="D2715" s="98">
        <f t="shared" si="89"/>
        <v>2.7189655172413789</v>
      </c>
      <c r="E2715" s="98">
        <v>1.3411048640841194E-3</v>
      </c>
      <c r="F2715" s="98">
        <v>2706</v>
      </c>
      <c r="G2715" s="76">
        <f t="shared" ca="1" si="88"/>
        <v>-1.4519259258825705E-2</v>
      </c>
    </row>
    <row r="2716" spans="2:7">
      <c r="B2716" s="283">
        <v>37601.645833333336</v>
      </c>
      <c r="C2716" s="284">
        <v>22.47</v>
      </c>
      <c r="D2716" s="98">
        <f t="shared" si="89"/>
        <v>-0.88425282027507346</v>
      </c>
      <c r="E2716" s="98">
        <v>1.3368983957218195E-3</v>
      </c>
      <c r="F2716" s="98">
        <v>2707</v>
      </c>
      <c r="G2716" s="76">
        <f t="shared" ca="1" si="88"/>
        <v>-2.1719586866392963E-2</v>
      </c>
    </row>
    <row r="2717" spans="2:7">
      <c r="B2717" s="283">
        <v>44144.645833333336</v>
      </c>
      <c r="C2717" s="284">
        <v>294.37</v>
      </c>
      <c r="D2717" s="98">
        <f t="shared" si="89"/>
        <v>12.100578549176682</v>
      </c>
      <c r="E2717" s="98">
        <v>1.3266208585618333E-3</v>
      </c>
      <c r="F2717" s="98">
        <v>2708</v>
      </c>
      <c r="G2717" s="76">
        <f t="shared" ca="1" si="88"/>
        <v>-5.0476985072453982E-2</v>
      </c>
    </row>
    <row r="2718" spans="2:7">
      <c r="B2718" s="283">
        <v>40014.645833333336</v>
      </c>
      <c r="C2718" s="284">
        <v>91.7</v>
      </c>
      <c r="D2718" s="98">
        <f t="shared" si="89"/>
        <v>-0.68848727791554842</v>
      </c>
      <c r="E2718" s="98">
        <v>1.3103297663246138E-3</v>
      </c>
      <c r="F2718" s="98">
        <v>2709</v>
      </c>
      <c r="G2718" s="76">
        <f t="shared" ca="1" si="88"/>
        <v>3.7770261724375427E-2</v>
      </c>
    </row>
    <row r="2719" spans="2:7">
      <c r="B2719" s="283">
        <v>41603.645833333336</v>
      </c>
      <c r="C2719" s="284">
        <v>168.82</v>
      </c>
      <c r="D2719" s="98">
        <f t="shared" si="89"/>
        <v>0.84100327153762255</v>
      </c>
      <c r="E2719" s="98">
        <v>1.3048635824437493E-3</v>
      </c>
      <c r="F2719" s="98">
        <v>2710</v>
      </c>
      <c r="G2719" s="76">
        <f t="shared" ca="1" si="88"/>
        <v>2.8489531391282057E-2</v>
      </c>
    </row>
    <row r="2720" spans="2:7">
      <c r="B2720" s="283">
        <v>42235.645833333336</v>
      </c>
      <c r="C2720" s="284">
        <v>199.78</v>
      </c>
      <c r="D2720" s="98">
        <f t="shared" si="89"/>
        <v>0.18339059353157205</v>
      </c>
      <c r="E2720" s="98">
        <v>1.3031275060144676E-3</v>
      </c>
      <c r="F2720" s="98">
        <v>2711</v>
      </c>
      <c r="G2720" s="76">
        <f t="shared" ca="1" si="88"/>
        <v>1.3838787903191015E-2</v>
      </c>
    </row>
    <row r="2721" spans="2:7">
      <c r="B2721" s="283">
        <v>39346.645833333336</v>
      </c>
      <c r="C2721" s="284">
        <v>100.07</v>
      </c>
      <c r="D2721" s="98">
        <f t="shared" si="89"/>
        <v>-0.49909900890980086</v>
      </c>
      <c r="E2721" s="98">
        <v>1.3007804682809709E-3</v>
      </c>
      <c r="F2721" s="98">
        <v>2712</v>
      </c>
      <c r="G2721" s="76">
        <f t="shared" ca="1" si="88"/>
        <v>3.5621639413890393E-3</v>
      </c>
    </row>
    <row r="2722" spans="2:7">
      <c r="B2722" s="283">
        <v>38580.645833333336</v>
      </c>
      <c r="C2722" s="284">
        <v>54.07</v>
      </c>
      <c r="D2722" s="98">
        <f t="shared" si="89"/>
        <v>-0.45967822524233037</v>
      </c>
      <c r="E2722" s="98">
        <v>1.2962962962963509E-3</v>
      </c>
      <c r="F2722" s="98">
        <v>2713</v>
      </c>
      <c r="G2722" s="76">
        <f t="shared" ca="1" si="88"/>
        <v>6.7926519296764819E-3</v>
      </c>
    </row>
    <row r="2723" spans="2:7">
      <c r="B2723" s="283">
        <v>43875.645833333336</v>
      </c>
      <c r="C2723" s="284">
        <v>457.87</v>
      </c>
      <c r="D2723" s="98">
        <f t="shared" si="89"/>
        <v>7.4680969114111342</v>
      </c>
      <c r="E2723" s="98">
        <v>1.2902379286214849E-3</v>
      </c>
      <c r="F2723" s="98">
        <v>2714</v>
      </c>
      <c r="G2723" s="76">
        <f t="shared" ca="1" si="88"/>
        <v>-5.2749326766566219E-2</v>
      </c>
    </row>
    <row r="2724" spans="2:7">
      <c r="B2724" s="283">
        <v>44566.645833333336</v>
      </c>
      <c r="C2724" s="284">
        <v>380.82</v>
      </c>
      <c r="D2724" s="98">
        <f t="shared" si="89"/>
        <v>-0.16827920588813416</v>
      </c>
      <c r="E2724" s="98">
        <v>1.2883548497357733E-3</v>
      </c>
      <c r="F2724" s="98">
        <v>2715</v>
      </c>
      <c r="G2724" s="76">
        <f t="shared" ca="1" si="88"/>
        <v>1.1481810368813603E-2</v>
      </c>
    </row>
    <row r="2725" spans="2:7">
      <c r="B2725" s="283">
        <v>38638.645833333336</v>
      </c>
      <c r="C2725" s="284">
        <v>70.02</v>
      </c>
      <c r="D2725" s="98">
        <f t="shared" si="89"/>
        <v>-0.81613360642823385</v>
      </c>
      <c r="E2725" s="98">
        <v>1.2870012870012104E-3</v>
      </c>
      <c r="F2725" s="98">
        <v>2716</v>
      </c>
      <c r="G2725" s="76">
        <f t="shared" ca="1" si="88"/>
        <v>-2.8857822571222758E-2</v>
      </c>
    </row>
    <row r="2726" spans="2:7">
      <c r="B2726" s="283">
        <v>42026.645833333336</v>
      </c>
      <c r="C2726" s="284">
        <v>187.52</v>
      </c>
      <c r="D2726" s="98">
        <f t="shared" si="89"/>
        <v>1.6780919737217941</v>
      </c>
      <c r="E2726" s="98">
        <v>1.28150363092705E-3</v>
      </c>
      <c r="F2726" s="98">
        <v>2717</v>
      </c>
      <c r="G2726" s="76">
        <f t="shared" ca="1" si="88"/>
        <v>-2.0522397247664047E-2</v>
      </c>
    </row>
    <row r="2727" spans="2:7">
      <c r="B2727" s="283">
        <v>43061.645833333336</v>
      </c>
      <c r="C2727" s="284">
        <v>344.07</v>
      </c>
      <c r="D2727" s="98">
        <f t="shared" si="89"/>
        <v>0.83484428327645044</v>
      </c>
      <c r="E2727" s="98">
        <v>1.2804469924045936E-3</v>
      </c>
      <c r="F2727" s="98">
        <v>2718</v>
      </c>
      <c r="G2727" s="76">
        <f t="shared" ca="1" si="88"/>
        <v>-3.7656527168597013E-2</v>
      </c>
    </row>
    <row r="2728" spans="2:7">
      <c r="B2728" s="283">
        <v>40535.645833333336</v>
      </c>
      <c r="C2728" s="284">
        <v>133.33000000000001</v>
      </c>
      <c r="D2728" s="98">
        <f t="shared" si="89"/>
        <v>-0.61249164414218038</v>
      </c>
      <c r="E2728" s="98">
        <v>1.2766596575548572E-3</v>
      </c>
      <c r="F2728" s="98">
        <v>2719</v>
      </c>
      <c r="G2728" s="76">
        <f t="shared" ca="1" si="88"/>
        <v>1.3505289822734476E-3</v>
      </c>
    </row>
    <row r="2729" spans="2:7">
      <c r="B2729" s="283">
        <v>41064.645833333336</v>
      </c>
      <c r="C2729" s="284">
        <v>212.18</v>
      </c>
      <c r="D2729" s="98">
        <f t="shared" si="89"/>
        <v>0.59138978474461856</v>
      </c>
      <c r="E2729" s="98">
        <v>1.2741258081261364E-3</v>
      </c>
      <c r="F2729" s="98">
        <v>2720</v>
      </c>
      <c r="G2729" s="76">
        <f t="shared" ca="1" si="88"/>
        <v>-6.7355248993073505E-3</v>
      </c>
    </row>
    <row r="2730" spans="2:7">
      <c r="B2730" s="283">
        <v>42242.645833333336</v>
      </c>
      <c r="C2730" s="284">
        <v>188.67</v>
      </c>
      <c r="D2730" s="98">
        <f t="shared" si="89"/>
        <v>-0.11080214911867292</v>
      </c>
      <c r="E2730" s="98">
        <v>1.2736825346282288E-3</v>
      </c>
      <c r="F2730" s="98">
        <v>2721</v>
      </c>
      <c r="G2730" s="76">
        <f t="shared" ca="1" si="88"/>
        <v>-1.5042699376152904E-2</v>
      </c>
    </row>
    <row r="2731" spans="2:7">
      <c r="B2731" s="283">
        <v>40302.645833333336</v>
      </c>
      <c r="C2731" s="284">
        <v>126.16</v>
      </c>
      <c r="D2731" s="98">
        <f t="shared" si="89"/>
        <v>-0.33131923464249746</v>
      </c>
      <c r="E2731" s="98">
        <v>1.2698412698413097E-3</v>
      </c>
      <c r="F2731" s="98">
        <v>2722</v>
      </c>
      <c r="G2731" s="76">
        <f t="shared" ca="1" si="88"/>
        <v>9.735186813604961E-3</v>
      </c>
    </row>
    <row r="2732" spans="2:7">
      <c r="B2732" s="283">
        <v>42922.645833333336</v>
      </c>
      <c r="C2732" s="284">
        <v>418.43</v>
      </c>
      <c r="D2732" s="98">
        <f t="shared" si="89"/>
        <v>2.3166613823715916</v>
      </c>
      <c r="E2732" s="98">
        <v>1.2682459918642586E-3</v>
      </c>
      <c r="F2732" s="98">
        <v>2723</v>
      </c>
      <c r="G2732" s="76">
        <f t="shared" ca="1" si="88"/>
        <v>-2.3458418532278855E-2</v>
      </c>
    </row>
    <row r="2733" spans="2:7">
      <c r="B2733" s="283">
        <v>42075.645833333336</v>
      </c>
      <c r="C2733" s="284">
        <v>158.35</v>
      </c>
      <c r="D2733" s="98">
        <f t="shared" si="89"/>
        <v>-0.62156155151399273</v>
      </c>
      <c r="E2733" s="98">
        <v>1.2646221941194913E-3</v>
      </c>
      <c r="F2733" s="98">
        <v>2724</v>
      </c>
      <c r="G2733" s="76">
        <f t="shared" ca="1" si="88"/>
        <v>2.4737441295199718E-2</v>
      </c>
    </row>
    <row r="2734" spans="2:7">
      <c r="B2734" s="283">
        <v>37491.645833333336</v>
      </c>
      <c r="C2734" s="284">
        <v>24.39</v>
      </c>
      <c r="D2734" s="98">
        <f t="shared" si="89"/>
        <v>-0.84597410798863271</v>
      </c>
      <c r="E2734" s="98">
        <v>1.2315270935960854E-3</v>
      </c>
      <c r="F2734" s="98">
        <v>2725</v>
      </c>
      <c r="G2734" s="76">
        <f t="shared" ca="1" si="88"/>
        <v>-5.001342553719007E-2</v>
      </c>
    </row>
    <row r="2735" spans="2:7">
      <c r="B2735" s="283">
        <v>41999.645833333336</v>
      </c>
      <c r="C2735" s="284">
        <v>193.93</v>
      </c>
      <c r="D2735" s="98">
        <f t="shared" si="89"/>
        <v>6.9512095120951214</v>
      </c>
      <c r="E2735" s="98">
        <v>1.1874032008261093E-3</v>
      </c>
      <c r="F2735" s="98">
        <v>2726</v>
      </c>
      <c r="G2735" s="76">
        <f t="shared" ca="1" si="88"/>
        <v>2.45397780223288E-2</v>
      </c>
    </row>
    <row r="2736" spans="2:7">
      <c r="B2736" s="283">
        <v>37420.645833333336</v>
      </c>
      <c r="C2736" s="284">
        <v>25.36</v>
      </c>
      <c r="D2736" s="98">
        <f t="shared" si="89"/>
        <v>-0.86923116588459748</v>
      </c>
      <c r="E2736" s="98">
        <v>1.1843663639952151E-3</v>
      </c>
      <c r="F2736" s="98">
        <v>2727</v>
      </c>
      <c r="G2736" s="76">
        <f t="shared" ca="1" si="88"/>
        <v>-3.2558126664451292E-2</v>
      </c>
    </row>
    <row r="2737" spans="2:7">
      <c r="B2737" s="283">
        <v>40408.645833333336</v>
      </c>
      <c r="C2737" s="284">
        <v>118.47</v>
      </c>
      <c r="D2737" s="98">
        <f t="shared" si="89"/>
        <v>3.6715299684542586</v>
      </c>
      <c r="E2737" s="98">
        <v>1.1831319192090461E-3</v>
      </c>
      <c r="F2737" s="98">
        <v>2728</v>
      </c>
      <c r="G2737" s="76">
        <f t="shared" ca="1" si="88"/>
        <v>-1.4048881949164428E-3</v>
      </c>
    </row>
    <row r="2738" spans="2:7">
      <c r="B2738" s="283">
        <v>37956.645833333336</v>
      </c>
      <c r="C2738" s="284">
        <v>25.41</v>
      </c>
      <c r="D2738" s="98">
        <f t="shared" si="89"/>
        <v>-0.78551532033426186</v>
      </c>
      <c r="E2738" s="98">
        <v>1.1820330969267712E-3</v>
      </c>
      <c r="F2738" s="98">
        <v>2729</v>
      </c>
      <c r="G2738" s="76">
        <f t="shared" ca="1" si="88"/>
        <v>1.2745030031942049E-2</v>
      </c>
    </row>
    <row r="2739" spans="2:7">
      <c r="B2739" s="283">
        <v>40365.645833333336</v>
      </c>
      <c r="C2739" s="284">
        <v>120.14</v>
      </c>
      <c r="D2739" s="98">
        <f t="shared" si="89"/>
        <v>3.7280598189689096</v>
      </c>
      <c r="E2739" s="98">
        <v>1.1666666666667602E-3</v>
      </c>
      <c r="F2739" s="98">
        <v>2730</v>
      </c>
      <c r="G2739" s="76">
        <f t="shared" ca="1" si="88"/>
        <v>-9.970240295557568E-3</v>
      </c>
    </row>
    <row r="2740" spans="2:7">
      <c r="B2740" s="283">
        <v>43761.645833333336</v>
      </c>
      <c r="C2740" s="284">
        <v>360.65</v>
      </c>
      <c r="D2740" s="98">
        <f t="shared" si="89"/>
        <v>2.0019144331613115</v>
      </c>
      <c r="E2740" s="98">
        <v>1.165921772200873E-3</v>
      </c>
      <c r="F2740" s="98">
        <v>2731</v>
      </c>
      <c r="G2740" s="76">
        <f t="shared" ca="1" si="88"/>
        <v>-9.9292444962702717E-3</v>
      </c>
    </row>
    <row r="2741" spans="2:7">
      <c r="B2741" s="283">
        <v>39602.645833333336</v>
      </c>
      <c r="C2741" s="284">
        <v>95.11</v>
      </c>
      <c r="D2741" s="98">
        <f t="shared" si="89"/>
        <v>-0.73628171357271599</v>
      </c>
      <c r="E2741" s="98">
        <v>1.1578947368420245E-3</v>
      </c>
      <c r="F2741" s="98">
        <v>2732</v>
      </c>
      <c r="G2741" s="76">
        <f t="shared" ca="1" si="88"/>
        <v>-2.4138182053709087E-2</v>
      </c>
    </row>
    <row r="2742" spans="2:7">
      <c r="B2742" s="283">
        <v>38043.645833333336</v>
      </c>
      <c r="C2742" s="284">
        <v>25.95</v>
      </c>
      <c r="D2742" s="98">
        <f t="shared" si="89"/>
        <v>-0.72715802754705083</v>
      </c>
      <c r="E2742" s="98">
        <v>1.1574074074072183E-3</v>
      </c>
      <c r="F2742" s="98">
        <v>2733</v>
      </c>
      <c r="G2742" s="76">
        <f t="shared" ca="1" si="88"/>
        <v>-1.0325349294938779E-2</v>
      </c>
    </row>
    <row r="2743" spans="2:7">
      <c r="B2743" s="283">
        <v>44897.645833333336</v>
      </c>
      <c r="C2743" s="284">
        <v>606.58000000000004</v>
      </c>
      <c r="D2743" s="98">
        <f t="shared" si="89"/>
        <v>22.374951830443162</v>
      </c>
      <c r="E2743" s="98">
        <v>1.1553442925993362E-3</v>
      </c>
      <c r="F2743" s="98">
        <v>2734</v>
      </c>
      <c r="G2743" s="76">
        <f t="shared" ca="1" si="88"/>
        <v>3.6916070204389168E-2</v>
      </c>
    </row>
    <row r="2744" spans="2:7">
      <c r="B2744" s="283">
        <v>40597.645833333336</v>
      </c>
      <c r="C2744" s="284">
        <v>121.33</v>
      </c>
      <c r="D2744" s="98">
        <f t="shared" si="89"/>
        <v>-0.79997691977974883</v>
      </c>
      <c r="E2744" s="98">
        <v>1.1552108259758054E-3</v>
      </c>
      <c r="F2744" s="98">
        <v>2735</v>
      </c>
      <c r="G2744" s="76">
        <f t="shared" ca="1" si="88"/>
        <v>3.8796503575663388E-2</v>
      </c>
    </row>
    <row r="2745" spans="2:7">
      <c r="B2745" s="283">
        <v>42074.645833333336</v>
      </c>
      <c r="C2745" s="284">
        <v>158.15</v>
      </c>
      <c r="D2745" s="98">
        <f t="shared" si="89"/>
        <v>0.30346987554603144</v>
      </c>
      <c r="E2745" s="98">
        <v>1.1394568588973808E-3</v>
      </c>
      <c r="F2745" s="98">
        <v>2736</v>
      </c>
      <c r="G2745" s="76">
        <f t="shared" ca="1" si="88"/>
        <v>2.3026284844391166E-2</v>
      </c>
    </row>
    <row r="2746" spans="2:7">
      <c r="B2746" s="283">
        <v>38037.645833333336</v>
      </c>
      <c r="C2746" s="284">
        <v>26.4</v>
      </c>
      <c r="D2746" s="98">
        <f t="shared" si="89"/>
        <v>-0.83306987037622515</v>
      </c>
      <c r="E2746" s="98">
        <v>1.1376564277587597E-3</v>
      </c>
      <c r="F2746" s="98">
        <v>2737</v>
      </c>
      <c r="G2746" s="76">
        <f t="shared" ca="1" si="88"/>
        <v>5.2044183587514913E-2</v>
      </c>
    </row>
    <row r="2747" spans="2:7">
      <c r="B2747" s="283">
        <v>39248.645833333336</v>
      </c>
      <c r="C2747" s="284">
        <v>97.25</v>
      </c>
      <c r="D2747" s="98">
        <f t="shared" si="89"/>
        <v>2.6837121212121215</v>
      </c>
      <c r="E2747" s="98">
        <v>1.1323862466543488E-3</v>
      </c>
      <c r="F2747" s="98">
        <v>2738</v>
      </c>
      <c r="G2747" s="76">
        <f t="shared" ca="1" si="88"/>
        <v>1.2084563439750123E-2</v>
      </c>
    </row>
    <row r="2748" spans="2:7">
      <c r="B2748" s="283">
        <v>40466.645833333336</v>
      </c>
      <c r="C2748" s="284">
        <v>115.06</v>
      </c>
      <c r="D2748" s="98">
        <f t="shared" si="89"/>
        <v>0.18313624678663243</v>
      </c>
      <c r="E2748" s="98">
        <v>1.1311232924389181E-3</v>
      </c>
      <c r="F2748" s="98">
        <v>2739</v>
      </c>
      <c r="G2748" s="76">
        <f t="shared" ca="1" si="88"/>
        <v>2.7899220606409057E-2</v>
      </c>
    </row>
    <row r="2749" spans="2:7">
      <c r="B2749" s="283">
        <v>37875.645833333336</v>
      </c>
      <c r="C2749" s="284">
        <v>26.67</v>
      </c>
      <c r="D2749" s="98">
        <f t="shared" si="89"/>
        <v>-0.76820789153485136</v>
      </c>
      <c r="E2749" s="98">
        <v>1.1261261261261701E-3</v>
      </c>
      <c r="F2749" s="98">
        <v>2740</v>
      </c>
      <c r="G2749" s="76">
        <f t="shared" ca="1" si="88"/>
        <v>4.5924301920811157E-2</v>
      </c>
    </row>
    <row r="2750" spans="2:7">
      <c r="B2750" s="283">
        <v>42038.645833333336</v>
      </c>
      <c r="C2750" s="284">
        <v>196.7</v>
      </c>
      <c r="D2750" s="98">
        <f t="shared" si="89"/>
        <v>6.3753280839895003</v>
      </c>
      <c r="E2750" s="98">
        <v>1.1197068403909771E-3</v>
      </c>
      <c r="F2750" s="98">
        <v>2741</v>
      </c>
      <c r="G2750" s="76">
        <f t="shared" ca="1" si="88"/>
        <v>-2.4375191526791847E-2</v>
      </c>
    </row>
    <row r="2751" spans="2:7">
      <c r="B2751" s="283">
        <v>39679.645833333336</v>
      </c>
      <c r="C2751" s="284">
        <v>100.11</v>
      </c>
      <c r="D2751" s="98">
        <f t="shared" si="89"/>
        <v>-0.49105236400610064</v>
      </c>
      <c r="E2751" s="98">
        <v>1.1000000000001009E-3</v>
      </c>
      <c r="F2751" s="98">
        <v>2742</v>
      </c>
      <c r="G2751" s="76">
        <f t="shared" ca="1" si="88"/>
        <v>-2.2338508095118455E-2</v>
      </c>
    </row>
    <row r="2752" spans="2:7">
      <c r="B2752" s="283">
        <v>44221.645833333336</v>
      </c>
      <c r="C2752" s="284">
        <v>307.60000000000002</v>
      </c>
      <c r="D2752" s="98">
        <f t="shared" si="89"/>
        <v>2.0726201178703429</v>
      </c>
      <c r="E2752" s="98">
        <v>1.0739740293554956E-3</v>
      </c>
      <c r="F2752" s="98">
        <v>2743</v>
      </c>
      <c r="G2752" s="76">
        <f t="shared" ca="1" si="88"/>
        <v>-2.7761992285505528E-2</v>
      </c>
    </row>
    <row r="2753" spans="2:7">
      <c r="B2753" s="283">
        <v>43474.645833333336</v>
      </c>
      <c r="C2753" s="284">
        <v>302.22000000000003</v>
      </c>
      <c r="D2753" s="98">
        <f t="shared" si="89"/>
        <v>-1.7490247074122167E-2</v>
      </c>
      <c r="E2753" s="98">
        <v>1.0599536270290422E-3</v>
      </c>
      <c r="F2753" s="98">
        <v>2744</v>
      </c>
      <c r="G2753" s="76">
        <f t="shared" ca="1" si="88"/>
        <v>-2.9804042575119108E-2</v>
      </c>
    </row>
    <row r="2754" spans="2:7">
      <c r="B2754" s="283">
        <v>41842.645833333336</v>
      </c>
      <c r="C2754" s="284">
        <v>180.16</v>
      </c>
      <c r="D2754" s="98">
        <f t="shared" si="89"/>
        <v>-0.40387796969095369</v>
      </c>
      <c r="E2754" s="98">
        <v>1.0557315108072896E-3</v>
      </c>
      <c r="F2754" s="98">
        <v>2745</v>
      </c>
      <c r="G2754" s="76">
        <f t="shared" ca="1" si="88"/>
        <v>2.3354725932936745E-2</v>
      </c>
    </row>
    <row r="2755" spans="2:7">
      <c r="B2755" s="283">
        <v>43227.645833333336</v>
      </c>
      <c r="C2755" s="284">
        <v>285.87</v>
      </c>
      <c r="D2755" s="98">
        <f t="shared" si="89"/>
        <v>0.58675621669627009</v>
      </c>
      <c r="E2755" s="98">
        <v>1.0505305179115965E-3</v>
      </c>
      <c r="F2755" s="98">
        <v>2746</v>
      </c>
      <c r="G2755" s="76">
        <f t="shared" ca="1" si="88"/>
        <v>-2.2244139206014979E-2</v>
      </c>
    </row>
    <row r="2756" spans="2:7">
      <c r="B2756" s="283">
        <v>38261.645833333336</v>
      </c>
      <c r="C2756" s="284">
        <v>28.7</v>
      </c>
      <c r="D2756" s="98">
        <f t="shared" si="89"/>
        <v>-0.89960471543009057</v>
      </c>
      <c r="E2756" s="98">
        <v>1.0463899546564459E-3</v>
      </c>
      <c r="F2756" s="98">
        <v>2747</v>
      </c>
      <c r="G2756" s="76">
        <f t="shared" ca="1" si="88"/>
        <v>8.5415653142282329E-3</v>
      </c>
    </row>
    <row r="2757" spans="2:7">
      <c r="B2757" s="283">
        <v>39261.645833333336</v>
      </c>
      <c r="C2757" s="284">
        <v>95.7</v>
      </c>
      <c r="D2757" s="98">
        <f t="shared" si="89"/>
        <v>2.3344947735191641</v>
      </c>
      <c r="E2757" s="98">
        <v>1.0460251046024993E-3</v>
      </c>
      <c r="F2757" s="98">
        <v>2748</v>
      </c>
      <c r="G2757" s="76">
        <f t="shared" ca="1" si="88"/>
        <v>-1.1334644624536951E-2</v>
      </c>
    </row>
    <row r="2758" spans="2:7">
      <c r="B2758" s="283">
        <v>39988.645833333336</v>
      </c>
      <c r="C2758" s="284">
        <v>76.75</v>
      </c>
      <c r="D2758" s="98">
        <f t="shared" si="89"/>
        <v>-0.19801462904911182</v>
      </c>
      <c r="E2758" s="98">
        <v>1.0434328942219295E-3</v>
      </c>
      <c r="F2758" s="98">
        <v>2749</v>
      </c>
      <c r="G2758" s="76">
        <f t="shared" ca="1" si="88"/>
        <v>-3.1606667467840792E-2</v>
      </c>
    </row>
    <row r="2759" spans="2:7">
      <c r="B2759" s="283">
        <v>45260.645833333336</v>
      </c>
      <c r="C2759" s="284">
        <v>674.85</v>
      </c>
      <c r="D2759" s="98">
        <f t="shared" si="89"/>
        <v>7.7928338762214988</v>
      </c>
      <c r="E2759" s="98">
        <v>1.0383445820663084E-3</v>
      </c>
      <c r="F2759" s="98">
        <v>2750</v>
      </c>
      <c r="G2759" s="76">
        <f t="shared" ca="1" si="88"/>
        <v>5.4890726793104604E-2</v>
      </c>
    </row>
    <row r="2760" spans="2:7">
      <c r="B2760" s="283">
        <v>38237.645833333336</v>
      </c>
      <c r="C2760" s="284">
        <v>29.36</v>
      </c>
      <c r="D2760" s="98">
        <f t="shared" si="89"/>
        <v>-0.9564940357116396</v>
      </c>
      <c r="E2760" s="98">
        <v>1.022843504943749E-3</v>
      </c>
      <c r="F2760" s="98">
        <v>2751</v>
      </c>
      <c r="G2760" s="76">
        <f t="shared" ca="1" si="88"/>
        <v>2.867759252896146E-2</v>
      </c>
    </row>
    <row r="2761" spans="2:7">
      <c r="B2761" s="283">
        <v>40570.645833333336</v>
      </c>
      <c r="C2761" s="284">
        <v>132.01</v>
      </c>
      <c r="D2761" s="98">
        <f t="shared" si="89"/>
        <v>3.4962534059945503</v>
      </c>
      <c r="E2761" s="98">
        <v>9.8574461631772969E-4</v>
      </c>
      <c r="F2761" s="98">
        <v>2752</v>
      </c>
      <c r="G2761" s="76">
        <f t="shared" ca="1" si="88"/>
        <v>7.2048169760846187E-3</v>
      </c>
    </row>
    <row r="2762" spans="2:7">
      <c r="B2762" s="283">
        <v>44237.645833333336</v>
      </c>
      <c r="C2762" s="284">
        <v>305.77</v>
      </c>
      <c r="D2762" s="98">
        <f t="shared" si="89"/>
        <v>1.3162639194000456</v>
      </c>
      <c r="E2762" s="98">
        <v>9.8209316790498491E-4</v>
      </c>
      <c r="F2762" s="98">
        <v>2753</v>
      </c>
      <c r="G2762" s="76">
        <f t="shared" ref="G2762:G2825" ca="1" si="90">_xlfn.NORM.INV(RAND(),M$12,M$13)</f>
        <v>2.8706318207175275E-2</v>
      </c>
    </row>
    <row r="2763" spans="2:7">
      <c r="B2763" s="283">
        <v>40198.645833333336</v>
      </c>
      <c r="C2763" s="284">
        <v>132.91</v>
      </c>
      <c r="D2763" s="98">
        <f t="shared" ref="D2763:D2826" si="91">C2763/C2762-1</f>
        <v>-0.56532687968080575</v>
      </c>
      <c r="E2763" s="98">
        <v>9.7906311191442441E-4</v>
      </c>
      <c r="F2763" s="98">
        <v>2754</v>
      </c>
      <c r="G2763" s="76">
        <f t="shared" ca="1" si="90"/>
        <v>5.7183863264354637E-2</v>
      </c>
    </row>
    <row r="2764" spans="2:7">
      <c r="B2764" s="283">
        <v>40539.645833333336</v>
      </c>
      <c r="C2764" s="284">
        <v>133.33000000000001</v>
      </c>
      <c r="D2764" s="98">
        <f t="shared" si="91"/>
        <v>3.1600331051089281E-3</v>
      </c>
      <c r="E2764" s="98">
        <v>9.7597597597620656E-4</v>
      </c>
      <c r="F2764" s="98">
        <v>2755</v>
      </c>
      <c r="G2764" s="76">
        <f t="shared" ca="1" si="90"/>
        <v>-1.5297632788209902E-2</v>
      </c>
    </row>
    <row r="2765" spans="2:7">
      <c r="B2765" s="283">
        <v>41278.645833333336</v>
      </c>
      <c r="C2765" s="284">
        <v>226.6</v>
      </c>
      <c r="D2765" s="98">
        <f t="shared" si="91"/>
        <v>0.6995424885622139</v>
      </c>
      <c r="E2765" s="98">
        <v>9.7181729834794339E-4</v>
      </c>
      <c r="F2765" s="98">
        <v>2756</v>
      </c>
      <c r="G2765" s="76">
        <f t="shared" ca="1" si="90"/>
        <v>3.947923315207124E-2</v>
      </c>
    </row>
    <row r="2766" spans="2:7">
      <c r="B2766" s="283">
        <v>39139.645833333336</v>
      </c>
      <c r="C2766" s="284">
        <v>82.68</v>
      </c>
      <c r="D2766" s="98">
        <f t="shared" si="91"/>
        <v>-0.63512797881729921</v>
      </c>
      <c r="E2766" s="98">
        <v>9.6852300242145084E-4</v>
      </c>
      <c r="F2766" s="98">
        <v>2757</v>
      </c>
      <c r="G2766" s="76">
        <f t="shared" ca="1" si="90"/>
        <v>6.5289521075419105E-2</v>
      </c>
    </row>
    <row r="2767" spans="2:7">
      <c r="B2767" s="283">
        <v>42255.645833333336</v>
      </c>
      <c r="C2767" s="284">
        <v>186.5</v>
      </c>
      <c r="D2767" s="98">
        <f t="shared" si="91"/>
        <v>1.2556845670053214</v>
      </c>
      <c r="E2767" s="98">
        <v>9.6607986260210943E-4</v>
      </c>
      <c r="F2767" s="98">
        <v>2758</v>
      </c>
      <c r="G2767" s="76">
        <f t="shared" ca="1" si="90"/>
        <v>-5.540697905684179E-2</v>
      </c>
    </row>
    <row r="2768" spans="2:7">
      <c r="B2768" s="283">
        <v>39580.645833333336</v>
      </c>
      <c r="C2768" s="284">
        <v>93.47</v>
      </c>
      <c r="D2768" s="98">
        <f t="shared" si="91"/>
        <v>-0.49882037533512069</v>
      </c>
      <c r="E2768" s="98">
        <v>9.6380381237959334E-4</v>
      </c>
      <c r="F2768" s="98">
        <v>2759</v>
      </c>
      <c r="G2768" s="76">
        <f t="shared" ca="1" si="90"/>
        <v>2.1573596624168603E-3</v>
      </c>
    </row>
    <row r="2769" spans="2:7">
      <c r="B2769" s="283">
        <v>44258.645833333336</v>
      </c>
      <c r="C2769" s="284">
        <v>302.02</v>
      </c>
      <c r="D2769" s="98">
        <f t="shared" si="91"/>
        <v>2.2311971755643523</v>
      </c>
      <c r="E2769" s="98">
        <v>9.6112418387295229E-4</v>
      </c>
      <c r="F2769" s="98">
        <v>2760</v>
      </c>
      <c r="G2769" s="76">
        <f t="shared" ca="1" si="90"/>
        <v>4.6469204054793156E-2</v>
      </c>
    </row>
    <row r="2770" spans="2:7">
      <c r="B2770" s="283">
        <v>40963.645833333336</v>
      </c>
      <c r="C2770" s="284">
        <v>188.21</v>
      </c>
      <c r="D2770" s="98">
        <f t="shared" si="91"/>
        <v>-0.37682934904973175</v>
      </c>
      <c r="E2770" s="98">
        <v>9.5729404882205493E-4</v>
      </c>
      <c r="F2770" s="98">
        <v>2761</v>
      </c>
      <c r="G2770" s="76">
        <f t="shared" ca="1" si="90"/>
        <v>3.2606850039069359E-2</v>
      </c>
    </row>
    <row r="2771" spans="2:7">
      <c r="B2771" s="283">
        <v>39336.645833333336</v>
      </c>
      <c r="C2771" s="284">
        <v>94.17</v>
      </c>
      <c r="D2771" s="98">
        <f t="shared" si="91"/>
        <v>-0.49965464109239677</v>
      </c>
      <c r="E2771" s="98">
        <v>9.5663265306122902E-4</v>
      </c>
      <c r="F2771" s="98">
        <v>2762</v>
      </c>
      <c r="G2771" s="76">
        <f t="shared" ca="1" si="90"/>
        <v>-1.3014856452050085E-2</v>
      </c>
    </row>
    <row r="2772" spans="2:7">
      <c r="B2772" s="283">
        <v>42748.645833333336</v>
      </c>
      <c r="C2772" s="284">
        <v>356.17</v>
      </c>
      <c r="D2772" s="98">
        <f t="shared" si="91"/>
        <v>2.7822023999150471</v>
      </c>
      <c r="E2772" s="98">
        <v>9.5551246381697652E-4</v>
      </c>
      <c r="F2772" s="98">
        <v>2763</v>
      </c>
      <c r="G2772" s="76">
        <f t="shared" ca="1" si="90"/>
        <v>-8.3295965536485054E-3</v>
      </c>
    </row>
    <row r="2773" spans="2:7">
      <c r="B2773" s="283">
        <v>39149.645833333336</v>
      </c>
      <c r="C2773" s="284">
        <v>73.62</v>
      </c>
      <c r="D2773" s="98">
        <f t="shared" si="91"/>
        <v>-0.79330095179268323</v>
      </c>
      <c r="E2773" s="98">
        <v>9.5173351461608213E-4</v>
      </c>
      <c r="F2773" s="98">
        <v>2764</v>
      </c>
      <c r="G2773" s="76">
        <f t="shared" ca="1" si="90"/>
        <v>2.223938190240991E-2</v>
      </c>
    </row>
    <row r="2774" spans="2:7">
      <c r="B2774" s="283">
        <v>37676.645833333336</v>
      </c>
      <c r="C2774" s="284">
        <v>21.05</v>
      </c>
      <c r="D2774" s="98">
        <f t="shared" si="91"/>
        <v>-0.71407226297201842</v>
      </c>
      <c r="E2774" s="98">
        <v>9.510223490252212E-4</v>
      </c>
      <c r="F2774" s="98">
        <v>2765</v>
      </c>
      <c r="G2774" s="76">
        <f t="shared" ca="1" si="90"/>
        <v>4.1529168226418257E-2</v>
      </c>
    </row>
    <row r="2775" spans="2:7">
      <c r="B2775" s="283">
        <v>39604.645833333336</v>
      </c>
      <c r="C2775" s="284">
        <v>95.09</v>
      </c>
      <c r="D2775" s="98">
        <f t="shared" si="91"/>
        <v>3.5173396674584323</v>
      </c>
      <c r="E2775" s="98">
        <v>9.4736842105258567E-4</v>
      </c>
      <c r="F2775" s="98">
        <v>2766</v>
      </c>
      <c r="G2775" s="76">
        <f t="shared" ca="1" si="90"/>
        <v>1.2094490979966193E-2</v>
      </c>
    </row>
    <row r="2776" spans="2:7">
      <c r="B2776" s="283">
        <v>39134.645833333336</v>
      </c>
      <c r="C2776" s="284">
        <v>85.13</v>
      </c>
      <c r="D2776" s="98">
        <f t="shared" si="91"/>
        <v>-0.10474287517089087</v>
      </c>
      <c r="E2776" s="98">
        <v>9.4062316284526659E-4</v>
      </c>
      <c r="F2776" s="98">
        <v>2767</v>
      </c>
      <c r="G2776" s="76">
        <f t="shared" ca="1" si="90"/>
        <v>1.2805015559254198E-2</v>
      </c>
    </row>
    <row r="2777" spans="2:7">
      <c r="B2777" s="283">
        <v>42461.645833333336</v>
      </c>
      <c r="C2777" s="284">
        <v>396.52</v>
      </c>
      <c r="D2777" s="98">
        <f t="shared" si="91"/>
        <v>3.6578174556560556</v>
      </c>
      <c r="E2777" s="98">
        <v>9.3398965038504755E-4</v>
      </c>
      <c r="F2777" s="98">
        <v>2768</v>
      </c>
      <c r="G2777" s="76">
        <f t="shared" ca="1" si="90"/>
        <v>3.4402832934676913E-3</v>
      </c>
    </row>
    <row r="2778" spans="2:7">
      <c r="B2778" s="283">
        <v>44025.645833333336</v>
      </c>
      <c r="C2778" s="284">
        <v>322.07</v>
      </c>
      <c r="D2778" s="98">
        <f t="shared" si="91"/>
        <v>-0.18775849894078478</v>
      </c>
      <c r="E2778" s="98">
        <v>9.3234297790356635E-4</v>
      </c>
      <c r="F2778" s="98">
        <v>2769</v>
      </c>
      <c r="G2778" s="76">
        <f t="shared" ca="1" si="90"/>
        <v>-3.5327728164652981E-2</v>
      </c>
    </row>
    <row r="2779" spans="2:7">
      <c r="B2779" s="283">
        <v>45175.645833333336</v>
      </c>
      <c r="C2779" s="284">
        <v>700.23</v>
      </c>
      <c r="D2779" s="98">
        <f t="shared" si="91"/>
        <v>1.174154686869314</v>
      </c>
      <c r="E2779" s="98">
        <v>9.2912890591501096E-4</v>
      </c>
      <c r="F2779" s="98">
        <v>2770</v>
      </c>
      <c r="G2779" s="76">
        <f t="shared" ca="1" si="90"/>
        <v>2.5458844951251468E-2</v>
      </c>
    </row>
    <row r="2780" spans="2:7">
      <c r="B2780" s="283">
        <v>39507.645833333336</v>
      </c>
      <c r="C2780" s="284">
        <v>86.29</v>
      </c>
      <c r="D2780" s="98">
        <f t="shared" si="91"/>
        <v>-0.87676906159404766</v>
      </c>
      <c r="E2780" s="98">
        <v>9.2796659320271146E-4</v>
      </c>
      <c r="F2780" s="98">
        <v>2771</v>
      </c>
      <c r="G2780" s="76">
        <f t="shared" ca="1" si="90"/>
        <v>-3.2490560472597005E-2</v>
      </c>
    </row>
    <row r="2781" spans="2:7">
      <c r="B2781" s="283">
        <v>43052.645833333336</v>
      </c>
      <c r="C2781" s="284">
        <v>348.6</v>
      </c>
      <c r="D2781" s="98">
        <f t="shared" si="91"/>
        <v>3.0398655695909147</v>
      </c>
      <c r="E2781" s="98">
        <v>9.1880096474117323E-4</v>
      </c>
      <c r="F2781" s="98">
        <v>2772</v>
      </c>
      <c r="G2781" s="76">
        <f t="shared" ca="1" si="90"/>
        <v>-8.8100160750647239E-4</v>
      </c>
    </row>
    <row r="2782" spans="2:7">
      <c r="B2782" s="283">
        <v>39891.645833333336</v>
      </c>
      <c r="C2782" s="284">
        <v>43.61</v>
      </c>
      <c r="D2782" s="98">
        <f t="shared" si="91"/>
        <v>-0.87489959839357434</v>
      </c>
      <c r="E2782" s="98">
        <v>9.1806288730778007E-4</v>
      </c>
      <c r="F2782" s="98">
        <v>2773</v>
      </c>
      <c r="G2782" s="76">
        <f t="shared" ca="1" si="90"/>
        <v>-1.4841579324102388E-2</v>
      </c>
    </row>
    <row r="2783" spans="2:7">
      <c r="B2783" s="283">
        <v>40081.645833333336</v>
      </c>
      <c r="C2783" s="284">
        <v>120</v>
      </c>
      <c r="D2783" s="98">
        <f t="shared" si="91"/>
        <v>1.751662462737904</v>
      </c>
      <c r="E2783" s="98">
        <v>9.1750771540577425E-4</v>
      </c>
      <c r="F2783" s="98">
        <v>2774</v>
      </c>
      <c r="G2783" s="76">
        <f t="shared" ca="1" si="90"/>
        <v>-2.9675176459254847E-2</v>
      </c>
    </row>
    <row r="2784" spans="2:7">
      <c r="B2784" s="283">
        <v>41368.645833333336</v>
      </c>
      <c r="C2784" s="284">
        <v>175.09</v>
      </c>
      <c r="D2784" s="98">
        <f t="shared" si="91"/>
        <v>0.45908333333333329</v>
      </c>
      <c r="E2784" s="98">
        <v>9.1465157491565918E-4</v>
      </c>
      <c r="F2784" s="98">
        <v>2775</v>
      </c>
      <c r="G2784" s="76">
        <f t="shared" ca="1" si="90"/>
        <v>-3.8853031649932784E-2</v>
      </c>
    </row>
    <row r="2785" spans="2:7">
      <c r="B2785" s="283">
        <v>44244.645833333336</v>
      </c>
      <c r="C2785" s="284">
        <v>307.93</v>
      </c>
      <c r="D2785" s="98">
        <f t="shared" si="91"/>
        <v>0.75869552801416407</v>
      </c>
      <c r="E2785" s="98">
        <v>9.1012514220722984E-4</v>
      </c>
      <c r="F2785" s="98">
        <v>2776</v>
      </c>
      <c r="G2785" s="76">
        <f t="shared" ca="1" si="90"/>
        <v>3.3724305985886875E-2</v>
      </c>
    </row>
    <row r="2786" spans="2:7">
      <c r="B2786" s="283">
        <v>41456.645833333336</v>
      </c>
      <c r="C2786" s="284">
        <v>193.66</v>
      </c>
      <c r="D2786" s="98">
        <f t="shared" si="91"/>
        <v>-0.37109083233202356</v>
      </c>
      <c r="E2786" s="98">
        <v>8.7859837717707556E-4</v>
      </c>
      <c r="F2786" s="98">
        <v>2777</v>
      </c>
      <c r="G2786" s="76">
        <f t="shared" ca="1" si="90"/>
        <v>-4.8422252006976134E-2</v>
      </c>
    </row>
    <row r="2787" spans="2:7">
      <c r="B2787" s="283">
        <v>43224.645833333336</v>
      </c>
      <c r="C2787" s="284">
        <v>285.57</v>
      </c>
      <c r="D2787" s="98">
        <f t="shared" si="91"/>
        <v>0.47459465041825877</v>
      </c>
      <c r="E2787" s="98">
        <v>8.7620916865271958E-4</v>
      </c>
      <c r="F2787" s="98">
        <v>2778</v>
      </c>
      <c r="G2787" s="76">
        <f t="shared" ca="1" si="90"/>
        <v>-2.5501894673555033E-3</v>
      </c>
    </row>
    <row r="2788" spans="2:7">
      <c r="B2788" s="283">
        <v>43060.645833333336</v>
      </c>
      <c r="C2788" s="284">
        <v>343.63</v>
      </c>
      <c r="D2788" s="98">
        <f t="shared" si="91"/>
        <v>0.20331267289981447</v>
      </c>
      <c r="E2788" s="98">
        <v>8.7379489121253151E-4</v>
      </c>
      <c r="F2788" s="98">
        <v>2779</v>
      </c>
      <c r="G2788" s="76">
        <f t="shared" ca="1" si="90"/>
        <v>-2.6438814261414242E-2</v>
      </c>
    </row>
    <row r="2789" spans="2:7">
      <c r="B2789" s="283">
        <v>41935.645833333336</v>
      </c>
      <c r="C2789" s="284">
        <v>187.53</v>
      </c>
      <c r="D2789" s="98">
        <f t="shared" si="91"/>
        <v>-0.45426767162354853</v>
      </c>
      <c r="E2789" s="98">
        <v>8.5392538826911668E-4</v>
      </c>
      <c r="F2789" s="98">
        <v>2780</v>
      </c>
      <c r="G2789" s="76">
        <f t="shared" ca="1" si="90"/>
        <v>2.219888808321753E-2</v>
      </c>
    </row>
    <row r="2790" spans="2:7">
      <c r="B2790" s="283">
        <v>39525.645833333336</v>
      </c>
      <c r="C2790" s="284">
        <v>82.67</v>
      </c>
      <c r="D2790" s="98">
        <f t="shared" si="91"/>
        <v>-0.55916386711459498</v>
      </c>
      <c r="E2790" s="98">
        <v>8.4745762711868622E-4</v>
      </c>
      <c r="F2790" s="98">
        <v>2781</v>
      </c>
      <c r="G2790" s="76">
        <f t="shared" ca="1" si="90"/>
        <v>2.4032681003630797E-2</v>
      </c>
    </row>
    <row r="2791" spans="2:7">
      <c r="B2791" s="283">
        <v>36987.645833333336</v>
      </c>
      <c r="C2791" s="284">
        <v>24.15</v>
      </c>
      <c r="D2791" s="98">
        <f t="shared" si="91"/>
        <v>-0.70787468247248098</v>
      </c>
      <c r="E2791" s="98">
        <v>8.2884376295067064E-4</v>
      </c>
      <c r="F2791" s="98">
        <v>2782</v>
      </c>
      <c r="G2791" s="76">
        <f t="shared" ca="1" si="90"/>
        <v>-8.6919919701148304E-2</v>
      </c>
    </row>
    <row r="2792" spans="2:7">
      <c r="B2792" s="283">
        <v>38357.645833333336</v>
      </c>
      <c r="C2792" s="284">
        <v>36.729999999999997</v>
      </c>
      <c r="D2792" s="98">
        <f t="shared" si="91"/>
        <v>0.52091097308488599</v>
      </c>
      <c r="E2792" s="98">
        <v>8.1743869209782716E-4</v>
      </c>
      <c r="F2792" s="98">
        <v>2783</v>
      </c>
      <c r="G2792" s="76">
        <f t="shared" ca="1" si="90"/>
        <v>2.5007271112777164E-2</v>
      </c>
    </row>
    <row r="2793" spans="2:7">
      <c r="B2793" s="283">
        <v>43613.645833333336</v>
      </c>
      <c r="C2793" s="284">
        <v>343.48</v>
      </c>
      <c r="D2793" s="98">
        <f t="shared" si="91"/>
        <v>8.3514838007078698</v>
      </c>
      <c r="E2793" s="98">
        <v>8.158508158508937E-4</v>
      </c>
      <c r="F2793" s="98">
        <v>2784</v>
      </c>
      <c r="G2793" s="76">
        <f t="shared" ca="1" si="90"/>
        <v>7.1314427697811659E-3</v>
      </c>
    </row>
    <row r="2794" spans="2:7">
      <c r="B2794" s="283">
        <v>40353.645833333336</v>
      </c>
      <c r="C2794" s="284">
        <v>123.11</v>
      </c>
      <c r="D2794" s="98">
        <f t="shared" si="91"/>
        <v>-0.64158029579597065</v>
      </c>
      <c r="E2794" s="98">
        <v>8.1294203723270009E-4</v>
      </c>
      <c r="F2794" s="98">
        <v>2785</v>
      </c>
      <c r="G2794" s="76">
        <f t="shared" ca="1" si="90"/>
        <v>1.7337185021786545E-3</v>
      </c>
    </row>
    <row r="2795" spans="2:7">
      <c r="B2795" s="283">
        <v>40309.645833333336</v>
      </c>
      <c r="C2795" s="284">
        <v>123.33</v>
      </c>
      <c r="D2795" s="98">
        <f t="shared" si="91"/>
        <v>1.7870197384453057E-3</v>
      </c>
      <c r="E2795" s="98">
        <v>8.1149070843133941E-4</v>
      </c>
      <c r="F2795" s="98">
        <v>2786</v>
      </c>
      <c r="G2795" s="76">
        <f t="shared" ca="1" si="90"/>
        <v>-3.8967488681699229E-3</v>
      </c>
    </row>
    <row r="2796" spans="2:7">
      <c r="B2796" s="283">
        <v>40323.645833333336</v>
      </c>
      <c r="C2796" s="284">
        <v>123.37</v>
      </c>
      <c r="D2796" s="98">
        <f t="shared" si="91"/>
        <v>3.2433309008350619E-4</v>
      </c>
      <c r="E2796" s="98">
        <v>8.1122738703665043E-4</v>
      </c>
      <c r="F2796" s="98">
        <v>2787</v>
      </c>
      <c r="G2796" s="76">
        <f t="shared" ca="1" si="90"/>
        <v>2.3555025793147292E-3</v>
      </c>
    </row>
    <row r="2797" spans="2:7">
      <c r="B2797" s="283">
        <v>38176.645833333336</v>
      </c>
      <c r="C2797" s="284">
        <v>24.69</v>
      </c>
      <c r="D2797" s="98">
        <f t="shared" si="91"/>
        <v>-0.79987030882710541</v>
      </c>
      <c r="E2797" s="98">
        <v>8.1070125658699865E-4</v>
      </c>
      <c r="F2797" s="98">
        <v>2788</v>
      </c>
      <c r="G2797" s="76">
        <f t="shared" ca="1" si="90"/>
        <v>2.9989602694272824E-2</v>
      </c>
    </row>
    <row r="2798" spans="2:7">
      <c r="B2798" s="283">
        <v>38152.645833333336</v>
      </c>
      <c r="C2798" s="284">
        <v>24.7</v>
      </c>
      <c r="D2798" s="98">
        <f t="shared" si="91"/>
        <v>4.0502227622507547E-4</v>
      </c>
      <c r="E2798" s="98">
        <v>8.103727714747766E-4</v>
      </c>
      <c r="F2798" s="98">
        <v>2789</v>
      </c>
      <c r="G2798" s="76">
        <f t="shared" ca="1" si="90"/>
        <v>7.6519564744484667E-2</v>
      </c>
    </row>
    <row r="2799" spans="2:7">
      <c r="B2799" s="283">
        <v>42019.645833333336</v>
      </c>
      <c r="C2799" s="284">
        <v>187.27</v>
      </c>
      <c r="D2799" s="98">
        <f t="shared" si="91"/>
        <v>6.5817813765182196</v>
      </c>
      <c r="E2799" s="98">
        <v>8.0162462590860351E-4</v>
      </c>
      <c r="F2799" s="98">
        <v>2790</v>
      </c>
      <c r="G2799" s="76">
        <f t="shared" ca="1" si="90"/>
        <v>-2.9021961912359527E-2</v>
      </c>
    </row>
    <row r="2800" spans="2:7">
      <c r="B2800" s="283">
        <v>43965.645833333336</v>
      </c>
      <c r="C2800" s="284">
        <v>314.22000000000003</v>
      </c>
      <c r="D2800" s="98">
        <f t="shared" si="91"/>
        <v>0.67789822181876436</v>
      </c>
      <c r="E2800" s="98">
        <v>7.9625441921193918E-4</v>
      </c>
      <c r="F2800" s="98">
        <v>2791</v>
      </c>
      <c r="G2800" s="76">
        <f t="shared" ca="1" si="90"/>
        <v>3.9690893769202019E-2</v>
      </c>
    </row>
    <row r="2801" spans="2:7">
      <c r="B2801" s="283">
        <v>37288.645833333336</v>
      </c>
      <c r="C2801" s="284">
        <v>25.35</v>
      </c>
      <c r="D2801" s="98">
        <f t="shared" si="91"/>
        <v>-0.91932404048119154</v>
      </c>
      <c r="E2801" s="98">
        <v>7.895775759969581E-4</v>
      </c>
      <c r="F2801" s="98">
        <v>2792</v>
      </c>
      <c r="G2801" s="76">
        <f t="shared" ca="1" si="90"/>
        <v>2.9237198887188939E-2</v>
      </c>
    </row>
    <row r="2802" spans="2:7">
      <c r="B2802" s="283">
        <v>42139.645833333336</v>
      </c>
      <c r="C2802" s="284">
        <v>165.68</v>
      </c>
      <c r="D2802" s="98">
        <f t="shared" si="91"/>
        <v>5.5357001972386586</v>
      </c>
      <c r="E2802" s="98">
        <v>7.8526125037758909E-4</v>
      </c>
      <c r="F2802" s="98">
        <v>2793</v>
      </c>
      <c r="G2802" s="76">
        <f t="shared" ca="1" si="90"/>
        <v>3.7533312918431932E-4</v>
      </c>
    </row>
    <row r="2803" spans="2:7">
      <c r="B2803" s="283">
        <v>43460.645833333336</v>
      </c>
      <c r="C2803" s="284">
        <v>281.35000000000002</v>
      </c>
      <c r="D2803" s="98">
        <f t="shared" si="91"/>
        <v>0.69815306615161754</v>
      </c>
      <c r="E2803" s="98">
        <v>7.8255611283051252E-4</v>
      </c>
      <c r="F2803" s="98">
        <v>2794</v>
      </c>
      <c r="G2803" s="76">
        <f t="shared" ca="1" si="90"/>
        <v>-2.1655583858874068E-2</v>
      </c>
    </row>
    <row r="2804" spans="2:7">
      <c r="B2804" s="283">
        <v>42045.645833333336</v>
      </c>
      <c r="C2804" s="284">
        <v>166.5</v>
      </c>
      <c r="D2804" s="98">
        <f t="shared" si="91"/>
        <v>-0.40821041407499559</v>
      </c>
      <c r="E2804" s="98">
        <v>7.8139087575879174E-4</v>
      </c>
      <c r="F2804" s="98">
        <v>2795</v>
      </c>
      <c r="G2804" s="76">
        <f t="shared" ca="1" si="90"/>
        <v>-1.0688620531030863E-2</v>
      </c>
    </row>
    <row r="2805" spans="2:7">
      <c r="B2805" s="283">
        <v>38190.645833333336</v>
      </c>
      <c r="C2805" s="284">
        <v>25.69</v>
      </c>
      <c r="D2805" s="98">
        <f t="shared" si="91"/>
        <v>-0.84570570570570569</v>
      </c>
      <c r="E2805" s="98">
        <v>7.7911959485787996E-4</v>
      </c>
      <c r="F2805" s="98">
        <v>2796</v>
      </c>
      <c r="G2805" s="76">
        <f t="shared" ca="1" si="90"/>
        <v>-1.3237274751470414E-2</v>
      </c>
    </row>
    <row r="2806" spans="2:7">
      <c r="B2806" s="283">
        <v>45090.645833333336</v>
      </c>
      <c r="C2806" s="284">
        <v>567.82000000000005</v>
      </c>
      <c r="D2806" s="98">
        <f t="shared" si="91"/>
        <v>21.102763721292334</v>
      </c>
      <c r="E2806" s="98">
        <v>7.7549437766588625E-4</v>
      </c>
      <c r="F2806" s="98">
        <v>2797</v>
      </c>
      <c r="G2806" s="76">
        <f t="shared" ca="1" si="90"/>
        <v>4.5372902654334281E-3</v>
      </c>
    </row>
    <row r="2807" spans="2:7">
      <c r="B2807" s="283">
        <v>39181.645833333336</v>
      </c>
      <c r="C2807" s="284">
        <v>77.67</v>
      </c>
      <c r="D2807" s="98">
        <f t="shared" si="91"/>
        <v>-0.86321369448064522</v>
      </c>
      <c r="E2807" s="98">
        <v>7.7309625048327391E-4</v>
      </c>
      <c r="F2807" s="98">
        <v>2798</v>
      </c>
      <c r="G2807" s="76">
        <f t="shared" ca="1" si="90"/>
        <v>3.1060905738152043E-2</v>
      </c>
    </row>
    <row r="2808" spans="2:7">
      <c r="B2808" s="283">
        <v>38027.645833333336</v>
      </c>
      <c r="C2808" s="284">
        <v>26.06</v>
      </c>
      <c r="D2808" s="98">
        <f t="shared" si="91"/>
        <v>-0.6644779194026007</v>
      </c>
      <c r="E2808" s="98">
        <v>7.680491551458335E-4</v>
      </c>
      <c r="F2808" s="98">
        <v>2799</v>
      </c>
      <c r="G2808" s="76">
        <f t="shared" ca="1" si="90"/>
        <v>1.4817631486793471E-2</v>
      </c>
    </row>
    <row r="2809" spans="2:7">
      <c r="B2809" s="283">
        <v>42079.645833333336</v>
      </c>
      <c r="C2809" s="284">
        <v>156.80000000000001</v>
      </c>
      <c r="D2809" s="98">
        <f t="shared" si="91"/>
        <v>5.0168841135840374</v>
      </c>
      <c r="E2809" s="98">
        <v>7.6589226448819936E-4</v>
      </c>
      <c r="F2809" s="98">
        <v>2800</v>
      </c>
      <c r="G2809" s="76">
        <f t="shared" ca="1" si="90"/>
        <v>-1.1123048512415095E-2</v>
      </c>
    </row>
    <row r="2810" spans="2:7">
      <c r="B2810" s="283">
        <v>40429.645833333336</v>
      </c>
      <c r="C2810" s="284">
        <v>117.67</v>
      </c>
      <c r="D2810" s="98">
        <f t="shared" si="91"/>
        <v>-0.24955357142857149</v>
      </c>
      <c r="E2810" s="98">
        <v>7.6543629869019192E-4</v>
      </c>
      <c r="F2810" s="98">
        <v>2801</v>
      </c>
      <c r="G2810" s="76">
        <f t="shared" ca="1" si="90"/>
        <v>-2.513228404209324E-2</v>
      </c>
    </row>
    <row r="2811" spans="2:7">
      <c r="B2811" s="283">
        <v>40151.645833333336</v>
      </c>
      <c r="C2811" s="284">
        <v>118.49</v>
      </c>
      <c r="D2811" s="98">
        <f t="shared" si="91"/>
        <v>6.9686411149825211E-3</v>
      </c>
      <c r="E2811" s="98">
        <v>7.601351351349539E-4</v>
      </c>
      <c r="F2811" s="98">
        <v>2802</v>
      </c>
      <c r="G2811" s="76">
        <f t="shared" ca="1" si="90"/>
        <v>-1.3455331551183343E-2</v>
      </c>
    </row>
    <row r="2812" spans="2:7">
      <c r="B2812" s="283">
        <v>37215.645833333336</v>
      </c>
      <c r="C2812" s="284">
        <v>26.4</v>
      </c>
      <c r="D2812" s="98">
        <f t="shared" si="91"/>
        <v>-0.77719638788083389</v>
      </c>
      <c r="E2812" s="98">
        <v>7.5815011372259988E-4</v>
      </c>
      <c r="F2812" s="98">
        <v>2803</v>
      </c>
      <c r="G2812" s="76">
        <f t="shared" ca="1" si="90"/>
        <v>1.9850159081889428E-2</v>
      </c>
    </row>
    <row r="2813" spans="2:7">
      <c r="B2813" s="283">
        <v>40533.645833333336</v>
      </c>
      <c r="C2813" s="284">
        <v>133.53</v>
      </c>
      <c r="D2813" s="98">
        <f t="shared" si="91"/>
        <v>4.057954545454546</v>
      </c>
      <c r="E2813" s="98">
        <v>7.4945664393299971E-4</v>
      </c>
      <c r="F2813" s="98">
        <v>2804</v>
      </c>
      <c r="G2813" s="76">
        <f t="shared" ca="1" si="90"/>
        <v>-4.0750323589113804E-2</v>
      </c>
    </row>
    <row r="2814" spans="2:7">
      <c r="B2814" s="283">
        <v>43719.645833333336</v>
      </c>
      <c r="C2814" s="284">
        <v>338.08</v>
      </c>
      <c r="D2814" s="98">
        <f t="shared" si="91"/>
        <v>1.531865498389875</v>
      </c>
      <c r="E2814" s="98">
        <v>7.4001716839822151E-4</v>
      </c>
      <c r="F2814" s="98">
        <v>2805</v>
      </c>
      <c r="G2814" s="76">
        <f t="shared" ca="1" si="90"/>
        <v>1.5926687902058846E-2</v>
      </c>
    </row>
    <row r="2815" spans="2:7">
      <c r="B2815" s="283">
        <v>45455.645833333336</v>
      </c>
      <c r="C2815" s="284">
        <v>1292.97</v>
      </c>
      <c r="D2815" s="98">
        <f t="shared" si="91"/>
        <v>2.8244498343587319</v>
      </c>
      <c r="E2815" s="98">
        <v>7.3528273556133783E-4</v>
      </c>
      <c r="F2815" s="98">
        <v>2806</v>
      </c>
      <c r="G2815" s="76">
        <f t="shared" ca="1" si="90"/>
        <v>-3.5501341432186986E-2</v>
      </c>
    </row>
    <row r="2816" spans="2:7">
      <c r="B2816" s="283">
        <v>45093.645833333336</v>
      </c>
      <c r="C2816" s="284">
        <v>582.12</v>
      </c>
      <c r="D2816" s="98">
        <f t="shared" si="91"/>
        <v>-0.54978073737209687</v>
      </c>
      <c r="E2816" s="98">
        <v>7.2202166064982976E-4</v>
      </c>
      <c r="F2816" s="98">
        <v>2807</v>
      </c>
      <c r="G2816" s="76">
        <f t="shared" ca="1" si="90"/>
        <v>-4.5541791794388137E-2</v>
      </c>
    </row>
    <row r="2817" spans="2:7">
      <c r="B2817" s="283">
        <v>45064.645833333336</v>
      </c>
      <c r="C2817" s="284">
        <v>578.42999999999995</v>
      </c>
      <c r="D2817" s="98">
        <f t="shared" si="91"/>
        <v>-6.3388991960421359E-3</v>
      </c>
      <c r="E2817" s="98">
        <v>7.0931801667750705E-4</v>
      </c>
      <c r="F2817" s="98">
        <v>2808</v>
      </c>
      <c r="G2817" s="76">
        <f t="shared" ca="1" si="90"/>
        <v>1.7453816303681275E-2</v>
      </c>
    </row>
    <row r="2818" spans="2:7">
      <c r="B2818" s="283">
        <v>39036.645833333336</v>
      </c>
      <c r="C2818" s="284">
        <v>70.98</v>
      </c>
      <c r="D2818" s="98">
        <f t="shared" si="91"/>
        <v>-0.87728852237954458</v>
      </c>
      <c r="E2818" s="98">
        <v>7.0492034400104764E-4</v>
      </c>
      <c r="F2818" s="98">
        <v>2809</v>
      </c>
      <c r="G2818" s="76">
        <f t="shared" ca="1" si="90"/>
        <v>-3.349112697161797E-2</v>
      </c>
    </row>
    <row r="2819" spans="2:7">
      <c r="B2819" s="283">
        <v>40256.645833333336</v>
      </c>
      <c r="C2819" s="284">
        <v>113.74</v>
      </c>
      <c r="D2819" s="98">
        <f t="shared" si="91"/>
        <v>0.60242321780783303</v>
      </c>
      <c r="E2819" s="98">
        <v>7.0385359845159812E-4</v>
      </c>
      <c r="F2819" s="98">
        <v>2810</v>
      </c>
      <c r="G2819" s="76">
        <f t="shared" ca="1" si="90"/>
        <v>2.9342162947200504E-2</v>
      </c>
    </row>
    <row r="2820" spans="2:7">
      <c r="B2820" s="283">
        <v>41318.645833333336</v>
      </c>
      <c r="C2820" s="284">
        <v>213.65</v>
      </c>
      <c r="D2820" s="98">
        <f t="shared" si="91"/>
        <v>0.87840689291366281</v>
      </c>
      <c r="E2820" s="98">
        <v>7.0257611241220097E-4</v>
      </c>
      <c r="F2820" s="98">
        <v>2811</v>
      </c>
      <c r="G2820" s="76">
        <f t="shared" ca="1" si="90"/>
        <v>5.9608909001281161E-3</v>
      </c>
    </row>
    <row r="2821" spans="2:7">
      <c r="B2821" s="283">
        <v>39695.645833333336</v>
      </c>
      <c r="C2821" s="284">
        <v>100.02</v>
      </c>
      <c r="D2821" s="98">
        <f t="shared" si="91"/>
        <v>-0.53185115843669561</v>
      </c>
      <c r="E2821" s="98">
        <v>7.0035017508751629E-4</v>
      </c>
      <c r="F2821" s="98">
        <v>2812</v>
      </c>
      <c r="G2821" s="76">
        <f t="shared" ca="1" si="90"/>
        <v>-5.1996143555608297E-2</v>
      </c>
    </row>
    <row r="2822" spans="2:7">
      <c r="B2822" s="283">
        <v>38274.645833333336</v>
      </c>
      <c r="C2822" s="284">
        <v>28.69</v>
      </c>
      <c r="D2822" s="98">
        <f t="shared" si="91"/>
        <v>-0.71315736852629474</v>
      </c>
      <c r="E2822" s="98">
        <v>6.9759330310437129E-4</v>
      </c>
      <c r="F2822" s="98">
        <v>2813</v>
      </c>
      <c r="G2822" s="76">
        <f t="shared" ca="1" si="90"/>
        <v>-2.5204672544451308E-2</v>
      </c>
    </row>
    <row r="2823" spans="2:7">
      <c r="B2823" s="283">
        <v>38279.645833333336</v>
      </c>
      <c r="C2823" s="284">
        <v>28.69</v>
      </c>
      <c r="D2823" s="98">
        <f t="shared" si="91"/>
        <v>0</v>
      </c>
      <c r="E2823" s="98">
        <v>6.9759330310437129E-4</v>
      </c>
      <c r="F2823" s="98">
        <v>2814</v>
      </c>
      <c r="G2823" s="76">
        <f t="shared" ca="1" si="90"/>
        <v>2.1484632433822214E-2</v>
      </c>
    </row>
    <row r="2824" spans="2:7">
      <c r="B2824" s="283">
        <v>45065.645833333336</v>
      </c>
      <c r="C2824" s="284">
        <v>578.83000000000004</v>
      </c>
      <c r="D2824" s="98">
        <f t="shared" si="91"/>
        <v>19.175322411990241</v>
      </c>
      <c r="E2824" s="98">
        <v>6.9152706464059577E-4</v>
      </c>
      <c r="F2824" s="98">
        <v>2815</v>
      </c>
      <c r="G2824" s="76">
        <f t="shared" ca="1" si="90"/>
        <v>3.04393495385114E-2</v>
      </c>
    </row>
    <row r="2825" spans="2:7">
      <c r="B2825" s="283">
        <v>44182.645833333336</v>
      </c>
      <c r="C2825" s="284">
        <v>333.2</v>
      </c>
      <c r="D2825" s="98">
        <f t="shared" si="91"/>
        <v>-0.42435602854033139</v>
      </c>
      <c r="E2825" s="98">
        <v>6.9075292068343508E-4</v>
      </c>
      <c r="F2825" s="98">
        <v>2816</v>
      </c>
      <c r="G2825" s="76">
        <f t="shared" ca="1" si="90"/>
        <v>-2.2750702187376699E-2</v>
      </c>
    </row>
    <row r="2826" spans="2:7">
      <c r="B2826" s="283">
        <v>43465.645833333336</v>
      </c>
      <c r="C2826" s="284">
        <v>295.68</v>
      </c>
      <c r="D2826" s="98">
        <f t="shared" si="91"/>
        <v>-0.11260504201680666</v>
      </c>
      <c r="E2826" s="98">
        <v>6.7686476242045934E-4</v>
      </c>
      <c r="F2826" s="98">
        <v>2817</v>
      </c>
      <c r="G2826" s="76">
        <f t="shared" ref="G2826:G2889" ca="1" si="92">_xlfn.NORM.INV(RAND(),M$12,M$13)</f>
        <v>-3.4362355904447146E-2</v>
      </c>
    </row>
    <row r="2827" spans="2:7">
      <c r="B2827" s="283">
        <v>45601.645833333336</v>
      </c>
      <c r="C2827" s="284">
        <v>2281.2800000000002</v>
      </c>
      <c r="D2827" s="98">
        <f t="shared" ref="D2827:D2890" si="93">C2827/C2826-1</f>
        <v>6.7153679653679657</v>
      </c>
      <c r="E2827" s="98">
        <v>6.7112621998033362E-4</v>
      </c>
      <c r="F2827" s="98">
        <v>2818</v>
      </c>
      <c r="G2827" s="76">
        <f t="shared" ca="1" si="92"/>
        <v>-1.833217097242389E-2</v>
      </c>
    </row>
    <row r="2828" spans="2:7">
      <c r="B2828" s="283">
        <v>40360.645833333336</v>
      </c>
      <c r="C2828" s="284">
        <v>120.01</v>
      </c>
      <c r="D2828" s="98">
        <f t="shared" si="93"/>
        <v>-0.94739356852293444</v>
      </c>
      <c r="E2828" s="98">
        <v>6.6705578253989373E-4</v>
      </c>
      <c r="F2828" s="98">
        <v>2819</v>
      </c>
      <c r="G2828" s="76">
        <f t="shared" ca="1" si="92"/>
        <v>1.7099822916118706E-2</v>
      </c>
    </row>
    <row r="2829" spans="2:7">
      <c r="B2829" s="283">
        <v>42171.645833333336</v>
      </c>
      <c r="C2829" s="284">
        <v>154.37</v>
      </c>
      <c r="D2829" s="98">
        <f t="shared" si="93"/>
        <v>0.28630947421048236</v>
      </c>
      <c r="E2829" s="98">
        <v>6.4821416996174719E-4</v>
      </c>
      <c r="F2829" s="98">
        <v>2820</v>
      </c>
      <c r="G2829" s="76">
        <f t="shared" ca="1" si="92"/>
        <v>2.5404796637451176E-2</v>
      </c>
    </row>
    <row r="2830" spans="2:7">
      <c r="B2830" s="283">
        <v>45173.645833333336</v>
      </c>
      <c r="C2830" s="284">
        <v>711.23</v>
      </c>
      <c r="D2830" s="98">
        <f t="shared" si="93"/>
        <v>3.6073071192589232</v>
      </c>
      <c r="E2830" s="98">
        <v>6.3310729058230208E-4</v>
      </c>
      <c r="F2830" s="98">
        <v>2821</v>
      </c>
      <c r="G2830" s="76">
        <f t="shared" ca="1" si="92"/>
        <v>1.1616524879574857E-2</v>
      </c>
    </row>
    <row r="2831" spans="2:7">
      <c r="B2831" s="283">
        <v>44315.645833333336</v>
      </c>
      <c r="C2831" s="284">
        <v>288.2</v>
      </c>
      <c r="D2831" s="98">
        <f t="shared" si="93"/>
        <v>-0.5947864966325942</v>
      </c>
      <c r="E2831" s="98">
        <v>6.249566002360929E-4</v>
      </c>
      <c r="F2831" s="98">
        <v>2822</v>
      </c>
      <c r="G2831" s="76">
        <f t="shared" ca="1" si="92"/>
        <v>-3.3259347130289676E-2</v>
      </c>
    </row>
    <row r="2832" spans="2:7">
      <c r="B2832" s="283">
        <v>38334.645833333336</v>
      </c>
      <c r="C2832" s="284">
        <v>32.18</v>
      </c>
      <c r="D2832" s="98">
        <f t="shared" si="93"/>
        <v>-0.8883414295628036</v>
      </c>
      <c r="E2832" s="98">
        <v>6.2189054726369264E-4</v>
      </c>
      <c r="F2832" s="98">
        <v>2823</v>
      </c>
      <c r="G2832" s="76">
        <f t="shared" ca="1" si="92"/>
        <v>1.8899671523306405E-2</v>
      </c>
    </row>
    <row r="2833" spans="2:7">
      <c r="B2833" s="283">
        <v>45062.645833333336</v>
      </c>
      <c r="C2833" s="284">
        <v>569.95000000000005</v>
      </c>
      <c r="D2833" s="98">
        <f t="shared" si="93"/>
        <v>16.71131137352393</v>
      </c>
      <c r="E2833" s="98">
        <v>6.1446629213479653E-4</v>
      </c>
      <c r="F2833" s="98">
        <v>2824</v>
      </c>
      <c r="G2833" s="76">
        <f t="shared" ca="1" si="92"/>
        <v>1.3604977623244014E-2</v>
      </c>
    </row>
    <row r="2834" spans="2:7">
      <c r="B2834" s="283">
        <v>42647.645833333336</v>
      </c>
      <c r="C2834" s="284">
        <v>440.23</v>
      </c>
      <c r="D2834" s="98">
        <f t="shared" si="93"/>
        <v>-0.22759891218527939</v>
      </c>
      <c r="E2834" s="98">
        <v>5.9094938291237575E-4</v>
      </c>
      <c r="F2834" s="98">
        <v>2825</v>
      </c>
      <c r="G2834" s="76">
        <f t="shared" ca="1" si="92"/>
        <v>-2.0277063536345567E-2</v>
      </c>
    </row>
    <row r="2835" spans="2:7">
      <c r="B2835" s="283">
        <v>44571.645833333336</v>
      </c>
      <c r="C2835" s="284">
        <v>374.02</v>
      </c>
      <c r="D2835" s="98">
        <f t="shared" si="93"/>
        <v>-0.15039865524839291</v>
      </c>
      <c r="E2835" s="98">
        <v>5.8855002675217705E-4</v>
      </c>
      <c r="F2835" s="98">
        <v>2826</v>
      </c>
      <c r="G2835" s="76">
        <f t="shared" ca="1" si="92"/>
        <v>-1.5137610110025124E-2</v>
      </c>
    </row>
    <row r="2836" spans="2:7">
      <c r="B2836" s="283">
        <v>40100.645833333336</v>
      </c>
      <c r="C2836" s="284">
        <v>120.41</v>
      </c>
      <c r="D2836" s="98">
        <f t="shared" si="93"/>
        <v>-0.67806534409924601</v>
      </c>
      <c r="E2836" s="98">
        <v>5.8168522519519428E-4</v>
      </c>
      <c r="F2836" s="98">
        <v>2827</v>
      </c>
      <c r="G2836" s="76">
        <f t="shared" ca="1" si="92"/>
        <v>-6.1578985495191717E-3</v>
      </c>
    </row>
    <row r="2837" spans="2:7">
      <c r="B2837" s="283">
        <v>38642.645833333336</v>
      </c>
      <c r="C2837" s="284">
        <v>70.040000000000006</v>
      </c>
      <c r="D2837" s="98">
        <f t="shared" si="93"/>
        <v>-0.41832073748027565</v>
      </c>
      <c r="E2837" s="98">
        <v>5.714285714286671E-4</v>
      </c>
      <c r="F2837" s="98">
        <v>2828</v>
      </c>
      <c r="G2837" s="76">
        <f t="shared" ca="1" si="92"/>
        <v>2.0225370915660845E-2</v>
      </c>
    </row>
    <row r="2838" spans="2:7">
      <c r="B2838" s="283">
        <v>41149.645833333336</v>
      </c>
      <c r="C2838" s="284">
        <v>228.57</v>
      </c>
      <c r="D2838" s="98">
        <f t="shared" si="93"/>
        <v>2.2634209023415188</v>
      </c>
      <c r="E2838" s="98">
        <v>5.6907721940113731E-4</v>
      </c>
      <c r="F2838" s="98">
        <v>2829</v>
      </c>
      <c r="G2838" s="76">
        <f t="shared" ca="1" si="92"/>
        <v>-1.7891616431790269E-2</v>
      </c>
    </row>
    <row r="2839" spans="2:7">
      <c r="B2839" s="283">
        <v>41162.645833333336</v>
      </c>
      <c r="C2839" s="284">
        <v>211.08</v>
      </c>
      <c r="D2839" s="98">
        <f t="shared" si="93"/>
        <v>-7.6519228245176429E-2</v>
      </c>
      <c r="E2839" s="98">
        <v>5.6882821387937987E-4</v>
      </c>
      <c r="F2839" s="98">
        <v>2830</v>
      </c>
      <c r="G2839" s="76">
        <f t="shared" ca="1" si="92"/>
        <v>2.6651304509267674E-2</v>
      </c>
    </row>
    <row r="2840" spans="2:7">
      <c r="B2840" s="283">
        <v>44893.645833333336</v>
      </c>
      <c r="C2840" s="284">
        <v>580.67999999999995</v>
      </c>
      <c r="D2840" s="98">
        <f t="shared" si="93"/>
        <v>1.7509948834565088</v>
      </c>
      <c r="E2840" s="98">
        <v>5.6862238304455914E-4</v>
      </c>
      <c r="F2840" s="98">
        <v>2831</v>
      </c>
      <c r="G2840" s="76">
        <f t="shared" ca="1" si="92"/>
        <v>-2.3688347079524632E-2</v>
      </c>
    </row>
    <row r="2841" spans="2:7">
      <c r="B2841" s="283">
        <v>40780.645833333336</v>
      </c>
      <c r="C2841" s="284">
        <v>215.41</v>
      </c>
      <c r="D2841" s="98">
        <f t="shared" si="93"/>
        <v>-0.62903836880898256</v>
      </c>
      <c r="E2841" s="98">
        <v>5.5738770960100936E-4</v>
      </c>
      <c r="F2841" s="98">
        <v>2832</v>
      </c>
      <c r="G2841" s="76">
        <f t="shared" ca="1" si="92"/>
        <v>8.6488164601746277E-3</v>
      </c>
    </row>
    <row r="2842" spans="2:7">
      <c r="B2842" s="283">
        <v>40653.645833333336</v>
      </c>
      <c r="C2842" s="284">
        <v>126.74</v>
      </c>
      <c r="D2842" s="98">
        <f t="shared" si="93"/>
        <v>-0.41163362889373756</v>
      </c>
      <c r="E2842" s="98">
        <v>5.5261703639364335E-4</v>
      </c>
      <c r="F2842" s="98">
        <v>2833</v>
      </c>
      <c r="G2842" s="76">
        <f t="shared" ca="1" si="92"/>
        <v>-5.4917646425781418E-2</v>
      </c>
    </row>
    <row r="2843" spans="2:7">
      <c r="B2843" s="283">
        <v>36900.645833333336</v>
      </c>
      <c r="C2843" s="284">
        <v>37.369999999999997</v>
      </c>
      <c r="D2843" s="98">
        <f t="shared" si="93"/>
        <v>-0.70514439008994789</v>
      </c>
      <c r="E2843" s="98">
        <v>5.3547523427033283E-4</v>
      </c>
      <c r="F2843" s="98">
        <v>2834</v>
      </c>
      <c r="G2843" s="76">
        <f t="shared" ca="1" si="92"/>
        <v>2.6607713478144397E-2</v>
      </c>
    </row>
    <row r="2844" spans="2:7">
      <c r="B2844" s="283">
        <v>44043.645833333336</v>
      </c>
      <c r="C2844" s="284">
        <v>305.52999999999997</v>
      </c>
      <c r="D2844" s="98">
        <f t="shared" si="93"/>
        <v>7.175809472839175</v>
      </c>
      <c r="E2844" s="98">
        <v>5.2395454694287302E-4</v>
      </c>
      <c r="F2844" s="98">
        <v>2835</v>
      </c>
      <c r="G2844" s="76">
        <f t="shared" ca="1" si="92"/>
        <v>4.0872179550945437E-2</v>
      </c>
    </row>
    <row r="2845" spans="2:7">
      <c r="B2845" s="283">
        <v>36903.645833333336</v>
      </c>
      <c r="C2845" s="284">
        <v>38.24</v>
      </c>
      <c r="D2845" s="98">
        <f t="shared" si="93"/>
        <v>-0.87484044120053672</v>
      </c>
      <c r="E2845" s="98">
        <v>5.2328623757214032E-4</v>
      </c>
      <c r="F2845" s="98">
        <v>2836</v>
      </c>
      <c r="G2845" s="76">
        <f t="shared" ca="1" si="92"/>
        <v>2.1866305958824689E-2</v>
      </c>
    </row>
    <row r="2846" spans="2:7">
      <c r="B2846" s="283">
        <v>44718.645833333336</v>
      </c>
      <c r="C2846" s="284">
        <v>400.08</v>
      </c>
      <c r="D2846" s="98">
        <f t="shared" si="93"/>
        <v>9.4623430962343082</v>
      </c>
      <c r="E2846" s="98">
        <v>5.0015004501346993E-4</v>
      </c>
      <c r="F2846" s="98">
        <v>2837</v>
      </c>
      <c r="G2846" s="76">
        <f t="shared" ca="1" si="92"/>
        <v>-2.5834667010219473E-2</v>
      </c>
    </row>
    <row r="2847" spans="2:7">
      <c r="B2847" s="283">
        <v>37707.645833333336</v>
      </c>
      <c r="C2847" s="284">
        <v>20.37</v>
      </c>
      <c r="D2847" s="98">
        <f t="shared" si="93"/>
        <v>-0.94908518296340727</v>
      </c>
      <c r="E2847" s="98">
        <v>4.9115913556008195E-4</v>
      </c>
      <c r="F2847" s="98">
        <v>2838</v>
      </c>
      <c r="G2847" s="76">
        <f t="shared" ca="1" si="92"/>
        <v>1.8270040533302185E-2</v>
      </c>
    </row>
    <row r="2848" spans="2:7">
      <c r="B2848" s="283">
        <v>37138.645833333336</v>
      </c>
      <c r="C2848" s="284">
        <v>20.67</v>
      </c>
      <c r="D2848" s="98">
        <f t="shared" si="93"/>
        <v>1.4727540500736325E-2</v>
      </c>
      <c r="E2848" s="98">
        <v>4.8402710551798123E-4</v>
      </c>
      <c r="F2848" s="98">
        <v>2839</v>
      </c>
      <c r="G2848" s="76">
        <f t="shared" ca="1" si="92"/>
        <v>-1.4944733439841578E-2</v>
      </c>
    </row>
    <row r="2849" spans="2:7">
      <c r="B2849" s="283">
        <v>41199.645833333336</v>
      </c>
      <c r="C2849" s="284">
        <v>228.12</v>
      </c>
      <c r="D2849" s="98">
        <f t="shared" si="93"/>
        <v>10.036284470246734</v>
      </c>
      <c r="E2849" s="98">
        <v>4.8243498092204185E-4</v>
      </c>
      <c r="F2849" s="98">
        <v>2840</v>
      </c>
      <c r="G2849" s="76">
        <f t="shared" ca="1" si="92"/>
        <v>1.6975930429102237E-2</v>
      </c>
    </row>
    <row r="2850" spans="2:7">
      <c r="B2850" s="283">
        <v>43682.645833333336</v>
      </c>
      <c r="C2850" s="284">
        <v>231.08</v>
      </c>
      <c r="D2850" s="98">
        <f t="shared" si="93"/>
        <v>1.2975626863054535E-2</v>
      </c>
      <c r="E2850" s="98">
        <v>4.7625232714221255E-4</v>
      </c>
      <c r="F2850" s="98">
        <v>2841</v>
      </c>
      <c r="G2850" s="76">
        <f t="shared" ca="1" si="92"/>
        <v>-1.0557605652615891E-2</v>
      </c>
    </row>
    <row r="2851" spans="2:7">
      <c r="B2851" s="283">
        <v>38742.645833333336</v>
      </c>
      <c r="C2851" s="284">
        <v>105.05</v>
      </c>
      <c r="D2851" s="98">
        <f t="shared" si="93"/>
        <v>-0.54539553401419427</v>
      </c>
      <c r="E2851" s="98">
        <v>4.7619047619051891E-4</v>
      </c>
      <c r="F2851" s="98">
        <v>2842</v>
      </c>
      <c r="G2851" s="76">
        <f t="shared" ca="1" si="92"/>
        <v>2.8402123008707612E-2</v>
      </c>
    </row>
    <row r="2852" spans="2:7">
      <c r="B2852" s="283">
        <v>37132.645833333336</v>
      </c>
      <c r="C2852" s="284">
        <v>21.02</v>
      </c>
      <c r="D2852" s="98">
        <f t="shared" si="93"/>
        <v>-0.79990480723465018</v>
      </c>
      <c r="E2852" s="98">
        <v>4.7596382674908178E-4</v>
      </c>
      <c r="F2852" s="98">
        <v>2843</v>
      </c>
      <c r="G2852" s="76">
        <f t="shared" ca="1" si="92"/>
        <v>-2.9100996551896227E-2</v>
      </c>
    </row>
    <row r="2853" spans="2:7">
      <c r="B2853" s="283">
        <v>41627.645833333336</v>
      </c>
      <c r="C2853" s="284">
        <v>168.63</v>
      </c>
      <c r="D2853" s="98">
        <f t="shared" si="93"/>
        <v>7.0223596574690763</v>
      </c>
      <c r="E2853" s="98">
        <v>4.7463660634816662E-4</v>
      </c>
      <c r="F2853" s="98">
        <v>2844</v>
      </c>
      <c r="G2853" s="76">
        <f t="shared" ca="1" si="92"/>
        <v>1.3676182870628502E-2</v>
      </c>
    </row>
    <row r="2854" spans="2:7">
      <c r="B2854" s="283">
        <v>41185.645833333336</v>
      </c>
      <c r="C2854" s="284">
        <v>232.78</v>
      </c>
      <c r="D2854" s="98">
        <f t="shared" si="93"/>
        <v>0.3804186680899011</v>
      </c>
      <c r="E2854" s="98">
        <v>4.7277259638112135E-4</v>
      </c>
      <c r="F2854" s="98">
        <v>2845</v>
      </c>
      <c r="G2854" s="76">
        <f t="shared" ca="1" si="92"/>
        <v>-2.3164021065381788E-3</v>
      </c>
    </row>
    <row r="2855" spans="2:7">
      <c r="B2855" s="283">
        <v>37127.645833333336</v>
      </c>
      <c r="C2855" s="284">
        <v>21.38</v>
      </c>
      <c r="D2855" s="98">
        <f t="shared" si="93"/>
        <v>-0.90815362144514133</v>
      </c>
      <c r="E2855" s="98">
        <v>4.6794571829655851E-4</v>
      </c>
      <c r="F2855" s="98">
        <v>2846</v>
      </c>
      <c r="G2855" s="76">
        <f t="shared" ca="1" si="92"/>
        <v>5.6660849221797406E-3</v>
      </c>
    </row>
    <row r="2856" spans="2:7">
      <c r="B2856" s="283">
        <v>43405.645833333336</v>
      </c>
      <c r="C2856" s="284">
        <v>257.52</v>
      </c>
      <c r="D2856" s="98">
        <f t="shared" si="93"/>
        <v>11.04490177736202</v>
      </c>
      <c r="E2856" s="98">
        <v>4.662004662003838E-4</v>
      </c>
      <c r="F2856" s="98">
        <v>2847</v>
      </c>
      <c r="G2856" s="76">
        <f t="shared" ca="1" si="92"/>
        <v>5.701674400091155E-2</v>
      </c>
    </row>
    <row r="2857" spans="2:7">
      <c r="B2857" s="283">
        <v>40189.645833333336</v>
      </c>
      <c r="C2857" s="284">
        <v>129.4</v>
      </c>
      <c r="D2857" s="98">
        <f t="shared" si="93"/>
        <v>-0.49751475613544571</v>
      </c>
      <c r="E2857" s="98">
        <v>4.6389361373133653E-4</v>
      </c>
      <c r="F2857" s="98">
        <v>2848</v>
      </c>
      <c r="G2857" s="76">
        <f t="shared" ca="1" si="92"/>
        <v>3.5290499869138327E-2</v>
      </c>
    </row>
    <row r="2858" spans="2:7">
      <c r="B2858" s="283">
        <v>42895.645833333336</v>
      </c>
      <c r="C2858" s="284">
        <v>409.82</v>
      </c>
      <c r="D2858" s="98">
        <f t="shared" si="93"/>
        <v>2.1670788253477586</v>
      </c>
      <c r="E2858" s="98">
        <v>4.6383321534060329E-4</v>
      </c>
      <c r="F2858" s="98">
        <v>2849</v>
      </c>
      <c r="G2858" s="76">
        <f t="shared" ca="1" si="92"/>
        <v>4.4612281526496662E-2</v>
      </c>
    </row>
    <row r="2859" spans="2:7">
      <c r="B2859" s="283">
        <v>37635.645833333336</v>
      </c>
      <c r="C2859" s="284">
        <v>22.17</v>
      </c>
      <c r="D2859" s="98">
        <f t="shared" si="93"/>
        <v>-0.9459030794007125</v>
      </c>
      <c r="E2859" s="98">
        <v>4.512635379061436E-4</v>
      </c>
      <c r="F2859" s="98">
        <v>2850</v>
      </c>
      <c r="G2859" s="76">
        <f t="shared" ca="1" si="92"/>
        <v>3.503495879228008E-2</v>
      </c>
    </row>
    <row r="2860" spans="2:7">
      <c r="B2860" s="283">
        <v>37616.645833333336</v>
      </c>
      <c r="C2860" s="284">
        <v>22.47</v>
      </c>
      <c r="D2860" s="98">
        <f t="shared" si="93"/>
        <v>1.3531799729363803E-2</v>
      </c>
      <c r="E2860" s="98">
        <v>4.4523597506662682E-4</v>
      </c>
      <c r="F2860" s="98">
        <v>2851</v>
      </c>
      <c r="G2860" s="76">
        <f t="shared" ca="1" si="92"/>
        <v>-3.2579574781711764E-3</v>
      </c>
    </row>
    <row r="2861" spans="2:7">
      <c r="B2861" s="283">
        <v>38714.645833333336</v>
      </c>
      <c r="C2861" s="284">
        <v>93.37</v>
      </c>
      <c r="D2861" s="98">
        <f t="shared" si="93"/>
        <v>3.1553182020471748</v>
      </c>
      <c r="E2861" s="98">
        <v>4.2858673524071023E-4</v>
      </c>
      <c r="F2861" s="98">
        <v>2852</v>
      </c>
      <c r="G2861" s="76">
        <f t="shared" ca="1" si="92"/>
        <v>4.4988342152563476E-2</v>
      </c>
    </row>
    <row r="2862" spans="2:7">
      <c r="B2862" s="283">
        <v>39275.645833333336</v>
      </c>
      <c r="C2862" s="284">
        <v>94.11</v>
      </c>
      <c r="D2862" s="98">
        <f t="shared" si="93"/>
        <v>7.9254578558423106E-3</v>
      </c>
      <c r="E2862" s="98">
        <v>4.2521526522798503E-4</v>
      </c>
      <c r="F2862" s="98">
        <v>2853</v>
      </c>
      <c r="G2862" s="76">
        <f t="shared" ca="1" si="92"/>
        <v>-1.7731689770120285E-2</v>
      </c>
    </row>
    <row r="2863" spans="2:7">
      <c r="B2863" s="283">
        <v>37042.645833333336</v>
      </c>
      <c r="C2863" s="284">
        <v>23.68</v>
      </c>
      <c r="D2863" s="98">
        <f t="shared" si="93"/>
        <v>-0.74837955583891191</v>
      </c>
      <c r="E2863" s="98">
        <v>4.2247570764675224E-4</v>
      </c>
      <c r="F2863" s="98">
        <v>2854</v>
      </c>
      <c r="G2863" s="76">
        <f t="shared" ca="1" si="92"/>
        <v>-4.5467691628380588E-2</v>
      </c>
    </row>
    <row r="2864" spans="2:7">
      <c r="B2864" s="283">
        <v>43763.791666666664</v>
      </c>
      <c r="C2864" s="284">
        <v>356.85</v>
      </c>
      <c r="D2864" s="98">
        <f t="shared" si="93"/>
        <v>14.069679054054054</v>
      </c>
      <c r="E2864" s="98">
        <v>4.20521446593769E-4</v>
      </c>
      <c r="F2864" s="98">
        <v>2855</v>
      </c>
      <c r="G2864" s="76">
        <f t="shared" ca="1" si="92"/>
        <v>1.3510812973356193E-2</v>
      </c>
    </row>
    <row r="2865" spans="2:7">
      <c r="B2865" s="283">
        <v>39664.645833333336</v>
      </c>
      <c r="C2865" s="284">
        <v>95.23</v>
      </c>
      <c r="D2865" s="98">
        <f t="shared" si="93"/>
        <v>-0.73313717248143484</v>
      </c>
      <c r="E2865" s="98">
        <v>4.2021220716459418E-4</v>
      </c>
      <c r="F2865" s="98">
        <v>2856</v>
      </c>
      <c r="G2865" s="76">
        <f t="shared" ca="1" si="92"/>
        <v>2.0336433993727122E-2</v>
      </c>
    </row>
    <row r="2866" spans="2:7">
      <c r="B2866" s="283">
        <v>37887.645833333336</v>
      </c>
      <c r="C2866" s="284">
        <v>24.19</v>
      </c>
      <c r="D2866" s="98">
        <f t="shared" si="93"/>
        <v>-0.74598340858973011</v>
      </c>
      <c r="E2866" s="98">
        <v>4.1356492969413239E-4</v>
      </c>
      <c r="F2866" s="98">
        <v>2857</v>
      </c>
      <c r="G2866" s="76">
        <f t="shared" ca="1" si="92"/>
        <v>-1.5538230782309807E-2</v>
      </c>
    </row>
    <row r="2867" spans="2:7">
      <c r="B2867" s="283">
        <v>42551.645833333336</v>
      </c>
      <c r="C2867" s="284">
        <v>290.37</v>
      </c>
      <c r="D2867" s="98">
        <f t="shared" si="93"/>
        <v>11.003720545680032</v>
      </c>
      <c r="E2867" s="98">
        <v>4.1343669250637483E-4</v>
      </c>
      <c r="F2867" s="98">
        <v>2858</v>
      </c>
      <c r="G2867" s="76">
        <f t="shared" ca="1" si="92"/>
        <v>-2.2391086272521277E-2</v>
      </c>
    </row>
    <row r="2868" spans="2:7">
      <c r="B2868" s="283">
        <v>38079.645833333336</v>
      </c>
      <c r="C2868" s="284">
        <v>24.66</v>
      </c>
      <c r="D2868" s="98">
        <f t="shared" si="93"/>
        <v>-0.91507387126769291</v>
      </c>
      <c r="E2868" s="98">
        <v>4.0567951318459805E-4</v>
      </c>
      <c r="F2868" s="98">
        <v>2859</v>
      </c>
      <c r="G2868" s="76">
        <f t="shared" ca="1" si="92"/>
        <v>1.3308563904009188E-2</v>
      </c>
    </row>
    <row r="2869" spans="2:7">
      <c r="B2869" s="283">
        <v>38125.645833333336</v>
      </c>
      <c r="C2869" s="284">
        <v>24.68</v>
      </c>
      <c r="D2869" s="98">
        <f t="shared" si="93"/>
        <v>8.110300081103361E-4</v>
      </c>
      <c r="E2869" s="98">
        <v>4.0535062829349933E-4</v>
      </c>
      <c r="F2869" s="98">
        <v>2860</v>
      </c>
      <c r="G2869" s="76">
        <f t="shared" ca="1" si="92"/>
        <v>-2.0525859337140576E-2</v>
      </c>
    </row>
    <row r="2870" spans="2:7">
      <c r="B2870" s="283">
        <v>38155.645833333336</v>
      </c>
      <c r="C2870" s="284">
        <v>24.69</v>
      </c>
      <c r="D2870" s="98">
        <f t="shared" si="93"/>
        <v>4.0518638573749932E-4</v>
      </c>
      <c r="E2870" s="98">
        <v>4.0518638573749932E-4</v>
      </c>
      <c r="F2870" s="98">
        <v>2861</v>
      </c>
      <c r="G2870" s="76">
        <f t="shared" ca="1" si="92"/>
        <v>-1.9880904679906487E-2</v>
      </c>
    </row>
    <row r="2871" spans="2:7">
      <c r="B2871" s="283">
        <v>40869.645833333336</v>
      </c>
      <c r="C2871" s="284">
        <v>199.88</v>
      </c>
      <c r="D2871" s="98">
        <f t="shared" si="93"/>
        <v>7.0955852571891445</v>
      </c>
      <c r="E2871" s="98">
        <v>4.0040040040034697E-4</v>
      </c>
      <c r="F2871" s="98">
        <v>2862</v>
      </c>
      <c r="G2871" s="76">
        <f t="shared" ca="1" si="92"/>
        <v>1.5103735922778869E-2</v>
      </c>
    </row>
    <row r="2872" spans="2:7">
      <c r="B2872" s="283">
        <v>38084.645833333336</v>
      </c>
      <c r="C2872" s="284">
        <v>25.01</v>
      </c>
      <c r="D2872" s="98">
        <f t="shared" si="93"/>
        <v>-0.87487492495497299</v>
      </c>
      <c r="E2872" s="98">
        <v>3.9999999999995595E-4</v>
      </c>
      <c r="F2872" s="98">
        <v>2863</v>
      </c>
      <c r="G2872" s="76">
        <f t="shared" ca="1" si="92"/>
        <v>-4.0186906559611879E-2</v>
      </c>
    </row>
    <row r="2873" spans="2:7">
      <c r="B2873" s="283">
        <v>37222.645833333336</v>
      </c>
      <c r="C2873" s="284">
        <v>26.68</v>
      </c>
      <c r="D2873" s="98">
        <f t="shared" si="93"/>
        <v>6.6773290683726394E-2</v>
      </c>
      <c r="E2873" s="98">
        <v>3.7495313085855742E-4</v>
      </c>
      <c r="F2873" s="98">
        <v>2864</v>
      </c>
      <c r="G2873" s="76">
        <f t="shared" ca="1" si="92"/>
        <v>-1.046126910426199E-2</v>
      </c>
    </row>
    <row r="2874" spans="2:7">
      <c r="B2874" s="283">
        <v>43543.645833333336</v>
      </c>
      <c r="C2874" s="284">
        <v>376.67</v>
      </c>
      <c r="D2874" s="98">
        <f t="shared" si="93"/>
        <v>13.118065967016493</v>
      </c>
      <c r="E2874" s="98">
        <v>3.7181632273664E-4</v>
      </c>
      <c r="F2874" s="98">
        <v>2865</v>
      </c>
      <c r="G2874" s="76">
        <f t="shared" ca="1" si="92"/>
        <v>-2.2364265461068032E-2</v>
      </c>
    </row>
    <row r="2875" spans="2:7">
      <c r="B2875" s="283">
        <v>42907.645833333336</v>
      </c>
      <c r="C2875" s="284">
        <v>412.38</v>
      </c>
      <c r="D2875" s="98">
        <f t="shared" si="93"/>
        <v>9.4804470756895798E-2</v>
      </c>
      <c r="E2875" s="98">
        <v>3.6387453605990494E-4</v>
      </c>
      <c r="F2875" s="98">
        <v>2866</v>
      </c>
      <c r="G2875" s="76">
        <f t="shared" ca="1" si="92"/>
        <v>4.657855348307411E-2</v>
      </c>
    </row>
    <row r="2876" spans="2:7">
      <c r="B2876" s="283">
        <v>45674.645833333336</v>
      </c>
      <c r="C2876" s="284">
        <v>1461.27</v>
      </c>
      <c r="D2876" s="98">
        <f t="shared" si="93"/>
        <v>2.5435035646733595</v>
      </c>
      <c r="E2876" s="98">
        <v>3.5598151634430586E-4</v>
      </c>
      <c r="F2876" s="98">
        <v>2867</v>
      </c>
      <c r="G2876" s="76">
        <f t="shared" ca="1" si="92"/>
        <v>1.9512959878439779E-2</v>
      </c>
    </row>
    <row r="2877" spans="2:7">
      <c r="B2877" s="283">
        <v>43657.645833333336</v>
      </c>
      <c r="C2877" s="284">
        <v>257.57</v>
      </c>
      <c r="D2877" s="98">
        <f t="shared" si="93"/>
        <v>-0.82373551773457332</v>
      </c>
      <c r="E2877" s="98">
        <v>3.4954171197743023E-4</v>
      </c>
      <c r="F2877" s="98">
        <v>2868</v>
      </c>
      <c r="G2877" s="76">
        <f t="shared" ca="1" si="92"/>
        <v>1.3769825556792844E-2</v>
      </c>
    </row>
    <row r="2878" spans="2:7">
      <c r="B2878" s="283">
        <v>44313.645833333336</v>
      </c>
      <c r="C2878" s="284">
        <v>288.23</v>
      </c>
      <c r="D2878" s="98">
        <f t="shared" si="93"/>
        <v>0.11903560197227958</v>
      </c>
      <c r="E2878" s="98">
        <v>3.4706556068453409E-4</v>
      </c>
      <c r="F2878" s="98">
        <v>2869</v>
      </c>
      <c r="G2878" s="76">
        <f t="shared" ca="1" si="92"/>
        <v>1.0275747311001832E-2</v>
      </c>
    </row>
    <row r="2879" spans="2:7">
      <c r="B2879" s="283">
        <v>39192.645833333336</v>
      </c>
      <c r="C2879" s="284">
        <v>86.64</v>
      </c>
      <c r="D2879" s="98">
        <f t="shared" si="93"/>
        <v>-0.69940672379696767</v>
      </c>
      <c r="E2879" s="98">
        <v>3.4638032559741738E-4</v>
      </c>
      <c r="F2879" s="98">
        <v>2870</v>
      </c>
      <c r="G2879" s="76">
        <f t="shared" ca="1" si="92"/>
        <v>9.506869557839288E-3</v>
      </c>
    </row>
    <row r="2880" spans="2:7">
      <c r="B2880" s="283">
        <v>39818.645833333336</v>
      </c>
      <c r="C2880" s="284">
        <v>58.01</v>
      </c>
      <c r="D2880" s="98">
        <f t="shared" si="93"/>
        <v>-0.33044783010156975</v>
      </c>
      <c r="E2880" s="98">
        <v>3.4488704949131588E-4</v>
      </c>
      <c r="F2880" s="98">
        <v>2871</v>
      </c>
      <c r="G2880" s="76">
        <f t="shared" ca="1" si="92"/>
        <v>-1.203168367540464E-2</v>
      </c>
    </row>
    <row r="2881" spans="2:7">
      <c r="B2881" s="283">
        <v>38310.645833333336</v>
      </c>
      <c r="C2881" s="284">
        <v>29.01</v>
      </c>
      <c r="D2881" s="98">
        <f t="shared" si="93"/>
        <v>-0.49991380796414409</v>
      </c>
      <c r="E2881" s="98">
        <v>3.4482758620701937E-4</v>
      </c>
      <c r="F2881" s="98">
        <v>2872</v>
      </c>
      <c r="G2881" s="76">
        <f t="shared" ca="1" si="92"/>
        <v>5.5691461228005786E-2</v>
      </c>
    </row>
    <row r="2882" spans="2:7">
      <c r="B2882" s="283">
        <v>40371.645833333336</v>
      </c>
      <c r="C2882" s="284">
        <v>123.43</v>
      </c>
      <c r="D2882" s="98">
        <f t="shared" si="93"/>
        <v>3.254739744915546</v>
      </c>
      <c r="E2882" s="98">
        <v>3.2417537888007608E-4</v>
      </c>
      <c r="F2882" s="98">
        <v>2873</v>
      </c>
      <c r="G2882" s="76">
        <f t="shared" ca="1" si="92"/>
        <v>7.9365475025906188E-3</v>
      </c>
    </row>
    <row r="2883" spans="2:7">
      <c r="B2883" s="283">
        <v>39616.645833333336</v>
      </c>
      <c r="C2883" s="284">
        <v>94.7</v>
      </c>
      <c r="D2883" s="98">
        <f t="shared" si="93"/>
        <v>-0.23276350968160098</v>
      </c>
      <c r="E2883" s="98">
        <v>3.1689025034320473E-4</v>
      </c>
      <c r="F2883" s="98">
        <v>2874</v>
      </c>
      <c r="G2883" s="76">
        <f t="shared" ca="1" si="92"/>
        <v>-4.9838257199241717E-2</v>
      </c>
    </row>
    <row r="2884" spans="2:7">
      <c r="B2884" s="283">
        <v>40682.645833333336</v>
      </c>
      <c r="C2884" s="284">
        <v>128.4</v>
      </c>
      <c r="D2884" s="98">
        <f t="shared" si="93"/>
        <v>0.35586061246040135</v>
      </c>
      <c r="E2884" s="98">
        <v>3.1162355874103653E-4</v>
      </c>
      <c r="F2884" s="98">
        <v>2875</v>
      </c>
      <c r="G2884" s="76">
        <f t="shared" ca="1" si="92"/>
        <v>6.6679269276956315E-3</v>
      </c>
    </row>
    <row r="2885" spans="2:7">
      <c r="B2885" s="283">
        <v>41304.645833333336</v>
      </c>
      <c r="C2885" s="284">
        <v>225.03</v>
      </c>
      <c r="D2885" s="98">
        <f t="shared" si="93"/>
        <v>0.75257009345794379</v>
      </c>
      <c r="E2885" s="98">
        <v>3.1116642958739504E-4</v>
      </c>
      <c r="F2885" s="98">
        <v>2876</v>
      </c>
      <c r="G2885" s="76">
        <f t="shared" ca="1" si="92"/>
        <v>2.1860005819609431E-2</v>
      </c>
    </row>
    <row r="2886" spans="2:7">
      <c r="B2886" s="283">
        <v>43103.645833333336</v>
      </c>
      <c r="C2886" s="284">
        <v>328.78</v>
      </c>
      <c r="D2886" s="98">
        <f t="shared" si="93"/>
        <v>0.46104963782606756</v>
      </c>
      <c r="E2886" s="98">
        <v>3.0424729219902247E-4</v>
      </c>
      <c r="F2886" s="98">
        <v>2877</v>
      </c>
      <c r="G2886" s="76">
        <f t="shared" ca="1" si="92"/>
        <v>-1.22703209363516E-2</v>
      </c>
    </row>
    <row r="2887" spans="2:7">
      <c r="B2887" s="283">
        <v>42144.645833333336</v>
      </c>
      <c r="C2887" s="284">
        <v>169.98</v>
      </c>
      <c r="D2887" s="98">
        <f t="shared" si="93"/>
        <v>-0.48299774925482086</v>
      </c>
      <c r="E2887" s="98">
        <v>2.9423880421330928E-4</v>
      </c>
      <c r="F2887" s="98">
        <v>2878</v>
      </c>
      <c r="G2887" s="76">
        <f t="shared" ca="1" si="92"/>
        <v>8.6314007243854171E-3</v>
      </c>
    </row>
    <row r="2888" spans="2:7">
      <c r="B2888" s="283">
        <v>42782.645833333336</v>
      </c>
      <c r="C2888" s="284">
        <v>340.98</v>
      </c>
      <c r="D2888" s="98">
        <f t="shared" si="93"/>
        <v>1.0060007059654081</v>
      </c>
      <c r="E2888" s="98">
        <v>2.9335836658073156E-4</v>
      </c>
      <c r="F2888" s="98">
        <v>2879</v>
      </c>
      <c r="G2888" s="76">
        <f t="shared" ca="1" si="92"/>
        <v>-2.9185831645897085E-2</v>
      </c>
    </row>
    <row r="2889" spans="2:7">
      <c r="B2889" s="283">
        <v>43958.645833333336</v>
      </c>
      <c r="C2889" s="284">
        <v>320.67</v>
      </c>
      <c r="D2889" s="98">
        <f t="shared" si="93"/>
        <v>-5.9563610768960107E-2</v>
      </c>
      <c r="E2889" s="98">
        <v>2.8074115665366328E-4</v>
      </c>
      <c r="F2889" s="98">
        <v>2880</v>
      </c>
      <c r="G2889" s="76">
        <f t="shared" ca="1" si="92"/>
        <v>-2.2407718676420288E-2</v>
      </c>
    </row>
    <row r="2890" spans="2:7">
      <c r="B2890" s="283">
        <v>36887.645833333336</v>
      </c>
      <c r="C2890" s="284">
        <v>35.799999999999997</v>
      </c>
      <c r="D2890" s="98">
        <f t="shared" si="93"/>
        <v>-0.88835874886955435</v>
      </c>
      <c r="E2890" s="98">
        <v>2.7940765576972559E-4</v>
      </c>
      <c r="F2890" s="98">
        <v>2881</v>
      </c>
      <c r="G2890" s="76">
        <f t="shared" ref="G2890:G2953" ca="1" si="94">_xlfn.NORM.INV(RAND(),M$12,M$13)</f>
        <v>5.7559474279319692E-2</v>
      </c>
    </row>
    <row r="2891" spans="2:7">
      <c r="B2891" s="283">
        <v>44949.645833333336</v>
      </c>
      <c r="C2891" s="284">
        <v>638.45000000000005</v>
      </c>
      <c r="D2891" s="98">
        <f t="shared" ref="D2891:D2954" si="95">C2891/C2890-1</f>
        <v>16.833798882681567</v>
      </c>
      <c r="E2891" s="98">
        <v>2.6634079087561879E-4</v>
      </c>
      <c r="F2891" s="98">
        <v>2882</v>
      </c>
      <c r="G2891" s="76">
        <f t="shared" ca="1" si="94"/>
        <v>6.8601641805251565E-2</v>
      </c>
    </row>
    <row r="2892" spans="2:7">
      <c r="B2892" s="283">
        <v>44833.645833333336</v>
      </c>
      <c r="C2892" s="284">
        <v>377.83</v>
      </c>
      <c r="D2892" s="98">
        <f t="shared" si="95"/>
        <v>-0.40820737724175749</v>
      </c>
      <c r="E2892" s="98">
        <v>2.6473936409598942E-4</v>
      </c>
      <c r="F2892" s="98">
        <v>2883</v>
      </c>
      <c r="G2892" s="76">
        <f t="shared" ca="1" si="94"/>
        <v>3.8819605143804302E-2</v>
      </c>
    </row>
    <row r="2893" spans="2:7">
      <c r="B2893" s="283">
        <v>39996.645833333336</v>
      </c>
      <c r="C2893" s="284">
        <v>81.349999999999994</v>
      </c>
      <c r="D2893" s="98">
        <f t="shared" si="95"/>
        <v>-0.78469152793584418</v>
      </c>
      <c r="E2893" s="98">
        <v>2.4591171769339226E-4</v>
      </c>
      <c r="F2893" s="98">
        <v>2884</v>
      </c>
      <c r="G2893" s="76">
        <f t="shared" ca="1" si="94"/>
        <v>3.5361735249914275E-2</v>
      </c>
    </row>
    <row r="2894" spans="2:7">
      <c r="B2894" s="283">
        <v>44299.645833333336</v>
      </c>
      <c r="C2894" s="284">
        <v>294.45</v>
      </c>
      <c r="D2894" s="98">
        <f t="shared" si="95"/>
        <v>2.6195451751690229</v>
      </c>
      <c r="E2894" s="98">
        <v>2.377878931991706E-4</v>
      </c>
      <c r="F2894" s="98">
        <v>2885</v>
      </c>
      <c r="G2894" s="76">
        <f t="shared" ca="1" si="94"/>
        <v>4.3562167142833952E-2</v>
      </c>
    </row>
    <row r="2895" spans="2:7">
      <c r="B2895" s="283">
        <v>41704.645833333336</v>
      </c>
      <c r="C2895" s="284">
        <v>214.01</v>
      </c>
      <c r="D2895" s="98">
        <f t="shared" si="95"/>
        <v>-0.27318729835286126</v>
      </c>
      <c r="E2895" s="98">
        <v>2.3368853991390104E-4</v>
      </c>
      <c r="F2895" s="98">
        <v>2886</v>
      </c>
      <c r="G2895" s="76">
        <f t="shared" ca="1" si="94"/>
        <v>5.6077656681684102E-3</v>
      </c>
    </row>
    <row r="2896" spans="2:7">
      <c r="B2896" s="283">
        <v>39506.645833333336</v>
      </c>
      <c r="C2896" s="284">
        <v>86.21</v>
      </c>
      <c r="D2896" s="98">
        <f t="shared" si="95"/>
        <v>-0.59716835661884959</v>
      </c>
      <c r="E2896" s="98">
        <v>2.3204548091415589E-4</v>
      </c>
      <c r="F2896" s="98">
        <v>2887</v>
      </c>
      <c r="G2896" s="76">
        <f t="shared" ca="1" si="94"/>
        <v>3.2279964206243461E-2</v>
      </c>
    </row>
    <row r="2897" spans="2:7">
      <c r="B2897" s="283">
        <v>39898.645833333336</v>
      </c>
      <c r="C2897" s="284">
        <v>43.69</v>
      </c>
      <c r="D2897" s="98">
        <f t="shared" si="95"/>
        <v>-0.49321424428720562</v>
      </c>
      <c r="E2897" s="98">
        <v>2.2893772893772812E-4</v>
      </c>
      <c r="F2897" s="98">
        <v>2888</v>
      </c>
      <c r="G2897" s="76">
        <f t="shared" ca="1" si="94"/>
        <v>-2.3832795404799927E-2</v>
      </c>
    </row>
    <row r="2898" spans="2:7">
      <c r="B2898" s="283">
        <v>39591.645833333336</v>
      </c>
      <c r="C2898" s="284">
        <v>94.48</v>
      </c>
      <c r="D2898" s="98">
        <f t="shared" si="95"/>
        <v>1.1625085831998172</v>
      </c>
      <c r="E2898" s="98">
        <v>2.1172983273354262E-4</v>
      </c>
      <c r="F2898" s="98">
        <v>2889</v>
      </c>
      <c r="G2898" s="76">
        <f t="shared" ca="1" si="94"/>
        <v>2.6806485790978857E-2</v>
      </c>
    </row>
    <row r="2899" spans="2:7">
      <c r="B2899" s="283">
        <v>44721.645833333336</v>
      </c>
      <c r="C2899" s="284">
        <v>401.5</v>
      </c>
      <c r="D2899" s="98">
        <f t="shared" si="95"/>
        <v>3.2495766299745981</v>
      </c>
      <c r="E2899" s="98">
        <v>1.9929251158390393E-4</v>
      </c>
      <c r="F2899" s="98">
        <v>2890</v>
      </c>
      <c r="G2899" s="76">
        <f t="shared" ca="1" si="94"/>
        <v>1.2263003817997048E-2</v>
      </c>
    </row>
    <row r="2900" spans="2:7">
      <c r="B2900" s="283">
        <v>42101.645833333336</v>
      </c>
      <c r="C2900" s="284">
        <v>152.19999999999999</v>
      </c>
      <c r="D2900" s="98">
        <f t="shared" si="95"/>
        <v>-0.62092154420921553</v>
      </c>
      <c r="E2900" s="98">
        <v>1.9714792666092329E-4</v>
      </c>
      <c r="F2900" s="98">
        <v>2891</v>
      </c>
      <c r="G2900" s="76">
        <f t="shared" ca="1" si="94"/>
        <v>-3.0706415263520664E-2</v>
      </c>
    </row>
    <row r="2901" spans="2:7">
      <c r="B2901" s="283">
        <v>38832.645833333336</v>
      </c>
      <c r="C2901" s="284">
        <v>102</v>
      </c>
      <c r="D2901" s="98">
        <f t="shared" si="95"/>
        <v>-0.32982917214191843</v>
      </c>
      <c r="E2901" s="98">
        <v>1.9611688566389951E-4</v>
      </c>
      <c r="F2901" s="98">
        <v>2892</v>
      </c>
      <c r="G2901" s="76">
        <f t="shared" ca="1" si="94"/>
        <v>-5.6048048488861281E-2</v>
      </c>
    </row>
    <row r="2902" spans="2:7">
      <c r="B2902" s="283">
        <v>41164.645833333336</v>
      </c>
      <c r="C2902" s="284">
        <v>211.45</v>
      </c>
      <c r="D2902" s="98">
        <f t="shared" si="95"/>
        <v>1.0730392156862743</v>
      </c>
      <c r="E2902" s="98">
        <v>1.8920580861836456E-4</v>
      </c>
      <c r="F2902" s="98">
        <v>2893</v>
      </c>
      <c r="G2902" s="76">
        <f t="shared" ca="1" si="94"/>
        <v>7.0320675566803055E-3</v>
      </c>
    </row>
    <row r="2903" spans="2:7">
      <c r="B2903" s="283">
        <v>41142.645833333336</v>
      </c>
      <c r="C2903" s="284">
        <v>216.78</v>
      </c>
      <c r="D2903" s="98">
        <f t="shared" si="95"/>
        <v>2.5206904705604272E-2</v>
      </c>
      <c r="E2903" s="98">
        <v>1.8455292054997408E-4</v>
      </c>
      <c r="F2903" s="98">
        <v>2894</v>
      </c>
      <c r="G2903" s="76">
        <f t="shared" ca="1" si="94"/>
        <v>2.9449534135960912E-2</v>
      </c>
    </row>
    <row r="2904" spans="2:7">
      <c r="B2904" s="283">
        <v>41214.645833333336</v>
      </c>
      <c r="C2904" s="284">
        <v>221.34</v>
      </c>
      <c r="D2904" s="98">
        <f t="shared" si="95"/>
        <v>2.1035150844173733E-2</v>
      </c>
      <c r="E2904" s="98">
        <v>1.8075011296869725E-4</v>
      </c>
      <c r="F2904" s="98">
        <v>2895</v>
      </c>
      <c r="G2904" s="76">
        <f t="shared" ca="1" si="94"/>
        <v>3.985169032616253E-2</v>
      </c>
    </row>
    <row r="2905" spans="2:7">
      <c r="B2905" s="283">
        <v>41646.645833333336</v>
      </c>
      <c r="C2905" s="284">
        <v>173.41</v>
      </c>
      <c r="D2905" s="98">
        <f t="shared" si="95"/>
        <v>-0.21654468238908464</v>
      </c>
      <c r="E2905" s="98">
        <v>1.7303033798587997E-4</v>
      </c>
      <c r="F2905" s="98">
        <v>2896</v>
      </c>
      <c r="G2905" s="76">
        <f t="shared" ca="1" si="94"/>
        <v>5.0572286199158448E-2</v>
      </c>
    </row>
    <row r="2906" spans="2:7">
      <c r="B2906" s="283">
        <v>44099.645833333336</v>
      </c>
      <c r="C2906" s="284">
        <v>305.97000000000003</v>
      </c>
      <c r="D2906" s="98">
        <f t="shared" si="95"/>
        <v>0.76443111700593991</v>
      </c>
      <c r="E2906" s="98">
        <v>1.6344142259416827E-4</v>
      </c>
      <c r="F2906" s="98">
        <v>2897</v>
      </c>
      <c r="G2906" s="76">
        <f t="shared" ca="1" si="94"/>
        <v>1.9143321596471797E-2</v>
      </c>
    </row>
    <row r="2907" spans="2:7">
      <c r="B2907" s="283">
        <v>38653.645833333336</v>
      </c>
      <c r="C2907" s="284">
        <v>70.010000000000005</v>
      </c>
      <c r="D2907" s="98">
        <f t="shared" si="95"/>
        <v>-0.77118671765205737</v>
      </c>
      <c r="E2907" s="98">
        <v>1.4285714285722229E-4</v>
      </c>
      <c r="F2907" s="98">
        <v>2898</v>
      </c>
      <c r="G2907" s="76">
        <f t="shared" ca="1" si="94"/>
        <v>-3.4981089785917879E-2</v>
      </c>
    </row>
    <row r="2908" spans="2:7">
      <c r="B2908" s="283">
        <v>39174.645833333336</v>
      </c>
      <c r="C2908" s="284">
        <v>76.91</v>
      </c>
      <c r="D2908" s="98">
        <f t="shared" si="95"/>
        <v>9.8557348950149892E-2</v>
      </c>
      <c r="E2908" s="98">
        <v>1.3003901170338672E-4</v>
      </c>
      <c r="F2908" s="98">
        <v>2899</v>
      </c>
      <c r="G2908" s="76">
        <f t="shared" ca="1" si="94"/>
        <v>-1.3815516371546528E-3</v>
      </c>
    </row>
    <row r="2909" spans="2:7">
      <c r="B2909" s="283">
        <v>39318.645833333336</v>
      </c>
      <c r="C2909" s="284">
        <v>82.56</v>
      </c>
      <c r="D2909" s="98">
        <f t="shared" si="95"/>
        <v>7.3462488623065925E-2</v>
      </c>
      <c r="E2909" s="98">
        <v>1.2113870381602609E-4</v>
      </c>
      <c r="F2909" s="98">
        <v>2900</v>
      </c>
      <c r="G2909" s="76">
        <f t="shared" ca="1" si="94"/>
        <v>2.7168905468341553E-2</v>
      </c>
    </row>
    <row r="2910" spans="2:7">
      <c r="B2910" s="283">
        <v>38911.645833333336</v>
      </c>
      <c r="C2910" s="284">
        <v>86.68</v>
      </c>
      <c r="D2910" s="98">
        <f t="shared" si="95"/>
        <v>4.9903100775193776E-2</v>
      </c>
      <c r="E2910" s="98">
        <v>1.1538017768564224E-4</v>
      </c>
      <c r="F2910" s="98">
        <v>2901</v>
      </c>
      <c r="G2910" s="76">
        <f t="shared" ca="1" si="94"/>
        <v>-3.6235088131308192E-2</v>
      </c>
    </row>
    <row r="2911" spans="2:7">
      <c r="B2911" s="283">
        <v>41437.645833333336</v>
      </c>
      <c r="C2911" s="284">
        <v>178.85</v>
      </c>
      <c r="D2911" s="98">
        <f t="shared" si="95"/>
        <v>1.0633364097831102</v>
      </c>
      <c r="E2911" s="98">
        <v>1.1183805849124262E-4</v>
      </c>
      <c r="F2911" s="98">
        <v>2902</v>
      </c>
      <c r="G2911" s="76">
        <f t="shared" ca="1" si="94"/>
        <v>-1.927769381593564E-2</v>
      </c>
    </row>
    <row r="2912" spans="2:7">
      <c r="B2912" s="283">
        <v>41572.645833333336</v>
      </c>
      <c r="C2912" s="284">
        <v>180.12</v>
      </c>
      <c r="D2912" s="98">
        <f t="shared" si="95"/>
        <v>7.1009225608051896E-3</v>
      </c>
      <c r="E2912" s="98">
        <v>1.1104941699069393E-4</v>
      </c>
      <c r="F2912" s="98">
        <v>2903</v>
      </c>
      <c r="G2912" s="76">
        <f t="shared" ca="1" si="94"/>
        <v>-1.5510907654626115E-2</v>
      </c>
    </row>
    <row r="2913" spans="2:7">
      <c r="B2913" s="283">
        <v>41872.645833333336</v>
      </c>
      <c r="C2913" s="284">
        <v>184.91</v>
      </c>
      <c r="D2913" s="98">
        <f t="shared" si="95"/>
        <v>2.6593382189651349E-2</v>
      </c>
      <c r="E2913" s="98">
        <v>1.0817242684835193E-4</v>
      </c>
      <c r="F2913" s="98">
        <v>2904</v>
      </c>
      <c r="G2913" s="76">
        <f t="shared" ca="1" si="94"/>
        <v>7.0778400720314834E-3</v>
      </c>
    </row>
    <row r="2914" spans="2:7">
      <c r="B2914" s="283">
        <v>43482.645833333336</v>
      </c>
      <c r="C2914" s="284">
        <v>321.52999999999997</v>
      </c>
      <c r="D2914" s="98">
        <f t="shared" si="95"/>
        <v>0.73884592504461621</v>
      </c>
      <c r="E2914" s="98">
        <v>9.3312597200467806E-5</v>
      </c>
      <c r="F2914" s="98">
        <v>2905</v>
      </c>
      <c r="G2914" s="76">
        <f t="shared" ca="1" si="94"/>
        <v>1.6307734039277308E-2</v>
      </c>
    </row>
    <row r="2915" spans="2:7">
      <c r="B2915" s="283">
        <v>44440.645833333336</v>
      </c>
      <c r="C2915" s="284">
        <v>328.23</v>
      </c>
      <c r="D2915" s="98">
        <f t="shared" si="95"/>
        <v>2.0837868939134863E-2</v>
      </c>
      <c r="E2915" s="98">
        <v>9.140767824500351E-5</v>
      </c>
      <c r="F2915" s="98">
        <v>2906</v>
      </c>
      <c r="G2915" s="76">
        <f t="shared" ca="1" si="94"/>
        <v>-1.2511358433973432E-2</v>
      </c>
    </row>
    <row r="2916" spans="2:7">
      <c r="B2916" s="283">
        <v>41414.645833333336</v>
      </c>
      <c r="C2916" s="284">
        <v>227.32</v>
      </c>
      <c r="D2916" s="98">
        <f t="shared" si="95"/>
        <v>-0.30743685830058198</v>
      </c>
      <c r="E2916" s="98">
        <v>8.7989441266866919E-5</v>
      </c>
      <c r="F2916" s="98">
        <v>2907</v>
      </c>
      <c r="G2916" s="76">
        <f t="shared" ca="1" si="94"/>
        <v>-2.8609397892115456E-2</v>
      </c>
    </row>
    <row r="2917" spans="2:7">
      <c r="B2917" s="283">
        <v>45247.645833333336</v>
      </c>
      <c r="C2917" s="284">
        <v>695.83</v>
      </c>
      <c r="D2917" s="98">
        <f t="shared" si="95"/>
        <v>2.0610153088157666</v>
      </c>
      <c r="E2917" s="98">
        <v>8.6235393880196298E-5</v>
      </c>
      <c r="F2917" s="98">
        <v>2908</v>
      </c>
      <c r="G2917" s="76">
        <f t="shared" ca="1" si="94"/>
        <v>-3.6254503569048677E-2</v>
      </c>
    </row>
    <row r="2918" spans="2:7">
      <c r="B2918" s="283">
        <v>40030.645833333336</v>
      </c>
      <c r="C2918" s="284">
        <v>118.34</v>
      </c>
      <c r="D2918" s="98">
        <f t="shared" si="95"/>
        <v>-0.82992972421424771</v>
      </c>
      <c r="E2918" s="98">
        <v>8.4509422800582712E-5</v>
      </c>
      <c r="F2918" s="98">
        <v>2909</v>
      </c>
      <c r="G2918" s="76">
        <f t="shared" ca="1" si="94"/>
        <v>-5.9015091584816097E-2</v>
      </c>
    </row>
    <row r="2919" spans="2:7">
      <c r="B2919" s="283">
        <v>43864.645833333336</v>
      </c>
      <c r="C2919" s="284">
        <v>375.48</v>
      </c>
      <c r="D2919" s="98">
        <f t="shared" si="95"/>
        <v>2.1728916680750383</v>
      </c>
      <c r="E2919" s="98">
        <v>7.9904115062090497E-5</v>
      </c>
      <c r="F2919" s="98">
        <v>2910</v>
      </c>
      <c r="G2919" s="76">
        <f t="shared" ca="1" si="94"/>
        <v>3.2439380185163028E-2</v>
      </c>
    </row>
    <row r="2920" spans="2:7">
      <c r="B2920" s="283">
        <v>40280.645833333336</v>
      </c>
      <c r="C2920" s="284">
        <v>126.68</v>
      </c>
      <c r="D2920" s="98">
        <f t="shared" si="95"/>
        <v>-0.66261851496750823</v>
      </c>
      <c r="E2920" s="98">
        <v>7.89452909133459E-5</v>
      </c>
      <c r="F2920" s="98">
        <v>2911</v>
      </c>
      <c r="G2920" s="76">
        <f t="shared" ca="1" si="94"/>
        <v>-6.6758591027805333E-3</v>
      </c>
    </row>
    <row r="2921" spans="2:7">
      <c r="B2921" s="283">
        <v>43034.645833333336</v>
      </c>
      <c r="C2921" s="284">
        <v>334.77</v>
      </c>
      <c r="D2921" s="98">
        <f t="shared" si="95"/>
        <v>1.6426428796968739</v>
      </c>
      <c r="E2921" s="98">
        <v>5.9746079163591759E-5</v>
      </c>
      <c r="F2921" s="98">
        <v>2912</v>
      </c>
      <c r="G2921" s="76">
        <f t="shared" ca="1" si="94"/>
        <v>8.3108211547478677E-5</v>
      </c>
    </row>
    <row r="2922" spans="2:7">
      <c r="B2922" s="283">
        <v>43612.645833333336</v>
      </c>
      <c r="C2922" s="284">
        <v>343.2</v>
      </c>
      <c r="D2922" s="98">
        <f t="shared" si="95"/>
        <v>2.5181467873465424E-2</v>
      </c>
      <c r="E2922" s="98">
        <v>5.8278454455384932E-5</v>
      </c>
      <c r="F2922" s="98">
        <v>2913</v>
      </c>
      <c r="G2922" s="76">
        <f t="shared" ca="1" si="94"/>
        <v>1.0132027955910946E-2</v>
      </c>
    </row>
    <row r="2923" spans="2:7">
      <c r="B2923" s="283">
        <v>45021.645833333336</v>
      </c>
      <c r="C2923" s="284">
        <v>589.5</v>
      </c>
      <c r="D2923" s="98">
        <f t="shared" si="95"/>
        <v>0.71765734265734271</v>
      </c>
      <c r="E2923" s="98">
        <v>5.0893175225219522E-5</v>
      </c>
      <c r="F2923" s="98">
        <v>2914</v>
      </c>
      <c r="G2923" s="76">
        <f t="shared" ca="1" si="94"/>
        <v>-4.317483754841752E-3</v>
      </c>
    </row>
    <row r="2924" spans="2:7">
      <c r="B2924" s="283">
        <v>41708.645833333336</v>
      </c>
      <c r="C2924" s="284">
        <v>217.06</v>
      </c>
      <c r="D2924" s="98">
        <f t="shared" si="95"/>
        <v>-0.63178965224766759</v>
      </c>
      <c r="E2924" s="98">
        <v>4.6072333563573764E-5</v>
      </c>
      <c r="F2924" s="98">
        <v>2915</v>
      </c>
      <c r="G2924" s="76">
        <f t="shared" ca="1" si="94"/>
        <v>-1.9035424845101529E-2</v>
      </c>
    </row>
    <row r="2925" spans="2:7">
      <c r="B2925" s="283">
        <v>41262.645833333336</v>
      </c>
      <c r="C2925" s="284">
        <v>226.83</v>
      </c>
      <c r="D2925" s="98">
        <f t="shared" si="95"/>
        <v>4.5010596148530313E-2</v>
      </c>
      <c r="E2925" s="98">
        <v>4.4087822943295052E-5</v>
      </c>
      <c r="F2925" s="98">
        <v>2916</v>
      </c>
      <c r="G2925" s="76">
        <f t="shared" ca="1" si="94"/>
        <v>-3.7836850412998682E-2</v>
      </c>
    </row>
    <row r="2926" spans="2:7">
      <c r="B2926" s="283">
        <v>36539.645833333336</v>
      </c>
      <c r="C2926" s="284">
        <v>40.67</v>
      </c>
      <c r="D2926" s="98">
        <f t="shared" si="95"/>
        <v>-0.82070272891592821</v>
      </c>
      <c r="E2926" s="98">
        <v>0</v>
      </c>
      <c r="F2926" s="98">
        <v>2917</v>
      </c>
      <c r="G2926" s="76">
        <f t="shared" ca="1" si="94"/>
        <v>2.9960464973913966E-2</v>
      </c>
    </row>
    <row r="2927" spans="2:7">
      <c r="B2927" s="283">
        <v>36558.645833333336</v>
      </c>
      <c r="C2927" s="284">
        <v>34.67</v>
      </c>
      <c r="D2927" s="98">
        <f t="shared" si="95"/>
        <v>-0.14752889107450207</v>
      </c>
      <c r="E2927" s="98">
        <v>0</v>
      </c>
      <c r="F2927" s="98">
        <v>2918</v>
      </c>
      <c r="G2927" s="76">
        <f t="shared" ca="1" si="94"/>
        <v>2.1961398504812407E-3</v>
      </c>
    </row>
    <row r="2928" spans="2:7">
      <c r="B2928" s="283">
        <v>36559.645833333336</v>
      </c>
      <c r="C2928" s="284">
        <v>34.67</v>
      </c>
      <c r="D2928" s="98">
        <f t="shared" si="95"/>
        <v>0</v>
      </c>
      <c r="E2928" s="98">
        <v>0</v>
      </c>
      <c r="F2928" s="98">
        <v>2919</v>
      </c>
      <c r="G2928" s="76">
        <f t="shared" ca="1" si="94"/>
        <v>-2.2886926046807619E-2</v>
      </c>
    </row>
    <row r="2929" spans="2:7">
      <c r="B2929" s="283">
        <v>36614.645833333336</v>
      </c>
      <c r="C2929" s="284">
        <v>25</v>
      </c>
      <c r="D2929" s="98">
        <f t="shared" si="95"/>
        <v>-0.2789154888952986</v>
      </c>
      <c r="E2929" s="98">
        <v>0</v>
      </c>
      <c r="F2929" s="98">
        <v>2920</v>
      </c>
      <c r="G2929" s="76">
        <f t="shared" ca="1" si="94"/>
        <v>-2.1463749677103201E-2</v>
      </c>
    </row>
    <row r="2930" spans="2:7">
      <c r="B2930" s="283">
        <v>36693.645833333336</v>
      </c>
      <c r="C2930" s="284">
        <v>26.67</v>
      </c>
      <c r="D2930" s="98">
        <f t="shared" si="95"/>
        <v>6.6799999999999971E-2</v>
      </c>
      <c r="E2930" s="98">
        <v>0</v>
      </c>
      <c r="F2930" s="98">
        <v>2921</v>
      </c>
      <c r="G2930" s="76">
        <f t="shared" ca="1" si="94"/>
        <v>2.7765873608361465E-2</v>
      </c>
    </row>
    <row r="2931" spans="2:7">
      <c r="B2931" s="283">
        <v>36698.645833333336</v>
      </c>
      <c r="C2931" s="284">
        <v>26.67</v>
      </c>
      <c r="D2931" s="98">
        <f t="shared" si="95"/>
        <v>0</v>
      </c>
      <c r="E2931" s="98">
        <v>0</v>
      </c>
      <c r="F2931" s="98">
        <v>2922</v>
      </c>
      <c r="G2931" s="76">
        <f t="shared" ca="1" si="94"/>
        <v>7.7471464758442785E-2</v>
      </c>
    </row>
    <row r="2932" spans="2:7">
      <c r="B2932" s="283">
        <v>36699.645833333336</v>
      </c>
      <c r="C2932" s="284">
        <v>26.67</v>
      </c>
      <c r="D2932" s="98">
        <f t="shared" si="95"/>
        <v>0</v>
      </c>
      <c r="E2932" s="98">
        <v>0</v>
      </c>
      <c r="F2932" s="98">
        <v>2923</v>
      </c>
      <c r="G2932" s="76">
        <f t="shared" ca="1" si="94"/>
        <v>7.1963415650943274E-3</v>
      </c>
    </row>
    <row r="2933" spans="2:7">
      <c r="B2933" s="283">
        <v>36704.645833333336</v>
      </c>
      <c r="C2933" s="284">
        <v>26.67</v>
      </c>
      <c r="D2933" s="98">
        <f t="shared" si="95"/>
        <v>0</v>
      </c>
      <c r="E2933" s="98">
        <v>0</v>
      </c>
      <c r="F2933" s="98">
        <v>2924</v>
      </c>
      <c r="G2933" s="76">
        <f t="shared" ca="1" si="94"/>
        <v>4.4536426929944355E-2</v>
      </c>
    </row>
    <row r="2934" spans="2:7">
      <c r="B2934" s="283">
        <v>36763.645833333336</v>
      </c>
      <c r="C2934" s="284">
        <v>28.87</v>
      </c>
      <c r="D2934" s="98">
        <f t="shared" si="95"/>
        <v>8.2489688788901283E-2</v>
      </c>
      <c r="E2934" s="98">
        <v>0</v>
      </c>
      <c r="F2934" s="98">
        <v>2925</v>
      </c>
      <c r="G2934" s="76">
        <f t="shared" ca="1" si="94"/>
        <v>7.3808586697342929E-3</v>
      </c>
    </row>
    <row r="2935" spans="2:7">
      <c r="B2935" s="283">
        <v>36790.645833333336</v>
      </c>
      <c r="C2935" s="284">
        <v>26</v>
      </c>
      <c r="D2935" s="98">
        <f t="shared" si="95"/>
        <v>-9.9411153446484324E-2</v>
      </c>
      <c r="E2935" s="98">
        <v>0</v>
      </c>
      <c r="F2935" s="98">
        <v>2926</v>
      </c>
      <c r="G2935" s="76">
        <f t="shared" ca="1" si="94"/>
        <v>1.1098330206268606E-2</v>
      </c>
    </row>
    <row r="2936" spans="2:7">
      <c r="B2936" s="283">
        <v>36815.645833333336</v>
      </c>
      <c r="C2936" s="284">
        <v>25.27</v>
      </c>
      <c r="D2936" s="98">
        <f t="shared" si="95"/>
        <v>-2.807692307692311E-2</v>
      </c>
      <c r="E2936" s="98">
        <v>0</v>
      </c>
      <c r="F2936" s="98">
        <v>2927</v>
      </c>
      <c r="G2936" s="76">
        <f t="shared" ca="1" si="94"/>
        <v>-4.893702141908568E-3</v>
      </c>
    </row>
    <row r="2937" spans="2:7">
      <c r="B2937" s="283">
        <v>36831.645833333336</v>
      </c>
      <c r="C2937" s="284">
        <v>24.73</v>
      </c>
      <c r="D2937" s="98">
        <f t="shared" si="95"/>
        <v>-2.13692125049465E-2</v>
      </c>
      <c r="E2937" s="98">
        <v>0</v>
      </c>
      <c r="F2937" s="98">
        <v>2928</v>
      </c>
      <c r="G2937" s="76">
        <f t="shared" ca="1" si="94"/>
        <v>-2.0223801483474132E-3</v>
      </c>
    </row>
    <row r="2938" spans="2:7">
      <c r="B2938" s="283">
        <v>36895.645833333336</v>
      </c>
      <c r="C2938" s="284">
        <v>37.409999999999997</v>
      </c>
      <c r="D2938" s="98">
        <f t="shared" si="95"/>
        <v>0.51273756570966422</v>
      </c>
      <c r="E2938" s="98">
        <v>0</v>
      </c>
      <c r="F2938" s="98">
        <v>2929</v>
      </c>
      <c r="G2938" s="76">
        <f t="shared" ca="1" si="94"/>
        <v>1.9711397921512122E-2</v>
      </c>
    </row>
    <row r="2939" spans="2:7">
      <c r="B2939" s="283">
        <v>37000.645833333336</v>
      </c>
      <c r="C2939" s="284">
        <v>25.33</v>
      </c>
      <c r="D2939" s="98">
        <f t="shared" si="95"/>
        <v>-0.32290831328521785</v>
      </c>
      <c r="E2939" s="98">
        <v>0</v>
      </c>
      <c r="F2939" s="98">
        <v>2930</v>
      </c>
      <c r="G2939" s="76">
        <f t="shared" ca="1" si="94"/>
        <v>2.8808028177467158E-3</v>
      </c>
    </row>
    <row r="2940" spans="2:7">
      <c r="B2940" s="283">
        <v>37056.645833333336</v>
      </c>
      <c r="C2940" s="284">
        <v>21.79</v>
      </c>
      <c r="D2940" s="98">
        <f t="shared" si="95"/>
        <v>-0.13975523095144093</v>
      </c>
      <c r="E2940" s="98">
        <v>0</v>
      </c>
      <c r="F2940" s="98">
        <v>2931</v>
      </c>
      <c r="G2940" s="76">
        <f t="shared" ca="1" si="94"/>
        <v>1.1261060540847181E-2</v>
      </c>
    </row>
    <row r="2941" spans="2:7">
      <c r="B2941" s="283">
        <v>37088.645833333336</v>
      </c>
      <c r="C2941" s="284">
        <v>23</v>
      </c>
      <c r="D2941" s="98">
        <f t="shared" si="95"/>
        <v>5.5530059660394704E-2</v>
      </c>
      <c r="E2941" s="98">
        <v>0</v>
      </c>
      <c r="F2941" s="98">
        <v>2932</v>
      </c>
      <c r="G2941" s="76">
        <f t="shared" ca="1" si="94"/>
        <v>-2.1008259174218492E-3</v>
      </c>
    </row>
    <row r="2942" spans="2:7">
      <c r="B2942" s="283">
        <v>37144.645833333336</v>
      </c>
      <c r="C2942" s="284">
        <v>20.87</v>
      </c>
      <c r="D2942" s="98">
        <f t="shared" si="95"/>
        <v>-9.2608695652173889E-2</v>
      </c>
      <c r="E2942" s="98">
        <v>0</v>
      </c>
      <c r="F2942" s="98">
        <v>2933</v>
      </c>
      <c r="G2942" s="76">
        <f t="shared" ca="1" si="94"/>
        <v>3.3585963764979996E-3</v>
      </c>
    </row>
    <row r="2943" spans="2:7">
      <c r="B2943" s="283">
        <v>37162.645833333336</v>
      </c>
      <c r="C2943" s="284">
        <v>19.670000000000002</v>
      </c>
      <c r="D2943" s="98">
        <f t="shared" si="95"/>
        <v>-5.7498802108289393E-2</v>
      </c>
      <c r="E2943" s="98">
        <v>0</v>
      </c>
      <c r="F2943" s="98">
        <v>2934</v>
      </c>
      <c r="G2943" s="76">
        <f t="shared" ca="1" si="94"/>
        <v>1.2843833370423294E-3</v>
      </c>
    </row>
    <row r="2944" spans="2:7">
      <c r="B2944" s="283">
        <v>37252.645833333336</v>
      </c>
      <c r="C2944" s="284">
        <v>27</v>
      </c>
      <c r="D2944" s="98">
        <f t="shared" si="95"/>
        <v>0.3726487036095576</v>
      </c>
      <c r="E2944" s="98">
        <v>0</v>
      </c>
      <c r="F2944" s="98">
        <v>2935</v>
      </c>
      <c r="G2944" s="76">
        <f t="shared" ca="1" si="94"/>
        <v>5.5861240835687671E-2</v>
      </c>
    </row>
    <row r="2945" spans="2:7">
      <c r="B2945" s="283">
        <v>37292.645833333336</v>
      </c>
      <c r="C2945" s="284">
        <v>25.33</v>
      </c>
      <c r="D2945" s="98">
        <f t="shared" si="95"/>
        <v>-6.1851851851851936E-2</v>
      </c>
      <c r="E2945" s="98">
        <v>0</v>
      </c>
      <c r="F2945" s="98">
        <v>2936</v>
      </c>
      <c r="G2945" s="76">
        <f t="shared" ca="1" si="94"/>
        <v>-3.8619421281703811E-3</v>
      </c>
    </row>
    <row r="2946" spans="2:7">
      <c r="B2946" s="283">
        <v>37323.645833333336</v>
      </c>
      <c r="C2946" s="284">
        <v>24.54</v>
      </c>
      <c r="D2946" s="98">
        <f t="shared" si="95"/>
        <v>-3.1188314251875182E-2</v>
      </c>
      <c r="E2946" s="98">
        <v>0</v>
      </c>
      <c r="F2946" s="98">
        <v>2937</v>
      </c>
      <c r="G2946" s="76">
        <f t="shared" ca="1" si="94"/>
        <v>4.6828223233059529E-4</v>
      </c>
    </row>
    <row r="2947" spans="2:7">
      <c r="B2947" s="283">
        <v>37350.645833333336</v>
      </c>
      <c r="C2947" s="284">
        <v>24.34</v>
      </c>
      <c r="D2947" s="98">
        <f t="shared" si="95"/>
        <v>-8.1499592502036755E-3</v>
      </c>
      <c r="E2947" s="98">
        <v>0</v>
      </c>
      <c r="F2947" s="98">
        <v>2938</v>
      </c>
      <c r="G2947" s="76">
        <f t="shared" ca="1" si="94"/>
        <v>1.8074157540489317E-2</v>
      </c>
    </row>
    <row r="2948" spans="2:7">
      <c r="B2948" s="283">
        <v>37382.645833333336</v>
      </c>
      <c r="C2948" s="284">
        <v>24</v>
      </c>
      <c r="D2948" s="98">
        <f t="shared" si="95"/>
        <v>-1.396877567789645E-2</v>
      </c>
      <c r="E2948" s="98">
        <v>0</v>
      </c>
      <c r="F2948" s="98">
        <v>2939</v>
      </c>
      <c r="G2948" s="76">
        <f t="shared" ca="1" si="94"/>
        <v>-1.0404334285107727E-2</v>
      </c>
    </row>
    <row r="2949" spans="2:7">
      <c r="B2949" s="283">
        <v>37405.645833333336</v>
      </c>
      <c r="C2949" s="284">
        <v>25.67</v>
      </c>
      <c r="D2949" s="98">
        <f t="shared" si="95"/>
        <v>6.958333333333333E-2</v>
      </c>
      <c r="E2949" s="98">
        <v>0</v>
      </c>
      <c r="F2949" s="98">
        <v>2940</v>
      </c>
      <c r="G2949" s="76">
        <f t="shared" ca="1" si="94"/>
        <v>5.3980739408955071E-2</v>
      </c>
    </row>
    <row r="2950" spans="2:7">
      <c r="B2950" s="283">
        <v>37413.645833333336</v>
      </c>
      <c r="C2950" s="284">
        <v>25.67</v>
      </c>
      <c r="D2950" s="98">
        <f t="shared" si="95"/>
        <v>0</v>
      </c>
      <c r="E2950" s="98">
        <v>0</v>
      </c>
      <c r="F2950" s="98">
        <v>2941</v>
      </c>
      <c r="G2950" s="76">
        <f t="shared" ca="1" si="94"/>
        <v>-2.2805317964738493E-3</v>
      </c>
    </row>
    <row r="2951" spans="2:7">
      <c r="B2951" s="283">
        <v>37432.645833333336</v>
      </c>
      <c r="C2951" s="284">
        <v>25.33</v>
      </c>
      <c r="D2951" s="98">
        <f t="shared" si="95"/>
        <v>-1.324503311258296E-2</v>
      </c>
      <c r="E2951" s="98">
        <v>0</v>
      </c>
      <c r="F2951" s="98">
        <v>2942</v>
      </c>
      <c r="G2951" s="76">
        <f t="shared" ca="1" si="94"/>
        <v>-1.9956189698060536E-2</v>
      </c>
    </row>
    <row r="2952" spans="2:7">
      <c r="B2952" s="283">
        <v>37438.645833333336</v>
      </c>
      <c r="C2952" s="284">
        <v>25.33</v>
      </c>
      <c r="D2952" s="98">
        <f t="shared" si="95"/>
        <v>0</v>
      </c>
      <c r="E2952" s="98">
        <v>0</v>
      </c>
      <c r="F2952" s="98">
        <v>2943</v>
      </c>
      <c r="G2952" s="76">
        <f t="shared" ca="1" si="94"/>
        <v>7.2501806950451327E-3</v>
      </c>
    </row>
    <row r="2953" spans="2:7">
      <c r="B2953" s="283">
        <v>37439.645833333336</v>
      </c>
      <c r="C2953" s="284">
        <v>25.33</v>
      </c>
      <c r="D2953" s="98">
        <f t="shared" si="95"/>
        <v>0</v>
      </c>
      <c r="E2953" s="98">
        <v>0</v>
      </c>
      <c r="F2953" s="98">
        <v>2944</v>
      </c>
      <c r="G2953" s="76">
        <f t="shared" ca="1" si="94"/>
        <v>-5.5755628855640735E-4</v>
      </c>
    </row>
    <row r="2954" spans="2:7">
      <c r="B2954" s="283">
        <v>37446.645833333336</v>
      </c>
      <c r="C2954" s="284">
        <v>26.33</v>
      </c>
      <c r="D2954" s="98">
        <f t="shared" si="95"/>
        <v>3.9478878799842132E-2</v>
      </c>
      <c r="E2954" s="98">
        <v>0</v>
      </c>
      <c r="F2954" s="98">
        <v>2945</v>
      </c>
      <c r="G2954" s="76">
        <f t="shared" ref="G2954:G3017" ca="1" si="96">_xlfn.NORM.INV(RAND(),M$12,M$13)</f>
        <v>-2.6368006668521796E-2</v>
      </c>
    </row>
    <row r="2955" spans="2:7">
      <c r="B2955" s="283">
        <v>37447.645833333336</v>
      </c>
      <c r="C2955" s="284">
        <v>26.33</v>
      </c>
      <c r="D2955" s="98">
        <f t="shared" ref="D2955:D3018" si="97">C2955/C2954-1</f>
        <v>0</v>
      </c>
      <c r="E2955" s="98">
        <v>0</v>
      </c>
      <c r="F2955" s="98">
        <v>2946</v>
      </c>
      <c r="G2955" s="76">
        <f t="shared" ca="1" si="96"/>
        <v>-3.4912662905789371E-2</v>
      </c>
    </row>
    <row r="2956" spans="2:7">
      <c r="B2956" s="283">
        <v>37462.645833333336</v>
      </c>
      <c r="C2956" s="284">
        <v>24.67</v>
      </c>
      <c r="D2956" s="98">
        <f t="shared" si="97"/>
        <v>-6.304595518420042E-2</v>
      </c>
      <c r="E2956" s="98">
        <v>0</v>
      </c>
      <c r="F2956" s="98">
        <v>2947</v>
      </c>
      <c r="G2956" s="76">
        <f t="shared" ca="1" si="96"/>
        <v>3.451364284005539E-2</v>
      </c>
    </row>
    <row r="2957" spans="2:7">
      <c r="B2957" s="283">
        <v>37512.645833333336</v>
      </c>
      <c r="C2957" s="284">
        <v>24.13</v>
      </c>
      <c r="D2957" s="98">
        <f t="shared" si="97"/>
        <v>-2.1888933927847742E-2</v>
      </c>
      <c r="E2957" s="98">
        <v>0</v>
      </c>
      <c r="F2957" s="98">
        <v>2948</v>
      </c>
      <c r="G2957" s="76">
        <f t="shared" ca="1" si="96"/>
        <v>-2.8072904466410506E-3</v>
      </c>
    </row>
    <row r="2958" spans="2:7">
      <c r="B2958" s="283">
        <v>37574.645833333336</v>
      </c>
      <c r="C2958" s="284">
        <v>22.53</v>
      </c>
      <c r="D2958" s="98">
        <f t="shared" si="97"/>
        <v>-6.630750103605465E-2</v>
      </c>
      <c r="E2958" s="98">
        <v>0</v>
      </c>
      <c r="F2958" s="98">
        <v>2949</v>
      </c>
      <c r="G2958" s="76">
        <f t="shared" ca="1" si="96"/>
        <v>-2.3897098999540973E-2</v>
      </c>
    </row>
    <row r="2959" spans="2:7">
      <c r="B2959" s="283">
        <v>37627.645833333336</v>
      </c>
      <c r="C2959" s="284">
        <v>22.32</v>
      </c>
      <c r="D2959" s="98">
        <f t="shared" si="97"/>
        <v>-9.320905459387574E-3</v>
      </c>
      <c r="E2959" s="98">
        <v>0</v>
      </c>
      <c r="F2959" s="98">
        <v>2950</v>
      </c>
      <c r="G2959" s="76">
        <f t="shared" ca="1" si="96"/>
        <v>-1.0334887658120956E-2</v>
      </c>
    </row>
    <row r="2960" spans="2:7">
      <c r="B2960" s="283">
        <v>37666.645833333336</v>
      </c>
      <c r="C2960" s="284">
        <v>21.24</v>
      </c>
      <c r="D2960" s="98">
        <f t="shared" si="97"/>
        <v>-4.8387096774193616E-2</v>
      </c>
      <c r="E2960" s="98">
        <v>0</v>
      </c>
      <c r="F2960" s="98">
        <v>2951</v>
      </c>
      <c r="G2960" s="76">
        <f t="shared" ca="1" si="96"/>
        <v>2.6089320873180714E-2</v>
      </c>
    </row>
    <row r="2961" spans="2:7">
      <c r="B2961" s="283">
        <v>37687.645833333336</v>
      </c>
      <c r="C2961" s="284">
        <v>21.33</v>
      </c>
      <c r="D2961" s="98">
        <f t="shared" si="97"/>
        <v>4.237288135593209E-3</v>
      </c>
      <c r="E2961" s="98">
        <v>0</v>
      </c>
      <c r="F2961" s="98">
        <v>2952</v>
      </c>
      <c r="G2961" s="76">
        <f t="shared" ca="1" si="96"/>
        <v>1.878940219973662E-2</v>
      </c>
    </row>
    <row r="2962" spans="2:7">
      <c r="B2962" s="283">
        <v>37770.645833333336</v>
      </c>
      <c r="C2962" s="284">
        <v>21.56</v>
      </c>
      <c r="D2962" s="98">
        <f t="shared" si="97"/>
        <v>1.0782934833567737E-2</v>
      </c>
      <c r="E2962" s="98">
        <v>0</v>
      </c>
      <c r="F2962" s="98">
        <v>2953</v>
      </c>
      <c r="G2962" s="76">
        <f t="shared" ca="1" si="96"/>
        <v>-3.8172944721000503E-2</v>
      </c>
    </row>
    <row r="2963" spans="2:7">
      <c r="B2963" s="283">
        <v>37790.645833333336</v>
      </c>
      <c r="C2963" s="284">
        <v>22.13</v>
      </c>
      <c r="D2963" s="98">
        <f t="shared" si="97"/>
        <v>2.6437847866419339E-2</v>
      </c>
      <c r="E2963" s="98">
        <v>0</v>
      </c>
      <c r="F2963" s="98">
        <v>2954</v>
      </c>
      <c r="G2963" s="76">
        <f t="shared" ca="1" si="96"/>
        <v>3.623159208401219E-3</v>
      </c>
    </row>
    <row r="2964" spans="2:7">
      <c r="B2964" s="283">
        <v>37813.645833333336</v>
      </c>
      <c r="C2964" s="284">
        <v>23.67</v>
      </c>
      <c r="D2964" s="98">
        <f t="shared" si="97"/>
        <v>6.958879349299596E-2</v>
      </c>
      <c r="E2964" s="98">
        <v>0</v>
      </c>
      <c r="F2964" s="98">
        <v>2955</v>
      </c>
      <c r="G2964" s="76">
        <f t="shared" ca="1" si="96"/>
        <v>2.9953885671477117E-2</v>
      </c>
    </row>
    <row r="2965" spans="2:7">
      <c r="B2965" s="283">
        <v>37944.645833333336</v>
      </c>
      <c r="C2965" s="284">
        <v>25.01</v>
      </c>
      <c r="D2965" s="98">
        <f t="shared" si="97"/>
        <v>5.6611744824672572E-2</v>
      </c>
      <c r="E2965" s="98">
        <v>0</v>
      </c>
      <c r="F2965" s="98">
        <v>2956</v>
      </c>
      <c r="G2965" s="76">
        <f t="shared" ca="1" si="96"/>
        <v>-4.9411428493256061E-2</v>
      </c>
    </row>
    <row r="2966" spans="2:7">
      <c r="B2966" s="283">
        <v>37993.645833333336</v>
      </c>
      <c r="C2966" s="284">
        <v>29.19</v>
      </c>
      <c r="D2966" s="98">
        <f t="shared" si="97"/>
        <v>0.16713314674130353</v>
      </c>
      <c r="E2966" s="98">
        <v>0</v>
      </c>
      <c r="F2966" s="98">
        <v>2957</v>
      </c>
      <c r="G2966" s="76">
        <f t="shared" ca="1" si="96"/>
        <v>-1.6727171952758062E-2</v>
      </c>
    </row>
    <row r="2967" spans="2:7">
      <c r="B2967" s="283">
        <v>38138.645833333336</v>
      </c>
      <c r="C2967" s="284">
        <v>24.67</v>
      </c>
      <c r="D2967" s="98">
        <f t="shared" si="97"/>
        <v>-0.15484755053100374</v>
      </c>
      <c r="E2967" s="98">
        <v>0</v>
      </c>
      <c r="F2967" s="98">
        <v>2958</v>
      </c>
      <c r="G2967" s="76">
        <f t="shared" ca="1" si="96"/>
        <v>-7.7853926197389151E-3</v>
      </c>
    </row>
    <row r="2968" spans="2:7">
      <c r="B2968" s="283">
        <v>38139.645833333336</v>
      </c>
      <c r="C2968" s="284">
        <v>24.67</v>
      </c>
      <c r="D2968" s="98">
        <f t="shared" si="97"/>
        <v>0</v>
      </c>
      <c r="E2968" s="98">
        <v>0</v>
      </c>
      <c r="F2968" s="98">
        <v>2959</v>
      </c>
      <c r="G2968" s="76">
        <f t="shared" ca="1" si="96"/>
        <v>2.4946009191953909E-2</v>
      </c>
    </row>
    <row r="2969" spans="2:7">
      <c r="B2969" s="283">
        <v>38140.645833333336</v>
      </c>
      <c r="C2969" s="284">
        <v>24.67</v>
      </c>
      <c r="D2969" s="98">
        <f t="shared" si="97"/>
        <v>0</v>
      </c>
      <c r="E2969" s="98">
        <v>0</v>
      </c>
      <c r="F2969" s="98">
        <v>2960</v>
      </c>
      <c r="G2969" s="76">
        <f t="shared" ca="1" si="96"/>
        <v>-1.1864513793745531E-2</v>
      </c>
    </row>
    <row r="2970" spans="2:7">
      <c r="B2970" s="283">
        <v>38141.645833333336</v>
      </c>
      <c r="C2970" s="284">
        <v>24.67</v>
      </c>
      <c r="D2970" s="98">
        <f t="shared" si="97"/>
        <v>0</v>
      </c>
      <c r="E2970" s="98">
        <v>0</v>
      </c>
      <c r="F2970" s="98">
        <v>2961</v>
      </c>
      <c r="G2970" s="76">
        <f t="shared" ca="1" si="96"/>
        <v>-5.8529968436292018E-2</v>
      </c>
    </row>
    <row r="2971" spans="2:7">
      <c r="B2971" s="283">
        <v>38142.645833333336</v>
      </c>
      <c r="C2971" s="284">
        <v>24.67</v>
      </c>
      <c r="D2971" s="98">
        <f t="shared" si="97"/>
        <v>0</v>
      </c>
      <c r="E2971" s="98">
        <v>0</v>
      </c>
      <c r="F2971" s="98">
        <v>2962</v>
      </c>
      <c r="G2971" s="76">
        <f t="shared" ca="1" si="96"/>
        <v>5.1636762996919175E-2</v>
      </c>
    </row>
    <row r="2972" spans="2:7">
      <c r="B2972" s="283">
        <v>38145.645833333336</v>
      </c>
      <c r="C2972" s="284">
        <v>24.67</v>
      </c>
      <c r="D2972" s="98">
        <f t="shared" si="97"/>
        <v>0</v>
      </c>
      <c r="E2972" s="98">
        <v>0</v>
      </c>
      <c r="F2972" s="98">
        <v>2963</v>
      </c>
      <c r="G2972" s="76">
        <f t="shared" ca="1" si="96"/>
        <v>2.9781930026802624E-2</v>
      </c>
    </row>
    <row r="2973" spans="2:7">
      <c r="B2973" s="283">
        <v>38159.645833333336</v>
      </c>
      <c r="C2973" s="284">
        <v>24.67</v>
      </c>
      <c r="D2973" s="98">
        <f t="shared" si="97"/>
        <v>0</v>
      </c>
      <c r="E2973" s="98">
        <v>0</v>
      </c>
      <c r="F2973" s="98">
        <v>2964</v>
      </c>
      <c r="G2973" s="76">
        <f t="shared" ca="1" si="96"/>
        <v>1.313822111187368E-3</v>
      </c>
    </row>
    <row r="2974" spans="2:7">
      <c r="B2974" s="283">
        <v>38160.645833333336</v>
      </c>
      <c r="C2974" s="284">
        <v>24.67</v>
      </c>
      <c r="D2974" s="98">
        <f t="shared" si="97"/>
        <v>0</v>
      </c>
      <c r="E2974" s="98">
        <v>0</v>
      </c>
      <c r="F2974" s="98">
        <v>2965</v>
      </c>
      <c r="G2974" s="76">
        <f t="shared" ca="1" si="96"/>
        <v>1.809399346823291E-2</v>
      </c>
    </row>
    <row r="2975" spans="2:7">
      <c r="B2975" s="283">
        <v>38161.645833333336</v>
      </c>
      <c r="C2975" s="284">
        <v>24.67</v>
      </c>
      <c r="D2975" s="98">
        <f t="shared" si="97"/>
        <v>0</v>
      </c>
      <c r="E2975" s="98">
        <v>0</v>
      </c>
      <c r="F2975" s="98">
        <v>2966</v>
      </c>
      <c r="G2975" s="76">
        <f t="shared" ca="1" si="96"/>
        <v>-3.9183490578863292E-3</v>
      </c>
    </row>
    <row r="2976" spans="2:7">
      <c r="B2976" s="283">
        <v>38162.645833333336</v>
      </c>
      <c r="C2976" s="284">
        <v>24.67</v>
      </c>
      <c r="D2976" s="98">
        <f t="shared" si="97"/>
        <v>0</v>
      </c>
      <c r="E2976" s="98">
        <v>0</v>
      </c>
      <c r="F2976" s="98">
        <v>2967</v>
      </c>
      <c r="G2976" s="76">
        <f t="shared" ca="1" si="96"/>
        <v>-5.0263918896254773E-3</v>
      </c>
    </row>
    <row r="2977" spans="2:7">
      <c r="B2977" s="283">
        <v>38163.645833333336</v>
      </c>
      <c r="C2977" s="284">
        <v>24.67</v>
      </c>
      <c r="D2977" s="98">
        <f t="shared" si="97"/>
        <v>0</v>
      </c>
      <c r="E2977" s="98">
        <v>0</v>
      </c>
      <c r="F2977" s="98">
        <v>2968</v>
      </c>
      <c r="G2977" s="76">
        <f t="shared" ca="1" si="96"/>
        <v>2.3334671160289436E-2</v>
      </c>
    </row>
    <row r="2978" spans="2:7">
      <c r="B2978" s="283">
        <v>38174.645833333336</v>
      </c>
      <c r="C2978" s="284">
        <v>24.68</v>
      </c>
      <c r="D2978" s="98">
        <f t="shared" si="97"/>
        <v>4.0535062829349933E-4</v>
      </c>
      <c r="E2978" s="98">
        <v>0</v>
      </c>
      <c r="F2978" s="98">
        <v>2969</v>
      </c>
      <c r="G2978" s="76">
        <f t="shared" ca="1" si="96"/>
        <v>-3.4163683919796843E-2</v>
      </c>
    </row>
    <row r="2979" spans="2:7">
      <c r="B2979" s="283">
        <v>38189.645833333336</v>
      </c>
      <c r="C2979" s="284">
        <v>25.67</v>
      </c>
      <c r="D2979" s="98">
        <f t="shared" si="97"/>
        <v>4.011345218800666E-2</v>
      </c>
      <c r="E2979" s="98">
        <v>0</v>
      </c>
      <c r="F2979" s="98">
        <v>2970</v>
      </c>
      <c r="G2979" s="76">
        <f t="shared" ca="1" si="96"/>
        <v>8.6832510887327394E-3</v>
      </c>
    </row>
    <row r="2980" spans="2:7">
      <c r="B2980" s="283">
        <v>38245.645833333336</v>
      </c>
      <c r="C2980" s="284">
        <v>29.76</v>
      </c>
      <c r="D2980" s="98">
        <f t="shared" si="97"/>
        <v>0.15932995714842235</v>
      </c>
      <c r="E2980" s="98">
        <v>0</v>
      </c>
      <c r="F2980" s="98">
        <v>2971</v>
      </c>
      <c r="G2980" s="76">
        <f t="shared" ca="1" si="96"/>
        <v>-3.1648609006206009E-2</v>
      </c>
    </row>
    <row r="2981" spans="2:7">
      <c r="B2981" s="283">
        <v>38253.645833333336</v>
      </c>
      <c r="C2981" s="284">
        <v>28.67</v>
      </c>
      <c r="D2981" s="98">
        <f t="shared" si="97"/>
        <v>-3.6626344086021501E-2</v>
      </c>
      <c r="E2981" s="98">
        <v>0</v>
      </c>
      <c r="F2981" s="98">
        <v>2972</v>
      </c>
      <c r="G2981" s="76">
        <f t="shared" ca="1" si="96"/>
        <v>-3.5833809929010918E-2</v>
      </c>
    </row>
    <row r="2982" spans="2:7">
      <c r="B2982" s="283">
        <v>38254.645833333336</v>
      </c>
      <c r="C2982" s="284">
        <v>28.67</v>
      </c>
      <c r="D2982" s="98">
        <f t="shared" si="97"/>
        <v>0</v>
      </c>
      <c r="E2982" s="98">
        <v>0</v>
      </c>
      <c r="F2982" s="98">
        <v>2973</v>
      </c>
      <c r="G2982" s="76">
        <f t="shared" ca="1" si="96"/>
        <v>-2.7773647669933423E-2</v>
      </c>
    </row>
    <row r="2983" spans="2:7">
      <c r="B2983" s="283">
        <v>38265.645833333336</v>
      </c>
      <c r="C2983" s="284">
        <v>28.67</v>
      </c>
      <c r="D2983" s="98">
        <f t="shared" si="97"/>
        <v>0</v>
      </c>
      <c r="E2983" s="98">
        <v>0</v>
      </c>
      <c r="F2983" s="98">
        <v>2974</v>
      </c>
      <c r="G2983" s="76">
        <f t="shared" ca="1" si="96"/>
        <v>-1.9010336484535692E-2</v>
      </c>
    </row>
    <row r="2984" spans="2:7">
      <c r="B2984" s="283">
        <v>38271.645833333336</v>
      </c>
      <c r="C2984" s="284">
        <v>28.67</v>
      </c>
      <c r="D2984" s="98">
        <f t="shared" si="97"/>
        <v>0</v>
      </c>
      <c r="E2984" s="98">
        <v>0</v>
      </c>
      <c r="F2984" s="98">
        <v>2975</v>
      </c>
      <c r="G2984" s="76">
        <f t="shared" ca="1" si="96"/>
        <v>-1.2996376213284595E-2</v>
      </c>
    </row>
    <row r="2985" spans="2:7">
      <c r="B2985" s="283">
        <v>38272.645833333336</v>
      </c>
      <c r="C2985" s="284">
        <v>28.67</v>
      </c>
      <c r="D2985" s="98">
        <f t="shared" si="97"/>
        <v>0</v>
      </c>
      <c r="E2985" s="98">
        <v>0</v>
      </c>
      <c r="F2985" s="98">
        <v>2976</v>
      </c>
      <c r="G2985" s="76">
        <f t="shared" ca="1" si="96"/>
        <v>1.9908381473090805E-2</v>
      </c>
    </row>
    <row r="2986" spans="2:7">
      <c r="B2986" s="283">
        <v>38278.645833333336</v>
      </c>
      <c r="C2986" s="284">
        <v>28.67</v>
      </c>
      <c r="D2986" s="98">
        <f t="shared" si="97"/>
        <v>0</v>
      </c>
      <c r="E2986" s="98">
        <v>0</v>
      </c>
      <c r="F2986" s="98">
        <v>2977</v>
      </c>
      <c r="G2986" s="76">
        <f t="shared" ca="1" si="96"/>
        <v>2.6623923561678725E-2</v>
      </c>
    </row>
    <row r="2987" spans="2:7">
      <c r="B2987" s="283">
        <v>38281.645833333336</v>
      </c>
      <c r="C2987" s="284">
        <v>28.67</v>
      </c>
      <c r="D2987" s="98">
        <f t="shared" si="97"/>
        <v>0</v>
      </c>
      <c r="E2987" s="98">
        <v>0</v>
      </c>
      <c r="F2987" s="98">
        <v>2978</v>
      </c>
      <c r="G2987" s="76">
        <f t="shared" ca="1" si="96"/>
        <v>-2.0376076985238883E-2</v>
      </c>
    </row>
    <row r="2988" spans="2:7">
      <c r="B2988" s="283">
        <v>38285.645833333336</v>
      </c>
      <c r="C2988" s="284">
        <v>28.67</v>
      </c>
      <c r="D2988" s="98">
        <f t="shared" si="97"/>
        <v>0</v>
      </c>
      <c r="E2988" s="98">
        <v>0</v>
      </c>
      <c r="F2988" s="98">
        <v>2979</v>
      </c>
      <c r="G2988" s="76">
        <f t="shared" ca="1" si="96"/>
        <v>-3.3594306505483909E-2</v>
      </c>
    </row>
    <row r="2989" spans="2:7">
      <c r="B2989" s="283">
        <v>38286.645833333336</v>
      </c>
      <c r="C2989" s="284">
        <v>28.67</v>
      </c>
      <c r="D2989" s="98">
        <f t="shared" si="97"/>
        <v>0</v>
      </c>
      <c r="E2989" s="98">
        <v>0</v>
      </c>
      <c r="F2989" s="98">
        <v>2980</v>
      </c>
      <c r="G2989" s="76">
        <f t="shared" ca="1" si="96"/>
        <v>-4.1761528036418881E-3</v>
      </c>
    </row>
    <row r="2990" spans="2:7">
      <c r="B2990" s="283">
        <v>38287.645833333336</v>
      </c>
      <c r="C2990" s="284">
        <v>28.67</v>
      </c>
      <c r="D2990" s="98">
        <f t="shared" si="97"/>
        <v>0</v>
      </c>
      <c r="E2990" s="98">
        <v>0</v>
      </c>
      <c r="F2990" s="98">
        <v>2981</v>
      </c>
      <c r="G2990" s="76">
        <f t="shared" ca="1" si="96"/>
        <v>-1.9478890755447804E-2</v>
      </c>
    </row>
    <row r="2991" spans="2:7">
      <c r="B2991" s="283">
        <v>38288.645833333336</v>
      </c>
      <c r="C2991" s="284">
        <v>28.67</v>
      </c>
      <c r="D2991" s="98">
        <f t="shared" si="97"/>
        <v>0</v>
      </c>
      <c r="E2991" s="98">
        <v>0</v>
      </c>
      <c r="F2991" s="98">
        <v>2982</v>
      </c>
      <c r="G2991" s="76">
        <f t="shared" ca="1" si="96"/>
        <v>-6.789304380111218E-3</v>
      </c>
    </row>
    <row r="2992" spans="2:7">
      <c r="B2992" s="283">
        <v>38338.645833333336</v>
      </c>
      <c r="C2992" s="284">
        <v>32.130000000000003</v>
      </c>
      <c r="D2992" s="98">
        <f t="shared" si="97"/>
        <v>0.12068364143704224</v>
      </c>
      <c r="E2992" s="98">
        <v>0</v>
      </c>
      <c r="F2992" s="98">
        <v>2983</v>
      </c>
      <c r="G2992" s="76">
        <f t="shared" ca="1" si="96"/>
        <v>2.8501703506586155E-2</v>
      </c>
    </row>
    <row r="2993" spans="2:7">
      <c r="B2993" s="283">
        <v>38359.645833333336</v>
      </c>
      <c r="C2993" s="284">
        <v>36.69</v>
      </c>
      <c r="D2993" s="98">
        <f t="shared" si="97"/>
        <v>0.14192343604108304</v>
      </c>
      <c r="E2993" s="98">
        <v>0</v>
      </c>
      <c r="F2993" s="98">
        <v>2984</v>
      </c>
      <c r="G2993" s="76">
        <f t="shared" ca="1" si="96"/>
        <v>-2.3376516909761204E-2</v>
      </c>
    </row>
    <row r="2994" spans="2:7">
      <c r="B2994" s="283">
        <v>38478.645833333336</v>
      </c>
      <c r="C2994" s="284">
        <v>52.2</v>
      </c>
      <c r="D2994" s="98">
        <f t="shared" si="97"/>
        <v>0.42273098937040077</v>
      </c>
      <c r="E2994" s="98">
        <v>0</v>
      </c>
      <c r="F2994" s="98">
        <v>2985</v>
      </c>
      <c r="G2994" s="76">
        <f t="shared" ca="1" si="96"/>
        <v>-5.339190244688273E-2</v>
      </c>
    </row>
    <row r="2995" spans="2:7">
      <c r="B2995" s="283">
        <v>38651.645833333336</v>
      </c>
      <c r="C2995" s="284">
        <v>70.17</v>
      </c>
      <c r="D2995" s="98">
        <f t="shared" si="97"/>
        <v>0.34425287356321843</v>
      </c>
      <c r="E2995" s="98">
        <v>0</v>
      </c>
      <c r="F2995" s="98">
        <v>2986</v>
      </c>
      <c r="G2995" s="76">
        <f t="shared" ca="1" si="96"/>
        <v>3.4986257459606505E-2</v>
      </c>
    </row>
    <row r="2996" spans="2:7">
      <c r="B2996" s="283">
        <v>39520.645833333336</v>
      </c>
      <c r="C2996" s="284">
        <v>82.67</v>
      </c>
      <c r="D2996" s="98">
        <f t="shared" si="97"/>
        <v>0.17813880575744623</v>
      </c>
      <c r="E2996" s="98">
        <v>0</v>
      </c>
      <c r="F2996" s="98">
        <v>2987</v>
      </c>
      <c r="G2996" s="76">
        <f t="shared" ca="1" si="96"/>
        <v>2.5799333191986927E-2</v>
      </c>
    </row>
    <row r="2997" spans="2:7">
      <c r="B2997" s="283">
        <v>39521.645833333336</v>
      </c>
      <c r="C2997" s="284">
        <v>82.67</v>
      </c>
      <c r="D2997" s="98">
        <f t="shared" si="97"/>
        <v>0</v>
      </c>
      <c r="E2997" s="98">
        <v>0</v>
      </c>
      <c r="F2997" s="98">
        <v>2988</v>
      </c>
      <c r="G2997" s="76">
        <f t="shared" ca="1" si="96"/>
        <v>6.1008196360839723E-3</v>
      </c>
    </row>
    <row r="2998" spans="2:7">
      <c r="B2998" s="283">
        <v>39526.645833333336</v>
      </c>
      <c r="C2998" s="284">
        <v>82.67</v>
      </c>
      <c r="D2998" s="98">
        <f t="shared" si="97"/>
        <v>0</v>
      </c>
      <c r="E2998" s="98">
        <v>0</v>
      </c>
      <c r="F2998" s="98">
        <v>2989</v>
      </c>
      <c r="G2998" s="76">
        <f t="shared" ca="1" si="96"/>
        <v>7.4385131294812381E-4</v>
      </c>
    </row>
    <row r="2999" spans="2:7">
      <c r="B2999" s="283">
        <v>39545.645833333336</v>
      </c>
      <c r="C2999" s="284">
        <v>86.67</v>
      </c>
      <c r="D2999" s="98">
        <f t="shared" si="97"/>
        <v>4.8385145760251547E-2</v>
      </c>
      <c r="E2999" s="98">
        <v>0</v>
      </c>
      <c r="F2999" s="98">
        <v>2990</v>
      </c>
      <c r="G2999" s="76">
        <f t="shared" ca="1" si="96"/>
        <v>1.1648377023363859E-2</v>
      </c>
    </row>
    <row r="3000" spans="2:7">
      <c r="B3000" s="283">
        <v>39615.645833333336</v>
      </c>
      <c r="C3000" s="284">
        <v>94.67</v>
      </c>
      <c r="D3000" s="98">
        <f t="shared" si="97"/>
        <v>9.2304142148379009E-2</v>
      </c>
      <c r="E3000" s="98">
        <v>0</v>
      </c>
      <c r="F3000" s="98">
        <v>2991</v>
      </c>
      <c r="G3000" s="76">
        <f t="shared" ca="1" si="96"/>
        <v>8.0697022817214324E-3</v>
      </c>
    </row>
    <row r="3001" spans="2:7">
      <c r="B3001" s="283">
        <v>39618.645833333336</v>
      </c>
      <c r="C3001" s="284">
        <v>95.33</v>
      </c>
      <c r="D3001" s="98">
        <f t="shared" si="97"/>
        <v>6.9715855075525024E-3</v>
      </c>
      <c r="E3001" s="98">
        <v>0</v>
      </c>
      <c r="F3001" s="98">
        <v>2992</v>
      </c>
      <c r="G3001" s="76">
        <f t="shared" ca="1" si="96"/>
        <v>-3.4607634837758298E-2</v>
      </c>
    </row>
    <row r="3002" spans="2:7">
      <c r="B3002" s="283">
        <v>39668.645833333336</v>
      </c>
      <c r="C3002" s="284">
        <v>100</v>
      </c>
      <c r="D3002" s="98">
        <f t="shared" si="97"/>
        <v>4.8987726843595869E-2</v>
      </c>
      <c r="E3002" s="98">
        <v>0</v>
      </c>
      <c r="F3002" s="98">
        <v>2993</v>
      </c>
      <c r="G3002" s="76">
        <f t="shared" ca="1" si="96"/>
        <v>1.2576552695085532E-2</v>
      </c>
    </row>
    <row r="3003" spans="2:7">
      <c r="B3003" s="283">
        <v>39687.645833333336</v>
      </c>
      <c r="C3003" s="284">
        <v>98.33</v>
      </c>
      <c r="D3003" s="98">
        <f t="shared" si="97"/>
        <v>-1.6700000000000048E-2</v>
      </c>
      <c r="E3003" s="98">
        <v>0</v>
      </c>
      <c r="F3003" s="98">
        <v>2994</v>
      </c>
      <c r="G3003" s="76">
        <f t="shared" ca="1" si="96"/>
        <v>-5.6124106665016216E-2</v>
      </c>
    </row>
    <row r="3004" spans="2:7">
      <c r="B3004" s="283">
        <v>39692.645833333336</v>
      </c>
      <c r="C3004" s="284">
        <v>98.33</v>
      </c>
      <c r="D3004" s="98">
        <f t="shared" si="97"/>
        <v>0</v>
      </c>
      <c r="E3004" s="98">
        <v>0</v>
      </c>
      <c r="F3004" s="98">
        <v>2995</v>
      </c>
      <c r="G3004" s="76">
        <f t="shared" ca="1" si="96"/>
        <v>-7.5636896079935664E-2</v>
      </c>
    </row>
    <row r="3005" spans="2:7">
      <c r="B3005" s="283">
        <v>39714.645833333336</v>
      </c>
      <c r="C3005" s="284">
        <v>96.67</v>
      </c>
      <c r="D3005" s="98">
        <f t="shared" si="97"/>
        <v>-1.6881928200955909E-2</v>
      </c>
      <c r="E3005" s="98">
        <v>0</v>
      </c>
      <c r="F3005" s="98">
        <v>2996</v>
      </c>
      <c r="G3005" s="76">
        <f t="shared" ca="1" si="96"/>
        <v>6.1915281326321236E-2</v>
      </c>
    </row>
    <row r="3006" spans="2:7">
      <c r="B3006" s="283">
        <v>39811.645833333336</v>
      </c>
      <c r="C3006" s="284">
        <v>53.33</v>
      </c>
      <c r="D3006" s="98">
        <f t="shared" si="97"/>
        <v>-0.44832936795282929</v>
      </c>
      <c r="E3006" s="98">
        <v>0</v>
      </c>
      <c r="F3006" s="98">
        <v>2997</v>
      </c>
      <c r="G3006" s="76">
        <f t="shared" ca="1" si="96"/>
        <v>1.3683414548736703E-2</v>
      </c>
    </row>
    <row r="3007" spans="2:7">
      <c r="B3007" s="283">
        <v>40095.645833333336</v>
      </c>
      <c r="C3007" s="284">
        <v>120</v>
      </c>
      <c r="D3007" s="98">
        <f t="shared" si="97"/>
        <v>1.2501406337896119</v>
      </c>
      <c r="E3007" s="98">
        <v>0</v>
      </c>
      <c r="F3007" s="98">
        <v>2998</v>
      </c>
      <c r="G3007" s="76">
        <f t="shared" ca="1" si="96"/>
        <v>2.1549546090838072E-2</v>
      </c>
    </row>
    <row r="3008" spans="2:7">
      <c r="B3008" s="283">
        <v>40276.645833333336</v>
      </c>
      <c r="C3008" s="284">
        <v>126.67</v>
      </c>
      <c r="D3008" s="98">
        <f t="shared" si="97"/>
        <v>5.5583333333333318E-2</v>
      </c>
      <c r="E3008" s="98">
        <v>0</v>
      </c>
      <c r="F3008" s="98">
        <v>2999</v>
      </c>
      <c r="G3008" s="76">
        <f t="shared" ca="1" si="96"/>
        <v>-3.063895562890491E-2</v>
      </c>
    </row>
    <row r="3009" spans="2:7">
      <c r="B3009" s="283">
        <v>40277.645833333336</v>
      </c>
      <c r="C3009" s="284">
        <v>126.67</v>
      </c>
      <c r="D3009" s="98">
        <f t="shared" si="97"/>
        <v>0</v>
      </c>
      <c r="E3009" s="98">
        <v>0</v>
      </c>
      <c r="F3009" s="98">
        <v>3000</v>
      </c>
      <c r="G3009" s="76">
        <f t="shared" ca="1" si="96"/>
        <v>8.2178201936625971E-3</v>
      </c>
    </row>
    <row r="3010" spans="2:7">
      <c r="B3010" s="283">
        <v>40283.645833333336</v>
      </c>
      <c r="C3010" s="284">
        <v>126.67</v>
      </c>
      <c r="D3010" s="98">
        <f t="shared" si="97"/>
        <v>0</v>
      </c>
      <c r="E3010" s="98">
        <v>0</v>
      </c>
      <c r="F3010" s="98">
        <v>3001</v>
      </c>
      <c r="G3010" s="76">
        <f t="shared" ca="1" si="96"/>
        <v>-5.0673584338927179E-3</v>
      </c>
    </row>
    <row r="3011" spans="2:7">
      <c r="B3011" s="283">
        <v>40284.645833333336</v>
      </c>
      <c r="C3011" s="284">
        <v>126.67</v>
      </c>
      <c r="D3011" s="98">
        <f t="shared" si="97"/>
        <v>0</v>
      </c>
      <c r="E3011" s="98">
        <v>0</v>
      </c>
      <c r="F3011" s="98">
        <v>3002</v>
      </c>
      <c r="G3011" s="76">
        <f t="shared" ca="1" si="96"/>
        <v>2.9571422321589776E-2</v>
      </c>
    </row>
    <row r="3012" spans="2:7">
      <c r="B3012" s="283">
        <v>40287.645833333336</v>
      </c>
      <c r="C3012" s="284">
        <v>126.67</v>
      </c>
      <c r="D3012" s="98">
        <f t="shared" si="97"/>
        <v>0</v>
      </c>
      <c r="E3012" s="98">
        <v>0</v>
      </c>
      <c r="F3012" s="98">
        <v>3003</v>
      </c>
      <c r="G3012" s="76">
        <f t="shared" ca="1" si="96"/>
        <v>1.8761096177035766E-2</v>
      </c>
    </row>
    <row r="3013" spans="2:7">
      <c r="B3013" s="283">
        <v>40288.645833333336</v>
      </c>
      <c r="C3013" s="284">
        <v>126.67</v>
      </c>
      <c r="D3013" s="98">
        <f t="shared" si="97"/>
        <v>0</v>
      </c>
      <c r="E3013" s="98">
        <v>0</v>
      </c>
      <c r="F3013" s="98">
        <v>3004</v>
      </c>
      <c r="G3013" s="76">
        <f t="shared" ca="1" si="96"/>
        <v>1.9342769316745622E-2</v>
      </c>
    </row>
    <row r="3014" spans="2:7">
      <c r="B3014" s="283">
        <v>40289.645833333336</v>
      </c>
      <c r="C3014" s="284">
        <v>126.67</v>
      </c>
      <c r="D3014" s="98">
        <f t="shared" si="97"/>
        <v>0</v>
      </c>
      <c r="E3014" s="98">
        <v>0</v>
      </c>
      <c r="F3014" s="98">
        <v>3005</v>
      </c>
      <c r="G3014" s="76">
        <f t="shared" ca="1" si="96"/>
        <v>4.0338059340660662E-2</v>
      </c>
    </row>
    <row r="3015" spans="2:7">
      <c r="B3015" s="283">
        <v>40290.645833333336</v>
      </c>
      <c r="C3015" s="284">
        <v>126.67</v>
      </c>
      <c r="D3015" s="98">
        <f t="shared" si="97"/>
        <v>0</v>
      </c>
      <c r="E3015" s="98">
        <v>0</v>
      </c>
      <c r="F3015" s="98">
        <v>3006</v>
      </c>
      <c r="G3015" s="76">
        <f t="shared" ca="1" si="96"/>
        <v>-2.4214266185331922E-2</v>
      </c>
    </row>
    <row r="3016" spans="2:7">
      <c r="B3016" s="283">
        <v>40291.645833333336</v>
      </c>
      <c r="C3016" s="284">
        <v>126.67</v>
      </c>
      <c r="D3016" s="98">
        <f t="shared" si="97"/>
        <v>0</v>
      </c>
      <c r="E3016" s="98">
        <v>0</v>
      </c>
      <c r="F3016" s="98">
        <v>3007</v>
      </c>
      <c r="G3016" s="76">
        <f t="shared" ca="1" si="96"/>
        <v>2.5484540875594645E-2</v>
      </c>
    </row>
    <row r="3017" spans="2:7">
      <c r="B3017" s="283">
        <v>40294.645833333336</v>
      </c>
      <c r="C3017" s="284">
        <v>126.67</v>
      </c>
      <c r="D3017" s="98">
        <f t="shared" si="97"/>
        <v>0</v>
      </c>
      <c r="E3017" s="98">
        <v>0</v>
      </c>
      <c r="F3017" s="98">
        <v>3008</v>
      </c>
      <c r="G3017" s="76">
        <f t="shared" ca="1" si="96"/>
        <v>2.8110833405470131E-2</v>
      </c>
    </row>
    <row r="3018" spans="2:7">
      <c r="B3018" s="283">
        <v>40295.645833333336</v>
      </c>
      <c r="C3018" s="284">
        <v>126.67</v>
      </c>
      <c r="D3018" s="98">
        <f t="shared" si="97"/>
        <v>0</v>
      </c>
      <c r="E3018" s="98">
        <v>0</v>
      </c>
      <c r="F3018" s="98">
        <v>3009</v>
      </c>
      <c r="G3018" s="76">
        <f t="shared" ref="G3018:G3081" ca="1" si="98">_xlfn.NORM.INV(RAND(),M$12,M$13)</f>
        <v>1.2747120837791219E-2</v>
      </c>
    </row>
    <row r="3019" spans="2:7">
      <c r="B3019" s="283">
        <v>40298.645833333336</v>
      </c>
      <c r="C3019" s="284">
        <v>126.67</v>
      </c>
      <c r="D3019" s="98">
        <f t="shared" ref="D3019:D3082" si="99">C3019/C3018-1</f>
        <v>0</v>
      </c>
      <c r="E3019" s="98">
        <v>0</v>
      </c>
      <c r="F3019" s="98">
        <v>3010</v>
      </c>
      <c r="G3019" s="76">
        <f t="shared" ca="1" si="98"/>
        <v>2.0253362996343217E-2</v>
      </c>
    </row>
    <row r="3020" spans="2:7">
      <c r="B3020" s="283">
        <v>40316.645833333336</v>
      </c>
      <c r="C3020" s="284">
        <v>122.67</v>
      </c>
      <c r="D3020" s="98">
        <f t="shared" si="99"/>
        <v>-3.1578116365358788E-2</v>
      </c>
      <c r="E3020" s="98">
        <v>0</v>
      </c>
      <c r="F3020" s="98">
        <v>3011</v>
      </c>
      <c r="G3020" s="76">
        <f t="shared" ca="1" si="98"/>
        <v>-1.1277474022171243E-3</v>
      </c>
    </row>
    <row r="3021" spans="2:7">
      <c r="B3021" s="283">
        <v>40325.645833333336</v>
      </c>
      <c r="C3021" s="284">
        <v>123.33</v>
      </c>
      <c r="D3021" s="98">
        <f t="shared" si="99"/>
        <v>5.380288579114767E-3</v>
      </c>
      <c r="E3021" s="98">
        <v>0</v>
      </c>
      <c r="F3021" s="98">
        <v>3012</v>
      </c>
      <c r="G3021" s="76">
        <f t="shared" ca="1" si="98"/>
        <v>-2.9374779111577189E-2</v>
      </c>
    </row>
    <row r="3022" spans="2:7">
      <c r="B3022" s="283">
        <v>40451.645833333336</v>
      </c>
      <c r="C3022" s="284">
        <v>117.02</v>
      </c>
      <c r="D3022" s="98">
        <f t="shared" si="99"/>
        <v>-5.1163544960674656E-2</v>
      </c>
      <c r="E3022" s="98">
        <v>0</v>
      </c>
      <c r="F3022" s="98">
        <v>3013</v>
      </c>
      <c r="G3022" s="76">
        <f t="shared" ca="1" si="98"/>
        <v>2.4318183717642883E-2</v>
      </c>
    </row>
    <row r="3023" spans="2:7">
      <c r="B3023" s="283">
        <v>40599.645833333336</v>
      </c>
      <c r="C3023" s="284">
        <v>120</v>
      </c>
      <c r="D3023" s="98">
        <f t="shared" si="99"/>
        <v>2.5465732353443959E-2</v>
      </c>
      <c r="E3023" s="98">
        <v>0</v>
      </c>
      <c r="F3023" s="98">
        <v>3014</v>
      </c>
      <c r="G3023" s="76">
        <f t="shared" ca="1" si="98"/>
        <v>4.5072227509525373E-2</v>
      </c>
    </row>
    <row r="3024" spans="2:7">
      <c r="B3024" s="283">
        <v>41289.645833333336</v>
      </c>
      <c r="C3024" s="284">
        <v>226.67</v>
      </c>
      <c r="D3024" s="98">
        <f t="shared" si="99"/>
        <v>0.88891666666666658</v>
      </c>
      <c r="E3024" s="98">
        <v>0</v>
      </c>
      <c r="F3024" s="98">
        <v>3015</v>
      </c>
      <c r="G3024" s="76">
        <f t="shared" ca="1" si="98"/>
        <v>3.9263371058854499E-3</v>
      </c>
    </row>
    <row r="3025" spans="2:7">
      <c r="B3025" s="283">
        <v>44068.645833333336</v>
      </c>
      <c r="C3025" s="284">
        <v>314.8</v>
      </c>
      <c r="D3025" s="98">
        <f t="shared" si="99"/>
        <v>0.38880310583667899</v>
      </c>
      <c r="E3025" s="98">
        <v>0</v>
      </c>
      <c r="F3025" s="98">
        <v>3016</v>
      </c>
      <c r="G3025" s="76">
        <f t="shared" ca="1" si="98"/>
        <v>2.81608147464723E-2</v>
      </c>
    </row>
    <row r="3026" spans="2:7">
      <c r="B3026" s="283">
        <v>44259.645833333336</v>
      </c>
      <c r="C3026" s="284">
        <v>302.02</v>
      </c>
      <c r="D3026" s="98">
        <f t="shared" si="99"/>
        <v>-4.0597204574333023E-2</v>
      </c>
      <c r="E3026" s="98">
        <v>0</v>
      </c>
      <c r="F3026" s="98">
        <v>3017</v>
      </c>
      <c r="G3026" s="76">
        <f t="shared" ca="1" si="98"/>
        <v>1.953462747860921E-2</v>
      </c>
    </row>
    <row r="3027" spans="2:7">
      <c r="B3027" s="283">
        <v>44529.645833333336</v>
      </c>
      <c r="C3027" s="284">
        <v>393.78</v>
      </c>
      <c r="D3027" s="98">
        <f t="shared" si="99"/>
        <v>0.30382093901066143</v>
      </c>
      <c r="E3027" s="98">
        <v>0</v>
      </c>
      <c r="F3027" s="98">
        <v>3018</v>
      </c>
      <c r="G3027" s="76">
        <f t="shared" ca="1" si="98"/>
        <v>-3.285744428313702E-2</v>
      </c>
    </row>
    <row r="3028" spans="2:7">
      <c r="B3028" s="283">
        <v>44349.645833333336</v>
      </c>
      <c r="C3028" s="284">
        <v>302.62</v>
      </c>
      <c r="D3028" s="98">
        <f t="shared" si="99"/>
        <v>-0.23149982223576615</v>
      </c>
      <c r="E3028" s="98">
        <v>-3.3043650662478719E-5</v>
      </c>
      <c r="F3028" s="98">
        <v>3019</v>
      </c>
      <c r="G3028" s="76">
        <f t="shared" ca="1" si="98"/>
        <v>9.3779020487779977E-3</v>
      </c>
    </row>
    <row r="3029" spans="2:7">
      <c r="B3029" s="283">
        <v>41180.645833333336</v>
      </c>
      <c r="C3029" s="284">
        <v>232.68</v>
      </c>
      <c r="D3029" s="98">
        <f t="shared" si="99"/>
        <v>-0.23111492961469826</v>
      </c>
      <c r="E3029" s="98">
        <v>-4.2975632816188991E-5</v>
      </c>
      <c r="F3029" s="98">
        <v>3020</v>
      </c>
      <c r="G3029" s="76">
        <f t="shared" ca="1" si="98"/>
        <v>4.7133607885520203E-3</v>
      </c>
    </row>
    <row r="3030" spans="2:7">
      <c r="B3030" s="283">
        <v>41183.645833333336</v>
      </c>
      <c r="C3030" s="284">
        <v>232.67</v>
      </c>
      <c r="D3030" s="98">
        <f t="shared" si="99"/>
        <v>-4.2977479800643259E-5</v>
      </c>
      <c r="E3030" s="98">
        <v>-4.2977479800643259E-5</v>
      </c>
      <c r="F3030" s="98">
        <v>3021</v>
      </c>
      <c r="G3030" s="76">
        <f t="shared" ca="1" si="98"/>
        <v>3.2931499630369863E-2</v>
      </c>
    </row>
    <row r="3031" spans="2:7">
      <c r="B3031" s="283">
        <v>41730.645833333336</v>
      </c>
      <c r="C3031" s="284">
        <v>213.67</v>
      </c>
      <c r="D3031" s="98">
        <f t="shared" si="99"/>
        <v>-8.1660721193106078E-2</v>
      </c>
      <c r="E3031" s="98">
        <v>-4.6798951703563851E-5</v>
      </c>
      <c r="F3031" s="98">
        <v>3022</v>
      </c>
      <c r="G3031" s="76">
        <f t="shared" ca="1" si="98"/>
        <v>1.7439970507510883E-2</v>
      </c>
    </row>
    <row r="3032" spans="2:7">
      <c r="B3032" s="283">
        <v>42605.645833333336</v>
      </c>
      <c r="C3032" s="284">
        <v>388.42</v>
      </c>
      <c r="D3032" s="98">
        <f t="shared" si="99"/>
        <v>0.81784995553891537</v>
      </c>
      <c r="E3032" s="98">
        <v>-7.7230016733098594E-5</v>
      </c>
      <c r="F3032" s="98">
        <v>3023</v>
      </c>
      <c r="G3032" s="76">
        <f t="shared" ca="1" si="98"/>
        <v>5.7178108646610548E-3</v>
      </c>
    </row>
    <row r="3033" spans="2:7">
      <c r="B3033" s="283">
        <v>40281.645833333336</v>
      </c>
      <c r="C3033" s="284">
        <v>126.67</v>
      </c>
      <c r="D3033" s="98">
        <f t="shared" si="99"/>
        <v>-0.67388394006487817</v>
      </c>
      <c r="E3033" s="98">
        <v>-7.8939059046434501E-5</v>
      </c>
      <c r="F3033" s="98">
        <v>3024</v>
      </c>
      <c r="G3033" s="76">
        <f t="shared" ca="1" si="98"/>
        <v>-7.9037794482419415E-3</v>
      </c>
    </row>
    <row r="3034" spans="2:7">
      <c r="B3034" s="283">
        <v>40652.645833333336</v>
      </c>
      <c r="C3034" s="284">
        <v>126.67</v>
      </c>
      <c r="D3034" s="98">
        <f t="shared" si="99"/>
        <v>0</v>
      </c>
      <c r="E3034" s="98">
        <v>-7.8939059046434501E-5</v>
      </c>
      <c r="F3034" s="98">
        <v>3025</v>
      </c>
      <c r="G3034" s="76">
        <f t="shared" ca="1" si="98"/>
        <v>4.925848784807626E-3</v>
      </c>
    </row>
    <row r="3035" spans="2:7">
      <c r="B3035" s="283">
        <v>40094.645833333336</v>
      </c>
      <c r="C3035" s="284">
        <v>120</v>
      </c>
      <c r="D3035" s="98">
        <f t="shared" si="99"/>
        <v>-5.2656509039235799E-2</v>
      </c>
      <c r="E3035" s="98">
        <v>-8.3326389467619499E-5</v>
      </c>
      <c r="F3035" s="98">
        <v>3026</v>
      </c>
      <c r="G3035" s="76">
        <f t="shared" ca="1" si="98"/>
        <v>2.5453068222838698E-2</v>
      </c>
    </row>
    <row r="3036" spans="2:7">
      <c r="B3036" s="283">
        <v>40849.645833333336</v>
      </c>
      <c r="C3036" s="284">
        <v>227.5</v>
      </c>
      <c r="D3036" s="98">
        <f t="shared" si="99"/>
        <v>0.89583333333333326</v>
      </c>
      <c r="E3036" s="98">
        <v>-8.790436005634561E-5</v>
      </c>
      <c r="F3036" s="98">
        <v>3027</v>
      </c>
      <c r="G3036" s="76">
        <f t="shared" ca="1" si="98"/>
        <v>2.3950242722199516E-2</v>
      </c>
    </row>
    <row r="3037" spans="2:7">
      <c r="B3037" s="283">
        <v>41957.645833333336</v>
      </c>
      <c r="C3037" s="284">
        <v>198.84</v>
      </c>
      <c r="D3037" s="98">
        <f t="shared" si="99"/>
        <v>-0.12597802197802199</v>
      </c>
      <c r="E3037" s="98">
        <v>-1.0057326762547003E-4</v>
      </c>
      <c r="F3037" s="98">
        <v>3028</v>
      </c>
      <c r="G3037" s="76">
        <f t="shared" ca="1" si="98"/>
        <v>-1.4041690208995065E-2</v>
      </c>
    </row>
    <row r="3038" spans="2:7">
      <c r="B3038" s="283">
        <v>38716.645833333336</v>
      </c>
      <c r="C3038" s="284">
        <v>93.33</v>
      </c>
      <c r="D3038" s="98">
        <f t="shared" si="99"/>
        <v>-0.53062764031382015</v>
      </c>
      <c r="E3038" s="98">
        <v>-1.0713520462835024E-4</v>
      </c>
      <c r="F3038" s="98">
        <v>3029</v>
      </c>
      <c r="G3038" s="76">
        <f t="shared" ca="1" si="98"/>
        <v>-1.786472333872878E-2</v>
      </c>
    </row>
    <row r="3039" spans="2:7">
      <c r="B3039" s="283">
        <v>39574.645833333336</v>
      </c>
      <c r="C3039" s="284">
        <v>93.33</v>
      </c>
      <c r="D3039" s="98">
        <f t="shared" si="99"/>
        <v>0</v>
      </c>
      <c r="E3039" s="98">
        <v>-1.0713520462835024E-4</v>
      </c>
      <c r="F3039" s="98">
        <v>3030</v>
      </c>
      <c r="G3039" s="76">
        <f t="shared" ca="1" si="98"/>
        <v>4.2706131843752937E-2</v>
      </c>
    </row>
    <row r="3040" spans="2:7">
      <c r="B3040" s="283">
        <v>38909.645833333336</v>
      </c>
      <c r="C3040" s="284">
        <v>86.95</v>
      </c>
      <c r="D3040" s="98">
        <f t="shared" si="99"/>
        <v>-6.8359584270866747E-2</v>
      </c>
      <c r="E3040" s="98">
        <v>-1.1499540018389265E-4</v>
      </c>
      <c r="F3040" s="98">
        <v>3031</v>
      </c>
      <c r="G3040" s="76">
        <f t="shared" ca="1" si="98"/>
        <v>-2.4645099320656942E-2</v>
      </c>
    </row>
    <row r="3041" spans="2:7">
      <c r="B3041" s="283">
        <v>45684.645833333336</v>
      </c>
      <c r="C3041" s="284">
        <v>1448.6</v>
      </c>
      <c r="D3041" s="98">
        <f t="shared" si="99"/>
        <v>15.660149511213341</v>
      </c>
      <c r="E3041" s="98">
        <v>-1.2424246607489753E-4</v>
      </c>
      <c r="F3041" s="98">
        <v>3032</v>
      </c>
      <c r="G3041" s="76">
        <f t="shared" ca="1" si="98"/>
        <v>4.1125426341993718E-2</v>
      </c>
    </row>
    <row r="3042" spans="2:7">
      <c r="B3042" s="283">
        <v>39989.645833333336</v>
      </c>
      <c r="C3042" s="284">
        <v>76.739999999999995</v>
      </c>
      <c r="D3042" s="98">
        <f t="shared" si="99"/>
        <v>-0.94702471351649864</v>
      </c>
      <c r="E3042" s="98">
        <v>-1.3029315960921828E-4</v>
      </c>
      <c r="F3042" s="98">
        <v>3033</v>
      </c>
      <c r="G3042" s="76">
        <f t="shared" ca="1" si="98"/>
        <v>1.9450586019552938E-2</v>
      </c>
    </row>
    <row r="3043" spans="2:7">
      <c r="B3043" s="283">
        <v>40829.645833333336</v>
      </c>
      <c r="C3043" s="284">
        <v>229.49</v>
      </c>
      <c r="D3043" s="98">
        <f t="shared" si="99"/>
        <v>1.9904873599166018</v>
      </c>
      <c r="E3043" s="98">
        <v>-1.3070756361099889E-4</v>
      </c>
      <c r="F3043" s="98">
        <v>3034</v>
      </c>
      <c r="G3043" s="76">
        <f t="shared" ca="1" si="98"/>
        <v>1.6564409042809723E-2</v>
      </c>
    </row>
    <row r="3044" spans="2:7">
      <c r="B3044" s="283">
        <v>39167.645833333336</v>
      </c>
      <c r="C3044" s="284">
        <v>76</v>
      </c>
      <c r="D3044" s="98">
        <f t="shared" si="99"/>
        <v>-0.66883088587738027</v>
      </c>
      <c r="E3044" s="98">
        <v>-1.315616366268646E-4</v>
      </c>
      <c r="F3044" s="98">
        <v>3035</v>
      </c>
      <c r="G3044" s="76">
        <f t="shared" ca="1" si="98"/>
        <v>-6.271424628016517E-2</v>
      </c>
    </row>
    <row r="3045" spans="2:7">
      <c r="B3045" s="283">
        <v>41869.645833333336</v>
      </c>
      <c r="C3045" s="284">
        <v>186.56</v>
      </c>
      <c r="D3045" s="98">
        <f t="shared" si="99"/>
        <v>1.4547368421052633</v>
      </c>
      <c r="E3045" s="98">
        <v>-1.6078032048882918E-4</v>
      </c>
      <c r="F3045" s="98">
        <v>3036</v>
      </c>
      <c r="G3045" s="76">
        <f t="shared" ca="1" si="98"/>
        <v>2.8621630388798239E-3</v>
      </c>
    </row>
    <row r="3046" spans="2:7">
      <c r="B3046" s="283">
        <v>40242.645833333336</v>
      </c>
      <c r="C3046" s="284">
        <v>119</v>
      </c>
      <c r="D3046" s="98">
        <f t="shared" si="99"/>
        <v>-0.36213550600343059</v>
      </c>
      <c r="E3046" s="98">
        <v>-1.680389850444719E-4</v>
      </c>
      <c r="F3046" s="98">
        <v>3037</v>
      </c>
      <c r="G3046" s="76">
        <f t="shared" ca="1" si="98"/>
        <v>9.0541805007876407E-3</v>
      </c>
    </row>
    <row r="3047" spans="2:7">
      <c r="B3047" s="283">
        <v>41591.645833333336</v>
      </c>
      <c r="C3047" s="284">
        <v>174.43</v>
      </c>
      <c r="D3047" s="98">
        <f t="shared" si="99"/>
        <v>0.46579831932773108</v>
      </c>
      <c r="E3047" s="98">
        <v>-1.719591883526661E-4</v>
      </c>
      <c r="F3047" s="98">
        <v>3038</v>
      </c>
      <c r="G3047" s="76">
        <f t="shared" ca="1" si="98"/>
        <v>-2.3426584711677582E-2</v>
      </c>
    </row>
    <row r="3048" spans="2:7">
      <c r="B3048" s="283">
        <v>39819.645833333336</v>
      </c>
      <c r="C3048" s="284">
        <v>58</v>
      </c>
      <c r="D3048" s="98">
        <f t="shared" si="99"/>
        <v>-0.66748839075847044</v>
      </c>
      <c r="E3048" s="98">
        <v>-1.7238407171171755E-4</v>
      </c>
      <c r="F3048" s="98">
        <v>3039</v>
      </c>
      <c r="G3048" s="76">
        <f t="shared" ca="1" si="98"/>
        <v>-6.7311107362896042E-2</v>
      </c>
    </row>
    <row r="3049" spans="2:7">
      <c r="B3049" s="283">
        <v>41050.645833333336</v>
      </c>
      <c r="C3049" s="284">
        <v>228.8</v>
      </c>
      <c r="D3049" s="98">
        <f t="shared" si="99"/>
        <v>2.9448275862068969</v>
      </c>
      <c r="E3049" s="98">
        <v>-1.7479461632574633E-4</v>
      </c>
      <c r="F3049" s="98">
        <v>3040</v>
      </c>
      <c r="G3049" s="76">
        <f t="shared" ca="1" si="98"/>
        <v>1.5568978202494161E-2</v>
      </c>
    </row>
    <row r="3050" spans="2:7">
      <c r="B3050" s="283">
        <v>42606.645833333336</v>
      </c>
      <c r="C3050" s="284">
        <v>388.35</v>
      </c>
      <c r="D3050" s="98">
        <f t="shared" si="99"/>
        <v>0.69733391608391604</v>
      </c>
      <c r="E3050" s="98">
        <v>-1.8021729056172386E-4</v>
      </c>
      <c r="F3050" s="98">
        <v>3041</v>
      </c>
      <c r="G3050" s="76">
        <f t="shared" ca="1" si="98"/>
        <v>1.8000085269727267E-2</v>
      </c>
    </row>
    <row r="3051" spans="2:7">
      <c r="B3051" s="283">
        <v>39926.645833333336</v>
      </c>
      <c r="C3051" s="284">
        <v>54</v>
      </c>
      <c r="D3051" s="98">
        <f t="shared" si="99"/>
        <v>-0.86095017381228278</v>
      </c>
      <c r="E3051" s="98">
        <v>-1.8515089798176732E-4</v>
      </c>
      <c r="F3051" s="98">
        <v>3042</v>
      </c>
      <c r="G3051" s="76">
        <f t="shared" ca="1" si="98"/>
        <v>3.5509849183311668E-2</v>
      </c>
    </row>
    <row r="3052" spans="2:7">
      <c r="B3052" s="283">
        <v>44042.645833333336</v>
      </c>
      <c r="C3052" s="284">
        <v>305.37</v>
      </c>
      <c r="D3052" s="98">
        <f t="shared" si="99"/>
        <v>4.6550000000000002</v>
      </c>
      <c r="E3052" s="98">
        <v>-1.9644435713583874E-4</v>
      </c>
      <c r="F3052" s="98">
        <v>3043</v>
      </c>
      <c r="G3052" s="76">
        <f t="shared" ca="1" si="98"/>
        <v>-8.9276529832747076E-3</v>
      </c>
    </row>
    <row r="3053" spans="2:7">
      <c r="B3053" s="283">
        <v>39715.645833333336</v>
      </c>
      <c r="C3053" s="284">
        <v>96.65</v>
      </c>
      <c r="D3053" s="98">
        <f t="shared" si="99"/>
        <v>-0.68349870648721223</v>
      </c>
      <c r="E3053" s="98">
        <v>-2.0688941760627078E-4</v>
      </c>
      <c r="F3053" s="98">
        <v>3044</v>
      </c>
      <c r="G3053" s="76">
        <f t="shared" ca="1" si="98"/>
        <v>4.1267737706354529E-2</v>
      </c>
    </row>
    <row r="3054" spans="2:7">
      <c r="B3054" s="283">
        <v>39567.645833333336</v>
      </c>
      <c r="C3054" s="284">
        <v>94.39</v>
      </c>
      <c r="D3054" s="98">
        <f t="shared" si="99"/>
        <v>-2.3383341955509618E-2</v>
      </c>
      <c r="E3054" s="98">
        <v>-2.118419658934112E-4</v>
      </c>
      <c r="F3054" s="98">
        <v>3045</v>
      </c>
      <c r="G3054" s="76">
        <f t="shared" ca="1" si="98"/>
        <v>2.4061830732763988E-2</v>
      </c>
    </row>
    <row r="3055" spans="2:7">
      <c r="B3055" s="283">
        <v>41043.645833333336</v>
      </c>
      <c r="C3055" s="284">
        <v>234.93</v>
      </c>
      <c r="D3055" s="98">
        <f t="shared" si="99"/>
        <v>1.488928911961013</v>
      </c>
      <c r="E3055" s="98">
        <v>-2.1278406672897709E-4</v>
      </c>
      <c r="F3055" s="98">
        <v>3046</v>
      </c>
      <c r="G3055" s="76">
        <f t="shared" ca="1" si="98"/>
        <v>4.8630306820711663E-2</v>
      </c>
    </row>
    <row r="3056" spans="2:7">
      <c r="B3056" s="283">
        <v>45411.645833333336</v>
      </c>
      <c r="C3056" s="284">
        <v>1103.93</v>
      </c>
      <c r="D3056" s="98">
        <f t="shared" si="99"/>
        <v>3.6989741625164942</v>
      </c>
      <c r="E3056" s="98">
        <v>-2.1735783439147394E-4</v>
      </c>
      <c r="F3056" s="98">
        <v>3047</v>
      </c>
      <c r="G3056" s="76">
        <f t="shared" ca="1" si="98"/>
        <v>4.1279998633460078E-3</v>
      </c>
    </row>
    <row r="3057" spans="2:7">
      <c r="B3057" s="283">
        <v>44242.645833333336</v>
      </c>
      <c r="C3057" s="284">
        <v>307.85000000000002</v>
      </c>
      <c r="D3057" s="98">
        <f t="shared" si="99"/>
        <v>-0.72113268051416302</v>
      </c>
      <c r="E3057" s="98">
        <v>-2.2733177448686082E-4</v>
      </c>
      <c r="F3057" s="98">
        <v>3048</v>
      </c>
      <c r="G3057" s="76">
        <f t="shared" ca="1" si="98"/>
        <v>3.7575664340202715E-2</v>
      </c>
    </row>
    <row r="3058" spans="2:7">
      <c r="B3058" s="283">
        <v>44347.645833333336</v>
      </c>
      <c r="C3058" s="284">
        <v>299.14999999999998</v>
      </c>
      <c r="D3058" s="98">
        <f t="shared" si="99"/>
        <v>-2.8260516485301479E-2</v>
      </c>
      <c r="E3058" s="98">
        <v>-2.3394158144529609E-4</v>
      </c>
      <c r="F3058" s="98">
        <v>3049</v>
      </c>
      <c r="G3058" s="76">
        <f t="shared" ca="1" si="98"/>
        <v>2.4449170065756577E-2</v>
      </c>
    </row>
    <row r="3059" spans="2:7">
      <c r="B3059" s="283">
        <v>43020.645833333336</v>
      </c>
      <c r="C3059" s="284">
        <v>341.57</v>
      </c>
      <c r="D3059" s="98">
        <f t="shared" si="99"/>
        <v>0.14180177168644503</v>
      </c>
      <c r="E3059" s="98">
        <v>-2.3415776379331898E-4</v>
      </c>
      <c r="F3059" s="98">
        <v>3050</v>
      </c>
      <c r="G3059" s="76">
        <f t="shared" ca="1" si="98"/>
        <v>1.817122617430951E-2</v>
      </c>
    </row>
    <row r="3060" spans="2:7">
      <c r="B3060" s="283">
        <v>38384.645833333336</v>
      </c>
      <c r="C3060" s="284">
        <v>40.94</v>
      </c>
      <c r="D3060" s="98">
        <f t="shared" si="99"/>
        <v>-0.88014169862692859</v>
      </c>
      <c r="E3060" s="98">
        <v>-2.4420024420035435E-4</v>
      </c>
      <c r="F3060" s="98">
        <v>3051</v>
      </c>
      <c r="G3060" s="76">
        <f t="shared" ca="1" si="98"/>
        <v>-3.6033948451899313E-2</v>
      </c>
    </row>
    <row r="3061" spans="2:7">
      <c r="B3061" s="283">
        <v>40247.645833333336</v>
      </c>
      <c r="C3061" s="284">
        <v>117.21</v>
      </c>
      <c r="D3061" s="98">
        <f t="shared" si="99"/>
        <v>1.8629702002931117</v>
      </c>
      <c r="E3061" s="98">
        <v>-2.5588536335718892E-4</v>
      </c>
      <c r="F3061" s="98">
        <v>3052</v>
      </c>
      <c r="G3061" s="76">
        <f t="shared" ca="1" si="98"/>
        <v>-6.7433814300826671E-3</v>
      </c>
    </row>
    <row r="3062" spans="2:7">
      <c r="B3062" s="283">
        <v>36899.645833333336</v>
      </c>
      <c r="C3062" s="284">
        <v>37.35</v>
      </c>
      <c r="D3062" s="98">
        <f t="shared" si="99"/>
        <v>-0.68134118249296138</v>
      </c>
      <c r="E3062" s="98">
        <v>-2.676659528907388E-4</v>
      </c>
      <c r="F3062" s="98">
        <v>3053</v>
      </c>
      <c r="G3062" s="76">
        <f t="shared" ca="1" si="98"/>
        <v>4.0334571499498116E-2</v>
      </c>
    </row>
    <row r="3063" spans="2:7">
      <c r="B3063" s="283">
        <v>38406.645833333336</v>
      </c>
      <c r="C3063" s="284">
        <v>36.67</v>
      </c>
      <c r="D3063" s="98">
        <f t="shared" si="99"/>
        <v>-1.8206157965194092E-2</v>
      </c>
      <c r="E3063" s="98">
        <v>-2.7262813522355156E-4</v>
      </c>
      <c r="F3063" s="98">
        <v>3054</v>
      </c>
      <c r="G3063" s="76">
        <f t="shared" ca="1" si="98"/>
        <v>2.0722878214816266E-2</v>
      </c>
    </row>
    <row r="3064" spans="2:7">
      <c r="B3064" s="283">
        <v>38639.645833333336</v>
      </c>
      <c r="C3064" s="284">
        <v>70</v>
      </c>
      <c r="D3064" s="98">
        <f t="shared" si="99"/>
        <v>0.90891737114807736</v>
      </c>
      <c r="E3064" s="98">
        <v>-2.8563267637815581E-4</v>
      </c>
      <c r="F3064" s="98">
        <v>3055</v>
      </c>
      <c r="G3064" s="76">
        <f t="shared" ca="1" si="98"/>
        <v>-3.7443808061209186E-2</v>
      </c>
    </row>
    <row r="3065" spans="2:7">
      <c r="B3065" s="283">
        <v>40919.645833333336</v>
      </c>
      <c r="C3065" s="284">
        <v>173.05</v>
      </c>
      <c r="D3065" s="98">
        <f t="shared" si="99"/>
        <v>1.4721428571428574</v>
      </c>
      <c r="E3065" s="98">
        <v>-2.8885037550541171E-4</v>
      </c>
      <c r="F3065" s="98">
        <v>3056</v>
      </c>
      <c r="G3065" s="76">
        <f t="shared" ca="1" si="98"/>
        <v>-2.83168428381241E-2</v>
      </c>
    </row>
    <row r="3066" spans="2:7">
      <c r="B3066" s="283">
        <v>36934.645833333336</v>
      </c>
      <c r="C3066" s="284">
        <v>34.08</v>
      </c>
      <c r="D3066" s="98">
        <f t="shared" si="99"/>
        <v>-0.80306269864201096</v>
      </c>
      <c r="E3066" s="98">
        <v>-2.9334115576429287E-4</v>
      </c>
      <c r="F3066" s="98">
        <v>3057</v>
      </c>
      <c r="G3066" s="76">
        <f t="shared" ca="1" si="98"/>
        <v>-9.1804818678979713E-3</v>
      </c>
    </row>
    <row r="3067" spans="2:7">
      <c r="B3067" s="283">
        <v>44041.645833333336</v>
      </c>
      <c r="C3067" s="284">
        <v>305.43</v>
      </c>
      <c r="D3067" s="98">
        <f t="shared" si="99"/>
        <v>7.962147887323944</v>
      </c>
      <c r="E3067" s="98">
        <v>-2.9457973291424633E-4</v>
      </c>
      <c r="F3067" s="98">
        <v>3058</v>
      </c>
      <c r="G3067" s="76">
        <f t="shared" ca="1" si="98"/>
        <v>6.314016721068777E-2</v>
      </c>
    </row>
    <row r="3068" spans="2:7">
      <c r="B3068" s="283">
        <v>38811.645833333336</v>
      </c>
      <c r="C3068" s="284">
        <v>97.3</v>
      </c>
      <c r="D3068" s="98">
        <f t="shared" si="99"/>
        <v>-0.68143273417804406</v>
      </c>
      <c r="E3068" s="98">
        <v>-3.0822973389499353E-4</v>
      </c>
      <c r="F3068" s="98">
        <v>3059</v>
      </c>
      <c r="G3068" s="76">
        <f t="shared" ca="1" si="98"/>
        <v>1.2442277918409746E-2</v>
      </c>
    </row>
    <row r="3069" spans="2:7">
      <c r="B3069" s="283">
        <v>45434.645833333336</v>
      </c>
      <c r="C3069" s="284">
        <v>1310.67</v>
      </c>
      <c r="D3069" s="98">
        <f t="shared" si="99"/>
        <v>12.470400822199384</v>
      </c>
      <c r="E3069" s="98">
        <v>-3.1271928486431566E-4</v>
      </c>
      <c r="F3069" s="98">
        <v>3060</v>
      </c>
      <c r="G3069" s="76">
        <f t="shared" ca="1" si="98"/>
        <v>8.6287777280652893E-3</v>
      </c>
    </row>
    <row r="3070" spans="2:7">
      <c r="B3070" s="283">
        <v>36943.645833333336</v>
      </c>
      <c r="C3070" s="284">
        <v>31.33</v>
      </c>
      <c r="D3070" s="98">
        <f t="shared" si="99"/>
        <v>-0.97609619507580092</v>
      </c>
      <c r="E3070" s="98">
        <v>-3.1908104658584513E-4</v>
      </c>
      <c r="F3070" s="98">
        <v>3061</v>
      </c>
      <c r="G3070" s="76">
        <f t="shared" ca="1" si="98"/>
        <v>-1.1354135600492992E-2</v>
      </c>
    </row>
    <row r="3071" spans="2:7">
      <c r="B3071" s="283">
        <v>38712.645833333336</v>
      </c>
      <c r="C3071" s="284">
        <v>93.39</v>
      </c>
      <c r="D3071" s="98">
        <f t="shared" si="99"/>
        <v>1.9808490264921801</v>
      </c>
      <c r="E3071" s="98">
        <v>-3.2113037893388707E-4</v>
      </c>
      <c r="F3071" s="98">
        <v>3062</v>
      </c>
      <c r="G3071" s="76">
        <f t="shared" ca="1" si="98"/>
        <v>-3.0019849019919838E-2</v>
      </c>
    </row>
    <row r="3072" spans="2:7">
      <c r="B3072" s="283">
        <v>38715.645833333336</v>
      </c>
      <c r="C3072" s="284">
        <v>93.34</v>
      </c>
      <c r="D3072" s="98">
        <f t="shared" si="99"/>
        <v>-5.353892279686967E-4</v>
      </c>
      <c r="E3072" s="98">
        <v>-3.2130234550709069E-4</v>
      </c>
      <c r="F3072" s="98">
        <v>3063</v>
      </c>
      <c r="G3072" s="76">
        <f t="shared" ca="1" si="98"/>
        <v>-1.6816807262601333E-2</v>
      </c>
    </row>
    <row r="3073" spans="2:7">
      <c r="B3073" s="283">
        <v>40324.645833333336</v>
      </c>
      <c r="C3073" s="284">
        <v>123.33</v>
      </c>
      <c r="D3073" s="98">
        <f t="shared" si="99"/>
        <v>0.32129847868009431</v>
      </c>
      <c r="E3073" s="98">
        <v>-3.2422793223640944E-4</v>
      </c>
      <c r="F3073" s="98">
        <v>3064</v>
      </c>
      <c r="G3073" s="76">
        <f t="shared" ca="1" si="98"/>
        <v>-1.4837777942457116E-2</v>
      </c>
    </row>
    <row r="3074" spans="2:7">
      <c r="B3074" s="283">
        <v>44344.645833333336</v>
      </c>
      <c r="C3074" s="284">
        <v>299.22000000000003</v>
      </c>
      <c r="D3074" s="98">
        <f t="shared" si="99"/>
        <v>1.42617368036974</v>
      </c>
      <c r="E3074" s="98">
        <v>-3.3409060537203938E-4</v>
      </c>
      <c r="F3074" s="98">
        <v>3065</v>
      </c>
      <c r="G3074" s="76">
        <f t="shared" ca="1" si="98"/>
        <v>2.4991876666502426E-2</v>
      </c>
    </row>
    <row r="3075" spans="2:7">
      <c r="B3075" s="283">
        <v>40150.645833333336</v>
      </c>
      <c r="C3075" s="284">
        <v>118.4</v>
      </c>
      <c r="D3075" s="98">
        <f t="shared" si="99"/>
        <v>-0.60430452509858967</v>
      </c>
      <c r="E3075" s="98">
        <v>-3.3772374197904576E-4</v>
      </c>
      <c r="F3075" s="98">
        <v>3066</v>
      </c>
      <c r="G3075" s="76">
        <f t="shared" ca="1" si="98"/>
        <v>1.7458580380649583E-2</v>
      </c>
    </row>
    <row r="3076" spans="2:7">
      <c r="B3076" s="283">
        <v>40995.645833333336</v>
      </c>
      <c r="C3076" s="284">
        <v>206.49</v>
      </c>
      <c r="D3076" s="98">
        <f t="shared" si="99"/>
        <v>0.74400337837837838</v>
      </c>
      <c r="E3076" s="98">
        <v>-3.3888458559250267E-4</v>
      </c>
      <c r="F3076" s="98">
        <v>3067</v>
      </c>
      <c r="G3076" s="76">
        <f t="shared" ca="1" si="98"/>
        <v>1.4280405630166047E-2</v>
      </c>
    </row>
    <row r="3077" spans="2:7">
      <c r="B3077" s="283">
        <v>44326.645833333336</v>
      </c>
      <c r="C3077" s="284">
        <v>287.10000000000002</v>
      </c>
      <c r="D3077" s="98">
        <f t="shared" si="99"/>
        <v>0.39038210082812741</v>
      </c>
      <c r="E3077" s="98">
        <v>-3.4818941504166645E-4</v>
      </c>
      <c r="F3077" s="98">
        <v>3068</v>
      </c>
      <c r="G3077" s="76">
        <f t="shared" ca="1" si="98"/>
        <v>2.1237346952201878E-4</v>
      </c>
    </row>
    <row r="3078" spans="2:7">
      <c r="B3078" s="283">
        <v>43108.645833333336</v>
      </c>
      <c r="C3078" s="284">
        <v>339.63</v>
      </c>
      <c r="D3078" s="98">
        <f t="shared" si="99"/>
        <v>0.18296760710553794</v>
      </c>
      <c r="E3078" s="98">
        <v>-3.5320088300216934E-4</v>
      </c>
      <c r="F3078" s="98">
        <v>3069</v>
      </c>
      <c r="G3078" s="76">
        <f t="shared" ca="1" si="98"/>
        <v>3.8415291122886212E-2</v>
      </c>
    </row>
    <row r="3079" spans="2:7">
      <c r="B3079" s="283">
        <v>43929.645833333336</v>
      </c>
      <c r="C3079" s="284">
        <v>326.75</v>
      </c>
      <c r="D3079" s="98">
        <f t="shared" si="99"/>
        <v>-3.7923622765951182E-2</v>
      </c>
      <c r="E3079" s="98">
        <v>-3.6711842628567304E-4</v>
      </c>
      <c r="F3079" s="98">
        <v>3070</v>
      </c>
      <c r="G3079" s="76">
        <f t="shared" ca="1" si="98"/>
        <v>2.8445443011101919E-2</v>
      </c>
    </row>
    <row r="3080" spans="2:7">
      <c r="B3080" s="283">
        <v>37273.645833333336</v>
      </c>
      <c r="C3080" s="284">
        <v>26.92</v>
      </c>
      <c r="D3080" s="98">
        <f t="shared" si="99"/>
        <v>-0.9176128538638102</v>
      </c>
      <c r="E3080" s="98">
        <v>-3.7133308577785851E-4</v>
      </c>
      <c r="F3080" s="98">
        <v>3071</v>
      </c>
      <c r="G3080" s="76">
        <f t="shared" ca="1" si="98"/>
        <v>-6.196207344988134E-3</v>
      </c>
    </row>
    <row r="3081" spans="2:7">
      <c r="B3081" s="283">
        <v>44901.645833333336</v>
      </c>
      <c r="C3081" s="284">
        <v>590.65</v>
      </c>
      <c r="D3081" s="98">
        <f t="shared" si="99"/>
        <v>20.940936106983653</v>
      </c>
      <c r="E3081" s="98">
        <v>-3.7233232352296142E-4</v>
      </c>
      <c r="F3081" s="98">
        <v>3072</v>
      </c>
      <c r="G3081" s="76">
        <f t="shared" ca="1" si="98"/>
        <v>3.4616015128448988E-2</v>
      </c>
    </row>
    <row r="3082" spans="2:7">
      <c r="B3082" s="283">
        <v>37223.645833333336</v>
      </c>
      <c r="C3082" s="284">
        <v>26.67</v>
      </c>
      <c r="D3082" s="98">
        <f t="shared" si="99"/>
        <v>-0.95484635570981125</v>
      </c>
      <c r="E3082" s="98">
        <v>-3.7481259370308884E-4</v>
      </c>
      <c r="F3082" s="98">
        <v>3073</v>
      </c>
      <c r="G3082" s="76">
        <f t="shared" ref="G3082:G3145" ca="1" si="100">_xlfn.NORM.INV(RAND(),M$12,M$13)</f>
        <v>-1.5584635270577386E-2</v>
      </c>
    </row>
    <row r="3083" spans="2:7">
      <c r="B3083" s="283">
        <v>44056.645833333336</v>
      </c>
      <c r="C3083" s="284">
        <v>318.45</v>
      </c>
      <c r="D3083" s="98">
        <f t="shared" ref="D3083:D3146" si="101">C3083/C3082-1</f>
        <v>10.940382452193475</v>
      </c>
      <c r="E3083" s="98">
        <v>-3.7668330351259272E-4</v>
      </c>
      <c r="F3083" s="98">
        <v>3074</v>
      </c>
      <c r="G3083" s="76">
        <f t="shared" ca="1" si="100"/>
        <v>-7.1209521485701588E-2</v>
      </c>
    </row>
    <row r="3084" spans="2:7">
      <c r="B3084" s="283">
        <v>38554.645833333336</v>
      </c>
      <c r="C3084" s="284">
        <v>50.44</v>
      </c>
      <c r="D3084" s="98">
        <f t="shared" si="101"/>
        <v>-0.84160778772177736</v>
      </c>
      <c r="E3084" s="98">
        <v>-3.9635354736433648E-4</v>
      </c>
      <c r="F3084" s="98">
        <v>3075</v>
      </c>
      <c r="G3084" s="76">
        <f t="shared" ca="1" si="100"/>
        <v>1.8399625567378352E-2</v>
      </c>
    </row>
    <row r="3085" spans="2:7">
      <c r="B3085" s="283">
        <v>38134.645833333336</v>
      </c>
      <c r="C3085" s="284">
        <v>24.87</v>
      </c>
      <c r="D3085" s="98">
        <f t="shared" si="101"/>
        <v>-0.50693893735130846</v>
      </c>
      <c r="E3085" s="98">
        <v>-4.01929260450129E-4</v>
      </c>
      <c r="F3085" s="98">
        <v>3076</v>
      </c>
      <c r="G3085" s="76">
        <f t="shared" ca="1" si="100"/>
        <v>-8.6260900194666057E-4</v>
      </c>
    </row>
    <row r="3086" spans="2:7">
      <c r="B3086" s="283">
        <v>38175.645833333336</v>
      </c>
      <c r="C3086" s="284">
        <v>24.67</v>
      </c>
      <c r="D3086" s="98">
        <f t="shared" si="101"/>
        <v>-8.0418174507438378E-3</v>
      </c>
      <c r="E3086" s="98">
        <v>-4.051863857373883E-4</v>
      </c>
      <c r="F3086" s="98">
        <v>3077</v>
      </c>
      <c r="G3086" s="76">
        <f t="shared" ca="1" si="100"/>
        <v>-6.404676720529261E-3</v>
      </c>
    </row>
    <row r="3087" spans="2:7">
      <c r="B3087" s="283">
        <v>40366.645833333336</v>
      </c>
      <c r="C3087" s="284">
        <v>120.09</v>
      </c>
      <c r="D3087" s="98">
        <f t="shared" si="101"/>
        <v>3.8678556951763277</v>
      </c>
      <c r="E3087" s="98">
        <v>-4.1618112202423951E-4</v>
      </c>
      <c r="F3087" s="98">
        <v>3078</v>
      </c>
      <c r="G3087" s="76">
        <f t="shared" ca="1" si="100"/>
        <v>2.378028688112048E-2</v>
      </c>
    </row>
    <row r="3088" spans="2:7">
      <c r="B3088" s="283">
        <v>44312.645833333336</v>
      </c>
      <c r="C3088" s="284">
        <v>288.13</v>
      </c>
      <c r="D3088" s="98">
        <f t="shared" si="101"/>
        <v>1.3992838704305104</v>
      </c>
      <c r="E3088" s="98">
        <v>-4.1630529054637044E-4</v>
      </c>
      <c r="F3088" s="98">
        <v>3079</v>
      </c>
      <c r="G3088" s="76">
        <f t="shared" ca="1" si="100"/>
        <v>1.8982124556036171E-2</v>
      </c>
    </row>
    <row r="3089" spans="2:7">
      <c r="B3089" s="283">
        <v>39393.645833333336</v>
      </c>
      <c r="C3089" s="284">
        <v>91.78</v>
      </c>
      <c r="D3089" s="98">
        <f t="shared" si="101"/>
        <v>-0.68146322840384554</v>
      </c>
      <c r="E3089" s="98">
        <v>-4.3563493792198038E-4</v>
      </c>
      <c r="F3089" s="98">
        <v>3080</v>
      </c>
      <c r="G3089" s="76">
        <f t="shared" ca="1" si="100"/>
        <v>1.6544540104735284E-3</v>
      </c>
    </row>
    <row r="3090" spans="2:7">
      <c r="B3090" s="283">
        <v>39548.645833333336</v>
      </c>
      <c r="C3090" s="284">
        <v>90</v>
      </c>
      <c r="D3090" s="98">
        <f t="shared" si="101"/>
        <v>-1.9394203530180842E-2</v>
      </c>
      <c r="E3090" s="98">
        <v>-4.4424700133283146E-4</v>
      </c>
      <c r="F3090" s="98">
        <v>3081</v>
      </c>
      <c r="G3090" s="76">
        <f t="shared" ca="1" si="100"/>
        <v>1.0938099090596365E-2</v>
      </c>
    </row>
    <row r="3091" spans="2:7">
      <c r="B3091" s="283">
        <v>44319.645833333336</v>
      </c>
      <c r="C3091" s="284">
        <v>287.17</v>
      </c>
      <c r="D3091" s="98">
        <f t="shared" si="101"/>
        <v>2.1907777777777779</v>
      </c>
      <c r="E3091" s="98">
        <v>-4.5248868778280382E-4</v>
      </c>
      <c r="F3091" s="98">
        <v>3082</v>
      </c>
      <c r="G3091" s="76">
        <f t="shared" ca="1" si="100"/>
        <v>3.2227909997692816E-2</v>
      </c>
    </row>
    <row r="3092" spans="2:7">
      <c r="B3092" s="283">
        <v>42971.645833333336</v>
      </c>
      <c r="C3092" s="284">
        <v>350.47</v>
      </c>
      <c r="D3092" s="98">
        <f t="shared" si="101"/>
        <v>0.22042692481805215</v>
      </c>
      <c r="E3092" s="98">
        <v>-4.5632147848151394E-4</v>
      </c>
      <c r="F3092" s="98">
        <v>3083</v>
      </c>
      <c r="G3092" s="76">
        <f t="shared" ca="1" si="100"/>
        <v>1.2805760639144993E-2</v>
      </c>
    </row>
    <row r="3093" spans="2:7">
      <c r="B3093" s="283">
        <v>41647.645833333336</v>
      </c>
      <c r="C3093" s="284">
        <v>173.33</v>
      </c>
      <c r="D3093" s="98">
        <f t="shared" si="101"/>
        <v>-0.50543555796501849</v>
      </c>
      <c r="E3093" s="98">
        <v>-4.613344097802452E-4</v>
      </c>
      <c r="F3093" s="98">
        <v>3084</v>
      </c>
      <c r="G3093" s="76">
        <f t="shared" ca="1" si="100"/>
        <v>-1.0850718532388483E-2</v>
      </c>
    </row>
    <row r="3094" spans="2:7">
      <c r="B3094" s="283">
        <v>40952.645833333336</v>
      </c>
      <c r="C3094" s="284">
        <v>194.62</v>
      </c>
      <c r="D3094" s="98">
        <f t="shared" si="101"/>
        <v>0.12282928517856107</v>
      </c>
      <c r="E3094" s="98">
        <v>-4.6222587437727558E-4</v>
      </c>
      <c r="F3094" s="98">
        <v>3085</v>
      </c>
      <c r="G3094" s="76">
        <f t="shared" ca="1" si="100"/>
        <v>-4.891020895637639E-5</v>
      </c>
    </row>
    <row r="3095" spans="2:7">
      <c r="B3095" s="283">
        <v>41653.645833333336</v>
      </c>
      <c r="C3095" s="284">
        <v>171.89</v>
      </c>
      <c r="D3095" s="98">
        <f t="shared" si="101"/>
        <v>-0.11679169663960542</v>
      </c>
      <c r="E3095" s="98">
        <v>-4.6519741815442828E-4</v>
      </c>
      <c r="F3095" s="98">
        <v>3086</v>
      </c>
      <c r="G3095" s="76">
        <f t="shared" ca="1" si="100"/>
        <v>3.7377547004327633E-2</v>
      </c>
    </row>
    <row r="3096" spans="2:7">
      <c r="B3096" s="283">
        <v>41661.645833333336</v>
      </c>
      <c r="C3096" s="284">
        <v>171.88</v>
      </c>
      <c r="D3096" s="98">
        <f t="shared" si="101"/>
        <v>-5.8176740938886695E-5</v>
      </c>
      <c r="E3096" s="98">
        <v>-4.6522447080721285E-4</v>
      </c>
      <c r="F3096" s="98">
        <v>3087</v>
      </c>
      <c r="G3096" s="76">
        <f t="shared" ca="1" si="100"/>
        <v>-1.5340285252286905E-2</v>
      </c>
    </row>
    <row r="3097" spans="2:7">
      <c r="B3097" s="283">
        <v>38727.645833333336</v>
      </c>
      <c r="C3097" s="284">
        <v>104.25</v>
      </c>
      <c r="D3097" s="98">
        <f t="shared" si="101"/>
        <v>-0.39347218989993016</v>
      </c>
      <c r="E3097" s="98">
        <v>-4.7938638542666112E-4</v>
      </c>
      <c r="F3097" s="98">
        <v>3088</v>
      </c>
      <c r="G3097" s="76">
        <f t="shared" ca="1" si="100"/>
        <v>1.7192505738134696E-2</v>
      </c>
    </row>
    <row r="3098" spans="2:7">
      <c r="B3098" s="283">
        <v>37753.645833333336</v>
      </c>
      <c r="C3098" s="284">
        <v>20.329999999999998</v>
      </c>
      <c r="D3098" s="98">
        <f t="shared" si="101"/>
        <v>-0.80498800959232619</v>
      </c>
      <c r="E3098" s="98">
        <v>-4.91642084562538E-4</v>
      </c>
      <c r="F3098" s="98">
        <v>3089</v>
      </c>
      <c r="G3098" s="76">
        <f t="shared" ca="1" si="100"/>
        <v>9.952685123785901E-3</v>
      </c>
    </row>
    <row r="3099" spans="2:7">
      <c r="B3099" s="283">
        <v>40358.645833333336</v>
      </c>
      <c r="C3099" s="284">
        <v>121.67</v>
      </c>
      <c r="D3099" s="98">
        <f t="shared" si="101"/>
        <v>4.9847515986227258</v>
      </c>
      <c r="E3099" s="98">
        <v>-4.9289410991537608E-4</v>
      </c>
      <c r="F3099" s="98">
        <v>3090</v>
      </c>
      <c r="G3099" s="76">
        <f t="shared" ca="1" si="100"/>
        <v>2.6676396750632009E-2</v>
      </c>
    </row>
    <row r="3100" spans="2:7">
      <c r="B3100" s="283">
        <v>43964.645833333336</v>
      </c>
      <c r="C3100" s="284">
        <v>313.97000000000003</v>
      </c>
      <c r="D3100" s="98">
        <f t="shared" si="101"/>
        <v>1.5805046437083918</v>
      </c>
      <c r="E3100" s="98">
        <v>-5.093432655268737E-4</v>
      </c>
      <c r="F3100" s="98">
        <v>3091</v>
      </c>
      <c r="G3100" s="76">
        <f t="shared" ca="1" si="100"/>
        <v>2.1124015697759598E-3</v>
      </c>
    </row>
    <row r="3101" spans="2:7">
      <c r="B3101" s="283">
        <v>44032.645833333336</v>
      </c>
      <c r="C3101" s="284">
        <v>311.67</v>
      </c>
      <c r="D3101" s="98">
        <f t="shared" si="101"/>
        <v>-7.3255406567507286E-3</v>
      </c>
      <c r="E3101" s="98">
        <v>-5.1310008658556061E-4</v>
      </c>
      <c r="F3101" s="98">
        <v>3092</v>
      </c>
      <c r="G3101" s="76">
        <f t="shared" ca="1" si="100"/>
        <v>-1.0136130916706527E-2</v>
      </c>
    </row>
    <row r="3102" spans="2:7">
      <c r="B3102" s="283">
        <v>42663.645833333336</v>
      </c>
      <c r="C3102" s="284">
        <v>486.18</v>
      </c>
      <c r="D3102" s="98">
        <f t="shared" si="101"/>
        <v>0.55991914524978337</v>
      </c>
      <c r="E3102" s="98">
        <v>-5.1394856402775524E-4</v>
      </c>
      <c r="F3102" s="98">
        <v>3093</v>
      </c>
      <c r="G3102" s="76">
        <f t="shared" ca="1" si="100"/>
        <v>7.0590063145405876E-3</v>
      </c>
    </row>
    <row r="3103" spans="2:7">
      <c r="B3103" s="283">
        <v>42181.645833333336</v>
      </c>
      <c r="C3103" s="284">
        <v>155.32</v>
      </c>
      <c r="D3103" s="98">
        <f t="shared" si="101"/>
        <v>-0.68052984491340651</v>
      </c>
      <c r="E3103" s="98">
        <v>-5.1480051480057298E-4</v>
      </c>
      <c r="F3103" s="98">
        <v>3094</v>
      </c>
      <c r="G3103" s="76">
        <f t="shared" ca="1" si="100"/>
        <v>8.8735187743522199E-3</v>
      </c>
    </row>
    <row r="3104" spans="2:7">
      <c r="B3104" s="283">
        <v>38762.645833333336</v>
      </c>
      <c r="C3104" s="284">
        <v>96.89</v>
      </c>
      <c r="D3104" s="98">
        <f t="shared" si="101"/>
        <v>-0.37619108936389389</v>
      </c>
      <c r="E3104" s="98">
        <v>-5.1578295853105249E-4</v>
      </c>
      <c r="F3104" s="98">
        <v>3095</v>
      </c>
      <c r="G3104" s="76">
        <f t="shared" ca="1" si="100"/>
        <v>-3.69125831036606E-2</v>
      </c>
    </row>
    <row r="3105" spans="2:7">
      <c r="B3105" s="283">
        <v>44322.645833333336</v>
      </c>
      <c r="C3105" s="284">
        <v>287.98</v>
      </c>
      <c r="D3105" s="98">
        <f t="shared" si="101"/>
        <v>1.9722365569202189</v>
      </c>
      <c r="E3105" s="98">
        <v>-5.2059834102657909E-4</v>
      </c>
      <c r="F3105" s="98">
        <v>3096</v>
      </c>
      <c r="G3105" s="76">
        <f t="shared" ca="1" si="100"/>
        <v>2.1503188757128987E-2</v>
      </c>
    </row>
    <row r="3106" spans="2:7">
      <c r="B3106" s="283">
        <v>39440.645833333336</v>
      </c>
      <c r="C3106" s="284">
        <v>95.94</v>
      </c>
      <c r="D3106" s="98">
        <f t="shared" si="101"/>
        <v>-0.66685186471282731</v>
      </c>
      <c r="E3106" s="98">
        <v>-5.2088759245749738E-4</v>
      </c>
      <c r="F3106" s="98">
        <v>3097</v>
      </c>
      <c r="G3106" s="76">
        <f t="shared" ca="1" si="100"/>
        <v>1.5015427754064803E-2</v>
      </c>
    </row>
    <row r="3107" spans="2:7">
      <c r="B3107" s="283">
        <v>45308.645833333336</v>
      </c>
      <c r="C3107" s="284">
        <v>710.1</v>
      </c>
      <c r="D3107" s="98">
        <f t="shared" si="101"/>
        <v>6.4015009380863042</v>
      </c>
      <c r="E3107" s="98">
        <v>-5.348496790902324E-4</v>
      </c>
      <c r="F3107" s="98">
        <v>3098</v>
      </c>
      <c r="G3107" s="76">
        <f t="shared" ca="1" si="100"/>
        <v>3.8110160534924331E-2</v>
      </c>
    </row>
    <row r="3108" spans="2:7">
      <c r="B3108" s="283">
        <v>43658.645833333336</v>
      </c>
      <c r="C3108" s="284">
        <v>257.43</v>
      </c>
      <c r="D3108" s="98">
        <f t="shared" si="101"/>
        <v>-0.63747359526827208</v>
      </c>
      <c r="E3108" s="98">
        <v>-5.4354156151725785E-4</v>
      </c>
      <c r="F3108" s="98">
        <v>3099</v>
      </c>
      <c r="G3108" s="76">
        <f t="shared" ca="1" si="100"/>
        <v>-2.9577193896018272E-2</v>
      </c>
    </row>
    <row r="3109" spans="2:7">
      <c r="B3109" s="283">
        <v>44019.645833333336</v>
      </c>
      <c r="C3109" s="284">
        <v>325.60000000000002</v>
      </c>
      <c r="D3109" s="98">
        <f t="shared" si="101"/>
        <v>0.26480985122169143</v>
      </c>
      <c r="E3109" s="98">
        <v>-5.5252010559259102E-4</v>
      </c>
      <c r="F3109" s="98">
        <v>3100</v>
      </c>
      <c r="G3109" s="76">
        <f t="shared" ca="1" si="100"/>
        <v>-2.3628995185440062E-3</v>
      </c>
    </row>
    <row r="3110" spans="2:7">
      <c r="B3110" s="283">
        <v>40798.645833333336</v>
      </c>
      <c r="C3110" s="284">
        <v>231.07</v>
      </c>
      <c r="D3110" s="98">
        <f t="shared" si="101"/>
        <v>-0.29032555282555295</v>
      </c>
      <c r="E3110" s="98">
        <v>-5.6228373702416068E-4</v>
      </c>
      <c r="F3110" s="98">
        <v>3101</v>
      </c>
      <c r="G3110" s="76">
        <f t="shared" ca="1" si="100"/>
        <v>-1.0216962530569673E-2</v>
      </c>
    </row>
    <row r="3111" spans="2:7">
      <c r="B3111" s="283">
        <v>40063.645833333336</v>
      </c>
      <c r="C3111" s="284">
        <v>106.62</v>
      </c>
      <c r="D3111" s="98">
        <f t="shared" si="101"/>
        <v>-0.53858138226511443</v>
      </c>
      <c r="E3111" s="98">
        <v>-5.6242969628794715E-4</v>
      </c>
      <c r="F3111" s="98">
        <v>3102</v>
      </c>
      <c r="G3111" s="76">
        <f t="shared" ca="1" si="100"/>
        <v>1.2864842228252293E-3</v>
      </c>
    </row>
    <row r="3112" spans="2:7">
      <c r="B3112" s="283">
        <v>45687.645833333336</v>
      </c>
      <c r="C3112" s="284">
        <v>1498.27</v>
      </c>
      <c r="D3112" s="98">
        <f t="shared" si="101"/>
        <v>13.052429187769649</v>
      </c>
      <c r="E3112" s="98">
        <v>-5.6699930625958572E-4</v>
      </c>
      <c r="F3112" s="98">
        <v>3103</v>
      </c>
      <c r="G3112" s="76">
        <f t="shared" ca="1" si="100"/>
        <v>-3.6466176827393035E-3</v>
      </c>
    </row>
    <row r="3113" spans="2:7">
      <c r="B3113" s="283">
        <v>40392.645833333336</v>
      </c>
      <c r="C3113" s="284">
        <v>123.26</v>
      </c>
      <c r="D3113" s="98">
        <f t="shared" si="101"/>
        <v>-0.91773178399086941</v>
      </c>
      <c r="E3113" s="98">
        <v>-5.6758290764613584E-4</v>
      </c>
      <c r="F3113" s="98">
        <v>3104</v>
      </c>
      <c r="G3113" s="76">
        <f t="shared" ca="1" si="100"/>
        <v>8.3231588459280765E-3</v>
      </c>
    </row>
    <row r="3114" spans="2:7">
      <c r="B3114" s="283">
        <v>44424.645833333336</v>
      </c>
      <c r="C3114" s="284">
        <v>348.98</v>
      </c>
      <c r="D3114" s="98">
        <f t="shared" si="101"/>
        <v>1.8312510141165017</v>
      </c>
      <c r="E3114" s="98">
        <v>-5.7277049086423837E-4</v>
      </c>
      <c r="F3114" s="98">
        <v>3105</v>
      </c>
      <c r="G3114" s="76">
        <f t="shared" ca="1" si="100"/>
        <v>-2.2667347293582007E-2</v>
      </c>
    </row>
    <row r="3115" spans="2:7">
      <c r="B3115" s="283">
        <v>39542.645833333336</v>
      </c>
      <c r="C3115" s="284">
        <v>86.67</v>
      </c>
      <c r="D3115" s="98">
        <f t="shared" si="101"/>
        <v>-0.75164765889162699</v>
      </c>
      <c r="E3115" s="98">
        <v>-5.7656826568264208E-4</v>
      </c>
      <c r="F3115" s="98">
        <v>3106</v>
      </c>
      <c r="G3115" s="76">
        <f t="shared" ca="1" si="100"/>
        <v>2.7366725335819367E-2</v>
      </c>
    </row>
    <row r="3116" spans="2:7">
      <c r="B3116" s="283">
        <v>43774.645833333336</v>
      </c>
      <c r="C3116" s="284">
        <v>366.98</v>
      </c>
      <c r="D3116" s="98">
        <f t="shared" si="101"/>
        <v>3.2342217607015114</v>
      </c>
      <c r="E3116" s="98">
        <v>-5.9912854030497176E-4</v>
      </c>
      <c r="F3116" s="98">
        <v>3107</v>
      </c>
      <c r="G3116" s="76">
        <f t="shared" ca="1" si="100"/>
        <v>4.589084359045921E-4</v>
      </c>
    </row>
    <row r="3117" spans="2:7">
      <c r="B3117" s="283">
        <v>42802.645833333336</v>
      </c>
      <c r="C3117" s="284">
        <v>332.72</v>
      </c>
      <c r="D3117" s="98">
        <f t="shared" si="101"/>
        <v>-9.3356586189983104E-2</v>
      </c>
      <c r="E3117" s="98">
        <v>-6.0074492370532084E-4</v>
      </c>
      <c r="F3117" s="98">
        <v>3108</v>
      </c>
      <c r="G3117" s="76">
        <f t="shared" ca="1" si="100"/>
        <v>3.9393099042252175E-3</v>
      </c>
    </row>
    <row r="3118" spans="2:7">
      <c r="B3118" s="283">
        <v>38607.645833333336</v>
      </c>
      <c r="C3118" s="284">
        <v>66.430000000000007</v>
      </c>
      <c r="D3118" s="98">
        <f t="shared" si="101"/>
        <v>-0.80034263044000964</v>
      </c>
      <c r="E3118" s="98">
        <v>-6.0177523694893154E-4</v>
      </c>
      <c r="F3118" s="98">
        <v>3109</v>
      </c>
      <c r="G3118" s="76">
        <f t="shared" ca="1" si="100"/>
        <v>-2.5050967069503469E-2</v>
      </c>
    </row>
    <row r="3119" spans="2:7">
      <c r="B3119" s="283">
        <v>41841.645833333336</v>
      </c>
      <c r="C3119" s="284">
        <v>179.97</v>
      </c>
      <c r="D3119" s="98">
        <f t="shared" si="101"/>
        <v>1.7091675447839827</v>
      </c>
      <c r="E3119" s="98">
        <v>-6.108396268326155E-4</v>
      </c>
      <c r="F3119" s="98">
        <v>3110</v>
      </c>
      <c r="G3119" s="76">
        <f t="shared" ca="1" si="100"/>
        <v>1.9061955735438407E-2</v>
      </c>
    </row>
    <row r="3120" spans="2:7">
      <c r="B3120" s="283">
        <v>41283.645833333336</v>
      </c>
      <c r="C3120" s="284">
        <v>226.66</v>
      </c>
      <c r="D3120" s="98">
        <f t="shared" si="101"/>
        <v>0.25943212757681833</v>
      </c>
      <c r="E3120" s="98">
        <v>-6.172839506173311E-4</v>
      </c>
      <c r="F3120" s="98">
        <v>3111</v>
      </c>
      <c r="G3120" s="76">
        <f t="shared" ca="1" si="100"/>
        <v>-1.7406200169706721E-2</v>
      </c>
    </row>
    <row r="3121" spans="2:7">
      <c r="B3121" s="283">
        <v>42338.645833333336</v>
      </c>
      <c r="C3121" s="284">
        <v>460.33</v>
      </c>
      <c r="D3121" s="98">
        <f t="shared" si="101"/>
        <v>1.0309273802170651</v>
      </c>
      <c r="E3121" s="98">
        <v>-6.2958620989106429E-4</v>
      </c>
      <c r="F3121" s="98">
        <v>3112</v>
      </c>
      <c r="G3121" s="76">
        <f t="shared" ca="1" si="100"/>
        <v>2.0887566636461716E-3</v>
      </c>
    </row>
    <row r="3122" spans="2:7">
      <c r="B3122" s="283">
        <v>39568.645833333336</v>
      </c>
      <c r="C3122" s="284">
        <v>94.33</v>
      </c>
      <c r="D3122" s="98">
        <f t="shared" si="101"/>
        <v>-0.79508178915126104</v>
      </c>
      <c r="E3122" s="98">
        <v>-6.3566055726249626E-4</v>
      </c>
      <c r="F3122" s="98">
        <v>3113</v>
      </c>
      <c r="G3122" s="76">
        <f t="shared" ca="1" si="100"/>
        <v>2.5234159645970113E-2</v>
      </c>
    </row>
    <row r="3123" spans="2:7">
      <c r="B3123" s="283">
        <v>38713.645833333336</v>
      </c>
      <c r="C3123" s="284">
        <v>93.33</v>
      </c>
      <c r="D3123" s="98">
        <f t="shared" si="101"/>
        <v>-1.0601081310293692E-2</v>
      </c>
      <c r="E3123" s="98">
        <v>-6.4246707356252486E-4</v>
      </c>
      <c r="F3123" s="98">
        <v>3114</v>
      </c>
      <c r="G3123" s="76">
        <f t="shared" ca="1" si="100"/>
        <v>-2.7370712596278175E-2</v>
      </c>
    </row>
    <row r="3124" spans="2:7">
      <c r="B3124" s="283">
        <v>41865.645833333336</v>
      </c>
      <c r="C3124" s="284">
        <v>186.59</v>
      </c>
      <c r="D3124" s="98">
        <f t="shared" si="101"/>
        <v>0.99924997321332909</v>
      </c>
      <c r="E3124" s="98">
        <v>-6.4270794279897014E-4</v>
      </c>
      <c r="F3124" s="98">
        <v>3115</v>
      </c>
      <c r="G3124" s="76">
        <f t="shared" ca="1" si="100"/>
        <v>1.0215515512608804E-2</v>
      </c>
    </row>
    <row r="3125" spans="2:7">
      <c r="B3125" s="283">
        <v>44243.645833333336</v>
      </c>
      <c r="C3125" s="284">
        <v>307.64999999999998</v>
      </c>
      <c r="D3125" s="98">
        <f t="shared" si="101"/>
        <v>0.64880218661235856</v>
      </c>
      <c r="E3125" s="98">
        <v>-6.4966704563929056E-4</v>
      </c>
      <c r="F3125" s="98">
        <v>3116</v>
      </c>
      <c r="G3125" s="76">
        <f t="shared" ca="1" si="100"/>
        <v>-5.6738421454894723E-2</v>
      </c>
    </row>
    <row r="3126" spans="2:7">
      <c r="B3126" s="283">
        <v>45309.645833333336</v>
      </c>
      <c r="C3126" s="284">
        <v>709.63</v>
      </c>
      <c r="D3126" s="98">
        <f t="shared" si="101"/>
        <v>1.3066146595156836</v>
      </c>
      <c r="E3126" s="98">
        <v>-6.6187860864674875E-4</v>
      </c>
      <c r="F3126" s="98">
        <v>3117</v>
      </c>
      <c r="G3126" s="76">
        <f t="shared" ca="1" si="100"/>
        <v>-3.4350947437329749E-2</v>
      </c>
    </row>
    <row r="3127" spans="2:7">
      <c r="B3127" s="283">
        <v>43098.645833333336</v>
      </c>
      <c r="C3127" s="284">
        <v>329</v>
      </c>
      <c r="D3127" s="98">
        <f t="shared" si="101"/>
        <v>-0.53637811253751955</v>
      </c>
      <c r="E3127" s="98">
        <v>-6.68246157584651E-4</v>
      </c>
      <c r="F3127" s="98">
        <v>3118</v>
      </c>
      <c r="G3127" s="76">
        <f t="shared" ca="1" si="100"/>
        <v>-2.6537714065701188E-2</v>
      </c>
    </row>
    <row r="3128" spans="2:7">
      <c r="B3128" s="283">
        <v>45638.645833333336</v>
      </c>
      <c r="C3128" s="284">
        <v>1994.8</v>
      </c>
      <c r="D3128" s="98">
        <f t="shared" si="101"/>
        <v>5.0632218844984802</v>
      </c>
      <c r="E3128" s="98">
        <v>-6.763018811212218E-4</v>
      </c>
      <c r="F3128" s="98">
        <v>3119</v>
      </c>
      <c r="G3128" s="76">
        <f t="shared" ca="1" si="100"/>
        <v>-2.6475643492987089E-2</v>
      </c>
    </row>
    <row r="3129" spans="2:7">
      <c r="B3129" s="283">
        <v>42268.645833333336</v>
      </c>
      <c r="C3129" s="284">
        <v>220.6</v>
      </c>
      <c r="D3129" s="98">
        <f t="shared" si="101"/>
        <v>-0.88941247242831367</v>
      </c>
      <c r="E3129" s="98">
        <v>-6.7950169875430344E-4</v>
      </c>
      <c r="F3129" s="98">
        <v>3120</v>
      </c>
      <c r="G3129" s="76">
        <f t="shared" ca="1" si="100"/>
        <v>-2.7384010526537318E-2</v>
      </c>
    </row>
    <row r="3130" spans="2:7">
      <c r="B3130" s="283">
        <v>42300.645833333336</v>
      </c>
      <c r="C3130" s="284">
        <v>322.60000000000002</v>
      </c>
      <c r="D3130" s="98">
        <f t="shared" si="101"/>
        <v>0.46237533998186775</v>
      </c>
      <c r="E3130" s="98">
        <v>-6.8149433120612279E-4</v>
      </c>
      <c r="F3130" s="98">
        <v>3121</v>
      </c>
      <c r="G3130" s="76">
        <f t="shared" ca="1" si="100"/>
        <v>3.784594745585871E-2</v>
      </c>
    </row>
    <row r="3131" spans="2:7">
      <c r="B3131" s="283">
        <v>42975.645833333336</v>
      </c>
      <c r="C3131" s="284">
        <v>350.23</v>
      </c>
      <c r="D3131" s="98">
        <f t="shared" si="101"/>
        <v>8.5647861128332226E-2</v>
      </c>
      <c r="E3131" s="98">
        <v>-6.847947042543101E-4</v>
      </c>
      <c r="F3131" s="98">
        <v>3122</v>
      </c>
      <c r="G3131" s="76">
        <f t="shared" ca="1" si="100"/>
        <v>-1.2202945157167447E-2</v>
      </c>
    </row>
    <row r="3132" spans="2:7">
      <c r="B3132" s="283">
        <v>37977.645833333336</v>
      </c>
      <c r="C3132" s="284">
        <v>28.97</v>
      </c>
      <c r="D3132" s="98">
        <f t="shared" si="101"/>
        <v>-0.91728292836136249</v>
      </c>
      <c r="E3132" s="98">
        <v>-6.8989306657463167E-4</v>
      </c>
      <c r="F3132" s="98">
        <v>3123</v>
      </c>
      <c r="G3132" s="76">
        <f t="shared" ca="1" si="100"/>
        <v>2.4029856520315637E-2</v>
      </c>
    </row>
    <row r="3133" spans="2:7">
      <c r="B3133" s="283">
        <v>43854.645833333336</v>
      </c>
      <c r="C3133" s="284">
        <v>460.05</v>
      </c>
      <c r="D3133" s="98">
        <f t="shared" si="101"/>
        <v>14.880220918191233</v>
      </c>
      <c r="E3133" s="98">
        <v>-6.9509307730741821E-4</v>
      </c>
      <c r="F3133" s="98">
        <v>3124</v>
      </c>
      <c r="G3133" s="76">
        <f t="shared" ca="1" si="100"/>
        <v>-5.8198272993401027E-3</v>
      </c>
    </row>
    <row r="3134" spans="2:7">
      <c r="B3134" s="283">
        <v>38275.645833333336</v>
      </c>
      <c r="C3134" s="284">
        <v>28.67</v>
      </c>
      <c r="D3134" s="98">
        <f t="shared" si="101"/>
        <v>-0.93768068688186068</v>
      </c>
      <c r="E3134" s="98">
        <v>-6.9710700592540142E-4</v>
      </c>
      <c r="F3134" s="98">
        <v>3125</v>
      </c>
      <c r="G3134" s="76">
        <f t="shared" ca="1" si="100"/>
        <v>1.9293397102160947E-2</v>
      </c>
    </row>
    <row r="3135" spans="2:7">
      <c r="B3135" s="283">
        <v>38280.645833333336</v>
      </c>
      <c r="C3135" s="284">
        <v>28.67</v>
      </c>
      <c r="D3135" s="98">
        <f t="shared" si="101"/>
        <v>0</v>
      </c>
      <c r="E3135" s="98">
        <v>-6.9710700592540142E-4</v>
      </c>
      <c r="F3135" s="98">
        <v>3126</v>
      </c>
      <c r="G3135" s="76">
        <f t="shared" ca="1" si="100"/>
        <v>-5.8476659170601422E-2</v>
      </c>
    </row>
    <row r="3136" spans="2:7">
      <c r="B3136" s="283">
        <v>39667.645833333336</v>
      </c>
      <c r="C3136" s="284">
        <v>100</v>
      </c>
      <c r="D3136" s="98">
        <f t="shared" si="101"/>
        <v>2.487966515521451</v>
      </c>
      <c r="E3136" s="98">
        <v>-6.9951034275994584E-4</v>
      </c>
      <c r="F3136" s="98">
        <v>3127</v>
      </c>
      <c r="G3136" s="76">
        <f t="shared" ca="1" si="100"/>
        <v>2.0186188881400866E-2</v>
      </c>
    </row>
    <row r="3137" spans="2:7">
      <c r="B3137" s="283">
        <v>40002.645833333336</v>
      </c>
      <c r="C3137" s="284">
        <v>85.31</v>
      </c>
      <c r="D3137" s="98">
        <f t="shared" si="101"/>
        <v>-0.14690000000000003</v>
      </c>
      <c r="E3137" s="98">
        <v>-7.0282300573976109E-4</v>
      </c>
      <c r="F3137" s="98">
        <v>3128</v>
      </c>
      <c r="G3137" s="76">
        <f t="shared" ca="1" si="100"/>
        <v>-1.8495880730980707E-3</v>
      </c>
    </row>
    <row r="3138" spans="2:7">
      <c r="B3138" s="283">
        <v>40275.645833333336</v>
      </c>
      <c r="C3138" s="284">
        <v>126.67</v>
      </c>
      <c r="D3138" s="98">
        <f t="shared" si="101"/>
        <v>0.48482006798734023</v>
      </c>
      <c r="E3138" s="98">
        <v>-7.1000315556957183E-4</v>
      </c>
      <c r="F3138" s="98">
        <v>3129</v>
      </c>
      <c r="G3138" s="76">
        <f t="shared" ca="1" si="100"/>
        <v>-1.1722674346218115E-3</v>
      </c>
    </row>
    <row r="3139" spans="2:7">
      <c r="B3139" s="283">
        <v>38769.645833333336</v>
      </c>
      <c r="C3139" s="284">
        <v>97.18</v>
      </c>
      <c r="D3139" s="98">
        <f t="shared" si="101"/>
        <v>-0.23280966290360772</v>
      </c>
      <c r="E3139" s="98">
        <v>-7.1979434447289048E-4</v>
      </c>
      <c r="F3139" s="98">
        <v>3130</v>
      </c>
      <c r="G3139" s="76">
        <f t="shared" ca="1" si="100"/>
        <v>-2.5971857930311693E-2</v>
      </c>
    </row>
    <row r="3140" spans="2:7">
      <c r="B3140" s="283">
        <v>42513.645833333336</v>
      </c>
      <c r="C3140" s="284">
        <v>290.47000000000003</v>
      </c>
      <c r="D3140" s="98">
        <f t="shared" si="101"/>
        <v>1.9889895040131713</v>
      </c>
      <c r="E3140" s="98">
        <v>-7.224439245905323E-4</v>
      </c>
      <c r="F3140" s="98">
        <v>3131</v>
      </c>
      <c r="G3140" s="76">
        <f t="shared" ca="1" si="100"/>
        <v>-1.180255244456534E-2</v>
      </c>
    </row>
    <row r="3141" spans="2:7">
      <c r="B3141" s="283">
        <v>44077.645833333336</v>
      </c>
      <c r="C3141" s="284">
        <v>316.35000000000002</v>
      </c>
      <c r="D3141" s="98">
        <f t="shared" si="101"/>
        <v>8.909698075532746E-2</v>
      </c>
      <c r="E3141" s="98">
        <v>-7.265146250551302E-4</v>
      </c>
      <c r="F3141" s="98">
        <v>3132</v>
      </c>
      <c r="G3141" s="76">
        <f t="shared" ca="1" si="100"/>
        <v>-2.6036066020708182E-2</v>
      </c>
    </row>
    <row r="3142" spans="2:7">
      <c r="B3142" s="283">
        <v>44314.645833333336</v>
      </c>
      <c r="C3142" s="284">
        <v>288.02</v>
      </c>
      <c r="D3142" s="98">
        <f t="shared" si="101"/>
        <v>-8.9552710605342312E-2</v>
      </c>
      <c r="E3142" s="98">
        <v>-7.2858481074156156E-4</v>
      </c>
      <c r="F3142" s="98">
        <v>3133</v>
      </c>
      <c r="G3142" s="76">
        <f t="shared" ca="1" si="100"/>
        <v>-2.5252662947300612E-2</v>
      </c>
    </row>
    <row r="3143" spans="2:7">
      <c r="B3143" s="283">
        <v>36851.645833333336</v>
      </c>
      <c r="C3143" s="284">
        <v>27.07</v>
      </c>
      <c r="D3143" s="98">
        <f t="shared" si="101"/>
        <v>-0.90601347128671617</v>
      </c>
      <c r="E3143" s="98">
        <v>-7.3827980804719306E-4</v>
      </c>
      <c r="F3143" s="98">
        <v>3134</v>
      </c>
      <c r="G3143" s="76">
        <f t="shared" ca="1" si="100"/>
        <v>1.7964768624375023E-2</v>
      </c>
    </row>
    <row r="3144" spans="2:7">
      <c r="B3144" s="283">
        <v>42529.645833333336</v>
      </c>
      <c r="C3144" s="284">
        <v>292.45</v>
      </c>
      <c r="D3144" s="98">
        <f t="shared" si="101"/>
        <v>9.8034724787587724</v>
      </c>
      <c r="E3144" s="98">
        <v>-7.51699866744171E-4</v>
      </c>
      <c r="F3144" s="98">
        <v>3135</v>
      </c>
      <c r="G3144" s="76">
        <f t="shared" ca="1" si="100"/>
        <v>2.3308262669650918E-2</v>
      </c>
    </row>
    <row r="3145" spans="2:7">
      <c r="B3145" s="283">
        <v>38029.645833333336</v>
      </c>
      <c r="C3145" s="284">
        <v>26</v>
      </c>
      <c r="D3145" s="98">
        <f t="shared" si="101"/>
        <v>-0.91109591383142419</v>
      </c>
      <c r="E3145" s="98">
        <v>-7.6863950807071202E-4</v>
      </c>
      <c r="F3145" s="98">
        <v>3136</v>
      </c>
      <c r="G3145" s="76">
        <f t="shared" ca="1" si="100"/>
        <v>1.4390894267687117E-2</v>
      </c>
    </row>
    <row r="3146" spans="2:7">
      <c r="B3146" s="283">
        <v>38538.645833333336</v>
      </c>
      <c r="C3146" s="284">
        <v>51.98</v>
      </c>
      <c r="D3146" s="98">
        <f t="shared" si="101"/>
        <v>0.99923076923076914</v>
      </c>
      <c r="E3146" s="98">
        <v>-7.6893502499053579E-4</v>
      </c>
      <c r="F3146" s="98">
        <v>3137</v>
      </c>
      <c r="G3146" s="76">
        <f t="shared" ref="G3146:G3209" ca="1" si="102">_xlfn.NORM.INV(RAND(),M$12,M$13)</f>
        <v>2.6647065930538488E-2</v>
      </c>
    </row>
    <row r="3147" spans="2:7">
      <c r="B3147" s="283">
        <v>42180.645833333336</v>
      </c>
      <c r="C3147" s="284">
        <v>155.4</v>
      </c>
      <c r="D3147" s="98">
        <f t="shared" ref="D3147:D3210" si="103">C3147/C3146-1</f>
        <v>1.9896113889957681</v>
      </c>
      <c r="E3147" s="98">
        <v>-7.7160493827166388E-4</v>
      </c>
      <c r="F3147" s="98">
        <v>3138</v>
      </c>
      <c r="G3147" s="76">
        <f t="shared" ca="1" si="102"/>
        <v>-3.2915395575378342E-2</v>
      </c>
    </row>
    <row r="3148" spans="2:7">
      <c r="B3148" s="283">
        <v>41407.645833333336</v>
      </c>
      <c r="C3148" s="284">
        <v>219.62</v>
      </c>
      <c r="D3148" s="98">
        <f t="shared" si="103"/>
        <v>0.41325611325611322</v>
      </c>
      <c r="E3148" s="98">
        <v>-7.734655807816182E-4</v>
      </c>
      <c r="F3148" s="98">
        <v>3139</v>
      </c>
      <c r="G3148" s="76">
        <f t="shared" ca="1" si="102"/>
        <v>-8.1541347929994831E-2</v>
      </c>
    </row>
    <row r="3149" spans="2:7">
      <c r="B3149" s="283">
        <v>43872.645833333336</v>
      </c>
      <c r="C3149" s="284">
        <v>450.23</v>
      </c>
      <c r="D3149" s="98">
        <f t="shared" si="103"/>
        <v>1.0500409798743284</v>
      </c>
      <c r="E3149" s="98">
        <v>-7.7677659905006635E-4</v>
      </c>
      <c r="F3149" s="98">
        <v>3140</v>
      </c>
      <c r="G3149" s="76">
        <f t="shared" ca="1" si="102"/>
        <v>-2.4459694992065052E-2</v>
      </c>
    </row>
    <row r="3150" spans="2:7">
      <c r="B3150" s="283">
        <v>41561.645833333336</v>
      </c>
      <c r="C3150" s="284">
        <v>179.46</v>
      </c>
      <c r="D3150" s="98">
        <f t="shared" si="103"/>
        <v>-0.60140372698398603</v>
      </c>
      <c r="E3150" s="98">
        <v>-7.7951002227161226E-4</v>
      </c>
      <c r="F3150" s="98">
        <v>3141</v>
      </c>
      <c r="G3150" s="76">
        <f t="shared" ca="1" si="102"/>
        <v>-1.7263352114310977E-2</v>
      </c>
    </row>
    <row r="3151" spans="2:7">
      <c r="B3151" s="283">
        <v>37291.645833333336</v>
      </c>
      <c r="C3151" s="284">
        <v>25.33</v>
      </c>
      <c r="D3151" s="98">
        <f t="shared" si="103"/>
        <v>-0.85885434080017831</v>
      </c>
      <c r="E3151" s="98">
        <v>-7.8895463510864072E-4</v>
      </c>
      <c r="F3151" s="98">
        <v>3142</v>
      </c>
      <c r="G3151" s="76">
        <f t="shared" ca="1" si="102"/>
        <v>5.8087459909807052E-4</v>
      </c>
    </row>
    <row r="3152" spans="2:7">
      <c r="B3152" s="283">
        <v>41415.645833333336</v>
      </c>
      <c r="C3152" s="284">
        <v>227.14</v>
      </c>
      <c r="D3152" s="98">
        <f t="shared" si="103"/>
        <v>7.9672325305961316</v>
      </c>
      <c r="E3152" s="98">
        <v>-7.9183529825799237E-4</v>
      </c>
      <c r="F3152" s="98">
        <v>3143</v>
      </c>
      <c r="G3152" s="76">
        <f t="shared" ca="1" si="102"/>
        <v>-1.3638347141411954E-3</v>
      </c>
    </row>
    <row r="3153" spans="2:7">
      <c r="B3153" s="283">
        <v>44446.645833333336</v>
      </c>
      <c r="C3153" s="284">
        <v>327.42</v>
      </c>
      <c r="D3153" s="98">
        <f t="shared" si="103"/>
        <v>0.44148983006075571</v>
      </c>
      <c r="E3153" s="98">
        <v>-7.9345703125E-4</v>
      </c>
      <c r="F3153" s="98">
        <v>3144</v>
      </c>
      <c r="G3153" s="76">
        <f t="shared" ca="1" si="102"/>
        <v>3.1036009523765281E-2</v>
      </c>
    </row>
    <row r="3154" spans="2:7">
      <c r="B3154" s="283">
        <v>38413.645833333336</v>
      </c>
      <c r="C3154" s="284">
        <v>37.64</v>
      </c>
      <c r="D3154" s="98">
        <f t="shared" si="103"/>
        <v>-0.88504062060961453</v>
      </c>
      <c r="E3154" s="98">
        <v>-7.963897000266007E-4</v>
      </c>
      <c r="F3154" s="98">
        <v>3145</v>
      </c>
      <c r="G3154" s="76">
        <f t="shared" ca="1" si="102"/>
        <v>4.6047452487673675E-2</v>
      </c>
    </row>
    <row r="3155" spans="2:7">
      <c r="B3155" s="283">
        <v>38964.645833333336</v>
      </c>
      <c r="C3155" s="284">
        <v>74.650000000000006</v>
      </c>
      <c r="D3155" s="98">
        <f t="shared" si="103"/>
        <v>0.98326248671625938</v>
      </c>
      <c r="E3155" s="98">
        <v>-8.0310534065031192E-4</v>
      </c>
      <c r="F3155" s="98">
        <v>3146</v>
      </c>
      <c r="G3155" s="76">
        <f t="shared" ca="1" si="102"/>
        <v>7.974915098067669E-4</v>
      </c>
    </row>
    <row r="3156" spans="2:7">
      <c r="B3156" s="283">
        <v>39743.645833333336</v>
      </c>
      <c r="C3156" s="284">
        <v>74.22</v>
      </c>
      <c r="D3156" s="98">
        <f t="shared" si="103"/>
        <v>-5.760214333556668E-3</v>
      </c>
      <c r="E3156" s="98">
        <v>-8.077544426494665E-4</v>
      </c>
      <c r="F3156" s="98">
        <v>3147</v>
      </c>
      <c r="G3156" s="76">
        <f t="shared" ca="1" si="102"/>
        <v>2.1053975701203442E-2</v>
      </c>
    </row>
    <row r="3157" spans="2:7">
      <c r="B3157" s="283">
        <v>44006.645833333336</v>
      </c>
      <c r="C3157" s="284">
        <v>333.85</v>
      </c>
      <c r="D3157" s="98">
        <f t="shared" si="103"/>
        <v>3.498113715979521</v>
      </c>
      <c r="E3157" s="98">
        <v>-8.0809290075412044E-4</v>
      </c>
      <c r="F3157" s="98">
        <v>3148</v>
      </c>
      <c r="G3157" s="76">
        <f t="shared" ca="1" si="102"/>
        <v>4.9658261149823496E-3</v>
      </c>
    </row>
    <row r="3158" spans="2:7">
      <c r="B3158" s="283">
        <v>42891.645833333336</v>
      </c>
      <c r="C3158" s="284">
        <v>419.83</v>
      </c>
      <c r="D3158" s="98">
        <f t="shared" si="103"/>
        <v>0.2575408117418001</v>
      </c>
      <c r="E3158" s="98">
        <v>-8.0919627769715508E-4</v>
      </c>
      <c r="F3158" s="98">
        <v>3149</v>
      </c>
      <c r="G3158" s="76">
        <f t="shared" ca="1" si="102"/>
        <v>-2.1192718070382286E-2</v>
      </c>
    </row>
    <row r="3159" spans="2:7">
      <c r="B3159" s="283">
        <v>38156.645833333336</v>
      </c>
      <c r="C3159" s="284">
        <v>24.67</v>
      </c>
      <c r="D3159" s="98">
        <f t="shared" si="103"/>
        <v>-0.9412381201915061</v>
      </c>
      <c r="E3159" s="98">
        <v>-8.1004455245037299E-4</v>
      </c>
      <c r="F3159" s="98">
        <v>3150</v>
      </c>
      <c r="G3159" s="76">
        <f t="shared" ca="1" si="102"/>
        <v>1.9374213629432795E-3</v>
      </c>
    </row>
    <row r="3160" spans="2:7">
      <c r="B3160" s="283">
        <v>40841.645833333336</v>
      </c>
      <c r="C3160" s="284">
        <v>236.64</v>
      </c>
      <c r="D3160" s="98">
        <f t="shared" si="103"/>
        <v>8.5922172679367641</v>
      </c>
      <c r="E3160" s="98">
        <v>-8.4445195068405532E-4</v>
      </c>
      <c r="F3160" s="98">
        <v>3151</v>
      </c>
      <c r="G3160" s="76">
        <f t="shared" ca="1" si="102"/>
        <v>1.5173002394549976E-2</v>
      </c>
    </row>
    <row r="3161" spans="2:7">
      <c r="B3161" s="283">
        <v>44000.645833333336</v>
      </c>
      <c r="C3161" s="284">
        <v>318.64999999999998</v>
      </c>
      <c r="D3161" s="98">
        <f t="shared" si="103"/>
        <v>0.34656017579445564</v>
      </c>
      <c r="E3161" s="98">
        <v>-8.4660729963637049E-4</v>
      </c>
      <c r="F3161" s="98">
        <v>3152</v>
      </c>
      <c r="G3161" s="76">
        <f t="shared" ca="1" si="102"/>
        <v>2.4020664293208299E-2</v>
      </c>
    </row>
    <row r="3162" spans="2:7">
      <c r="B3162" s="283">
        <v>39524.645833333336</v>
      </c>
      <c r="C3162" s="284">
        <v>82.6</v>
      </c>
      <c r="D3162" s="98">
        <f t="shared" si="103"/>
        <v>-0.74078142162246974</v>
      </c>
      <c r="E3162" s="98">
        <v>-8.4674005080453973E-4</v>
      </c>
      <c r="F3162" s="98">
        <v>3153</v>
      </c>
      <c r="G3162" s="76">
        <f t="shared" ca="1" si="102"/>
        <v>-4.3542327845341587E-2</v>
      </c>
    </row>
    <row r="3163" spans="2:7">
      <c r="B3163" s="283">
        <v>37369.645833333336</v>
      </c>
      <c r="C3163" s="284">
        <v>23.37</v>
      </c>
      <c r="D3163" s="98">
        <f t="shared" si="103"/>
        <v>-0.71707021791767556</v>
      </c>
      <c r="E3163" s="98">
        <v>-8.5506626763576232E-4</v>
      </c>
      <c r="F3163" s="98">
        <v>3154</v>
      </c>
      <c r="G3163" s="76">
        <f t="shared" ca="1" si="102"/>
        <v>3.7007375020175981E-2</v>
      </c>
    </row>
    <row r="3164" spans="2:7">
      <c r="B3164" s="283">
        <v>42794.645833333336</v>
      </c>
      <c r="C3164" s="284">
        <v>345.5</v>
      </c>
      <c r="D3164" s="98">
        <f t="shared" si="103"/>
        <v>13.783910997004707</v>
      </c>
      <c r="E3164" s="98">
        <v>-8.6755349913247848E-4</v>
      </c>
      <c r="F3164" s="98">
        <v>3155</v>
      </c>
      <c r="G3164" s="76">
        <f t="shared" ca="1" si="102"/>
        <v>8.7406418854733946E-3</v>
      </c>
    </row>
    <row r="3165" spans="2:7">
      <c r="B3165" s="283">
        <v>42836.645833333336</v>
      </c>
      <c r="C3165" s="284">
        <v>379.27</v>
      </c>
      <c r="D3165" s="98">
        <f t="shared" si="103"/>
        <v>9.77424023154847E-2</v>
      </c>
      <c r="E3165" s="98">
        <v>-8.6933614330886311E-4</v>
      </c>
      <c r="F3165" s="98">
        <v>3156</v>
      </c>
      <c r="G3165" s="76">
        <f t="shared" ca="1" si="102"/>
        <v>-3.4161404798380604E-2</v>
      </c>
    </row>
    <row r="3166" spans="2:7">
      <c r="B3166" s="283">
        <v>40616.645833333336</v>
      </c>
      <c r="C3166" s="284">
        <v>125.89</v>
      </c>
      <c r="D3166" s="98">
        <f t="shared" si="103"/>
        <v>-0.66807287684235506</v>
      </c>
      <c r="E3166" s="98">
        <v>-8.7301587301591432E-4</v>
      </c>
      <c r="F3166" s="98">
        <v>3157</v>
      </c>
      <c r="G3166" s="76">
        <f t="shared" ca="1" si="102"/>
        <v>-4.3291955641072126E-2</v>
      </c>
    </row>
    <row r="3167" spans="2:7">
      <c r="B3167" s="283">
        <v>41472.645833333336</v>
      </c>
      <c r="C3167" s="284">
        <v>182.39</v>
      </c>
      <c r="D3167" s="98">
        <f t="shared" si="103"/>
        <v>0.44880451187544668</v>
      </c>
      <c r="E3167" s="98">
        <v>-8.7647219939757104E-4</v>
      </c>
      <c r="F3167" s="98">
        <v>3158</v>
      </c>
      <c r="G3167" s="76">
        <f t="shared" ca="1" si="102"/>
        <v>1.6933419663586129E-2</v>
      </c>
    </row>
    <row r="3168" spans="2:7">
      <c r="B3168" s="283">
        <v>40308.645833333336</v>
      </c>
      <c r="C3168" s="284">
        <v>123.23</v>
      </c>
      <c r="D3168" s="98">
        <f t="shared" si="103"/>
        <v>-0.32435988815176264</v>
      </c>
      <c r="E3168" s="98">
        <v>-8.9184368412520421E-4</v>
      </c>
      <c r="F3168" s="98">
        <v>3159</v>
      </c>
      <c r="G3168" s="76">
        <f t="shared" ca="1" si="102"/>
        <v>3.7013860623551033E-2</v>
      </c>
    </row>
    <row r="3169" spans="2:7">
      <c r="B3169" s="283">
        <v>36567.645833333336</v>
      </c>
      <c r="C3169" s="284">
        <v>33.4</v>
      </c>
      <c r="D3169" s="98">
        <f t="shared" si="103"/>
        <v>-0.7289621033839162</v>
      </c>
      <c r="E3169" s="98">
        <v>-8.973975471133766E-4</v>
      </c>
      <c r="F3169" s="98">
        <v>3160</v>
      </c>
      <c r="G3169" s="76">
        <f t="shared" ca="1" si="102"/>
        <v>-2.2812696573922622E-2</v>
      </c>
    </row>
    <row r="3170" spans="2:7">
      <c r="B3170" s="283">
        <v>41381.645833333336</v>
      </c>
      <c r="C3170" s="284">
        <v>166.53</v>
      </c>
      <c r="D3170" s="98">
        <f t="shared" si="103"/>
        <v>3.9859281437125755</v>
      </c>
      <c r="E3170" s="98">
        <v>-8.9992800575955378E-4</v>
      </c>
      <c r="F3170" s="98">
        <v>3161</v>
      </c>
      <c r="G3170" s="76">
        <f t="shared" ca="1" si="102"/>
        <v>-1.1033083183688876E-2</v>
      </c>
    </row>
    <row r="3171" spans="2:7">
      <c r="B3171" s="283">
        <v>40540.645833333336</v>
      </c>
      <c r="C3171" s="284">
        <v>133.21</v>
      </c>
      <c r="D3171" s="98">
        <f t="shared" si="103"/>
        <v>-0.20008406893652786</v>
      </c>
      <c r="E3171" s="98">
        <v>-9.0002250056253619E-4</v>
      </c>
      <c r="F3171" s="98">
        <v>3162</v>
      </c>
      <c r="G3171" s="76">
        <f t="shared" ca="1" si="102"/>
        <v>-1.4391644677088896E-2</v>
      </c>
    </row>
    <row r="3172" spans="2:7">
      <c r="B3172" s="283">
        <v>43123.645833333336</v>
      </c>
      <c r="C3172" s="284">
        <v>328.12</v>
      </c>
      <c r="D3172" s="98">
        <f t="shared" si="103"/>
        <v>1.4631784400570527</v>
      </c>
      <c r="E3172" s="98">
        <v>-9.1346446623230548E-4</v>
      </c>
      <c r="F3172" s="98">
        <v>3163</v>
      </c>
      <c r="G3172" s="76">
        <f t="shared" ca="1" si="102"/>
        <v>-5.6890005332424061E-2</v>
      </c>
    </row>
    <row r="3173" spans="2:7">
      <c r="B3173" s="283">
        <v>41068.645833333336</v>
      </c>
      <c r="C3173" s="284">
        <v>205.94</v>
      </c>
      <c r="D3173" s="98">
        <f t="shared" si="103"/>
        <v>-0.3723637693526759</v>
      </c>
      <c r="E3173" s="98">
        <v>-9.2174841119685436E-4</v>
      </c>
      <c r="F3173" s="98">
        <v>3164</v>
      </c>
      <c r="G3173" s="76">
        <f t="shared" ca="1" si="102"/>
        <v>6.152790504418356E-2</v>
      </c>
    </row>
    <row r="3174" spans="2:7">
      <c r="B3174" s="283">
        <v>38912.645833333336</v>
      </c>
      <c r="C3174" s="284">
        <v>86.6</v>
      </c>
      <c r="D3174" s="98">
        <f t="shared" si="103"/>
        <v>-0.57948917160337965</v>
      </c>
      <c r="E3174" s="98">
        <v>-9.2293493308737151E-4</v>
      </c>
      <c r="F3174" s="98">
        <v>3165</v>
      </c>
      <c r="G3174" s="76">
        <f t="shared" ca="1" si="102"/>
        <v>4.9397178393552989E-2</v>
      </c>
    </row>
    <row r="3175" spans="2:7">
      <c r="B3175" s="283">
        <v>39325.645833333336</v>
      </c>
      <c r="C3175" s="284">
        <v>85</v>
      </c>
      <c r="D3175" s="98">
        <f t="shared" si="103"/>
        <v>-1.8475750577367167E-2</v>
      </c>
      <c r="E3175" s="98">
        <v>-9.4029149036201076E-4</v>
      </c>
      <c r="F3175" s="98">
        <v>3166</v>
      </c>
      <c r="G3175" s="76">
        <f t="shared" ca="1" si="102"/>
        <v>-1.0337262447849913E-2</v>
      </c>
    </row>
    <row r="3176" spans="2:7">
      <c r="B3176" s="283">
        <v>40550.645833333336</v>
      </c>
      <c r="C3176" s="284">
        <v>145.34</v>
      </c>
      <c r="D3176" s="98">
        <f t="shared" si="103"/>
        <v>0.70988235294117641</v>
      </c>
      <c r="E3176" s="98">
        <v>-9.6233159197134377E-4</v>
      </c>
      <c r="F3176" s="98">
        <v>3167</v>
      </c>
      <c r="G3176" s="76">
        <f t="shared" ca="1" si="102"/>
        <v>7.0279653379470813E-2</v>
      </c>
    </row>
    <row r="3177" spans="2:7">
      <c r="B3177" s="283">
        <v>44008.645833333336</v>
      </c>
      <c r="C3177" s="284">
        <v>332.18</v>
      </c>
      <c r="D3177" s="98">
        <f t="shared" si="103"/>
        <v>1.2855373606715288</v>
      </c>
      <c r="E3177" s="98">
        <v>-9.6240601503760903E-4</v>
      </c>
      <c r="F3177" s="98">
        <v>3168</v>
      </c>
      <c r="G3177" s="76">
        <f t="shared" ca="1" si="102"/>
        <v>-2.1021985828878899E-3</v>
      </c>
    </row>
    <row r="3178" spans="2:7">
      <c r="B3178" s="283">
        <v>43167.645833333336</v>
      </c>
      <c r="C3178" s="284">
        <v>269.57</v>
      </c>
      <c r="D3178" s="98">
        <f t="shared" si="103"/>
        <v>-0.18848214823288578</v>
      </c>
      <c r="E3178" s="98">
        <v>-9.6356965496791069E-4</v>
      </c>
      <c r="F3178" s="98">
        <v>3169</v>
      </c>
      <c r="G3178" s="76">
        <f t="shared" ca="1" si="102"/>
        <v>4.7024900218855824E-2</v>
      </c>
    </row>
    <row r="3179" spans="2:7">
      <c r="B3179" s="283">
        <v>38978.645833333336</v>
      </c>
      <c r="C3179" s="284">
        <v>71.930000000000007</v>
      </c>
      <c r="D3179" s="98">
        <f t="shared" si="103"/>
        <v>-0.73316763734836954</v>
      </c>
      <c r="E3179" s="98">
        <v>-9.7222222222215215E-4</v>
      </c>
      <c r="F3179" s="98">
        <v>3170</v>
      </c>
      <c r="G3179" s="76">
        <f t="shared" ca="1" si="102"/>
        <v>-9.4211532972064641E-3</v>
      </c>
    </row>
    <row r="3180" spans="2:7">
      <c r="B3180" s="283">
        <v>41359.645833333336</v>
      </c>
      <c r="C3180" s="284">
        <v>184.77</v>
      </c>
      <c r="D3180" s="98">
        <f t="shared" si="103"/>
        <v>1.5687473932990406</v>
      </c>
      <c r="E3180" s="98">
        <v>-9.7323600973220348E-4</v>
      </c>
      <c r="F3180" s="98">
        <v>3171</v>
      </c>
      <c r="G3180" s="76">
        <f t="shared" ca="1" si="102"/>
        <v>-1.9836785622931118E-3</v>
      </c>
    </row>
    <row r="3181" spans="2:7">
      <c r="B3181" s="283">
        <v>40536.645833333336</v>
      </c>
      <c r="C3181" s="284">
        <v>133.19999999999999</v>
      </c>
      <c r="D3181" s="98">
        <f t="shared" si="103"/>
        <v>-0.27910375060886516</v>
      </c>
      <c r="E3181" s="98">
        <v>-9.7502437560958999E-4</v>
      </c>
      <c r="F3181" s="98">
        <v>3172</v>
      </c>
      <c r="G3181" s="76">
        <f t="shared" ca="1" si="102"/>
        <v>4.8904856996270429E-3</v>
      </c>
    </row>
    <row r="3182" spans="2:7">
      <c r="B3182" s="283">
        <v>45218.645833333336</v>
      </c>
      <c r="C3182" s="284">
        <v>767.38</v>
      </c>
      <c r="D3182" s="98">
        <f t="shared" si="103"/>
        <v>4.761111111111112</v>
      </c>
      <c r="E3182" s="98">
        <v>-9.7639722442810495E-4</v>
      </c>
      <c r="F3182" s="98">
        <v>3173</v>
      </c>
      <c r="G3182" s="76">
        <f t="shared" ca="1" si="102"/>
        <v>1.0092228616424727E-2</v>
      </c>
    </row>
    <row r="3183" spans="2:7">
      <c r="B3183" s="283">
        <v>44776.645833333336</v>
      </c>
      <c r="C3183" s="284">
        <v>387.37</v>
      </c>
      <c r="D3183" s="98">
        <f t="shared" si="103"/>
        <v>-0.49520446193541656</v>
      </c>
      <c r="E3183" s="98">
        <v>-9.8001289490645682E-4</v>
      </c>
      <c r="F3183" s="98">
        <v>3174</v>
      </c>
      <c r="G3183" s="76">
        <f t="shared" ca="1" si="102"/>
        <v>-1.0350262299305149E-2</v>
      </c>
    </row>
    <row r="3184" spans="2:7">
      <c r="B3184" s="283">
        <v>39680.645833333336</v>
      </c>
      <c r="C3184" s="284">
        <v>100.01</v>
      </c>
      <c r="D3184" s="98">
        <f t="shared" si="103"/>
        <v>-0.74182306322120972</v>
      </c>
      <c r="E3184" s="98">
        <v>-9.9890120867041077E-4</v>
      </c>
      <c r="F3184" s="98">
        <v>3175</v>
      </c>
      <c r="G3184" s="76">
        <f t="shared" ca="1" si="102"/>
        <v>-3.2563594189898563E-2</v>
      </c>
    </row>
    <row r="3185" spans="2:7">
      <c r="B3185" s="283">
        <v>45061.645833333336</v>
      </c>
      <c r="C3185" s="284">
        <v>569.6</v>
      </c>
      <c r="D3185" s="98">
        <f t="shared" si="103"/>
        <v>4.6954304569543046</v>
      </c>
      <c r="E3185" s="98">
        <v>-1.0172226314495436E-3</v>
      </c>
      <c r="F3185" s="98">
        <v>3176</v>
      </c>
      <c r="G3185" s="76">
        <f t="shared" ca="1" si="102"/>
        <v>3.474628391025928E-2</v>
      </c>
    </row>
    <row r="3186" spans="2:7">
      <c r="B3186" s="283">
        <v>42081.645833333336</v>
      </c>
      <c r="C3186" s="284">
        <v>157.07</v>
      </c>
      <c r="D3186" s="98">
        <f t="shared" si="103"/>
        <v>-0.72424508426966294</v>
      </c>
      <c r="E3186" s="98">
        <v>-1.0176175030209844E-3</v>
      </c>
      <c r="F3186" s="98">
        <v>3177</v>
      </c>
      <c r="G3186" s="76">
        <f t="shared" ca="1" si="102"/>
        <v>6.165501744937512E-2</v>
      </c>
    </row>
    <row r="3187" spans="2:7">
      <c r="B3187" s="283">
        <v>40617.645833333336</v>
      </c>
      <c r="C3187" s="284">
        <v>125.76</v>
      </c>
      <c r="D3187" s="98">
        <f t="shared" si="103"/>
        <v>-0.19933787483287702</v>
      </c>
      <c r="E3187" s="98">
        <v>-1.0326475494478737E-3</v>
      </c>
      <c r="F3187" s="98">
        <v>3178</v>
      </c>
      <c r="G3187" s="76">
        <f t="shared" ca="1" si="102"/>
        <v>-1.9459136629343187E-2</v>
      </c>
    </row>
    <row r="3188" spans="2:7">
      <c r="B3188" s="283">
        <v>38264.645833333336</v>
      </c>
      <c r="C3188" s="284">
        <v>28.67</v>
      </c>
      <c r="D3188" s="98">
        <f t="shared" si="103"/>
        <v>-0.77202608142493645</v>
      </c>
      <c r="E3188" s="98">
        <v>-1.045296167247356E-3</v>
      </c>
      <c r="F3188" s="98">
        <v>3179</v>
      </c>
      <c r="G3188" s="76">
        <f t="shared" ca="1" si="102"/>
        <v>-4.0313432835748786E-2</v>
      </c>
    </row>
    <row r="3189" spans="2:7">
      <c r="B3189" s="283">
        <v>38303.645833333336</v>
      </c>
      <c r="C3189" s="284">
        <v>28.67</v>
      </c>
      <c r="D3189" s="98">
        <f t="shared" si="103"/>
        <v>0</v>
      </c>
      <c r="E3189" s="98">
        <v>-1.045296167247356E-3</v>
      </c>
      <c r="F3189" s="98">
        <v>3180</v>
      </c>
      <c r="G3189" s="76">
        <f t="shared" ca="1" si="102"/>
        <v>3.4890800284084221E-2</v>
      </c>
    </row>
    <row r="3190" spans="2:7">
      <c r="B3190" s="283">
        <v>42032.645833333336</v>
      </c>
      <c r="C3190" s="284">
        <v>186.7</v>
      </c>
      <c r="D3190" s="98">
        <f t="shared" si="103"/>
        <v>5.5120334844785486</v>
      </c>
      <c r="E3190" s="98">
        <v>-1.0700909577314732E-3</v>
      </c>
      <c r="F3190" s="98">
        <v>3181</v>
      </c>
      <c r="G3190" s="76">
        <f t="shared" ca="1" si="102"/>
        <v>1.0520099927641443E-2</v>
      </c>
    </row>
    <row r="3191" spans="2:7">
      <c r="B3191" s="283">
        <v>41773.645833333336</v>
      </c>
      <c r="C3191" s="284">
        <v>214.18</v>
      </c>
      <c r="D3191" s="98">
        <f t="shared" si="103"/>
        <v>0.14718800214247474</v>
      </c>
      <c r="E3191" s="98">
        <v>-1.0727111608599404E-3</v>
      </c>
      <c r="F3191" s="98">
        <v>3182</v>
      </c>
      <c r="G3191" s="76">
        <f t="shared" ca="1" si="102"/>
        <v>9.5353270953344223E-3</v>
      </c>
    </row>
    <row r="3192" spans="2:7">
      <c r="B3192" s="283">
        <v>39098.645833333336</v>
      </c>
      <c r="C3192" s="284">
        <v>92.2</v>
      </c>
      <c r="D3192" s="98">
        <f t="shared" si="103"/>
        <v>-0.56952096367541327</v>
      </c>
      <c r="E3192" s="98">
        <v>-1.0834236186347823E-3</v>
      </c>
      <c r="F3192" s="98">
        <v>3183</v>
      </c>
      <c r="G3192" s="76">
        <f t="shared" ca="1" si="102"/>
        <v>-2.7731936526779613E-3</v>
      </c>
    </row>
    <row r="3193" spans="2:7">
      <c r="B3193" s="283">
        <v>38358.645833333336</v>
      </c>
      <c r="C3193" s="284">
        <v>36.69</v>
      </c>
      <c r="D3193" s="98">
        <f t="shared" si="103"/>
        <v>-0.60206073752711498</v>
      </c>
      <c r="E3193" s="98">
        <v>-1.0890280424720178E-3</v>
      </c>
      <c r="F3193" s="98">
        <v>3184</v>
      </c>
      <c r="G3193" s="76">
        <f t="shared" ca="1" si="102"/>
        <v>2.6554427886150745E-2</v>
      </c>
    </row>
    <row r="3194" spans="2:7">
      <c r="B3194" s="283">
        <v>39385.645833333336</v>
      </c>
      <c r="C3194" s="284">
        <v>91.03</v>
      </c>
      <c r="D3194" s="98">
        <f t="shared" si="103"/>
        <v>1.4810575088579996</v>
      </c>
      <c r="E3194" s="98">
        <v>-1.0973334796443579E-3</v>
      </c>
      <c r="F3194" s="98">
        <v>3185</v>
      </c>
      <c r="G3194" s="76">
        <f t="shared" ca="1" si="102"/>
        <v>4.5285041930502798E-2</v>
      </c>
    </row>
    <row r="3195" spans="2:7">
      <c r="B3195" s="283">
        <v>45441.645833333336</v>
      </c>
      <c r="C3195" s="284">
        <v>1290.8499999999999</v>
      </c>
      <c r="D3195" s="98">
        <f t="shared" si="103"/>
        <v>13.180489948368669</v>
      </c>
      <c r="E3195" s="98">
        <v>-1.0988415733554913E-3</v>
      </c>
      <c r="F3195" s="98">
        <v>3186</v>
      </c>
      <c r="G3195" s="76">
        <f t="shared" ca="1" si="102"/>
        <v>-5.2472979922857932E-3</v>
      </c>
    </row>
    <row r="3196" spans="2:7">
      <c r="B3196" s="283">
        <v>41344.645833333336</v>
      </c>
      <c r="C3196" s="284">
        <v>199.01</v>
      </c>
      <c r="D3196" s="98">
        <f t="shared" si="103"/>
        <v>-0.84583026687841345</v>
      </c>
      <c r="E3196" s="98">
        <v>-1.1042513677659294E-3</v>
      </c>
      <c r="F3196" s="98">
        <v>3187</v>
      </c>
      <c r="G3196" s="76">
        <f t="shared" ca="1" si="102"/>
        <v>1.6817029128654608E-2</v>
      </c>
    </row>
    <row r="3197" spans="2:7">
      <c r="B3197" s="283">
        <v>40126.645833333336</v>
      </c>
      <c r="C3197" s="284">
        <v>116.88</v>
      </c>
      <c r="D3197" s="98">
        <f t="shared" si="103"/>
        <v>-0.41269282950605501</v>
      </c>
      <c r="E3197" s="98">
        <v>-1.1110161524656714E-3</v>
      </c>
      <c r="F3197" s="98">
        <v>3188</v>
      </c>
      <c r="G3197" s="76">
        <f t="shared" ca="1" si="102"/>
        <v>-2.9749990430818385E-2</v>
      </c>
    </row>
    <row r="3198" spans="2:7">
      <c r="B3198" s="283">
        <v>43287.645833333336</v>
      </c>
      <c r="C3198" s="284">
        <v>239.28</v>
      </c>
      <c r="D3198" s="98">
        <f t="shared" si="103"/>
        <v>1.0472279260780288</v>
      </c>
      <c r="E3198" s="98">
        <v>-1.1271133375079234E-3</v>
      </c>
      <c r="F3198" s="98">
        <v>3189</v>
      </c>
      <c r="G3198" s="76">
        <f t="shared" ca="1" si="102"/>
        <v>-3.1516668135793596E-2</v>
      </c>
    </row>
    <row r="3199" spans="2:7">
      <c r="B3199" s="283">
        <v>44376.645833333336</v>
      </c>
      <c r="C3199" s="284">
        <v>335.62</v>
      </c>
      <c r="D3199" s="98">
        <f t="shared" si="103"/>
        <v>0.40262454028752925</v>
      </c>
      <c r="E3199" s="98">
        <v>-1.1309523809523991E-3</v>
      </c>
      <c r="F3199" s="98">
        <v>3190</v>
      </c>
      <c r="G3199" s="76">
        <f t="shared" ca="1" si="102"/>
        <v>2.5017116483801793E-2</v>
      </c>
    </row>
    <row r="3200" spans="2:7">
      <c r="B3200" s="283">
        <v>43341.645833333336</v>
      </c>
      <c r="C3200" s="284">
        <v>288.77</v>
      </c>
      <c r="D3200" s="98">
        <f t="shared" si="103"/>
        <v>-0.13959239616232655</v>
      </c>
      <c r="E3200" s="98">
        <v>-1.141473538568083E-3</v>
      </c>
      <c r="F3200" s="98">
        <v>3191</v>
      </c>
      <c r="G3200" s="76">
        <f t="shared" ca="1" si="102"/>
        <v>2.286416165136515E-3</v>
      </c>
    </row>
    <row r="3201" spans="2:7">
      <c r="B3201" s="283">
        <v>40674.645833333336</v>
      </c>
      <c r="C3201" s="284">
        <v>131.07</v>
      </c>
      <c r="D3201" s="98">
        <f t="shared" si="103"/>
        <v>-0.5461093603906223</v>
      </c>
      <c r="E3201" s="98">
        <v>-1.1431184270690453E-3</v>
      </c>
      <c r="F3201" s="98">
        <v>3192</v>
      </c>
      <c r="G3201" s="76">
        <f t="shared" ca="1" si="102"/>
        <v>8.5327814405222763E-3</v>
      </c>
    </row>
    <row r="3202" spans="2:7">
      <c r="B3202" s="283">
        <v>39603.645833333336</v>
      </c>
      <c r="C3202" s="284">
        <v>95</v>
      </c>
      <c r="D3202" s="98">
        <f t="shared" si="103"/>
        <v>-0.27519645990691988</v>
      </c>
      <c r="E3202" s="98">
        <v>-1.1565555672379269E-3</v>
      </c>
      <c r="F3202" s="98">
        <v>3193</v>
      </c>
      <c r="G3202" s="76">
        <f t="shared" ca="1" si="102"/>
        <v>1.6380712396952865E-2</v>
      </c>
    </row>
    <row r="3203" spans="2:7">
      <c r="B3203" s="283">
        <v>40809.645833333336</v>
      </c>
      <c r="C3203" s="284">
        <v>232.97</v>
      </c>
      <c r="D3203" s="98">
        <f t="shared" si="103"/>
        <v>1.4523157894736842</v>
      </c>
      <c r="E3203" s="98">
        <v>-1.1576058995027561E-3</v>
      </c>
      <c r="F3203" s="98">
        <v>3194</v>
      </c>
      <c r="G3203" s="76">
        <f t="shared" ca="1" si="102"/>
        <v>1.8497999719433132E-2</v>
      </c>
    </row>
    <row r="3204" spans="2:7">
      <c r="B3204" s="283">
        <v>40680.645833333336</v>
      </c>
      <c r="C3204" s="284">
        <v>128.88</v>
      </c>
      <c r="D3204" s="98">
        <f t="shared" si="103"/>
        <v>-0.44679572477142981</v>
      </c>
      <c r="E3204" s="98">
        <v>-1.1625203441060217E-3</v>
      </c>
      <c r="F3204" s="98">
        <v>3195</v>
      </c>
      <c r="G3204" s="76">
        <f t="shared" ca="1" si="102"/>
        <v>4.7658457864958315E-2</v>
      </c>
    </row>
    <row r="3205" spans="2:7">
      <c r="B3205" s="283">
        <v>40213.645833333336</v>
      </c>
      <c r="C3205" s="284">
        <v>128.30000000000001</v>
      </c>
      <c r="D3205" s="98">
        <f t="shared" si="103"/>
        <v>-4.5003103662319965E-3</v>
      </c>
      <c r="E3205" s="98">
        <v>-1.1677695601399751E-3</v>
      </c>
      <c r="F3205" s="98">
        <v>3196</v>
      </c>
      <c r="G3205" s="76">
        <f t="shared" ca="1" si="102"/>
        <v>-4.5760107201978414E-2</v>
      </c>
    </row>
    <row r="3206" spans="2:7">
      <c r="B3206" s="283">
        <v>41246.645833333336</v>
      </c>
      <c r="C3206" s="284">
        <v>212.62</v>
      </c>
      <c r="D3206" s="98">
        <f t="shared" si="103"/>
        <v>0.65720966484801235</v>
      </c>
      <c r="E3206" s="98">
        <v>-1.174425705829818E-3</v>
      </c>
      <c r="F3206" s="98">
        <v>3197</v>
      </c>
      <c r="G3206" s="76">
        <f t="shared" ca="1" si="102"/>
        <v>6.1867425602242232E-3</v>
      </c>
    </row>
    <row r="3207" spans="2:7">
      <c r="B3207" s="283">
        <v>39358.645833333336</v>
      </c>
      <c r="C3207" s="284">
        <v>101.7</v>
      </c>
      <c r="D3207" s="98">
        <f t="shared" si="103"/>
        <v>-0.52168187376540298</v>
      </c>
      <c r="E3207" s="98">
        <v>-1.1785503830288313E-3</v>
      </c>
      <c r="F3207" s="98">
        <v>3198</v>
      </c>
      <c r="G3207" s="76">
        <f t="shared" ca="1" si="102"/>
        <v>4.7883089865361862E-2</v>
      </c>
    </row>
    <row r="3208" spans="2:7">
      <c r="B3208" s="283">
        <v>45114.645833333336</v>
      </c>
      <c r="C3208" s="284">
        <v>574.66999999999996</v>
      </c>
      <c r="D3208" s="98">
        <f t="shared" si="103"/>
        <v>4.6506391347099303</v>
      </c>
      <c r="E3208" s="98">
        <v>-1.1818892847832441E-3</v>
      </c>
      <c r="F3208" s="98">
        <v>3199</v>
      </c>
      <c r="G3208" s="76">
        <f t="shared" ca="1" si="102"/>
        <v>-8.5650073557906655E-3</v>
      </c>
    </row>
    <row r="3209" spans="2:7">
      <c r="B3209" s="283">
        <v>37421.645833333336</v>
      </c>
      <c r="C3209" s="284">
        <v>25.33</v>
      </c>
      <c r="D3209" s="98">
        <f t="shared" si="103"/>
        <v>-0.95592252945168532</v>
      </c>
      <c r="E3209" s="98">
        <v>-1.1829652996845352E-3</v>
      </c>
      <c r="F3209" s="98">
        <v>3200</v>
      </c>
      <c r="G3209" s="76">
        <f t="shared" ca="1" si="102"/>
        <v>9.7463118346137936E-3</v>
      </c>
    </row>
    <row r="3210" spans="2:7">
      <c r="B3210" s="283">
        <v>43031.645833333336</v>
      </c>
      <c r="C3210" s="284">
        <v>335.6</v>
      </c>
      <c r="D3210" s="98">
        <f t="shared" si="103"/>
        <v>12.249111725227005</v>
      </c>
      <c r="E3210" s="98">
        <v>-1.1904761904760752E-3</v>
      </c>
      <c r="F3210" s="98">
        <v>3201</v>
      </c>
      <c r="G3210" s="76">
        <f t="shared" ref="G3210:G3273" ca="1" si="104">_xlfn.NORM.INV(RAND(),M$12,M$13)</f>
        <v>4.0694484079663418E-2</v>
      </c>
    </row>
    <row r="3211" spans="2:7">
      <c r="B3211" s="283">
        <v>40624.645833333336</v>
      </c>
      <c r="C3211" s="284">
        <v>125.56</v>
      </c>
      <c r="D3211" s="98">
        <f t="shared" ref="D3211:D3274" si="105">C3211/C3210-1</f>
        <v>-0.62586412395709179</v>
      </c>
      <c r="E3211" s="98">
        <v>-1.1932224962214466E-3</v>
      </c>
      <c r="F3211" s="98">
        <v>3202</v>
      </c>
      <c r="G3211" s="76">
        <f t="shared" ca="1" si="104"/>
        <v>3.1973666820463341E-2</v>
      </c>
    </row>
    <row r="3212" spans="2:7">
      <c r="B3212" s="283">
        <v>39840.645833333336</v>
      </c>
      <c r="C3212" s="284">
        <v>50.16</v>
      </c>
      <c r="D3212" s="98">
        <f t="shared" si="105"/>
        <v>-0.60050971647021345</v>
      </c>
      <c r="E3212" s="98">
        <v>-1.1947431302270495E-3</v>
      </c>
      <c r="F3212" s="98">
        <v>3203</v>
      </c>
      <c r="G3212" s="76">
        <f t="shared" ca="1" si="104"/>
        <v>-1.5752389443937524E-2</v>
      </c>
    </row>
    <row r="3213" spans="2:7">
      <c r="B3213" s="283">
        <v>40864.645833333336</v>
      </c>
      <c r="C3213" s="284">
        <v>200.13</v>
      </c>
      <c r="D3213" s="98">
        <f t="shared" si="105"/>
        <v>2.9898325358851676</v>
      </c>
      <c r="E3213" s="98">
        <v>-1.197784099416177E-3</v>
      </c>
      <c r="F3213" s="98">
        <v>3204</v>
      </c>
      <c r="G3213" s="76">
        <f t="shared" ca="1" si="104"/>
        <v>-1.5249689754872304E-2</v>
      </c>
    </row>
    <row r="3214" spans="2:7">
      <c r="B3214" s="283">
        <v>40421.645833333336</v>
      </c>
      <c r="C3214" s="284">
        <v>116.59</v>
      </c>
      <c r="D3214" s="98">
        <f t="shared" si="105"/>
        <v>-0.41742867136361361</v>
      </c>
      <c r="E3214" s="98">
        <v>-1.1993489248693923E-3</v>
      </c>
      <c r="F3214" s="98">
        <v>3205</v>
      </c>
      <c r="G3214" s="76">
        <f t="shared" ca="1" si="104"/>
        <v>-3.3668788924553092E-2</v>
      </c>
    </row>
    <row r="3215" spans="2:7">
      <c r="B3215" s="283">
        <v>43626.645833333336</v>
      </c>
      <c r="C3215" s="284">
        <v>297.02</v>
      </c>
      <c r="D3215" s="98">
        <f t="shared" si="105"/>
        <v>1.547559825027875</v>
      </c>
      <c r="E3215" s="98">
        <v>-1.2105723316968575E-3</v>
      </c>
      <c r="F3215" s="98">
        <v>3206</v>
      </c>
      <c r="G3215" s="76">
        <f t="shared" ca="1" si="104"/>
        <v>-2.6448426880749856E-3</v>
      </c>
    </row>
    <row r="3216" spans="2:7">
      <c r="B3216" s="283">
        <v>40856.645833333336</v>
      </c>
      <c r="C3216" s="284">
        <v>221.16</v>
      </c>
      <c r="D3216" s="98">
        <f t="shared" si="105"/>
        <v>-0.25540367652009965</v>
      </c>
      <c r="E3216" s="98">
        <v>-1.2193469719550265E-3</v>
      </c>
      <c r="F3216" s="98">
        <v>3207</v>
      </c>
      <c r="G3216" s="76">
        <f t="shared" ca="1" si="104"/>
        <v>8.1276015949439083E-3</v>
      </c>
    </row>
    <row r="3217" spans="2:7">
      <c r="B3217" s="283">
        <v>38329.645833333336</v>
      </c>
      <c r="C3217" s="284">
        <v>32.64</v>
      </c>
      <c r="D3217" s="98">
        <f t="shared" si="105"/>
        <v>-0.85241454150841023</v>
      </c>
      <c r="E3217" s="98">
        <v>-1.223990208078285E-3</v>
      </c>
      <c r="F3217" s="98">
        <v>3208</v>
      </c>
      <c r="G3217" s="76">
        <f t="shared" ca="1" si="104"/>
        <v>-1.1599581569424958E-2</v>
      </c>
    </row>
    <row r="3218" spans="2:7">
      <c r="B3218" s="283">
        <v>40086.645833333336</v>
      </c>
      <c r="C3218" s="284">
        <v>121.53</v>
      </c>
      <c r="D3218" s="98">
        <f t="shared" si="105"/>
        <v>2.7233455882352939</v>
      </c>
      <c r="E3218" s="98">
        <v>-1.2327416173570915E-3</v>
      </c>
      <c r="F3218" s="98">
        <v>3209</v>
      </c>
      <c r="G3218" s="76">
        <f t="shared" ca="1" si="104"/>
        <v>1.49537961936127E-3</v>
      </c>
    </row>
    <row r="3219" spans="2:7">
      <c r="B3219" s="283">
        <v>39443.645833333336</v>
      </c>
      <c r="C3219" s="284">
        <v>96.31</v>
      </c>
      <c r="D3219" s="98">
        <f t="shared" si="105"/>
        <v>-0.20752077676293923</v>
      </c>
      <c r="E3219" s="98">
        <v>-1.2444260085036074E-3</v>
      </c>
      <c r="F3219" s="98">
        <v>3210</v>
      </c>
      <c r="G3219" s="76">
        <f t="shared" ca="1" si="104"/>
        <v>2.0894659420128175E-2</v>
      </c>
    </row>
    <row r="3220" spans="2:7">
      <c r="B3220" s="283">
        <v>39078.645833333336</v>
      </c>
      <c r="C3220" s="284">
        <v>87.36</v>
      </c>
      <c r="D3220" s="98">
        <f t="shared" si="105"/>
        <v>-9.2929083168933668E-2</v>
      </c>
      <c r="E3220" s="98">
        <v>-1.2575740253800705E-3</v>
      </c>
      <c r="F3220" s="98">
        <v>3211</v>
      </c>
      <c r="G3220" s="76">
        <f t="shared" ca="1" si="104"/>
        <v>-2.0653541562112014E-2</v>
      </c>
    </row>
    <row r="3221" spans="2:7">
      <c r="B3221" s="283">
        <v>40144.645833333336</v>
      </c>
      <c r="C3221" s="284">
        <v>118.12</v>
      </c>
      <c r="D3221" s="98">
        <f t="shared" si="105"/>
        <v>0.35210622710622719</v>
      </c>
      <c r="E3221" s="98">
        <v>-1.2682844339223509E-3</v>
      </c>
      <c r="F3221" s="98">
        <v>3212</v>
      </c>
      <c r="G3221" s="76">
        <f t="shared" ca="1" si="104"/>
        <v>-1.5246153480304E-2</v>
      </c>
    </row>
    <row r="3222" spans="2:7">
      <c r="B3222" s="283">
        <v>41824.645833333336</v>
      </c>
      <c r="C3222" s="284">
        <v>196.61</v>
      </c>
      <c r="D3222" s="98">
        <f t="shared" si="105"/>
        <v>0.66449373518455812</v>
      </c>
      <c r="E3222" s="98">
        <v>-1.2699380270242422E-3</v>
      </c>
      <c r="F3222" s="98">
        <v>3213</v>
      </c>
      <c r="G3222" s="76">
        <f t="shared" ca="1" si="104"/>
        <v>4.1348344885517432E-2</v>
      </c>
    </row>
    <row r="3223" spans="2:7">
      <c r="B3223" s="283">
        <v>38636.645833333336</v>
      </c>
      <c r="C3223" s="284">
        <v>69.930000000000007</v>
      </c>
      <c r="D3223" s="98">
        <f t="shared" si="105"/>
        <v>-0.64432124510452171</v>
      </c>
      <c r="E3223" s="98">
        <v>-1.2853470437016457E-3</v>
      </c>
      <c r="F3223" s="98">
        <v>3214</v>
      </c>
      <c r="G3223" s="76">
        <f t="shared" ca="1" si="104"/>
        <v>4.0300129367158641E-3</v>
      </c>
    </row>
    <row r="3224" spans="2:7">
      <c r="B3224" s="283">
        <v>45595.645833333336</v>
      </c>
      <c r="C3224" s="284">
        <v>2117.6</v>
      </c>
      <c r="D3224" s="98">
        <f t="shared" si="105"/>
        <v>29.281710281710279</v>
      </c>
      <c r="E3224" s="98">
        <v>-1.2875354308056197E-3</v>
      </c>
      <c r="F3224" s="98">
        <v>3215</v>
      </c>
      <c r="G3224" s="76">
        <f t="shared" ca="1" si="104"/>
        <v>1.4841041325729347E-2</v>
      </c>
    </row>
    <row r="3225" spans="2:7">
      <c r="B3225" s="283">
        <v>39582.645833333336</v>
      </c>
      <c r="C3225" s="284">
        <v>92.76</v>
      </c>
      <c r="D3225" s="98">
        <f t="shared" si="105"/>
        <v>-0.95619569323762754</v>
      </c>
      <c r="E3225" s="98">
        <v>-1.2919896640826156E-3</v>
      </c>
      <c r="F3225" s="98">
        <v>3216</v>
      </c>
      <c r="G3225" s="76">
        <f t="shared" ca="1" si="104"/>
        <v>1.3665717186470298E-2</v>
      </c>
    </row>
    <row r="3226" spans="2:7">
      <c r="B3226" s="283">
        <v>37013.645833333336</v>
      </c>
      <c r="C3226" s="284">
        <v>23.17</v>
      </c>
      <c r="D3226" s="98">
        <f t="shared" si="105"/>
        <v>-0.75021561017680027</v>
      </c>
      <c r="E3226" s="98">
        <v>-1.293103448275712E-3</v>
      </c>
      <c r="F3226" s="98">
        <v>3217</v>
      </c>
      <c r="G3226" s="76">
        <f t="shared" ca="1" si="104"/>
        <v>6.3820779046764708E-3</v>
      </c>
    </row>
    <row r="3227" spans="2:7">
      <c r="B3227" s="283">
        <v>45275.645833333336</v>
      </c>
      <c r="C3227" s="284">
        <v>695.02</v>
      </c>
      <c r="D3227" s="98">
        <f t="shared" si="105"/>
        <v>28.996547259387135</v>
      </c>
      <c r="E3227" s="98">
        <v>-1.2932520979422879E-3</v>
      </c>
      <c r="F3227" s="98">
        <v>3218</v>
      </c>
      <c r="G3227" s="76">
        <f t="shared" ca="1" si="104"/>
        <v>-3.5121460551071795E-3</v>
      </c>
    </row>
    <row r="3228" spans="2:7">
      <c r="B3228" s="283">
        <v>39916.645833333336</v>
      </c>
      <c r="C3228" s="284">
        <v>54</v>
      </c>
      <c r="D3228" s="98">
        <f t="shared" si="105"/>
        <v>-0.9223043941181549</v>
      </c>
      <c r="E3228" s="98">
        <v>-1.2946180876641789E-3</v>
      </c>
      <c r="F3228" s="98">
        <v>3219</v>
      </c>
      <c r="G3228" s="76">
        <f t="shared" ca="1" si="104"/>
        <v>-3.8209038822918505E-2</v>
      </c>
    </row>
    <row r="3229" spans="2:7">
      <c r="B3229" s="283">
        <v>40463.645833333336</v>
      </c>
      <c r="C3229" s="284">
        <v>115.44</v>
      </c>
      <c r="D3229" s="98">
        <f t="shared" si="105"/>
        <v>1.1377777777777776</v>
      </c>
      <c r="E3229" s="98">
        <v>-1.2976901116014128E-3</v>
      </c>
      <c r="F3229" s="98">
        <v>3220</v>
      </c>
      <c r="G3229" s="76">
        <f t="shared" ca="1" si="104"/>
        <v>-5.5572295821131615E-2</v>
      </c>
    </row>
    <row r="3230" spans="2:7">
      <c r="B3230" s="283">
        <v>44245.645833333336</v>
      </c>
      <c r="C3230" s="284">
        <v>307.52999999999997</v>
      </c>
      <c r="D3230" s="98">
        <f t="shared" si="105"/>
        <v>1.6639812889812888</v>
      </c>
      <c r="E3230" s="98">
        <v>-1.2989965251843927E-3</v>
      </c>
      <c r="F3230" s="98">
        <v>3221</v>
      </c>
      <c r="G3230" s="76">
        <f t="shared" ca="1" si="104"/>
        <v>-7.5702044968233208E-3</v>
      </c>
    </row>
    <row r="3231" spans="2:7">
      <c r="B3231" s="283">
        <v>41121.645833333336</v>
      </c>
      <c r="C3231" s="284">
        <v>214.91</v>
      </c>
      <c r="D3231" s="98">
        <f t="shared" si="105"/>
        <v>-0.30117386921601141</v>
      </c>
      <c r="E3231" s="98">
        <v>-1.3011757051907269E-3</v>
      </c>
      <c r="F3231" s="98">
        <v>3222</v>
      </c>
      <c r="G3231" s="76">
        <f t="shared" ca="1" si="104"/>
        <v>1.8880405401460205E-2</v>
      </c>
    </row>
    <row r="3232" spans="2:7">
      <c r="B3232" s="283">
        <v>40469.645833333336</v>
      </c>
      <c r="C3232" s="284">
        <v>114.91</v>
      </c>
      <c r="D3232" s="98">
        <f t="shared" si="105"/>
        <v>-0.4653110604439068</v>
      </c>
      <c r="E3232" s="98">
        <v>-1.3036676516600121E-3</v>
      </c>
      <c r="F3232" s="98">
        <v>3223</v>
      </c>
      <c r="G3232" s="76">
        <f t="shared" ca="1" si="104"/>
        <v>2.0909352828732075E-2</v>
      </c>
    </row>
    <row r="3233" spans="2:7">
      <c r="B3233" s="283">
        <v>42048.645833333336</v>
      </c>
      <c r="C3233" s="284">
        <v>166.83</v>
      </c>
      <c r="D3233" s="98">
        <f t="shared" si="105"/>
        <v>0.45183186841876277</v>
      </c>
      <c r="E3233" s="98">
        <v>-1.3169709667764096E-3</v>
      </c>
      <c r="F3233" s="98">
        <v>3224</v>
      </c>
      <c r="G3233" s="76">
        <f t="shared" ca="1" si="104"/>
        <v>4.2181387067437758E-2</v>
      </c>
    </row>
    <row r="3234" spans="2:7">
      <c r="B3234" s="283">
        <v>38250.645833333336</v>
      </c>
      <c r="C3234" s="284">
        <v>30.3</v>
      </c>
      <c r="D3234" s="98">
        <f t="shared" si="105"/>
        <v>-0.81837798957022123</v>
      </c>
      <c r="E3234" s="98">
        <v>-1.3183915622939635E-3</v>
      </c>
      <c r="F3234" s="98">
        <v>3225</v>
      </c>
      <c r="G3234" s="76">
        <f t="shared" ca="1" si="104"/>
        <v>-3.0603818668258058E-2</v>
      </c>
    </row>
    <row r="3235" spans="2:7">
      <c r="B3235" s="283">
        <v>42494.645833333336</v>
      </c>
      <c r="C3235" s="284">
        <v>293.38</v>
      </c>
      <c r="D3235" s="98">
        <f t="shared" si="105"/>
        <v>8.6825082508250819</v>
      </c>
      <c r="E3235" s="98">
        <v>-1.3275691867786765E-3</v>
      </c>
      <c r="F3235" s="98">
        <v>3226</v>
      </c>
      <c r="G3235" s="76">
        <f t="shared" ca="1" si="104"/>
        <v>-1.0439800077484322E-2</v>
      </c>
    </row>
    <row r="3236" spans="2:7">
      <c r="B3236" s="283">
        <v>44263.645833333336</v>
      </c>
      <c r="C3236" s="284">
        <v>300.83</v>
      </c>
      <c r="D3236" s="98">
        <f t="shared" si="105"/>
        <v>2.5393687367918805E-2</v>
      </c>
      <c r="E3236" s="98">
        <v>-1.3278889884806855E-3</v>
      </c>
      <c r="F3236" s="98">
        <v>3227</v>
      </c>
      <c r="G3236" s="76">
        <f t="shared" ca="1" si="104"/>
        <v>2.0458512053407627E-2</v>
      </c>
    </row>
    <row r="3237" spans="2:7">
      <c r="B3237" s="283">
        <v>41179.645833333336</v>
      </c>
      <c r="C3237" s="284">
        <v>232.69</v>
      </c>
      <c r="D3237" s="98">
        <f t="shared" si="105"/>
        <v>-0.22650666489379379</v>
      </c>
      <c r="E3237" s="98">
        <v>-1.3304721030042987E-3</v>
      </c>
      <c r="F3237" s="98">
        <v>3228</v>
      </c>
      <c r="G3237" s="76">
        <f t="shared" ca="1" si="104"/>
        <v>1.1699136916504328E-2</v>
      </c>
    </row>
    <row r="3238" spans="2:7">
      <c r="B3238" s="283">
        <v>36896.645833333336</v>
      </c>
      <c r="C3238" s="284">
        <v>37.36</v>
      </c>
      <c r="D3238" s="98">
        <f t="shared" si="105"/>
        <v>-0.83944303579870216</v>
      </c>
      <c r="E3238" s="98">
        <v>-1.3365410318095794E-3</v>
      </c>
      <c r="F3238" s="98">
        <v>3229</v>
      </c>
      <c r="G3238" s="76">
        <f t="shared" ca="1" si="104"/>
        <v>5.7463456619508153E-3</v>
      </c>
    </row>
    <row r="3239" spans="2:7">
      <c r="B3239" s="283">
        <v>41296.645833333336</v>
      </c>
      <c r="C3239" s="284">
        <v>223.04</v>
      </c>
      <c r="D3239" s="98">
        <f t="shared" si="105"/>
        <v>4.970021413276231</v>
      </c>
      <c r="E3239" s="98">
        <v>-1.3432434852691522E-3</v>
      </c>
      <c r="F3239" s="98">
        <v>3230</v>
      </c>
      <c r="G3239" s="76">
        <f t="shared" ca="1" si="104"/>
        <v>1.3520388070587308E-2</v>
      </c>
    </row>
    <row r="3240" spans="2:7">
      <c r="B3240" s="283">
        <v>45055.645833333336</v>
      </c>
      <c r="C3240" s="284">
        <v>564.87</v>
      </c>
      <c r="D3240" s="98">
        <f t="shared" si="105"/>
        <v>1.5325950502152081</v>
      </c>
      <c r="E3240" s="98">
        <v>-1.3436345314074005E-3</v>
      </c>
      <c r="F3240" s="98">
        <v>3231</v>
      </c>
      <c r="G3240" s="76">
        <f t="shared" ca="1" si="104"/>
        <v>-4.1011063849565786E-2</v>
      </c>
    </row>
    <row r="3241" spans="2:7">
      <c r="B3241" s="283">
        <v>38525.645833333336</v>
      </c>
      <c r="C3241" s="284">
        <v>51.93</v>
      </c>
      <c r="D3241" s="98">
        <f t="shared" si="105"/>
        <v>-0.90806734292846136</v>
      </c>
      <c r="E3241" s="98">
        <v>-1.3461538461538858E-3</v>
      </c>
      <c r="F3241" s="98">
        <v>3232</v>
      </c>
      <c r="G3241" s="76">
        <f t="shared" ca="1" si="104"/>
        <v>-4.330880062884751E-2</v>
      </c>
    </row>
    <row r="3242" spans="2:7">
      <c r="B3242" s="283">
        <v>44735.645833333336</v>
      </c>
      <c r="C3242" s="284">
        <v>341.22</v>
      </c>
      <c r="D3242" s="98">
        <f t="shared" si="105"/>
        <v>5.5707683419988454</v>
      </c>
      <c r="E3242" s="98">
        <v>-1.3462889253101906E-3</v>
      </c>
      <c r="F3242" s="98">
        <v>3233</v>
      </c>
      <c r="G3242" s="76">
        <f t="shared" ca="1" si="104"/>
        <v>4.5517017399761023E-2</v>
      </c>
    </row>
    <row r="3243" spans="2:7">
      <c r="B3243" s="283">
        <v>43986.645833333336</v>
      </c>
      <c r="C3243" s="284">
        <v>332.82</v>
      </c>
      <c r="D3243" s="98">
        <f t="shared" si="105"/>
        <v>-2.4617548795498601E-2</v>
      </c>
      <c r="E3243" s="98">
        <v>-1.3502565487442109E-3</v>
      </c>
      <c r="F3243" s="98">
        <v>3234</v>
      </c>
      <c r="G3243" s="76">
        <f t="shared" ca="1" si="104"/>
        <v>1.0178723794616885E-2</v>
      </c>
    </row>
    <row r="3244" spans="2:7">
      <c r="B3244" s="283">
        <v>44264.645833333336</v>
      </c>
      <c r="C3244" s="284">
        <v>300.42</v>
      </c>
      <c r="D3244" s="98">
        <f t="shared" si="105"/>
        <v>-9.7349918875067498E-2</v>
      </c>
      <c r="E3244" s="98">
        <v>-1.3628959877670654E-3</v>
      </c>
      <c r="F3244" s="98">
        <v>3235</v>
      </c>
      <c r="G3244" s="76">
        <f t="shared" ca="1" si="104"/>
        <v>-5.8324269410525709E-2</v>
      </c>
    </row>
    <row r="3245" spans="2:7">
      <c r="B3245" s="283">
        <v>40578.645833333336</v>
      </c>
      <c r="C3245" s="284">
        <v>124.31</v>
      </c>
      <c r="D3245" s="98">
        <f t="shared" si="105"/>
        <v>-0.58621263564343251</v>
      </c>
      <c r="E3245" s="98">
        <v>-1.3656812339332136E-3</v>
      </c>
      <c r="F3245" s="98">
        <v>3236</v>
      </c>
      <c r="G3245" s="76">
        <f t="shared" ca="1" si="104"/>
        <v>3.7282855999044455E-2</v>
      </c>
    </row>
    <row r="3246" spans="2:7">
      <c r="B3246" s="283">
        <v>41985.645833333336</v>
      </c>
      <c r="C3246" s="284">
        <v>197.4</v>
      </c>
      <c r="D3246" s="98">
        <f t="shared" si="105"/>
        <v>0.58796556994610261</v>
      </c>
      <c r="E3246" s="98">
        <v>-1.3659128851114533E-3</v>
      </c>
      <c r="F3246" s="98">
        <v>3237</v>
      </c>
      <c r="G3246" s="76">
        <f t="shared" ca="1" si="104"/>
        <v>3.703726422027448E-2</v>
      </c>
    </row>
    <row r="3247" spans="2:7">
      <c r="B3247" s="283">
        <v>44456.645833333336</v>
      </c>
      <c r="C3247" s="284">
        <v>349.75</v>
      </c>
      <c r="D3247" s="98">
        <f t="shared" si="105"/>
        <v>0.77178318135764945</v>
      </c>
      <c r="E3247" s="98">
        <v>-1.3705279387831171E-3</v>
      </c>
      <c r="F3247" s="98">
        <v>3238</v>
      </c>
      <c r="G3247" s="76">
        <f t="shared" ca="1" si="104"/>
        <v>-7.1136316972696081E-2</v>
      </c>
    </row>
    <row r="3248" spans="2:7">
      <c r="B3248" s="283">
        <v>43129.645833333336</v>
      </c>
      <c r="C3248" s="284">
        <v>320.48</v>
      </c>
      <c r="D3248" s="98">
        <f t="shared" si="105"/>
        <v>-8.3688348820586067E-2</v>
      </c>
      <c r="E3248" s="98">
        <v>-1.371058207653042E-3</v>
      </c>
      <c r="F3248" s="98">
        <v>3239</v>
      </c>
      <c r="G3248" s="76">
        <f t="shared" ca="1" si="104"/>
        <v>-9.9603984082702202E-3</v>
      </c>
    </row>
    <row r="3249" spans="2:7">
      <c r="B3249" s="283">
        <v>40394.645833333336</v>
      </c>
      <c r="C3249" s="284">
        <v>123.33</v>
      </c>
      <c r="D3249" s="98">
        <f t="shared" si="105"/>
        <v>-0.61517099350973536</v>
      </c>
      <c r="E3249" s="98">
        <v>-1.3765182186235014E-3</v>
      </c>
      <c r="F3249" s="98">
        <v>3240</v>
      </c>
      <c r="G3249" s="76">
        <f t="shared" ca="1" si="104"/>
        <v>1.4117043397952686E-2</v>
      </c>
    </row>
    <row r="3250" spans="2:7">
      <c r="B3250" s="283">
        <v>40764.645833333336</v>
      </c>
      <c r="C3250" s="284">
        <v>214.87</v>
      </c>
      <c r="D3250" s="98">
        <f t="shared" si="105"/>
        <v>0.7422362766561259</v>
      </c>
      <c r="E3250" s="98">
        <v>-1.3942464098154472E-3</v>
      </c>
      <c r="F3250" s="98">
        <v>3241</v>
      </c>
      <c r="G3250" s="76">
        <f t="shared" ca="1" si="104"/>
        <v>-4.0803468858671407E-2</v>
      </c>
    </row>
    <row r="3251" spans="2:7">
      <c r="B3251" s="283">
        <v>41808.645833333336</v>
      </c>
      <c r="C3251" s="284">
        <v>192.21</v>
      </c>
      <c r="D3251" s="98">
        <f t="shared" si="105"/>
        <v>-0.10545911481360826</v>
      </c>
      <c r="E3251" s="98">
        <v>-1.4027431421445025E-3</v>
      </c>
      <c r="F3251" s="98">
        <v>3242</v>
      </c>
      <c r="G3251" s="76">
        <f t="shared" ca="1" si="104"/>
        <v>9.0223205586542829E-3</v>
      </c>
    </row>
    <row r="3252" spans="2:7">
      <c r="B3252" s="283">
        <v>43707.645833333336</v>
      </c>
      <c r="C3252" s="284">
        <v>341.57</v>
      </c>
      <c r="D3252" s="98">
        <f t="shared" si="105"/>
        <v>0.77706674990895364</v>
      </c>
      <c r="E3252" s="98">
        <v>-1.403303610583273E-3</v>
      </c>
      <c r="F3252" s="98">
        <v>3243</v>
      </c>
      <c r="G3252" s="76">
        <f t="shared" ca="1" si="104"/>
        <v>-3.0308534256773753E-2</v>
      </c>
    </row>
    <row r="3253" spans="2:7">
      <c r="B3253" s="283">
        <v>42277.645833333336</v>
      </c>
      <c r="C3253" s="284">
        <v>213.45</v>
      </c>
      <c r="D3253" s="98">
        <f t="shared" si="105"/>
        <v>-0.37509148929941161</v>
      </c>
      <c r="E3253" s="98">
        <v>-1.4035087719298511E-3</v>
      </c>
      <c r="F3253" s="98">
        <v>3244</v>
      </c>
      <c r="G3253" s="76">
        <f t="shared" ca="1" si="104"/>
        <v>-1.4105997933869668E-2</v>
      </c>
    </row>
    <row r="3254" spans="2:7">
      <c r="B3254" s="283">
        <v>37664.645833333336</v>
      </c>
      <c r="C3254" s="284">
        <v>21.24</v>
      </c>
      <c r="D3254" s="98">
        <f t="shared" si="105"/>
        <v>-0.9004919184820801</v>
      </c>
      <c r="E3254" s="98">
        <v>-1.4104372355431272E-3</v>
      </c>
      <c r="F3254" s="98">
        <v>3245</v>
      </c>
      <c r="G3254" s="76">
        <f t="shared" ca="1" si="104"/>
        <v>3.7313650356089308E-2</v>
      </c>
    </row>
    <row r="3255" spans="2:7">
      <c r="B3255" s="283">
        <v>43453.645833333336</v>
      </c>
      <c r="C3255" s="284">
        <v>301.97000000000003</v>
      </c>
      <c r="D3255" s="98">
        <f t="shared" si="105"/>
        <v>13.217043314500945</v>
      </c>
      <c r="E3255" s="98">
        <v>-1.4219576719575189E-3</v>
      </c>
      <c r="F3255" s="98">
        <v>3246</v>
      </c>
      <c r="G3255" s="76">
        <f t="shared" ca="1" si="104"/>
        <v>-1.5719694330806906E-2</v>
      </c>
    </row>
    <row r="3256" spans="2:7">
      <c r="B3256" s="283">
        <v>42762.645833333336</v>
      </c>
      <c r="C3256" s="284">
        <v>349.98</v>
      </c>
      <c r="D3256" s="98">
        <f t="shared" si="105"/>
        <v>0.15898930357320262</v>
      </c>
      <c r="E3256" s="98">
        <v>-1.4266149280985907E-3</v>
      </c>
      <c r="F3256" s="98">
        <v>3247</v>
      </c>
      <c r="G3256" s="76">
        <f t="shared" ca="1" si="104"/>
        <v>2.7100245985902861E-2</v>
      </c>
    </row>
    <row r="3257" spans="2:7">
      <c r="B3257" s="283">
        <v>44683.645833333336</v>
      </c>
      <c r="C3257" s="284">
        <v>404.45</v>
      </c>
      <c r="D3257" s="98">
        <f t="shared" si="105"/>
        <v>0.15563746499799969</v>
      </c>
      <c r="E3257" s="98">
        <v>-1.4319926918993087E-3</v>
      </c>
      <c r="F3257" s="98">
        <v>3248</v>
      </c>
      <c r="G3257" s="76">
        <f t="shared" ca="1" si="104"/>
        <v>-4.3530198058921651E-2</v>
      </c>
    </row>
    <row r="3258" spans="2:7">
      <c r="B3258" s="283">
        <v>36861.645833333336</v>
      </c>
      <c r="C3258" s="284">
        <v>27.88</v>
      </c>
      <c r="D3258" s="98">
        <f t="shared" si="105"/>
        <v>-0.93106688094943757</v>
      </c>
      <c r="E3258" s="98">
        <v>-1.4326647564470996E-3</v>
      </c>
      <c r="F3258" s="98">
        <v>3249</v>
      </c>
      <c r="G3258" s="76">
        <f t="shared" ca="1" si="104"/>
        <v>2.1484009341048256E-3</v>
      </c>
    </row>
    <row r="3259" spans="2:7">
      <c r="B3259" s="283">
        <v>43024.645833333336</v>
      </c>
      <c r="C3259" s="284">
        <v>338.63</v>
      </c>
      <c r="D3259" s="98">
        <f t="shared" si="105"/>
        <v>11.145982783357246</v>
      </c>
      <c r="E3259" s="98">
        <v>-1.4449162538334726E-3</v>
      </c>
      <c r="F3259" s="98">
        <v>3250</v>
      </c>
      <c r="G3259" s="76">
        <f t="shared" ca="1" si="104"/>
        <v>-5.4439383517173082E-4</v>
      </c>
    </row>
    <row r="3260" spans="2:7">
      <c r="B3260" s="283">
        <v>45631.645833333336</v>
      </c>
      <c r="C3260" s="284">
        <v>1872.35</v>
      </c>
      <c r="D3260" s="98">
        <f t="shared" si="105"/>
        <v>4.5291911525854172</v>
      </c>
      <c r="E3260" s="98">
        <v>-1.4506125104662981E-3</v>
      </c>
      <c r="F3260" s="98">
        <v>3251</v>
      </c>
      <c r="G3260" s="76">
        <f t="shared" ca="1" si="104"/>
        <v>-1.9459530361332061E-2</v>
      </c>
    </row>
    <row r="3261" spans="2:7">
      <c r="B3261" s="283">
        <v>42437.645833333336</v>
      </c>
      <c r="C3261" s="284">
        <v>388.03</v>
      </c>
      <c r="D3261" s="98">
        <f t="shared" si="105"/>
        <v>-0.79275776430688705</v>
      </c>
      <c r="E3261" s="98">
        <v>-1.4668039114772435E-3</v>
      </c>
      <c r="F3261" s="98">
        <v>3252</v>
      </c>
      <c r="G3261" s="76">
        <f t="shared" ca="1" si="104"/>
        <v>-2.303916530745815E-2</v>
      </c>
    </row>
    <row r="3262" spans="2:7">
      <c r="B3262" s="283">
        <v>43999.645833333336</v>
      </c>
      <c r="C3262" s="284">
        <v>318.92</v>
      </c>
      <c r="D3262" s="98">
        <f t="shared" si="105"/>
        <v>-0.17810478571244481</v>
      </c>
      <c r="E3262" s="98">
        <v>-1.5028177833436018E-3</v>
      </c>
      <c r="F3262" s="98">
        <v>3253</v>
      </c>
      <c r="G3262" s="76">
        <f t="shared" ca="1" si="104"/>
        <v>2.3819319907446117E-2</v>
      </c>
    </row>
    <row r="3263" spans="2:7">
      <c r="B3263" s="283">
        <v>42636.645833333336</v>
      </c>
      <c r="C3263" s="284">
        <v>431.78</v>
      </c>
      <c r="D3263" s="98">
        <f t="shared" si="105"/>
        <v>0.35388185124796179</v>
      </c>
      <c r="E3263" s="98">
        <v>-1.5031334551257602E-3</v>
      </c>
      <c r="F3263" s="98">
        <v>3254</v>
      </c>
      <c r="G3263" s="76">
        <f t="shared" ca="1" si="104"/>
        <v>-1.1937115684015023E-2</v>
      </c>
    </row>
    <row r="3264" spans="2:7">
      <c r="B3264" s="283">
        <v>44726.645833333336</v>
      </c>
      <c r="C3264" s="284">
        <v>384.85</v>
      </c>
      <c r="D3264" s="98">
        <f t="shared" si="105"/>
        <v>-0.10868961044976599</v>
      </c>
      <c r="E3264" s="98">
        <v>-1.5048128064758526E-3</v>
      </c>
      <c r="F3264" s="98">
        <v>3255</v>
      </c>
      <c r="G3264" s="76">
        <f t="shared" ca="1" si="104"/>
        <v>2.5351421983671695E-2</v>
      </c>
    </row>
    <row r="3265" spans="2:7">
      <c r="B3265" s="283">
        <v>41305.645833333336</v>
      </c>
      <c r="C3265" s="284">
        <v>224.69</v>
      </c>
      <c r="D3265" s="98">
        <f t="shared" si="105"/>
        <v>-0.41616214109393279</v>
      </c>
      <c r="E3265" s="98">
        <v>-1.5109096564902558E-3</v>
      </c>
      <c r="F3265" s="98">
        <v>3256</v>
      </c>
      <c r="G3265" s="76">
        <f t="shared" ca="1" si="104"/>
        <v>9.8420915920560421E-3</v>
      </c>
    </row>
    <row r="3266" spans="2:7">
      <c r="B3266" s="283">
        <v>43138.645833333336</v>
      </c>
      <c r="C3266" s="284">
        <v>282.92</v>
      </c>
      <c r="D3266" s="98">
        <f t="shared" si="105"/>
        <v>0.25915706083937873</v>
      </c>
      <c r="E3266" s="98">
        <v>-1.5175577907182713E-3</v>
      </c>
      <c r="F3266" s="98">
        <v>3257</v>
      </c>
      <c r="G3266" s="76">
        <f t="shared" ca="1" si="104"/>
        <v>1.0910898894979287E-2</v>
      </c>
    </row>
    <row r="3267" spans="2:7">
      <c r="B3267" s="283">
        <v>42786.645833333336</v>
      </c>
      <c r="C3267" s="284">
        <v>347</v>
      </c>
      <c r="D3267" s="98">
        <f t="shared" si="105"/>
        <v>0.2264951222960554</v>
      </c>
      <c r="E3267" s="98">
        <v>-1.525048197277834E-3</v>
      </c>
      <c r="F3267" s="98">
        <v>3258</v>
      </c>
      <c r="G3267" s="76">
        <f t="shared" ca="1" si="104"/>
        <v>-3.619512130854451E-3</v>
      </c>
    </row>
    <row r="3268" spans="2:7">
      <c r="B3268" s="283">
        <v>40028.645833333336</v>
      </c>
      <c r="C3268" s="284">
        <v>117.68</v>
      </c>
      <c r="D3268" s="98">
        <f t="shared" si="105"/>
        <v>-0.66086455331412108</v>
      </c>
      <c r="E3268" s="98">
        <v>-1.5272357033768724E-3</v>
      </c>
      <c r="F3268" s="98">
        <v>3259</v>
      </c>
      <c r="G3268" s="76">
        <f t="shared" ca="1" si="104"/>
        <v>3.0734583818620004E-2</v>
      </c>
    </row>
    <row r="3269" spans="2:7">
      <c r="B3269" s="283">
        <v>41673.645833333336</v>
      </c>
      <c r="C3269" s="284">
        <v>169.4</v>
      </c>
      <c r="D3269" s="98">
        <f t="shared" si="105"/>
        <v>0.4394969408565601</v>
      </c>
      <c r="E3269" s="98">
        <v>-1.5324767181421617E-3</v>
      </c>
      <c r="F3269" s="98">
        <v>3260</v>
      </c>
      <c r="G3269" s="76">
        <f t="shared" ca="1" si="104"/>
        <v>-1.6795720358701232E-2</v>
      </c>
    </row>
    <row r="3270" spans="2:7">
      <c r="B3270" s="283">
        <v>38028.645833333336</v>
      </c>
      <c r="C3270" s="284">
        <v>26.02</v>
      </c>
      <c r="D3270" s="98">
        <f t="shared" si="105"/>
        <v>-0.84639905548996452</v>
      </c>
      <c r="E3270" s="98">
        <v>-1.5349194167305624E-3</v>
      </c>
      <c r="F3270" s="98">
        <v>3261</v>
      </c>
      <c r="G3270" s="76">
        <f t="shared" ca="1" si="104"/>
        <v>-1.0104323174971529E-2</v>
      </c>
    </row>
    <row r="3271" spans="2:7">
      <c r="B3271" s="283">
        <v>41380.645833333336</v>
      </c>
      <c r="C3271" s="284">
        <v>166.68</v>
      </c>
      <c r="D3271" s="98">
        <f t="shared" si="105"/>
        <v>5.4058416602613377</v>
      </c>
      <c r="E3271" s="98">
        <v>-1.5574457889061533E-3</v>
      </c>
      <c r="F3271" s="98">
        <v>3262</v>
      </c>
      <c r="G3271" s="76">
        <f t="shared" ca="1" si="104"/>
        <v>3.9207624386872544E-2</v>
      </c>
    </row>
    <row r="3272" spans="2:7">
      <c r="B3272" s="283">
        <v>40507.645833333336</v>
      </c>
      <c r="C3272" s="284">
        <v>128.13</v>
      </c>
      <c r="D3272" s="98">
        <f t="shared" si="105"/>
        <v>-0.23128149748020166</v>
      </c>
      <c r="E3272" s="98">
        <v>-1.5584820384946241E-3</v>
      </c>
      <c r="F3272" s="98">
        <v>3263</v>
      </c>
      <c r="G3272" s="76">
        <f t="shared" ca="1" si="104"/>
        <v>-1.681469973088489E-2</v>
      </c>
    </row>
    <row r="3273" spans="2:7">
      <c r="B3273" s="283">
        <v>38050.645833333336</v>
      </c>
      <c r="C3273" s="284">
        <v>25.51</v>
      </c>
      <c r="D3273" s="98">
        <f t="shared" si="105"/>
        <v>-0.80090533052368684</v>
      </c>
      <c r="E3273" s="98">
        <v>-1.5655577299412693E-3</v>
      </c>
      <c r="F3273" s="98">
        <v>3264</v>
      </c>
      <c r="G3273" s="76">
        <f t="shared" ca="1" si="104"/>
        <v>1.6909588607473939E-2</v>
      </c>
    </row>
    <row r="3274" spans="2:7">
      <c r="B3274" s="283">
        <v>41905.645833333336</v>
      </c>
      <c r="C3274" s="284">
        <v>191.03</v>
      </c>
      <c r="D3274" s="98">
        <f t="shared" si="105"/>
        <v>6.4884359074872595</v>
      </c>
      <c r="E3274" s="98">
        <v>-1.5679715674489225E-3</v>
      </c>
      <c r="F3274" s="98">
        <v>3265</v>
      </c>
      <c r="G3274" s="76">
        <f t="shared" ref="G3274:G3337" ca="1" si="106">_xlfn.NORM.INV(RAND(),M$12,M$13)</f>
        <v>-3.7021124495864526E-2</v>
      </c>
    </row>
    <row r="3275" spans="2:7">
      <c r="B3275" s="283">
        <v>41123.645833333336</v>
      </c>
      <c r="C3275" s="284">
        <v>210.12</v>
      </c>
      <c r="D3275" s="98">
        <f t="shared" ref="D3275:D3338" si="107">C3275/C3274-1</f>
        <v>9.9931947861592541E-2</v>
      </c>
      <c r="E3275" s="98">
        <v>-1.5680684248039478E-3</v>
      </c>
      <c r="F3275" s="98">
        <v>3266</v>
      </c>
      <c r="G3275" s="76">
        <f t="shared" ca="1" si="106"/>
        <v>2.0974936876140372E-2</v>
      </c>
    </row>
    <row r="3276" spans="2:7">
      <c r="B3276" s="283">
        <v>36913.645833333336</v>
      </c>
      <c r="C3276" s="284">
        <v>38.19</v>
      </c>
      <c r="D3276" s="98">
        <f t="shared" si="107"/>
        <v>-0.81824671616219302</v>
      </c>
      <c r="E3276" s="98">
        <v>-1.5686274509804088E-3</v>
      </c>
      <c r="F3276" s="98">
        <v>3267</v>
      </c>
      <c r="G3276" s="76">
        <f t="shared" ca="1" si="106"/>
        <v>-1.01473379624225E-2</v>
      </c>
    </row>
    <row r="3277" spans="2:7">
      <c r="B3277" s="283">
        <v>44046.645833333336</v>
      </c>
      <c r="C3277" s="284">
        <v>305.05</v>
      </c>
      <c r="D3277" s="98">
        <f t="shared" si="107"/>
        <v>6.9876931133804669</v>
      </c>
      <c r="E3277" s="98">
        <v>-1.5710404870223904E-3</v>
      </c>
      <c r="F3277" s="98">
        <v>3268</v>
      </c>
      <c r="G3277" s="76">
        <f t="shared" ca="1" si="106"/>
        <v>-1.0848393259006257E-3</v>
      </c>
    </row>
    <row r="3278" spans="2:7">
      <c r="B3278" s="283">
        <v>40297.645833333336</v>
      </c>
      <c r="C3278" s="284">
        <v>126.67</v>
      </c>
      <c r="D3278" s="98">
        <f t="shared" si="107"/>
        <v>-0.58475659727913465</v>
      </c>
      <c r="E3278" s="98">
        <v>-1.5764168046031868E-3</v>
      </c>
      <c r="F3278" s="98">
        <v>3269</v>
      </c>
      <c r="G3278" s="76">
        <f t="shared" ca="1" si="106"/>
        <v>-1.7754805729834067E-2</v>
      </c>
    </row>
    <row r="3279" spans="2:7">
      <c r="B3279" s="283">
        <v>40541.645833333336</v>
      </c>
      <c r="C3279" s="284">
        <v>133</v>
      </c>
      <c r="D3279" s="98">
        <f t="shared" si="107"/>
        <v>4.9972369148180373E-2</v>
      </c>
      <c r="E3279" s="98">
        <v>-1.5764582238571023E-3</v>
      </c>
      <c r="F3279" s="98">
        <v>3270</v>
      </c>
      <c r="G3279" s="76">
        <f t="shared" ca="1" si="106"/>
        <v>1.6659018740657668E-2</v>
      </c>
    </row>
    <row r="3280" spans="2:7">
      <c r="B3280" s="283">
        <v>44686.645833333336</v>
      </c>
      <c r="C3280" s="284">
        <v>391.3</v>
      </c>
      <c r="D3280" s="98">
        <f t="shared" si="107"/>
        <v>1.9421052631578948</v>
      </c>
      <c r="E3280" s="98">
        <v>-1.5819555011227227E-3</v>
      </c>
      <c r="F3280" s="98">
        <v>3271</v>
      </c>
      <c r="G3280" s="76">
        <f t="shared" ca="1" si="106"/>
        <v>6.5198366714402003E-2</v>
      </c>
    </row>
    <row r="3281" spans="2:7">
      <c r="B3281" s="283">
        <v>36980.645833333336</v>
      </c>
      <c r="C3281" s="284">
        <v>25.22</v>
      </c>
      <c r="D3281" s="98">
        <f t="shared" si="107"/>
        <v>-0.93554817275747504</v>
      </c>
      <c r="E3281" s="98">
        <v>-1.5835312747427555E-3</v>
      </c>
      <c r="F3281" s="98">
        <v>3272</v>
      </c>
      <c r="G3281" s="76">
        <f t="shared" ca="1" si="106"/>
        <v>-2.0730287297409046E-3</v>
      </c>
    </row>
    <row r="3282" spans="2:7">
      <c r="B3282" s="283">
        <v>44277.645833333336</v>
      </c>
      <c r="C3282" s="284">
        <v>295.55</v>
      </c>
      <c r="D3282" s="98">
        <f t="shared" si="107"/>
        <v>10.71887390959556</v>
      </c>
      <c r="E3282" s="98">
        <v>-1.5877305587459478E-3</v>
      </c>
      <c r="F3282" s="98">
        <v>3273</v>
      </c>
      <c r="G3282" s="76">
        <f t="shared" ca="1" si="106"/>
        <v>-1.4697297863737996E-2</v>
      </c>
    </row>
    <row r="3283" spans="2:7">
      <c r="B3283" s="283">
        <v>41240.645833333336</v>
      </c>
      <c r="C3283" s="284">
        <v>213.03</v>
      </c>
      <c r="D3283" s="98">
        <f t="shared" si="107"/>
        <v>-0.27920825579428188</v>
      </c>
      <c r="E3283" s="98">
        <v>-1.5934761212916815E-3</v>
      </c>
      <c r="F3283" s="98">
        <v>3274</v>
      </c>
      <c r="G3283" s="76">
        <f t="shared" ca="1" si="106"/>
        <v>1.6701499601948777E-2</v>
      </c>
    </row>
    <row r="3284" spans="2:7">
      <c r="B3284" s="283">
        <v>40133.645833333336</v>
      </c>
      <c r="C3284" s="284">
        <v>118.36</v>
      </c>
      <c r="D3284" s="98">
        <f t="shared" si="107"/>
        <v>-0.44439750269915035</v>
      </c>
      <c r="E3284" s="98">
        <v>-1.6026992830029396E-3</v>
      </c>
      <c r="F3284" s="98">
        <v>3275</v>
      </c>
      <c r="G3284" s="76">
        <f t="shared" ca="1" si="106"/>
        <v>-3.4973009006416928E-3</v>
      </c>
    </row>
    <row r="3285" spans="2:7">
      <c r="B3285" s="283">
        <v>43017.645833333336</v>
      </c>
      <c r="C3285" s="284">
        <v>342.3</v>
      </c>
      <c r="D3285" s="98">
        <f t="shared" si="107"/>
        <v>1.8920243325447785</v>
      </c>
      <c r="E3285" s="98">
        <v>-1.6042000875018392E-3</v>
      </c>
      <c r="F3285" s="98">
        <v>3276</v>
      </c>
      <c r="G3285" s="76">
        <f t="shared" ca="1" si="106"/>
        <v>-1.9342306948268738E-2</v>
      </c>
    </row>
    <row r="3286" spans="2:7">
      <c r="B3286" s="283">
        <v>37168.645833333336</v>
      </c>
      <c r="C3286" s="284">
        <v>18.670000000000002</v>
      </c>
      <c r="D3286" s="98">
        <f t="shared" si="107"/>
        <v>-0.9454572012854221</v>
      </c>
      <c r="E3286" s="98">
        <v>-1.6042780748661833E-3</v>
      </c>
      <c r="F3286" s="98">
        <v>3277</v>
      </c>
      <c r="G3286" s="76">
        <f t="shared" ca="1" si="106"/>
        <v>-1.9534501096879587E-2</v>
      </c>
    </row>
    <row r="3287" spans="2:7">
      <c r="B3287" s="283">
        <v>44769.645833333336</v>
      </c>
      <c r="C3287" s="284">
        <v>371.05</v>
      </c>
      <c r="D3287" s="98">
        <f t="shared" si="107"/>
        <v>18.874129619710764</v>
      </c>
      <c r="E3287" s="98">
        <v>-1.6144221713977336E-3</v>
      </c>
      <c r="F3287" s="98">
        <v>3278</v>
      </c>
      <c r="G3287" s="76">
        <f t="shared" ca="1" si="106"/>
        <v>-2.7536965500491457E-2</v>
      </c>
    </row>
    <row r="3288" spans="2:7">
      <c r="B3288" s="283">
        <v>45141.645833333336</v>
      </c>
      <c r="C3288" s="284">
        <v>676.4</v>
      </c>
      <c r="D3288" s="98">
        <f t="shared" si="107"/>
        <v>0.82293491443201705</v>
      </c>
      <c r="E3288" s="98">
        <v>-1.6236162361623618E-3</v>
      </c>
      <c r="F3288" s="98">
        <v>3279</v>
      </c>
      <c r="G3288" s="76">
        <f t="shared" ca="1" si="106"/>
        <v>-1.5068535521731413E-2</v>
      </c>
    </row>
    <row r="3289" spans="2:7">
      <c r="B3289" s="283">
        <v>40122.645833333336</v>
      </c>
      <c r="C3289" s="284">
        <v>116.34</v>
      </c>
      <c r="D3289" s="98">
        <f t="shared" si="107"/>
        <v>-0.82800118273211121</v>
      </c>
      <c r="E3289" s="98">
        <v>-1.6304814210932328E-3</v>
      </c>
      <c r="F3289" s="98">
        <v>3280</v>
      </c>
      <c r="G3289" s="76">
        <f t="shared" ca="1" si="106"/>
        <v>-9.2588485560232301E-4</v>
      </c>
    </row>
    <row r="3290" spans="2:7">
      <c r="B3290" s="283">
        <v>37804.645833333336</v>
      </c>
      <c r="C3290" s="284">
        <v>24.44</v>
      </c>
      <c r="D3290" s="98">
        <f t="shared" si="107"/>
        <v>-0.78992607873474296</v>
      </c>
      <c r="E3290" s="98">
        <v>-1.6339869281045694E-3</v>
      </c>
      <c r="F3290" s="98">
        <v>3281</v>
      </c>
      <c r="G3290" s="76">
        <f t="shared" ca="1" si="106"/>
        <v>-3.7354242533257427E-2</v>
      </c>
    </row>
    <row r="3291" spans="2:7">
      <c r="B3291" s="283">
        <v>41576.645833333336</v>
      </c>
      <c r="C3291" s="284">
        <v>176.67</v>
      </c>
      <c r="D3291" s="98">
        <f t="shared" si="107"/>
        <v>6.2287234042553186</v>
      </c>
      <c r="E3291" s="98">
        <v>-1.638788426763238E-3</v>
      </c>
      <c r="F3291" s="98">
        <v>3282</v>
      </c>
      <c r="G3291" s="76">
        <f t="shared" ca="1" si="106"/>
        <v>-2.3511163092947963E-2</v>
      </c>
    </row>
    <row r="3292" spans="2:7">
      <c r="B3292" s="283">
        <v>41159.645833333336</v>
      </c>
      <c r="C3292" s="284">
        <v>210.96</v>
      </c>
      <c r="D3292" s="98">
        <f t="shared" si="107"/>
        <v>0.19409067753438625</v>
      </c>
      <c r="E3292" s="98">
        <v>-1.6563342955846494E-3</v>
      </c>
      <c r="F3292" s="98">
        <v>3283</v>
      </c>
      <c r="G3292" s="76">
        <f t="shared" ca="1" si="106"/>
        <v>3.5961357003375599E-3</v>
      </c>
    </row>
    <row r="3293" spans="2:7">
      <c r="B3293" s="283">
        <v>40592.645833333336</v>
      </c>
      <c r="C3293" s="284">
        <v>120.36</v>
      </c>
      <c r="D3293" s="98">
        <f t="shared" si="107"/>
        <v>-0.42946530147895334</v>
      </c>
      <c r="E3293" s="98">
        <v>-1.6589250165892633E-3</v>
      </c>
      <c r="F3293" s="98">
        <v>3284</v>
      </c>
      <c r="G3293" s="76">
        <f t="shared" ca="1" si="106"/>
        <v>1.0639473436440628E-2</v>
      </c>
    </row>
    <row r="3294" spans="2:7">
      <c r="B3294" s="283">
        <v>40473.645833333336</v>
      </c>
      <c r="C3294" s="284">
        <v>113.34</v>
      </c>
      <c r="D3294" s="98">
        <f t="shared" si="107"/>
        <v>-5.8325024925224289E-2</v>
      </c>
      <c r="E3294" s="98">
        <v>-1.6735664582048226E-3</v>
      </c>
      <c r="F3294" s="98">
        <v>3285</v>
      </c>
      <c r="G3294" s="76">
        <f t="shared" ca="1" si="106"/>
        <v>-1.4374854245369349E-2</v>
      </c>
    </row>
    <row r="3295" spans="2:7">
      <c r="B3295" s="283">
        <v>43880.645833333336</v>
      </c>
      <c r="C3295" s="284">
        <v>433.22</v>
      </c>
      <c r="D3295" s="98">
        <f t="shared" si="107"/>
        <v>2.822304570319393</v>
      </c>
      <c r="E3295" s="98">
        <v>-1.682221454084476E-3</v>
      </c>
      <c r="F3295" s="98">
        <v>3286</v>
      </c>
      <c r="G3295" s="76">
        <f t="shared" ca="1" si="106"/>
        <v>4.9685513744887874E-2</v>
      </c>
    </row>
    <row r="3296" spans="2:7">
      <c r="B3296" s="283">
        <v>40417.645833333336</v>
      </c>
      <c r="C3296" s="284">
        <v>118.21</v>
      </c>
      <c r="D3296" s="98">
        <f t="shared" si="107"/>
        <v>-0.72713632796269789</v>
      </c>
      <c r="E3296" s="98">
        <v>-1.6890465332319859E-3</v>
      </c>
      <c r="F3296" s="98">
        <v>3287</v>
      </c>
      <c r="G3296" s="76">
        <f t="shared" ca="1" si="106"/>
        <v>9.6122215755465694E-3</v>
      </c>
    </row>
    <row r="3297" spans="2:7">
      <c r="B3297" s="283">
        <v>40266.645833333336</v>
      </c>
      <c r="C3297" s="284">
        <v>123.92</v>
      </c>
      <c r="D3297" s="98">
        <f t="shared" si="107"/>
        <v>4.8303866001184304E-2</v>
      </c>
      <c r="E3297" s="98">
        <v>-1.6917747522757765E-3</v>
      </c>
      <c r="F3297" s="98">
        <v>3288</v>
      </c>
      <c r="G3297" s="76">
        <f t="shared" ca="1" si="106"/>
        <v>-1.1993800768584265E-2</v>
      </c>
    </row>
    <row r="3298" spans="2:7">
      <c r="B3298" s="283">
        <v>37533.645833333336</v>
      </c>
      <c r="C3298" s="284">
        <v>23.42</v>
      </c>
      <c r="D3298" s="98">
        <f t="shared" si="107"/>
        <v>-0.81100710135571341</v>
      </c>
      <c r="E3298" s="98">
        <v>-1.7050298380221207E-3</v>
      </c>
      <c r="F3298" s="98">
        <v>3289</v>
      </c>
      <c r="G3298" s="76">
        <f t="shared" ca="1" si="106"/>
        <v>-3.5843635914588686E-3</v>
      </c>
    </row>
    <row r="3299" spans="2:7">
      <c r="B3299" s="283">
        <v>45159.645833333336</v>
      </c>
      <c r="C3299" s="284">
        <v>730.73</v>
      </c>
      <c r="D3299" s="98">
        <f t="shared" si="107"/>
        <v>30.201110162254484</v>
      </c>
      <c r="E3299" s="98">
        <v>-1.7076969316101032E-3</v>
      </c>
      <c r="F3299" s="98">
        <v>3290</v>
      </c>
      <c r="G3299" s="76">
        <f t="shared" ca="1" si="106"/>
        <v>5.8143604222344158E-2</v>
      </c>
    </row>
    <row r="3300" spans="2:7">
      <c r="B3300" s="283">
        <v>43601.645833333336</v>
      </c>
      <c r="C3300" s="284">
        <v>338.82</v>
      </c>
      <c r="D3300" s="98">
        <f t="shared" si="107"/>
        <v>-0.53632668701161856</v>
      </c>
      <c r="E3300" s="98">
        <v>-1.708898055391872E-3</v>
      </c>
      <c r="F3300" s="98">
        <v>3291</v>
      </c>
      <c r="G3300" s="76">
        <f t="shared" ca="1" si="106"/>
        <v>1.2931965295702149E-3</v>
      </c>
    </row>
    <row r="3301" spans="2:7">
      <c r="B3301" s="283">
        <v>41093.645833333336</v>
      </c>
      <c r="C3301" s="284">
        <v>232.68</v>
      </c>
      <c r="D3301" s="98">
        <f t="shared" si="107"/>
        <v>-0.31326367982999814</v>
      </c>
      <c r="E3301" s="98">
        <v>-1.7161489617298908E-3</v>
      </c>
      <c r="F3301" s="98">
        <v>3292</v>
      </c>
      <c r="G3301" s="76">
        <f t="shared" ca="1" si="106"/>
        <v>2.7225576511571998E-2</v>
      </c>
    </row>
    <row r="3302" spans="2:7">
      <c r="B3302" s="283">
        <v>43269.645833333336</v>
      </c>
      <c r="C3302" s="284">
        <v>243.83</v>
      </c>
      <c r="D3302" s="98">
        <f t="shared" si="107"/>
        <v>4.7919889977651842E-2</v>
      </c>
      <c r="E3302" s="98">
        <v>-1.719549641760465E-3</v>
      </c>
      <c r="F3302" s="98">
        <v>3293</v>
      </c>
      <c r="G3302" s="76">
        <f t="shared" ca="1" si="106"/>
        <v>2.6692365635921388E-2</v>
      </c>
    </row>
    <row r="3303" spans="2:7">
      <c r="B3303" s="283">
        <v>43200.645833333336</v>
      </c>
      <c r="C3303" s="284">
        <v>295.02</v>
      </c>
      <c r="D3303" s="98">
        <f t="shared" si="107"/>
        <v>0.20994135258171664</v>
      </c>
      <c r="E3303" s="98">
        <v>-1.7257131255710156E-3</v>
      </c>
      <c r="F3303" s="98">
        <v>3294</v>
      </c>
      <c r="G3303" s="76">
        <f t="shared" ca="1" si="106"/>
        <v>-3.2925973219859075E-3</v>
      </c>
    </row>
    <row r="3304" spans="2:7">
      <c r="B3304" s="283">
        <v>44544.645833333336</v>
      </c>
      <c r="C3304" s="284">
        <v>407.32</v>
      </c>
      <c r="D3304" s="98">
        <f t="shared" si="107"/>
        <v>0.3806521591756491</v>
      </c>
      <c r="E3304" s="98">
        <v>-1.7400681322451428E-3</v>
      </c>
      <c r="F3304" s="98">
        <v>3295</v>
      </c>
      <c r="G3304" s="76">
        <f t="shared" ca="1" si="106"/>
        <v>3.4046021756867925E-2</v>
      </c>
    </row>
    <row r="3305" spans="2:7">
      <c r="B3305" s="283">
        <v>40003.645833333336</v>
      </c>
      <c r="C3305" s="284">
        <v>85.16</v>
      </c>
      <c r="D3305" s="98">
        <f t="shared" si="107"/>
        <v>-0.79092605322596488</v>
      </c>
      <c r="E3305" s="98">
        <v>-1.7582932833197784E-3</v>
      </c>
      <c r="F3305" s="98">
        <v>3296</v>
      </c>
      <c r="G3305" s="76">
        <f t="shared" ca="1" si="106"/>
        <v>-1.0077035863949632E-2</v>
      </c>
    </row>
    <row r="3306" spans="2:7">
      <c r="B3306" s="283">
        <v>45190.645833333336</v>
      </c>
      <c r="C3306" s="284">
        <v>680.63</v>
      </c>
      <c r="D3306" s="98">
        <f t="shared" si="107"/>
        <v>6.9923673085955853</v>
      </c>
      <c r="E3306" s="98">
        <v>-1.7599694938621457E-3</v>
      </c>
      <c r="F3306" s="98">
        <v>3297</v>
      </c>
      <c r="G3306" s="76">
        <f t="shared" ca="1" si="106"/>
        <v>-1.6554497609833175E-2</v>
      </c>
    </row>
    <row r="3307" spans="2:7">
      <c r="B3307" s="283">
        <v>38918.645833333336</v>
      </c>
      <c r="C3307" s="284">
        <v>78.53</v>
      </c>
      <c r="D3307" s="98">
        <f t="shared" si="107"/>
        <v>-0.88462160057593697</v>
      </c>
      <c r="E3307" s="98">
        <v>-1.7795856107791774E-3</v>
      </c>
      <c r="F3307" s="98">
        <v>3298</v>
      </c>
      <c r="G3307" s="76">
        <f t="shared" ca="1" si="106"/>
        <v>4.3967095317883197E-2</v>
      </c>
    </row>
    <row r="3308" spans="2:7">
      <c r="B3308" s="283">
        <v>37053.645833333336</v>
      </c>
      <c r="C3308" s="284">
        <v>22.41</v>
      </c>
      <c r="D3308" s="98">
        <f t="shared" si="107"/>
        <v>-0.71463135107602183</v>
      </c>
      <c r="E3308" s="98">
        <v>-1.7817371937638438E-3</v>
      </c>
      <c r="F3308" s="98">
        <v>3299</v>
      </c>
      <c r="G3308" s="76">
        <f t="shared" ca="1" si="106"/>
        <v>6.8949803290741518E-3</v>
      </c>
    </row>
    <row r="3309" spans="2:7">
      <c r="B3309" s="283">
        <v>38674.645833333336</v>
      </c>
      <c r="C3309" s="284">
        <v>77.790000000000006</v>
      </c>
      <c r="D3309" s="98">
        <f t="shared" si="107"/>
        <v>2.4712182061579653</v>
      </c>
      <c r="E3309" s="98">
        <v>-1.7964840241242452E-3</v>
      </c>
      <c r="F3309" s="98">
        <v>3300</v>
      </c>
      <c r="G3309" s="76">
        <f t="shared" ca="1" si="106"/>
        <v>-2.4299114501067587E-2</v>
      </c>
    </row>
    <row r="3310" spans="2:7">
      <c r="B3310" s="283">
        <v>40127.645833333336</v>
      </c>
      <c r="C3310" s="284">
        <v>116.67</v>
      </c>
      <c r="D3310" s="98">
        <f t="shared" si="107"/>
        <v>0.49980717315850365</v>
      </c>
      <c r="E3310" s="98">
        <v>-1.7967145790553918E-3</v>
      </c>
      <c r="F3310" s="98">
        <v>3301</v>
      </c>
      <c r="G3310" s="76">
        <f t="shared" ca="1" si="106"/>
        <v>-1.9975407201072826E-2</v>
      </c>
    </row>
    <row r="3311" spans="2:7">
      <c r="B3311" s="283">
        <v>38954.645833333336</v>
      </c>
      <c r="C3311" s="284">
        <v>77.540000000000006</v>
      </c>
      <c r="D3311" s="98">
        <f t="shared" si="107"/>
        <v>-0.33539041741664521</v>
      </c>
      <c r="E3311" s="98">
        <v>-1.8022657054582725E-3</v>
      </c>
      <c r="F3311" s="98">
        <v>3302</v>
      </c>
      <c r="G3311" s="76">
        <f t="shared" ca="1" si="106"/>
        <v>-2.2308334327181129E-2</v>
      </c>
    </row>
    <row r="3312" spans="2:7">
      <c r="B3312" s="283">
        <v>43934.645833333336</v>
      </c>
      <c r="C3312" s="284">
        <v>331.07</v>
      </c>
      <c r="D3312" s="98">
        <f t="shared" si="107"/>
        <v>3.2696672685065771</v>
      </c>
      <c r="E3312" s="98">
        <v>-1.8090270449543366E-3</v>
      </c>
      <c r="F3312" s="98">
        <v>3303</v>
      </c>
      <c r="G3312" s="76">
        <f t="shared" ca="1" si="106"/>
        <v>1.3212343793324619E-2</v>
      </c>
    </row>
    <row r="3313" spans="2:7">
      <c r="B3313" s="283">
        <v>40757.645833333336</v>
      </c>
      <c r="C3313" s="284">
        <v>219.88</v>
      </c>
      <c r="D3313" s="98">
        <f t="shared" si="107"/>
        <v>-0.33585042438155077</v>
      </c>
      <c r="E3313" s="98">
        <v>-1.8158707100054405E-3</v>
      </c>
      <c r="F3313" s="98">
        <v>3304</v>
      </c>
      <c r="G3313" s="76">
        <f t="shared" ca="1" si="106"/>
        <v>1.6415314125396839E-2</v>
      </c>
    </row>
    <row r="3314" spans="2:7">
      <c r="B3314" s="283">
        <v>37866.645833333336</v>
      </c>
      <c r="C3314" s="284">
        <v>27.46</v>
      </c>
      <c r="D3314" s="98">
        <f t="shared" si="107"/>
        <v>-0.875113698380935</v>
      </c>
      <c r="E3314" s="98">
        <v>-1.8175209014903437E-3</v>
      </c>
      <c r="F3314" s="98">
        <v>3305</v>
      </c>
      <c r="G3314" s="76">
        <f t="shared" ca="1" si="106"/>
        <v>2.7468283540091388E-2</v>
      </c>
    </row>
    <row r="3315" spans="2:7">
      <c r="B3315" s="283">
        <v>42634.645833333336</v>
      </c>
      <c r="C3315" s="284">
        <v>438.88</v>
      </c>
      <c r="D3315" s="98">
        <f t="shared" si="107"/>
        <v>14.982520029133283</v>
      </c>
      <c r="E3315" s="98">
        <v>-1.8195050946142599E-3</v>
      </c>
      <c r="F3315" s="98">
        <v>3306</v>
      </c>
      <c r="G3315" s="76">
        <f t="shared" ca="1" si="106"/>
        <v>-4.2190180702749186E-2</v>
      </c>
    </row>
    <row r="3316" spans="2:7">
      <c r="B3316" s="283">
        <v>37659.645833333336</v>
      </c>
      <c r="C3316" s="284">
        <v>21.89</v>
      </c>
      <c r="D3316" s="98">
        <f t="shared" si="107"/>
        <v>-0.95012304046664231</v>
      </c>
      <c r="E3316" s="98">
        <v>-1.8239854081166795E-3</v>
      </c>
      <c r="F3316" s="98">
        <v>3307</v>
      </c>
      <c r="G3316" s="76">
        <f t="shared" ca="1" si="106"/>
        <v>-2.6458915028037766E-2</v>
      </c>
    </row>
    <row r="3317" spans="2:7">
      <c r="B3317" s="283">
        <v>38817.645833333336</v>
      </c>
      <c r="C3317" s="284">
        <v>103.93</v>
      </c>
      <c r="D3317" s="98">
        <f t="shared" si="107"/>
        <v>3.7478300593878489</v>
      </c>
      <c r="E3317" s="98">
        <v>-1.8248175182481452E-3</v>
      </c>
      <c r="F3317" s="98">
        <v>3308</v>
      </c>
      <c r="G3317" s="76">
        <f t="shared" ca="1" si="106"/>
        <v>3.0810735726409751E-2</v>
      </c>
    </row>
    <row r="3318" spans="2:7">
      <c r="B3318" s="283">
        <v>42051.645833333336</v>
      </c>
      <c r="C3318" s="284">
        <v>166.52</v>
      </c>
      <c r="D3318" s="98">
        <f t="shared" si="107"/>
        <v>0.60223227172135085</v>
      </c>
      <c r="E3318" s="98">
        <v>-1.8581789845950603E-3</v>
      </c>
      <c r="F3318" s="98">
        <v>3309</v>
      </c>
      <c r="G3318" s="76">
        <f t="shared" ca="1" si="106"/>
        <v>-2.8274692110331467E-2</v>
      </c>
    </row>
    <row r="3319" spans="2:7">
      <c r="B3319" s="283">
        <v>38694.645833333336</v>
      </c>
      <c r="C3319" s="284">
        <v>106.77</v>
      </c>
      <c r="D3319" s="98">
        <f t="shared" si="107"/>
        <v>-0.35881575786692299</v>
      </c>
      <c r="E3319" s="98">
        <v>-1.8696830887164895E-3</v>
      </c>
      <c r="F3319" s="98">
        <v>3310</v>
      </c>
      <c r="G3319" s="76">
        <f t="shared" ca="1" si="106"/>
        <v>-7.0223789896226532E-2</v>
      </c>
    </row>
    <row r="3320" spans="2:7">
      <c r="B3320" s="283">
        <v>43392.645833333336</v>
      </c>
      <c r="C3320" s="284">
        <v>245.42</v>
      </c>
      <c r="D3320" s="98">
        <f t="shared" si="107"/>
        <v>1.2985857450594738</v>
      </c>
      <c r="E3320" s="98">
        <v>-1.8708312998211296E-3</v>
      </c>
      <c r="F3320" s="98">
        <v>3311</v>
      </c>
      <c r="G3320" s="76">
        <f t="shared" ca="1" si="106"/>
        <v>3.9200917024970951E-2</v>
      </c>
    </row>
    <row r="3321" spans="2:7">
      <c r="B3321" s="283">
        <v>36553.645833333336</v>
      </c>
      <c r="C3321" s="284">
        <v>37.33</v>
      </c>
      <c r="D3321" s="98">
        <f t="shared" si="107"/>
        <v>-0.84789340722027551</v>
      </c>
      <c r="E3321" s="98">
        <v>-1.8716577540106583E-3</v>
      </c>
      <c r="F3321" s="98">
        <v>3312</v>
      </c>
      <c r="G3321" s="76">
        <f t="shared" ca="1" si="106"/>
        <v>-3.546729845692508E-3</v>
      </c>
    </row>
    <row r="3322" spans="2:7">
      <c r="B3322" s="283">
        <v>39436.645833333336</v>
      </c>
      <c r="C3322" s="284">
        <v>95.99</v>
      </c>
      <c r="D3322" s="98">
        <f t="shared" si="107"/>
        <v>1.5713903027055989</v>
      </c>
      <c r="E3322" s="98">
        <v>-1.8716855568264856E-3</v>
      </c>
      <c r="F3322" s="98">
        <v>3313</v>
      </c>
      <c r="G3322" s="76">
        <f t="shared" ca="1" si="106"/>
        <v>1.1434388795317538E-2</v>
      </c>
    </row>
    <row r="3323" spans="2:7">
      <c r="B3323" s="283">
        <v>38320.645833333336</v>
      </c>
      <c r="C3323" s="284">
        <v>31.94</v>
      </c>
      <c r="D3323" s="98">
        <f t="shared" si="107"/>
        <v>-0.66725700593811854</v>
      </c>
      <c r="E3323" s="98">
        <v>-1.87499999999996E-3</v>
      </c>
      <c r="F3323" s="98">
        <v>3314</v>
      </c>
      <c r="G3323" s="76">
        <f t="shared" ca="1" si="106"/>
        <v>-2.6440772927372756E-2</v>
      </c>
    </row>
    <row r="3324" spans="2:7">
      <c r="B3324" s="283">
        <v>44579.645833333336</v>
      </c>
      <c r="C3324" s="284">
        <v>379.9</v>
      </c>
      <c r="D3324" s="98">
        <f t="shared" si="107"/>
        <v>10.894176581089543</v>
      </c>
      <c r="E3324" s="98">
        <v>-1.8916504650308141E-3</v>
      </c>
      <c r="F3324" s="98">
        <v>3315</v>
      </c>
      <c r="G3324" s="76">
        <f t="shared" ca="1" si="106"/>
        <v>-4.7503992227765357E-3</v>
      </c>
    </row>
    <row r="3325" spans="2:7">
      <c r="B3325" s="283">
        <v>42997.645833333336</v>
      </c>
      <c r="C3325" s="284">
        <v>353.3</v>
      </c>
      <c r="D3325" s="98">
        <f t="shared" si="107"/>
        <v>-7.0018425901552939E-2</v>
      </c>
      <c r="E3325" s="98">
        <v>-1.8928157753482777E-3</v>
      </c>
      <c r="F3325" s="98">
        <v>3316</v>
      </c>
      <c r="G3325" s="76">
        <f t="shared" ca="1" si="106"/>
        <v>-2.4364851211107024E-2</v>
      </c>
    </row>
    <row r="3326" spans="2:7">
      <c r="B3326" s="283">
        <v>41535.645833333336</v>
      </c>
      <c r="C3326" s="284">
        <v>178.72</v>
      </c>
      <c r="D3326" s="98">
        <f t="shared" si="107"/>
        <v>-0.4941409566940278</v>
      </c>
      <c r="E3326" s="98">
        <v>-1.8988048698760362E-3</v>
      </c>
      <c r="F3326" s="98">
        <v>3317</v>
      </c>
      <c r="G3326" s="76">
        <f t="shared" ca="1" si="106"/>
        <v>-2.7545284269501133E-3</v>
      </c>
    </row>
    <row r="3327" spans="2:7">
      <c r="B3327" s="283">
        <v>42234.645833333336</v>
      </c>
      <c r="C3327" s="284">
        <v>199.52</v>
      </c>
      <c r="D3327" s="98">
        <f t="shared" si="107"/>
        <v>0.11638316920322289</v>
      </c>
      <c r="E3327" s="98">
        <v>-1.9009504752376394E-3</v>
      </c>
      <c r="F3327" s="98">
        <v>3318</v>
      </c>
      <c r="G3327" s="76">
        <f t="shared" ca="1" si="106"/>
        <v>-3.8062746465291827E-2</v>
      </c>
    </row>
    <row r="3328" spans="2:7">
      <c r="B3328" s="283">
        <v>42194.645833333336</v>
      </c>
      <c r="C3328" s="284">
        <v>172.87</v>
      </c>
      <c r="D3328" s="98">
        <f t="shared" si="107"/>
        <v>-0.1335705693664796</v>
      </c>
      <c r="E3328" s="98">
        <v>-1.9053117782908968E-3</v>
      </c>
      <c r="F3328" s="98">
        <v>3319</v>
      </c>
      <c r="G3328" s="76">
        <f t="shared" ca="1" si="106"/>
        <v>4.2336732110344853E-2</v>
      </c>
    </row>
    <row r="3329" spans="2:7">
      <c r="B3329" s="283">
        <v>43426.645833333336</v>
      </c>
      <c r="C3329" s="284">
        <v>282.13</v>
      </c>
      <c r="D3329" s="98">
        <f t="shared" si="107"/>
        <v>0.63203563371319471</v>
      </c>
      <c r="E3329" s="98">
        <v>-1.9103548307214391E-3</v>
      </c>
      <c r="F3329" s="98">
        <v>3320</v>
      </c>
      <c r="G3329" s="76">
        <f t="shared" ca="1" si="106"/>
        <v>-1.2874871047745975E-2</v>
      </c>
    </row>
    <row r="3330" spans="2:7">
      <c r="B3330" s="283">
        <v>40072.645833333336</v>
      </c>
      <c r="C3330" s="284">
        <v>114.57</v>
      </c>
      <c r="D3330" s="98">
        <f t="shared" si="107"/>
        <v>-0.59391060858469502</v>
      </c>
      <c r="E3330" s="98">
        <v>-1.9165432528966964E-3</v>
      </c>
      <c r="F3330" s="98">
        <v>3321</v>
      </c>
      <c r="G3330" s="76">
        <f t="shared" ca="1" si="106"/>
        <v>-1.1988814942136177E-2</v>
      </c>
    </row>
    <row r="3331" spans="2:7">
      <c r="B3331" s="283">
        <v>38814.645833333336</v>
      </c>
      <c r="C3331" s="284">
        <v>104.12</v>
      </c>
      <c r="D3331" s="98">
        <f t="shared" si="107"/>
        <v>-9.1210613598673218E-2</v>
      </c>
      <c r="E3331" s="98">
        <v>-1.9171779141102796E-3</v>
      </c>
      <c r="F3331" s="98">
        <v>3322</v>
      </c>
      <c r="G3331" s="76">
        <f t="shared" ca="1" si="106"/>
        <v>-1.7924669397086528E-2</v>
      </c>
    </row>
    <row r="3332" spans="2:7">
      <c r="B3332" s="283">
        <v>37183.645833333336</v>
      </c>
      <c r="C3332" s="284">
        <v>20.54</v>
      </c>
      <c r="D3332" s="98">
        <f t="shared" si="107"/>
        <v>-0.80272762197464465</v>
      </c>
      <c r="E3332" s="98">
        <v>-1.9436345966957758E-3</v>
      </c>
      <c r="F3332" s="98">
        <v>3323</v>
      </c>
      <c r="G3332" s="76">
        <f t="shared" ca="1" si="106"/>
        <v>2.6922524569159046E-2</v>
      </c>
    </row>
    <row r="3333" spans="2:7">
      <c r="B3333" s="283">
        <v>40046.645833333336</v>
      </c>
      <c r="C3333" s="284">
        <v>107.75</v>
      </c>
      <c r="D3333" s="98">
        <f t="shared" si="107"/>
        <v>4.2458617332035056</v>
      </c>
      <c r="E3333" s="98">
        <v>-1.9451648758799234E-3</v>
      </c>
      <c r="F3333" s="98">
        <v>3324</v>
      </c>
      <c r="G3333" s="76">
        <f t="shared" ca="1" si="106"/>
        <v>3.7096380021371743E-2</v>
      </c>
    </row>
    <row r="3334" spans="2:7">
      <c r="B3334" s="283">
        <v>44308.645833333336</v>
      </c>
      <c r="C3334" s="284">
        <v>286.37</v>
      </c>
      <c r="D3334" s="98">
        <f t="shared" si="107"/>
        <v>1.6577262180974479</v>
      </c>
      <c r="E3334" s="98">
        <v>-1.951695535496456E-3</v>
      </c>
      <c r="F3334" s="98">
        <v>3325</v>
      </c>
      <c r="G3334" s="76">
        <f t="shared" ca="1" si="106"/>
        <v>5.0769550274949372E-2</v>
      </c>
    </row>
    <row r="3335" spans="2:7">
      <c r="B3335" s="283">
        <v>41632.645833333336</v>
      </c>
      <c r="C3335" s="284">
        <v>168.75</v>
      </c>
      <c r="D3335" s="98">
        <f t="shared" si="107"/>
        <v>-0.41072738066138215</v>
      </c>
      <c r="E3335" s="98">
        <v>-1.9517388218595055E-3</v>
      </c>
      <c r="F3335" s="98">
        <v>3326</v>
      </c>
      <c r="G3335" s="76">
        <f t="shared" ca="1" si="106"/>
        <v>3.3244862866568616E-2</v>
      </c>
    </row>
    <row r="3336" spans="2:7">
      <c r="B3336" s="283">
        <v>43812.645833333336</v>
      </c>
      <c r="C3336" s="284">
        <v>414.17</v>
      </c>
      <c r="D3336" s="98">
        <f t="shared" si="107"/>
        <v>1.4543407407407409</v>
      </c>
      <c r="E3336" s="98">
        <v>-1.9519012964480664E-3</v>
      </c>
      <c r="F3336" s="98">
        <v>3327</v>
      </c>
      <c r="G3336" s="76">
        <f t="shared" ca="1" si="106"/>
        <v>-3.0340746473719531E-2</v>
      </c>
    </row>
    <row r="3337" spans="2:7">
      <c r="B3337" s="283">
        <v>39372.645833333336</v>
      </c>
      <c r="C3337" s="284">
        <v>90.94</v>
      </c>
      <c r="D3337" s="98">
        <f t="shared" si="107"/>
        <v>-0.78042832653258332</v>
      </c>
      <c r="E3337" s="98">
        <v>-1.9754170324847165E-3</v>
      </c>
      <c r="F3337" s="98">
        <v>3328</v>
      </c>
      <c r="G3337" s="76">
        <f t="shared" ca="1" si="106"/>
        <v>-1.2949689812662174E-2</v>
      </c>
    </row>
    <row r="3338" spans="2:7">
      <c r="B3338" s="283">
        <v>42037.645833333336</v>
      </c>
      <c r="C3338" s="284">
        <v>196.48</v>
      </c>
      <c r="D3338" s="98">
        <f t="shared" si="107"/>
        <v>1.1605454145590497</v>
      </c>
      <c r="E3338" s="98">
        <v>-1.9810026921319723E-3</v>
      </c>
      <c r="F3338" s="98">
        <v>3329</v>
      </c>
      <c r="G3338" s="76">
        <f t="shared" ref="G3338:G3401" ca="1" si="108">_xlfn.NORM.INV(RAND(),M$12,M$13)</f>
        <v>-2.0520122115272377E-2</v>
      </c>
    </row>
    <row r="3339" spans="2:7">
      <c r="B3339" s="283">
        <v>44015.645833333336</v>
      </c>
      <c r="C3339" s="284">
        <v>327.25</v>
      </c>
      <c r="D3339" s="98">
        <f t="shared" ref="D3339:D3402" si="109">C3339/C3338-1</f>
        <v>0.66556392508143336</v>
      </c>
      <c r="E3339" s="98">
        <v>-1.982311680390314E-3</v>
      </c>
      <c r="F3339" s="98">
        <v>3330</v>
      </c>
      <c r="G3339" s="76">
        <f t="shared" ca="1" si="108"/>
        <v>-4.0232051598673428E-2</v>
      </c>
    </row>
    <row r="3340" spans="2:7">
      <c r="B3340" s="283">
        <v>44048.645833333336</v>
      </c>
      <c r="C3340" s="284">
        <v>304.87</v>
      </c>
      <c r="D3340" s="98">
        <f t="shared" si="109"/>
        <v>-6.8388082505729586E-2</v>
      </c>
      <c r="E3340" s="98">
        <v>-1.9968574047400933E-3</v>
      </c>
      <c r="F3340" s="98">
        <v>3331</v>
      </c>
      <c r="G3340" s="76">
        <f t="shared" ca="1" si="108"/>
        <v>2.564667131825844E-2</v>
      </c>
    </row>
    <row r="3341" spans="2:7">
      <c r="B3341" s="283">
        <v>41600.645833333336</v>
      </c>
      <c r="C3341" s="284">
        <v>168.6</v>
      </c>
      <c r="D3341" s="98">
        <f t="shared" si="109"/>
        <v>-0.4469774002033654</v>
      </c>
      <c r="E3341" s="98">
        <v>-2.0125488339055586E-3</v>
      </c>
      <c r="F3341" s="98">
        <v>3332</v>
      </c>
      <c r="G3341" s="76">
        <f t="shared" ca="1" si="108"/>
        <v>1.3716913178879265E-2</v>
      </c>
    </row>
    <row r="3342" spans="2:7">
      <c r="B3342" s="283">
        <v>40407.645833333336</v>
      </c>
      <c r="C3342" s="284">
        <v>118.33</v>
      </c>
      <c r="D3342" s="98">
        <f t="shared" si="109"/>
        <v>-0.29816132858837485</v>
      </c>
      <c r="E3342" s="98">
        <v>-2.0241207725394395E-3</v>
      </c>
      <c r="F3342" s="98">
        <v>3333</v>
      </c>
      <c r="G3342" s="76">
        <f t="shared" ca="1" si="108"/>
        <v>2.2903071699541576E-3</v>
      </c>
    </row>
    <row r="3343" spans="2:7">
      <c r="B3343" s="283">
        <v>42928.645833333336</v>
      </c>
      <c r="C3343" s="284">
        <v>417.83</v>
      </c>
      <c r="D3343" s="98">
        <f t="shared" si="109"/>
        <v>2.5310572128792361</v>
      </c>
      <c r="E3343" s="98">
        <v>-2.0301901213337636E-3</v>
      </c>
      <c r="F3343" s="98">
        <v>3334</v>
      </c>
      <c r="G3343" s="76">
        <f t="shared" ca="1" si="108"/>
        <v>-3.7403948259485446E-2</v>
      </c>
    </row>
    <row r="3344" spans="2:7">
      <c r="B3344" s="283">
        <v>44195.645833333336</v>
      </c>
      <c r="C3344" s="284">
        <v>324.95</v>
      </c>
      <c r="D3344" s="98">
        <f t="shared" si="109"/>
        <v>-0.22229136251585568</v>
      </c>
      <c r="E3344" s="98">
        <v>-2.057613168724326E-3</v>
      </c>
      <c r="F3344" s="98">
        <v>3335</v>
      </c>
      <c r="G3344" s="76">
        <f t="shared" ca="1" si="108"/>
        <v>1.6206701628524476E-2</v>
      </c>
    </row>
    <row r="3345" spans="2:7">
      <c r="B3345" s="283">
        <v>40051.645833333336</v>
      </c>
      <c r="C3345" s="284">
        <v>106.67</v>
      </c>
      <c r="D3345" s="98">
        <f t="shared" si="109"/>
        <v>-0.67173411294045238</v>
      </c>
      <c r="E3345" s="98">
        <v>-2.058190663298709E-3</v>
      </c>
      <c r="F3345" s="98">
        <v>3336</v>
      </c>
      <c r="G3345" s="76">
        <f t="shared" ca="1" si="108"/>
        <v>3.1211147602271162E-2</v>
      </c>
    </row>
    <row r="3346" spans="2:7">
      <c r="B3346" s="283">
        <v>37511.645833333336</v>
      </c>
      <c r="C3346" s="284">
        <v>24.13</v>
      </c>
      <c r="D3346" s="98">
        <f t="shared" si="109"/>
        <v>-0.77378831911502766</v>
      </c>
      <c r="E3346" s="98">
        <v>-2.0678246484698848E-3</v>
      </c>
      <c r="F3346" s="98">
        <v>3337</v>
      </c>
      <c r="G3346" s="76">
        <f t="shared" ca="1" si="108"/>
        <v>5.6101658981045754E-3</v>
      </c>
    </row>
    <row r="3347" spans="2:7">
      <c r="B3347" s="283">
        <v>39888.645833333336</v>
      </c>
      <c r="C3347" s="284">
        <v>43.18</v>
      </c>
      <c r="D3347" s="98">
        <f t="shared" si="109"/>
        <v>0.78947368421052633</v>
      </c>
      <c r="E3347" s="98">
        <v>-2.0799630228797161E-3</v>
      </c>
      <c r="F3347" s="98">
        <v>3338</v>
      </c>
      <c r="G3347" s="76">
        <f t="shared" ca="1" si="108"/>
        <v>-3.0496864401806753E-2</v>
      </c>
    </row>
    <row r="3348" spans="2:7">
      <c r="B3348" s="283">
        <v>39987.645833333336</v>
      </c>
      <c r="C3348" s="284">
        <v>76.67</v>
      </c>
      <c r="D3348" s="98">
        <f t="shared" si="109"/>
        <v>0.77559055118110232</v>
      </c>
      <c r="E3348" s="98">
        <v>-2.0825198490173058E-3</v>
      </c>
      <c r="F3348" s="98">
        <v>3339</v>
      </c>
      <c r="G3348" s="76">
        <f t="shared" ca="1" si="108"/>
        <v>-5.1605438208853875E-3</v>
      </c>
    </row>
    <row r="3349" spans="2:7">
      <c r="B3349" s="283">
        <v>39504.645833333336</v>
      </c>
      <c r="C3349" s="284">
        <v>85.58</v>
      </c>
      <c r="D3349" s="98">
        <f t="shared" si="109"/>
        <v>0.11621233859397417</v>
      </c>
      <c r="E3349" s="98">
        <v>-2.0988805970150182E-3</v>
      </c>
      <c r="F3349" s="98">
        <v>3340</v>
      </c>
      <c r="G3349" s="76">
        <f t="shared" ca="1" si="108"/>
        <v>2.6244174616235884E-2</v>
      </c>
    </row>
    <row r="3350" spans="2:7">
      <c r="B3350" s="283">
        <v>41352.645833333336</v>
      </c>
      <c r="C3350" s="284">
        <v>198.25</v>
      </c>
      <c r="D3350" s="98">
        <f t="shared" si="109"/>
        <v>1.3165459219443796</v>
      </c>
      <c r="E3350" s="98">
        <v>-2.1140584889515202E-3</v>
      </c>
      <c r="F3350" s="98">
        <v>3341</v>
      </c>
      <c r="G3350" s="76">
        <f t="shared" ca="1" si="108"/>
        <v>3.0943943140196644E-2</v>
      </c>
    </row>
    <row r="3351" spans="2:7">
      <c r="B3351" s="283">
        <v>43130.645833333336</v>
      </c>
      <c r="C3351" s="284">
        <v>319.8</v>
      </c>
      <c r="D3351" s="98">
        <f t="shared" si="109"/>
        <v>0.6131147540983608</v>
      </c>
      <c r="E3351" s="98">
        <v>-2.1218172740888885E-3</v>
      </c>
      <c r="F3351" s="98">
        <v>3342</v>
      </c>
      <c r="G3351" s="76">
        <f t="shared" ca="1" si="108"/>
        <v>-5.020280179978942E-2</v>
      </c>
    </row>
    <row r="3352" spans="2:7">
      <c r="B3352" s="283">
        <v>42713.645833333336</v>
      </c>
      <c r="C3352" s="284">
        <v>305.47000000000003</v>
      </c>
      <c r="D3352" s="98">
        <f t="shared" si="109"/>
        <v>-4.4809255784865498E-2</v>
      </c>
      <c r="E3352" s="98">
        <v>-2.1233503201357751E-3</v>
      </c>
      <c r="F3352" s="98">
        <v>3343</v>
      </c>
      <c r="G3352" s="76">
        <f t="shared" ca="1" si="108"/>
        <v>4.5816764110814957E-2</v>
      </c>
    </row>
    <row r="3353" spans="2:7">
      <c r="B3353" s="283">
        <v>41190.645833333336</v>
      </c>
      <c r="C3353" s="284">
        <v>225.23</v>
      </c>
      <c r="D3353" s="98">
        <f t="shared" si="109"/>
        <v>-0.26267718597570966</v>
      </c>
      <c r="E3353" s="98">
        <v>-2.1266226573922742E-3</v>
      </c>
      <c r="F3353" s="98">
        <v>3344</v>
      </c>
      <c r="G3353" s="76">
        <f t="shared" ca="1" si="108"/>
        <v>-4.6334200469955365E-2</v>
      </c>
    </row>
    <row r="3354" spans="2:7">
      <c r="B3354" s="283">
        <v>45840.645833333336</v>
      </c>
      <c r="C3354" s="284">
        <v>2948.33</v>
      </c>
      <c r="D3354" s="98">
        <f t="shared" si="109"/>
        <v>12.090307685477068</v>
      </c>
      <c r="E3354" s="98">
        <v>-2.1457557019904927E-3</v>
      </c>
      <c r="F3354" s="98">
        <v>3345</v>
      </c>
      <c r="G3354" s="76">
        <f t="shared" ca="1" si="108"/>
        <v>-2.7322305384396395E-2</v>
      </c>
    </row>
    <row r="3355" spans="2:7">
      <c r="B3355" s="283">
        <v>39231.645833333336</v>
      </c>
      <c r="C3355" s="284">
        <v>101.93</v>
      </c>
      <c r="D3355" s="98">
        <f t="shared" si="109"/>
        <v>-0.96542788629495346</v>
      </c>
      <c r="E3355" s="98">
        <v>-2.1536955457660545E-3</v>
      </c>
      <c r="F3355" s="98">
        <v>3346</v>
      </c>
      <c r="G3355" s="76">
        <f t="shared" ca="1" si="108"/>
        <v>-1.5170060468488188E-2</v>
      </c>
    </row>
    <row r="3356" spans="2:7">
      <c r="B3356" s="283">
        <v>40183.645833333336</v>
      </c>
      <c r="C3356" s="284">
        <v>129.66999999999999</v>
      </c>
      <c r="D3356" s="98">
        <f t="shared" si="109"/>
        <v>0.27214755224173426</v>
      </c>
      <c r="E3356" s="98">
        <v>-2.1546748749519118E-3</v>
      </c>
      <c r="F3356" s="98">
        <v>3347</v>
      </c>
      <c r="G3356" s="76">
        <f t="shared" ca="1" si="108"/>
        <v>2.1462030714004095E-2</v>
      </c>
    </row>
    <row r="3357" spans="2:7">
      <c r="B3357" s="283">
        <v>41641.645833333336</v>
      </c>
      <c r="C3357" s="284">
        <v>179.91</v>
      </c>
      <c r="D3357" s="98">
        <f t="shared" si="109"/>
        <v>0.38744505282640551</v>
      </c>
      <c r="E3357" s="98">
        <v>-2.1630615640599871E-3</v>
      </c>
      <c r="F3357" s="98">
        <v>3348</v>
      </c>
      <c r="G3357" s="76">
        <f t="shared" ca="1" si="108"/>
        <v>-3.1079512395912459E-2</v>
      </c>
    </row>
    <row r="3358" spans="2:7">
      <c r="B3358" s="283">
        <v>38405.645833333336</v>
      </c>
      <c r="C3358" s="284">
        <v>36.68</v>
      </c>
      <c r="D3358" s="98">
        <f t="shared" si="109"/>
        <v>-0.79612028236340393</v>
      </c>
      <c r="E3358" s="98">
        <v>-2.1762785636560977E-3</v>
      </c>
      <c r="F3358" s="98">
        <v>3349</v>
      </c>
      <c r="G3358" s="76">
        <f t="shared" ca="1" si="108"/>
        <v>1.1490019720400537E-2</v>
      </c>
    </row>
    <row r="3359" spans="2:7">
      <c r="B3359" s="283">
        <v>45400.645833333336</v>
      </c>
      <c r="C3359" s="284">
        <v>999.35</v>
      </c>
      <c r="D3359" s="98">
        <f t="shared" si="109"/>
        <v>26.245092693565976</v>
      </c>
      <c r="E3359" s="98">
        <v>-2.176669695366007E-3</v>
      </c>
      <c r="F3359" s="98">
        <v>3350</v>
      </c>
      <c r="G3359" s="76">
        <f t="shared" ca="1" si="108"/>
        <v>-1.3881515766733612E-3</v>
      </c>
    </row>
    <row r="3360" spans="2:7">
      <c r="B3360" s="283">
        <v>38615.645833333336</v>
      </c>
      <c r="C3360" s="284">
        <v>68.64</v>
      </c>
      <c r="D3360" s="98">
        <f t="shared" si="109"/>
        <v>-0.93131535498073748</v>
      </c>
      <c r="E3360" s="98">
        <v>-2.1805494984736828E-3</v>
      </c>
      <c r="F3360" s="98">
        <v>3351</v>
      </c>
      <c r="G3360" s="76">
        <f t="shared" ca="1" si="108"/>
        <v>1.3375476135769131E-2</v>
      </c>
    </row>
    <row r="3361" spans="2:7">
      <c r="B3361" s="283">
        <v>44225.645833333336</v>
      </c>
      <c r="C3361" s="284">
        <v>305.93</v>
      </c>
      <c r="D3361" s="98">
        <f t="shared" si="109"/>
        <v>3.4570221445221447</v>
      </c>
      <c r="E3361" s="98">
        <v>-2.1852576647097832E-3</v>
      </c>
      <c r="F3361" s="98">
        <v>3352</v>
      </c>
      <c r="G3361" s="76">
        <f t="shared" ca="1" si="108"/>
        <v>-1.9825365663480976E-2</v>
      </c>
    </row>
    <row r="3362" spans="2:7">
      <c r="B3362" s="283">
        <v>38575.645833333336</v>
      </c>
      <c r="C3362" s="284">
        <v>54.78</v>
      </c>
      <c r="D3362" s="98">
        <f t="shared" si="109"/>
        <v>-0.82093943058869678</v>
      </c>
      <c r="E3362" s="98">
        <v>-2.1857923497267118E-3</v>
      </c>
      <c r="F3362" s="98">
        <v>3353</v>
      </c>
      <c r="G3362" s="76">
        <f t="shared" ca="1" si="108"/>
        <v>3.8598229108834654E-2</v>
      </c>
    </row>
    <row r="3363" spans="2:7">
      <c r="B3363" s="283">
        <v>41400.645833333336</v>
      </c>
      <c r="C3363" s="284">
        <v>159.57</v>
      </c>
      <c r="D3363" s="98">
        <f t="shared" si="109"/>
        <v>1.9129244249726174</v>
      </c>
      <c r="E3363" s="98">
        <v>-2.1885942971485717E-3</v>
      </c>
      <c r="F3363" s="98">
        <v>3354</v>
      </c>
      <c r="G3363" s="76">
        <f t="shared" ca="1" si="108"/>
        <v>3.5922874996024812E-2</v>
      </c>
    </row>
    <row r="3364" spans="2:7">
      <c r="B3364" s="283">
        <v>44354.645833333336</v>
      </c>
      <c r="C3364" s="284">
        <v>311.33</v>
      </c>
      <c r="D3364" s="98">
        <f t="shared" si="109"/>
        <v>0.95105596290029459</v>
      </c>
      <c r="E3364" s="98">
        <v>-2.2113967053394301E-3</v>
      </c>
      <c r="F3364" s="98">
        <v>3355</v>
      </c>
      <c r="G3364" s="76">
        <f t="shared" ca="1" si="108"/>
        <v>3.3409263331661901E-3</v>
      </c>
    </row>
    <row r="3365" spans="2:7">
      <c r="B3365" s="283">
        <v>38229.645833333336</v>
      </c>
      <c r="C3365" s="284">
        <v>27.06</v>
      </c>
      <c r="D3365" s="98">
        <f t="shared" si="109"/>
        <v>-0.91308258118395269</v>
      </c>
      <c r="E3365" s="98">
        <v>-2.2123893805310324E-3</v>
      </c>
      <c r="F3365" s="98">
        <v>3356</v>
      </c>
      <c r="G3365" s="76">
        <f t="shared" ca="1" si="108"/>
        <v>-8.561999055617114E-3</v>
      </c>
    </row>
    <row r="3366" spans="2:7">
      <c r="B3366" s="283">
        <v>38225.645833333336</v>
      </c>
      <c r="C3366" s="284">
        <v>26.91</v>
      </c>
      <c r="D3366" s="98">
        <f t="shared" si="109"/>
        <v>-5.5432372505542782E-3</v>
      </c>
      <c r="E3366" s="98">
        <v>-2.2246941045606095E-3</v>
      </c>
      <c r="F3366" s="98">
        <v>3357</v>
      </c>
      <c r="G3366" s="76">
        <f t="shared" ca="1" si="108"/>
        <v>4.470647415647936E-2</v>
      </c>
    </row>
    <row r="3367" spans="2:7">
      <c r="B3367" s="283">
        <v>37257.645833333336</v>
      </c>
      <c r="C3367" s="284">
        <v>26.87</v>
      </c>
      <c r="D3367" s="98">
        <f t="shared" si="109"/>
        <v>-1.4864362690449884E-3</v>
      </c>
      <c r="E3367" s="98">
        <v>-2.2279985146675951E-3</v>
      </c>
      <c r="F3367" s="98">
        <v>3358</v>
      </c>
      <c r="G3367" s="76">
        <f t="shared" ca="1" si="108"/>
        <v>6.21977905011626E-3</v>
      </c>
    </row>
    <row r="3368" spans="2:7">
      <c r="B3368" s="283">
        <v>42262.645833333336</v>
      </c>
      <c r="C3368" s="284">
        <v>187.33</v>
      </c>
      <c r="D3368" s="98">
        <f t="shared" si="109"/>
        <v>5.971715668031262</v>
      </c>
      <c r="E3368" s="98">
        <v>-2.2370173102529423E-3</v>
      </c>
      <c r="F3368" s="98">
        <v>3359</v>
      </c>
      <c r="G3368" s="76">
        <f t="shared" ca="1" si="108"/>
        <v>-8.9697820153434617E-3</v>
      </c>
    </row>
    <row r="3369" spans="2:7">
      <c r="B3369" s="283">
        <v>43713.645833333336</v>
      </c>
      <c r="C3369" s="284">
        <v>329.43</v>
      </c>
      <c r="D3369" s="98">
        <f t="shared" si="109"/>
        <v>0.75855442267655993</v>
      </c>
      <c r="E3369" s="98">
        <v>-2.2412696489687578E-3</v>
      </c>
      <c r="F3369" s="98">
        <v>3360</v>
      </c>
      <c r="G3369" s="76">
        <f t="shared" ca="1" si="108"/>
        <v>1.5478057306025571E-2</v>
      </c>
    </row>
    <row r="3370" spans="2:7">
      <c r="B3370" s="283">
        <v>37610.645833333336</v>
      </c>
      <c r="C3370" s="284">
        <v>22.21</v>
      </c>
      <c r="D3370" s="98">
        <f t="shared" si="109"/>
        <v>-0.93258051786418972</v>
      </c>
      <c r="E3370" s="98">
        <v>-2.246181491464494E-3</v>
      </c>
      <c r="F3370" s="98">
        <v>3361</v>
      </c>
      <c r="G3370" s="76">
        <f t="shared" ca="1" si="108"/>
        <v>2.1418750994223825E-2</v>
      </c>
    </row>
    <row r="3371" spans="2:7">
      <c r="B3371" s="283">
        <v>40931.645833333336</v>
      </c>
      <c r="C3371" s="284">
        <v>197.96</v>
      </c>
      <c r="D3371" s="98">
        <f t="shared" si="109"/>
        <v>7.9131022062134182</v>
      </c>
      <c r="E3371" s="98">
        <v>-2.2680308452194264E-3</v>
      </c>
      <c r="F3371" s="98">
        <v>3362</v>
      </c>
      <c r="G3371" s="76">
        <f t="shared" ca="1" si="108"/>
        <v>1.7302843634423797E-2</v>
      </c>
    </row>
    <row r="3372" spans="2:7">
      <c r="B3372" s="283">
        <v>40478.645833333336</v>
      </c>
      <c r="C3372" s="284">
        <v>113.96</v>
      </c>
      <c r="D3372" s="98">
        <f t="shared" si="109"/>
        <v>-0.42432814710042444</v>
      </c>
      <c r="E3372" s="98">
        <v>-2.2763088776046603E-3</v>
      </c>
      <c r="F3372" s="98">
        <v>3363</v>
      </c>
      <c r="G3372" s="76">
        <f t="shared" ca="1" si="108"/>
        <v>-4.4768724307306593E-3</v>
      </c>
    </row>
    <row r="3373" spans="2:7">
      <c r="B3373" s="283">
        <v>41520.645833333336</v>
      </c>
      <c r="C3373" s="284">
        <v>184.07</v>
      </c>
      <c r="D3373" s="98">
        <f t="shared" si="109"/>
        <v>0.61521586521586524</v>
      </c>
      <c r="E3373" s="98">
        <v>-2.2765461542632037E-3</v>
      </c>
      <c r="F3373" s="98">
        <v>3364</v>
      </c>
      <c r="G3373" s="76">
        <f t="shared" ca="1" si="108"/>
        <v>1.5603034507756346E-3</v>
      </c>
    </row>
    <row r="3374" spans="2:7">
      <c r="B3374" s="283">
        <v>40806.645833333336</v>
      </c>
      <c r="C3374" s="284">
        <v>231.89</v>
      </c>
      <c r="D3374" s="98">
        <f t="shared" si="109"/>
        <v>0.25979247025588093</v>
      </c>
      <c r="E3374" s="98">
        <v>-2.2803545305911666E-3</v>
      </c>
      <c r="F3374" s="98">
        <v>3365</v>
      </c>
      <c r="G3374" s="76">
        <f t="shared" ca="1" si="108"/>
        <v>-3.9233301882755069E-2</v>
      </c>
    </row>
    <row r="3375" spans="2:7">
      <c r="B3375" s="283">
        <v>38512.645833333336</v>
      </c>
      <c r="C3375" s="284">
        <v>52.5</v>
      </c>
      <c r="D3375" s="98">
        <f t="shared" si="109"/>
        <v>-0.77359955151149251</v>
      </c>
      <c r="E3375" s="98">
        <v>-2.2805017103761926E-3</v>
      </c>
      <c r="F3375" s="98">
        <v>3366</v>
      </c>
      <c r="G3375" s="76">
        <f t="shared" ca="1" si="108"/>
        <v>2.770398160232319E-3</v>
      </c>
    </row>
    <row r="3376" spans="2:7">
      <c r="B3376" s="283">
        <v>44109.645833333336</v>
      </c>
      <c r="C3376" s="284">
        <v>306.08</v>
      </c>
      <c r="D3376" s="98">
        <f t="shared" si="109"/>
        <v>4.8300952380952378</v>
      </c>
      <c r="E3376" s="98">
        <v>-2.2817654345133054E-3</v>
      </c>
      <c r="F3376" s="98">
        <v>3367</v>
      </c>
      <c r="G3376" s="76">
        <f t="shared" ca="1" si="108"/>
        <v>-9.4343814598959637E-3</v>
      </c>
    </row>
    <row r="3377" spans="2:7">
      <c r="B3377" s="283">
        <v>41845.645833333336</v>
      </c>
      <c r="C3377" s="284">
        <v>178.53</v>
      </c>
      <c r="D3377" s="98">
        <f t="shared" si="109"/>
        <v>-0.41672111866178774</v>
      </c>
      <c r="E3377" s="98">
        <v>-2.2912708170336193E-3</v>
      </c>
      <c r="F3377" s="98">
        <v>3368</v>
      </c>
      <c r="G3377" s="76">
        <f t="shared" ca="1" si="108"/>
        <v>8.721714020098241E-3</v>
      </c>
    </row>
    <row r="3378" spans="2:7">
      <c r="B3378" s="283">
        <v>39237.645833333336</v>
      </c>
      <c r="C3378" s="284">
        <v>99.99</v>
      </c>
      <c r="D3378" s="98">
        <f t="shared" si="109"/>
        <v>-0.43992606284658042</v>
      </c>
      <c r="E3378" s="98">
        <v>-2.2949511075633922E-3</v>
      </c>
      <c r="F3378" s="98">
        <v>3369</v>
      </c>
      <c r="G3378" s="76">
        <f t="shared" ca="1" si="108"/>
        <v>1.6119893167326198E-2</v>
      </c>
    </row>
    <row r="3379" spans="2:7">
      <c r="B3379" s="283">
        <v>37767.645833333336</v>
      </c>
      <c r="C3379" s="284">
        <v>21.68</v>
      </c>
      <c r="D3379" s="98">
        <f t="shared" si="109"/>
        <v>-0.78317831783178316</v>
      </c>
      <c r="E3379" s="98">
        <v>-2.3009664058905033E-3</v>
      </c>
      <c r="F3379" s="98">
        <v>3370</v>
      </c>
      <c r="G3379" s="76">
        <f t="shared" ca="1" si="108"/>
        <v>1.8734889514928615E-2</v>
      </c>
    </row>
    <row r="3380" spans="2:7">
      <c r="B3380" s="283">
        <v>43642.645833333336</v>
      </c>
      <c r="C3380" s="284">
        <v>290.5</v>
      </c>
      <c r="D3380" s="98">
        <f t="shared" si="109"/>
        <v>12.399446494464945</v>
      </c>
      <c r="E3380" s="98">
        <v>-2.3010612357042826E-3</v>
      </c>
      <c r="F3380" s="98">
        <v>3371</v>
      </c>
      <c r="G3380" s="76">
        <f t="shared" ca="1" si="108"/>
        <v>-1.6666346599514267E-2</v>
      </c>
    </row>
    <row r="3381" spans="2:7">
      <c r="B3381" s="283">
        <v>39266.645833333336</v>
      </c>
      <c r="C3381" s="284">
        <v>95.38</v>
      </c>
      <c r="D3381" s="98">
        <f t="shared" si="109"/>
        <v>-0.6716695352839932</v>
      </c>
      <c r="E3381" s="98">
        <v>-2.3012552301254763E-3</v>
      </c>
      <c r="F3381" s="98">
        <v>3372</v>
      </c>
      <c r="G3381" s="76">
        <f t="shared" ca="1" si="108"/>
        <v>1.9184985303912607E-3</v>
      </c>
    </row>
    <row r="3382" spans="2:7">
      <c r="B3382" s="283">
        <v>43160.645833333336</v>
      </c>
      <c r="C3382" s="284">
        <v>290.38</v>
      </c>
      <c r="D3382" s="98">
        <f t="shared" si="109"/>
        <v>2.0444537638918012</v>
      </c>
      <c r="E3382" s="98">
        <v>-2.3020099639238234E-3</v>
      </c>
      <c r="F3382" s="98">
        <v>3373</v>
      </c>
      <c r="G3382" s="76">
        <f t="shared" ca="1" si="108"/>
        <v>-2.2397793963899034E-3</v>
      </c>
    </row>
    <row r="3383" spans="2:7">
      <c r="B3383" s="283">
        <v>44511.645833333336</v>
      </c>
      <c r="C3383" s="284">
        <v>419.78</v>
      </c>
      <c r="D3383" s="98">
        <f t="shared" si="109"/>
        <v>0.44562297678903495</v>
      </c>
      <c r="E3383" s="98">
        <v>-2.3054070112894509E-3</v>
      </c>
      <c r="F3383" s="98">
        <v>3374</v>
      </c>
      <c r="G3383" s="76">
        <f t="shared" ca="1" si="108"/>
        <v>-9.5781417860486013E-3</v>
      </c>
    </row>
    <row r="3384" spans="2:7">
      <c r="B3384" s="283">
        <v>36560.645833333336</v>
      </c>
      <c r="C3384" s="284">
        <v>34.590000000000003</v>
      </c>
      <c r="D3384" s="98">
        <f t="shared" si="109"/>
        <v>-0.91759969507837436</v>
      </c>
      <c r="E3384" s="98">
        <v>-2.3074704355350306E-3</v>
      </c>
      <c r="F3384" s="98">
        <v>3375</v>
      </c>
      <c r="G3384" s="76">
        <f t="shared" ca="1" si="108"/>
        <v>-4.2669623040176327E-4</v>
      </c>
    </row>
    <row r="3385" spans="2:7">
      <c r="B3385" s="283">
        <v>37411.645833333336</v>
      </c>
      <c r="C3385" s="284">
        <v>25.94</v>
      </c>
      <c r="D3385" s="98">
        <f t="shared" si="109"/>
        <v>-0.25007227522405329</v>
      </c>
      <c r="E3385" s="98">
        <v>-2.3076923076922329E-3</v>
      </c>
      <c r="F3385" s="98">
        <v>3376</v>
      </c>
      <c r="G3385" s="76">
        <f t="shared" ca="1" si="108"/>
        <v>-1.3409626427325098E-3</v>
      </c>
    </row>
    <row r="3386" spans="2:7">
      <c r="B3386" s="283">
        <v>40994.645833333336</v>
      </c>
      <c r="C3386" s="284">
        <v>206.56</v>
      </c>
      <c r="D3386" s="98">
        <f t="shared" si="109"/>
        <v>6.9629915188897451</v>
      </c>
      <c r="E3386" s="98">
        <v>-2.3183925811436357E-3</v>
      </c>
      <c r="F3386" s="98">
        <v>3377</v>
      </c>
      <c r="G3386" s="76">
        <f t="shared" ca="1" si="108"/>
        <v>-2.1004610787515605E-2</v>
      </c>
    </row>
    <row r="3387" spans="2:7">
      <c r="B3387" s="283">
        <v>38520.645833333336</v>
      </c>
      <c r="C3387" s="284">
        <v>51.55</v>
      </c>
      <c r="D3387" s="98">
        <f t="shared" si="109"/>
        <v>-0.75043570875290477</v>
      </c>
      <c r="E3387" s="98">
        <v>-2.3224308109155434E-3</v>
      </c>
      <c r="F3387" s="98">
        <v>3378</v>
      </c>
      <c r="G3387" s="76">
        <f t="shared" ca="1" si="108"/>
        <v>2.2619350304310053E-2</v>
      </c>
    </row>
    <row r="3388" spans="2:7">
      <c r="B3388" s="283">
        <v>41788.645833333336</v>
      </c>
      <c r="C3388" s="284">
        <v>205.32</v>
      </c>
      <c r="D3388" s="98">
        <f t="shared" si="109"/>
        <v>2.9829291949563532</v>
      </c>
      <c r="E3388" s="98">
        <v>-2.3323615160351086E-3</v>
      </c>
      <c r="F3388" s="98">
        <v>3379</v>
      </c>
      <c r="G3388" s="76">
        <f t="shared" ca="1" si="108"/>
        <v>9.5472937176093885E-4</v>
      </c>
    </row>
    <row r="3389" spans="2:7">
      <c r="B3389" s="283">
        <v>42760.645833333336</v>
      </c>
      <c r="C3389" s="284">
        <v>350.48</v>
      </c>
      <c r="D3389" s="98">
        <f t="shared" si="109"/>
        <v>0.70699396064679543</v>
      </c>
      <c r="E3389" s="98">
        <v>-2.3341873042983519E-3</v>
      </c>
      <c r="F3389" s="98">
        <v>3380</v>
      </c>
      <c r="G3389" s="76">
        <f t="shared" ca="1" si="108"/>
        <v>8.6310266225088556E-4</v>
      </c>
    </row>
    <row r="3390" spans="2:7">
      <c r="B3390" s="283">
        <v>43593.645833333336</v>
      </c>
      <c r="C3390" s="284">
        <v>341.58</v>
      </c>
      <c r="D3390" s="98">
        <f t="shared" si="109"/>
        <v>-2.5393745720155292E-2</v>
      </c>
      <c r="E3390" s="98">
        <v>-2.3365850809042854E-3</v>
      </c>
      <c r="F3390" s="98">
        <v>3381</v>
      </c>
      <c r="G3390" s="76">
        <f t="shared" ca="1" si="108"/>
        <v>-4.2428662022062962E-2</v>
      </c>
    </row>
    <row r="3391" spans="2:7">
      <c r="B3391" s="283">
        <v>41844.645833333336</v>
      </c>
      <c r="C3391" s="284">
        <v>178.94</v>
      </c>
      <c r="D3391" s="98">
        <f t="shared" si="109"/>
        <v>-0.4761402892441009</v>
      </c>
      <c r="E3391" s="98">
        <v>-2.3416592328279195E-3</v>
      </c>
      <c r="F3391" s="98">
        <v>3382</v>
      </c>
      <c r="G3391" s="76">
        <f t="shared" ca="1" si="108"/>
        <v>-1.3707160706018632E-2</v>
      </c>
    </row>
    <row r="3392" spans="2:7">
      <c r="B3392" s="283">
        <v>37670.645833333336</v>
      </c>
      <c r="C3392" s="284">
        <v>21.22</v>
      </c>
      <c r="D3392" s="98">
        <f t="shared" si="109"/>
        <v>-0.88141276405499047</v>
      </c>
      <c r="E3392" s="98">
        <v>-2.3507287259050269E-3</v>
      </c>
      <c r="F3392" s="98">
        <v>3383</v>
      </c>
      <c r="G3392" s="76">
        <f t="shared" ca="1" si="108"/>
        <v>-6.1288806617809929E-2</v>
      </c>
    </row>
    <row r="3393" spans="2:7">
      <c r="B3393" s="283">
        <v>41470.645833333336</v>
      </c>
      <c r="C3393" s="284">
        <v>182.16</v>
      </c>
      <c r="D3393" s="98">
        <f t="shared" si="109"/>
        <v>7.584354382657871</v>
      </c>
      <c r="E3393" s="98">
        <v>-2.3550030122131416E-3</v>
      </c>
      <c r="F3393" s="98">
        <v>3384</v>
      </c>
      <c r="G3393" s="76">
        <f t="shared" ca="1" si="108"/>
        <v>-4.3175892775431719E-2</v>
      </c>
    </row>
    <row r="3394" spans="2:7">
      <c r="B3394" s="283">
        <v>38533.645833333336</v>
      </c>
      <c r="C3394" s="284">
        <v>50.76</v>
      </c>
      <c r="D3394" s="98">
        <f t="shared" si="109"/>
        <v>-0.72134387351778662</v>
      </c>
      <c r="E3394" s="98">
        <v>-2.3584905660378741E-3</v>
      </c>
      <c r="F3394" s="98">
        <v>3385</v>
      </c>
      <c r="G3394" s="76">
        <f t="shared" ca="1" si="108"/>
        <v>5.2505185144929724E-2</v>
      </c>
    </row>
    <row r="3395" spans="2:7">
      <c r="B3395" s="283">
        <v>37330.645833333336</v>
      </c>
      <c r="C3395" s="284">
        <v>25.33</v>
      </c>
      <c r="D3395" s="98">
        <f t="shared" si="109"/>
        <v>-0.50098502758077235</v>
      </c>
      <c r="E3395" s="98">
        <v>-2.3631350925562566E-3</v>
      </c>
      <c r="F3395" s="98">
        <v>3386</v>
      </c>
      <c r="G3395" s="76">
        <f t="shared" ca="1" si="108"/>
        <v>-4.2317504320786587E-3</v>
      </c>
    </row>
    <row r="3396" spans="2:7">
      <c r="B3396" s="283">
        <v>37679.645833333336</v>
      </c>
      <c r="C3396" s="284">
        <v>21.09</v>
      </c>
      <c r="D3396" s="98">
        <f t="shared" si="109"/>
        <v>-0.16739044611133036</v>
      </c>
      <c r="E3396" s="98">
        <v>-2.3651844843898262E-3</v>
      </c>
      <c r="F3396" s="98">
        <v>3387</v>
      </c>
      <c r="G3396" s="76">
        <f t="shared" ca="1" si="108"/>
        <v>4.5863627042864993E-2</v>
      </c>
    </row>
    <row r="3397" spans="2:7">
      <c r="B3397" s="283">
        <v>37677.645833333336</v>
      </c>
      <c r="C3397" s="284">
        <v>21</v>
      </c>
      <c r="D3397" s="98">
        <f t="shared" si="109"/>
        <v>-4.2674253200568613E-3</v>
      </c>
      <c r="E3397" s="98">
        <v>-2.3752969121140222E-3</v>
      </c>
      <c r="F3397" s="98">
        <v>3388</v>
      </c>
      <c r="G3397" s="76">
        <f t="shared" ca="1" si="108"/>
        <v>1.7987051509208866E-2</v>
      </c>
    </row>
    <row r="3398" spans="2:7">
      <c r="B3398" s="283">
        <v>38243.645833333336</v>
      </c>
      <c r="C3398" s="284">
        <v>29.35</v>
      </c>
      <c r="D3398" s="98">
        <f t="shared" si="109"/>
        <v>0.39761904761904776</v>
      </c>
      <c r="E3398" s="98">
        <v>-2.3793337865397612E-3</v>
      </c>
      <c r="F3398" s="98">
        <v>3389</v>
      </c>
      <c r="G3398" s="76">
        <f t="shared" ca="1" si="108"/>
        <v>-1.525859423815306E-2</v>
      </c>
    </row>
    <row r="3399" spans="2:7">
      <c r="B3399" s="283">
        <v>37243.645833333336</v>
      </c>
      <c r="C3399" s="284">
        <v>29.33</v>
      </c>
      <c r="D3399" s="98">
        <f t="shared" si="109"/>
        <v>-6.8143100511086629E-4</v>
      </c>
      <c r="E3399" s="98">
        <v>-2.3809523809523725E-3</v>
      </c>
      <c r="F3399" s="98">
        <v>3390</v>
      </c>
      <c r="G3399" s="76">
        <f t="shared" ca="1" si="108"/>
        <v>-9.4018009812017449E-3</v>
      </c>
    </row>
    <row r="3400" spans="2:7">
      <c r="B3400" s="283">
        <v>44158.645833333336</v>
      </c>
      <c r="C3400" s="284">
        <v>308.48</v>
      </c>
      <c r="D3400" s="98">
        <f t="shared" si="109"/>
        <v>9.5175588135015357</v>
      </c>
      <c r="E3400" s="98">
        <v>-2.3931181682944613E-3</v>
      </c>
      <c r="F3400" s="98">
        <v>3391</v>
      </c>
      <c r="G3400" s="76">
        <f t="shared" ca="1" si="108"/>
        <v>-2.4306796115891552E-2</v>
      </c>
    </row>
    <row r="3401" spans="2:7">
      <c r="B3401" s="283">
        <v>44054.645833333336</v>
      </c>
      <c r="C3401" s="284">
        <v>319.5</v>
      </c>
      <c r="D3401" s="98">
        <f t="shared" si="109"/>
        <v>3.5723547717842363E-2</v>
      </c>
      <c r="E3401" s="98">
        <v>-2.4042214381615468E-3</v>
      </c>
      <c r="F3401" s="98">
        <v>3392</v>
      </c>
      <c r="G3401" s="76">
        <f t="shared" ca="1" si="108"/>
        <v>-1.1873646977404775E-2</v>
      </c>
    </row>
    <row r="3402" spans="2:7">
      <c r="B3402" s="283">
        <v>38128.645833333336</v>
      </c>
      <c r="C3402" s="284">
        <v>24.84</v>
      </c>
      <c r="D3402" s="98">
        <f t="shared" si="109"/>
        <v>-0.92225352112676062</v>
      </c>
      <c r="E3402" s="98">
        <v>-2.4096385542168308E-3</v>
      </c>
      <c r="F3402" s="98">
        <v>3393</v>
      </c>
      <c r="G3402" s="76">
        <f t="shared" ref="G3402:G3465" ca="1" si="110">_xlfn.NORM.INV(RAND(),M$12,M$13)</f>
        <v>5.9301908478056626E-3</v>
      </c>
    </row>
    <row r="3403" spans="2:7">
      <c r="B3403" s="283">
        <v>41564.645833333336</v>
      </c>
      <c r="C3403" s="284">
        <v>177.92</v>
      </c>
      <c r="D3403" s="98">
        <f t="shared" ref="D3403:D3466" si="111">C3403/C3402-1</f>
        <v>6.1626409017713364</v>
      </c>
      <c r="E3403" s="98">
        <v>-2.4109896271377051E-3</v>
      </c>
      <c r="F3403" s="98">
        <v>3394</v>
      </c>
      <c r="G3403" s="76">
        <f t="shared" ca="1" si="110"/>
        <v>3.1737822336515557E-2</v>
      </c>
    </row>
    <row r="3404" spans="2:7">
      <c r="B3404" s="283">
        <v>37939.645833333336</v>
      </c>
      <c r="C3404" s="284">
        <v>24.82</v>
      </c>
      <c r="D3404" s="98">
        <f t="shared" si="111"/>
        <v>-0.86049910071942448</v>
      </c>
      <c r="E3404" s="98">
        <v>-2.411575562700885E-3</v>
      </c>
      <c r="F3404" s="98">
        <v>3395</v>
      </c>
      <c r="G3404" s="76">
        <f t="shared" ca="1" si="110"/>
        <v>2.1153942707181843E-2</v>
      </c>
    </row>
    <row r="3405" spans="2:7">
      <c r="B3405" s="283">
        <v>43791.645833333336</v>
      </c>
      <c r="C3405" s="284">
        <v>383.82</v>
      </c>
      <c r="D3405" s="98">
        <f t="shared" si="111"/>
        <v>14.464141821112007</v>
      </c>
      <c r="E3405" s="98">
        <v>-2.4171539961014288E-3</v>
      </c>
      <c r="F3405" s="98">
        <v>3396</v>
      </c>
      <c r="G3405" s="76">
        <f t="shared" ca="1" si="110"/>
        <v>1.3032694550217771E-3</v>
      </c>
    </row>
    <row r="3406" spans="2:7">
      <c r="B3406" s="283">
        <v>37942.645833333336</v>
      </c>
      <c r="C3406" s="284">
        <v>24.76</v>
      </c>
      <c r="D3406" s="98">
        <f t="shared" si="111"/>
        <v>-0.93549059454952843</v>
      </c>
      <c r="E3406" s="98">
        <v>-2.4174053182915989E-3</v>
      </c>
      <c r="F3406" s="98">
        <v>3397</v>
      </c>
      <c r="G3406" s="76">
        <f t="shared" ca="1" si="110"/>
        <v>-1.1720461125407197E-2</v>
      </c>
    </row>
    <row r="3407" spans="2:7">
      <c r="B3407" s="283">
        <v>45266.645833333336</v>
      </c>
      <c r="C3407" s="284">
        <v>705.57</v>
      </c>
      <c r="D3407" s="98">
        <f t="shared" si="111"/>
        <v>27.496365105008078</v>
      </c>
      <c r="E3407" s="98">
        <v>-2.4177129284016496E-3</v>
      </c>
      <c r="F3407" s="98">
        <v>3398</v>
      </c>
      <c r="G3407" s="76">
        <f t="shared" ca="1" si="110"/>
        <v>-1.8633424712061484E-3</v>
      </c>
    </row>
    <row r="3408" spans="2:7">
      <c r="B3408" s="283">
        <v>37355.645833333336</v>
      </c>
      <c r="C3408" s="284">
        <v>24.73</v>
      </c>
      <c r="D3408" s="98">
        <f t="shared" si="111"/>
        <v>-0.9649503238516377</v>
      </c>
      <c r="E3408" s="98">
        <v>-2.4203307785396477E-3</v>
      </c>
      <c r="F3408" s="98">
        <v>3399</v>
      </c>
      <c r="G3408" s="76">
        <f t="shared" ca="1" si="110"/>
        <v>-7.2533037898327695E-3</v>
      </c>
    </row>
    <row r="3409" spans="2:7">
      <c r="B3409" s="283">
        <v>37949.645833333336</v>
      </c>
      <c r="C3409" s="284">
        <v>24.71</v>
      </c>
      <c r="D3409" s="98">
        <f t="shared" si="111"/>
        <v>-8.0873433077233159E-4</v>
      </c>
      <c r="E3409" s="98">
        <v>-2.4222850222042069E-3</v>
      </c>
      <c r="F3409" s="98">
        <v>3400</v>
      </c>
      <c r="G3409" s="76">
        <f t="shared" ca="1" si="110"/>
        <v>-3.0607543141185939E-2</v>
      </c>
    </row>
    <row r="3410" spans="2:7">
      <c r="B3410" s="283">
        <v>38652.645833333336</v>
      </c>
      <c r="C3410" s="284">
        <v>70</v>
      </c>
      <c r="D3410" s="98">
        <f t="shared" si="111"/>
        <v>1.8328611898016995</v>
      </c>
      <c r="E3410" s="98">
        <v>-2.4226877583013451E-3</v>
      </c>
      <c r="F3410" s="98">
        <v>3401</v>
      </c>
      <c r="G3410" s="76">
        <f t="shared" ca="1" si="110"/>
        <v>6.9085735401421516E-2</v>
      </c>
    </row>
    <row r="3411" spans="2:7">
      <c r="B3411" s="283">
        <v>44790.645833333336</v>
      </c>
      <c r="C3411" s="284">
        <v>391.15</v>
      </c>
      <c r="D3411" s="98">
        <f t="shared" si="111"/>
        <v>4.5878571428571426</v>
      </c>
      <c r="E3411" s="98">
        <v>-2.4228513134405549E-3</v>
      </c>
      <c r="F3411" s="98">
        <v>3402</v>
      </c>
      <c r="G3411" s="76">
        <f t="shared" ca="1" si="110"/>
        <v>2.7247842229740717E-2</v>
      </c>
    </row>
    <row r="3412" spans="2:7">
      <c r="B3412" s="283">
        <v>43136.645833333336</v>
      </c>
      <c r="C3412" s="284">
        <v>296.27999999999997</v>
      </c>
      <c r="D3412" s="98">
        <f t="shared" si="111"/>
        <v>-0.24254122459414551</v>
      </c>
      <c r="E3412" s="98">
        <v>-2.4242424242425509E-3</v>
      </c>
      <c r="F3412" s="98">
        <v>3403</v>
      </c>
      <c r="G3412" s="76">
        <f t="shared" ca="1" si="110"/>
        <v>6.1918182595956911E-2</v>
      </c>
    </row>
    <row r="3413" spans="2:7">
      <c r="B3413" s="283">
        <v>44595.645833333336</v>
      </c>
      <c r="C3413" s="284">
        <v>380.77</v>
      </c>
      <c r="D3413" s="98">
        <f t="shared" si="111"/>
        <v>0.28516943431888753</v>
      </c>
      <c r="E3413" s="98">
        <v>-2.4364684307047746E-3</v>
      </c>
      <c r="F3413" s="98">
        <v>3404</v>
      </c>
      <c r="G3413" s="76">
        <f t="shared" ca="1" si="110"/>
        <v>-4.864799339151174E-2</v>
      </c>
    </row>
    <row r="3414" spans="2:7">
      <c r="B3414" s="283">
        <v>37306.645833333336</v>
      </c>
      <c r="C3414" s="284">
        <v>24.54</v>
      </c>
      <c r="D3414" s="98">
        <f t="shared" si="111"/>
        <v>-0.9355516453502114</v>
      </c>
      <c r="E3414" s="98">
        <v>-2.4390243902440156E-3</v>
      </c>
      <c r="F3414" s="98">
        <v>3405</v>
      </c>
      <c r="G3414" s="76">
        <f t="shared" ca="1" si="110"/>
        <v>-2.5166224791928014E-2</v>
      </c>
    </row>
    <row r="3415" spans="2:7">
      <c r="B3415" s="283">
        <v>43404.645833333336</v>
      </c>
      <c r="C3415" s="284">
        <v>257.39999999999998</v>
      </c>
      <c r="D3415" s="98">
        <f t="shared" si="111"/>
        <v>9.4889975550122241</v>
      </c>
      <c r="E3415" s="98">
        <v>-2.4415765608649664E-3</v>
      </c>
      <c r="F3415" s="98">
        <v>3406</v>
      </c>
      <c r="G3415" s="76">
        <f t="shared" ca="1" si="110"/>
        <v>-3.1423299590384209E-2</v>
      </c>
    </row>
    <row r="3416" spans="2:7">
      <c r="B3416" s="283">
        <v>38790.645833333336</v>
      </c>
      <c r="C3416" s="284">
        <v>89.73</v>
      </c>
      <c r="D3416" s="98">
        <f t="shared" si="111"/>
        <v>-0.65139860139860128</v>
      </c>
      <c r="E3416" s="98">
        <v>-2.4458032240133321E-3</v>
      </c>
      <c r="F3416" s="98">
        <v>3407</v>
      </c>
      <c r="G3416" s="76">
        <f t="shared" ca="1" si="110"/>
        <v>4.4195703515928005E-2</v>
      </c>
    </row>
    <row r="3417" spans="2:7">
      <c r="B3417" s="283">
        <v>37362.645833333336</v>
      </c>
      <c r="C3417" s="284">
        <v>24.47</v>
      </c>
      <c r="D3417" s="98">
        <f t="shared" si="111"/>
        <v>-0.72729299008135517</v>
      </c>
      <c r="E3417" s="98">
        <v>-2.4459845087648757E-3</v>
      </c>
      <c r="F3417" s="98">
        <v>3408</v>
      </c>
      <c r="G3417" s="76">
        <f t="shared" ca="1" si="110"/>
        <v>-7.8182765145317617E-3</v>
      </c>
    </row>
    <row r="3418" spans="2:7">
      <c r="B3418" s="283">
        <v>45350.645833333336</v>
      </c>
      <c r="C3418" s="284">
        <v>933.93</v>
      </c>
      <c r="D3418" s="98">
        <f t="shared" si="111"/>
        <v>37.166326113608498</v>
      </c>
      <c r="E3418" s="98">
        <v>-2.4460062805751193E-3</v>
      </c>
      <c r="F3418" s="98">
        <v>3409</v>
      </c>
      <c r="G3418" s="76">
        <f t="shared" ca="1" si="110"/>
        <v>-2.7931867958388635E-2</v>
      </c>
    </row>
    <row r="3419" spans="2:7">
      <c r="B3419" s="283">
        <v>43661.645833333336</v>
      </c>
      <c r="C3419" s="284">
        <v>256.8</v>
      </c>
      <c r="D3419" s="98">
        <f t="shared" si="111"/>
        <v>-0.72503292537984643</v>
      </c>
      <c r="E3419" s="98">
        <v>-2.4472672182729305E-3</v>
      </c>
      <c r="F3419" s="98">
        <v>3410</v>
      </c>
      <c r="G3419" s="76">
        <f t="shared" ca="1" si="110"/>
        <v>-2.1591448702855613E-2</v>
      </c>
    </row>
    <row r="3420" spans="2:7">
      <c r="B3420" s="283">
        <v>41008.645833333336</v>
      </c>
      <c r="C3420" s="284">
        <v>220.06</v>
      </c>
      <c r="D3420" s="98">
        <f t="shared" si="111"/>
        <v>-0.14306853582554524</v>
      </c>
      <c r="E3420" s="98">
        <v>-2.447869446962847E-3</v>
      </c>
      <c r="F3420" s="98">
        <v>3411</v>
      </c>
      <c r="G3420" s="76">
        <f t="shared" ca="1" si="110"/>
        <v>2.1455121423491815E-2</v>
      </c>
    </row>
    <row r="3421" spans="2:7">
      <c r="B3421" s="283">
        <v>37187.645833333336</v>
      </c>
      <c r="C3421" s="284">
        <v>20.329999999999998</v>
      </c>
      <c r="D3421" s="98">
        <f t="shared" si="111"/>
        <v>-0.90761610469871856</v>
      </c>
      <c r="E3421" s="98">
        <v>-2.4533856722277481E-3</v>
      </c>
      <c r="F3421" s="98">
        <v>3412</v>
      </c>
      <c r="G3421" s="76">
        <f t="shared" ca="1" si="110"/>
        <v>7.6591536621475418E-3</v>
      </c>
    </row>
    <row r="3422" spans="2:7">
      <c r="B3422" s="283">
        <v>39624.645833333336</v>
      </c>
      <c r="C3422" s="284">
        <v>93.33</v>
      </c>
      <c r="D3422" s="98">
        <f t="shared" si="111"/>
        <v>3.5907525823905564</v>
      </c>
      <c r="E3422" s="98">
        <v>-2.4583155194527473E-3</v>
      </c>
      <c r="F3422" s="98">
        <v>3413</v>
      </c>
      <c r="G3422" s="76">
        <f t="shared" ca="1" si="110"/>
        <v>-1.9163939282158513E-2</v>
      </c>
    </row>
    <row r="3423" spans="2:7">
      <c r="B3423" s="283">
        <v>37188.645833333336</v>
      </c>
      <c r="C3423" s="284">
        <v>20.28</v>
      </c>
      <c r="D3423" s="98">
        <f t="shared" si="111"/>
        <v>-0.78270652523304407</v>
      </c>
      <c r="E3423" s="98">
        <v>-2.4594195769797045E-3</v>
      </c>
      <c r="F3423" s="98">
        <v>3414</v>
      </c>
      <c r="G3423" s="76">
        <f t="shared" ca="1" si="110"/>
        <v>1.8520347454507695E-2</v>
      </c>
    </row>
    <row r="3424" spans="2:7">
      <c r="B3424" s="283">
        <v>39829.645833333336</v>
      </c>
      <c r="C3424" s="284">
        <v>52.67</v>
      </c>
      <c r="D3424" s="98">
        <f t="shared" si="111"/>
        <v>1.5971400394477318</v>
      </c>
      <c r="E3424" s="98">
        <v>-2.4621212121210823E-3</v>
      </c>
      <c r="F3424" s="98">
        <v>3415</v>
      </c>
      <c r="G3424" s="76">
        <f t="shared" ca="1" si="110"/>
        <v>-1.02055259153717E-2</v>
      </c>
    </row>
    <row r="3425" spans="2:7">
      <c r="B3425" s="283">
        <v>42023.645833333336</v>
      </c>
      <c r="C3425" s="284">
        <v>185.52</v>
      </c>
      <c r="D3425" s="98">
        <f t="shared" si="111"/>
        <v>2.5223087146383141</v>
      </c>
      <c r="E3425" s="98">
        <v>-2.4733842348638735E-3</v>
      </c>
      <c r="F3425" s="98">
        <v>3416</v>
      </c>
      <c r="G3425" s="76">
        <f t="shared" ca="1" si="110"/>
        <v>4.8252712796606695E-4</v>
      </c>
    </row>
    <row r="3426" spans="2:7">
      <c r="B3426" s="283">
        <v>39163.645833333336</v>
      </c>
      <c r="C3426" s="284">
        <v>76.510000000000005</v>
      </c>
      <c r="D3426" s="98">
        <f t="shared" si="111"/>
        <v>-0.58759163432514017</v>
      </c>
      <c r="E3426" s="98">
        <v>-2.4771838331160145E-3</v>
      </c>
      <c r="F3426" s="98">
        <v>3417</v>
      </c>
      <c r="G3426" s="76">
        <f t="shared" ca="1" si="110"/>
        <v>2.3343886664120211E-2</v>
      </c>
    </row>
    <row r="3427" spans="2:7">
      <c r="B3427" s="283">
        <v>45077.645833333336</v>
      </c>
      <c r="C3427" s="284">
        <v>580.53</v>
      </c>
      <c r="D3427" s="98">
        <f t="shared" si="111"/>
        <v>6.587635603189125</v>
      </c>
      <c r="E3427" s="98">
        <v>-2.4914945530775112E-3</v>
      </c>
      <c r="F3427" s="98">
        <v>3418</v>
      </c>
      <c r="G3427" s="76">
        <f t="shared" ca="1" si="110"/>
        <v>-3.5389281064849121E-2</v>
      </c>
    </row>
    <row r="3428" spans="2:7">
      <c r="B3428" s="283">
        <v>44868.645833333336</v>
      </c>
      <c r="C3428" s="284">
        <v>532.45000000000005</v>
      </c>
      <c r="D3428" s="98">
        <f t="shared" si="111"/>
        <v>-8.282087058377674E-2</v>
      </c>
      <c r="E3428" s="98">
        <v>-2.4916632320429732E-3</v>
      </c>
      <c r="F3428" s="98">
        <v>3419</v>
      </c>
      <c r="G3428" s="76">
        <f t="shared" ca="1" si="110"/>
        <v>-3.7509079364430306E-2</v>
      </c>
    </row>
    <row r="3429" spans="2:7">
      <c r="B3429" s="283">
        <v>43998.645833333336</v>
      </c>
      <c r="C3429" s="284">
        <v>319.39999999999998</v>
      </c>
      <c r="D3429" s="98">
        <f t="shared" si="111"/>
        <v>-0.40013146774345021</v>
      </c>
      <c r="E3429" s="98">
        <v>-2.4984384759525469E-3</v>
      </c>
      <c r="F3429" s="98">
        <v>3420</v>
      </c>
      <c r="G3429" s="76">
        <f t="shared" ca="1" si="110"/>
        <v>1.0870494487680779E-2</v>
      </c>
    </row>
    <row r="3430" spans="2:7">
      <c r="B3430" s="283">
        <v>42926.645833333336</v>
      </c>
      <c r="C3430" s="284">
        <v>415.72</v>
      </c>
      <c r="D3430" s="98">
        <f t="shared" si="111"/>
        <v>0.30156543519098333</v>
      </c>
      <c r="E3430" s="98">
        <v>-2.5193751949514898E-3</v>
      </c>
      <c r="F3430" s="98">
        <v>3421</v>
      </c>
      <c r="G3430" s="76">
        <f t="shared" ca="1" si="110"/>
        <v>-4.3529476947023974E-3</v>
      </c>
    </row>
    <row r="3431" spans="2:7">
      <c r="B3431" s="283">
        <v>38505.645833333336</v>
      </c>
      <c r="C3431" s="284">
        <v>55.34</v>
      </c>
      <c r="D3431" s="98">
        <f t="shared" si="111"/>
        <v>-0.86688155489271623</v>
      </c>
      <c r="E3431" s="98">
        <v>-2.5234318673394984E-3</v>
      </c>
      <c r="F3431" s="98">
        <v>3422</v>
      </c>
      <c r="G3431" s="76">
        <f t="shared" ca="1" si="110"/>
        <v>2.4025444413771319E-2</v>
      </c>
    </row>
    <row r="3432" spans="2:7">
      <c r="B3432" s="283">
        <v>42538.645833333336</v>
      </c>
      <c r="C3432" s="284">
        <v>288.45</v>
      </c>
      <c r="D3432" s="98">
        <f t="shared" si="111"/>
        <v>4.2123238164076611</v>
      </c>
      <c r="E3432" s="98">
        <v>-2.5243792793416819E-3</v>
      </c>
      <c r="F3432" s="98">
        <v>3423</v>
      </c>
      <c r="G3432" s="76">
        <f t="shared" ca="1" si="110"/>
        <v>-4.0756986767919185E-3</v>
      </c>
    </row>
    <row r="3433" spans="2:7">
      <c r="B3433" s="283">
        <v>40140.645833333336</v>
      </c>
      <c r="C3433" s="284">
        <v>118.5</v>
      </c>
      <c r="D3433" s="98">
        <f t="shared" si="111"/>
        <v>-0.58918356734269373</v>
      </c>
      <c r="E3433" s="98">
        <v>-2.525252525252486E-3</v>
      </c>
      <c r="F3433" s="98">
        <v>3424</v>
      </c>
      <c r="G3433" s="76">
        <f t="shared" ca="1" si="110"/>
        <v>2.4758129794096109E-2</v>
      </c>
    </row>
    <row r="3434" spans="2:7">
      <c r="B3434" s="283">
        <v>44778.645833333336</v>
      </c>
      <c r="C3434" s="284">
        <v>394.82</v>
      </c>
      <c r="D3434" s="98">
        <f t="shared" si="111"/>
        <v>2.3318143459915612</v>
      </c>
      <c r="E3434" s="98">
        <v>-2.5264008892931233E-3</v>
      </c>
      <c r="F3434" s="98">
        <v>3425</v>
      </c>
      <c r="G3434" s="76">
        <f t="shared" ca="1" si="110"/>
        <v>-8.4535553258494933E-2</v>
      </c>
    </row>
    <row r="3435" spans="2:7">
      <c r="B3435" s="283">
        <v>38631.645833333336</v>
      </c>
      <c r="C3435" s="284">
        <v>67</v>
      </c>
      <c r="D3435" s="98">
        <f t="shared" si="111"/>
        <v>-0.83030241629096802</v>
      </c>
      <c r="E3435" s="98">
        <v>-2.5308917671579279E-3</v>
      </c>
      <c r="F3435" s="98">
        <v>3426</v>
      </c>
      <c r="G3435" s="76">
        <f t="shared" ca="1" si="110"/>
        <v>-4.6692425480070007E-2</v>
      </c>
    </row>
    <row r="3436" spans="2:7">
      <c r="B3436" s="283">
        <v>43319.645833333336</v>
      </c>
      <c r="C3436" s="284">
        <v>271.43</v>
      </c>
      <c r="D3436" s="98">
        <f t="shared" si="111"/>
        <v>3.0511940298507465</v>
      </c>
      <c r="E3436" s="98">
        <v>-2.535646038512418E-3</v>
      </c>
      <c r="F3436" s="98">
        <v>3427</v>
      </c>
      <c r="G3436" s="76">
        <f t="shared" ca="1" si="110"/>
        <v>6.1696815533931505E-3</v>
      </c>
    </row>
    <row r="3437" spans="2:7">
      <c r="B3437" s="283">
        <v>39458.645833333336</v>
      </c>
      <c r="C3437" s="284">
        <v>117.94</v>
      </c>
      <c r="D3437" s="98">
        <f t="shared" si="111"/>
        <v>-0.5654864974394872</v>
      </c>
      <c r="E3437" s="98">
        <v>-2.5372124492557546E-3</v>
      </c>
      <c r="F3437" s="98">
        <v>3428</v>
      </c>
      <c r="G3437" s="76">
        <f t="shared" ca="1" si="110"/>
        <v>3.6118239900196067E-2</v>
      </c>
    </row>
    <row r="3438" spans="2:7">
      <c r="B3438" s="283">
        <v>38460.645833333336</v>
      </c>
      <c r="C3438" s="284">
        <v>54.86</v>
      </c>
      <c r="D3438" s="98">
        <f t="shared" si="111"/>
        <v>-0.53484822791249786</v>
      </c>
      <c r="E3438" s="98">
        <v>-2.5454545454545174E-3</v>
      </c>
      <c r="F3438" s="98">
        <v>3429</v>
      </c>
      <c r="G3438" s="76">
        <f t="shared" ca="1" si="110"/>
        <v>3.2750385062435425E-2</v>
      </c>
    </row>
    <row r="3439" spans="2:7">
      <c r="B3439" s="283">
        <v>42458.645833333336</v>
      </c>
      <c r="C3439" s="284">
        <v>387.63</v>
      </c>
      <c r="D3439" s="98">
        <f t="shared" si="111"/>
        <v>6.0658038643820635</v>
      </c>
      <c r="E3439" s="98">
        <v>-2.5474756831866952E-3</v>
      </c>
      <c r="F3439" s="98">
        <v>3430</v>
      </c>
      <c r="G3439" s="76">
        <f t="shared" ca="1" si="110"/>
        <v>-5.3859682740810457E-3</v>
      </c>
    </row>
    <row r="3440" spans="2:7">
      <c r="B3440" s="283">
        <v>44818.645833333336</v>
      </c>
      <c r="C3440" s="284">
        <v>389.97</v>
      </c>
      <c r="D3440" s="98">
        <f t="shared" si="111"/>
        <v>6.0366844671466691E-3</v>
      </c>
      <c r="E3440" s="98">
        <v>-2.5577410031459857E-3</v>
      </c>
      <c r="F3440" s="98">
        <v>3431</v>
      </c>
      <c r="G3440" s="76">
        <f t="shared" ca="1" si="110"/>
        <v>1.9031039731515357E-3</v>
      </c>
    </row>
    <row r="3441" spans="2:7">
      <c r="B3441" s="283">
        <v>42970.645833333336</v>
      </c>
      <c r="C3441" s="284">
        <v>350.63</v>
      </c>
      <c r="D3441" s="98">
        <f t="shared" si="111"/>
        <v>-0.10087955483755173</v>
      </c>
      <c r="E3441" s="98">
        <v>-2.560236679657435E-3</v>
      </c>
      <c r="F3441" s="98">
        <v>3432</v>
      </c>
      <c r="G3441" s="76">
        <f t="shared" ca="1" si="110"/>
        <v>5.4434468763576709E-2</v>
      </c>
    </row>
    <row r="3442" spans="2:7">
      <c r="B3442" s="283">
        <v>37524.645833333336</v>
      </c>
      <c r="C3442" s="284">
        <v>23.27</v>
      </c>
      <c r="D3442" s="98">
        <f t="shared" si="111"/>
        <v>-0.93363374497333373</v>
      </c>
      <c r="E3442" s="98">
        <v>-2.5717959708528859E-3</v>
      </c>
      <c r="F3442" s="98">
        <v>3433</v>
      </c>
      <c r="G3442" s="76">
        <f t="shared" ca="1" si="110"/>
        <v>-3.3878926171797975E-2</v>
      </c>
    </row>
    <row r="3443" spans="2:7">
      <c r="B3443" s="283">
        <v>42542.645833333336</v>
      </c>
      <c r="C3443" s="284">
        <v>286.77999999999997</v>
      </c>
      <c r="D3443" s="98">
        <f t="shared" si="111"/>
        <v>11.324022346368714</v>
      </c>
      <c r="E3443" s="98">
        <v>-2.5737340011130483E-3</v>
      </c>
      <c r="F3443" s="98">
        <v>3434</v>
      </c>
      <c r="G3443" s="76">
        <f t="shared" ca="1" si="110"/>
        <v>1.9393917097332361E-2</v>
      </c>
    </row>
    <row r="3444" spans="2:7">
      <c r="B3444" s="283">
        <v>43048.645833333336</v>
      </c>
      <c r="C3444" s="284">
        <v>328.9</v>
      </c>
      <c r="D3444" s="98">
        <f t="shared" si="111"/>
        <v>0.14687216681776971</v>
      </c>
      <c r="E3444" s="98">
        <v>-2.577710386656662E-3</v>
      </c>
      <c r="F3444" s="98">
        <v>3435</v>
      </c>
      <c r="G3444" s="76">
        <f t="shared" ca="1" si="110"/>
        <v>-2.3077993408543624E-2</v>
      </c>
    </row>
    <row r="3445" spans="2:7">
      <c r="B3445" s="283">
        <v>38763.645833333336</v>
      </c>
      <c r="C3445" s="284">
        <v>96.64</v>
      </c>
      <c r="D3445" s="98">
        <f t="shared" si="111"/>
        <v>-0.70617208878078441</v>
      </c>
      <c r="E3445" s="98">
        <v>-2.5802456393848594E-3</v>
      </c>
      <c r="F3445" s="98">
        <v>3436</v>
      </c>
      <c r="G3445" s="76">
        <f t="shared" ca="1" si="110"/>
        <v>7.5726082052417695E-2</v>
      </c>
    </row>
    <row r="3446" spans="2:7">
      <c r="B3446" s="283">
        <v>45464.645833333336</v>
      </c>
      <c r="C3446" s="284">
        <v>1421.58</v>
      </c>
      <c r="D3446" s="98">
        <f t="shared" si="111"/>
        <v>13.710057947019866</v>
      </c>
      <c r="E3446" s="98">
        <v>-2.5889831400366381E-3</v>
      </c>
      <c r="F3446" s="98">
        <v>3437</v>
      </c>
      <c r="G3446" s="76">
        <f t="shared" ca="1" si="110"/>
        <v>1.0191397635101495E-2</v>
      </c>
    </row>
    <row r="3447" spans="2:7">
      <c r="B3447" s="283">
        <v>40582.645833333336</v>
      </c>
      <c r="C3447" s="284">
        <v>123</v>
      </c>
      <c r="D3447" s="98">
        <f t="shared" si="111"/>
        <v>-0.91347655425653151</v>
      </c>
      <c r="E3447" s="98">
        <v>-2.5948751216346988E-3</v>
      </c>
      <c r="F3447" s="98">
        <v>3438</v>
      </c>
      <c r="G3447" s="76">
        <f t="shared" ca="1" si="110"/>
        <v>1.935905996313907E-2</v>
      </c>
    </row>
    <row r="3448" spans="2:7">
      <c r="B3448" s="283">
        <v>40354.645833333336</v>
      </c>
      <c r="C3448" s="284">
        <v>122.79</v>
      </c>
      <c r="D3448" s="98">
        <f t="shared" si="111"/>
        <v>-1.7073170731707332E-3</v>
      </c>
      <c r="E3448" s="98">
        <v>-2.5993014377385659E-3</v>
      </c>
      <c r="F3448" s="98">
        <v>3439</v>
      </c>
      <c r="G3448" s="76">
        <f t="shared" ca="1" si="110"/>
        <v>-2.1213070243398965E-2</v>
      </c>
    </row>
    <row r="3449" spans="2:7">
      <c r="B3449" s="283">
        <v>39304.645833333336</v>
      </c>
      <c r="C3449" s="284">
        <v>84.39</v>
      </c>
      <c r="D3449" s="98">
        <f t="shared" si="111"/>
        <v>-0.31272904959687275</v>
      </c>
      <c r="E3449" s="98">
        <v>-2.6001654650750217E-3</v>
      </c>
      <c r="F3449" s="98">
        <v>3440</v>
      </c>
      <c r="G3449" s="76">
        <f t="shared" ca="1" si="110"/>
        <v>-1.3467252086145833E-2</v>
      </c>
    </row>
    <row r="3450" spans="2:7">
      <c r="B3450" s="283">
        <v>39021.645833333336</v>
      </c>
      <c r="C3450" s="284">
        <v>69</v>
      </c>
      <c r="D3450" s="98">
        <f t="shared" si="111"/>
        <v>-0.18236757909704937</v>
      </c>
      <c r="E3450" s="98">
        <v>-2.6019080659150928E-3</v>
      </c>
      <c r="F3450" s="98">
        <v>3441</v>
      </c>
      <c r="G3450" s="76">
        <f t="shared" ca="1" si="110"/>
        <v>-4.6765748192824197E-2</v>
      </c>
    </row>
    <row r="3451" spans="2:7">
      <c r="B3451" s="283">
        <v>43241.645833333336</v>
      </c>
      <c r="C3451" s="284">
        <v>260.62</v>
      </c>
      <c r="D3451" s="98">
        <f t="shared" si="111"/>
        <v>2.7771014492753623</v>
      </c>
      <c r="E3451" s="98">
        <v>-2.6023727516265582E-3</v>
      </c>
      <c r="F3451" s="98">
        <v>3442</v>
      </c>
      <c r="G3451" s="76">
        <f t="shared" ca="1" si="110"/>
        <v>2.4603353171544521E-3</v>
      </c>
    </row>
    <row r="3452" spans="2:7">
      <c r="B3452" s="283">
        <v>41341.645833333336</v>
      </c>
      <c r="C3452" s="284">
        <v>199.23</v>
      </c>
      <c r="D3452" s="98">
        <f t="shared" si="111"/>
        <v>-0.23555367968690055</v>
      </c>
      <c r="E3452" s="98">
        <v>-2.6032540675845484E-3</v>
      </c>
      <c r="F3452" s="98">
        <v>3443</v>
      </c>
      <c r="G3452" s="76">
        <f t="shared" ca="1" si="110"/>
        <v>1.097815528189853E-2</v>
      </c>
    </row>
    <row r="3453" spans="2:7">
      <c r="B3453" s="283">
        <v>40609.645833333336</v>
      </c>
      <c r="C3453" s="284">
        <v>130.03</v>
      </c>
      <c r="D3453" s="98">
        <f t="shared" si="111"/>
        <v>-0.34733724840636448</v>
      </c>
      <c r="E3453" s="98">
        <v>-2.6079619544373545E-3</v>
      </c>
      <c r="F3453" s="98">
        <v>3444</v>
      </c>
      <c r="G3453" s="76">
        <f t="shared" ca="1" si="110"/>
        <v>1.0297803276614918E-2</v>
      </c>
    </row>
    <row r="3454" spans="2:7">
      <c r="B3454" s="283">
        <v>44004.645833333336</v>
      </c>
      <c r="C3454" s="284">
        <v>320.93</v>
      </c>
      <c r="D3454" s="98">
        <f t="shared" si="111"/>
        <v>1.4681227409059447</v>
      </c>
      <c r="E3454" s="98">
        <v>-2.6105603381296749E-3</v>
      </c>
      <c r="F3454" s="98">
        <v>3445</v>
      </c>
      <c r="G3454" s="76">
        <f t="shared" ca="1" si="110"/>
        <v>1.6708345293525637E-2</v>
      </c>
    </row>
    <row r="3455" spans="2:7">
      <c r="B3455" s="283">
        <v>41500.645833333336</v>
      </c>
      <c r="C3455" s="284">
        <v>179.49</v>
      </c>
      <c r="D3455" s="98">
        <f t="shared" si="111"/>
        <v>-0.44071915994142019</v>
      </c>
      <c r="E3455" s="98">
        <v>-2.6116914869971364E-3</v>
      </c>
      <c r="F3455" s="98">
        <v>3446</v>
      </c>
      <c r="G3455" s="76">
        <f t="shared" ca="1" si="110"/>
        <v>1.887578985371252E-3</v>
      </c>
    </row>
    <row r="3456" spans="2:7">
      <c r="B3456" s="283">
        <v>44260.645833333336</v>
      </c>
      <c r="C3456" s="284">
        <v>301.23</v>
      </c>
      <c r="D3456" s="98">
        <f t="shared" si="111"/>
        <v>0.67825505599197733</v>
      </c>
      <c r="E3456" s="98">
        <v>-2.6157208131910581E-3</v>
      </c>
      <c r="F3456" s="98">
        <v>3447</v>
      </c>
      <c r="G3456" s="76">
        <f t="shared" ca="1" si="110"/>
        <v>3.9796905158370803E-2</v>
      </c>
    </row>
    <row r="3457" spans="2:7">
      <c r="B3457" s="283">
        <v>43649.645833333336</v>
      </c>
      <c r="C3457" s="284">
        <v>274.05</v>
      </c>
      <c r="D3457" s="98">
        <f t="shared" si="111"/>
        <v>-9.0230056767254263E-2</v>
      </c>
      <c r="E3457" s="98">
        <v>-2.6203734032098636E-3</v>
      </c>
      <c r="F3457" s="98">
        <v>3448</v>
      </c>
      <c r="G3457" s="76">
        <f t="shared" ca="1" si="110"/>
        <v>-7.9237304552785288E-3</v>
      </c>
    </row>
    <row r="3458" spans="2:7">
      <c r="B3458" s="283">
        <v>38777.645833333336</v>
      </c>
      <c r="C3458" s="284">
        <v>94.72</v>
      </c>
      <c r="D3458" s="98">
        <f t="shared" si="111"/>
        <v>-0.65436964057653713</v>
      </c>
      <c r="E3458" s="98">
        <v>-2.6324102348109779E-3</v>
      </c>
      <c r="F3458" s="98">
        <v>3449</v>
      </c>
      <c r="G3458" s="76">
        <f t="shared" ca="1" si="110"/>
        <v>-5.0254628281906293E-2</v>
      </c>
    </row>
    <row r="3459" spans="2:7">
      <c r="B3459" s="283">
        <v>41247.645833333336</v>
      </c>
      <c r="C3459" s="284">
        <v>212.06</v>
      </c>
      <c r="D3459" s="98">
        <f t="shared" si="111"/>
        <v>1.2388091216216215</v>
      </c>
      <c r="E3459" s="98">
        <v>-2.6338067914589702E-3</v>
      </c>
      <c r="F3459" s="98">
        <v>3450</v>
      </c>
      <c r="G3459" s="76">
        <f t="shared" ca="1" si="110"/>
        <v>-1.8388286169346721E-2</v>
      </c>
    </row>
    <row r="3460" spans="2:7">
      <c r="B3460" s="283">
        <v>43390.645833333336</v>
      </c>
      <c r="C3460" s="284">
        <v>245.88</v>
      </c>
      <c r="D3460" s="98">
        <f t="shared" si="111"/>
        <v>0.15948316514194083</v>
      </c>
      <c r="E3460" s="98">
        <v>-2.6365959518112048E-3</v>
      </c>
      <c r="F3460" s="98">
        <v>3451</v>
      </c>
      <c r="G3460" s="76">
        <f t="shared" ca="1" si="110"/>
        <v>5.7898986541627548E-2</v>
      </c>
    </row>
    <row r="3461" spans="2:7">
      <c r="B3461" s="283">
        <v>45387.645833333336</v>
      </c>
      <c r="C3461" s="284">
        <v>1066.1500000000001</v>
      </c>
      <c r="D3461" s="98">
        <f t="shared" si="111"/>
        <v>3.3360582397917691</v>
      </c>
      <c r="E3461" s="98">
        <v>-2.6380534533241295E-3</v>
      </c>
      <c r="F3461" s="98">
        <v>3452</v>
      </c>
      <c r="G3461" s="76">
        <f t="shared" ca="1" si="110"/>
        <v>-2.6325932757037354E-3</v>
      </c>
    </row>
    <row r="3462" spans="2:7">
      <c r="B3462" s="283">
        <v>45769.645833333336</v>
      </c>
      <c r="C3462" s="284">
        <v>2514.83</v>
      </c>
      <c r="D3462" s="98">
        <f t="shared" si="111"/>
        <v>1.3587956666510337</v>
      </c>
      <c r="E3462" s="98">
        <v>-2.6452508427523558E-3</v>
      </c>
      <c r="F3462" s="98">
        <v>3453</v>
      </c>
      <c r="G3462" s="76">
        <f t="shared" ca="1" si="110"/>
        <v>-1.8238260968097428E-2</v>
      </c>
    </row>
    <row r="3463" spans="2:7">
      <c r="B3463" s="283">
        <v>40148.645833333336</v>
      </c>
      <c r="C3463" s="284">
        <v>119.82</v>
      </c>
      <c r="D3463" s="98">
        <f t="shared" si="111"/>
        <v>-0.95235463232107143</v>
      </c>
      <c r="E3463" s="98">
        <v>-2.6635591809556214E-3</v>
      </c>
      <c r="F3463" s="98">
        <v>3454</v>
      </c>
      <c r="G3463" s="76">
        <f t="shared" ca="1" si="110"/>
        <v>1.1005508315043724E-2</v>
      </c>
    </row>
    <row r="3464" spans="2:7">
      <c r="B3464" s="283">
        <v>43039.645833333336</v>
      </c>
      <c r="C3464" s="284">
        <v>335.87</v>
      </c>
      <c r="D3464" s="98">
        <f t="shared" si="111"/>
        <v>1.8031213486897015</v>
      </c>
      <c r="E3464" s="98">
        <v>-2.6724470707010228E-3</v>
      </c>
      <c r="F3464" s="98">
        <v>3455</v>
      </c>
      <c r="G3464" s="76">
        <f t="shared" ca="1" si="110"/>
        <v>1.9663106597729716E-2</v>
      </c>
    </row>
    <row r="3465" spans="2:7">
      <c r="B3465" s="283">
        <v>42531.645833333336</v>
      </c>
      <c r="C3465" s="284">
        <v>289.47000000000003</v>
      </c>
      <c r="D3465" s="98">
        <f t="shared" si="111"/>
        <v>-0.13814868848066209</v>
      </c>
      <c r="E3465" s="98">
        <v>-2.6873385012918805E-3</v>
      </c>
      <c r="F3465" s="98">
        <v>3456</v>
      </c>
      <c r="G3465" s="76">
        <f t="shared" ca="1" si="110"/>
        <v>-1.5798439357283839E-2</v>
      </c>
    </row>
    <row r="3466" spans="2:7">
      <c r="B3466" s="283">
        <v>41263.645833333336</v>
      </c>
      <c r="C3466" s="284">
        <v>226.22</v>
      </c>
      <c r="D3466" s="98">
        <f t="shared" si="111"/>
        <v>-0.21850278094448483</v>
      </c>
      <c r="E3466" s="98">
        <v>-2.6892386368646548E-3</v>
      </c>
      <c r="F3466" s="98">
        <v>3457</v>
      </c>
      <c r="G3466" s="76">
        <f t="shared" ref="G3466:G3529" ca="1" si="112">_xlfn.NORM.INV(RAND(),M$12,M$13)</f>
        <v>-3.5451248180252207E-2</v>
      </c>
    </row>
    <row r="3467" spans="2:7">
      <c r="B3467" s="283">
        <v>39225.645833333336</v>
      </c>
      <c r="C3467" s="284">
        <v>99.62</v>
      </c>
      <c r="D3467" s="98">
        <f t="shared" ref="D3467:D3530" si="113">C3467/C3466-1</f>
        <v>-0.55963221642648753</v>
      </c>
      <c r="E3467" s="98">
        <v>-2.7029732705976528E-3</v>
      </c>
      <c r="F3467" s="98">
        <v>3458</v>
      </c>
      <c r="G3467" s="76">
        <f t="shared" ca="1" si="112"/>
        <v>-2.3328516842024326E-2</v>
      </c>
    </row>
    <row r="3468" spans="2:7">
      <c r="B3468" s="283">
        <v>44323.645833333336</v>
      </c>
      <c r="C3468" s="284">
        <v>287.2</v>
      </c>
      <c r="D3468" s="98">
        <f t="shared" si="113"/>
        <v>1.8829552298735193</v>
      </c>
      <c r="E3468" s="98">
        <v>-2.7085214250990308E-3</v>
      </c>
      <c r="F3468" s="98">
        <v>3459</v>
      </c>
      <c r="G3468" s="76">
        <f t="shared" ca="1" si="112"/>
        <v>8.8273865755108177E-2</v>
      </c>
    </row>
    <row r="3469" spans="2:7">
      <c r="B3469" s="283">
        <v>42906.645833333336</v>
      </c>
      <c r="C3469" s="284">
        <v>412.23</v>
      </c>
      <c r="D3469" s="98">
        <f t="shared" si="113"/>
        <v>0.43534122562674105</v>
      </c>
      <c r="E3469" s="98">
        <v>-2.7095681625740609E-3</v>
      </c>
      <c r="F3469" s="98">
        <v>3460</v>
      </c>
      <c r="G3469" s="76">
        <f t="shared" ca="1" si="112"/>
        <v>-6.5501248235713544E-3</v>
      </c>
    </row>
    <row r="3470" spans="2:7">
      <c r="B3470" s="283">
        <v>40388.645833333336</v>
      </c>
      <c r="C3470" s="284">
        <v>124.11</v>
      </c>
      <c r="D3470" s="98">
        <f t="shared" si="113"/>
        <v>-0.69893020886398372</v>
      </c>
      <c r="E3470" s="98">
        <v>-2.7320208919244804E-3</v>
      </c>
      <c r="F3470" s="98">
        <v>3461</v>
      </c>
      <c r="G3470" s="76">
        <f t="shared" ca="1" si="112"/>
        <v>2.0990246404469289E-2</v>
      </c>
    </row>
    <row r="3471" spans="2:7">
      <c r="B3471" s="283">
        <v>38057.645833333336</v>
      </c>
      <c r="C3471" s="284">
        <v>25.51</v>
      </c>
      <c r="D3471" s="98">
        <f t="shared" si="113"/>
        <v>-0.7944565304971396</v>
      </c>
      <c r="E3471" s="98">
        <v>-2.736512900703536E-3</v>
      </c>
      <c r="F3471" s="98">
        <v>3462</v>
      </c>
      <c r="G3471" s="76">
        <f t="shared" ca="1" si="112"/>
        <v>5.3033810557261696E-3</v>
      </c>
    </row>
    <row r="3472" spans="2:7">
      <c r="B3472" s="283">
        <v>43452.645833333336</v>
      </c>
      <c r="C3472" s="284">
        <v>302.39999999999998</v>
      </c>
      <c r="D3472" s="98">
        <f t="shared" si="113"/>
        <v>10.854174833398666</v>
      </c>
      <c r="E3472" s="98">
        <v>-2.7371961877123985E-3</v>
      </c>
      <c r="F3472" s="98">
        <v>3463</v>
      </c>
      <c r="G3472" s="76">
        <f t="shared" ca="1" si="112"/>
        <v>4.6635976330027369E-2</v>
      </c>
    </row>
    <row r="3473" spans="2:7">
      <c r="B3473" s="283">
        <v>37417.645833333336</v>
      </c>
      <c r="C3473" s="284">
        <v>25.33</v>
      </c>
      <c r="D3473" s="98">
        <f t="shared" si="113"/>
        <v>-0.91623677248677249</v>
      </c>
      <c r="E3473" s="98">
        <v>-2.7559055118110409E-3</v>
      </c>
      <c r="F3473" s="98">
        <v>3464</v>
      </c>
      <c r="G3473" s="76">
        <f t="shared" ca="1" si="112"/>
        <v>-3.8142303126591612E-3</v>
      </c>
    </row>
    <row r="3474" spans="2:7">
      <c r="B3474" s="283">
        <v>44196.645833333336</v>
      </c>
      <c r="C3474" s="284">
        <v>324.05</v>
      </c>
      <c r="D3474" s="98">
        <f t="shared" si="113"/>
        <v>11.793130675088829</v>
      </c>
      <c r="E3474" s="98">
        <v>-2.769656870287629E-3</v>
      </c>
      <c r="F3474" s="98">
        <v>3465</v>
      </c>
      <c r="G3474" s="76">
        <f t="shared" ca="1" si="112"/>
        <v>2.0735388636618828E-2</v>
      </c>
    </row>
    <row r="3475" spans="2:7">
      <c r="B3475" s="283">
        <v>40534.645833333336</v>
      </c>
      <c r="C3475" s="284">
        <v>133.16</v>
      </c>
      <c r="D3475" s="98">
        <f t="shared" si="113"/>
        <v>-0.58907575991359362</v>
      </c>
      <c r="E3475" s="98">
        <v>-2.7709129034674262E-3</v>
      </c>
      <c r="F3475" s="98">
        <v>3466</v>
      </c>
      <c r="G3475" s="76">
        <f t="shared" ca="1" si="112"/>
        <v>-4.8926748086737162E-3</v>
      </c>
    </row>
    <row r="3476" spans="2:7">
      <c r="B3476" s="283">
        <v>40639.645833333336</v>
      </c>
      <c r="C3476" s="284">
        <v>129.29</v>
      </c>
      <c r="D3476" s="98">
        <f t="shared" si="113"/>
        <v>-2.9062781616100986E-2</v>
      </c>
      <c r="E3476" s="98">
        <v>-2.776706517547356E-3</v>
      </c>
      <c r="F3476" s="98">
        <v>3467</v>
      </c>
      <c r="G3476" s="76">
        <f t="shared" ca="1" si="112"/>
        <v>-3.1275259399232577E-2</v>
      </c>
    </row>
    <row r="3477" spans="2:7">
      <c r="B3477" s="283">
        <v>37236.645833333336</v>
      </c>
      <c r="C3477" s="284">
        <v>28.73</v>
      </c>
      <c r="D3477" s="98">
        <f t="shared" si="113"/>
        <v>-0.77778637172248433</v>
      </c>
      <c r="E3477" s="98">
        <v>-2.7768136063865967E-3</v>
      </c>
      <c r="F3477" s="98">
        <v>3468</v>
      </c>
      <c r="G3477" s="76">
        <f t="shared" ca="1" si="112"/>
        <v>-2.3378589343455857E-4</v>
      </c>
    </row>
    <row r="3478" spans="2:7">
      <c r="B3478" s="283">
        <v>44442.645833333336</v>
      </c>
      <c r="C3478" s="284">
        <v>326.32</v>
      </c>
      <c r="D3478" s="98">
        <f t="shared" si="113"/>
        <v>10.358162199791158</v>
      </c>
      <c r="E3478" s="98">
        <v>-2.7809186199310165E-3</v>
      </c>
      <c r="F3478" s="98">
        <v>3469</v>
      </c>
      <c r="G3478" s="76">
        <f t="shared" ca="1" si="112"/>
        <v>1.3206953418140165E-2</v>
      </c>
    </row>
    <row r="3479" spans="2:7">
      <c r="B3479" s="283">
        <v>39531.645833333336</v>
      </c>
      <c r="C3479" s="284">
        <v>82.44</v>
      </c>
      <c r="D3479" s="98">
        <f t="shared" si="113"/>
        <v>-0.74736455013483694</v>
      </c>
      <c r="E3479" s="98">
        <v>-2.7821458812145039E-3</v>
      </c>
      <c r="F3479" s="98">
        <v>3470</v>
      </c>
      <c r="G3479" s="76">
        <f t="shared" ca="1" si="112"/>
        <v>1.7600510956270729E-2</v>
      </c>
    </row>
    <row r="3480" spans="2:7">
      <c r="B3480" s="283">
        <v>36613.645833333336</v>
      </c>
      <c r="C3480" s="284">
        <v>25</v>
      </c>
      <c r="D3480" s="98">
        <f t="shared" si="113"/>
        <v>-0.69674915089762246</v>
      </c>
      <c r="E3480" s="98">
        <v>-2.7921818907060691E-3</v>
      </c>
      <c r="F3480" s="98">
        <v>3471</v>
      </c>
      <c r="G3480" s="76">
        <f t="shared" ca="1" si="112"/>
        <v>-3.3023131011140718E-2</v>
      </c>
    </row>
    <row r="3481" spans="2:7">
      <c r="B3481" s="283">
        <v>40520.645833333336</v>
      </c>
      <c r="C3481" s="284">
        <v>132.05000000000001</v>
      </c>
      <c r="D3481" s="98">
        <f t="shared" si="113"/>
        <v>4.282</v>
      </c>
      <c r="E3481" s="98">
        <v>-2.7941398580273447E-3</v>
      </c>
      <c r="F3481" s="98">
        <v>3472</v>
      </c>
      <c r="G3481" s="76">
        <f t="shared" ca="1" si="112"/>
        <v>3.1386150291227276E-3</v>
      </c>
    </row>
    <row r="3482" spans="2:7">
      <c r="B3482" s="283">
        <v>44176.645833333336</v>
      </c>
      <c r="C3482" s="284">
        <v>338.78</v>
      </c>
      <c r="D3482" s="98">
        <f t="shared" si="113"/>
        <v>1.5655433547898521</v>
      </c>
      <c r="E3482" s="98">
        <v>-2.7963382686252425E-3</v>
      </c>
      <c r="F3482" s="98">
        <v>3473</v>
      </c>
      <c r="G3482" s="76">
        <f t="shared" ca="1" si="112"/>
        <v>1.496651069732296E-2</v>
      </c>
    </row>
    <row r="3483" spans="2:7">
      <c r="B3483" s="283">
        <v>37106.645833333336</v>
      </c>
      <c r="C3483" s="284">
        <v>21.34</v>
      </c>
      <c r="D3483" s="98">
        <f t="shared" si="113"/>
        <v>-0.93700926855186251</v>
      </c>
      <c r="E3483" s="98">
        <v>-2.8037383177569319E-3</v>
      </c>
      <c r="F3483" s="98">
        <v>3474</v>
      </c>
      <c r="G3483" s="76">
        <f t="shared" ca="1" si="112"/>
        <v>1.1710064808901254E-2</v>
      </c>
    </row>
    <row r="3484" spans="2:7">
      <c r="B3484" s="283">
        <v>37685.645833333336</v>
      </c>
      <c r="C3484" s="284">
        <v>21.27</v>
      </c>
      <c r="D3484" s="98">
        <f t="shared" si="113"/>
        <v>-3.2802249297094743E-3</v>
      </c>
      <c r="E3484" s="98">
        <v>-2.8129395218001729E-3</v>
      </c>
      <c r="F3484" s="98">
        <v>3475</v>
      </c>
      <c r="G3484" s="76">
        <f t="shared" ca="1" si="112"/>
        <v>-2.4054873887863894E-2</v>
      </c>
    </row>
    <row r="3485" spans="2:7">
      <c r="B3485" s="283">
        <v>45504.645833333336</v>
      </c>
      <c r="C3485" s="284">
        <v>1409.48</v>
      </c>
      <c r="D3485" s="98">
        <f t="shared" si="113"/>
        <v>65.266102491772457</v>
      </c>
      <c r="E3485" s="98">
        <v>-2.822840244221636E-3</v>
      </c>
      <c r="F3485" s="98">
        <v>3476</v>
      </c>
      <c r="G3485" s="76">
        <f t="shared" ca="1" si="112"/>
        <v>4.6538826408052417E-2</v>
      </c>
    </row>
    <row r="3486" spans="2:7">
      <c r="B3486" s="283">
        <v>38173.645833333336</v>
      </c>
      <c r="C3486" s="284">
        <v>24.68</v>
      </c>
      <c r="D3486" s="98">
        <f t="shared" si="113"/>
        <v>-0.98248999631069611</v>
      </c>
      <c r="E3486" s="98">
        <v>-2.8282828282828465E-3</v>
      </c>
      <c r="F3486" s="98">
        <v>3477</v>
      </c>
      <c r="G3486" s="76">
        <f t="shared" ca="1" si="112"/>
        <v>8.6926384086381987E-3</v>
      </c>
    </row>
    <row r="3487" spans="2:7">
      <c r="B3487" s="283">
        <v>39024.645833333336</v>
      </c>
      <c r="C3487" s="284">
        <v>70.47</v>
      </c>
      <c r="D3487" s="98">
        <f t="shared" si="113"/>
        <v>1.8553484602917343</v>
      </c>
      <c r="E3487" s="98">
        <v>-2.8300551860761525E-3</v>
      </c>
      <c r="F3487" s="98">
        <v>3478</v>
      </c>
      <c r="G3487" s="76">
        <f t="shared" ca="1" si="112"/>
        <v>-2.183635776073466E-2</v>
      </c>
    </row>
    <row r="3488" spans="2:7">
      <c r="B3488" s="283">
        <v>39267.645833333336</v>
      </c>
      <c r="C3488" s="284">
        <v>95.11</v>
      </c>
      <c r="D3488" s="98">
        <f t="shared" si="113"/>
        <v>0.34965233432666376</v>
      </c>
      <c r="E3488" s="98">
        <v>-2.8307821346194029E-3</v>
      </c>
      <c r="F3488" s="98">
        <v>3479</v>
      </c>
      <c r="G3488" s="76">
        <f t="shared" ca="1" si="112"/>
        <v>5.3650970816192765E-3</v>
      </c>
    </row>
    <row r="3489" spans="2:7">
      <c r="B3489" s="283">
        <v>41631.645833333336</v>
      </c>
      <c r="C3489" s="284">
        <v>169.08</v>
      </c>
      <c r="D3489" s="98">
        <f t="shared" si="113"/>
        <v>0.7777310482599098</v>
      </c>
      <c r="E3489" s="98">
        <v>-2.8308563340410098E-3</v>
      </c>
      <c r="F3489" s="98">
        <v>3480</v>
      </c>
      <c r="G3489" s="76">
        <f t="shared" ca="1" si="112"/>
        <v>-1.6551614805580841E-2</v>
      </c>
    </row>
    <row r="3490" spans="2:7">
      <c r="B3490" s="283">
        <v>39750.645833333336</v>
      </c>
      <c r="C3490" s="284">
        <v>66.73</v>
      </c>
      <c r="D3490" s="98">
        <f t="shared" si="113"/>
        <v>-0.60533475277974924</v>
      </c>
      <c r="E3490" s="98">
        <v>-2.8392109982068314E-3</v>
      </c>
      <c r="F3490" s="98">
        <v>3481</v>
      </c>
      <c r="G3490" s="76">
        <f t="shared" ca="1" si="112"/>
        <v>-3.3349162959592372E-2</v>
      </c>
    </row>
    <row r="3491" spans="2:7">
      <c r="B3491" s="283">
        <v>38658.645833333336</v>
      </c>
      <c r="C3491" s="284">
        <v>70.23</v>
      </c>
      <c r="D3491" s="98">
        <f t="shared" si="113"/>
        <v>5.2450172336280465E-2</v>
      </c>
      <c r="E3491" s="98">
        <v>-2.8396989919069471E-3</v>
      </c>
      <c r="F3491" s="98">
        <v>3482</v>
      </c>
      <c r="G3491" s="76">
        <f t="shared" ca="1" si="112"/>
        <v>-4.7887657282361155E-2</v>
      </c>
    </row>
    <row r="3492" spans="2:7">
      <c r="B3492" s="283">
        <v>39283.645833333336</v>
      </c>
      <c r="C3492" s="284">
        <v>91.12</v>
      </c>
      <c r="D3492" s="98">
        <f t="shared" si="113"/>
        <v>0.29745123166737852</v>
      </c>
      <c r="E3492" s="98">
        <v>-2.8452615451958208E-3</v>
      </c>
      <c r="F3492" s="98">
        <v>3483</v>
      </c>
      <c r="G3492" s="76">
        <f t="shared" ca="1" si="112"/>
        <v>-8.1212115699783677E-2</v>
      </c>
    </row>
    <row r="3493" spans="2:7">
      <c r="B3493" s="283">
        <v>42716.645833333336</v>
      </c>
      <c r="C3493" s="284">
        <v>304.60000000000002</v>
      </c>
      <c r="D3493" s="98">
        <f t="shared" si="113"/>
        <v>2.342844600526778</v>
      </c>
      <c r="E3493" s="98">
        <v>-2.8480701869251224E-3</v>
      </c>
      <c r="F3493" s="98">
        <v>3484</v>
      </c>
      <c r="G3493" s="76">
        <f t="shared" ca="1" si="112"/>
        <v>6.4556593113148375E-2</v>
      </c>
    </row>
    <row r="3494" spans="2:7">
      <c r="B3494" s="283">
        <v>40623.645833333336</v>
      </c>
      <c r="C3494" s="284">
        <v>125.71</v>
      </c>
      <c r="D3494" s="98">
        <f t="shared" si="113"/>
        <v>-0.58729481286933694</v>
      </c>
      <c r="E3494" s="98">
        <v>-2.855556436900164E-3</v>
      </c>
      <c r="F3494" s="98">
        <v>3485</v>
      </c>
      <c r="G3494" s="76">
        <f t="shared" ca="1" si="112"/>
        <v>2.6132903327581034E-2</v>
      </c>
    </row>
    <row r="3495" spans="2:7">
      <c r="B3495" s="283">
        <v>40703.645833333336</v>
      </c>
      <c r="C3495" s="284">
        <v>138.75</v>
      </c>
      <c r="D3495" s="98">
        <f t="shared" si="113"/>
        <v>0.10373080900485254</v>
      </c>
      <c r="E3495" s="98">
        <v>-2.8745957599712879E-3</v>
      </c>
      <c r="F3495" s="98">
        <v>3486</v>
      </c>
      <c r="G3495" s="76">
        <f t="shared" ca="1" si="112"/>
        <v>1.6699086747162849E-3</v>
      </c>
    </row>
    <row r="3496" spans="2:7">
      <c r="B3496" s="283">
        <v>39490.645833333336</v>
      </c>
      <c r="C3496" s="284">
        <v>86.53</v>
      </c>
      <c r="D3496" s="98">
        <f t="shared" si="113"/>
        <v>-0.37636036036036036</v>
      </c>
      <c r="E3496" s="98">
        <v>-2.8808481216869852E-3</v>
      </c>
      <c r="F3496" s="98">
        <v>3487</v>
      </c>
      <c r="G3496" s="76">
        <f t="shared" ca="1" si="112"/>
        <v>-9.4638258976056169E-3</v>
      </c>
    </row>
    <row r="3497" spans="2:7">
      <c r="B3497" s="283">
        <v>39904.645833333336</v>
      </c>
      <c r="C3497" s="284">
        <v>48.44</v>
      </c>
      <c r="D3497" s="98">
        <f t="shared" si="113"/>
        <v>-0.44019415231711545</v>
      </c>
      <c r="E3497" s="98">
        <v>-2.8818443804035088E-3</v>
      </c>
      <c r="F3497" s="98">
        <v>3488</v>
      </c>
      <c r="G3497" s="76">
        <f t="shared" ca="1" si="112"/>
        <v>1.6886305223924964E-3</v>
      </c>
    </row>
    <row r="3498" spans="2:7">
      <c r="B3498" s="283">
        <v>40387.645833333336</v>
      </c>
      <c r="C3498" s="284">
        <v>124.45</v>
      </c>
      <c r="D3498" s="98">
        <f t="shared" si="113"/>
        <v>1.569157720891825</v>
      </c>
      <c r="E3498" s="98">
        <v>-2.884384264081441E-3</v>
      </c>
      <c r="F3498" s="98">
        <v>3489</v>
      </c>
      <c r="G3498" s="76">
        <f t="shared" ca="1" si="112"/>
        <v>-4.532488991221352E-2</v>
      </c>
    </row>
    <row r="3499" spans="2:7">
      <c r="B3499" s="283">
        <v>41288.645833333336</v>
      </c>
      <c r="C3499" s="284">
        <v>226.67</v>
      </c>
      <c r="D3499" s="98">
        <f t="shared" si="113"/>
        <v>0.82137404580152662</v>
      </c>
      <c r="E3499" s="98">
        <v>-2.903268376369228E-3</v>
      </c>
      <c r="F3499" s="98">
        <v>3490</v>
      </c>
      <c r="G3499" s="76">
        <f t="shared" ca="1" si="112"/>
        <v>-2.1084709586494731E-2</v>
      </c>
    </row>
    <row r="3500" spans="2:7">
      <c r="B3500" s="283">
        <v>43516.645833333336</v>
      </c>
      <c r="C3500" s="284">
        <v>291.39999999999998</v>
      </c>
      <c r="D3500" s="98">
        <f t="shared" si="113"/>
        <v>0.28556932986279615</v>
      </c>
      <c r="E3500" s="98">
        <v>-2.9084687767323425E-3</v>
      </c>
      <c r="F3500" s="98">
        <v>3491</v>
      </c>
      <c r="G3500" s="76">
        <f t="shared" ca="1" si="112"/>
        <v>1.8778899684116179E-2</v>
      </c>
    </row>
    <row r="3501" spans="2:7">
      <c r="B3501" s="283">
        <v>43866.645833333336</v>
      </c>
      <c r="C3501" s="284">
        <v>418.23</v>
      </c>
      <c r="D3501" s="98">
        <f t="shared" si="113"/>
        <v>0.43524365133836662</v>
      </c>
      <c r="E3501" s="98">
        <v>-2.9085707474072464E-3</v>
      </c>
      <c r="F3501" s="98">
        <v>3492</v>
      </c>
      <c r="G3501" s="76">
        <f t="shared" ca="1" si="112"/>
        <v>1.2329153922327163E-2</v>
      </c>
    </row>
    <row r="3502" spans="2:7">
      <c r="B3502" s="283">
        <v>44055.645833333336</v>
      </c>
      <c r="C3502" s="284">
        <v>318.57</v>
      </c>
      <c r="D3502" s="98">
        <f t="shared" si="113"/>
        <v>-0.23828993615952954</v>
      </c>
      <c r="E3502" s="98">
        <v>-2.9107981220657386E-3</v>
      </c>
      <c r="F3502" s="98">
        <v>3493</v>
      </c>
      <c r="G3502" s="76">
        <f t="shared" ca="1" si="112"/>
        <v>1.7527771426399815E-3</v>
      </c>
    </row>
    <row r="3503" spans="2:7">
      <c r="B3503" s="283">
        <v>37719.645833333336</v>
      </c>
      <c r="C3503" s="284">
        <v>20.53</v>
      </c>
      <c r="D3503" s="98">
        <f t="shared" si="113"/>
        <v>-0.93555576482405756</v>
      </c>
      <c r="E3503" s="98">
        <v>-2.9140359397765714E-3</v>
      </c>
      <c r="F3503" s="98">
        <v>3494</v>
      </c>
      <c r="G3503" s="76">
        <f t="shared" ca="1" si="112"/>
        <v>2.4509762062443301E-2</v>
      </c>
    </row>
    <row r="3504" spans="2:7">
      <c r="B3504" s="283">
        <v>42725.645833333336</v>
      </c>
      <c r="C3504" s="284">
        <v>290.52999999999997</v>
      </c>
      <c r="D3504" s="98">
        <f t="shared" si="113"/>
        <v>13.151485630784217</v>
      </c>
      <c r="E3504" s="98">
        <v>-2.9171528588098905E-3</v>
      </c>
      <c r="F3504" s="98">
        <v>3495</v>
      </c>
      <c r="G3504" s="76">
        <f t="shared" ca="1" si="112"/>
        <v>-7.2451137209055116E-3</v>
      </c>
    </row>
    <row r="3505" spans="2:7">
      <c r="B3505" s="283">
        <v>45565.645833333336</v>
      </c>
      <c r="C3505" s="284">
        <v>2325.87</v>
      </c>
      <c r="D3505" s="98">
        <f t="shared" si="113"/>
        <v>7.005610436099543</v>
      </c>
      <c r="E3505" s="98">
        <v>-2.9193888574514659E-3</v>
      </c>
      <c r="F3505" s="98">
        <v>3496</v>
      </c>
      <c r="G3505" s="76">
        <f t="shared" ca="1" si="112"/>
        <v>3.0904009755628296E-2</v>
      </c>
    </row>
    <row r="3506" spans="2:7">
      <c r="B3506" s="283">
        <v>37747.645833333336</v>
      </c>
      <c r="C3506" s="284">
        <v>20.47</v>
      </c>
      <c r="D3506" s="98">
        <f t="shared" si="113"/>
        <v>-0.99119899220506735</v>
      </c>
      <c r="E3506" s="98">
        <v>-2.9225523623965799E-3</v>
      </c>
      <c r="F3506" s="98">
        <v>3497</v>
      </c>
      <c r="G3506" s="76">
        <f t="shared" ca="1" si="112"/>
        <v>2.9389288826356049E-2</v>
      </c>
    </row>
    <row r="3507" spans="2:7">
      <c r="B3507" s="283">
        <v>44355.645833333336</v>
      </c>
      <c r="C3507" s="284">
        <v>310.42</v>
      </c>
      <c r="D3507" s="98">
        <f t="shared" si="113"/>
        <v>14.164631167562288</v>
      </c>
      <c r="E3507" s="98">
        <v>-2.9229435004656246E-3</v>
      </c>
      <c r="F3507" s="98">
        <v>3498</v>
      </c>
      <c r="G3507" s="76">
        <f t="shared" ca="1" si="112"/>
        <v>-1.6264441185464473E-3</v>
      </c>
    </row>
    <row r="3508" spans="2:7">
      <c r="B3508" s="283">
        <v>44705.645833333336</v>
      </c>
      <c r="C3508" s="284">
        <v>397.68</v>
      </c>
      <c r="D3508" s="98">
        <f t="shared" si="113"/>
        <v>0.28110302171251855</v>
      </c>
      <c r="E3508" s="98">
        <v>-2.933433621662318E-3</v>
      </c>
      <c r="F3508" s="98">
        <v>3499</v>
      </c>
      <c r="G3508" s="76">
        <f t="shared" ca="1" si="112"/>
        <v>-1.5106265143694387E-2</v>
      </c>
    </row>
    <row r="3509" spans="2:7">
      <c r="B3509" s="283">
        <v>39428.645833333336</v>
      </c>
      <c r="C3509" s="284">
        <v>98.44</v>
      </c>
      <c r="D3509" s="98">
        <f t="shared" si="113"/>
        <v>-0.75246429289881311</v>
      </c>
      <c r="E3509" s="98">
        <v>-2.9373037577231642E-3</v>
      </c>
      <c r="F3509" s="98">
        <v>3500</v>
      </c>
      <c r="G3509" s="76">
        <f t="shared" ca="1" si="112"/>
        <v>-2.3599750455837357E-2</v>
      </c>
    </row>
    <row r="3510" spans="2:7">
      <c r="B3510" s="283">
        <v>40702.645833333336</v>
      </c>
      <c r="C3510" s="284">
        <v>139.15</v>
      </c>
      <c r="D3510" s="98">
        <f t="shared" si="113"/>
        <v>0.41355140186915906</v>
      </c>
      <c r="E3510" s="98">
        <v>-2.9378045285182175E-3</v>
      </c>
      <c r="F3510" s="98">
        <v>3501</v>
      </c>
      <c r="G3510" s="76">
        <f t="shared" ca="1" si="112"/>
        <v>-3.6990403339895554E-2</v>
      </c>
    </row>
    <row r="3511" spans="2:7">
      <c r="B3511" s="283">
        <v>37750.645833333336</v>
      </c>
      <c r="C3511" s="284">
        <v>20.34</v>
      </c>
      <c r="D3511" s="98">
        <f t="shared" si="113"/>
        <v>-0.85382680560546176</v>
      </c>
      <c r="E3511" s="98">
        <v>-2.9411764705882248E-3</v>
      </c>
      <c r="F3511" s="98">
        <v>3502</v>
      </c>
      <c r="G3511" s="76">
        <f t="shared" ca="1" si="112"/>
        <v>2.3620152158342379E-3</v>
      </c>
    </row>
    <row r="3512" spans="2:7">
      <c r="B3512" s="283">
        <v>45791.645833333336</v>
      </c>
      <c r="C3512" s="284">
        <v>2989</v>
      </c>
      <c r="D3512" s="98">
        <f t="shared" si="113"/>
        <v>145.95181907571288</v>
      </c>
      <c r="E3512" s="98">
        <v>-2.945463885543842E-3</v>
      </c>
      <c r="F3512" s="98">
        <v>3503</v>
      </c>
      <c r="G3512" s="76">
        <f t="shared" ca="1" si="112"/>
        <v>3.2512042122862059E-2</v>
      </c>
    </row>
    <row r="3513" spans="2:7">
      <c r="B3513" s="283">
        <v>45295.645833333336</v>
      </c>
      <c r="C3513" s="284">
        <v>725.08</v>
      </c>
      <c r="D3513" s="98">
        <f t="shared" si="113"/>
        <v>-0.75741719638675142</v>
      </c>
      <c r="E3513" s="98">
        <v>-2.9564236898917962E-3</v>
      </c>
      <c r="F3513" s="98">
        <v>3504</v>
      </c>
      <c r="G3513" s="76">
        <f t="shared" ca="1" si="112"/>
        <v>-2.5075960249381171E-3</v>
      </c>
    </row>
    <row r="3514" spans="2:7">
      <c r="B3514" s="283">
        <v>43488.645833333336</v>
      </c>
      <c r="C3514" s="284">
        <v>318.58</v>
      </c>
      <c r="D3514" s="98">
        <f t="shared" si="113"/>
        <v>-0.56062779279527786</v>
      </c>
      <c r="E3514" s="98">
        <v>-2.9731167652489177E-3</v>
      </c>
      <c r="F3514" s="98">
        <v>3505</v>
      </c>
      <c r="G3514" s="76">
        <f t="shared" ca="1" si="112"/>
        <v>7.2785912327169196E-3</v>
      </c>
    </row>
    <row r="3515" spans="2:7">
      <c r="B3515" s="283">
        <v>44020.645833333336</v>
      </c>
      <c r="C3515" s="284">
        <v>324.63</v>
      </c>
      <c r="D3515" s="98">
        <f t="shared" si="113"/>
        <v>1.8990520434427838E-2</v>
      </c>
      <c r="E3515" s="98">
        <v>-2.9791154791155572E-3</v>
      </c>
      <c r="F3515" s="98">
        <v>3506</v>
      </c>
      <c r="G3515" s="76">
        <f t="shared" ca="1" si="112"/>
        <v>-3.052728986035845E-2</v>
      </c>
    </row>
    <row r="3516" spans="2:7">
      <c r="B3516" s="283">
        <v>40505.645833333336</v>
      </c>
      <c r="C3516" s="284">
        <v>130.25</v>
      </c>
      <c r="D3516" s="98">
        <f t="shared" si="113"/>
        <v>-0.59877398884884325</v>
      </c>
      <c r="E3516" s="98">
        <v>-2.9853031230862026E-3</v>
      </c>
      <c r="F3516" s="98">
        <v>3507</v>
      </c>
      <c r="G3516" s="76">
        <f t="shared" ca="1" si="112"/>
        <v>3.3558975557023856E-3</v>
      </c>
    </row>
    <row r="3517" spans="2:7">
      <c r="B3517" s="283">
        <v>39006.645833333336</v>
      </c>
      <c r="C3517" s="284">
        <v>73.47</v>
      </c>
      <c r="D3517" s="98">
        <f t="shared" si="113"/>
        <v>-0.43593090211132435</v>
      </c>
      <c r="E3517" s="98">
        <v>-2.9854797123083365E-3</v>
      </c>
      <c r="F3517" s="98">
        <v>3508</v>
      </c>
      <c r="G3517" s="76">
        <f t="shared" ca="1" si="112"/>
        <v>-1.5921478393046151E-2</v>
      </c>
    </row>
    <row r="3518" spans="2:7">
      <c r="B3518" s="283">
        <v>39885.645833333336</v>
      </c>
      <c r="C3518" s="284">
        <v>43.27</v>
      </c>
      <c r="D3518" s="98">
        <f t="shared" si="113"/>
        <v>-0.41105213012113784</v>
      </c>
      <c r="E3518" s="98">
        <v>-2.9953917050690171E-3</v>
      </c>
      <c r="F3518" s="98">
        <v>3509</v>
      </c>
      <c r="G3518" s="76">
        <f t="shared" ca="1" si="112"/>
        <v>1.8043814794003309E-2</v>
      </c>
    </row>
    <row r="3519" spans="2:7">
      <c r="B3519" s="283">
        <v>40161.645833333336</v>
      </c>
      <c r="C3519" s="284">
        <v>119.21</v>
      </c>
      <c r="D3519" s="98">
        <f t="shared" si="113"/>
        <v>1.755026577305292</v>
      </c>
      <c r="E3519" s="98">
        <v>-3.010788659362662E-3</v>
      </c>
      <c r="F3519" s="98">
        <v>3510</v>
      </c>
      <c r="G3519" s="76">
        <f t="shared" ca="1" si="112"/>
        <v>2.1777383240215633E-2</v>
      </c>
    </row>
    <row r="3520" spans="2:7">
      <c r="B3520" s="283">
        <v>37798.645833333336</v>
      </c>
      <c r="C3520" s="284">
        <v>23.14</v>
      </c>
      <c r="D3520" s="98">
        <f t="shared" si="113"/>
        <v>-0.80588876772082874</v>
      </c>
      <c r="E3520" s="98">
        <v>-3.0159414045669575E-3</v>
      </c>
      <c r="F3520" s="98">
        <v>3511</v>
      </c>
      <c r="G3520" s="76">
        <f t="shared" ca="1" si="112"/>
        <v>2.6631291806795562E-2</v>
      </c>
    </row>
    <row r="3521" spans="2:7">
      <c r="B3521" s="283">
        <v>45282.645833333336</v>
      </c>
      <c r="C3521" s="284">
        <v>699.35</v>
      </c>
      <c r="D3521" s="98">
        <f t="shared" si="113"/>
        <v>29.222558340535869</v>
      </c>
      <c r="E3521" s="98">
        <v>-3.0222247565826477E-3</v>
      </c>
      <c r="F3521" s="98">
        <v>3512</v>
      </c>
      <c r="G3521" s="76">
        <f t="shared" ca="1" si="112"/>
        <v>9.182841048402373E-3</v>
      </c>
    </row>
    <row r="3522" spans="2:7">
      <c r="B3522" s="283">
        <v>41925.645833333336</v>
      </c>
      <c r="C3522" s="284">
        <v>188.03</v>
      </c>
      <c r="D3522" s="98">
        <f t="shared" si="113"/>
        <v>-0.73113605490812894</v>
      </c>
      <c r="E3522" s="98">
        <v>-3.0222693531283262E-3</v>
      </c>
      <c r="F3522" s="98">
        <v>3513</v>
      </c>
      <c r="G3522" s="76">
        <f t="shared" ca="1" si="112"/>
        <v>2.6949296947194338E-2</v>
      </c>
    </row>
    <row r="3523" spans="2:7">
      <c r="B3523" s="283">
        <v>43259.645833333336</v>
      </c>
      <c r="C3523" s="284">
        <v>247.08</v>
      </c>
      <c r="D3523" s="98">
        <f t="shared" si="113"/>
        <v>0.31404563101632732</v>
      </c>
      <c r="E3523" s="98">
        <v>-3.0262680062946856E-3</v>
      </c>
      <c r="F3523" s="98">
        <v>3514</v>
      </c>
      <c r="G3523" s="76">
        <f t="shared" ca="1" si="112"/>
        <v>-1.156462425310069E-2</v>
      </c>
    </row>
    <row r="3524" spans="2:7">
      <c r="B3524" s="283">
        <v>39601.645833333336</v>
      </c>
      <c r="C3524" s="284">
        <v>95</v>
      </c>
      <c r="D3524" s="98">
        <f t="shared" si="113"/>
        <v>-0.61550914683503322</v>
      </c>
      <c r="E3524" s="98">
        <v>-3.0433413789485719E-3</v>
      </c>
      <c r="F3524" s="98">
        <v>3515</v>
      </c>
      <c r="G3524" s="76">
        <f t="shared" ca="1" si="112"/>
        <v>-2.6186123120133339E-2</v>
      </c>
    </row>
    <row r="3525" spans="2:7">
      <c r="B3525" s="283">
        <v>44441.645833333336</v>
      </c>
      <c r="C3525" s="284">
        <v>327.23</v>
      </c>
      <c r="D3525" s="98">
        <f t="shared" si="113"/>
        <v>2.4445263157894739</v>
      </c>
      <c r="E3525" s="98">
        <v>-3.0466441215001305E-3</v>
      </c>
      <c r="F3525" s="98">
        <v>3516</v>
      </c>
      <c r="G3525" s="76">
        <f t="shared" ca="1" si="112"/>
        <v>8.5884544932590314E-3</v>
      </c>
    </row>
    <row r="3526" spans="2:7">
      <c r="B3526" s="283">
        <v>38597.645833333336</v>
      </c>
      <c r="C3526" s="284">
        <v>58.89</v>
      </c>
      <c r="D3526" s="98">
        <f t="shared" si="113"/>
        <v>-0.82003483788161236</v>
      </c>
      <c r="E3526" s="98">
        <v>-3.0472320975114542E-3</v>
      </c>
      <c r="F3526" s="98">
        <v>3517</v>
      </c>
      <c r="G3526" s="76">
        <f t="shared" ca="1" si="112"/>
        <v>1.3448374959851143E-4</v>
      </c>
    </row>
    <row r="3527" spans="2:7">
      <c r="B3527" s="283">
        <v>38495.645833333336</v>
      </c>
      <c r="C3527" s="284">
        <v>52.34</v>
      </c>
      <c r="D3527" s="98">
        <f t="shared" si="113"/>
        <v>-0.11122431652232967</v>
      </c>
      <c r="E3527" s="98">
        <v>-3.0476190476189657E-3</v>
      </c>
      <c r="F3527" s="98">
        <v>3518</v>
      </c>
      <c r="G3527" s="76">
        <f t="shared" ca="1" si="112"/>
        <v>1.2052728475063482E-2</v>
      </c>
    </row>
    <row r="3528" spans="2:7">
      <c r="B3528" s="283">
        <v>41059.645833333336</v>
      </c>
      <c r="C3528" s="284">
        <v>214.48</v>
      </c>
      <c r="D3528" s="98">
        <f t="shared" si="113"/>
        <v>3.0978219335116544</v>
      </c>
      <c r="E3528" s="98">
        <v>-3.0677698243004592E-3</v>
      </c>
      <c r="F3528" s="98">
        <v>3519</v>
      </c>
      <c r="G3528" s="76">
        <f t="shared" ca="1" si="112"/>
        <v>-1.0587288960761145E-2</v>
      </c>
    </row>
    <row r="3529" spans="2:7">
      <c r="B3529" s="283">
        <v>38497.645833333336</v>
      </c>
      <c r="C3529" s="284">
        <v>51.74</v>
      </c>
      <c r="D3529" s="98">
        <f t="shared" si="113"/>
        <v>-0.75876538604998134</v>
      </c>
      <c r="E3529" s="98">
        <v>-3.082851637764894E-3</v>
      </c>
      <c r="F3529" s="98">
        <v>3520</v>
      </c>
      <c r="G3529" s="76">
        <f t="shared" ca="1" si="112"/>
        <v>-1.1272226384609018E-2</v>
      </c>
    </row>
    <row r="3530" spans="2:7">
      <c r="B3530" s="283">
        <v>37783.645833333336</v>
      </c>
      <c r="C3530" s="284">
        <v>22.54</v>
      </c>
      <c r="D3530" s="98">
        <f t="shared" si="113"/>
        <v>-0.56436026285272523</v>
      </c>
      <c r="E3530" s="98">
        <v>-3.0959752321981782E-3</v>
      </c>
      <c r="F3530" s="98">
        <v>3521</v>
      </c>
      <c r="G3530" s="76">
        <f t="shared" ref="G3530:G3593" ca="1" si="114">_xlfn.NORM.INV(RAND(),M$12,M$13)</f>
        <v>-2.1085807874656259E-2</v>
      </c>
    </row>
    <row r="3531" spans="2:7">
      <c r="B3531" s="283">
        <v>42835.645833333336</v>
      </c>
      <c r="C3531" s="284">
        <v>379.6</v>
      </c>
      <c r="D3531" s="98">
        <f t="shared" ref="D3531:D3594" si="115">C3531/C3530-1</f>
        <v>15.841171251109142</v>
      </c>
      <c r="E3531" s="98">
        <v>-3.0989022532694754E-3</v>
      </c>
      <c r="F3531" s="98">
        <v>3522</v>
      </c>
      <c r="G3531" s="76">
        <f t="shared" ca="1" si="114"/>
        <v>7.1236431729959967E-3</v>
      </c>
    </row>
    <row r="3532" spans="2:7">
      <c r="B3532" s="283">
        <v>44239.645833333336</v>
      </c>
      <c r="C3532" s="284">
        <v>307.92</v>
      </c>
      <c r="D3532" s="98">
        <f t="shared" si="115"/>
        <v>-0.18883034773445728</v>
      </c>
      <c r="E3532" s="98">
        <v>-3.1080031080030768E-3</v>
      </c>
      <c r="F3532" s="98">
        <v>3523</v>
      </c>
      <c r="G3532" s="76">
        <f t="shared" ca="1" si="114"/>
        <v>2.0770646155778536E-2</v>
      </c>
    </row>
    <row r="3533" spans="2:7">
      <c r="B3533" s="283">
        <v>44316.645833333336</v>
      </c>
      <c r="C3533" s="284">
        <v>287.3</v>
      </c>
      <c r="D3533" s="98">
        <f t="shared" si="115"/>
        <v>-6.6965445570278059E-2</v>
      </c>
      <c r="E3533" s="98">
        <v>-3.1228313671061159E-3</v>
      </c>
      <c r="F3533" s="98">
        <v>3524</v>
      </c>
      <c r="G3533" s="76">
        <f t="shared" ca="1" si="114"/>
        <v>3.6774620140658798E-4</v>
      </c>
    </row>
    <row r="3534" spans="2:7">
      <c r="B3534" s="283">
        <v>41618.645833333336</v>
      </c>
      <c r="C3534" s="284">
        <v>188.33</v>
      </c>
      <c r="D3534" s="98">
        <f t="shared" si="115"/>
        <v>-0.34448311869126347</v>
      </c>
      <c r="E3534" s="98">
        <v>-3.1230150328179773E-3</v>
      </c>
      <c r="F3534" s="98">
        <v>3525</v>
      </c>
      <c r="G3534" s="76">
        <f t="shared" ca="1" si="114"/>
        <v>8.3711953061245802E-3</v>
      </c>
    </row>
    <row r="3535" spans="2:7">
      <c r="B3535" s="283">
        <v>42284.645833333336</v>
      </c>
      <c r="C3535" s="284">
        <v>217</v>
      </c>
      <c r="D3535" s="98">
        <f t="shared" si="115"/>
        <v>0.15223278288111297</v>
      </c>
      <c r="E3535" s="98">
        <v>-3.1238515251745813E-3</v>
      </c>
      <c r="F3535" s="98">
        <v>3526</v>
      </c>
      <c r="G3535" s="76">
        <f t="shared" ca="1" si="114"/>
        <v>1.7262295450911343E-2</v>
      </c>
    </row>
    <row r="3536" spans="2:7">
      <c r="B3536" s="283">
        <v>38302.645833333336</v>
      </c>
      <c r="C3536" s="284">
        <v>28.7</v>
      </c>
      <c r="D3536" s="98">
        <f t="shared" si="115"/>
        <v>-0.86774193548387091</v>
      </c>
      <c r="E3536" s="98">
        <v>-3.1260854463355248E-3</v>
      </c>
      <c r="F3536" s="98">
        <v>3527</v>
      </c>
      <c r="G3536" s="76">
        <f t="shared" ca="1" si="114"/>
        <v>2.0360041661233876E-2</v>
      </c>
    </row>
    <row r="3537" spans="2:7">
      <c r="B3537" s="283">
        <v>45168.645833333336</v>
      </c>
      <c r="C3537" s="284">
        <v>719.78</v>
      </c>
      <c r="D3537" s="98">
        <f t="shared" si="115"/>
        <v>24.079442508710802</v>
      </c>
      <c r="E3537" s="98">
        <v>-3.1438266048057217E-3</v>
      </c>
      <c r="F3537" s="98">
        <v>3528</v>
      </c>
      <c r="G3537" s="76">
        <f t="shared" ca="1" si="114"/>
        <v>-3.4178681723133146E-2</v>
      </c>
    </row>
    <row r="3538" spans="2:7">
      <c r="B3538" s="283">
        <v>37580.645833333336</v>
      </c>
      <c r="C3538" s="284">
        <v>22.16</v>
      </c>
      <c r="D3538" s="98">
        <f t="shared" si="115"/>
        <v>-0.96921281502681378</v>
      </c>
      <c r="E3538" s="98">
        <v>-3.1488978857400207E-3</v>
      </c>
      <c r="F3538" s="98">
        <v>3529</v>
      </c>
      <c r="G3538" s="76">
        <f t="shared" ca="1" si="114"/>
        <v>1.6900549605984874E-2</v>
      </c>
    </row>
    <row r="3539" spans="2:7">
      <c r="B3539" s="283">
        <v>44105.645833333336</v>
      </c>
      <c r="C3539" s="284">
        <v>306.77999999999997</v>
      </c>
      <c r="D3539" s="98">
        <f t="shared" si="115"/>
        <v>12.843862815884476</v>
      </c>
      <c r="E3539" s="98">
        <v>-3.1519090170594177E-3</v>
      </c>
      <c r="F3539" s="98">
        <v>3530</v>
      </c>
      <c r="G3539" s="76">
        <f t="shared" ca="1" si="114"/>
        <v>1.9430578048148042E-4</v>
      </c>
    </row>
    <row r="3540" spans="2:7">
      <c r="B3540" s="283">
        <v>44862.645833333336</v>
      </c>
      <c r="C3540" s="284">
        <v>490.2</v>
      </c>
      <c r="D3540" s="98">
        <f t="shared" si="115"/>
        <v>0.59788773714062216</v>
      </c>
      <c r="E3540" s="98">
        <v>-3.1520081342145678E-3</v>
      </c>
      <c r="F3540" s="98">
        <v>3531</v>
      </c>
      <c r="G3540" s="76">
        <f t="shared" ca="1" si="114"/>
        <v>-4.7095200196248285E-2</v>
      </c>
    </row>
    <row r="3541" spans="2:7">
      <c r="B3541" s="283">
        <v>44194.645833333336</v>
      </c>
      <c r="C3541" s="284">
        <v>325.62</v>
      </c>
      <c r="D3541" s="98">
        <f t="shared" si="115"/>
        <v>-0.33574051407588734</v>
      </c>
      <c r="E3541" s="98">
        <v>-3.1532221031684848E-3</v>
      </c>
      <c r="F3541" s="98">
        <v>3532</v>
      </c>
      <c r="G3541" s="76">
        <f t="shared" ca="1" si="114"/>
        <v>8.8510876009369587E-3</v>
      </c>
    </row>
    <row r="3542" spans="2:7">
      <c r="B3542" s="283">
        <v>36825.645833333336</v>
      </c>
      <c r="C3542" s="284">
        <v>25.27</v>
      </c>
      <c r="D3542" s="98">
        <f t="shared" si="115"/>
        <v>-0.92239420183035437</v>
      </c>
      <c r="E3542" s="98">
        <v>-3.1558185404340078E-3</v>
      </c>
      <c r="F3542" s="98">
        <v>3533</v>
      </c>
      <c r="G3542" s="76">
        <f t="shared" ca="1" si="114"/>
        <v>4.8134769560936361E-2</v>
      </c>
    </row>
    <row r="3543" spans="2:7">
      <c r="B3543" s="283">
        <v>36865.645833333336</v>
      </c>
      <c r="C3543" s="284">
        <v>28.32</v>
      </c>
      <c r="D3543" s="98">
        <f t="shared" si="115"/>
        <v>0.12069647803719818</v>
      </c>
      <c r="E3543" s="98">
        <v>-3.1678986272438703E-3</v>
      </c>
      <c r="F3543" s="98">
        <v>3534</v>
      </c>
      <c r="G3543" s="76">
        <f t="shared" ca="1" si="114"/>
        <v>6.2654099438446166E-3</v>
      </c>
    </row>
    <row r="3544" spans="2:7">
      <c r="B3544" s="283">
        <v>38936.645833333336</v>
      </c>
      <c r="C3544" s="284">
        <v>78.569999999999993</v>
      </c>
      <c r="D3544" s="98">
        <f t="shared" si="115"/>
        <v>1.7743644067796609</v>
      </c>
      <c r="E3544" s="98">
        <v>-3.1717838112154118E-3</v>
      </c>
      <c r="F3544" s="98">
        <v>3535</v>
      </c>
      <c r="G3544" s="76">
        <f t="shared" ca="1" si="114"/>
        <v>-4.6218081370951476E-3</v>
      </c>
    </row>
    <row r="3545" spans="2:7">
      <c r="B3545" s="283">
        <v>42696.645833333336</v>
      </c>
      <c r="C3545" s="284">
        <v>313.95</v>
      </c>
      <c r="D3545" s="98">
        <f t="shared" si="115"/>
        <v>2.9957999236349755</v>
      </c>
      <c r="E3545" s="98">
        <v>-3.1751071598666858E-3</v>
      </c>
      <c r="F3545" s="98">
        <v>3536</v>
      </c>
      <c r="G3545" s="76">
        <f t="shared" ca="1" si="114"/>
        <v>3.4992738597949512E-2</v>
      </c>
    </row>
    <row r="3546" spans="2:7">
      <c r="B3546" s="283">
        <v>44090.645833333336</v>
      </c>
      <c r="C3546" s="284">
        <v>313.63</v>
      </c>
      <c r="D3546" s="98">
        <f t="shared" si="115"/>
        <v>-1.0192705844879191E-3</v>
      </c>
      <c r="E3546" s="98">
        <v>-3.1783364586974727E-3</v>
      </c>
      <c r="F3546" s="98">
        <v>3537</v>
      </c>
      <c r="G3546" s="76">
        <f t="shared" ca="1" si="114"/>
        <v>2.8784757396718687E-2</v>
      </c>
    </row>
    <row r="3547" spans="2:7">
      <c r="B3547" s="283">
        <v>42717.645833333336</v>
      </c>
      <c r="C3547" s="284">
        <v>303.63</v>
      </c>
      <c r="D3547" s="98">
        <f t="shared" si="115"/>
        <v>-3.1884704907056083E-2</v>
      </c>
      <c r="E3547" s="98">
        <v>-3.1845042678924074E-3</v>
      </c>
      <c r="F3547" s="98">
        <v>3538</v>
      </c>
      <c r="G3547" s="76">
        <f t="shared" ca="1" si="114"/>
        <v>3.3289654740967227E-2</v>
      </c>
    </row>
    <row r="3548" spans="2:7">
      <c r="B3548" s="283">
        <v>37945.645833333336</v>
      </c>
      <c r="C3548" s="284">
        <v>24.93</v>
      </c>
      <c r="D3548" s="98">
        <f t="shared" si="115"/>
        <v>-0.9178934887856931</v>
      </c>
      <c r="E3548" s="98">
        <v>-3.1987205117953721E-3</v>
      </c>
      <c r="F3548" s="98">
        <v>3539</v>
      </c>
      <c r="G3548" s="76">
        <f t="shared" ca="1" si="114"/>
        <v>-3.8286832164053701E-2</v>
      </c>
    </row>
    <row r="3549" spans="2:7">
      <c r="B3549" s="283">
        <v>41411.645833333336</v>
      </c>
      <c r="C3549" s="284">
        <v>227.3</v>
      </c>
      <c r="D3549" s="98">
        <f t="shared" si="115"/>
        <v>8.1175290814279997</v>
      </c>
      <c r="E3549" s="98">
        <v>-3.2013331579178184E-3</v>
      </c>
      <c r="F3549" s="98">
        <v>3540</v>
      </c>
      <c r="G3549" s="76">
        <f t="shared" ca="1" si="114"/>
        <v>1.4297284595594479E-2</v>
      </c>
    </row>
    <row r="3550" spans="2:7">
      <c r="B3550" s="283">
        <v>44169.645833333336</v>
      </c>
      <c r="C3550" s="284">
        <v>301.45</v>
      </c>
      <c r="D3550" s="98">
        <f t="shared" si="115"/>
        <v>0.32622085349758012</v>
      </c>
      <c r="E3550" s="98">
        <v>-3.2074598240857677E-3</v>
      </c>
      <c r="F3550" s="98">
        <v>3541</v>
      </c>
      <c r="G3550" s="76">
        <f t="shared" ca="1" si="114"/>
        <v>7.4187467112603132E-3</v>
      </c>
    </row>
    <row r="3551" spans="2:7">
      <c r="B3551" s="283">
        <v>39489.645833333336</v>
      </c>
      <c r="C3551" s="284">
        <v>86.78</v>
      </c>
      <c r="D3551" s="98">
        <f t="shared" si="115"/>
        <v>-0.71212473046939784</v>
      </c>
      <c r="E3551" s="98">
        <v>-3.2161727544222085E-3</v>
      </c>
      <c r="F3551" s="98">
        <v>3542</v>
      </c>
      <c r="G3551" s="76">
        <f t="shared" ca="1" si="114"/>
        <v>3.3173497467887336E-2</v>
      </c>
    </row>
    <row r="3552" spans="2:7">
      <c r="B3552" s="283">
        <v>38910.645833333336</v>
      </c>
      <c r="C3552" s="284">
        <v>86.67</v>
      </c>
      <c r="D3552" s="98">
        <f t="shared" si="115"/>
        <v>-1.2675731735423135E-3</v>
      </c>
      <c r="E3552" s="98">
        <v>-3.2202415181138422E-3</v>
      </c>
      <c r="F3552" s="98">
        <v>3543</v>
      </c>
      <c r="G3552" s="76">
        <f t="shared" ca="1" si="114"/>
        <v>4.4839058133213511E-3</v>
      </c>
    </row>
    <row r="3553" spans="2:7">
      <c r="B3553" s="283">
        <v>42541.645833333336</v>
      </c>
      <c r="C3553" s="284">
        <v>287.52</v>
      </c>
      <c r="D3553" s="98">
        <f t="shared" si="115"/>
        <v>2.3174108688127375</v>
      </c>
      <c r="E3553" s="98">
        <v>-3.224128965158668E-3</v>
      </c>
      <c r="F3553" s="98">
        <v>3544</v>
      </c>
      <c r="G3553" s="76">
        <f t="shared" ca="1" si="114"/>
        <v>5.0644045767985472E-2</v>
      </c>
    </row>
    <row r="3554" spans="2:7">
      <c r="B3554" s="283">
        <v>36830.645833333336</v>
      </c>
      <c r="C3554" s="284">
        <v>24.73</v>
      </c>
      <c r="D3554" s="98">
        <f t="shared" si="115"/>
        <v>-0.91398859209794103</v>
      </c>
      <c r="E3554" s="98">
        <v>-3.2245062474808295E-3</v>
      </c>
      <c r="F3554" s="98">
        <v>3545</v>
      </c>
      <c r="G3554" s="76">
        <f t="shared" ca="1" si="114"/>
        <v>-3.1277025216967888E-2</v>
      </c>
    </row>
    <row r="3555" spans="2:7">
      <c r="B3555" s="283">
        <v>44599.645833333336</v>
      </c>
      <c r="C3555" s="284">
        <v>370.27</v>
      </c>
      <c r="D3555" s="98">
        <f t="shared" si="115"/>
        <v>13.972503032753739</v>
      </c>
      <c r="E3555" s="98">
        <v>-3.2304089159287397E-3</v>
      </c>
      <c r="F3555" s="98">
        <v>3546</v>
      </c>
      <c r="G3555" s="76">
        <f t="shared" ca="1" si="114"/>
        <v>-3.3972506075202601E-2</v>
      </c>
    </row>
    <row r="3556" spans="2:7">
      <c r="B3556" s="283">
        <v>45863.645833333336</v>
      </c>
      <c r="C3556" s="284">
        <v>2925.83</v>
      </c>
      <c r="D3556" s="98">
        <f t="shared" si="115"/>
        <v>6.9018824101331466</v>
      </c>
      <c r="E3556" s="98">
        <v>-3.2364333822773039E-3</v>
      </c>
      <c r="F3556" s="98">
        <v>3547</v>
      </c>
      <c r="G3556" s="76">
        <f t="shared" ca="1" si="114"/>
        <v>7.2728964843905095E-3</v>
      </c>
    </row>
    <row r="3557" spans="2:7">
      <c r="B3557" s="283">
        <v>45105.645833333336</v>
      </c>
      <c r="C3557" s="284">
        <v>546.20000000000005</v>
      </c>
      <c r="D3557" s="98">
        <f t="shared" si="115"/>
        <v>-0.81331793029670207</v>
      </c>
      <c r="E3557" s="98">
        <v>-3.2482937333478956E-3</v>
      </c>
      <c r="F3557" s="98">
        <v>3548</v>
      </c>
      <c r="G3557" s="76">
        <f t="shared" ca="1" si="114"/>
        <v>2.6796475029131041E-2</v>
      </c>
    </row>
    <row r="3558" spans="2:7">
      <c r="B3558" s="283">
        <v>38390.645833333336</v>
      </c>
      <c r="C3558" s="284">
        <v>39.82</v>
      </c>
      <c r="D3558" s="98">
        <f t="shared" si="115"/>
        <v>-0.92709630172098134</v>
      </c>
      <c r="E3558" s="98">
        <v>-3.2540675844806577E-3</v>
      </c>
      <c r="F3558" s="98">
        <v>3549</v>
      </c>
      <c r="G3558" s="76">
        <f t="shared" ca="1" si="114"/>
        <v>2.2710620981134102E-2</v>
      </c>
    </row>
    <row r="3559" spans="2:7">
      <c r="B3559" s="283">
        <v>44798.645833333336</v>
      </c>
      <c r="C3559" s="284">
        <v>381.52</v>
      </c>
      <c r="D3559" s="98">
        <f t="shared" si="115"/>
        <v>8.5811150175791049</v>
      </c>
      <c r="E3559" s="98">
        <v>-3.2656686783185673E-3</v>
      </c>
      <c r="F3559" s="98">
        <v>3550</v>
      </c>
      <c r="G3559" s="76">
        <f t="shared" ca="1" si="114"/>
        <v>-8.0159130327420638E-3</v>
      </c>
    </row>
    <row r="3560" spans="2:7">
      <c r="B3560" s="283">
        <v>41316.645833333336</v>
      </c>
      <c r="C3560" s="284">
        <v>215.93</v>
      </c>
      <c r="D3560" s="98">
        <f t="shared" si="115"/>
        <v>-0.43402704969595296</v>
      </c>
      <c r="E3560" s="98">
        <v>-3.2773264401771973E-3</v>
      </c>
      <c r="F3560" s="98">
        <v>3551</v>
      </c>
      <c r="G3560" s="76">
        <f t="shared" ca="1" si="114"/>
        <v>6.0623370939119368E-2</v>
      </c>
    </row>
    <row r="3561" spans="2:7">
      <c r="B3561" s="283">
        <v>44574.645833333336</v>
      </c>
      <c r="C3561" s="284">
        <v>388.12</v>
      </c>
      <c r="D3561" s="98">
        <f t="shared" si="115"/>
        <v>0.79743435372574445</v>
      </c>
      <c r="E3561" s="98">
        <v>-3.2871083718540861E-3</v>
      </c>
      <c r="F3561" s="98">
        <v>3552</v>
      </c>
      <c r="G3561" s="76">
        <f t="shared" ca="1" si="114"/>
        <v>-1.6903356834403385E-2</v>
      </c>
    </row>
    <row r="3562" spans="2:7">
      <c r="B3562" s="283">
        <v>40753.645833333336</v>
      </c>
      <c r="C3562" s="284">
        <v>200.12</v>
      </c>
      <c r="D3562" s="98">
        <f t="shared" si="115"/>
        <v>-0.48438627228692155</v>
      </c>
      <c r="E3562" s="98">
        <v>-3.287179998007761E-3</v>
      </c>
      <c r="F3562" s="98">
        <v>3553</v>
      </c>
      <c r="G3562" s="76">
        <f t="shared" ca="1" si="114"/>
        <v>2.4907678116343521E-2</v>
      </c>
    </row>
    <row r="3563" spans="2:7">
      <c r="B3563" s="283">
        <v>37925.645833333336</v>
      </c>
      <c r="C3563" s="284">
        <v>24.25</v>
      </c>
      <c r="D3563" s="98">
        <f t="shared" si="115"/>
        <v>-0.87882270637617432</v>
      </c>
      <c r="E3563" s="98">
        <v>-3.2881216605014085E-3</v>
      </c>
      <c r="F3563" s="98">
        <v>3554</v>
      </c>
      <c r="G3563" s="76">
        <f t="shared" ca="1" si="114"/>
        <v>-6.1972019873211111E-2</v>
      </c>
    </row>
    <row r="3564" spans="2:7">
      <c r="B3564" s="283">
        <v>43102.645833333336</v>
      </c>
      <c r="C3564" s="284">
        <v>328.68</v>
      </c>
      <c r="D3564" s="98">
        <f t="shared" si="115"/>
        <v>12.553814432989691</v>
      </c>
      <c r="E3564" s="98">
        <v>-3.3053340206810056E-3</v>
      </c>
      <c r="F3564" s="98">
        <v>3555</v>
      </c>
      <c r="G3564" s="76">
        <f t="shared" ca="1" si="114"/>
        <v>-1.6268480730464698E-2</v>
      </c>
    </row>
    <row r="3565" spans="2:7">
      <c r="B3565" s="283">
        <v>37904.645833333336</v>
      </c>
      <c r="C3565" s="284">
        <v>24.12</v>
      </c>
      <c r="D3565" s="98">
        <f t="shared" si="115"/>
        <v>-0.92661555312157717</v>
      </c>
      <c r="E3565" s="98">
        <v>-3.3057851239668423E-3</v>
      </c>
      <c r="F3565" s="98">
        <v>3556</v>
      </c>
      <c r="G3565" s="76">
        <f t="shared" ca="1" si="114"/>
        <v>-3.3338812222052649E-2</v>
      </c>
    </row>
    <row r="3566" spans="2:7">
      <c r="B3566" s="283">
        <v>43353.645833333336</v>
      </c>
      <c r="C3566" s="284">
        <v>316.10000000000002</v>
      </c>
      <c r="D3566" s="98">
        <f t="shared" si="115"/>
        <v>12.105306799336651</v>
      </c>
      <c r="E3566" s="98">
        <v>-3.3107362446790356E-3</v>
      </c>
      <c r="F3566" s="98">
        <v>3557</v>
      </c>
      <c r="G3566" s="76">
        <f t="shared" ca="1" si="114"/>
        <v>4.2786464756057976E-2</v>
      </c>
    </row>
    <row r="3567" spans="2:7">
      <c r="B3567" s="283">
        <v>38608.645833333336</v>
      </c>
      <c r="C3567" s="284">
        <v>66.209999999999994</v>
      </c>
      <c r="D3567" s="98">
        <f t="shared" si="115"/>
        <v>-0.79054096804808605</v>
      </c>
      <c r="E3567" s="98">
        <v>-3.311756736414484E-3</v>
      </c>
      <c r="F3567" s="98">
        <v>3558</v>
      </c>
      <c r="G3567" s="76">
        <f t="shared" ca="1" si="114"/>
        <v>3.4168129602993667E-2</v>
      </c>
    </row>
    <row r="3568" spans="2:7">
      <c r="B3568" s="283">
        <v>42361.645833333336</v>
      </c>
      <c r="C3568" s="284">
        <v>418.45</v>
      </c>
      <c r="D3568" s="98">
        <f t="shared" si="115"/>
        <v>5.3200422896843378</v>
      </c>
      <c r="E3568" s="98">
        <v>-3.3345242348458148E-3</v>
      </c>
      <c r="F3568" s="98">
        <v>3559</v>
      </c>
      <c r="G3568" s="76">
        <f t="shared" ca="1" si="114"/>
        <v>-2.2477364612298115E-2</v>
      </c>
    </row>
    <row r="3569" spans="2:7">
      <c r="B3569" s="283">
        <v>41358.645833333336</v>
      </c>
      <c r="C3569" s="284">
        <v>184.95</v>
      </c>
      <c r="D3569" s="98">
        <f t="shared" si="115"/>
        <v>-0.55801170988170634</v>
      </c>
      <c r="E3569" s="98">
        <v>-3.3410572829660756E-3</v>
      </c>
      <c r="F3569" s="98">
        <v>3560</v>
      </c>
      <c r="G3569" s="76">
        <f t="shared" ca="1" si="114"/>
        <v>2.4830811827798265E-2</v>
      </c>
    </row>
    <row r="3570" spans="2:7">
      <c r="B3570" s="283">
        <v>39563.645833333336</v>
      </c>
      <c r="C3570" s="284">
        <v>95.12</v>
      </c>
      <c r="D3570" s="98">
        <f t="shared" si="115"/>
        <v>-0.48569883752365495</v>
      </c>
      <c r="E3570" s="98">
        <v>-3.3528918692371512E-3</v>
      </c>
      <c r="F3570" s="98">
        <v>3561</v>
      </c>
      <c r="G3570" s="76">
        <f t="shared" ca="1" si="114"/>
        <v>3.0061759720862013E-2</v>
      </c>
    </row>
    <row r="3571" spans="2:7">
      <c r="B3571" s="283">
        <v>39848.645833333336</v>
      </c>
      <c r="C3571" s="284">
        <v>53.44</v>
      </c>
      <c r="D3571" s="98">
        <f t="shared" si="115"/>
        <v>-0.43818334735071496</v>
      </c>
      <c r="E3571" s="98">
        <v>-3.3569563595673424E-3</v>
      </c>
      <c r="F3571" s="98">
        <v>3562</v>
      </c>
      <c r="G3571" s="76">
        <f t="shared" ca="1" si="114"/>
        <v>-1.321527643736691E-2</v>
      </c>
    </row>
    <row r="3572" spans="2:7">
      <c r="B3572" s="283">
        <v>39150.645833333336</v>
      </c>
      <c r="C3572" s="284">
        <v>73.37</v>
      </c>
      <c r="D3572" s="98">
        <f t="shared" si="115"/>
        <v>0.3729416167664672</v>
      </c>
      <c r="E3572" s="98">
        <v>-3.3958163542515685E-3</v>
      </c>
      <c r="F3572" s="98">
        <v>3563</v>
      </c>
      <c r="G3572" s="76">
        <f t="shared" ca="1" si="114"/>
        <v>-2.0724169084706413E-2</v>
      </c>
    </row>
    <row r="3573" spans="2:7">
      <c r="B3573" s="283">
        <v>45861.645833333336</v>
      </c>
      <c r="C3573" s="284">
        <v>3128</v>
      </c>
      <c r="D3573" s="98">
        <f t="shared" si="115"/>
        <v>41.63322884012539</v>
      </c>
      <c r="E3573" s="98">
        <v>-3.399529099905374E-3</v>
      </c>
      <c r="F3573" s="98">
        <v>3564</v>
      </c>
      <c r="G3573" s="76">
        <f t="shared" ca="1" si="114"/>
        <v>3.6164549941173789E-2</v>
      </c>
    </row>
    <row r="3574" spans="2:7">
      <c r="B3574" s="283">
        <v>41908.645833333336</v>
      </c>
      <c r="C3574" s="284">
        <v>184.68</v>
      </c>
      <c r="D3574" s="98">
        <f t="shared" si="115"/>
        <v>-0.94095907928388745</v>
      </c>
      <c r="E3574" s="98">
        <v>-3.399708596406037E-3</v>
      </c>
      <c r="F3574" s="98">
        <v>3565</v>
      </c>
      <c r="G3574" s="76">
        <f t="shared" ca="1" si="114"/>
        <v>5.0034461615769146E-2</v>
      </c>
    </row>
    <row r="3575" spans="2:7">
      <c r="B3575" s="283">
        <v>45208.645833333336</v>
      </c>
      <c r="C3575" s="284">
        <v>703.53</v>
      </c>
      <c r="D3575" s="98">
        <f t="shared" si="115"/>
        <v>2.8094541910331383</v>
      </c>
      <c r="E3575" s="98">
        <v>-3.3997705154901192E-3</v>
      </c>
      <c r="F3575" s="98">
        <v>3566</v>
      </c>
      <c r="G3575" s="76">
        <f t="shared" ca="1" si="114"/>
        <v>2.4877201310899929E-2</v>
      </c>
    </row>
    <row r="3576" spans="2:7">
      <c r="B3576" s="283">
        <v>44432.645833333336</v>
      </c>
      <c r="C3576" s="284">
        <v>324.62</v>
      </c>
      <c r="D3576" s="98">
        <f t="shared" si="115"/>
        <v>-0.53858399783946664</v>
      </c>
      <c r="E3576" s="98">
        <v>-3.4077303287999294E-3</v>
      </c>
      <c r="F3576" s="98">
        <v>3567</v>
      </c>
      <c r="G3576" s="76">
        <f t="shared" ca="1" si="114"/>
        <v>3.5485661688895243E-4</v>
      </c>
    </row>
    <row r="3577" spans="2:7">
      <c r="B3577" s="283">
        <v>41095.645833333336</v>
      </c>
      <c r="C3577" s="284">
        <v>233.42</v>
      </c>
      <c r="D3577" s="98">
        <f t="shared" si="115"/>
        <v>-0.28094387283593125</v>
      </c>
      <c r="E3577" s="98">
        <v>-3.4155921782940135E-3</v>
      </c>
      <c r="F3577" s="98">
        <v>3568</v>
      </c>
      <c r="G3577" s="76">
        <f t="shared" ca="1" si="114"/>
        <v>-2.0990915670703127E-2</v>
      </c>
    </row>
    <row r="3578" spans="2:7">
      <c r="B3578" s="283">
        <v>38972.645833333336</v>
      </c>
      <c r="C3578" s="284">
        <v>72.790000000000006</v>
      </c>
      <c r="D3578" s="98">
        <f t="shared" si="115"/>
        <v>-0.68815868391740209</v>
      </c>
      <c r="E3578" s="98">
        <v>-3.4227820372398909E-3</v>
      </c>
      <c r="F3578" s="98">
        <v>3569</v>
      </c>
      <c r="G3578" s="76">
        <f t="shared" ca="1" si="114"/>
        <v>3.937612667846694E-2</v>
      </c>
    </row>
    <row r="3579" spans="2:7">
      <c r="B3579" s="283">
        <v>42990.645833333336</v>
      </c>
      <c r="C3579" s="284">
        <v>348.93</v>
      </c>
      <c r="D3579" s="98">
        <f t="shared" si="115"/>
        <v>3.7936529743096576</v>
      </c>
      <c r="E3579" s="98">
        <v>-3.4272984320109501E-3</v>
      </c>
      <c r="F3579" s="98">
        <v>3570</v>
      </c>
      <c r="G3579" s="76">
        <f t="shared" ca="1" si="114"/>
        <v>4.0407211165324461E-2</v>
      </c>
    </row>
    <row r="3580" spans="2:7">
      <c r="B3580" s="283">
        <v>42118.645833333336</v>
      </c>
      <c r="C3580" s="284">
        <v>168.02</v>
      </c>
      <c r="D3580" s="98">
        <f t="shared" si="115"/>
        <v>-0.51847075344624993</v>
      </c>
      <c r="E3580" s="98">
        <v>-3.4400948991695213E-3</v>
      </c>
      <c r="F3580" s="98">
        <v>3571</v>
      </c>
      <c r="G3580" s="76">
        <f t="shared" ca="1" si="114"/>
        <v>5.458900837194109E-2</v>
      </c>
    </row>
    <row r="3581" spans="2:7">
      <c r="B3581" s="283">
        <v>37881.645833333336</v>
      </c>
      <c r="C3581" s="284">
        <v>25.99</v>
      </c>
      <c r="D3581" s="98">
        <f t="shared" si="115"/>
        <v>-0.84531603380549936</v>
      </c>
      <c r="E3581" s="98">
        <v>-3.4509202453987253E-3</v>
      </c>
      <c r="F3581" s="98">
        <v>3572</v>
      </c>
      <c r="G3581" s="76">
        <f t="shared" ca="1" si="114"/>
        <v>1.4217242564652857E-2</v>
      </c>
    </row>
    <row r="3582" spans="2:7">
      <c r="B3582" s="283">
        <v>40610.645833333336</v>
      </c>
      <c r="C3582" s="284">
        <v>129.58000000000001</v>
      </c>
      <c r="D3582" s="98">
        <f t="shared" si="115"/>
        <v>3.9857637552904972</v>
      </c>
      <c r="E3582" s="98">
        <v>-3.4607398292700875E-3</v>
      </c>
      <c r="F3582" s="98">
        <v>3573</v>
      </c>
      <c r="G3582" s="76">
        <f t="shared" ca="1" si="114"/>
        <v>-3.191737966148344E-2</v>
      </c>
    </row>
    <row r="3583" spans="2:7">
      <c r="B3583" s="283">
        <v>38260.645833333336</v>
      </c>
      <c r="C3583" s="284">
        <v>28.67</v>
      </c>
      <c r="D3583" s="98">
        <f t="shared" si="115"/>
        <v>-0.77874672017286617</v>
      </c>
      <c r="E3583" s="98">
        <v>-3.4758428919011708E-3</v>
      </c>
      <c r="F3583" s="98">
        <v>3574</v>
      </c>
      <c r="G3583" s="76">
        <f t="shared" ca="1" si="114"/>
        <v>7.1315016668459394E-2</v>
      </c>
    </row>
    <row r="3584" spans="2:7">
      <c r="B3584" s="283">
        <v>45273.645833333336</v>
      </c>
      <c r="C3584" s="284">
        <v>700.47</v>
      </c>
      <c r="D3584" s="98">
        <f t="shared" si="115"/>
        <v>23.432159051273107</v>
      </c>
      <c r="E3584" s="98">
        <v>-3.485460649860439E-3</v>
      </c>
      <c r="F3584" s="98">
        <v>3575</v>
      </c>
      <c r="G3584" s="76">
        <f t="shared" ca="1" si="114"/>
        <v>2.4920007356955702E-2</v>
      </c>
    </row>
    <row r="3585" spans="2:7">
      <c r="B3585" s="283">
        <v>43962.645833333336</v>
      </c>
      <c r="C3585" s="284">
        <v>317.07</v>
      </c>
      <c r="D3585" s="98">
        <f t="shared" si="115"/>
        <v>-0.54734678144674298</v>
      </c>
      <c r="E3585" s="98">
        <v>-3.488591363379312E-3</v>
      </c>
      <c r="F3585" s="98">
        <v>3576</v>
      </c>
      <c r="G3585" s="76">
        <f t="shared" ca="1" si="114"/>
        <v>-2.0589765094760955E-2</v>
      </c>
    </row>
    <row r="3586" spans="2:7">
      <c r="B3586" s="283">
        <v>45831.645833333336</v>
      </c>
      <c r="C3586" s="284">
        <v>2660.33</v>
      </c>
      <c r="D3586" s="98">
        <f t="shared" si="115"/>
        <v>7.3903554420159594</v>
      </c>
      <c r="E3586" s="98">
        <v>-3.4985597470849061E-3</v>
      </c>
      <c r="F3586" s="98">
        <v>3577</v>
      </c>
      <c r="G3586" s="76">
        <f t="shared" ca="1" si="114"/>
        <v>-7.9041921081325663E-3</v>
      </c>
    </row>
    <row r="3587" spans="2:7">
      <c r="B3587" s="283">
        <v>39238.645833333336</v>
      </c>
      <c r="C3587" s="284">
        <v>99.64</v>
      </c>
      <c r="D3587" s="98">
        <f t="shared" si="115"/>
        <v>-0.96254599993233925</v>
      </c>
      <c r="E3587" s="98">
        <v>-3.5003500350034855E-3</v>
      </c>
      <c r="F3587" s="98">
        <v>3578</v>
      </c>
      <c r="G3587" s="76">
        <f t="shared" ca="1" si="114"/>
        <v>4.1958169296173922E-2</v>
      </c>
    </row>
    <row r="3588" spans="2:7">
      <c r="B3588" s="283">
        <v>40625.645833333336</v>
      </c>
      <c r="C3588" s="284">
        <v>125.12</v>
      </c>
      <c r="D3588" s="98">
        <f t="shared" si="115"/>
        <v>0.25572059413890003</v>
      </c>
      <c r="E3588" s="98">
        <v>-3.504300732717458E-3</v>
      </c>
      <c r="F3588" s="98">
        <v>3579</v>
      </c>
      <c r="G3588" s="76">
        <f t="shared" ca="1" si="114"/>
        <v>-9.3074340278528605E-3</v>
      </c>
    </row>
    <row r="3589" spans="2:7">
      <c r="B3589" s="283">
        <v>41200.645833333336</v>
      </c>
      <c r="C3589" s="284">
        <v>227.32</v>
      </c>
      <c r="D3589" s="98">
        <f t="shared" si="115"/>
        <v>0.81681585677749347</v>
      </c>
      <c r="E3589" s="98">
        <v>-3.5069261792040063E-3</v>
      </c>
      <c r="F3589" s="98">
        <v>3580</v>
      </c>
      <c r="G3589" s="76">
        <f t="shared" ca="1" si="114"/>
        <v>-1.5211709927680133E-3</v>
      </c>
    </row>
    <row r="3590" spans="2:7">
      <c r="B3590" s="283">
        <v>41473.645833333336</v>
      </c>
      <c r="C3590" s="284">
        <v>181.75</v>
      </c>
      <c r="D3590" s="98">
        <f t="shared" si="115"/>
        <v>-0.20046630300897406</v>
      </c>
      <c r="E3590" s="98">
        <v>-3.5089643072535592E-3</v>
      </c>
      <c r="F3590" s="98">
        <v>3581</v>
      </c>
      <c r="G3590" s="76">
        <f t="shared" ca="1" si="114"/>
        <v>1.4395903626242707E-2</v>
      </c>
    </row>
    <row r="3591" spans="2:7">
      <c r="B3591" s="283">
        <v>42270.645833333336</v>
      </c>
      <c r="C3591" s="284">
        <v>212.83</v>
      </c>
      <c r="D3591" s="98">
        <f t="shared" si="115"/>
        <v>0.17100412654745534</v>
      </c>
      <c r="E3591" s="98">
        <v>-3.5115647532540928E-3</v>
      </c>
      <c r="F3591" s="98">
        <v>3582</v>
      </c>
      <c r="G3591" s="76">
        <f t="shared" ca="1" si="114"/>
        <v>1.265738133050796E-2</v>
      </c>
    </row>
    <row r="3592" spans="2:7">
      <c r="B3592" s="283">
        <v>41542.645833333336</v>
      </c>
      <c r="C3592" s="284">
        <v>175.03</v>
      </c>
      <c r="D3592" s="98">
        <f t="shared" si="115"/>
        <v>-0.17760654043133017</v>
      </c>
      <c r="E3592" s="98">
        <v>-3.5297466552803858E-3</v>
      </c>
      <c r="F3592" s="98">
        <v>3583</v>
      </c>
      <c r="G3592" s="76">
        <f t="shared" ca="1" si="114"/>
        <v>1.6542489970691264E-2</v>
      </c>
    </row>
    <row r="3593" spans="2:7">
      <c r="B3593" s="283">
        <v>45814.645833333336</v>
      </c>
      <c r="C3593" s="284">
        <v>2729.83</v>
      </c>
      <c r="D3593" s="98">
        <f t="shared" si="115"/>
        <v>14.596354910586756</v>
      </c>
      <c r="E3593" s="98">
        <v>-3.5298412119000311E-3</v>
      </c>
      <c r="F3593" s="98">
        <v>3584</v>
      </c>
      <c r="G3593" s="76">
        <f t="shared" ca="1" si="114"/>
        <v>-2.7651319311427672E-2</v>
      </c>
    </row>
    <row r="3594" spans="2:7">
      <c r="B3594" s="283">
        <v>44127.645833333336</v>
      </c>
      <c r="C3594" s="284">
        <v>298.87</v>
      </c>
      <c r="D3594" s="98">
        <f t="shared" si="115"/>
        <v>-0.89051699190059452</v>
      </c>
      <c r="E3594" s="98">
        <v>-3.5341579701930748E-3</v>
      </c>
      <c r="F3594" s="98">
        <v>3585</v>
      </c>
      <c r="G3594" s="76">
        <f t="shared" ref="G3594:G3657" ca="1" si="116">_xlfn.NORM.INV(RAND(),M$12,M$13)</f>
        <v>-3.6329591691738834E-2</v>
      </c>
    </row>
    <row r="3595" spans="2:7">
      <c r="B3595" s="283">
        <v>43852.645833333336</v>
      </c>
      <c r="C3595" s="284">
        <v>470.7</v>
      </c>
      <c r="D3595" s="98">
        <f t="shared" ref="D3595:D3658" si="117">C3595/C3594-1</f>
        <v>0.57493224478870397</v>
      </c>
      <c r="E3595" s="98">
        <v>-3.5353642271948038E-3</v>
      </c>
      <c r="F3595" s="98">
        <v>3586</v>
      </c>
      <c r="G3595" s="76">
        <f t="shared" ca="1" si="116"/>
        <v>-2.4034431658144405E-2</v>
      </c>
    </row>
    <row r="3596" spans="2:7">
      <c r="B3596" s="283">
        <v>44112.645833333336</v>
      </c>
      <c r="C3596" s="284">
        <v>301.13</v>
      </c>
      <c r="D3596" s="98">
        <f t="shared" si="117"/>
        <v>-0.36025069046101554</v>
      </c>
      <c r="E3596" s="98">
        <v>-3.540701522170675E-3</v>
      </c>
      <c r="F3596" s="98">
        <v>3587</v>
      </c>
      <c r="G3596" s="76">
        <f t="shared" ca="1" si="116"/>
        <v>-3.2235199888596376E-2</v>
      </c>
    </row>
    <row r="3597" spans="2:7">
      <c r="B3597" s="283">
        <v>44021.645833333336</v>
      </c>
      <c r="C3597" s="284">
        <v>323.48</v>
      </c>
      <c r="D3597" s="98">
        <f t="shared" si="117"/>
        <v>7.4220436356390973E-2</v>
      </c>
      <c r="E3597" s="98">
        <v>-3.5424945322366508E-3</v>
      </c>
      <c r="F3597" s="98">
        <v>3588</v>
      </c>
      <c r="G3597" s="76">
        <f t="shared" ca="1" si="116"/>
        <v>-6.5028386030105047E-3</v>
      </c>
    </row>
    <row r="3598" spans="2:7">
      <c r="B3598" s="283">
        <v>45246.645833333336</v>
      </c>
      <c r="C3598" s="284">
        <v>695.77</v>
      </c>
      <c r="D3598" s="98">
        <f t="shared" si="117"/>
        <v>1.1508903177939902</v>
      </c>
      <c r="E3598" s="98">
        <v>-3.5517364840673693E-3</v>
      </c>
      <c r="F3598" s="98">
        <v>3589</v>
      </c>
      <c r="G3598" s="76">
        <f t="shared" ca="1" si="116"/>
        <v>-3.1005714011074915E-2</v>
      </c>
    </row>
    <row r="3599" spans="2:7">
      <c r="B3599" s="283">
        <v>39160.645833333336</v>
      </c>
      <c r="C3599" s="284">
        <v>75.69</v>
      </c>
      <c r="D3599" s="98">
        <f t="shared" si="117"/>
        <v>-0.89121405062017622</v>
      </c>
      <c r="E3599" s="98">
        <v>-3.5545023696681444E-3</v>
      </c>
      <c r="F3599" s="98">
        <v>3590</v>
      </c>
      <c r="G3599" s="76">
        <f t="shared" ca="1" si="116"/>
        <v>-3.243451975690028E-2</v>
      </c>
    </row>
    <row r="3600" spans="2:7">
      <c r="B3600" s="283">
        <v>37025.645833333336</v>
      </c>
      <c r="C3600" s="284">
        <v>22.39</v>
      </c>
      <c r="D3600" s="98">
        <f t="shared" si="117"/>
        <v>-0.7041881358171489</v>
      </c>
      <c r="E3600" s="98">
        <v>-3.5603026257231551E-3</v>
      </c>
      <c r="F3600" s="98">
        <v>3591</v>
      </c>
      <c r="G3600" s="76">
        <f t="shared" ca="1" si="116"/>
        <v>2.4306645962438089E-2</v>
      </c>
    </row>
    <row r="3601" spans="2:7">
      <c r="B3601" s="283">
        <v>40662.645833333336</v>
      </c>
      <c r="C3601" s="284">
        <v>136.66</v>
      </c>
      <c r="D3601" s="98">
        <f t="shared" si="117"/>
        <v>5.1036176864671727</v>
      </c>
      <c r="E3601" s="98">
        <v>-3.5727305869486248E-3</v>
      </c>
      <c r="F3601" s="98">
        <v>3592</v>
      </c>
      <c r="G3601" s="76">
        <f t="shared" ca="1" si="116"/>
        <v>5.5820160917199275E-2</v>
      </c>
    </row>
    <row r="3602" spans="2:7">
      <c r="B3602" s="283">
        <v>43971.645833333336</v>
      </c>
      <c r="C3602" s="284">
        <v>308.97000000000003</v>
      </c>
      <c r="D3602" s="98">
        <f t="shared" si="117"/>
        <v>1.2608663837260359</v>
      </c>
      <c r="E3602" s="98">
        <v>-3.5797213622289492E-3</v>
      </c>
      <c r="F3602" s="98">
        <v>3593</v>
      </c>
      <c r="G3602" s="76">
        <f t="shared" ca="1" si="116"/>
        <v>-1.4791438627663897E-2</v>
      </c>
    </row>
    <row r="3603" spans="2:7">
      <c r="B3603" s="283">
        <v>39101.645833333336</v>
      </c>
      <c r="C3603" s="284">
        <v>91.79</v>
      </c>
      <c r="D3603" s="98">
        <f t="shared" si="117"/>
        <v>-0.7029161407256368</v>
      </c>
      <c r="E3603" s="98">
        <v>-3.5822839774207749E-3</v>
      </c>
      <c r="F3603" s="98">
        <v>3594</v>
      </c>
      <c r="G3603" s="76">
        <f t="shared" ca="1" si="116"/>
        <v>5.3177597140432666E-2</v>
      </c>
    </row>
    <row r="3604" spans="2:7">
      <c r="B3604" s="283">
        <v>44763.645833333336</v>
      </c>
      <c r="C3604" s="284">
        <v>368.35</v>
      </c>
      <c r="D3604" s="98">
        <f t="shared" si="117"/>
        <v>3.0129643752042705</v>
      </c>
      <c r="E3604" s="98">
        <v>-3.5977061242155051E-3</v>
      </c>
      <c r="F3604" s="98">
        <v>3595</v>
      </c>
      <c r="G3604" s="76">
        <f t="shared" ca="1" si="116"/>
        <v>2.0438379180141079E-2</v>
      </c>
    </row>
    <row r="3605" spans="2:7">
      <c r="B3605" s="283">
        <v>38127.645833333336</v>
      </c>
      <c r="C3605" s="284">
        <v>24.9</v>
      </c>
      <c r="D3605" s="98">
        <f t="shared" si="117"/>
        <v>-0.93240124881227093</v>
      </c>
      <c r="E3605" s="98">
        <v>-3.6014405762304635E-3</v>
      </c>
      <c r="F3605" s="98">
        <v>3596</v>
      </c>
      <c r="G3605" s="76">
        <f t="shared" ca="1" si="116"/>
        <v>5.3362425862040395E-2</v>
      </c>
    </row>
    <row r="3606" spans="2:7">
      <c r="B3606" s="283">
        <v>38744.645833333336</v>
      </c>
      <c r="C3606" s="284">
        <v>104.67</v>
      </c>
      <c r="D3606" s="98">
        <f t="shared" si="117"/>
        <v>3.2036144578313257</v>
      </c>
      <c r="E3606" s="98">
        <v>-3.6173250832935988E-3</v>
      </c>
      <c r="F3606" s="98">
        <v>3597</v>
      </c>
      <c r="G3606" s="76">
        <f t="shared" ca="1" si="116"/>
        <v>-3.9313566363604807E-2</v>
      </c>
    </row>
    <row r="3607" spans="2:7">
      <c r="B3607" s="283">
        <v>40416.645833333336</v>
      </c>
      <c r="C3607" s="284">
        <v>118.41</v>
      </c>
      <c r="D3607" s="98">
        <f t="shared" si="117"/>
        <v>0.13126970478647171</v>
      </c>
      <c r="E3607" s="98">
        <v>-3.6183103332212418E-3</v>
      </c>
      <c r="F3607" s="98">
        <v>3598</v>
      </c>
      <c r="G3607" s="76">
        <f t="shared" ca="1" si="116"/>
        <v>5.9402961875610123E-2</v>
      </c>
    </row>
    <row r="3608" spans="2:7">
      <c r="B3608" s="283">
        <v>40737.645833333336</v>
      </c>
      <c r="C3608" s="284">
        <v>200.38</v>
      </c>
      <c r="D3608" s="98">
        <f t="shared" si="117"/>
        <v>0.69225572164513127</v>
      </c>
      <c r="E3608" s="98">
        <v>-3.6298543085874213E-3</v>
      </c>
      <c r="F3608" s="98">
        <v>3599</v>
      </c>
      <c r="G3608" s="76">
        <f t="shared" ca="1" si="116"/>
        <v>2.6282728492832861E-3</v>
      </c>
    </row>
    <row r="3609" spans="2:7">
      <c r="B3609" s="283">
        <v>42818.645833333336</v>
      </c>
      <c r="C3609" s="284">
        <v>392.27</v>
      </c>
      <c r="D3609" s="98">
        <f t="shared" si="117"/>
        <v>0.95763050204611244</v>
      </c>
      <c r="E3609" s="98">
        <v>-3.6322072644145997E-3</v>
      </c>
      <c r="F3609" s="98">
        <v>3600</v>
      </c>
      <c r="G3609" s="76">
        <f t="shared" ca="1" si="116"/>
        <v>2.2059761654368681E-2</v>
      </c>
    </row>
    <row r="3610" spans="2:7">
      <c r="B3610" s="283">
        <v>41684.645833333336</v>
      </c>
      <c r="C3610" s="284">
        <v>210.26</v>
      </c>
      <c r="D3610" s="98">
        <f t="shared" si="117"/>
        <v>-0.46399163841231805</v>
      </c>
      <c r="E3610" s="98">
        <v>-3.648770317016603E-3</v>
      </c>
      <c r="F3610" s="98">
        <v>3601</v>
      </c>
      <c r="G3610" s="76">
        <f t="shared" ca="1" si="116"/>
        <v>1.3281635753402342E-2</v>
      </c>
    </row>
    <row r="3611" spans="2:7">
      <c r="B3611" s="283">
        <v>41256.645833333336</v>
      </c>
      <c r="C3611" s="284">
        <v>226.6</v>
      </c>
      <c r="D3611" s="98">
        <f t="shared" si="117"/>
        <v>7.7713307333777237E-2</v>
      </c>
      <c r="E3611" s="98">
        <v>-3.6494745636020953E-3</v>
      </c>
      <c r="F3611" s="98">
        <v>3602</v>
      </c>
      <c r="G3611" s="76">
        <f t="shared" ca="1" si="116"/>
        <v>2.2972646343603659E-2</v>
      </c>
    </row>
    <row r="3612" spans="2:7">
      <c r="B3612" s="283">
        <v>43336.645833333336</v>
      </c>
      <c r="C3612" s="284">
        <v>280.85000000000002</v>
      </c>
      <c r="D3612" s="98">
        <f t="shared" si="117"/>
        <v>0.23940864960282449</v>
      </c>
      <c r="E3612" s="98">
        <v>-3.6540371789413051E-3</v>
      </c>
      <c r="F3612" s="98">
        <v>3603</v>
      </c>
      <c r="G3612" s="76">
        <f t="shared" ca="1" si="116"/>
        <v>-8.4297703663592558E-2</v>
      </c>
    </row>
    <row r="3613" spans="2:7">
      <c r="B3613" s="283">
        <v>41543.645833333336</v>
      </c>
      <c r="C3613" s="284">
        <v>174.39</v>
      </c>
      <c r="D3613" s="98">
        <f t="shared" si="117"/>
        <v>-0.37906355705892836</v>
      </c>
      <c r="E3613" s="98">
        <v>-3.6565160258241747E-3</v>
      </c>
      <c r="F3613" s="98">
        <v>3604</v>
      </c>
      <c r="G3613" s="76">
        <f t="shared" ca="1" si="116"/>
        <v>-4.8982272795360399E-3</v>
      </c>
    </row>
    <row r="3614" spans="2:7">
      <c r="B3614" s="283">
        <v>45252.645833333336</v>
      </c>
      <c r="C3614" s="284">
        <v>686.33</v>
      </c>
      <c r="D3614" s="98">
        <f t="shared" si="117"/>
        <v>2.9356041057400084</v>
      </c>
      <c r="E3614" s="98">
        <v>-3.6582710314291278E-3</v>
      </c>
      <c r="F3614" s="98">
        <v>3605</v>
      </c>
      <c r="G3614" s="76">
        <f t="shared" ca="1" si="116"/>
        <v>-8.0170937203344964E-3</v>
      </c>
    </row>
    <row r="3615" spans="2:7">
      <c r="B3615" s="283">
        <v>42787.645833333336</v>
      </c>
      <c r="C3615" s="284">
        <v>345.73</v>
      </c>
      <c r="D3615" s="98">
        <f t="shared" si="117"/>
        <v>-0.49626273075634175</v>
      </c>
      <c r="E3615" s="98">
        <v>-3.6599423631122896E-3</v>
      </c>
      <c r="F3615" s="98">
        <v>3606</v>
      </c>
      <c r="G3615" s="76">
        <f t="shared" ca="1" si="116"/>
        <v>-4.4648223876826397E-3</v>
      </c>
    </row>
    <row r="3616" spans="2:7">
      <c r="B3616" s="283">
        <v>36544.645833333336</v>
      </c>
      <c r="C3616" s="284">
        <v>40.799999999999997</v>
      </c>
      <c r="D3616" s="98">
        <f t="shared" si="117"/>
        <v>-0.8819888352182339</v>
      </c>
      <c r="E3616" s="98">
        <v>-3.663003663003761E-3</v>
      </c>
      <c r="F3616" s="98">
        <v>3607</v>
      </c>
      <c r="G3616" s="76">
        <f t="shared" ca="1" si="116"/>
        <v>-3.4887047943315166E-2</v>
      </c>
    </row>
    <row r="3617" spans="2:7">
      <c r="B3617" s="283">
        <v>38908.645833333336</v>
      </c>
      <c r="C3617" s="284">
        <v>86.96</v>
      </c>
      <c r="D3617" s="98">
        <f t="shared" si="117"/>
        <v>1.1313725490196078</v>
      </c>
      <c r="E3617" s="98">
        <v>-3.6663611365720383E-3</v>
      </c>
      <c r="F3617" s="98">
        <v>3608</v>
      </c>
      <c r="G3617" s="76">
        <f t="shared" ca="1" si="116"/>
        <v>5.0956895293177672E-2</v>
      </c>
    </row>
    <row r="3618" spans="2:7">
      <c r="B3618" s="283">
        <v>38810.645833333336</v>
      </c>
      <c r="C3618" s="284">
        <v>97.33</v>
      </c>
      <c r="D3618" s="98">
        <f t="shared" si="117"/>
        <v>0.11925022999080048</v>
      </c>
      <c r="E3618" s="98">
        <v>-3.6851264203091594E-3</v>
      </c>
      <c r="F3618" s="98">
        <v>3609</v>
      </c>
      <c r="G3618" s="76">
        <f t="shared" ca="1" si="116"/>
        <v>5.8380077295247579E-2</v>
      </c>
    </row>
    <row r="3619" spans="2:7">
      <c r="B3619" s="283">
        <v>40743.645833333336</v>
      </c>
      <c r="C3619" s="284">
        <v>215.81</v>
      </c>
      <c r="D3619" s="98">
        <f t="shared" si="117"/>
        <v>1.2173019623959727</v>
      </c>
      <c r="E3619" s="98">
        <v>-3.6932736254097209E-3</v>
      </c>
      <c r="F3619" s="98">
        <v>3610</v>
      </c>
      <c r="G3619" s="76">
        <f t="shared" ca="1" si="116"/>
        <v>-5.4595179088130809E-3</v>
      </c>
    </row>
    <row r="3620" spans="2:7">
      <c r="B3620" s="283">
        <v>41848.645833333336</v>
      </c>
      <c r="C3620" s="284">
        <v>177.87</v>
      </c>
      <c r="D3620" s="98">
        <f t="shared" si="117"/>
        <v>-0.17580278949075578</v>
      </c>
      <c r="E3620" s="98">
        <v>-3.696857670979603E-3</v>
      </c>
      <c r="F3620" s="98">
        <v>3611</v>
      </c>
      <c r="G3620" s="76">
        <f t="shared" ca="1" si="116"/>
        <v>-1.056293427420312E-2</v>
      </c>
    </row>
    <row r="3621" spans="2:7">
      <c r="B3621" s="283">
        <v>44200.645833333336</v>
      </c>
      <c r="C3621" s="284">
        <v>328.73</v>
      </c>
      <c r="D3621" s="98">
        <f t="shared" si="117"/>
        <v>0.84814752347219891</v>
      </c>
      <c r="E3621" s="98">
        <v>-3.6975299287770325E-3</v>
      </c>
      <c r="F3621" s="98">
        <v>3612</v>
      </c>
      <c r="G3621" s="76">
        <f t="shared" ca="1" si="116"/>
        <v>2.4924575583520408E-3</v>
      </c>
    </row>
    <row r="3622" spans="2:7">
      <c r="B3622" s="283">
        <v>44760.645833333336</v>
      </c>
      <c r="C3622" s="284">
        <v>358.05</v>
      </c>
      <c r="D3622" s="98">
        <f t="shared" si="117"/>
        <v>8.9191737900404577E-2</v>
      </c>
      <c r="E3622" s="98">
        <v>-3.7008180755745412E-3</v>
      </c>
      <c r="F3622" s="98">
        <v>3613</v>
      </c>
      <c r="G3622" s="76">
        <f t="shared" ca="1" si="116"/>
        <v>-2.0730420320457944E-2</v>
      </c>
    </row>
    <row r="3623" spans="2:7">
      <c r="B3623" s="283">
        <v>37649.645833333336</v>
      </c>
      <c r="C3623" s="284">
        <v>21.52</v>
      </c>
      <c r="D3623" s="98">
        <f t="shared" si="117"/>
        <v>-0.93989666247730763</v>
      </c>
      <c r="E3623" s="98">
        <v>-3.7037037037037646E-3</v>
      </c>
      <c r="F3623" s="98">
        <v>3614</v>
      </c>
      <c r="G3623" s="76">
        <f t="shared" ca="1" si="116"/>
        <v>2.6730535021330229E-2</v>
      </c>
    </row>
    <row r="3624" spans="2:7">
      <c r="B3624" s="283">
        <v>37921.645833333336</v>
      </c>
      <c r="C3624" s="284">
        <v>24.16</v>
      </c>
      <c r="D3624" s="98">
        <f t="shared" si="117"/>
        <v>0.12267657992565062</v>
      </c>
      <c r="E3624" s="98">
        <v>-3.711340206185576E-3</v>
      </c>
      <c r="F3624" s="98">
        <v>3615</v>
      </c>
      <c r="G3624" s="76">
        <f t="shared" ca="1" si="116"/>
        <v>-1.3724600766759239E-2</v>
      </c>
    </row>
    <row r="3625" spans="2:7">
      <c r="B3625" s="283">
        <v>43110.645833333336</v>
      </c>
      <c r="C3625" s="284">
        <v>345.45</v>
      </c>
      <c r="D3625" s="98">
        <f t="shared" si="117"/>
        <v>13.298427152317879</v>
      </c>
      <c r="E3625" s="98">
        <v>-3.7490987743331594E-3</v>
      </c>
      <c r="F3625" s="98">
        <v>3616</v>
      </c>
      <c r="G3625" s="76">
        <f t="shared" ca="1" si="116"/>
        <v>1.3403963158233244E-2</v>
      </c>
    </row>
    <row r="3626" spans="2:7">
      <c r="B3626" s="283">
        <v>40339.645833333336</v>
      </c>
      <c r="C3626" s="284">
        <v>122.17</v>
      </c>
      <c r="D3626" s="98">
        <f t="shared" si="117"/>
        <v>-0.64634534664929799</v>
      </c>
      <c r="E3626" s="98">
        <v>-3.7511212590719545E-3</v>
      </c>
      <c r="F3626" s="98">
        <v>3617</v>
      </c>
      <c r="G3626" s="76">
        <f t="shared" ca="1" si="116"/>
        <v>1.7974594481344436E-3</v>
      </c>
    </row>
    <row r="3627" spans="2:7">
      <c r="B3627" s="283">
        <v>45169.645833333336</v>
      </c>
      <c r="C3627" s="284">
        <v>717.08</v>
      </c>
      <c r="D3627" s="98">
        <f t="shared" si="117"/>
        <v>4.8695260702300081</v>
      </c>
      <c r="E3627" s="98">
        <v>-3.7511461835559867E-3</v>
      </c>
      <c r="F3627" s="98">
        <v>3618</v>
      </c>
      <c r="G3627" s="76">
        <f t="shared" ca="1" si="116"/>
        <v>6.7829272929785869E-3</v>
      </c>
    </row>
    <row r="3628" spans="2:7">
      <c r="B3628" s="283">
        <v>41529.645833333336</v>
      </c>
      <c r="C3628" s="284">
        <v>179.33</v>
      </c>
      <c r="D3628" s="98">
        <f t="shared" si="117"/>
        <v>-0.74991632732749491</v>
      </c>
      <c r="E3628" s="98">
        <v>-3.7775679128936313E-3</v>
      </c>
      <c r="F3628" s="98">
        <v>3619</v>
      </c>
      <c r="G3628" s="76">
        <f t="shared" ca="1" si="116"/>
        <v>1.5606606675889537E-3</v>
      </c>
    </row>
    <row r="3629" spans="2:7">
      <c r="B3629" s="283">
        <v>39653.645833333336</v>
      </c>
      <c r="C3629" s="284">
        <v>89.66</v>
      </c>
      <c r="D3629" s="98">
        <f t="shared" si="117"/>
        <v>-0.5000278815591368</v>
      </c>
      <c r="E3629" s="98">
        <v>-3.7777777777777688E-3</v>
      </c>
      <c r="F3629" s="98">
        <v>3620</v>
      </c>
      <c r="G3629" s="76">
        <f t="shared" ca="1" si="116"/>
        <v>5.3060430166054572E-2</v>
      </c>
    </row>
    <row r="3630" spans="2:7">
      <c r="B3630" s="283">
        <v>44270.645833333336</v>
      </c>
      <c r="C3630" s="284">
        <v>297.97000000000003</v>
      </c>
      <c r="D3630" s="98">
        <f t="shared" si="117"/>
        <v>2.3233325897836274</v>
      </c>
      <c r="E3630" s="98">
        <v>-3.7780006686726209E-3</v>
      </c>
      <c r="F3630" s="98">
        <v>3621</v>
      </c>
      <c r="G3630" s="76">
        <f t="shared" ca="1" si="116"/>
        <v>-1.9598294542068174E-2</v>
      </c>
    </row>
    <row r="3631" spans="2:7">
      <c r="B3631" s="283">
        <v>39605.645833333336</v>
      </c>
      <c r="C3631" s="284">
        <v>94.73</v>
      </c>
      <c r="D3631" s="98">
        <f t="shared" si="117"/>
        <v>-0.68208208880088605</v>
      </c>
      <c r="E3631" s="98">
        <v>-3.7858870543695522E-3</v>
      </c>
      <c r="F3631" s="98">
        <v>3622</v>
      </c>
      <c r="G3631" s="76">
        <f t="shared" ca="1" si="116"/>
        <v>3.0548707802036688E-2</v>
      </c>
    </row>
    <row r="3632" spans="2:7">
      <c r="B3632" s="283">
        <v>40057.645833333336</v>
      </c>
      <c r="C3632" s="284">
        <v>104.77</v>
      </c>
      <c r="D3632" s="98">
        <f t="shared" si="117"/>
        <v>0.10598543228122015</v>
      </c>
      <c r="E3632" s="98">
        <v>-3.8033659788914154E-3</v>
      </c>
      <c r="F3632" s="98">
        <v>3623</v>
      </c>
      <c r="G3632" s="76">
        <f t="shared" ca="1" si="116"/>
        <v>-1.7494494308186E-2</v>
      </c>
    </row>
    <row r="3633" spans="2:7">
      <c r="B3633" s="283">
        <v>42086.645833333336</v>
      </c>
      <c r="C3633" s="284">
        <v>151.77000000000001</v>
      </c>
      <c r="D3633" s="98">
        <f t="shared" si="117"/>
        <v>0.44860169895962598</v>
      </c>
      <c r="E3633" s="98">
        <v>-3.8070233016079813E-3</v>
      </c>
      <c r="F3633" s="98">
        <v>3624</v>
      </c>
      <c r="G3633" s="76">
        <f t="shared" ca="1" si="116"/>
        <v>-2.223888633580472E-2</v>
      </c>
    </row>
    <row r="3634" spans="2:7">
      <c r="B3634" s="283">
        <v>39498.645833333336</v>
      </c>
      <c r="C3634" s="284">
        <v>86.2</v>
      </c>
      <c r="D3634" s="98">
        <f t="shared" si="117"/>
        <v>-0.43203531659748307</v>
      </c>
      <c r="E3634" s="98">
        <v>-3.8137062290535262E-3</v>
      </c>
      <c r="F3634" s="98">
        <v>3625</v>
      </c>
      <c r="G3634" s="76">
        <f t="shared" ca="1" si="116"/>
        <v>-3.170775750415409E-2</v>
      </c>
    </row>
    <row r="3635" spans="2:7">
      <c r="B3635" s="283">
        <v>44113.645833333336</v>
      </c>
      <c r="C3635" s="284">
        <v>299.97000000000003</v>
      </c>
      <c r="D3635" s="98">
        <f t="shared" si="117"/>
        <v>2.4799303944315549</v>
      </c>
      <c r="E3635" s="98">
        <v>-3.8521568757677871E-3</v>
      </c>
      <c r="F3635" s="98">
        <v>3626</v>
      </c>
      <c r="G3635" s="76">
        <f t="shared" ca="1" si="116"/>
        <v>2.5440642802136784E-2</v>
      </c>
    </row>
    <row r="3636" spans="2:7">
      <c r="B3636" s="283">
        <v>41438.645833333336</v>
      </c>
      <c r="C3636" s="284">
        <v>178.16</v>
      </c>
      <c r="D3636" s="98">
        <f t="shared" si="117"/>
        <v>-0.4060739407274061</v>
      </c>
      <c r="E3636" s="98">
        <v>-3.8579815487839175E-3</v>
      </c>
      <c r="F3636" s="98">
        <v>3627</v>
      </c>
      <c r="G3636" s="76">
        <f t="shared" ca="1" si="116"/>
        <v>-3.1358404608012549E-2</v>
      </c>
    </row>
    <row r="3637" spans="2:7">
      <c r="B3637" s="283">
        <v>43095.645833333336</v>
      </c>
      <c r="C3637" s="284">
        <v>330.4</v>
      </c>
      <c r="D3637" s="98">
        <f t="shared" si="117"/>
        <v>0.85451279748540632</v>
      </c>
      <c r="E3637" s="98">
        <v>-3.8591413410516973E-3</v>
      </c>
      <c r="F3637" s="98">
        <v>3628</v>
      </c>
      <c r="G3637" s="76">
        <f t="shared" ca="1" si="116"/>
        <v>4.0679290290290986E-2</v>
      </c>
    </row>
    <row r="3638" spans="2:7">
      <c r="B3638" s="283">
        <v>39048.645833333336</v>
      </c>
      <c r="C3638" s="284">
        <v>69.58</v>
      </c>
      <c r="D3638" s="98">
        <f t="shared" si="117"/>
        <v>-0.78940677966101691</v>
      </c>
      <c r="E3638" s="98">
        <v>-3.8654259126699175E-3</v>
      </c>
      <c r="F3638" s="98">
        <v>3629</v>
      </c>
      <c r="G3638" s="76">
        <f t="shared" ca="1" si="116"/>
        <v>-6.0823694930339268E-3</v>
      </c>
    </row>
    <row r="3639" spans="2:7">
      <c r="B3639" s="283">
        <v>36866.645833333336</v>
      </c>
      <c r="C3639" s="284">
        <v>28.21</v>
      </c>
      <c r="D3639" s="98">
        <f t="shared" si="117"/>
        <v>-0.59456740442655931</v>
      </c>
      <c r="E3639" s="98">
        <v>-3.8841807909604231E-3</v>
      </c>
      <c r="F3639" s="98">
        <v>3630</v>
      </c>
      <c r="G3639" s="76">
        <f t="shared" ca="1" si="116"/>
        <v>5.3848720629778787E-2</v>
      </c>
    </row>
    <row r="3640" spans="2:7">
      <c r="B3640" s="283">
        <v>42131.645833333336</v>
      </c>
      <c r="C3640" s="284">
        <v>161.37</v>
      </c>
      <c r="D3640" s="98">
        <f t="shared" si="117"/>
        <v>4.7203119461183976</v>
      </c>
      <c r="E3640" s="98">
        <v>-3.8888888888888307E-3</v>
      </c>
      <c r="F3640" s="98">
        <v>3631</v>
      </c>
      <c r="G3640" s="76">
        <f t="shared" ca="1" si="116"/>
        <v>3.2524088545989774E-2</v>
      </c>
    </row>
    <row r="3641" spans="2:7">
      <c r="B3641" s="283">
        <v>43558.645833333336</v>
      </c>
      <c r="C3641" s="284">
        <v>375.15</v>
      </c>
      <c r="D3641" s="98">
        <f t="shared" si="117"/>
        <v>1.3247815579103919</v>
      </c>
      <c r="E3641" s="98">
        <v>-3.903138441930909E-3</v>
      </c>
      <c r="F3641" s="98">
        <v>3632</v>
      </c>
      <c r="G3641" s="76">
        <f t="shared" ca="1" si="116"/>
        <v>1.1338621215406448E-2</v>
      </c>
    </row>
    <row r="3642" spans="2:7">
      <c r="B3642" s="283">
        <v>41044.645833333336</v>
      </c>
      <c r="C3642" s="284">
        <v>234.01</v>
      </c>
      <c r="D3642" s="98">
        <f t="shared" si="117"/>
        <v>-0.3762228441956551</v>
      </c>
      <c r="E3642" s="98">
        <v>-3.9160601030094888E-3</v>
      </c>
      <c r="F3642" s="98">
        <v>3633</v>
      </c>
      <c r="G3642" s="76">
        <f t="shared" ca="1" si="116"/>
        <v>-1.3411788047749977E-3</v>
      </c>
    </row>
    <row r="3643" spans="2:7">
      <c r="B3643" s="283">
        <v>39003.645833333336</v>
      </c>
      <c r="C3643" s="284">
        <v>73.69</v>
      </c>
      <c r="D3643" s="98">
        <f t="shared" si="117"/>
        <v>-0.6850989273962651</v>
      </c>
      <c r="E3643" s="98">
        <v>-3.9199783725332171E-3</v>
      </c>
      <c r="F3643" s="98">
        <v>3634</v>
      </c>
      <c r="G3643" s="76">
        <f t="shared" ca="1" si="116"/>
        <v>2.7216190711132928E-2</v>
      </c>
    </row>
    <row r="3644" spans="2:7">
      <c r="B3644" s="283">
        <v>45240.645833333336</v>
      </c>
      <c r="C3644" s="284">
        <v>693.12</v>
      </c>
      <c r="D3644" s="98">
        <f t="shared" si="117"/>
        <v>8.4058895372506441</v>
      </c>
      <c r="E3644" s="98">
        <v>-3.9232593231299795E-3</v>
      </c>
      <c r="F3644" s="98">
        <v>3635</v>
      </c>
      <c r="G3644" s="76">
        <f t="shared" ca="1" si="116"/>
        <v>-1.6207497493980403E-2</v>
      </c>
    </row>
    <row r="3645" spans="2:7">
      <c r="B3645" s="283">
        <v>42752.645833333336</v>
      </c>
      <c r="C3645" s="284">
        <v>349.45</v>
      </c>
      <c r="D3645" s="98">
        <f t="shared" si="117"/>
        <v>-0.49583044783010155</v>
      </c>
      <c r="E3645" s="98">
        <v>-3.9335290596584915E-3</v>
      </c>
      <c r="F3645" s="98">
        <v>3636</v>
      </c>
      <c r="G3645" s="76">
        <f t="shared" ca="1" si="116"/>
        <v>-1.5840564592260169E-2</v>
      </c>
    </row>
    <row r="3646" spans="2:7">
      <c r="B3646" s="283">
        <v>44929.645833333336</v>
      </c>
      <c r="C3646" s="284">
        <v>666.28</v>
      </c>
      <c r="D3646" s="98">
        <f t="shared" si="117"/>
        <v>0.90665331234797542</v>
      </c>
      <c r="E3646" s="98">
        <v>-3.9615505359305025E-3</v>
      </c>
      <c r="F3646" s="98">
        <v>3637</v>
      </c>
      <c r="G3646" s="76">
        <f t="shared" ca="1" si="116"/>
        <v>2.1331019779781364E-2</v>
      </c>
    </row>
    <row r="3647" spans="2:7">
      <c r="B3647" s="283">
        <v>42923.645833333336</v>
      </c>
      <c r="C3647" s="284">
        <v>416.77</v>
      </c>
      <c r="D3647" s="98">
        <f t="shared" si="117"/>
        <v>-0.37448219967581198</v>
      </c>
      <c r="E3647" s="98">
        <v>-3.9672107640466026E-3</v>
      </c>
      <c r="F3647" s="98">
        <v>3638</v>
      </c>
      <c r="G3647" s="76">
        <f t="shared" ca="1" si="116"/>
        <v>5.2611776880775597E-2</v>
      </c>
    </row>
    <row r="3648" spans="2:7">
      <c r="B3648" s="283">
        <v>43074.645833333336</v>
      </c>
      <c r="C3648" s="284">
        <v>328.82</v>
      </c>
      <c r="D3648" s="98">
        <f t="shared" si="117"/>
        <v>-0.21102766513904547</v>
      </c>
      <c r="E3648" s="98">
        <v>-3.9681337654863258E-3</v>
      </c>
      <c r="F3648" s="98">
        <v>3639</v>
      </c>
      <c r="G3648" s="76">
        <f t="shared" ca="1" si="116"/>
        <v>-6.3635261312014503E-3</v>
      </c>
    </row>
    <row r="3649" spans="2:7">
      <c r="B3649" s="283">
        <v>42984.645833333336</v>
      </c>
      <c r="C3649" s="284">
        <v>348.57</v>
      </c>
      <c r="D3649" s="98">
        <f t="shared" si="117"/>
        <v>6.0063256492913997E-2</v>
      </c>
      <c r="E3649" s="98">
        <v>-4.0003428865332813E-3</v>
      </c>
      <c r="F3649" s="98">
        <v>3640</v>
      </c>
      <c r="G3649" s="76">
        <f t="shared" ca="1" si="116"/>
        <v>-2.035117111565667E-2</v>
      </c>
    </row>
    <row r="3650" spans="2:7">
      <c r="B3650" s="283">
        <v>38792.645833333336</v>
      </c>
      <c r="C3650" s="284">
        <v>89.37</v>
      </c>
      <c r="D3650" s="98">
        <f t="shared" si="117"/>
        <v>-0.74360960495739736</v>
      </c>
      <c r="E3650" s="98">
        <v>-4.0120361083250122E-3</v>
      </c>
      <c r="F3650" s="98">
        <v>3641</v>
      </c>
      <c r="G3650" s="76">
        <f t="shared" ca="1" si="116"/>
        <v>-1.5538308541999068E-2</v>
      </c>
    </row>
    <row r="3651" spans="2:7">
      <c r="B3651" s="283">
        <v>45632.645833333336</v>
      </c>
      <c r="C3651" s="284">
        <v>1864.82</v>
      </c>
      <c r="D3651" s="98">
        <f t="shared" si="117"/>
        <v>19.866286225802842</v>
      </c>
      <c r="E3651" s="98">
        <v>-4.0216839800251147E-3</v>
      </c>
      <c r="F3651" s="98">
        <v>3642</v>
      </c>
      <c r="G3651" s="76">
        <f t="shared" ca="1" si="116"/>
        <v>-1.1673485247277916E-2</v>
      </c>
    </row>
    <row r="3652" spans="2:7">
      <c r="B3652" s="283">
        <v>40681.645833333336</v>
      </c>
      <c r="C3652" s="284">
        <v>128.36000000000001</v>
      </c>
      <c r="D3652" s="98">
        <f t="shared" si="117"/>
        <v>-0.93116761939490134</v>
      </c>
      <c r="E3652" s="98">
        <v>-4.0347610180011539E-3</v>
      </c>
      <c r="F3652" s="98">
        <v>3643</v>
      </c>
      <c r="G3652" s="76">
        <f t="shared" ca="1" si="116"/>
        <v>1.0142826475464205E-2</v>
      </c>
    </row>
    <row r="3653" spans="2:7">
      <c r="B3653" s="283">
        <v>43045.645833333336</v>
      </c>
      <c r="C3653" s="284">
        <v>340.32</v>
      </c>
      <c r="D3653" s="98">
        <f t="shared" si="117"/>
        <v>1.6512932377687748</v>
      </c>
      <c r="E3653" s="98">
        <v>-4.0386303775241661E-3</v>
      </c>
      <c r="F3653" s="98">
        <v>3644</v>
      </c>
      <c r="G3653" s="76">
        <f t="shared" ca="1" si="116"/>
        <v>1.1777389627314073E-2</v>
      </c>
    </row>
    <row r="3654" spans="2:7">
      <c r="B3654" s="283">
        <v>39973.645833333336</v>
      </c>
      <c r="C3654" s="284">
        <v>71.44</v>
      </c>
      <c r="D3654" s="98">
        <f t="shared" si="117"/>
        <v>-0.79007992477668076</v>
      </c>
      <c r="E3654" s="98">
        <v>-4.0429387982713338E-3</v>
      </c>
      <c r="F3654" s="98">
        <v>3645</v>
      </c>
      <c r="G3654" s="76">
        <f t="shared" ca="1" si="116"/>
        <v>3.2997387922727189E-2</v>
      </c>
    </row>
    <row r="3655" spans="2:7">
      <c r="B3655" s="283">
        <v>44007.645833333336</v>
      </c>
      <c r="C3655" s="284">
        <v>332.5</v>
      </c>
      <c r="D3655" s="98">
        <f t="shared" si="117"/>
        <v>3.6542553191489366</v>
      </c>
      <c r="E3655" s="98">
        <v>-4.0437322150667088E-3</v>
      </c>
      <c r="F3655" s="98">
        <v>3646</v>
      </c>
      <c r="G3655" s="76">
        <f t="shared" ca="1" si="116"/>
        <v>3.4542872649931521E-2</v>
      </c>
    </row>
    <row r="3656" spans="2:7">
      <c r="B3656" s="283">
        <v>44516.645833333336</v>
      </c>
      <c r="C3656" s="284">
        <v>418.08</v>
      </c>
      <c r="D3656" s="98">
        <f t="shared" si="117"/>
        <v>0.2573834586466166</v>
      </c>
      <c r="E3656" s="98">
        <v>-4.0497403401781318E-3</v>
      </c>
      <c r="F3656" s="98">
        <v>3647</v>
      </c>
      <c r="G3656" s="76">
        <f t="shared" ca="1" si="116"/>
        <v>3.7831170793595763E-2</v>
      </c>
    </row>
    <row r="3657" spans="2:7">
      <c r="B3657" s="283">
        <v>41554.645833333336</v>
      </c>
      <c r="C3657" s="284">
        <v>171.82</v>
      </c>
      <c r="D3657" s="98">
        <f t="shared" si="117"/>
        <v>-0.58902602372751622</v>
      </c>
      <c r="E3657" s="98">
        <v>-4.0575005796430474E-3</v>
      </c>
      <c r="F3657" s="98">
        <v>3648</v>
      </c>
      <c r="G3657" s="76">
        <f t="shared" ca="1" si="116"/>
        <v>-2.0822511933880648E-2</v>
      </c>
    </row>
    <row r="3658" spans="2:7">
      <c r="B3658" s="283">
        <v>45287.645833333336</v>
      </c>
      <c r="C3658" s="284">
        <v>700.82</v>
      </c>
      <c r="D3658" s="98">
        <f t="shared" si="117"/>
        <v>3.0788033989058325</v>
      </c>
      <c r="E3658" s="98">
        <v>-4.0643474306502059E-3</v>
      </c>
      <c r="F3658" s="98">
        <v>3649</v>
      </c>
      <c r="G3658" s="76">
        <f t="shared" ref="G3658:G3721" ca="1" si="118">_xlfn.NORM.INV(RAND(),M$12,M$13)</f>
        <v>8.1219147319017051E-3</v>
      </c>
    </row>
    <row r="3659" spans="2:7">
      <c r="B3659" s="283">
        <v>37900.645833333336</v>
      </c>
      <c r="C3659" s="284">
        <v>24.47</v>
      </c>
      <c r="D3659" s="98">
        <f t="shared" ref="D3659:D3722" si="119">C3659/C3658-1</f>
        <v>-0.96508375902514199</v>
      </c>
      <c r="E3659" s="98">
        <v>-4.0700040700041296E-3</v>
      </c>
      <c r="F3659" s="98">
        <v>3650</v>
      </c>
      <c r="G3659" s="76">
        <f t="shared" ca="1" si="118"/>
        <v>2.8995849752507311E-3</v>
      </c>
    </row>
    <row r="3660" spans="2:7">
      <c r="B3660" s="283">
        <v>39262.645833333336</v>
      </c>
      <c r="C3660" s="284">
        <v>95.31</v>
      </c>
      <c r="D3660" s="98">
        <f t="shared" si="119"/>
        <v>2.8949734368614632</v>
      </c>
      <c r="E3660" s="98">
        <v>-4.0752351097178563E-3</v>
      </c>
      <c r="F3660" s="98">
        <v>3651</v>
      </c>
      <c r="G3660" s="76">
        <f t="shared" ca="1" si="118"/>
        <v>-1.1335979793627101E-2</v>
      </c>
    </row>
    <row r="3661" spans="2:7">
      <c r="B3661" s="283">
        <v>41023.645833333336</v>
      </c>
      <c r="C3661" s="284">
        <v>235.5</v>
      </c>
      <c r="D3661" s="98">
        <f t="shared" si="119"/>
        <v>1.470884482215927</v>
      </c>
      <c r="E3661" s="98">
        <v>-4.1020002537319744E-3</v>
      </c>
      <c r="F3661" s="98">
        <v>3652</v>
      </c>
      <c r="G3661" s="76">
        <f t="shared" ca="1" si="118"/>
        <v>3.1820165153410443E-3</v>
      </c>
    </row>
    <row r="3662" spans="2:7">
      <c r="B3662" s="283">
        <v>39422.645833333336</v>
      </c>
      <c r="C3662" s="284">
        <v>99.47</v>
      </c>
      <c r="D3662" s="98">
        <f t="shared" si="119"/>
        <v>-0.57762208067940546</v>
      </c>
      <c r="E3662" s="98">
        <v>-4.1049259110932379E-3</v>
      </c>
      <c r="F3662" s="98">
        <v>3653</v>
      </c>
      <c r="G3662" s="76">
        <f t="shared" ca="1" si="118"/>
        <v>3.8531173383625279E-2</v>
      </c>
    </row>
    <row r="3663" spans="2:7">
      <c r="B3663" s="283">
        <v>43437.645833333336</v>
      </c>
      <c r="C3663" s="284">
        <v>307.52999999999997</v>
      </c>
      <c r="D3663" s="98">
        <f t="shared" si="119"/>
        <v>2.0916859354579267</v>
      </c>
      <c r="E3663" s="98">
        <v>-4.1126943005183048E-3</v>
      </c>
      <c r="F3663" s="98">
        <v>3654</v>
      </c>
      <c r="G3663" s="76">
        <f t="shared" ca="1" si="118"/>
        <v>7.4991517486165619E-3</v>
      </c>
    </row>
    <row r="3664" spans="2:7">
      <c r="B3664" s="283">
        <v>39863.645833333336</v>
      </c>
      <c r="C3664" s="284">
        <v>53.21</v>
      </c>
      <c r="D3664" s="98">
        <f t="shared" si="119"/>
        <v>-0.8269762299613046</v>
      </c>
      <c r="E3664" s="98">
        <v>-4.1175369642523219E-3</v>
      </c>
      <c r="F3664" s="98">
        <v>3655</v>
      </c>
      <c r="G3664" s="76">
        <f t="shared" ca="1" si="118"/>
        <v>5.2785047110292936E-2</v>
      </c>
    </row>
    <row r="3665" spans="2:7">
      <c r="B3665" s="283">
        <v>43217.645833333336</v>
      </c>
      <c r="C3665" s="284">
        <v>289.83</v>
      </c>
      <c r="D3665" s="98">
        <f t="shared" si="119"/>
        <v>4.4469084758504041</v>
      </c>
      <c r="E3665" s="98">
        <v>-4.1232862591484842E-3</v>
      </c>
      <c r="F3665" s="98">
        <v>3656</v>
      </c>
      <c r="G3665" s="76">
        <f t="shared" ca="1" si="118"/>
        <v>-4.9680018217541791E-4</v>
      </c>
    </row>
    <row r="3666" spans="2:7">
      <c r="B3666" s="283">
        <v>44543.645833333336</v>
      </c>
      <c r="C3666" s="284">
        <v>408.03</v>
      </c>
      <c r="D3666" s="98">
        <f t="shared" si="119"/>
        <v>0.40782527688645076</v>
      </c>
      <c r="E3666" s="98">
        <v>-4.1247681343358211E-3</v>
      </c>
      <c r="F3666" s="98">
        <v>3657</v>
      </c>
      <c r="G3666" s="76">
        <f t="shared" ca="1" si="118"/>
        <v>-4.8199752072057442E-2</v>
      </c>
    </row>
    <row r="3667" spans="2:7">
      <c r="B3667" s="283">
        <v>40837.645833333336</v>
      </c>
      <c r="C3667" s="284">
        <v>238.66</v>
      </c>
      <c r="D3667" s="98">
        <f t="shared" si="119"/>
        <v>-0.41509202754699404</v>
      </c>
      <c r="E3667" s="98">
        <v>-4.1310244105988714E-3</v>
      </c>
      <c r="F3667" s="98">
        <v>3658</v>
      </c>
      <c r="G3667" s="76">
        <f t="shared" ca="1" si="118"/>
        <v>-2.5732303110254012E-2</v>
      </c>
    </row>
    <row r="3668" spans="2:7">
      <c r="B3668" s="283">
        <v>40386.645833333336</v>
      </c>
      <c r="C3668" s="284">
        <v>124.81</v>
      </c>
      <c r="D3668" s="98">
        <f t="shared" si="119"/>
        <v>-0.47703846476158551</v>
      </c>
      <c r="E3668" s="98">
        <v>-4.14904651719461E-3</v>
      </c>
      <c r="F3668" s="98">
        <v>3659</v>
      </c>
      <c r="G3668" s="76">
        <f t="shared" ca="1" si="118"/>
        <v>-1.8622071190159451E-2</v>
      </c>
    </row>
    <row r="3669" spans="2:7">
      <c r="B3669" s="283">
        <v>38005.645833333336</v>
      </c>
      <c r="C3669" s="284">
        <v>31.2</v>
      </c>
      <c r="D3669" s="98">
        <f t="shared" si="119"/>
        <v>-0.7500200304462783</v>
      </c>
      <c r="E3669" s="98">
        <v>-4.1493775933609811E-3</v>
      </c>
      <c r="F3669" s="98">
        <v>3660</v>
      </c>
      <c r="G3669" s="76">
        <f t="shared" ca="1" si="118"/>
        <v>3.5824789461612938E-2</v>
      </c>
    </row>
    <row r="3670" spans="2:7">
      <c r="B3670" s="283">
        <v>43655.645833333336</v>
      </c>
      <c r="C3670" s="284">
        <v>263.75</v>
      </c>
      <c r="D3670" s="98">
        <f t="shared" si="119"/>
        <v>7.4535256410256405</v>
      </c>
      <c r="E3670" s="98">
        <v>-4.153294317538303E-3</v>
      </c>
      <c r="F3670" s="98">
        <v>3661</v>
      </c>
      <c r="G3670" s="76">
        <f t="shared" ca="1" si="118"/>
        <v>4.7664007931823849E-2</v>
      </c>
    </row>
    <row r="3671" spans="2:7">
      <c r="B3671" s="283">
        <v>40626.645833333336</v>
      </c>
      <c r="C3671" s="284">
        <v>124.6</v>
      </c>
      <c r="D3671" s="98">
        <f t="shared" si="119"/>
        <v>-0.52758293838862569</v>
      </c>
      <c r="E3671" s="98">
        <v>-4.1560102301790858E-3</v>
      </c>
      <c r="F3671" s="98">
        <v>3662</v>
      </c>
      <c r="G3671" s="76">
        <f t="shared" ca="1" si="118"/>
        <v>1.3569418091015204E-2</v>
      </c>
    </row>
    <row r="3672" spans="2:7">
      <c r="B3672" s="283">
        <v>44602.645833333336</v>
      </c>
      <c r="C3672" s="284">
        <v>359.08</v>
      </c>
      <c r="D3672" s="98">
        <f t="shared" si="119"/>
        <v>1.8818619582664526</v>
      </c>
      <c r="E3672" s="98">
        <v>-4.1599645016362485E-3</v>
      </c>
      <c r="F3672" s="98">
        <v>3663</v>
      </c>
      <c r="G3672" s="76">
        <f t="shared" ca="1" si="118"/>
        <v>-3.4383707733775755E-2</v>
      </c>
    </row>
    <row r="3673" spans="2:7">
      <c r="B3673" s="283">
        <v>41509.645833333336</v>
      </c>
      <c r="C3673" s="284">
        <v>181.57</v>
      </c>
      <c r="D3673" s="98">
        <f t="shared" si="119"/>
        <v>-0.49434666369611224</v>
      </c>
      <c r="E3673" s="98">
        <v>-4.1682663302803347E-3</v>
      </c>
      <c r="F3673" s="98">
        <v>3664</v>
      </c>
      <c r="G3673" s="76">
        <f t="shared" ca="1" si="118"/>
        <v>3.345678376952986E-2</v>
      </c>
    </row>
    <row r="3674" spans="2:7">
      <c r="B3674" s="283">
        <v>40078.645833333336</v>
      </c>
      <c r="C3674" s="284">
        <v>119.36</v>
      </c>
      <c r="D3674" s="98">
        <f t="shared" si="119"/>
        <v>-0.34262267995814288</v>
      </c>
      <c r="E3674" s="98">
        <v>-4.1715334556983175E-3</v>
      </c>
      <c r="F3674" s="98">
        <v>3665</v>
      </c>
      <c r="G3674" s="76">
        <f t="shared" ca="1" si="118"/>
        <v>1.2790585112679637E-2</v>
      </c>
    </row>
    <row r="3675" spans="2:7">
      <c r="B3675" s="283">
        <v>44062.645833333336</v>
      </c>
      <c r="C3675" s="284">
        <v>315.95</v>
      </c>
      <c r="D3675" s="98">
        <f t="shared" si="119"/>
        <v>1.6470341823056298</v>
      </c>
      <c r="E3675" s="98">
        <v>-4.1918809884013974E-3</v>
      </c>
      <c r="F3675" s="98">
        <v>3666</v>
      </c>
      <c r="G3675" s="76">
        <f t="shared" ca="1" si="118"/>
        <v>5.8562000333830161E-2</v>
      </c>
    </row>
    <row r="3676" spans="2:7">
      <c r="B3676" s="283">
        <v>39399.645833333336</v>
      </c>
      <c r="C3676" s="284">
        <v>90.05</v>
      </c>
      <c r="D3676" s="98">
        <f t="shared" si="119"/>
        <v>-0.71498654850451016</v>
      </c>
      <c r="E3676" s="98">
        <v>-4.2021453057614622E-3</v>
      </c>
      <c r="F3676" s="98">
        <v>3667</v>
      </c>
      <c r="G3676" s="76">
        <f t="shared" ca="1" si="118"/>
        <v>2.2177705781262189E-2</v>
      </c>
    </row>
    <row r="3677" spans="2:7">
      <c r="B3677" s="283">
        <v>44193.645833333336</v>
      </c>
      <c r="C3677" s="284">
        <v>326.64999999999998</v>
      </c>
      <c r="D3677" s="98">
        <f t="shared" si="119"/>
        <v>2.6274292059966684</v>
      </c>
      <c r="E3677" s="98">
        <v>-4.2069322927781316E-3</v>
      </c>
      <c r="F3677" s="98">
        <v>3668</v>
      </c>
      <c r="G3677" s="76">
        <f t="shared" ca="1" si="118"/>
        <v>-7.2123914478188309E-3</v>
      </c>
    </row>
    <row r="3678" spans="2:7">
      <c r="B3678" s="283">
        <v>41963.645833333336</v>
      </c>
      <c r="C3678" s="284">
        <v>205.75</v>
      </c>
      <c r="D3678" s="98">
        <f t="shared" si="119"/>
        <v>-0.3701209245369661</v>
      </c>
      <c r="E3678" s="98">
        <v>-4.2106282063691935E-3</v>
      </c>
      <c r="F3678" s="98">
        <v>3669</v>
      </c>
      <c r="G3678" s="76">
        <f t="shared" ca="1" si="118"/>
        <v>-1.816848091474273E-2</v>
      </c>
    </row>
    <row r="3679" spans="2:7">
      <c r="B3679" s="283">
        <v>44746.645833333336</v>
      </c>
      <c r="C3679" s="284">
        <v>354.57</v>
      </c>
      <c r="D3679" s="98">
        <f t="shared" si="119"/>
        <v>0.7233049817739976</v>
      </c>
      <c r="E3679" s="98">
        <v>-4.2126548150644982E-3</v>
      </c>
      <c r="F3679" s="98">
        <v>3670</v>
      </c>
      <c r="G3679" s="76">
        <f t="shared" ca="1" si="118"/>
        <v>-1.4983806878370223E-2</v>
      </c>
    </row>
    <row r="3680" spans="2:7">
      <c r="B3680" s="283">
        <v>37482.645833333336</v>
      </c>
      <c r="C3680" s="284">
        <v>23.6</v>
      </c>
      <c r="D3680" s="98">
        <f t="shared" si="119"/>
        <v>-0.93344050540090817</v>
      </c>
      <c r="E3680" s="98">
        <v>-4.2194092827003704E-3</v>
      </c>
      <c r="F3680" s="98">
        <v>3671</v>
      </c>
      <c r="G3680" s="76">
        <f t="shared" ca="1" si="118"/>
        <v>-1.3925048381974739E-2</v>
      </c>
    </row>
    <row r="3681" spans="2:7">
      <c r="B3681" s="283">
        <v>44302.645833333336</v>
      </c>
      <c r="C3681" s="284">
        <v>290.27</v>
      </c>
      <c r="D3681" s="98">
        <f t="shared" si="119"/>
        <v>11.299576271186439</v>
      </c>
      <c r="E3681" s="98">
        <v>-4.219554030874817E-3</v>
      </c>
      <c r="F3681" s="98">
        <v>3672</v>
      </c>
      <c r="G3681" s="76">
        <f t="shared" ca="1" si="118"/>
        <v>-4.6967807559504138E-2</v>
      </c>
    </row>
    <row r="3682" spans="2:7">
      <c r="B3682" s="283">
        <v>39533.645833333336</v>
      </c>
      <c r="C3682" s="284">
        <v>82.36</v>
      </c>
      <c r="D3682" s="98">
        <f t="shared" si="119"/>
        <v>-0.7162641678437317</v>
      </c>
      <c r="E3682" s="98">
        <v>-4.2316527626646838E-3</v>
      </c>
      <c r="F3682" s="98">
        <v>3673</v>
      </c>
      <c r="G3682" s="76">
        <f t="shared" ca="1" si="118"/>
        <v>-8.0256128133862695E-3</v>
      </c>
    </row>
    <row r="3683" spans="2:7">
      <c r="B3683" s="283">
        <v>42450.645833333336</v>
      </c>
      <c r="C3683" s="284">
        <v>394.67</v>
      </c>
      <c r="D3683" s="98">
        <f t="shared" si="119"/>
        <v>3.7920106847984458</v>
      </c>
      <c r="E3683" s="98">
        <v>-4.2386779361675009E-3</v>
      </c>
      <c r="F3683" s="98">
        <v>3674</v>
      </c>
      <c r="G3683" s="76">
        <f t="shared" ca="1" si="118"/>
        <v>-2.5952261258098689E-2</v>
      </c>
    </row>
    <row r="3684" spans="2:7">
      <c r="B3684" s="283">
        <v>38902.645833333336</v>
      </c>
      <c r="C3684" s="284">
        <v>86.9</v>
      </c>
      <c r="D3684" s="98">
        <f t="shared" si="119"/>
        <v>-0.77981604885093869</v>
      </c>
      <c r="E3684" s="98">
        <v>-4.2397158244527056E-3</v>
      </c>
      <c r="F3684" s="98">
        <v>3675</v>
      </c>
      <c r="G3684" s="76">
        <f t="shared" ca="1" si="118"/>
        <v>2.0030138924961305E-2</v>
      </c>
    </row>
    <row r="3685" spans="2:7">
      <c r="B3685" s="283">
        <v>43683.645833333336</v>
      </c>
      <c r="C3685" s="284">
        <v>230.1</v>
      </c>
      <c r="D3685" s="98">
        <f t="shared" si="119"/>
        <v>1.6478711162255464</v>
      </c>
      <c r="E3685" s="98">
        <v>-4.2409555132422172E-3</v>
      </c>
      <c r="F3685" s="98">
        <v>3676</v>
      </c>
      <c r="G3685" s="76">
        <f t="shared" ca="1" si="118"/>
        <v>4.1112934643368688E-2</v>
      </c>
    </row>
    <row r="3686" spans="2:7">
      <c r="B3686" s="283">
        <v>45120.645833333336</v>
      </c>
      <c r="C3686" s="284">
        <v>544.54999999999995</v>
      </c>
      <c r="D3686" s="98">
        <f t="shared" si="119"/>
        <v>1.3665797479356798</v>
      </c>
      <c r="E3686" s="98">
        <v>-4.2423245012527255E-3</v>
      </c>
      <c r="F3686" s="98">
        <v>3677</v>
      </c>
      <c r="G3686" s="76">
        <f t="shared" ca="1" si="118"/>
        <v>-4.1250045360973521E-3</v>
      </c>
    </row>
    <row r="3687" spans="2:7">
      <c r="B3687" s="283">
        <v>36739.645833333336</v>
      </c>
      <c r="C3687" s="284">
        <v>30.47</v>
      </c>
      <c r="D3687" s="98">
        <f t="shared" si="119"/>
        <v>-0.94404554219079972</v>
      </c>
      <c r="E3687" s="98">
        <v>-4.2483660130719914E-3</v>
      </c>
      <c r="F3687" s="98">
        <v>3678</v>
      </c>
      <c r="G3687" s="76">
        <f t="shared" ca="1" si="118"/>
        <v>2.9426047486613517E-2</v>
      </c>
    </row>
    <row r="3688" spans="2:7">
      <c r="B3688" s="283">
        <v>39070.645833333336</v>
      </c>
      <c r="C3688" s="284">
        <v>88.99</v>
      </c>
      <c r="D3688" s="98">
        <f t="shared" si="119"/>
        <v>1.9205776173285196</v>
      </c>
      <c r="E3688" s="98">
        <v>-4.2519861250980284E-3</v>
      </c>
      <c r="F3688" s="98">
        <v>3679</v>
      </c>
      <c r="G3688" s="76">
        <f t="shared" ca="1" si="118"/>
        <v>6.847263709621787E-2</v>
      </c>
    </row>
    <row r="3689" spans="2:7">
      <c r="B3689" s="283">
        <v>43433.645833333336</v>
      </c>
      <c r="C3689" s="284">
        <v>311.35000000000002</v>
      </c>
      <c r="D3689" s="98">
        <f t="shared" si="119"/>
        <v>2.4987077199685364</v>
      </c>
      <c r="E3689" s="98">
        <v>-4.253549955225755E-3</v>
      </c>
      <c r="F3689" s="98">
        <v>3680</v>
      </c>
      <c r="G3689" s="76">
        <f t="shared" ca="1" si="118"/>
        <v>3.365047052478963E-2</v>
      </c>
    </row>
    <row r="3690" spans="2:7">
      <c r="B3690" s="283">
        <v>41997.645833333336</v>
      </c>
      <c r="C3690" s="284">
        <v>193.7</v>
      </c>
      <c r="D3690" s="98">
        <f t="shared" si="119"/>
        <v>-0.37787056367432159</v>
      </c>
      <c r="E3690" s="98">
        <v>-4.2666940831749267E-3</v>
      </c>
      <c r="F3690" s="98">
        <v>3681</v>
      </c>
      <c r="G3690" s="76">
        <f t="shared" ca="1" si="118"/>
        <v>2.6370884493549171E-3</v>
      </c>
    </row>
    <row r="3691" spans="2:7">
      <c r="B3691" s="283">
        <v>38649.645833333336</v>
      </c>
      <c r="C3691" s="284">
        <v>70</v>
      </c>
      <c r="D3691" s="98">
        <f t="shared" si="119"/>
        <v>-0.63861641713990713</v>
      </c>
      <c r="E3691" s="98">
        <v>-4.2674253200568613E-3</v>
      </c>
      <c r="F3691" s="98">
        <v>3682</v>
      </c>
      <c r="G3691" s="76">
        <f t="shared" ca="1" si="118"/>
        <v>9.817162727100006E-3</v>
      </c>
    </row>
    <row r="3692" spans="2:7">
      <c r="B3692" s="283">
        <v>38490.645833333336</v>
      </c>
      <c r="C3692" s="284">
        <v>51.2</v>
      </c>
      <c r="D3692" s="98">
        <f t="shared" si="119"/>
        <v>-0.26857142857142857</v>
      </c>
      <c r="E3692" s="98">
        <v>-4.278490859587647E-3</v>
      </c>
      <c r="F3692" s="98">
        <v>3683</v>
      </c>
      <c r="G3692" s="76">
        <f t="shared" ca="1" si="118"/>
        <v>2.7937961954235284E-3</v>
      </c>
    </row>
    <row r="3693" spans="2:7">
      <c r="B3693" s="283">
        <v>45288.645833333336</v>
      </c>
      <c r="C3693" s="284">
        <v>697.82</v>
      </c>
      <c r="D3693" s="98">
        <f t="shared" si="119"/>
        <v>12.629296875</v>
      </c>
      <c r="E3693" s="98">
        <v>-4.2806997517194079E-3</v>
      </c>
      <c r="F3693" s="98">
        <v>3684</v>
      </c>
      <c r="G3693" s="76">
        <f t="shared" ca="1" si="118"/>
        <v>3.062494542502826E-2</v>
      </c>
    </row>
    <row r="3694" spans="2:7">
      <c r="B3694" s="283">
        <v>37133.645833333336</v>
      </c>
      <c r="C3694" s="284">
        <v>20.93</v>
      </c>
      <c r="D3694" s="98">
        <f t="shared" si="119"/>
        <v>-0.97000659195781147</v>
      </c>
      <c r="E3694" s="98">
        <v>-4.2816365366318276E-3</v>
      </c>
      <c r="F3694" s="98">
        <v>3685</v>
      </c>
      <c r="G3694" s="76">
        <f t="shared" ca="1" si="118"/>
        <v>3.9805656355609384E-2</v>
      </c>
    </row>
    <row r="3695" spans="2:7">
      <c r="B3695" s="283">
        <v>41170.645833333336</v>
      </c>
      <c r="C3695" s="284">
        <v>209.25</v>
      </c>
      <c r="D3695" s="98">
        <f t="shared" si="119"/>
        <v>8.9976110845676072</v>
      </c>
      <c r="E3695" s="98">
        <v>-4.282655246252709E-3</v>
      </c>
      <c r="F3695" s="98">
        <v>3686</v>
      </c>
      <c r="G3695" s="76">
        <f t="shared" ca="1" si="118"/>
        <v>3.3479086411066693E-2</v>
      </c>
    </row>
    <row r="3696" spans="2:7">
      <c r="B3696" s="283">
        <v>38540.645833333336</v>
      </c>
      <c r="C3696" s="284">
        <v>51.07</v>
      </c>
      <c r="D3696" s="98">
        <f t="shared" si="119"/>
        <v>-0.75593787335722817</v>
      </c>
      <c r="E3696" s="98">
        <v>-4.2893351530512991E-3</v>
      </c>
      <c r="F3696" s="98">
        <v>3687</v>
      </c>
      <c r="G3696" s="76">
        <f t="shared" ca="1" si="118"/>
        <v>-2.3251169412174477E-2</v>
      </c>
    </row>
    <row r="3697" spans="2:7">
      <c r="B3697" s="283">
        <v>40070.645833333336</v>
      </c>
      <c r="C3697" s="284">
        <v>109.08</v>
      </c>
      <c r="D3697" s="98">
        <f t="shared" si="119"/>
        <v>1.135891913060505</v>
      </c>
      <c r="E3697" s="98">
        <v>-4.2902784116841675E-3</v>
      </c>
      <c r="F3697" s="98">
        <v>3688</v>
      </c>
      <c r="G3697" s="76">
        <f t="shared" ca="1" si="118"/>
        <v>-2.4414652830754335E-2</v>
      </c>
    </row>
    <row r="3698" spans="2:7">
      <c r="B3698" s="283">
        <v>42544.645833333336</v>
      </c>
      <c r="C3698" s="284">
        <v>282.75</v>
      </c>
      <c r="D3698" s="98">
        <f t="shared" si="119"/>
        <v>1.5921342134213421</v>
      </c>
      <c r="E3698" s="98">
        <v>-4.2962284748390145E-3</v>
      </c>
      <c r="F3698" s="98">
        <v>3689</v>
      </c>
      <c r="G3698" s="76">
        <f t="shared" ca="1" si="118"/>
        <v>-8.501599079483382E-3</v>
      </c>
    </row>
    <row r="3699" spans="2:7">
      <c r="B3699" s="283">
        <v>39190.645833333336</v>
      </c>
      <c r="C3699" s="284">
        <v>83.4</v>
      </c>
      <c r="D3699" s="98">
        <f t="shared" si="119"/>
        <v>-0.70503978779840848</v>
      </c>
      <c r="E3699" s="98">
        <v>-4.2979942693409656E-3</v>
      </c>
      <c r="F3699" s="98">
        <v>3690</v>
      </c>
      <c r="G3699" s="76">
        <f t="shared" ca="1" si="118"/>
        <v>-8.5556141641143762E-3</v>
      </c>
    </row>
    <row r="3700" spans="2:7">
      <c r="B3700" s="283">
        <v>44610.645833333336</v>
      </c>
      <c r="C3700" s="284">
        <v>354.2</v>
      </c>
      <c r="D3700" s="98">
        <f t="shared" si="119"/>
        <v>3.2470023980815341</v>
      </c>
      <c r="E3700" s="98">
        <v>-4.3010148146066518E-3</v>
      </c>
      <c r="F3700" s="98">
        <v>3691</v>
      </c>
      <c r="G3700" s="76">
        <f t="shared" ca="1" si="118"/>
        <v>-1.403427398231153E-3</v>
      </c>
    </row>
    <row r="3701" spans="2:7">
      <c r="B3701" s="283">
        <v>42128.645833333336</v>
      </c>
      <c r="C3701" s="284">
        <v>161.91999999999999</v>
      </c>
      <c r="D3701" s="98">
        <f t="shared" si="119"/>
        <v>-0.54285714285714293</v>
      </c>
      <c r="E3701" s="98">
        <v>-4.3045135899644205E-3</v>
      </c>
      <c r="F3701" s="98">
        <v>3692</v>
      </c>
      <c r="G3701" s="76">
        <f t="shared" ca="1" si="118"/>
        <v>3.4828605996661446E-2</v>
      </c>
    </row>
    <row r="3702" spans="2:7">
      <c r="B3702" s="283">
        <v>39002.645833333336</v>
      </c>
      <c r="C3702" s="284">
        <v>73.98</v>
      </c>
      <c r="D3702" s="98">
        <f t="shared" si="119"/>
        <v>-0.54310770750988135</v>
      </c>
      <c r="E3702" s="98">
        <v>-4.3068640646028999E-3</v>
      </c>
      <c r="F3702" s="98">
        <v>3693</v>
      </c>
      <c r="G3702" s="76">
        <f t="shared" ca="1" si="118"/>
        <v>2.2824995350603516E-2</v>
      </c>
    </row>
    <row r="3703" spans="2:7">
      <c r="B3703" s="283">
        <v>44624.645833333336</v>
      </c>
      <c r="C3703" s="284">
        <v>337.42</v>
      </c>
      <c r="D3703" s="98">
        <f t="shared" si="119"/>
        <v>3.5609624222762912</v>
      </c>
      <c r="E3703" s="98">
        <v>-4.3083097261567005E-3</v>
      </c>
      <c r="F3703" s="98">
        <v>3694</v>
      </c>
      <c r="G3703" s="76">
        <f t="shared" ca="1" si="118"/>
        <v>2.8717952461491778E-3</v>
      </c>
    </row>
    <row r="3704" spans="2:7">
      <c r="B3704" s="283">
        <v>41267.645833333336</v>
      </c>
      <c r="C3704" s="284">
        <v>228.67</v>
      </c>
      <c r="D3704" s="98">
        <f t="shared" si="119"/>
        <v>-0.32229861893189504</v>
      </c>
      <c r="E3704" s="98">
        <v>-4.3107201950710605E-3</v>
      </c>
      <c r="F3704" s="98">
        <v>3695</v>
      </c>
      <c r="G3704" s="76">
        <f t="shared" ca="1" si="118"/>
        <v>-2.2055770426713753E-2</v>
      </c>
    </row>
    <row r="3705" spans="2:7">
      <c r="B3705" s="283">
        <v>43263.645833333336</v>
      </c>
      <c r="C3705" s="284">
        <v>248.47</v>
      </c>
      <c r="D3705" s="98">
        <f t="shared" si="119"/>
        <v>8.6587659072025147E-2</v>
      </c>
      <c r="E3705" s="98">
        <v>-4.3277900220397569E-3</v>
      </c>
      <c r="F3705" s="98">
        <v>3696</v>
      </c>
      <c r="G3705" s="76">
        <f t="shared" ca="1" si="118"/>
        <v>2.859832521537399E-2</v>
      </c>
    </row>
    <row r="3706" spans="2:7">
      <c r="B3706" s="283">
        <v>36977.645833333336</v>
      </c>
      <c r="C3706" s="284">
        <v>25.23</v>
      </c>
      <c r="D3706" s="98">
        <f t="shared" si="119"/>
        <v>-0.89845856642653033</v>
      </c>
      <c r="E3706" s="98">
        <v>-4.3409629044988129E-3</v>
      </c>
      <c r="F3706" s="98">
        <v>3697</v>
      </c>
      <c r="G3706" s="76">
        <f t="shared" ca="1" si="118"/>
        <v>-4.0979024735093982E-2</v>
      </c>
    </row>
    <row r="3707" spans="2:7">
      <c r="B3707" s="283">
        <v>41548.645833333336</v>
      </c>
      <c r="C3707" s="284">
        <v>169.43</v>
      </c>
      <c r="D3707" s="98">
        <f t="shared" si="119"/>
        <v>5.715418152992469</v>
      </c>
      <c r="E3707" s="98">
        <v>-4.3485925838865347E-3</v>
      </c>
      <c r="F3707" s="98">
        <v>3698</v>
      </c>
      <c r="G3707" s="76">
        <f t="shared" ca="1" si="118"/>
        <v>2.9714970800510263E-2</v>
      </c>
    </row>
    <row r="3708" spans="2:7">
      <c r="B3708" s="283">
        <v>41018.645833333336</v>
      </c>
      <c r="C3708" s="284">
        <v>256.20999999999998</v>
      </c>
      <c r="D3708" s="98">
        <f t="shared" si="119"/>
        <v>0.5121879242164904</v>
      </c>
      <c r="E3708" s="98">
        <v>-4.3523879843003765E-3</v>
      </c>
      <c r="F3708" s="98">
        <v>3699</v>
      </c>
      <c r="G3708" s="76">
        <f t="shared" ca="1" si="118"/>
        <v>-5.2246133381923521E-3</v>
      </c>
    </row>
    <row r="3709" spans="2:7">
      <c r="B3709" s="283">
        <v>44559.645833333336</v>
      </c>
      <c r="C3709" s="284">
        <v>374.38</v>
      </c>
      <c r="D3709" s="98">
        <f t="shared" si="119"/>
        <v>0.46122321533117372</v>
      </c>
      <c r="E3709" s="98">
        <v>-4.3614701345672247E-3</v>
      </c>
      <c r="F3709" s="98">
        <v>3700</v>
      </c>
      <c r="G3709" s="76">
        <f t="shared" ca="1" si="118"/>
        <v>2.1415622159666647E-2</v>
      </c>
    </row>
    <row r="3710" spans="2:7">
      <c r="B3710" s="283">
        <v>43305.645833333336</v>
      </c>
      <c r="C3710" s="284">
        <v>250.62</v>
      </c>
      <c r="D3710" s="98">
        <f t="shared" si="119"/>
        <v>-0.33057321438111009</v>
      </c>
      <c r="E3710" s="98">
        <v>-4.3699348482441058E-3</v>
      </c>
      <c r="F3710" s="98">
        <v>3701</v>
      </c>
      <c r="G3710" s="76">
        <f t="shared" ca="1" si="118"/>
        <v>-7.3757768071982081E-3</v>
      </c>
    </row>
    <row r="3711" spans="2:7">
      <c r="B3711" s="283">
        <v>45854.645833333336</v>
      </c>
      <c r="C3711" s="284">
        <v>3106.33</v>
      </c>
      <c r="D3711" s="98">
        <f t="shared" si="119"/>
        <v>11.394581438033676</v>
      </c>
      <c r="E3711" s="98">
        <v>-4.3814102564102564E-3</v>
      </c>
      <c r="F3711" s="98">
        <v>3702</v>
      </c>
      <c r="G3711" s="76">
        <f t="shared" ca="1" si="118"/>
        <v>2.412694799635208E-2</v>
      </c>
    </row>
    <row r="3712" spans="2:7">
      <c r="B3712" s="283">
        <v>38233.645833333336</v>
      </c>
      <c r="C3712" s="284">
        <v>29.53</v>
      </c>
      <c r="D3712" s="98">
        <f t="shared" si="119"/>
        <v>-0.99049360499367423</v>
      </c>
      <c r="E3712" s="98">
        <v>-4.3830074173971667E-3</v>
      </c>
      <c r="F3712" s="98">
        <v>3703</v>
      </c>
      <c r="G3712" s="76">
        <f t="shared" ca="1" si="118"/>
        <v>-6.1836428996188499E-2</v>
      </c>
    </row>
    <row r="3713" spans="2:7">
      <c r="B3713" s="283">
        <v>42443.645833333336</v>
      </c>
      <c r="C3713" s="284">
        <v>400.9</v>
      </c>
      <c r="D3713" s="98">
        <f t="shared" si="119"/>
        <v>12.576024381984421</v>
      </c>
      <c r="E3713" s="98">
        <v>-4.3956589763330944E-3</v>
      </c>
      <c r="F3713" s="98">
        <v>3704</v>
      </c>
      <c r="G3713" s="76">
        <f t="shared" ca="1" si="118"/>
        <v>-3.754924567376678E-2</v>
      </c>
    </row>
    <row r="3714" spans="2:7">
      <c r="B3714" s="283">
        <v>41807.645833333336</v>
      </c>
      <c r="C3714" s="284">
        <v>192.48</v>
      </c>
      <c r="D3714" s="98">
        <f t="shared" si="119"/>
        <v>-0.51988026939386378</v>
      </c>
      <c r="E3714" s="98">
        <v>-4.3966275280609146E-3</v>
      </c>
      <c r="F3714" s="98">
        <v>3705</v>
      </c>
      <c r="G3714" s="76">
        <f t="shared" ca="1" si="118"/>
        <v>5.0112547240313797E-3</v>
      </c>
    </row>
    <row r="3715" spans="2:7">
      <c r="B3715" s="283">
        <v>41612.645833333336</v>
      </c>
      <c r="C3715" s="284">
        <v>183.33</v>
      </c>
      <c r="D3715" s="98">
        <f t="shared" si="119"/>
        <v>-4.7537406483790456E-2</v>
      </c>
      <c r="E3715" s="98">
        <v>-4.3988269794720258E-3</v>
      </c>
      <c r="F3715" s="98">
        <v>3706</v>
      </c>
      <c r="G3715" s="76">
        <f t="shared" ca="1" si="118"/>
        <v>-1.8039180525899964E-2</v>
      </c>
    </row>
    <row r="3716" spans="2:7">
      <c r="B3716" s="283">
        <v>43662.645833333336</v>
      </c>
      <c r="C3716" s="284">
        <v>255.67</v>
      </c>
      <c r="D3716" s="98">
        <f t="shared" si="119"/>
        <v>0.39458899252713664</v>
      </c>
      <c r="E3716" s="98">
        <v>-4.4003115264797943E-3</v>
      </c>
      <c r="F3716" s="98">
        <v>3707</v>
      </c>
      <c r="G3716" s="76">
        <f t="shared" ca="1" si="118"/>
        <v>-1.501648442120646E-3</v>
      </c>
    </row>
    <row r="3717" spans="2:7">
      <c r="B3717" s="283">
        <v>36538.645833333336</v>
      </c>
      <c r="C3717" s="284">
        <v>40.67</v>
      </c>
      <c r="D3717" s="98">
        <f t="shared" si="119"/>
        <v>-0.84092775843861223</v>
      </c>
      <c r="E3717" s="98">
        <v>-4.4063647490819591E-3</v>
      </c>
      <c r="F3717" s="98">
        <v>3708</v>
      </c>
      <c r="G3717" s="76">
        <f t="shared" ca="1" si="118"/>
        <v>-1.2489618035403917E-2</v>
      </c>
    </row>
    <row r="3718" spans="2:7">
      <c r="B3718" s="283">
        <v>40707.645833333336</v>
      </c>
      <c r="C3718" s="284">
        <v>137.31</v>
      </c>
      <c r="D3718" s="98">
        <f t="shared" si="119"/>
        <v>2.3761986722399802</v>
      </c>
      <c r="E3718" s="98">
        <v>-4.4228538283062058E-3</v>
      </c>
      <c r="F3718" s="98">
        <v>3709</v>
      </c>
      <c r="G3718" s="76">
        <f t="shared" ca="1" si="118"/>
        <v>-5.0801270495149528E-2</v>
      </c>
    </row>
    <row r="3719" spans="2:7">
      <c r="B3719" s="283">
        <v>40675.645833333336</v>
      </c>
      <c r="C3719" s="284">
        <v>130.49</v>
      </c>
      <c r="D3719" s="98">
        <f t="shared" si="119"/>
        <v>-4.9668633020173325E-2</v>
      </c>
      <c r="E3719" s="98">
        <v>-4.4251163500418356E-3</v>
      </c>
      <c r="F3719" s="98">
        <v>3710</v>
      </c>
      <c r="G3719" s="76">
        <f t="shared" ca="1" si="118"/>
        <v>7.0789150538270867E-3</v>
      </c>
    </row>
    <row r="3720" spans="2:7">
      <c r="B3720" s="283">
        <v>37589.645833333336</v>
      </c>
      <c r="C3720" s="284">
        <v>22.47</v>
      </c>
      <c r="D3720" s="98">
        <f t="shared" si="119"/>
        <v>-0.82780289677369912</v>
      </c>
      <c r="E3720" s="98">
        <v>-4.4306601683651303E-3</v>
      </c>
      <c r="F3720" s="98">
        <v>3711</v>
      </c>
      <c r="G3720" s="76">
        <f t="shared" ca="1" si="118"/>
        <v>7.4723397583258263E-5</v>
      </c>
    </row>
    <row r="3721" spans="2:7">
      <c r="B3721" s="283">
        <v>41843.645833333336</v>
      </c>
      <c r="C3721" s="284">
        <v>179.36</v>
      </c>
      <c r="D3721" s="98">
        <f t="shared" si="119"/>
        <v>6.9821984868713853</v>
      </c>
      <c r="E3721" s="98">
        <v>-4.4404973357015098E-3</v>
      </c>
      <c r="F3721" s="98">
        <v>3712</v>
      </c>
      <c r="G3721" s="76">
        <f t="shared" ca="1" si="118"/>
        <v>-1.3473234692528334E-2</v>
      </c>
    </row>
    <row r="3722" spans="2:7">
      <c r="B3722" s="283">
        <v>38015.645833333336</v>
      </c>
      <c r="C3722" s="284">
        <v>29.09</v>
      </c>
      <c r="D3722" s="98">
        <f t="shared" si="119"/>
        <v>-0.83781222123104371</v>
      </c>
      <c r="E3722" s="98">
        <v>-4.4490075290896103E-3</v>
      </c>
      <c r="F3722" s="98">
        <v>3713</v>
      </c>
      <c r="G3722" s="76">
        <f t="shared" ref="G3722:G3785" ca="1" si="120">_xlfn.NORM.INV(RAND(),M$12,M$13)</f>
        <v>-1.4401679527220219E-2</v>
      </c>
    </row>
    <row r="3723" spans="2:7">
      <c r="B3723" s="283">
        <v>44669.645833333336</v>
      </c>
      <c r="C3723" s="284">
        <v>428.83</v>
      </c>
      <c r="D3723" s="98">
        <f t="shared" ref="D3723:D3786" si="121">C3723/C3722-1</f>
        <v>13.741491921622551</v>
      </c>
      <c r="E3723" s="98">
        <v>-4.4573418456181901E-3</v>
      </c>
      <c r="F3723" s="98">
        <v>3714</v>
      </c>
      <c r="G3723" s="76">
        <f t="shared" ca="1" si="120"/>
        <v>6.0564601287903998E-3</v>
      </c>
    </row>
    <row r="3724" spans="2:7">
      <c r="B3724" s="283">
        <v>39169.645833333336</v>
      </c>
      <c r="C3724" s="284">
        <v>75.66</v>
      </c>
      <c r="D3724" s="98">
        <f t="shared" si="121"/>
        <v>-0.82356644824289349</v>
      </c>
      <c r="E3724" s="98">
        <v>-4.4736842105264074E-3</v>
      </c>
      <c r="F3724" s="98">
        <v>3715</v>
      </c>
      <c r="G3724" s="76">
        <f t="shared" ca="1" si="120"/>
        <v>-2.7337575386398357E-4</v>
      </c>
    </row>
    <row r="3725" spans="2:7">
      <c r="B3725" s="283">
        <v>43151.645833333336</v>
      </c>
      <c r="C3725" s="284">
        <v>289.27999999999997</v>
      </c>
      <c r="D3725" s="98">
        <f t="shared" si="121"/>
        <v>2.8234205656886067</v>
      </c>
      <c r="E3725" s="98">
        <v>-4.4738109986922625E-3</v>
      </c>
      <c r="F3725" s="98">
        <v>3716</v>
      </c>
      <c r="G3725" s="76">
        <f t="shared" ca="1" si="120"/>
        <v>4.5246735866643614E-2</v>
      </c>
    </row>
    <row r="3726" spans="2:7">
      <c r="B3726" s="283">
        <v>44018.645833333336</v>
      </c>
      <c r="C3726" s="284">
        <v>325.77999999999997</v>
      </c>
      <c r="D3726" s="98">
        <f t="shared" si="121"/>
        <v>0.12617533185840712</v>
      </c>
      <c r="E3726" s="98">
        <v>-4.4919786096258019E-3</v>
      </c>
      <c r="F3726" s="98">
        <v>3717</v>
      </c>
      <c r="G3726" s="76">
        <f t="shared" ca="1" si="120"/>
        <v>-6.3050090251328419E-2</v>
      </c>
    </row>
    <row r="3727" spans="2:7">
      <c r="B3727" s="283">
        <v>39349.645833333336</v>
      </c>
      <c r="C3727" s="284">
        <v>99.62</v>
      </c>
      <c r="D3727" s="98">
        <f t="shared" si="121"/>
        <v>-0.69421081711584498</v>
      </c>
      <c r="E3727" s="98">
        <v>-4.4968522034574132E-3</v>
      </c>
      <c r="F3727" s="98">
        <v>3718</v>
      </c>
      <c r="G3727" s="76">
        <f t="shared" ca="1" si="120"/>
        <v>-7.9460779248506461E-2</v>
      </c>
    </row>
    <row r="3728" spans="2:7">
      <c r="B3728" s="283">
        <v>38034.645833333336</v>
      </c>
      <c r="C3728" s="284">
        <v>26.55</v>
      </c>
      <c r="D3728" s="98">
        <f t="shared" si="121"/>
        <v>-0.73348725155591254</v>
      </c>
      <c r="E3728" s="98">
        <v>-4.4994375703037992E-3</v>
      </c>
      <c r="F3728" s="98">
        <v>3719</v>
      </c>
      <c r="G3728" s="76">
        <f t="shared" ca="1" si="120"/>
        <v>9.7134800532861019E-4</v>
      </c>
    </row>
    <row r="3729" spans="2:7">
      <c r="B3729" s="283">
        <v>44448.645833333336</v>
      </c>
      <c r="C3729" s="284">
        <v>324.27999999999997</v>
      </c>
      <c r="D3729" s="98">
        <f t="shared" si="121"/>
        <v>11.213935969868173</v>
      </c>
      <c r="E3729" s="98">
        <v>-4.5126630851881622E-3</v>
      </c>
      <c r="F3729" s="98">
        <v>3720</v>
      </c>
      <c r="G3729" s="76">
        <f t="shared" ca="1" si="120"/>
        <v>2.4300568616180792E-2</v>
      </c>
    </row>
    <row r="3730" spans="2:7">
      <c r="B3730" s="283">
        <v>43213.645833333336</v>
      </c>
      <c r="C3730" s="284">
        <v>297.38</v>
      </c>
      <c r="D3730" s="98">
        <f t="shared" si="121"/>
        <v>-8.2953003577155515E-2</v>
      </c>
      <c r="E3730" s="98">
        <v>-4.5191309878486186E-3</v>
      </c>
      <c r="F3730" s="98">
        <v>3721</v>
      </c>
      <c r="G3730" s="76">
        <f t="shared" ca="1" si="120"/>
        <v>7.0635654733595243E-3</v>
      </c>
    </row>
    <row r="3731" spans="2:7">
      <c r="B3731" s="283">
        <v>36985.645833333336</v>
      </c>
      <c r="C3731" s="284">
        <v>24.13</v>
      </c>
      <c r="D3731" s="98">
        <f t="shared" si="121"/>
        <v>-0.91885802676709938</v>
      </c>
      <c r="E3731" s="98">
        <v>-4.537953795379468E-3</v>
      </c>
      <c r="F3731" s="98">
        <v>3722</v>
      </c>
      <c r="G3731" s="76">
        <f t="shared" ca="1" si="120"/>
        <v>-1.165400973742702E-2</v>
      </c>
    </row>
    <row r="3732" spans="2:7">
      <c r="B3732" s="283">
        <v>43068.645833333336</v>
      </c>
      <c r="C3732" s="284">
        <v>336.38</v>
      </c>
      <c r="D3732" s="98">
        <f t="shared" si="121"/>
        <v>12.940323249067552</v>
      </c>
      <c r="E3732" s="98">
        <v>-4.5572916666667407E-3</v>
      </c>
      <c r="F3732" s="98">
        <v>3723</v>
      </c>
      <c r="G3732" s="76">
        <f t="shared" ca="1" si="120"/>
        <v>-3.9947378090963777E-2</v>
      </c>
    </row>
    <row r="3733" spans="2:7">
      <c r="B3733" s="283">
        <v>43322.645833333336</v>
      </c>
      <c r="C3733" s="284">
        <v>278.89999999999998</v>
      </c>
      <c r="D3733" s="98">
        <f t="shared" si="121"/>
        <v>-0.17087817349426249</v>
      </c>
      <c r="E3733" s="98">
        <v>-4.5684916839175971E-3</v>
      </c>
      <c r="F3733" s="98">
        <v>3724</v>
      </c>
      <c r="G3733" s="76">
        <f t="shared" ca="1" si="120"/>
        <v>4.0348052310795728E-3</v>
      </c>
    </row>
    <row r="3734" spans="2:7">
      <c r="B3734" s="283">
        <v>38779.645833333336</v>
      </c>
      <c r="C3734" s="284">
        <v>93.64</v>
      </c>
      <c r="D3734" s="98">
        <f t="shared" si="121"/>
        <v>-0.66425242022230191</v>
      </c>
      <c r="E3734" s="98">
        <v>-4.5710641012011166E-3</v>
      </c>
      <c r="F3734" s="98">
        <v>3725</v>
      </c>
      <c r="G3734" s="76">
        <f t="shared" ca="1" si="120"/>
        <v>-3.8620487102343552E-2</v>
      </c>
    </row>
    <row r="3735" spans="2:7">
      <c r="B3735" s="283">
        <v>37656.645833333336</v>
      </c>
      <c r="C3735" s="284">
        <v>21.77</v>
      </c>
      <c r="D3735" s="98">
        <f t="shared" si="121"/>
        <v>-0.76751388295600176</v>
      </c>
      <c r="E3735" s="98">
        <v>-4.5724737082762923E-3</v>
      </c>
      <c r="F3735" s="98">
        <v>3726</v>
      </c>
      <c r="G3735" s="76">
        <f t="shared" ca="1" si="120"/>
        <v>-3.056470466637936E-2</v>
      </c>
    </row>
    <row r="3736" spans="2:7">
      <c r="B3736" s="283">
        <v>42608.645833333336</v>
      </c>
      <c r="C3736" s="284">
        <v>398.1</v>
      </c>
      <c r="D3736" s="98">
        <f t="shared" si="121"/>
        <v>17.286632981166743</v>
      </c>
      <c r="E3736" s="98">
        <v>-4.5758007651338639E-3</v>
      </c>
      <c r="F3736" s="98">
        <v>3727</v>
      </c>
      <c r="G3736" s="76">
        <f t="shared" ca="1" si="120"/>
        <v>6.1602009464982663E-2</v>
      </c>
    </row>
    <row r="3737" spans="2:7">
      <c r="B3737" s="283">
        <v>43122.645833333336</v>
      </c>
      <c r="C3737" s="284">
        <v>328.42</v>
      </c>
      <c r="D3737" s="98">
        <f t="shared" si="121"/>
        <v>-0.17503139914594323</v>
      </c>
      <c r="E3737" s="98">
        <v>-4.5767283969326833E-3</v>
      </c>
      <c r="F3737" s="98">
        <v>3728</v>
      </c>
      <c r="G3737" s="76">
        <f t="shared" ca="1" si="120"/>
        <v>8.2984790313604358E-4</v>
      </c>
    </row>
    <row r="3738" spans="2:7">
      <c r="B3738" s="283">
        <v>45826.645833333336</v>
      </c>
      <c r="C3738" s="284">
        <v>2718.17</v>
      </c>
      <c r="D3738" s="98">
        <f t="shared" si="121"/>
        <v>7.276505693928506</v>
      </c>
      <c r="E3738" s="98">
        <v>-4.5776311308213247E-3</v>
      </c>
      <c r="F3738" s="98">
        <v>3729</v>
      </c>
      <c r="G3738" s="76">
        <f t="shared" ca="1" si="120"/>
        <v>-1.2102532608896367E-2</v>
      </c>
    </row>
    <row r="3739" spans="2:7">
      <c r="B3739" s="283">
        <v>41340.645833333336</v>
      </c>
      <c r="C3739" s="284">
        <v>199.75</v>
      </c>
      <c r="D3739" s="98">
        <f t="shared" si="121"/>
        <v>-0.92651305841797971</v>
      </c>
      <c r="E3739" s="98">
        <v>-4.5846414511385714E-3</v>
      </c>
      <c r="F3739" s="98">
        <v>3730</v>
      </c>
      <c r="G3739" s="76">
        <f t="shared" ca="1" si="120"/>
        <v>3.7632178745866766E-2</v>
      </c>
    </row>
    <row r="3740" spans="2:7">
      <c r="B3740" s="283">
        <v>36747.645833333336</v>
      </c>
      <c r="C3740" s="284">
        <v>28.2</v>
      </c>
      <c r="D3740" s="98">
        <f t="shared" si="121"/>
        <v>-0.85882352941176476</v>
      </c>
      <c r="E3740" s="98">
        <v>-4.5887751500176543E-3</v>
      </c>
      <c r="F3740" s="98">
        <v>3731</v>
      </c>
      <c r="G3740" s="76">
        <f t="shared" ca="1" si="120"/>
        <v>1.9237270657653977E-2</v>
      </c>
    </row>
    <row r="3741" spans="2:7">
      <c r="B3741" s="283">
        <v>37341.645833333336</v>
      </c>
      <c r="C3741" s="284">
        <v>26</v>
      </c>
      <c r="D3741" s="98">
        <f t="shared" si="121"/>
        <v>-7.8014184397163122E-2</v>
      </c>
      <c r="E3741" s="98">
        <v>-4.5941807044410643E-3</v>
      </c>
      <c r="F3741" s="98">
        <v>3732</v>
      </c>
      <c r="G3741" s="76">
        <f t="shared" ca="1" si="120"/>
        <v>1.5005132882216311E-2</v>
      </c>
    </row>
    <row r="3742" spans="2:7">
      <c r="B3742" s="283">
        <v>38370.645833333336</v>
      </c>
      <c r="C3742" s="284">
        <v>36.69</v>
      </c>
      <c r="D3742" s="98">
        <f t="shared" si="121"/>
        <v>0.41115384615384598</v>
      </c>
      <c r="E3742" s="98">
        <v>-4.6120455778622116E-3</v>
      </c>
      <c r="F3742" s="98">
        <v>3733</v>
      </c>
      <c r="G3742" s="76">
        <f t="shared" ca="1" si="120"/>
        <v>4.6097496657738345E-2</v>
      </c>
    </row>
    <row r="3743" spans="2:7">
      <c r="B3743" s="283">
        <v>42046.645833333336</v>
      </c>
      <c r="C3743" s="284">
        <v>165.73</v>
      </c>
      <c r="D3743" s="98">
        <f t="shared" si="121"/>
        <v>3.5170346143363318</v>
      </c>
      <c r="E3743" s="98">
        <v>-4.6246246246246514E-3</v>
      </c>
      <c r="F3743" s="98">
        <v>3734</v>
      </c>
      <c r="G3743" s="76">
        <f t="shared" ca="1" si="120"/>
        <v>-2.6173819629861192E-2</v>
      </c>
    </row>
    <row r="3744" spans="2:7">
      <c r="B3744" s="283">
        <v>43594.645833333336</v>
      </c>
      <c r="C3744" s="284">
        <v>340</v>
      </c>
      <c r="D3744" s="98">
        <f t="shared" si="121"/>
        <v>1.0515295963313824</v>
      </c>
      <c r="E3744" s="98">
        <v>-4.6255635575852549E-3</v>
      </c>
      <c r="F3744" s="98">
        <v>3735</v>
      </c>
      <c r="G3744" s="76">
        <f t="shared" ca="1" si="120"/>
        <v>-2.1482145179028439E-2</v>
      </c>
    </row>
    <row r="3745" spans="2:7">
      <c r="B3745" s="283">
        <v>41333.645833333336</v>
      </c>
      <c r="C3745" s="284">
        <v>201.05</v>
      </c>
      <c r="D3745" s="98">
        <f t="shared" si="121"/>
        <v>-0.40867647058823531</v>
      </c>
      <c r="E3745" s="98">
        <v>-4.6536957275112867E-3</v>
      </c>
      <c r="F3745" s="98">
        <v>3736</v>
      </c>
      <c r="G3745" s="76">
        <f t="shared" ca="1" si="120"/>
        <v>-3.286690128861141E-3</v>
      </c>
    </row>
    <row r="3746" spans="2:7">
      <c r="B3746" s="283">
        <v>39786.645833333336</v>
      </c>
      <c r="C3746" s="284">
        <v>53.42</v>
      </c>
      <c r="D3746" s="98">
        <f t="shared" si="121"/>
        <v>-0.73429495150460089</v>
      </c>
      <c r="E3746" s="98">
        <v>-4.6580957704490666E-3</v>
      </c>
      <c r="F3746" s="98">
        <v>3737</v>
      </c>
      <c r="G3746" s="76">
        <f t="shared" ca="1" si="120"/>
        <v>1.5344792296933569E-2</v>
      </c>
    </row>
    <row r="3747" spans="2:7">
      <c r="B3747" s="283">
        <v>42992.645833333336</v>
      </c>
      <c r="C3747" s="284">
        <v>348.12</v>
      </c>
      <c r="D3747" s="98">
        <f t="shared" si="121"/>
        <v>5.516660426806439</v>
      </c>
      <c r="E3747" s="98">
        <v>-4.6604717655468475E-3</v>
      </c>
      <c r="F3747" s="98">
        <v>3738</v>
      </c>
      <c r="G3747" s="76">
        <f t="shared" ca="1" si="120"/>
        <v>-8.7635364261527293E-2</v>
      </c>
    </row>
    <row r="3748" spans="2:7">
      <c r="B3748" s="283">
        <v>43033.645833333336</v>
      </c>
      <c r="C3748" s="284">
        <v>334.75</v>
      </c>
      <c r="D3748" s="98">
        <f t="shared" si="121"/>
        <v>-3.8406296679305951E-2</v>
      </c>
      <c r="E3748" s="98">
        <v>-4.6681731684110606E-3</v>
      </c>
      <c r="F3748" s="98">
        <v>3739</v>
      </c>
      <c r="G3748" s="76">
        <f t="shared" ca="1" si="120"/>
        <v>1.1153873102580288E-2</v>
      </c>
    </row>
    <row r="3749" spans="2:7">
      <c r="B3749" s="283">
        <v>45331.645833333336</v>
      </c>
      <c r="C3749" s="284">
        <v>791.53</v>
      </c>
      <c r="D3749" s="98">
        <f t="shared" si="121"/>
        <v>1.3645407020164302</v>
      </c>
      <c r="E3749" s="98">
        <v>-4.677774284816083E-3</v>
      </c>
      <c r="F3749" s="98">
        <v>3740</v>
      </c>
      <c r="G3749" s="76">
        <f t="shared" ca="1" si="120"/>
        <v>-7.4845426383813085E-2</v>
      </c>
    </row>
    <row r="3750" spans="2:7">
      <c r="B3750" s="283">
        <v>41904.645833333336</v>
      </c>
      <c r="C3750" s="284">
        <v>191.33</v>
      </c>
      <c r="D3750" s="98">
        <f t="shared" si="121"/>
        <v>-0.75827827119629077</v>
      </c>
      <c r="E3750" s="98">
        <v>-4.6818914841594284E-3</v>
      </c>
      <c r="F3750" s="98">
        <v>3741</v>
      </c>
      <c r="G3750" s="76">
        <f t="shared" ca="1" si="120"/>
        <v>-1.0732823203641055E-3</v>
      </c>
    </row>
    <row r="3751" spans="2:7">
      <c r="B3751" s="283">
        <v>42489.645833333336</v>
      </c>
      <c r="C3751" s="284">
        <v>301.73</v>
      </c>
      <c r="D3751" s="98">
        <f t="shared" si="121"/>
        <v>0.57701353682119905</v>
      </c>
      <c r="E3751" s="98">
        <v>-4.6841497608443028E-3</v>
      </c>
      <c r="F3751" s="98">
        <v>3742</v>
      </c>
      <c r="G3751" s="76">
        <f t="shared" ca="1" si="120"/>
        <v>2.6347584676790554E-2</v>
      </c>
    </row>
    <row r="3752" spans="2:7">
      <c r="B3752" s="283">
        <v>38960.645833333336</v>
      </c>
      <c r="C3752" s="284">
        <v>76.31</v>
      </c>
      <c r="D3752" s="98">
        <f t="shared" si="121"/>
        <v>-0.74709177078845324</v>
      </c>
      <c r="E3752" s="98">
        <v>-4.6954480239989049E-3</v>
      </c>
      <c r="F3752" s="98">
        <v>3743</v>
      </c>
      <c r="G3752" s="76">
        <f t="shared" ca="1" si="120"/>
        <v>1.4853987476794122E-2</v>
      </c>
    </row>
    <row r="3753" spans="2:7">
      <c r="B3753" s="283">
        <v>41639.645833333336</v>
      </c>
      <c r="C3753" s="284">
        <v>173.6</v>
      </c>
      <c r="D3753" s="98">
        <f t="shared" si="121"/>
        <v>1.2749312016773686</v>
      </c>
      <c r="E3753" s="98">
        <v>-4.7012957229675134E-3</v>
      </c>
      <c r="F3753" s="98">
        <v>3744</v>
      </c>
      <c r="G3753" s="76">
        <f t="shared" ca="1" si="120"/>
        <v>-2.9132239218577848E-2</v>
      </c>
    </row>
    <row r="3754" spans="2:7">
      <c r="B3754" s="283">
        <v>39381.645833333336</v>
      </c>
      <c r="C3754" s="284">
        <v>93.03</v>
      </c>
      <c r="D3754" s="98">
        <f t="shared" si="121"/>
        <v>-0.46411290322580645</v>
      </c>
      <c r="E3754" s="98">
        <v>-4.7073927463356924E-3</v>
      </c>
      <c r="F3754" s="98">
        <v>3745</v>
      </c>
      <c r="G3754" s="76">
        <f t="shared" ca="1" si="120"/>
        <v>-2.6280186181726367E-2</v>
      </c>
    </row>
    <row r="3755" spans="2:7">
      <c r="B3755" s="283">
        <v>39247.645833333336</v>
      </c>
      <c r="C3755" s="284">
        <v>97.14</v>
      </c>
      <c r="D3755" s="98">
        <f t="shared" si="121"/>
        <v>4.4179297000967344E-2</v>
      </c>
      <c r="E3755" s="98">
        <v>-4.7131147540983021E-3</v>
      </c>
      <c r="F3755" s="98">
        <v>3746</v>
      </c>
      <c r="G3755" s="76">
        <f t="shared" ca="1" si="120"/>
        <v>4.2952385229137871E-2</v>
      </c>
    </row>
    <row r="3756" spans="2:7">
      <c r="B3756" s="283">
        <v>39485.645833333336</v>
      </c>
      <c r="C3756" s="284">
        <v>88.67</v>
      </c>
      <c r="D3756" s="98">
        <f t="shared" si="121"/>
        <v>-8.7193740992382085E-2</v>
      </c>
      <c r="E3756" s="98">
        <v>-4.7143338197328521E-3</v>
      </c>
      <c r="F3756" s="98">
        <v>3747</v>
      </c>
      <c r="G3756" s="76">
        <f t="shared" ca="1" si="120"/>
        <v>4.0499609511636073E-2</v>
      </c>
    </row>
    <row r="3757" spans="2:7">
      <c r="B3757" s="283">
        <v>37061.645833333336</v>
      </c>
      <c r="C3757" s="284">
        <v>21.1</v>
      </c>
      <c r="D3757" s="98">
        <f t="shared" si="121"/>
        <v>-0.76203902108943278</v>
      </c>
      <c r="E3757" s="98">
        <v>-4.7169811320754151E-3</v>
      </c>
      <c r="F3757" s="98">
        <v>3748</v>
      </c>
      <c r="G3757" s="76">
        <f t="shared" ca="1" si="120"/>
        <v>3.1115881548544513E-2</v>
      </c>
    </row>
    <row r="3758" spans="2:7">
      <c r="B3758" s="283">
        <v>37797.645833333336</v>
      </c>
      <c r="C3758" s="284">
        <v>23.21</v>
      </c>
      <c r="D3758" s="98">
        <f t="shared" si="121"/>
        <v>9.9999999999999867E-2</v>
      </c>
      <c r="E3758" s="98">
        <v>-4.7169811320754151E-3</v>
      </c>
      <c r="F3758" s="98">
        <v>3749</v>
      </c>
      <c r="G3758" s="76">
        <f t="shared" ca="1" si="120"/>
        <v>-1.5459973724364747E-2</v>
      </c>
    </row>
    <row r="3759" spans="2:7">
      <c r="B3759" s="283">
        <v>38784.645833333336</v>
      </c>
      <c r="C3759" s="284">
        <v>92.78</v>
      </c>
      <c r="D3759" s="98">
        <f t="shared" si="121"/>
        <v>2.997414907367514</v>
      </c>
      <c r="E3759" s="98">
        <v>-4.720017163698742E-3</v>
      </c>
      <c r="F3759" s="98">
        <v>3750</v>
      </c>
      <c r="G3759" s="76">
        <f t="shared" ca="1" si="120"/>
        <v>-2.9056267168919903E-2</v>
      </c>
    </row>
    <row r="3760" spans="2:7">
      <c r="B3760" s="283">
        <v>38678.645833333336</v>
      </c>
      <c r="C3760" s="284">
        <v>75.87</v>
      </c>
      <c r="D3760" s="98">
        <f t="shared" si="121"/>
        <v>-0.18225910756628583</v>
      </c>
      <c r="E3760" s="98">
        <v>-4.7225501770956635E-3</v>
      </c>
      <c r="F3760" s="98">
        <v>3751</v>
      </c>
      <c r="G3760" s="76">
        <f t="shared" ca="1" si="120"/>
        <v>-4.2809598893495684E-2</v>
      </c>
    </row>
    <row r="3761" spans="2:7">
      <c r="B3761" s="283">
        <v>45526.645833333336</v>
      </c>
      <c r="C3761" s="284">
        <v>1876.87</v>
      </c>
      <c r="D3761" s="98">
        <f t="shared" si="121"/>
        <v>23.737972848293129</v>
      </c>
      <c r="E3761" s="98">
        <v>-4.7248353466470272E-3</v>
      </c>
      <c r="F3761" s="98">
        <v>3752</v>
      </c>
      <c r="G3761" s="76">
        <f t="shared" ca="1" si="120"/>
        <v>2.3125654420860422E-3</v>
      </c>
    </row>
    <row r="3762" spans="2:7">
      <c r="B3762" s="283">
        <v>39373.645833333336</v>
      </c>
      <c r="C3762" s="284">
        <v>90.51</v>
      </c>
      <c r="D3762" s="98">
        <f t="shared" si="121"/>
        <v>-0.9517760953076132</v>
      </c>
      <c r="E3762" s="98">
        <v>-4.7283923466020505E-3</v>
      </c>
      <c r="F3762" s="98">
        <v>3753</v>
      </c>
      <c r="G3762" s="76">
        <f t="shared" ca="1" si="120"/>
        <v>-7.3547144679169896E-2</v>
      </c>
    </row>
    <row r="3763" spans="2:7">
      <c r="B3763" s="283">
        <v>41681.645833333336</v>
      </c>
      <c r="C3763" s="284">
        <v>210.4</v>
      </c>
      <c r="D3763" s="98">
        <f t="shared" si="121"/>
        <v>1.3246050160203291</v>
      </c>
      <c r="E3763" s="98">
        <v>-4.7303689687795414E-3</v>
      </c>
      <c r="F3763" s="98">
        <v>3754</v>
      </c>
      <c r="G3763" s="76">
        <f t="shared" ca="1" si="120"/>
        <v>3.7912616431319712E-2</v>
      </c>
    </row>
    <row r="3764" spans="2:7">
      <c r="B3764" s="283">
        <v>37760.645833333336</v>
      </c>
      <c r="C3764" s="284">
        <v>20.93</v>
      </c>
      <c r="D3764" s="98">
        <f t="shared" si="121"/>
        <v>-0.90052281368821296</v>
      </c>
      <c r="E3764" s="98">
        <v>-4.755111745126106E-3</v>
      </c>
      <c r="F3764" s="98">
        <v>3755</v>
      </c>
      <c r="G3764" s="76">
        <f t="shared" ca="1" si="120"/>
        <v>-3.4665006768878404E-2</v>
      </c>
    </row>
    <row r="3765" spans="2:7">
      <c r="B3765" s="283">
        <v>45250.645833333336</v>
      </c>
      <c r="C3765" s="284">
        <v>692.52</v>
      </c>
      <c r="D3765" s="98">
        <f t="shared" si="121"/>
        <v>32.087434304825607</v>
      </c>
      <c r="E3765" s="98">
        <v>-4.7569090151330373E-3</v>
      </c>
      <c r="F3765" s="98">
        <v>3756</v>
      </c>
      <c r="G3765" s="76">
        <f t="shared" ca="1" si="120"/>
        <v>8.8911387918727929E-3</v>
      </c>
    </row>
    <row r="3766" spans="2:7">
      <c r="B3766" s="283">
        <v>41569.645833333336</v>
      </c>
      <c r="C3766" s="284">
        <v>175.71</v>
      </c>
      <c r="D3766" s="98">
        <f t="shared" si="121"/>
        <v>-0.74627447582741291</v>
      </c>
      <c r="E3766" s="98">
        <v>-4.757858963466477E-3</v>
      </c>
      <c r="F3766" s="98">
        <v>3757</v>
      </c>
      <c r="G3766" s="76">
        <f t="shared" ca="1" si="120"/>
        <v>-4.1730456131305123E-4</v>
      </c>
    </row>
    <row r="3767" spans="2:7">
      <c r="B3767" s="283">
        <v>37959.645833333336</v>
      </c>
      <c r="C3767" s="284">
        <v>27.17</v>
      </c>
      <c r="D3767" s="98">
        <f t="shared" si="121"/>
        <v>-0.84537021228160036</v>
      </c>
      <c r="E3767" s="98">
        <v>-4.761904761904745E-3</v>
      </c>
      <c r="F3767" s="98">
        <v>3758</v>
      </c>
      <c r="G3767" s="76">
        <f t="shared" ca="1" si="120"/>
        <v>2.5851574894368221E-3</v>
      </c>
    </row>
    <row r="3768" spans="2:7">
      <c r="B3768" s="283">
        <v>42788.645833333336</v>
      </c>
      <c r="C3768" s="284">
        <v>344.08</v>
      </c>
      <c r="D3768" s="98">
        <f t="shared" si="121"/>
        <v>11.66396761133603</v>
      </c>
      <c r="E3768" s="98">
        <v>-4.7725103404391289E-3</v>
      </c>
      <c r="F3768" s="98">
        <v>3759</v>
      </c>
      <c r="G3768" s="76">
        <f t="shared" ca="1" si="120"/>
        <v>-5.0463780759334081E-2</v>
      </c>
    </row>
    <row r="3769" spans="2:7">
      <c r="B3769" s="283">
        <v>38509.645833333336</v>
      </c>
      <c r="C3769" s="284">
        <v>54.2</v>
      </c>
      <c r="D3769" s="98">
        <f t="shared" si="121"/>
        <v>-0.84247849337363401</v>
      </c>
      <c r="E3769" s="98">
        <v>-4.7741461623209691E-3</v>
      </c>
      <c r="F3769" s="98">
        <v>3760</v>
      </c>
      <c r="G3769" s="76">
        <f t="shared" ca="1" si="120"/>
        <v>3.3000590199077376E-2</v>
      </c>
    </row>
    <row r="3770" spans="2:7">
      <c r="B3770" s="283">
        <v>36846.645833333336</v>
      </c>
      <c r="C3770" s="284">
        <v>27.09</v>
      </c>
      <c r="D3770" s="98">
        <f t="shared" si="121"/>
        <v>-0.5001845018450185</v>
      </c>
      <c r="E3770" s="98">
        <v>-4.775900073475392E-3</v>
      </c>
      <c r="F3770" s="98">
        <v>3761</v>
      </c>
      <c r="G3770" s="76">
        <f t="shared" ca="1" si="120"/>
        <v>-2.8472354417843682E-2</v>
      </c>
    </row>
    <row r="3771" spans="2:7">
      <c r="B3771" s="283">
        <v>41155.645833333336</v>
      </c>
      <c r="C3771" s="284">
        <v>212.33</v>
      </c>
      <c r="D3771" s="98">
        <f t="shared" si="121"/>
        <v>6.8379475821336291</v>
      </c>
      <c r="E3771" s="98">
        <v>-4.7808764940238113E-3</v>
      </c>
      <c r="F3771" s="98">
        <v>3762</v>
      </c>
      <c r="G3771" s="76">
        <f t="shared" ca="1" si="120"/>
        <v>-6.0437634313000258E-3</v>
      </c>
    </row>
    <row r="3772" spans="2:7">
      <c r="B3772" s="283">
        <v>41513.645833333336</v>
      </c>
      <c r="C3772" s="284">
        <v>179.02</v>
      </c>
      <c r="D3772" s="98">
        <f t="shared" si="121"/>
        <v>-0.15687844393161587</v>
      </c>
      <c r="E3772" s="98">
        <v>-4.7809650878362087E-3</v>
      </c>
      <c r="F3772" s="98">
        <v>3763</v>
      </c>
      <c r="G3772" s="76">
        <f t="shared" ca="1" si="120"/>
        <v>-2.1861733437796645E-4</v>
      </c>
    </row>
    <row r="3773" spans="2:7">
      <c r="B3773" s="283">
        <v>39287.645833333336</v>
      </c>
      <c r="C3773" s="284">
        <v>89.27</v>
      </c>
      <c r="D3773" s="98">
        <f t="shared" si="121"/>
        <v>-0.5013406323315831</v>
      </c>
      <c r="E3773" s="98">
        <v>-4.7937569676700376E-3</v>
      </c>
      <c r="F3773" s="98">
        <v>3764</v>
      </c>
      <c r="G3773" s="76">
        <f t="shared" ca="1" si="120"/>
        <v>-1.8781461989590322E-2</v>
      </c>
    </row>
    <row r="3774" spans="2:7">
      <c r="B3774" s="283">
        <v>43678.645833333336</v>
      </c>
      <c r="C3774" s="284">
        <v>230.42</v>
      </c>
      <c r="D3774" s="98">
        <f t="shared" si="121"/>
        <v>1.5811582838579588</v>
      </c>
      <c r="E3774" s="98">
        <v>-4.7941951366994306E-3</v>
      </c>
      <c r="F3774" s="98">
        <v>3765</v>
      </c>
      <c r="G3774" s="76">
        <f t="shared" ca="1" si="120"/>
        <v>-2.2309040827875371E-2</v>
      </c>
    </row>
    <row r="3775" spans="2:7">
      <c r="B3775" s="283">
        <v>38454.645833333336</v>
      </c>
      <c r="C3775" s="284">
        <v>53.88</v>
      </c>
      <c r="D3775" s="98">
        <f t="shared" si="121"/>
        <v>-0.7661661314122038</v>
      </c>
      <c r="E3775" s="98">
        <v>-4.8023642408570044E-3</v>
      </c>
      <c r="F3775" s="98">
        <v>3766</v>
      </c>
      <c r="G3775" s="76">
        <f t="shared" ca="1" si="120"/>
        <v>-2.3680402158461077E-2</v>
      </c>
    </row>
    <row r="3776" spans="2:7">
      <c r="B3776" s="283">
        <v>44810.645833333336</v>
      </c>
      <c r="C3776" s="284">
        <v>351.62</v>
      </c>
      <c r="D3776" s="98">
        <f t="shared" si="121"/>
        <v>5.525983667409057</v>
      </c>
      <c r="E3776" s="98">
        <v>-4.8115023208422647E-3</v>
      </c>
      <c r="F3776" s="98">
        <v>3767</v>
      </c>
      <c r="G3776" s="76">
        <f t="shared" ca="1" si="120"/>
        <v>2.5303037364075721E-2</v>
      </c>
    </row>
    <row r="3777" spans="2:7">
      <c r="B3777" s="283">
        <v>37253.645833333336</v>
      </c>
      <c r="C3777" s="284">
        <v>26.87</v>
      </c>
      <c r="D3777" s="98">
        <f t="shared" si="121"/>
        <v>-0.92358227632102841</v>
      </c>
      <c r="E3777" s="98">
        <v>-4.8148148148148273E-3</v>
      </c>
      <c r="F3777" s="98">
        <v>3768</v>
      </c>
      <c r="G3777" s="76">
        <f t="shared" ca="1" si="120"/>
        <v>-7.0464559782721994E-3</v>
      </c>
    </row>
    <row r="3778" spans="2:7">
      <c r="B3778" s="283">
        <v>39226.645833333336</v>
      </c>
      <c r="C3778" s="284">
        <v>99.14</v>
      </c>
      <c r="D3778" s="98">
        <f t="shared" si="121"/>
        <v>2.6896166728693709</v>
      </c>
      <c r="E3778" s="98">
        <v>-4.8183095763902895E-3</v>
      </c>
      <c r="F3778" s="98">
        <v>3769</v>
      </c>
      <c r="G3778" s="76">
        <f t="shared" ca="1" si="120"/>
        <v>-3.3570575650238639E-2</v>
      </c>
    </row>
    <row r="3779" spans="2:7">
      <c r="B3779" s="283">
        <v>39350.645833333336</v>
      </c>
      <c r="C3779" s="284">
        <v>99.14</v>
      </c>
      <c r="D3779" s="98">
        <f t="shared" si="121"/>
        <v>0</v>
      </c>
      <c r="E3779" s="98">
        <v>-4.8183095763902895E-3</v>
      </c>
      <c r="F3779" s="98">
        <v>3770</v>
      </c>
      <c r="G3779" s="76">
        <f t="shared" ca="1" si="120"/>
        <v>-2.9876001924075218E-2</v>
      </c>
    </row>
    <row r="3780" spans="2:7">
      <c r="B3780" s="283">
        <v>42039.645833333336</v>
      </c>
      <c r="C3780" s="284">
        <v>195.75</v>
      </c>
      <c r="D3780" s="98">
        <f t="shared" si="121"/>
        <v>0.97448053258018952</v>
      </c>
      <c r="E3780" s="98">
        <v>-4.8296898830706425E-3</v>
      </c>
      <c r="F3780" s="98">
        <v>3771</v>
      </c>
      <c r="G3780" s="76">
        <f t="shared" ca="1" si="120"/>
        <v>-1.21558502696125E-2</v>
      </c>
    </row>
    <row r="3781" spans="2:7">
      <c r="B3781" s="283">
        <v>42894.645833333336</v>
      </c>
      <c r="C3781" s="284">
        <v>409.63</v>
      </c>
      <c r="D3781" s="98">
        <f t="shared" si="121"/>
        <v>1.0926181353767559</v>
      </c>
      <c r="E3781" s="98">
        <v>-4.8345561440163998E-3</v>
      </c>
      <c r="F3781" s="98">
        <v>3772</v>
      </c>
      <c r="G3781" s="76">
        <f t="shared" ca="1" si="120"/>
        <v>4.558264131013149E-2</v>
      </c>
    </row>
    <row r="3782" spans="2:7">
      <c r="B3782" s="283">
        <v>41443.645833333336</v>
      </c>
      <c r="C3782" s="284">
        <v>181.03</v>
      </c>
      <c r="D3782" s="98">
        <f t="shared" si="121"/>
        <v>-0.55806459487830473</v>
      </c>
      <c r="E3782" s="98">
        <v>-4.8375570336979257E-3</v>
      </c>
      <c r="F3782" s="98">
        <v>3773</v>
      </c>
      <c r="G3782" s="76">
        <f t="shared" ca="1" si="120"/>
        <v>8.9091467883009538E-3</v>
      </c>
    </row>
    <row r="3783" spans="2:7">
      <c r="B3783" s="283">
        <v>42170.645833333336</v>
      </c>
      <c r="C3783" s="284">
        <v>154.27000000000001</v>
      </c>
      <c r="D3783" s="98">
        <f t="shared" si="121"/>
        <v>-0.14782080318179303</v>
      </c>
      <c r="E3783" s="98">
        <v>-4.8380854083344138E-3</v>
      </c>
      <c r="F3783" s="98">
        <v>3774</v>
      </c>
      <c r="G3783" s="76">
        <f t="shared" ca="1" si="120"/>
        <v>-2.8673281924486503E-2</v>
      </c>
    </row>
    <row r="3784" spans="2:7">
      <c r="B3784" s="283">
        <v>43560.645833333336</v>
      </c>
      <c r="C3784" s="284">
        <v>373.98</v>
      </c>
      <c r="D3784" s="98">
        <f t="shared" si="121"/>
        <v>1.4241913528229726</v>
      </c>
      <c r="E3784" s="98">
        <v>-4.8430015965938988E-3</v>
      </c>
      <c r="F3784" s="98">
        <v>3775</v>
      </c>
      <c r="G3784" s="76">
        <f t="shared" ca="1" si="120"/>
        <v>3.7761718213286902E-2</v>
      </c>
    </row>
    <row r="3785" spans="2:7">
      <c r="B3785" s="283">
        <v>41836.645833333336</v>
      </c>
      <c r="C3785" s="284">
        <v>174.07</v>
      </c>
      <c r="D3785" s="98">
        <f t="shared" si="121"/>
        <v>-0.53454730199475908</v>
      </c>
      <c r="E3785" s="98">
        <v>-4.8593642808140158E-3</v>
      </c>
      <c r="F3785" s="98">
        <v>3776</v>
      </c>
      <c r="G3785" s="76">
        <f t="shared" ca="1" si="120"/>
        <v>6.1589349269567835E-2</v>
      </c>
    </row>
    <row r="3786" spans="2:7">
      <c r="B3786" s="283">
        <v>42304.645833333336</v>
      </c>
      <c r="C3786" s="284">
        <v>318.62</v>
      </c>
      <c r="D3786" s="98">
        <f t="shared" si="121"/>
        <v>0.83041305222037121</v>
      </c>
      <c r="E3786" s="98">
        <v>-4.8722593541132841E-3</v>
      </c>
      <c r="F3786" s="98">
        <v>3777</v>
      </c>
      <c r="G3786" s="76">
        <f t="shared" ref="G3786:G3849" ca="1" si="122">_xlfn.NORM.INV(RAND(),M$12,M$13)</f>
        <v>2.3025073270133371E-2</v>
      </c>
    </row>
    <row r="3787" spans="2:7">
      <c r="B3787" s="283">
        <v>38063.645833333336</v>
      </c>
      <c r="C3787" s="284">
        <v>24.48</v>
      </c>
      <c r="D3787" s="98">
        <f t="shared" ref="D3787:D3850" si="123">C3787/C3786-1</f>
        <v>-0.92316866486723992</v>
      </c>
      <c r="E3787" s="98">
        <v>-4.8780487804878092E-3</v>
      </c>
      <c r="F3787" s="98">
        <v>3778</v>
      </c>
      <c r="G3787" s="76">
        <f t="shared" ca="1" si="122"/>
        <v>2.1609968178471415E-2</v>
      </c>
    </row>
    <row r="3788" spans="2:7">
      <c r="B3788" s="283">
        <v>41277.645833333336</v>
      </c>
      <c r="C3788" s="284">
        <v>226.38</v>
      </c>
      <c r="D3788" s="98">
        <f t="shared" si="123"/>
        <v>8.2475490196078436</v>
      </c>
      <c r="E3788" s="98">
        <v>-4.8793353554003049E-3</v>
      </c>
      <c r="F3788" s="98">
        <v>3779</v>
      </c>
      <c r="G3788" s="76">
        <f t="shared" ca="1" si="122"/>
        <v>-5.2814952856699397E-3</v>
      </c>
    </row>
    <row r="3789" spans="2:7">
      <c r="B3789" s="283">
        <v>41649.645833333336</v>
      </c>
      <c r="C3789" s="284">
        <v>172.99</v>
      </c>
      <c r="D3789" s="98">
        <f t="shared" si="123"/>
        <v>-0.23584238890361331</v>
      </c>
      <c r="E3789" s="98">
        <v>-4.8895536125171946E-3</v>
      </c>
      <c r="F3789" s="98">
        <v>3780</v>
      </c>
      <c r="G3789" s="76">
        <f t="shared" ca="1" si="122"/>
        <v>4.9048827052617767E-2</v>
      </c>
    </row>
    <row r="3790" spans="2:7">
      <c r="B3790" s="283">
        <v>44656.645833333336</v>
      </c>
      <c r="C3790" s="284">
        <v>360.08</v>
      </c>
      <c r="D3790" s="98">
        <f t="shared" si="123"/>
        <v>1.0815076015954679</v>
      </c>
      <c r="E3790" s="98">
        <v>-4.8915296393534646E-3</v>
      </c>
      <c r="F3790" s="98">
        <v>3781</v>
      </c>
      <c r="G3790" s="76">
        <f t="shared" ca="1" si="122"/>
        <v>5.9134318536571306E-2</v>
      </c>
    </row>
    <row r="3791" spans="2:7">
      <c r="B3791" s="283">
        <v>38729.645833333336</v>
      </c>
      <c r="C3791" s="284">
        <v>103.74</v>
      </c>
      <c r="D3791" s="98">
        <f t="shared" si="123"/>
        <v>-0.71189735614307925</v>
      </c>
      <c r="E3791" s="98">
        <v>-4.8920863309352969E-3</v>
      </c>
      <c r="F3791" s="98">
        <v>3782</v>
      </c>
      <c r="G3791" s="76">
        <f t="shared" ca="1" si="122"/>
        <v>2.2564332697011181E-2</v>
      </c>
    </row>
    <row r="3792" spans="2:7">
      <c r="B3792" s="283">
        <v>38077.645833333336</v>
      </c>
      <c r="C3792" s="284">
        <v>24.4</v>
      </c>
      <c r="D3792" s="98">
        <f t="shared" si="123"/>
        <v>-0.76479660690187012</v>
      </c>
      <c r="E3792" s="98">
        <v>-4.8939641109299048E-3</v>
      </c>
      <c r="F3792" s="98">
        <v>3783</v>
      </c>
      <c r="G3792" s="76">
        <f t="shared" ca="1" si="122"/>
        <v>-3.7583122324694011E-2</v>
      </c>
    </row>
    <row r="3793" spans="2:7">
      <c r="B3793" s="283">
        <v>42117.645833333336</v>
      </c>
      <c r="C3793" s="284">
        <v>168.6</v>
      </c>
      <c r="D3793" s="98">
        <f t="shared" si="123"/>
        <v>5.9098360655737707</v>
      </c>
      <c r="E3793" s="98">
        <v>-4.8987782565071969E-3</v>
      </c>
      <c r="F3793" s="98">
        <v>3784</v>
      </c>
      <c r="G3793" s="76">
        <f t="shared" ca="1" si="122"/>
        <v>1.345131214805933E-2</v>
      </c>
    </row>
    <row r="3794" spans="2:7">
      <c r="B3794" s="283">
        <v>45877.645833333336</v>
      </c>
      <c r="C3794" s="284">
        <v>3316.5</v>
      </c>
      <c r="D3794" s="98">
        <f t="shared" si="123"/>
        <v>18.67081850533808</v>
      </c>
      <c r="E3794" s="98">
        <v>-4.8997398607188991E-3</v>
      </c>
      <c r="F3794" s="98">
        <v>3785</v>
      </c>
      <c r="G3794" s="76">
        <f t="shared" ca="1" si="122"/>
        <v>-4.9723500821274469E-2</v>
      </c>
    </row>
    <row r="3795" spans="2:7">
      <c r="B3795" s="283">
        <v>41110.645833333336</v>
      </c>
      <c r="C3795" s="284">
        <v>216.87</v>
      </c>
      <c r="D3795" s="98">
        <f t="shared" si="123"/>
        <v>-0.9346087743102669</v>
      </c>
      <c r="E3795" s="98">
        <v>-4.9096081490318522E-3</v>
      </c>
      <c r="F3795" s="98">
        <v>3786</v>
      </c>
      <c r="G3795" s="76">
        <f t="shared" ca="1" si="122"/>
        <v>2.2863928466903261E-2</v>
      </c>
    </row>
    <row r="3796" spans="2:7">
      <c r="B3796" s="283">
        <v>45126.645833333336</v>
      </c>
      <c r="C3796" s="284">
        <v>544.63</v>
      </c>
      <c r="D3796" s="98">
        <f t="shared" si="123"/>
        <v>1.5113201457094112</v>
      </c>
      <c r="E3796" s="98">
        <v>-4.914857852810206E-3</v>
      </c>
      <c r="F3796" s="98">
        <v>3787</v>
      </c>
      <c r="G3796" s="76">
        <f t="shared" ca="1" si="122"/>
        <v>-1.5141837776832156E-2</v>
      </c>
    </row>
    <row r="3797" spans="2:7">
      <c r="B3797" s="283">
        <v>39861.645833333336</v>
      </c>
      <c r="C3797" s="284">
        <v>50.58</v>
      </c>
      <c r="D3797" s="98">
        <f t="shared" si="123"/>
        <v>-0.90712961092852029</v>
      </c>
      <c r="E3797" s="98">
        <v>-4.9183553019870319E-3</v>
      </c>
      <c r="F3797" s="98">
        <v>3788</v>
      </c>
      <c r="G3797" s="76">
        <f t="shared" ca="1" si="122"/>
        <v>-3.441286186536887E-2</v>
      </c>
    </row>
    <row r="3798" spans="2:7">
      <c r="B3798" s="283">
        <v>41857.645833333336</v>
      </c>
      <c r="C3798" s="284">
        <v>192.08</v>
      </c>
      <c r="D3798" s="98">
        <f t="shared" si="123"/>
        <v>2.7975484381178335</v>
      </c>
      <c r="E3798" s="98">
        <v>-4.9215147904470014E-3</v>
      </c>
      <c r="F3798" s="98">
        <v>3789</v>
      </c>
      <c r="G3798" s="76">
        <f t="shared" ca="1" si="122"/>
        <v>-2.9319594382587924E-2</v>
      </c>
    </row>
    <row r="3799" spans="2:7">
      <c r="B3799" s="283">
        <v>38517.645833333336</v>
      </c>
      <c r="C3799" s="284">
        <v>52.47</v>
      </c>
      <c r="D3799" s="98">
        <f t="shared" si="123"/>
        <v>-0.72683256976259902</v>
      </c>
      <c r="E3799" s="98">
        <v>-4.9307794424425788E-3</v>
      </c>
      <c r="F3799" s="98">
        <v>3790</v>
      </c>
      <c r="G3799" s="76">
        <f t="shared" ca="1" si="122"/>
        <v>-3.6726397778681398E-2</v>
      </c>
    </row>
    <row r="3800" spans="2:7">
      <c r="B3800" s="283">
        <v>36872.645833333336</v>
      </c>
      <c r="C3800" s="284">
        <v>30.24</v>
      </c>
      <c r="D3800" s="98">
        <f t="shared" si="123"/>
        <v>-0.42367066895368788</v>
      </c>
      <c r="E3800" s="98">
        <v>-4.9358341559724295E-3</v>
      </c>
      <c r="F3800" s="98">
        <v>3791</v>
      </c>
      <c r="G3800" s="76">
        <f t="shared" ca="1" si="122"/>
        <v>-3.0184146053231953E-3</v>
      </c>
    </row>
    <row r="3801" spans="2:7">
      <c r="B3801" s="283">
        <v>42177.645833333336</v>
      </c>
      <c r="C3801" s="284">
        <v>161.27000000000001</v>
      </c>
      <c r="D3801" s="98">
        <f t="shared" si="123"/>
        <v>4.3330026455026465</v>
      </c>
      <c r="E3801" s="98">
        <v>-4.9361387054974726E-3</v>
      </c>
      <c r="F3801" s="98">
        <v>3792</v>
      </c>
      <c r="G3801" s="76">
        <f t="shared" ca="1" si="122"/>
        <v>-7.4618068971317401E-3</v>
      </c>
    </row>
    <row r="3802" spans="2:7">
      <c r="B3802" s="283">
        <v>39672.645833333336</v>
      </c>
      <c r="C3802" s="284">
        <v>98.73</v>
      </c>
      <c r="D3802" s="98">
        <f t="shared" si="123"/>
        <v>-0.38779686240466305</v>
      </c>
      <c r="E3802" s="98">
        <v>-4.9385204595847609E-3</v>
      </c>
      <c r="F3802" s="98">
        <v>3793</v>
      </c>
      <c r="G3802" s="76">
        <f t="shared" ca="1" si="122"/>
        <v>-2.0888651398079959E-2</v>
      </c>
    </row>
    <row r="3803" spans="2:7">
      <c r="B3803" s="283">
        <v>39136.645833333336</v>
      </c>
      <c r="C3803" s="284">
        <v>82.6</v>
      </c>
      <c r="D3803" s="98">
        <f t="shared" si="123"/>
        <v>-0.16337486073128749</v>
      </c>
      <c r="E3803" s="98">
        <v>-4.9391639561500167E-3</v>
      </c>
      <c r="F3803" s="98">
        <v>3794</v>
      </c>
      <c r="G3803" s="76">
        <f t="shared" ca="1" si="122"/>
        <v>1.4057895448001765E-2</v>
      </c>
    </row>
    <row r="3804" spans="2:7">
      <c r="B3804" s="283">
        <v>45456.645833333336</v>
      </c>
      <c r="C3804" s="284">
        <v>1286.57</v>
      </c>
      <c r="D3804" s="98">
        <f t="shared" si="123"/>
        <v>14.57590799031477</v>
      </c>
      <c r="E3804" s="98">
        <v>-4.9498441572504159E-3</v>
      </c>
      <c r="F3804" s="98">
        <v>3795</v>
      </c>
      <c r="G3804" s="76">
        <f t="shared" ca="1" si="122"/>
        <v>3.7341470744382987E-2</v>
      </c>
    </row>
    <row r="3805" spans="2:7">
      <c r="B3805" s="283">
        <v>40504.645833333336</v>
      </c>
      <c r="C3805" s="284">
        <v>130.63999999999999</v>
      </c>
      <c r="D3805" s="98">
        <f t="shared" si="123"/>
        <v>-0.89845869249244115</v>
      </c>
      <c r="E3805" s="98">
        <v>-4.9508721151649837E-3</v>
      </c>
      <c r="F3805" s="98">
        <v>3796</v>
      </c>
      <c r="G3805" s="76">
        <f t="shared" ca="1" si="122"/>
        <v>1.601990221752557E-2</v>
      </c>
    </row>
    <row r="3806" spans="2:7">
      <c r="B3806" s="283">
        <v>45085.645833333336</v>
      </c>
      <c r="C3806" s="284">
        <v>564.04999999999995</v>
      </c>
      <c r="D3806" s="98">
        <f t="shared" si="123"/>
        <v>3.3175903245560319</v>
      </c>
      <c r="E3806" s="98">
        <v>-4.9746855540071522E-3</v>
      </c>
      <c r="F3806" s="98">
        <v>3797</v>
      </c>
      <c r="G3806" s="76">
        <f t="shared" ca="1" si="122"/>
        <v>2.7780752026947086E-2</v>
      </c>
    </row>
    <row r="3807" spans="2:7">
      <c r="B3807" s="283">
        <v>43300.645833333336</v>
      </c>
      <c r="C3807" s="284">
        <v>225.92</v>
      </c>
      <c r="D3807" s="98">
        <f t="shared" si="123"/>
        <v>-0.59946813225777862</v>
      </c>
      <c r="E3807" s="98">
        <v>-4.9768773397931287E-3</v>
      </c>
      <c r="F3807" s="98">
        <v>3798</v>
      </c>
      <c r="G3807" s="76">
        <f t="shared" ca="1" si="122"/>
        <v>1.9475056140888698E-2</v>
      </c>
    </row>
    <row r="3808" spans="2:7">
      <c r="B3808" s="283">
        <v>44568.645833333336</v>
      </c>
      <c r="C3808" s="284">
        <v>373.8</v>
      </c>
      <c r="D3808" s="98">
        <f t="shared" si="123"/>
        <v>0.65456798866855537</v>
      </c>
      <c r="E3808" s="98">
        <v>-4.9777730454920732E-3</v>
      </c>
      <c r="F3808" s="98">
        <v>3799</v>
      </c>
      <c r="G3808" s="76">
        <f t="shared" ca="1" si="122"/>
        <v>2.2724133102498996E-2</v>
      </c>
    </row>
    <row r="3809" spans="2:7">
      <c r="B3809" s="283">
        <v>42116.645833333336</v>
      </c>
      <c r="C3809" s="284">
        <v>169.43</v>
      </c>
      <c r="D3809" s="98">
        <f t="shared" si="123"/>
        <v>-0.54673622257891918</v>
      </c>
      <c r="E3809" s="98">
        <v>-4.9917782475921157E-3</v>
      </c>
      <c r="F3809" s="98">
        <v>3800</v>
      </c>
      <c r="G3809" s="76">
        <f t="shared" ca="1" si="122"/>
        <v>-1.6447856818709767E-2</v>
      </c>
    </row>
    <row r="3810" spans="2:7">
      <c r="B3810" s="283">
        <v>44341.645833333336</v>
      </c>
      <c r="C3810" s="284">
        <v>300.67</v>
      </c>
      <c r="D3810" s="98">
        <f t="shared" si="123"/>
        <v>0.77459717877589562</v>
      </c>
      <c r="E3810" s="98">
        <v>-4.9970216427294156E-3</v>
      </c>
      <c r="F3810" s="98">
        <v>3801</v>
      </c>
      <c r="G3810" s="76">
        <f t="shared" ca="1" si="122"/>
        <v>-4.372491379387073E-2</v>
      </c>
    </row>
    <row r="3811" spans="2:7">
      <c r="B3811" s="283">
        <v>37739.645833333336</v>
      </c>
      <c r="C3811" s="284">
        <v>19.899999999999999</v>
      </c>
      <c r="D3811" s="98">
        <f t="shared" si="123"/>
        <v>-0.93381448099245024</v>
      </c>
      <c r="E3811" s="98">
        <v>-5.0000000000001155E-3</v>
      </c>
      <c r="F3811" s="98">
        <v>3802</v>
      </c>
      <c r="G3811" s="76">
        <f t="shared" ca="1" si="122"/>
        <v>4.9806865219229977E-3</v>
      </c>
    </row>
    <row r="3812" spans="2:7">
      <c r="B3812" s="283">
        <v>43168.645833333336</v>
      </c>
      <c r="C3812" s="284">
        <v>268.22000000000003</v>
      </c>
      <c r="D3812" s="98">
        <f t="shared" si="123"/>
        <v>12.478391959798998</v>
      </c>
      <c r="E3812" s="98">
        <v>-5.0079756649477059E-3</v>
      </c>
      <c r="F3812" s="98">
        <v>3803</v>
      </c>
      <c r="G3812" s="76">
        <f t="shared" ca="1" si="122"/>
        <v>-1.3954774503346812E-2</v>
      </c>
    </row>
    <row r="3813" spans="2:7">
      <c r="B3813" s="283">
        <v>38336.645833333336</v>
      </c>
      <c r="C3813" s="284">
        <v>31.72</v>
      </c>
      <c r="D3813" s="98">
        <f t="shared" si="123"/>
        <v>-0.88173887107598237</v>
      </c>
      <c r="E3813" s="98">
        <v>-5.0188205771644068E-3</v>
      </c>
      <c r="F3813" s="98">
        <v>3804</v>
      </c>
      <c r="G3813" s="76">
        <f t="shared" ca="1" si="122"/>
        <v>-1.3364311781495188E-2</v>
      </c>
    </row>
    <row r="3814" spans="2:7">
      <c r="B3814" s="283">
        <v>42985.645833333336</v>
      </c>
      <c r="C3814" s="284">
        <v>346.82</v>
      </c>
      <c r="D3814" s="98">
        <f t="shared" si="123"/>
        <v>9.9337957124842369</v>
      </c>
      <c r="E3814" s="98">
        <v>-5.0205123791491335E-3</v>
      </c>
      <c r="F3814" s="98">
        <v>3805</v>
      </c>
      <c r="G3814" s="76">
        <f t="shared" ca="1" si="122"/>
        <v>-9.19797599854634E-3</v>
      </c>
    </row>
    <row r="3815" spans="2:7">
      <c r="B3815" s="283">
        <v>37740.645833333336</v>
      </c>
      <c r="C3815" s="284">
        <v>19.8</v>
      </c>
      <c r="D3815" s="98">
        <f t="shared" si="123"/>
        <v>-0.94290986678968913</v>
      </c>
      <c r="E3815" s="98">
        <v>-5.0251256281406143E-3</v>
      </c>
      <c r="F3815" s="98">
        <v>3806</v>
      </c>
      <c r="G3815" s="76">
        <f t="shared" ca="1" si="122"/>
        <v>-2.4271616213448758E-2</v>
      </c>
    </row>
    <row r="3816" spans="2:7">
      <c r="B3816" s="283">
        <v>44971.645833333336</v>
      </c>
      <c r="C3816" s="284">
        <v>557.53</v>
      </c>
      <c r="D3816" s="98">
        <f t="shared" si="123"/>
        <v>27.158080808080804</v>
      </c>
      <c r="E3816" s="98">
        <v>-5.0325689301330412E-3</v>
      </c>
      <c r="F3816" s="98">
        <v>3807</v>
      </c>
      <c r="G3816" s="76">
        <f t="shared" ca="1" si="122"/>
        <v>-3.0796754003905705E-2</v>
      </c>
    </row>
    <row r="3817" spans="2:7">
      <c r="B3817" s="283">
        <v>41794.645833333336</v>
      </c>
      <c r="C3817" s="284">
        <v>206.67</v>
      </c>
      <c r="D3817" s="98">
        <f t="shared" si="123"/>
        <v>-0.62931142718777466</v>
      </c>
      <c r="E3817" s="98">
        <v>-5.0548815713461481E-3</v>
      </c>
      <c r="F3817" s="98">
        <v>3808</v>
      </c>
      <c r="G3817" s="76">
        <f t="shared" ca="1" si="122"/>
        <v>1.522040184163438E-2</v>
      </c>
    </row>
    <row r="3818" spans="2:7">
      <c r="B3818" s="283">
        <v>40800.645833333336</v>
      </c>
      <c r="C3818" s="284">
        <v>231.3</v>
      </c>
      <c r="D3818" s="98">
        <f t="shared" si="123"/>
        <v>0.11917549716940057</v>
      </c>
      <c r="E3818" s="98">
        <v>-5.075705437026734E-3</v>
      </c>
      <c r="F3818" s="98">
        <v>3809</v>
      </c>
      <c r="G3818" s="76">
        <f t="shared" ca="1" si="122"/>
        <v>2.4123151781278374E-2</v>
      </c>
    </row>
    <row r="3819" spans="2:7">
      <c r="B3819" s="283">
        <v>39335.645833333336</v>
      </c>
      <c r="C3819" s="284">
        <v>94.08</v>
      </c>
      <c r="D3819" s="98">
        <f t="shared" si="123"/>
        <v>-0.59325551232166018</v>
      </c>
      <c r="E3819" s="98">
        <v>-5.0761421319797106E-3</v>
      </c>
      <c r="F3819" s="98">
        <v>3810</v>
      </c>
      <c r="G3819" s="76">
        <f t="shared" ca="1" si="122"/>
        <v>-1.1974679405986146E-2</v>
      </c>
    </row>
    <row r="3820" spans="2:7">
      <c r="B3820" s="283">
        <v>45828.645833333336</v>
      </c>
      <c r="C3820" s="284">
        <v>2669.67</v>
      </c>
      <c r="D3820" s="98">
        <f t="shared" si="123"/>
        <v>27.376594387755102</v>
      </c>
      <c r="E3820" s="98">
        <v>-5.0906895536515506E-3</v>
      </c>
      <c r="F3820" s="98">
        <v>3811</v>
      </c>
      <c r="G3820" s="76">
        <f t="shared" ca="1" si="122"/>
        <v>1.7674730177694629E-2</v>
      </c>
    </row>
    <row r="3821" spans="2:7">
      <c r="B3821" s="283">
        <v>45615.645833333336</v>
      </c>
      <c r="C3821" s="284">
        <v>1995.22</v>
      </c>
      <c r="D3821" s="98">
        <f t="shared" si="123"/>
        <v>-0.2526342207089266</v>
      </c>
      <c r="E3821" s="98">
        <v>-5.0911774532145238E-3</v>
      </c>
      <c r="F3821" s="98">
        <v>3812</v>
      </c>
      <c r="G3821" s="76">
        <f t="shared" ca="1" si="122"/>
        <v>2.6167856867167015E-2</v>
      </c>
    </row>
    <row r="3822" spans="2:7">
      <c r="B3822" s="283">
        <v>41124.645833333336</v>
      </c>
      <c r="C3822" s="284">
        <v>209.05</v>
      </c>
      <c r="D3822" s="98">
        <f t="shared" si="123"/>
        <v>-0.89522458676236205</v>
      </c>
      <c r="E3822" s="98">
        <v>-5.0923281934132092E-3</v>
      </c>
      <c r="F3822" s="98">
        <v>3813</v>
      </c>
      <c r="G3822" s="76">
        <f t="shared" ca="1" si="122"/>
        <v>-1.7684702120075519E-2</v>
      </c>
    </row>
    <row r="3823" spans="2:7">
      <c r="B3823" s="283">
        <v>44447.645833333336</v>
      </c>
      <c r="C3823" s="284">
        <v>325.75</v>
      </c>
      <c r="D3823" s="98">
        <f t="shared" si="123"/>
        <v>0.55823965558478816</v>
      </c>
      <c r="E3823" s="98">
        <v>-5.1004825606255633E-3</v>
      </c>
      <c r="F3823" s="98">
        <v>3814</v>
      </c>
      <c r="G3823" s="76">
        <f t="shared" ca="1" si="122"/>
        <v>-9.0380943087079915E-3</v>
      </c>
    </row>
    <row r="3824" spans="2:7">
      <c r="B3824" s="283">
        <v>44425.645833333336</v>
      </c>
      <c r="C3824" s="284">
        <v>347.2</v>
      </c>
      <c r="D3824" s="98">
        <f t="shared" si="123"/>
        <v>6.5848042977743715E-2</v>
      </c>
      <c r="E3824" s="98">
        <v>-5.1005788297324717E-3</v>
      </c>
      <c r="F3824" s="98">
        <v>3815</v>
      </c>
      <c r="G3824" s="76">
        <f t="shared" ca="1" si="122"/>
        <v>-7.3278450302662994E-3</v>
      </c>
    </row>
    <row r="3825" spans="2:7">
      <c r="B3825" s="283">
        <v>43769.645833333336</v>
      </c>
      <c r="C3825" s="284">
        <v>364.25</v>
      </c>
      <c r="D3825" s="98">
        <f t="shared" si="123"/>
        <v>4.9107142857142794E-2</v>
      </c>
      <c r="E3825" s="98">
        <v>-5.1347881899871384E-3</v>
      </c>
      <c r="F3825" s="98">
        <v>3816</v>
      </c>
      <c r="G3825" s="76">
        <f t="shared" ca="1" si="122"/>
        <v>5.1159265104208096E-2</v>
      </c>
    </row>
    <row r="3826" spans="2:7">
      <c r="B3826" s="283">
        <v>41397.645833333336</v>
      </c>
      <c r="C3826" s="284">
        <v>159.91999999999999</v>
      </c>
      <c r="D3826" s="98">
        <f t="shared" si="123"/>
        <v>-0.56096087851750176</v>
      </c>
      <c r="E3826" s="98">
        <v>-5.1632970451012117E-3</v>
      </c>
      <c r="F3826" s="98">
        <v>3817</v>
      </c>
      <c r="G3826" s="76">
        <f t="shared" ca="1" si="122"/>
        <v>2.1736566344412143E-2</v>
      </c>
    </row>
    <row r="3827" spans="2:7">
      <c r="B3827" s="283">
        <v>38471.645833333336</v>
      </c>
      <c r="C3827" s="284">
        <v>53.93</v>
      </c>
      <c r="D3827" s="98">
        <f t="shared" si="123"/>
        <v>-0.66276888444222104</v>
      </c>
      <c r="E3827" s="98">
        <v>-5.1650986902785911E-3</v>
      </c>
      <c r="F3827" s="98">
        <v>3818</v>
      </c>
      <c r="G3827" s="76">
        <f t="shared" ca="1" si="122"/>
        <v>-4.9840542963425841E-2</v>
      </c>
    </row>
    <row r="3828" spans="2:7">
      <c r="B3828" s="283">
        <v>45232.645833333336</v>
      </c>
      <c r="C3828" s="284">
        <v>782.85</v>
      </c>
      <c r="D3828" s="98">
        <f t="shared" si="123"/>
        <v>13.516039310216948</v>
      </c>
      <c r="E3828" s="98">
        <v>-5.1720632338737582E-3</v>
      </c>
      <c r="F3828" s="98">
        <v>3819</v>
      </c>
      <c r="G3828" s="76">
        <f t="shared" ca="1" si="122"/>
        <v>-1.4514321812019736E-2</v>
      </c>
    </row>
    <row r="3829" spans="2:7">
      <c r="B3829" s="283">
        <v>42220.645833333336</v>
      </c>
      <c r="C3829" s="284">
        <v>192.27</v>
      </c>
      <c r="D3829" s="98">
        <f t="shared" si="123"/>
        <v>-0.75439739413680784</v>
      </c>
      <c r="E3829" s="98">
        <v>-5.174108759766094E-3</v>
      </c>
      <c r="F3829" s="98">
        <v>3820</v>
      </c>
      <c r="G3829" s="76">
        <f t="shared" ca="1" si="122"/>
        <v>6.2192712806784286E-3</v>
      </c>
    </row>
    <row r="3830" spans="2:7">
      <c r="B3830" s="283">
        <v>39982.645833333336</v>
      </c>
      <c r="C3830" s="284">
        <v>76.739999999999995</v>
      </c>
      <c r="D3830" s="98">
        <f t="shared" si="123"/>
        <v>-0.60087377125916686</v>
      </c>
      <c r="E3830" s="98">
        <v>-5.1853772361940553E-3</v>
      </c>
      <c r="F3830" s="98">
        <v>3821</v>
      </c>
      <c r="G3830" s="76">
        <f t="shared" ca="1" si="122"/>
        <v>-6.8867704805534349E-2</v>
      </c>
    </row>
    <row r="3831" spans="2:7">
      <c r="B3831" s="283">
        <v>44295.645833333336</v>
      </c>
      <c r="C3831" s="284">
        <v>302.05</v>
      </c>
      <c r="D3831" s="98">
        <f t="shared" si="123"/>
        <v>2.9360177221787858</v>
      </c>
      <c r="E3831" s="98">
        <v>-5.2037018739913288E-3</v>
      </c>
      <c r="F3831" s="98">
        <v>3822</v>
      </c>
      <c r="G3831" s="76">
        <f t="shared" ca="1" si="122"/>
        <v>5.9174716593092015E-3</v>
      </c>
    </row>
    <row r="3832" spans="2:7">
      <c r="B3832" s="283">
        <v>44960.645833333336</v>
      </c>
      <c r="C3832" s="284">
        <v>606.62</v>
      </c>
      <c r="D3832" s="98">
        <f t="shared" si="123"/>
        <v>1.008342989571263</v>
      </c>
      <c r="E3832" s="98">
        <v>-5.2148245326335552E-3</v>
      </c>
      <c r="F3832" s="98">
        <v>3823</v>
      </c>
      <c r="G3832" s="76">
        <f t="shared" ca="1" si="122"/>
        <v>1.9010447858423141E-2</v>
      </c>
    </row>
    <row r="3833" spans="2:7">
      <c r="B3833" s="283">
        <v>37526.645833333336</v>
      </c>
      <c r="C3833" s="284">
        <v>22.87</v>
      </c>
      <c r="D3833" s="98">
        <f t="shared" si="123"/>
        <v>-0.96229929774817846</v>
      </c>
      <c r="E3833" s="98">
        <v>-5.2196607220529323E-3</v>
      </c>
      <c r="F3833" s="98">
        <v>3824</v>
      </c>
      <c r="G3833" s="76">
        <f t="shared" ca="1" si="122"/>
        <v>1.3734249363878659E-2</v>
      </c>
    </row>
    <row r="3834" spans="2:7">
      <c r="B3834" s="283">
        <v>42082.645833333336</v>
      </c>
      <c r="C3834" s="284">
        <v>156.25</v>
      </c>
      <c r="D3834" s="98">
        <f t="shared" si="123"/>
        <v>5.8320944468736329</v>
      </c>
      <c r="E3834" s="98">
        <v>-5.2206022792384843E-3</v>
      </c>
      <c r="F3834" s="98">
        <v>3825</v>
      </c>
      <c r="G3834" s="76">
        <f t="shared" ca="1" si="122"/>
        <v>-3.2251375350354258E-2</v>
      </c>
    </row>
    <row r="3835" spans="2:7">
      <c r="B3835" s="283">
        <v>42915.645833333336</v>
      </c>
      <c r="C3835" s="284">
        <v>405.52</v>
      </c>
      <c r="D3835" s="98">
        <f t="shared" si="123"/>
        <v>1.5953279999999999</v>
      </c>
      <c r="E3835" s="98">
        <v>-5.2250705261867036E-3</v>
      </c>
      <c r="F3835" s="98">
        <v>3826</v>
      </c>
      <c r="G3835" s="76">
        <f t="shared" ca="1" si="122"/>
        <v>-5.1872712753587451E-2</v>
      </c>
    </row>
    <row r="3836" spans="2:7">
      <c r="B3836" s="283">
        <v>37874.645833333336</v>
      </c>
      <c r="C3836" s="284">
        <v>26.64</v>
      </c>
      <c r="D3836" s="98">
        <f t="shared" si="123"/>
        <v>-0.93430656934306566</v>
      </c>
      <c r="E3836" s="98">
        <v>-5.2277819268110592E-3</v>
      </c>
      <c r="F3836" s="98">
        <v>3827</v>
      </c>
      <c r="G3836" s="76">
        <f t="shared" ca="1" si="122"/>
        <v>-8.6201342685335181E-3</v>
      </c>
    </row>
    <row r="3837" spans="2:7">
      <c r="B3837" s="283">
        <v>41410.645833333336</v>
      </c>
      <c r="C3837" s="284">
        <v>228.03</v>
      </c>
      <c r="D3837" s="98">
        <f t="shared" si="123"/>
        <v>7.5596846846846848</v>
      </c>
      <c r="E3837" s="98">
        <v>-5.2349168956942194E-3</v>
      </c>
      <c r="F3837" s="98">
        <v>3828</v>
      </c>
      <c r="G3837" s="76">
        <f t="shared" ca="1" si="122"/>
        <v>1.6705540159768929E-2</v>
      </c>
    </row>
    <row r="3838" spans="2:7">
      <c r="B3838" s="283">
        <v>41088.645833333336</v>
      </c>
      <c r="C3838" s="284">
        <v>233.16</v>
      </c>
      <c r="D3838" s="98">
        <f t="shared" si="123"/>
        <v>2.2497039863175861E-2</v>
      </c>
      <c r="E3838" s="98">
        <v>-5.2476641494944021E-3</v>
      </c>
      <c r="F3838" s="98">
        <v>3829</v>
      </c>
      <c r="G3838" s="76">
        <f t="shared" ca="1" si="122"/>
        <v>-1.3475255518832416E-2</v>
      </c>
    </row>
    <row r="3839" spans="2:7">
      <c r="B3839" s="283">
        <v>41396.645833333336</v>
      </c>
      <c r="C3839" s="284">
        <v>160.75</v>
      </c>
      <c r="D3839" s="98">
        <f t="shared" si="123"/>
        <v>-0.31055927260250471</v>
      </c>
      <c r="E3839" s="98">
        <v>-5.2599009900989868E-3</v>
      </c>
      <c r="F3839" s="98">
        <v>3830</v>
      </c>
      <c r="G3839" s="76">
        <f t="shared" ca="1" si="122"/>
        <v>1.3033520404820869E-2</v>
      </c>
    </row>
    <row r="3840" spans="2:7">
      <c r="B3840" s="283">
        <v>40253.645833333336</v>
      </c>
      <c r="C3840" s="284">
        <v>113.28</v>
      </c>
      <c r="D3840" s="98">
        <f t="shared" si="123"/>
        <v>-0.29530326594090206</v>
      </c>
      <c r="E3840" s="98">
        <v>-5.2687038988408208E-3</v>
      </c>
      <c r="F3840" s="98">
        <v>3831</v>
      </c>
      <c r="G3840" s="76">
        <f t="shared" ca="1" si="122"/>
        <v>-7.0547162396172123E-3</v>
      </c>
    </row>
    <row r="3841" spans="2:7">
      <c r="B3841" s="283">
        <v>44699.645833333336</v>
      </c>
      <c r="C3841" s="284">
        <v>386.97</v>
      </c>
      <c r="D3841" s="98">
        <f t="shared" si="123"/>
        <v>2.4160487288135597</v>
      </c>
      <c r="E3841" s="98">
        <v>-5.2696519459152213E-3</v>
      </c>
      <c r="F3841" s="98">
        <v>3832</v>
      </c>
      <c r="G3841" s="76">
        <f t="shared" ca="1" si="122"/>
        <v>7.4587096623385338E-3</v>
      </c>
    </row>
    <row r="3842" spans="2:7">
      <c r="B3842" s="283">
        <v>45189.645833333336</v>
      </c>
      <c r="C3842" s="284">
        <v>681.83</v>
      </c>
      <c r="D3842" s="98">
        <f t="shared" si="123"/>
        <v>0.76197121223867481</v>
      </c>
      <c r="E3842" s="98">
        <v>-5.2812021299876166E-3</v>
      </c>
      <c r="F3842" s="98">
        <v>3833</v>
      </c>
      <c r="G3842" s="76">
        <f t="shared" ca="1" si="122"/>
        <v>1.7308633892303072E-2</v>
      </c>
    </row>
    <row r="3843" spans="2:7">
      <c r="B3843" s="283">
        <v>44022.645833333336</v>
      </c>
      <c r="C3843" s="284">
        <v>321.77</v>
      </c>
      <c r="D3843" s="98">
        <f t="shared" si="123"/>
        <v>-0.52807884663332505</v>
      </c>
      <c r="E3843" s="98">
        <v>-5.2862619018178014E-3</v>
      </c>
      <c r="F3843" s="98">
        <v>3834</v>
      </c>
      <c r="G3843" s="76">
        <f t="shared" ca="1" si="122"/>
        <v>-3.5576352267447722E-2</v>
      </c>
    </row>
    <row r="3844" spans="2:7">
      <c r="B3844" s="283">
        <v>37806.645833333336</v>
      </c>
      <c r="C3844" s="284">
        <v>24.45</v>
      </c>
      <c r="D3844" s="98">
        <f t="shared" si="123"/>
        <v>-0.92401404730086711</v>
      </c>
      <c r="E3844" s="98">
        <v>-5.2888527257932694E-3</v>
      </c>
      <c r="F3844" s="98">
        <v>3835</v>
      </c>
      <c r="G3844" s="76">
        <f t="shared" ca="1" si="122"/>
        <v>-1.8294954030253573E-2</v>
      </c>
    </row>
    <row r="3845" spans="2:7">
      <c r="B3845" s="283">
        <v>40301.645833333336</v>
      </c>
      <c r="C3845" s="284">
        <v>126</v>
      </c>
      <c r="D3845" s="98">
        <f t="shared" si="123"/>
        <v>4.1533742331288348</v>
      </c>
      <c r="E3845" s="98">
        <v>-5.289334491197617E-3</v>
      </c>
      <c r="F3845" s="98">
        <v>3836</v>
      </c>
      <c r="G3845" s="76">
        <f t="shared" ca="1" si="122"/>
        <v>-1.3276832662185142E-2</v>
      </c>
    </row>
    <row r="3846" spans="2:7">
      <c r="B3846" s="283">
        <v>38750.645833333336</v>
      </c>
      <c r="C3846" s="284">
        <v>99.61</v>
      </c>
      <c r="D3846" s="98">
        <f t="shared" si="123"/>
        <v>-0.20944444444444443</v>
      </c>
      <c r="E3846" s="98">
        <v>-5.2925903734771795E-3</v>
      </c>
      <c r="F3846" s="98">
        <v>3837</v>
      </c>
      <c r="G3846" s="76">
        <f t="shared" ca="1" si="122"/>
        <v>2.1244521079181705E-2</v>
      </c>
    </row>
    <row r="3847" spans="2:7">
      <c r="B3847" s="283">
        <v>42013.645833333336</v>
      </c>
      <c r="C3847" s="284">
        <v>189.67</v>
      </c>
      <c r="D3847" s="98">
        <f t="shared" si="123"/>
        <v>0.90412609175785552</v>
      </c>
      <c r="E3847" s="98">
        <v>-5.296832389343531E-3</v>
      </c>
      <c r="F3847" s="98">
        <v>3838</v>
      </c>
      <c r="G3847" s="76">
        <f t="shared" ca="1" si="122"/>
        <v>-2.3773427684793687E-2</v>
      </c>
    </row>
    <row r="3848" spans="2:7">
      <c r="B3848" s="283">
        <v>45251.645833333336</v>
      </c>
      <c r="C3848" s="284">
        <v>688.85</v>
      </c>
      <c r="D3848" s="98">
        <f t="shared" si="123"/>
        <v>2.631834238414088</v>
      </c>
      <c r="E3848" s="98">
        <v>-5.2994859354241752E-3</v>
      </c>
      <c r="F3848" s="98">
        <v>3839</v>
      </c>
      <c r="G3848" s="76">
        <f t="shared" ca="1" si="122"/>
        <v>-2.6676161191743651E-3</v>
      </c>
    </row>
    <row r="3849" spans="2:7">
      <c r="B3849" s="283">
        <v>45478.645833333336</v>
      </c>
      <c r="C3849" s="284">
        <v>1444.37</v>
      </c>
      <c r="D3849" s="98">
        <f t="shared" si="123"/>
        <v>1.0967844958989619</v>
      </c>
      <c r="E3849" s="98">
        <v>-5.3096248140598323E-3</v>
      </c>
      <c r="F3849" s="98">
        <v>3840</v>
      </c>
      <c r="G3849" s="76">
        <f t="shared" ca="1" si="122"/>
        <v>1.7080148038676895E-2</v>
      </c>
    </row>
    <row r="3850" spans="2:7">
      <c r="B3850" s="283">
        <v>40779.645833333336</v>
      </c>
      <c r="C3850" s="284">
        <v>215.29</v>
      </c>
      <c r="D3850" s="98">
        <f t="shared" si="123"/>
        <v>-0.85094539487804366</v>
      </c>
      <c r="E3850" s="98">
        <v>-5.3132507854370958E-3</v>
      </c>
      <c r="F3850" s="98">
        <v>3841</v>
      </c>
      <c r="G3850" s="76">
        <f t="shared" ref="G3850:G3913" ca="1" si="124">_xlfn.NORM.INV(RAND(),M$12,M$13)</f>
        <v>1.0825712455982694E-2</v>
      </c>
    </row>
    <row r="3851" spans="2:7">
      <c r="B3851" s="283">
        <v>39099.645833333336</v>
      </c>
      <c r="C3851" s="284">
        <v>91.71</v>
      </c>
      <c r="D3851" s="98">
        <f t="shared" ref="D3851:D3914" si="125">C3851/C3850-1</f>
        <v>-0.57401644293743326</v>
      </c>
      <c r="E3851" s="98">
        <v>-5.3145336225597362E-3</v>
      </c>
      <c r="F3851" s="98">
        <v>3842</v>
      </c>
      <c r="G3851" s="76">
        <f t="shared" ca="1" si="124"/>
        <v>1.2582130018507448E-2</v>
      </c>
    </row>
    <row r="3852" spans="2:7">
      <c r="B3852" s="283">
        <v>41852.645833333336</v>
      </c>
      <c r="C3852" s="284">
        <v>175.87</v>
      </c>
      <c r="D3852" s="98">
        <f t="shared" si="125"/>
        <v>0.9176752807763604</v>
      </c>
      <c r="E3852" s="98">
        <v>-5.3164413777501141E-3</v>
      </c>
      <c r="F3852" s="98">
        <v>3843</v>
      </c>
      <c r="G3852" s="76">
        <f t="shared" ca="1" si="124"/>
        <v>-5.136905354816311E-2</v>
      </c>
    </row>
    <row r="3853" spans="2:7">
      <c r="B3853" s="283">
        <v>44805.645833333336</v>
      </c>
      <c r="C3853" s="284">
        <v>368.15</v>
      </c>
      <c r="D3853" s="98">
        <f t="shared" si="125"/>
        <v>1.0933075567180301</v>
      </c>
      <c r="E3853" s="98">
        <v>-5.322598076299645E-3</v>
      </c>
      <c r="F3853" s="98">
        <v>3844</v>
      </c>
      <c r="G3853" s="76">
        <f t="shared" ca="1" si="124"/>
        <v>-7.4496051371819392E-3</v>
      </c>
    </row>
    <row r="3854" spans="2:7">
      <c r="B3854" s="283">
        <v>39588.645833333336</v>
      </c>
      <c r="C3854" s="284">
        <v>94.92</v>
      </c>
      <c r="D3854" s="98">
        <f t="shared" si="125"/>
        <v>-0.74217031101453212</v>
      </c>
      <c r="E3854" s="98">
        <v>-5.3442313737819269E-3</v>
      </c>
      <c r="F3854" s="98">
        <v>3845</v>
      </c>
      <c r="G3854" s="76">
        <f t="shared" ca="1" si="124"/>
        <v>2.3392791255158918E-2</v>
      </c>
    </row>
    <row r="3855" spans="2:7">
      <c r="B3855" s="283">
        <v>44251.645833333336</v>
      </c>
      <c r="C3855" s="284">
        <v>302.17</v>
      </c>
      <c r="D3855" s="98">
        <f t="shared" si="125"/>
        <v>2.183417614833544</v>
      </c>
      <c r="E3855" s="98">
        <v>-5.3653719552336776E-3</v>
      </c>
      <c r="F3855" s="98">
        <v>3846</v>
      </c>
      <c r="G3855" s="76">
        <f t="shared" ca="1" si="124"/>
        <v>7.2911273530972369E-3</v>
      </c>
    </row>
    <row r="3856" spans="2:7">
      <c r="B3856" s="283">
        <v>43580.645833333336</v>
      </c>
      <c r="C3856" s="284">
        <v>374.4</v>
      </c>
      <c r="D3856" s="98">
        <f t="shared" si="125"/>
        <v>0.23903762782539606</v>
      </c>
      <c r="E3856" s="98">
        <v>-5.3663461027576576E-3</v>
      </c>
      <c r="F3856" s="98">
        <v>3847</v>
      </c>
      <c r="G3856" s="76">
        <f t="shared" ca="1" si="124"/>
        <v>-3.6408982748849968E-2</v>
      </c>
    </row>
    <row r="3857" spans="2:7">
      <c r="B3857" s="283">
        <v>39000.645833333336</v>
      </c>
      <c r="C3857" s="284">
        <v>73.930000000000007</v>
      </c>
      <c r="D3857" s="98">
        <f t="shared" si="125"/>
        <v>-0.80253739316239314</v>
      </c>
      <c r="E3857" s="98">
        <v>-5.3814072379926303E-3</v>
      </c>
      <c r="F3857" s="98">
        <v>3848</v>
      </c>
      <c r="G3857" s="76">
        <f t="shared" ca="1" si="124"/>
        <v>9.8431746527032869E-3</v>
      </c>
    </row>
    <row r="3858" spans="2:7">
      <c r="B3858" s="283">
        <v>43073.645833333336</v>
      </c>
      <c r="C3858" s="284">
        <v>330.13</v>
      </c>
      <c r="D3858" s="98">
        <f t="shared" si="125"/>
        <v>3.4654402813472203</v>
      </c>
      <c r="E3858" s="98">
        <v>-5.3928657507833488E-3</v>
      </c>
      <c r="F3858" s="98">
        <v>3849</v>
      </c>
      <c r="G3858" s="76">
        <f t="shared" ca="1" si="124"/>
        <v>2.4220351963239978E-3</v>
      </c>
    </row>
    <row r="3859" spans="2:7">
      <c r="B3859" s="283">
        <v>41176.645833333336</v>
      </c>
      <c r="C3859" s="284">
        <v>211.67</v>
      </c>
      <c r="D3859" s="98">
        <f t="shared" si="125"/>
        <v>-0.35882834035077094</v>
      </c>
      <c r="E3859" s="98">
        <v>-5.403627478620443E-3</v>
      </c>
      <c r="F3859" s="98">
        <v>3850</v>
      </c>
      <c r="G3859" s="76">
        <f t="shared" ca="1" si="124"/>
        <v>-4.9341712139336073E-2</v>
      </c>
    </row>
    <row r="3860" spans="2:7">
      <c r="B3860" s="283">
        <v>41912.645833333336</v>
      </c>
      <c r="C3860" s="284">
        <v>189.4</v>
      </c>
      <c r="D3860" s="98">
        <f t="shared" si="125"/>
        <v>-0.10521094155997535</v>
      </c>
      <c r="E3860" s="98">
        <v>-5.4088116368219419E-3</v>
      </c>
      <c r="F3860" s="98">
        <v>3851</v>
      </c>
      <c r="G3860" s="76">
        <f t="shared" ca="1" si="124"/>
        <v>-2.5650437970283009E-3</v>
      </c>
    </row>
    <row r="3861" spans="2:7">
      <c r="B3861" s="283">
        <v>41416.645833333336</v>
      </c>
      <c r="C3861" s="284">
        <v>225.91</v>
      </c>
      <c r="D3861" s="98">
        <f t="shared" si="125"/>
        <v>0.19276663146779294</v>
      </c>
      <c r="E3861" s="98">
        <v>-5.4151624548736121E-3</v>
      </c>
      <c r="F3861" s="98">
        <v>3852</v>
      </c>
      <c r="G3861" s="76">
        <f t="shared" ca="1" si="124"/>
        <v>-1.9846806661126891E-2</v>
      </c>
    </row>
    <row r="3862" spans="2:7">
      <c r="B3862" s="283">
        <v>44130.645833333336</v>
      </c>
      <c r="C3862" s="284">
        <v>297.25</v>
      </c>
      <c r="D3862" s="98">
        <f t="shared" si="125"/>
        <v>0.31578947368421062</v>
      </c>
      <c r="E3862" s="98">
        <v>-5.4204169036704553E-3</v>
      </c>
      <c r="F3862" s="98">
        <v>3853</v>
      </c>
      <c r="G3862" s="76">
        <f t="shared" ca="1" si="124"/>
        <v>2.9286730156462298E-2</v>
      </c>
    </row>
    <row r="3863" spans="2:7">
      <c r="B3863" s="283">
        <v>44111.645833333336</v>
      </c>
      <c r="C3863" s="284">
        <v>302.2</v>
      </c>
      <c r="D3863" s="98">
        <f t="shared" si="125"/>
        <v>1.6652649285113563E-2</v>
      </c>
      <c r="E3863" s="98">
        <v>-5.430311008721489E-3</v>
      </c>
      <c r="F3863" s="98">
        <v>3854</v>
      </c>
      <c r="G3863" s="76">
        <f t="shared" ca="1" si="124"/>
        <v>2.3224127212245461E-3</v>
      </c>
    </row>
    <row r="3864" spans="2:7">
      <c r="B3864" s="283">
        <v>45819.645833333336</v>
      </c>
      <c r="C3864" s="284">
        <v>2746.17</v>
      </c>
      <c r="D3864" s="98">
        <f t="shared" si="125"/>
        <v>8.0872600926538727</v>
      </c>
      <c r="E3864" s="98">
        <v>-5.4324797096882982E-3</v>
      </c>
      <c r="F3864" s="98">
        <v>3855</v>
      </c>
      <c r="G3864" s="76">
        <f t="shared" ca="1" si="124"/>
        <v>2.6562720394246054E-2</v>
      </c>
    </row>
    <row r="3865" spans="2:7">
      <c r="B3865" s="283">
        <v>41537.645833333336</v>
      </c>
      <c r="C3865" s="284">
        <v>173.71</v>
      </c>
      <c r="D3865" s="98">
        <f t="shared" si="125"/>
        <v>-0.93674462979349427</v>
      </c>
      <c r="E3865" s="98">
        <v>-5.4391388984311728E-3</v>
      </c>
      <c r="F3865" s="98">
        <v>3856</v>
      </c>
      <c r="G3865" s="76">
        <f t="shared" ca="1" si="124"/>
        <v>1.0664776692508763E-2</v>
      </c>
    </row>
    <row r="3866" spans="2:7">
      <c r="B3866" s="283">
        <v>41327.645833333336</v>
      </c>
      <c r="C3866" s="284">
        <v>200.97</v>
      </c>
      <c r="D3866" s="98">
        <f t="shared" si="125"/>
        <v>0.15692821368948251</v>
      </c>
      <c r="E3866" s="98">
        <v>-5.4436581382688587E-3</v>
      </c>
      <c r="F3866" s="98">
        <v>3857</v>
      </c>
      <c r="G3866" s="76">
        <f t="shared" ca="1" si="124"/>
        <v>9.4077189662178876E-3</v>
      </c>
    </row>
    <row r="3867" spans="2:7">
      <c r="B3867" s="283">
        <v>45593.645833333336</v>
      </c>
      <c r="C3867" s="284">
        <v>2088.83</v>
      </c>
      <c r="D3867" s="98">
        <f t="shared" si="125"/>
        <v>9.3937403592576008</v>
      </c>
      <c r="E3867" s="98">
        <v>-5.45165406517234E-3</v>
      </c>
      <c r="F3867" s="98">
        <v>3858</v>
      </c>
      <c r="G3867" s="76">
        <f t="shared" ca="1" si="124"/>
        <v>-5.9343270752129831E-3</v>
      </c>
    </row>
    <row r="3868" spans="2:7">
      <c r="B3868" s="283">
        <v>40235.645833333336</v>
      </c>
      <c r="C3868" s="284">
        <v>120.34</v>
      </c>
      <c r="D3868" s="98">
        <f t="shared" si="125"/>
        <v>-0.94238880138642211</v>
      </c>
      <c r="E3868" s="98">
        <v>-5.4545454545453786E-3</v>
      </c>
      <c r="F3868" s="98">
        <v>3859</v>
      </c>
      <c r="G3868" s="76">
        <f t="shared" ca="1" si="124"/>
        <v>1.4502217261431388E-2</v>
      </c>
    </row>
    <row r="3869" spans="2:7">
      <c r="B3869" s="283">
        <v>36908.645833333336</v>
      </c>
      <c r="C3869" s="284">
        <v>38.26</v>
      </c>
      <c r="D3869" s="98">
        <f t="shared" si="125"/>
        <v>-0.68206747548612268</v>
      </c>
      <c r="E3869" s="98">
        <v>-5.458799064205877E-3</v>
      </c>
      <c r="F3869" s="98">
        <v>3860</v>
      </c>
      <c r="G3869" s="76">
        <f t="shared" ca="1" si="124"/>
        <v>9.9069176542423074E-3</v>
      </c>
    </row>
    <row r="3870" spans="2:7">
      <c r="B3870" s="283">
        <v>39030.645833333336</v>
      </c>
      <c r="C3870" s="284">
        <v>72.72</v>
      </c>
      <c r="D3870" s="98">
        <f t="shared" si="125"/>
        <v>0.90067956089911139</v>
      </c>
      <c r="E3870" s="98">
        <v>-5.4704595185995908E-3</v>
      </c>
      <c r="F3870" s="98">
        <v>3861</v>
      </c>
      <c r="G3870" s="76">
        <f t="shared" ca="1" si="124"/>
        <v>-2.4996139488734741E-2</v>
      </c>
    </row>
    <row r="3871" spans="2:7">
      <c r="B3871" s="283">
        <v>39780.645833333336</v>
      </c>
      <c r="C3871" s="284">
        <v>56.25</v>
      </c>
      <c r="D3871" s="98">
        <f t="shared" si="125"/>
        <v>-0.22648514851485146</v>
      </c>
      <c r="E3871" s="98">
        <v>-5.4809052333805175E-3</v>
      </c>
      <c r="F3871" s="98">
        <v>3862</v>
      </c>
      <c r="G3871" s="76">
        <f t="shared" ca="1" si="124"/>
        <v>-6.5968130366858446E-2</v>
      </c>
    </row>
    <row r="3872" spans="2:7">
      <c r="B3872" s="283">
        <v>44881.645833333336</v>
      </c>
      <c r="C3872" s="284">
        <v>583.75</v>
      </c>
      <c r="D3872" s="98">
        <f t="shared" si="125"/>
        <v>9.3777777777777782</v>
      </c>
      <c r="E3872" s="98">
        <v>-5.485799955704751E-3</v>
      </c>
      <c r="F3872" s="98">
        <v>3863</v>
      </c>
      <c r="G3872" s="76">
        <f t="shared" ca="1" si="124"/>
        <v>1.3876685501633356E-2</v>
      </c>
    </row>
    <row r="3873" spans="2:7">
      <c r="B3873" s="283">
        <v>43069.645833333336</v>
      </c>
      <c r="C3873" s="284">
        <v>334.53</v>
      </c>
      <c r="D3873" s="98">
        <f t="shared" si="125"/>
        <v>-0.42692933618843687</v>
      </c>
      <c r="E3873" s="98">
        <v>-5.4997324454486574E-3</v>
      </c>
      <c r="F3873" s="98">
        <v>3864</v>
      </c>
      <c r="G3873" s="76">
        <f t="shared" ca="1" si="124"/>
        <v>-2.0960024835309624E-2</v>
      </c>
    </row>
    <row r="3874" spans="2:7">
      <c r="B3874" s="283">
        <v>44133.645833333336</v>
      </c>
      <c r="C3874" s="284">
        <v>298.32</v>
      </c>
      <c r="D3874" s="98">
        <f t="shared" si="125"/>
        <v>-0.108241413326159</v>
      </c>
      <c r="E3874" s="98">
        <v>-5.5005500550056041E-3</v>
      </c>
      <c r="F3874" s="98">
        <v>3865</v>
      </c>
      <c r="G3874" s="76">
        <f t="shared" ca="1" si="124"/>
        <v>-2.1096135612750921E-2</v>
      </c>
    </row>
    <row r="3875" spans="2:7">
      <c r="B3875" s="283">
        <v>39329.645833333336</v>
      </c>
      <c r="C3875" s="284">
        <v>86.73</v>
      </c>
      <c r="D3875" s="98">
        <f t="shared" si="125"/>
        <v>-0.70927192276749795</v>
      </c>
      <c r="E3875" s="98">
        <v>-5.503955968352181E-3</v>
      </c>
      <c r="F3875" s="98">
        <v>3866</v>
      </c>
      <c r="G3875" s="76">
        <f t="shared" ca="1" si="124"/>
        <v>5.2485136509879213E-3</v>
      </c>
    </row>
    <row r="3876" spans="2:7">
      <c r="B3876" s="283">
        <v>44895.645833333336</v>
      </c>
      <c r="C3876" s="284">
        <v>601.65</v>
      </c>
      <c r="D3876" s="98">
        <f t="shared" si="125"/>
        <v>5.9370460048426148</v>
      </c>
      <c r="E3876" s="98">
        <v>-5.5043141922047623E-3</v>
      </c>
      <c r="F3876" s="98">
        <v>3867</v>
      </c>
      <c r="G3876" s="76">
        <f t="shared" ca="1" si="124"/>
        <v>2.7710698829195312E-2</v>
      </c>
    </row>
    <row r="3877" spans="2:7">
      <c r="B3877" s="283">
        <v>38756.645833333336</v>
      </c>
      <c r="C3877" s="284">
        <v>97.39</v>
      </c>
      <c r="D3877" s="98">
        <f t="shared" si="125"/>
        <v>-0.83812848001329676</v>
      </c>
      <c r="E3877" s="98">
        <v>-5.51414275502915E-3</v>
      </c>
      <c r="F3877" s="98">
        <v>3868</v>
      </c>
      <c r="G3877" s="76">
        <f t="shared" ca="1" si="124"/>
        <v>-7.7574525299211224E-3</v>
      </c>
    </row>
    <row r="3878" spans="2:7">
      <c r="B3878" s="283">
        <v>39652.645833333336</v>
      </c>
      <c r="C3878" s="284">
        <v>90</v>
      </c>
      <c r="D3878" s="98">
        <f t="shared" si="125"/>
        <v>-7.588048054215013E-2</v>
      </c>
      <c r="E3878" s="98">
        <v>-5.5248618784530246E-3</v>
      </c>
      <c r="F3878" s="98">
        <v>3869</v>
      </c>
      <c r="G3878" s="76">
        <f t="shared" ca="1" si="124"/>
        <v>2.7959053974513193E-2</v>
      </c>
    </row>
    <row r="3879" spans="2:7">
      <c r="B3879" s="283">
        <v>44223.645833333336</v>
      </c>
      <c r="C3879" s="284">
        <v>305.89999999999998</v>
      </c>
      <c r="D3879" s="98">
        <f t="shared" si="125"/>
        <v>2.3988888888888886</v>
      </c>
      <c r="E3879" s="98">
        <v>-5.5266579973993757E-3</v>
      </c>
      <c r="F3879" s="98">
        <v>3870</v>
      </c>
      <c r="G3879" s="76">
        <f t="shared" ca="1" si="124"/>
        <v>1.2313715769024852E-2</v>
      </c>
    </row>
    <row r="3880" spans="2:7">
      <c r="B3880" s="283">
        <v>43097.645833333336</v>
      </c>
      <c r="C3880" s="284">
        <v>329.22</v>
      </c>
      <c r="D3880" s="98">
        <f t="shared" si="125"/>
        <v>7.6234063419418296E-2</v>
      </c>
      <c r="E3880" s="98">
        <v>-5.527865881286731E-3</v>
      </c>
      <c r="F3880" s="98">
        <v>3871</v>
      </c>
      <c r="G3880" s="76">
        <f t="shared" ca="1" si="124"/>
        <v>-1.8236568636546588E-2</v>
      </c>
    </row>
    <row r="3881" spans="2:7">
      <c r="B3881" s="283">
        <v>45299.645833333336</v>
      </c>
      <c r="C3881" s="284">
        <v>734.88</v>
      </c>
      <c r="D3881" s="98">
        <f t="shared" si="125"/>
        <v>1.2321851649353013</v>
      </c>
      <c r="E3881" s="98">
        <v>-5.5347307739150864E-3</v>
      </c>
      <c r="F3881" s="98">
        <v>3872</v>
      </c>
      <c r="G3881" s="76">
        <f t="shared" ca="1" si="124"/>
        <v>-5.8330508222474105E-2</v>
      </c>
    </row>
    <row r="3882" spans="2:7">
      <c r="B3882" s="283">
        <v>45454.645833333336</v>
      </c>
      <c r="C3882" s="284">
        <v>1292.02</v>
      </c>
      <c r="D3882" s="98">
        <f t="shared" si="125"/>
        <v>0.75813738297409095</v>
      </c>
      <c r="E3882" s="98">
        <v>-5.5417866104278124E-3</v>
      </c>
      <c r="F3882" s="98">
        <v>3873</v>
      </c>
      <c r="G3882" s="76">
        <f t="shared" ca="1" si="124"/>
        <v>-7.1323924605775912E-2</v>
      </c>
    </row>
    <row r="3883" spans="2:7">
      <c r="B3883" s="283">
        <v>39948.645833333336</v>
      </c>
      <c r="C3883" s="284">
        <v>61.01</v>
      </c>
      <c r="D3883" s="98">
        <f t="shared" si="125"/>
        <v>-0.95277936874042202</v>
      </c>
      <c r="E3883" s="98">
        <v>-5.5419722901386415E-3</v>
      </c>
      <c r="F3883" s="98">
        <v>3874</v>
      </c>
      <c r="G3883" s="76">
        <f t="shared" ca="1" si="124"/>
        <v>-2.7725705181702417E-2</v>
      </c>
    </row>
    <row r="3884" spans="2:7">
      <c r="B3884" s="283">
        <v>39736.645833333336</v>
      </c>
      <c r="C3884" s="284">
        <v>71.67</v>
      </c>
      <c r="D3884" s="98">
        <f t="shared" si="125"/>
        <v>0.17472545484346824</v>
      </c>
      <c r="E3884" s="98">
        <v>-5.550159567087487E-3</v>
      </c>
      <c r="F3884" s="98">
        <v>3875</v>
      </c>
      <c r="G3884" s="76">
        <f t="shared" ca="1" si="124"/>
        <v>-1.7365760189259203E-2</v>
      </c>
    </row>
    <row r="3885" spans="2:7">
      <c r="B3885" s="283">
        <v>41940.645833333336</v>
      </c>
      <c r="C3885" s="284">
        <v>187.91</v>
      </c>
      <c r="D3885" s="98">
        <f t="shared" si="125"/>
        <v>1.6218780521836194</v>
      </c>
      <c r="E3885" s="98">
        <v>-5.5567315834039732E-3</v>
      </c>
      <c r="F3885" s="98">
        <v>3876</v>
      </c>
      <c r="G3885" s="76">
        <f t="shared" ca="1" si="124"/>
        <v>-2.5555114178327617E-2</v>
      </c>
    </row>
    <row r="3886" spans="2:7">
      <c r="B3886" s="283">
        <v>45435.645833333336</v>
      </c>
      <c r="C3886" s="284">
        <v>1303.3800000000001</v>
      </c>
      <c r="D3886" s="98">
        <f t="shared" si="125"/>
        <v>5.9361928582832215</v>
      </c>
      <c r="E3886" s="98">
        <v>-5.5620407882991385E-3</v>
      </c>
      <c r="F3886" s="98">
        <v>3877</v>
      </c>
      <c r="G3886" s="76">
        <f t="shared" ca="1" si="124"/>
        <v>-1.3293942368624957E-2</v>
      </c>
    </row>
    <row r="3887" spans="2:7">
      <c r="B3887" s="283">
        <v>43531.645833333336</v>
      </c>
      <c r="C3887" s="284">
        <v>309.27</v>
      </c>
      <c r="D3887" s="98">
        <f t="shared" si="125"/>
        <v>-0.76271693596648715</v>
      </c>
      <c r="E3887" s="98">
        <v>-5.5627009646302961E-3</v>
      </c>
      <c r="F3887" s="98">
        <v>3878</v>
      </c>
      <c r="G3887" s="76">
        <f t="shared" ca="1" si="124"/>
        <v>-4.2396973511503344E-2</v>
      </c>
    </row>
    <row r="3888" spans="2:7">
      <c r="B3888" s="283">
        <v>44033.645833333336</v>
      </c>
      <c r="C3888" s="284">
        <v>309.93</v>
      </c>
      <c r="D3888" s="98">
        <f t="shared" si="125"/>
        <v>2.1340576195558736E-3</v>
      </c>
      <c r="E3888" s="98">
        <v>-5.5828279911445122E-3</v>
      </c>
      <c r="F3888" s="98">
        <v>3879</v>
      </c>
      <c r="G3888" s="76">
        <f t="shared" ca="1" si="124"/>
        <v>-2.2064309290210256E-2</v>
      </c>
    </row>
    <row r="3889" spans="2:7">
      <c r="B3889" s="283">
        <v>40361.645833333336</v>
      </c>
      <c r="C3889" s="284">
        <v>119.34</v>
      </c>
      <c r="D3889" s="98">
        <f t="shared" si="125"/>
        <v>-0.61494531023134258</v>
      </c>
      <c r="E3889" s="98">
        <v>-5.5828680943255105E-3</v>
      </c>
      <c r="F3889" s="98">
        <v>3880</v>
      </c>
      <c r="G3889" s="76">
        <f t="shared" ca="1" si="124"/>
        <v>-9.5173979833027694E-3</v>
      </c>
    </row>
    <row r="3890" spans="2:7">
      <c r="B3890" s="283">
        <v>41382.645833333336</v>
      </c>
      <c r="C3890" s="284">
        <v>165.6</v>
      </c>
      <c r="D3890" s="98">
        <f t="shared" si="125"/>
        <v>0.38763197586726994</v>
      </c>
      <c r="E3890" s="98">
        <v>-5.5845793550711731E-3</v>
      </c>
      <c r="F3890" s="98">
        <v>3881</v>
      </c>
      <c r="G3890" s="76">
        <f t="shared" ca="1" si="124"/>
        <v>-7.9655806593860075E-3</v>
      </c>
    </row>
    <row r="3891" spans="2:7">
      <c r="B3891" s="283">
        <v>42396.645833333336</v>
      </c>
      <c r="C3891" s="284">
        <v>407.58</v>
      </c>
      <c r="D3891" s="98">
        <f t="shared" si="125"/>
        <v>1.461231884057971</v>
      </c>
      <c r="E3891" s="98">
        <v>-5.5871373850245876E-3</v>
      </c>
      <c r="F3891" s="98">
        <v>3882</v>
      </c>
      <c r="G3891" s="76">
        <f t="shared" ca="1" si="124"/>
        <v>1.9633558690493772E-2</v>
      </c>
    </row>
    <row r="3892" spans="2:7">
      <c r="B3892" s="283">
        <v>38148.645833333336</v>
      </c>
      <c r="C3892" s="284">
        <v>24.89</v>
      </c>
      <c r="D3892" s="98">
        <f t="shared" si="125"/>
        <v>-0.9389322341626184</v>
      </c>
      <c r="E3892" s="98">
        <v>-5.5932880543347885E-3</v>
      </c>
      <c r="F3892" s="98">
        <v>3883</v>
      </c>
      <c r="G3892" s="76">
        <f t="shared" ca="1" si="124"/>
        <v>-9.9020061163933911E-3</v>
      </c>
    </row>
    <row r="3893" spans="2:7">
      <c r="B3893" s="283">
        <v>40683.645833333336</v>
      </c>
      <c r="C3893" s="284">
        <v>127.68</v>
      </c>
      <c r="D3893" s="98">
        <f t="shared" si="125"/>
        <v>4.1297709923664128</v>
      </c>
      <c r="E3893" s="98">
        <v>-5.6074766355139749E-3</v>
      </c>
      <c r="F3893" s="98">
        <v>3884</v>
      </c>
      <c r="G3893" s="76">
        <f t="shared" ca="1" si="124"/>
        <v>-4.2961047385619483E-2</v>
      </c>
    </row>
    <row r="3894" spans="2:7">
      <c r="B3894" s="283">
        <v>45058.645833333336</v>
      </c>
      <c r="C3894" s="284">
        <v>570.17999999999995</v>
      </c>
      <c r="D3894" s="98">
        <f t="shared" si="125"/>
        <v>3.4656954887218037</v>
      </c>
      <c r="E3894" s="98">
        <v>-5.615626089989556E-3</v>
      </c>
      <c r="F3894" s="98">
        <v>3885</v>
      </c>
      <c r="G3894" s="76">
        <f t="shared" ca="1" si="124"/>
        <v>-3.8522830233343754E-3</v>
      </c>
    </row>
    <row r="3895" spans="2:7">
      <c r="B3895" s="283">
        <v>40437.645833333336</v>
      </c>
      <c r="C3895" s="284">
        <v>116.67</v>
      </c>
      <c r="D3895" s="98">
        <f t="shared" si="125"/>
        <v>-0.79538040618751971</v>
      </c>
      <c r="E3895" s="98">
        <v>-5.6251598056762386E-3</v>
      </c>
      <c r="F3895" s="98">
        <v>3886</v>
      </c>
      <c r="G3895" s="76">
        <f t="shared" ca="1" si="124"/>
        <v>-5.8369838974500613E-4</v>
      </c>
    </row>
    <row r="3896" spans="2:7">
      <c r="B3896" s="283">
        <v>37777.645833333336</v>
      </c>
      <c r="C3896" s="284">
        <v>21.15</v>
      </c>
      <c r="D3896" s="98">
        <f t="shared" si="125"/>
        <v>-0.81871946515813832</v>
      </c>
      <c r="E3896" s="98">
        <v>-5.6417489421721756E-3</v>
      </c>
      <c r="F3896" s="98">
        <v>3887</v>
      </c>
      <c r="G3896" s="76">
        <f t="shared" ca="1" si="124"/>
        <v>2.9350528251825055E-2</v>
      </c>
    </row>
    <row r="3897" spans="2:7">
      <c r="B3897" s="283">
        <v>38483.645833333336</v>
      </c>
      <c r="C3897" s="284">
        <v>51.11</v>
      </c>
      <c r="D3897" s="98">
        <f t="shared" si="125"/>
        <v>1.4165484633569743</v>
      </c>
      <c r="E3897" s="98">
        <v>-5.6420233463034819E-3</v>
      </c>
      <c r="F3897" s="98">
        <v>3888</v>
      </c>
      <c r="G3897" s="76">
        <f t="shared" ca="1" si="124"/>
        <v>-8.8677462108659247E-3</v>
      </c>
    </row>
    <row r="3898" spans="2:7">
      <c r="B3898" s="283">
        <v>44201.645833333336</v>
      </c>
      <c r="C3898" s="284">
        <v>326.87</v>
      </c>
      <c r="D3898" s="98">
        <f t="shared" si="125"/>
        <v>5.395421639600861</v>
      </c>
      <c r="E3898" s="98">
        <v>-5.6581388981840064E-3</v>
      </c>
      <c r="F3898" s="98">
        <v>3889</v>
      </c>
      <c r="G3898" s="76">
        <f t="shared" ca="1" si="124"/>
        <v>1.5924934153117392E-2</v>
      </c>
    </row>
    <row r="3899" spans="2:7">
      <c r="B3899" s="283">
        <v>39317.645833333336</v>
      </c>
      <c r="C3899" s="284">
        <v>82.55</v>
      </c>
      <c r="D3899" s="98">
        <f t="shared" si="125"/>
        <v>-0.74745311591764318</v>
      </c>
      <c r="E3899" s="98">
        <v>-5.6612864370031435E-3</v>
      </c>
      <c r="F3899" s="98">
        <v>3890</v>
      </c>
      <c r="G3899" s="76">
        <f t="shared" ca="1" si="124"/>
        <v>8.7502583363356645E-3</v>
      </c>
    </row>
    <row r="3900" spans="2:7">
      <c r="B3900" s="283">
        <v>40596.645833333336</v>
      </c>
      <c r="C3900" s="284">
        <v>121.19</v>
      </c>
      <c r="D3900" s="98">
        <f t="shared" si="125"/>
        <v>0.46807995154451842</v>
      </c>
      <c r="E3900" s="98">
        <v>-5.6613062028224581E-3</v>
      </c>
      <c r="F3900" s="98">
        <v>3891</v>
      </c>
      <c r="G3900" s="76">
        <f t="shared" ca="1" si="124"/>
        <v>-4.215040232549639E-2</v>
      </c>
    </row>
    <row r="3901" spans="2:7">
      <c r="B3901" s="283">
        <v>42185.645833333336</v>
      </c>
      <c r="C3901" s="284">
        <v>152.6</v>
      </c>
      <c r="D3901" s="98">
        <f t="shared" si="125"/>
        <v>0.25917980031355725</v>
      </c>
      <c r="E3901" s="98">
        <v>-5.6688603635890455E-3</v>
      </c>
      <c r="F3901" s="98">
        <v>3892</v>
      </c>
      <c r="G3901" s="76">
        <f t="shared" ca="1" si="124"/>
        <v>-2.0061554114274211E-3</v>
      </c>
    </row>
    <row r="3902" spans="2:7">
      <c r="B3902" s="283">
        <v>38590.645833333336</v>
      </c>
      <c r="C3902" s="284">
        <v>56.02</v>
      </c>
      <c r="D3902" s="98">
        <f t="shared" si="125"/>
        <v>-0.6328964613368282</v>
      </c>
      <c r="E3902" s="98">
        <v>-5.6798012069577686E-3</v>
      </c>
      <c r="F3902" s="98">
        <v>3893</v>
      </c>
      <c r="G3902" s="76">
        <f t="shared" ca="1" si="124"/>
        <v>-1.7046158406445865E-2</v>
      </c>
    </row>
    <row r="3903" spans="2:7">
      <c r="B3903" s="283">
        <v>43563.645833333336</v>
      </c>
      <c r="C3903" s="284">
        <v>371.85</v>
      </c>
      <c r="D3903" s="98">
        <f t="shared" si="125"/>
        <v>5.6378079257408071</v>
      </c>
      <c r="E3903" s="98">
        <v>-5.6954917375260372E-3</v>
      </c>
      <c r="F3903" s="98">
        <v>3894</v>
      </c>
      <c r="G3903" s="76">
        <f t="shared" ca="1" si="124"/>
        <v>-2.1517767441466645E-2</v>
      </c>
    </row>
    <row r="3904" spans="2:7">
      <c r="B3904" s="283">
        <v>37973.645833333336</v>
      </c>
      <c r="C3904" s="284">
        <v>27.9</v>
      </c>
      <c r="D3904" s="98">
        <f t="shared" si="125"/>
        <v>-0.92496974586526826</v>
      </c>
      <c r="E3904" s="98">
        <v>-5.7020669992872142E-3</v>
      </c>
      <c r="F3904" s="98">
        <v>3895</v>
      </c>
      <c r="G3904" s="76">
        <f t="shared" ca="1" si="124"/>
        <v>2.0079375554975493E-2</v>
      </c>
    </row>
    <row r="3905" spans="2:7">
      <c r="B3905" s="283">
        <v>41878.645833333336</v>
      </c>
      <c r="C3905" s="284">
        <v>179.42</v>
      </c>
      <c r="D3905" s="98">
        <f t="shared" si="125"/>
        <v>5.4308243727598562</v>
      </c>
      <c r="E3905" s="98">
        <v>-5.7079523413687827E-3</v>
      </c>
      <c r="F3905" s="98">
        <v>3896</v>
      </c>
      <c r="G3905" s="76">
        <f t="shared" ca="1" si="124"/>
        <v>-3.6052178868497473E-2</v>
      </c>
    </row>
    <row r="3906" spans="2:7">
      <c r="B3906" s="283">
        <v>41446.645833333336</v>
      </c>
      <c r="C3906" s="284">
        <v>185.82</v>
      </c>
      <c r="D3906" s="98">
        <f t="shared" si="125"/>
        <v>3.5670493813398707E-2</v>
      </c>
      <c r="E3906" s="98">
        <v>-5.7252929530740015E-3</v>
      </c>
      <c r="F3906" s="98">
        <v>3897</v>
      </c>
      <c r="G3906" s="76">
        <f t="shared" ca="1" si="124"/>
        <v>-1.4301641713735906E-2</v>
      </c>
    </row>
    <row r="3907" spans="2:7">
      <c r="B3907" s="283">
        <v>39903.645833333336</v>
      </c>
      <c r="C3907" s="284">
        <v>48.58</v>
      </c>
      <c r="D3907" s="98">
        <f t="shared" si="125"/>
        <v>-0.7385642019158325</v>
      </c>
      <c r="E3907" s="98">
        <v>-5.7306590257879542E-3</v>
      </c>
      <c r="F3907" s="98">
        <v>3898</v>
      </c>
      <c r="G3907" s="76">
        <f t="shared" ca="1" si="124"/>
        <v>1.6669239473717689E-2</v>
      </c>
    </row>
    <row r="3908" spans="2:7">
      <c r="B3908" s="283">
        <v>37265.645833333336</v>
      </c>
      <c r="C3908" s="284">
        <v>27.64</v>
      </c>
      <c r="D3908" s="98">
        <f t="shared" si="125"/>
        <v>-0.43104158089748867</v>
      </c>
      <c r="E3908" s="98">
        <v>-5.7553956834532904E-3</v>
      </c>
      <c r="F3908" s="98">
        <v>3899</v>
      </c>
      <c r="G3908" s="76">
        <f t="shared" ca="1" si="124"/>
        <v>1.5187261994458945E-2</v>
      </c>
    </row>
    <row r="3909" spans="2:7">
      <c r="B3909" s="283">
        <v>38953.645833333336</v>
      </c>
      <c r="C3909" s="284">
        <v>77.680000000000007</v>
      </c>
      <c r="D3909" s="98">
        <f t="shared" si="125"/>
        <v>1.8104196816208398</v>
      </c>
      <c r="E3909" s="98">
        <v>-5.7596313835912571E-3</v>
      </c>
      <c r="F3909" s="98">
        <v>3900</v>
      </c>
      <c r="G3909" s="76">
        <f t="shared" ca="1" si="124"/>
        <v>-1.4520986157287932E-3</v>
      </c>
    </row>
    <row r="3910" spans="2:7">
      <c r="B3910" s="283">
        <v>42468.645833333336</v>
      </c>
      <c r="C3910" s="284">
        <v>382.32</v>
      </c>
      <c r="D3910" s="98">
        <f t="shared" si="125"/>
        <v>3.9217301750772391</v>
      </c>
      <c r="E3910" s="98">
        <v>-5.7989858275907524E-3</v>
      </c>
      <c r="F3910" s="98">
        <v>3901</v>
      </c>
      <c r="G3910" s="76">
        <f t="shared" ca="1" si="124"/>
        <v>4.4627417480052563E-2</v>
      </c>
    </row>
    <row r="3911" spans="2:7">
      <c r="B3911" s="283">
        <v>43425.645833333336</v>
      </c>
      <c r="C3911" s="284">
        <v>282.67</v>
      </c>
      <c r="D3911" s="98">
        <f t="shared" si="125"/>
        <v>-0.2606455325381879</v>
      </c>
      <c r="E3911" s="98">
        <v>-5.8033202025885577E-3</v>
      </c>
      <c r="F3911" s="98">
        <v>3902</v>
      </c>
      <c r="G3911" s="76">
        <f t="shared" ca="1" si="124"/>
        <v>-2.3236955726151792E-2</v>
      </c>
    </row>
    <row r="3912" spans="2:7">
      <c r="B3912" s="283">
        <v>37644.645833333336</v>
      </c>
      <c r="C3912" s="284">
        <v>22.24</v>
      </c>
      <c r="D3912" s="98">
        <f t="shared" si="125"/>
        <v>-0.92132168252732871</v>
      </c>
      <c r="E3912" s="98">
        <v>-5.8113544926241545E-3</v>
      </c>
      <c r="F3912" s="98">
        <v>3903</v>
      </c>
      <c r="G3912" s="76">
        <f t="shared" ca="1" si="124"/>
        <v>-3.0420359368640176E-3</v>
      </c>
    </row>
    <row r="3913" spans="2:7">
      <c r="B3913" s="283">
        <v>45806.645833333336</v>
      </c>
      <c r="C3913" s="284">
        <v>2762.83</v>
      </c>
      <c r="D3913" s="98">
        <f t="shared" si="125"/>
        <v>123.22796762589928</v>
      </c>
      <c r="E3913" s="98">
        <v>-5.8186397984887339E-3</v>
      </c>
      <c r="F3913" s="98">
        <v>3904</v>
      </c>
      <c r="G3913" s="76">
        <f t="shared" ca="1" si="124"/>
        <v>3.4644325384873026E-2</v>
      </c>
    </row>
    <row r="3914" spans="2:7">
      <c r="B3914" s="283">
        <v>39279.645833333336</v>
      </c>
      <c r="C3914" s="284">
        <v>92.21</v>
      </c>
      <c r="D3914" s="98">
        <f t="shared" si="125"/>
        <v>-0.96662480138119244</v>
      </c>
      <c r="E3914" s="98">
        <v>-5.8221024258761078E-3</v>
      </c>
      <c r="F3914" s="98">
        <v>3905</v>
      </c>
      <c r="G3914" s="76">
        <f t="shared" ref="G3914:G3977" ca="1" si="126">_xlfn.NORM.INV(RAND(),M$12,M$13)</f>
        <v>1.6405984034322883E-2</v>
      </c>
    </row>
    <row r="3915" spans="2:7">
      <c r="B3915" s="283">
        <v>43063.645833333336</v>
      </c>
      <c r="C3915" s="284">
        <v>338.1</v>
      </c>
      <c r="D3915" s="98">
        <f t="shared" ref="D3915:D3978" si="127">C3915/C3914-1</f>
        <v>2.6666305172974738</v>
      </c>
      <c r="E3915" s="98">
        <v>-5.8221594918841379E-3</v>
      </c>
      <c r="F3915" s="98">
        <v>3906</v>
      </c>
      <c r="G3915" s="76">
        <f t="shared" ca="1" si="126"/>
        <v>-3.2643839890508848E-2</v>
      </c>
    </row>
    <row r="3916" spans="2:7">
      <c r="B3916" s="283">
        <v>44540.645833333336</v>
      </c>
      <c r="C3916" s="284">
        <v>409.72</v>
      </c>
      <c r="D3916" s="98">
        <f t="shared" si="127"/>
        <v>0.21183081928423553</v>
      </c>
      <c r="E3916" s="98">
        <v>-5.8235465398427388E-3</v>
      </c>
      <c r="F3916" s="98">
        <v>3907</v>
      </c>
      <c r="G3916" s="76">
        <f t="shared" ca="1" si="126"/>
        <v>-9.6802787053453954E-3</v>
      </c>
    </row>
    <row r="3917" spans="2:7">
      <c r="B3917" s="283">
        <v>43066.645833333336</v>
      </c>
      <c r="C3917" s="284">
        <v>336.13</v>
      </c>
      <c r="D3917" s="98">
        <f t="shared" si="127"/>
        <v>-0.17961046568388173</v>
      </c>
      <c r="E3917" s="98">
        <v>-5.8266784974860819E-3</v>
      </c>
      <c r="F3917" s="98">
        <v>3908</v>
      </c>
      <c r="G3917" s="76">
        <f t="shared" ca="1" si="126"/>
        <v>-1.8663981952417304E-2</v>
      </c>
    </row>
    <row r="3918" spans="2:7">
      <c r="B3918" s="283">
        <v>39815.645833333336</v>
      </c>
      <c r="C3918" s="284">
        <v>57.99</v>
      </c>
      <c r="D3918" s="98">
        <f t="shared" si="127"/>
        <v>-0.82747746407639899</v>
      </c>
      <c r="E3918" s="98">
        <v>-5.8289045088290026E-3</v>
      </c>
      <c r="F3918" s="98">
        <v>3909</v>
      </c>
      <c r="G3918" s="76">
        <f t="shared" ca="1" si="126"/>
        <v>3.1553084884181612E-2</v>
      </c>
    </row>
    <row r="3919" spans="2:7">
      <c r="B3919" s="283">
        <v>38056.645833333336</v>
      </c>
      <c r="C3919" s="284">
        <v>25.58</v>
      </c>
      <c r="D3919" s="98">
        <f t="shared" si="127"/>
        <v>-0.55888946370063808</v>
      </c>
      <c r="E3919" s="98">
        <v>-5.8297706956860207E-3</v>
      </c>
      <c r="F3919" s="98">
        <v>3910</v>
      </c>
      <c r="G3919" s="76">
        <f t="shared" ca="1" si="126"/>
        <v>-5.3522019857210265E-2</v>
      </c>
    </row>
    <row r="3920" spans="2:7">
      <c r="B3920" s="283">
        <v>45503.645833333336</v>
      </c>
      <c r="C3920" s="284">
        <v>1413.47</v>
      </c>
      <c r="D3920" s="98">
        <f t="shared" si="127"/>
        <v>54.256841282251763</v>
      </c>
      <c r="E3920" s="98">
        <v>-5.8377937359769261E-3</v>
      </c>
      <c r="F3920" s="98">
        <v>3911</v>
      </c>
      <c r="G3920" s="76">
        <f t="shared" ca="1" si="126"/>
        <v>-3.1286881967140676E-2</v>
      </c>
    </row>
    <row r="3921" spans="2:7">
      <c r="B3921" s="283">
        <v>40960.645833333336</v>
      </c>
      <c r="C3921" s="284">
        <v>190.67</v>
      </c>
      <c r="D3921" s="98">
        <f t="shared" si="127"/>
        <v>-0.8651050252216177</v>
      </c>
      <c r="E3921" s="98">
        <v>-5.8397205276604636E-3</v>
      </c>
      <c r="F3921" s="98">
        <v>3912</v>
      </c>
      <c r="G3921" s="76">
        <f t="shared" ca="1" si="126"/>
        <v>6.4552548024507765E-3</v>
      </c>
    </row>
    <row r="3922" spans="2:7">
      <c r="B3922" s="283">
        <v>38205.645833333336</v>
      </c>
      <c r="C3922" s="284">
        <v>25.48</v>
      </c>
      <c r="D3922" s="98">
        <f t="shared" si="127"/>
        <v>-0.8663659726228562</v>
      </c>
      <c r="E3922" s="98">
        <v>-5.8525165821302627E-3</v>
      </c>
      <c r="F3922" s="98">
        <v>3913</v>
      </c>
      <c r="G3922" s="76">
        <f t="shared" ca="1" si="126"/>
        <v>4.4994240632457522E-2</v>
      </c>
    </row>
    <row r="3923" spans="2:7">
      <c r="B3923" s="283">
        <v>37613.645833333336</v>
      </c>
      <c r="C3923" s="284">
        <v>22.08</v>
      </c>
      <c r="D3923" s="98">
        <f t="shared" si="127"/>
        <v>-0.13343799058084782</v>
      </c>
      <c r="E3923" s="98">
        <v>-5.8532192705988972E-3</v>
      </c>
      <c r="F3923" s="98">
        <v>3914</v>
      </c>
      <c r="G3923" s="76">
        <f t="shared" ca="1" si="126"/>
        <v>4.3715324304823361E-2</v>
      </c>
    </row>
    <row r="3924" spans="2:7">
      <c r="B3924" s="283">
        <v>44085.645833333336</v>
      </c>
      <c r="C3924" s="284">
        <v>302.63</v>
      </c>
      <c r="D3924" s="98">
        <f t="shared" si="127"/>
        <v>12.706068840579711</v>
      </c>
      <c r="E3924" s="98">
        <v>-5.8800341633270525E-3</v>
      </c>
      <c r="F3924" s="98">
        <v>3915</v>
      </c>
      <c r="G3924" s="76">
        <f t="shared" ca="1" si="126"/>
        <v>-7.3642345319855626E-2</v>
      </c>
    </row>
    <row r="3925" spans="2:7">
      <c r="B3925" s="283">
        <v>45267.645833333336</v>
      </c>
      <c r="C3925" s="284">
        <v>701.42</v>
      </c>
      <c r="D3925" s="98">
        <f t="shared" si="127"/>
        <v>1.3177477447708421</v>
      </c>
      <c r="E3925" s="98">
        <v>-5.8817693496040491E-3</v>
      </c>
      <c r="F3925" s="98">
        <v>3916</v>
      </c>
      <c r="G3925" s="76">
        <f t="shared" ca="1" si="126"/>
        <v>3.9985759041074763E-5</v>
      </c>
    </row>
    <row r="3926" spans="2:7">
      <c r="B3926" s="283">
        <v>37851.645833333336</v>
      </c>
      <c r="C3926" s="284">
        <v>28.7</v>
      </c>
      <c r="D3926" s="98">
        <f t="shared" si="127"/>
        <v>-0.95908300305095373</v>
      </c>
      <c r="E3926" s="98">
        <v>-5.8884655351576498E-3</v>
      </c>
      <c r="F3926" s="98">
        <v>3917</v>
      </c>
      <c r="G3926" s="76">
        <f t="shared" ca="1" si="126"/>
        <v>-7.0724788554937679E-3</v>
      </c>
    </row>
    <row r="3927" spans="2:7">
      <c r="B3927" s="283">
        <v>42948.645833333336</v>
      </c>
      <c r="C3927" s="284">
        <v>374.65</v>
      </c>
      <c r="D3927" s="98">
        <f t="shared" si="127"/>
        <v>12.054006968641115</v>
      </c>
      <c r="E3927" s="98">
        <v>-5.890625414599282E-3</v>
      </c>
      <c r="F3927" s="98">
        <v>3918</v>
      </c>
      <c r="G3927" s="76">
        <f t="shared" ca="1" si="126"/>
        <v>-1.6398469315424425E-2</v>
      </c>
    </row>
    <row r="3928" spans="2:7">
      <c r="B3928" s="283">
        <v>41652.645833333336</v>
      </c>
      <c r="C3928" s="284">
        <v>171.97</v>
      </c>
      <c r="D3928" s="98">
        <f t="shared" si="127"/>
        <v>-0.5409849192579741</v>
      </c>
      <c r="E3928" s="98">
        <v>-5.8962945835020486E-3</v>
      </c>
      <c r="F3928" s="98">
        <v>3919</v>
      </c>
      <c r="G3928" s="76">
        <f t="shared" ca="1" si="126"/>
        <v>2.050957903960908E-2</v>
      </c>
    </row>
    <row r="3929" spans="2:7">
      <c r="B3929" s="283">
        <v>40239.645833333336</v>
      </c>
      <c r="C3929" s="284">
        <v>119.63</v>
      </c>
      <c r="D3929" s="98">
        <f t="shared" si="127"/>
        <v>-0.30435541082746997</v>
      </c>
      <c r="E3929" s="98">
        <v>-5.8999501412664301E-3</v>
      </c>
      <c r="F3929" s="98">
        <v>3920</v>
      </c>
      <c r="G3929" s="76">
        <f t="shared" ca="1" si="126"/>
        <v>-1.3533963872054803E-2</v>
      </c>
    </row>
    <row r="3930" spans="2:7">
      <c r="B3930" s="283">
        <v>41291.645833333336</v>
      </c>
      <c r="C3930" s="284">
        <v>221.68</v>
      </c>
      <c r="D3930" s="98">
        <f t="shared" si="127"/>
        <v>0.85304689459165783</v>
      </c>
      <c r="E3930" s="98">
        <v>-5.9192825112107661E-3</v>
      </c>
      <c r="F3930" s="98">
        <v>3921</v>
      </c>
      <c r="G3930" s="76">
        <f t="shared" ca="1" si="126"/>
        <v>-5.1738736071659259E-3</v>
      </c>
    </row>
    <row r="3931" spans="2:7">
      <c r="B3931" s="283">
        <v>37456.645833333336</v>
      </c>
      <c r="C3931" s="284">
        <v>25.18</v>
      </c>
      <c r="D3931" s="98">
        <f t="shared" si="127"/>
        <v>-0.88641284734752801</v>
      </c>
      <c r="E3931" s="98">
        <v>-5.9218318199762976E-3</v>
      </c>
      <c r="F3931" s="98">
        <v>3922</v>
      </c>
      <c r="G3931" s="76">
        <f t="shared" ca="1" si="126"/>
        <v>-3.0024744438101617E-2</v>
      </c>
    </row>
    <row r="3932" spans="2:7">
      <c r="B3932" s="283">
        <v>42958.645833333336</v>
      </c>
      <c r="C3932" s="284">
        <v>298.52</v>
      </c>
      <c r="D3932" s="98">
        <f t="shared" si="127"/>
        <v>10.855440826052423</v>
      </c>
      <c r="E3932" s="98">
        <v>-5.9274059274060376E-3</v>
      </c>
      <c r="F3932" s="98">
        <v>3923</v>
      </c>
      <c r="G3932" s="76">
        <f t="shared" ca="1" si="126"/>
        <v>-1.9337076975431446E-2</v>
      </c>
    </row>
    <row r="3933" spans="2:7">
      <c r="B3933" s="283">
        <v>42257.645833333336</v>
      </c>
      <c r="C3933" s="284">
        <v>185.92</v>
      </c>
      <c r="D3933" s="98">
        <f t="shared" si="127"/>
        <v>-0.37719415784537047</v>
      </c>
      <c r="E3933" s="98">
        <v>-5.9348767577395156E-3</v>
      </c>
      <c r="F3933" s="98">
        <v>3924</v>
      </c>
      <c r="G3933" s="76">
        <f t="shared" ca="1" si="126"/>
        <v>-7.7215813892083547E-3</v>
      </c>
    </row>
    <row r="3934" spans="2:7">
      <c r="B3934" s="283">
        <v>45818.645833333336</v>
      </c>
      <c r="C3934" s="284">
        <v>2761.17</v>
      </c>
      <c r="D3934" s="98">
        <f t="shared" si="127"/>
        <v>13.85138769363167</v>
      </c>
      <c r="E3934" s="98">
        <v>-5.9402304809426099E-3</v>
      </c>
      <c r="F3934" s="98">
        <v>3925</v>
      </c>
      <c r="G3934" s="76">
        <f t="shared" ca="1" si="126"/>
        <v>-1.9490140399547315E-2</v>
      </c>
    </row>
    <row r="3935" spans="2:7">
      <c r="B3935" s="283">
        <v>45099.645833333336</v>
      </c>
      <c r="C3935" s="284">
        <v>565.5</v>
      </c>
      <c r="D3935" s="98">
        <f t="shared" si="127"/>
        <v>-0.79519551494475171</v>
      </c>
      <c r="E3935" s="98">
        <v>-5.9414990859232297E-3</v>
      </c>
      <c r="F3935" s="98">
        <v>3926</v>
      </c>
      <c r="G3935" s="76">
        <f t="shared" ca="1" si="126"/>
        <v>3.8326255408291897E-2</v>
      </c>
    </row>
    <row r="3936" spans="2:7">
      <c r="B3936" s="283">
        <v>41617.645833333336</v>
      </c>
      <c r="C3936" s="284">
        <v>188.92</v>
      </c>
      <c r="D3936" s="98">
        <f t="shared" si="127"/>
        <v>-0.66592396109637497</v>
      </c>
      <c r="E3936" s="98">
        <v>-5.9458037358590676E-3</v>
      </c>
      <c r="F3936" s="98">
        <v>3927</v>
      </c>
      <c r="G3936" s="76">
        <f t="shared" ca="1" si="126"/>
        <v>-5.7898260156974309E-2</v>
      </c>
    </row>
    <row r="3937" spans="2:7">
      <c r="B3937" s="283">
        <v>39119.645833333336</v>
      </c>
      <c r="C3937" s="284">
        <v>91.91</v>
      </c>
      <c r="D3937" s="98">
        <f t="shared" si="127"/>
        <v>-0.51349777683675635</v>
      </c>
      <c r="E3937" s="98">
        <v>-5.9485182781743307E-3</v>
      </c>
      <c r="F3937" s="98">
        <v>3928</v>
      </c>
      <c r="G3937" s="76">
        <f t="shared" ca="1" si="126"/>
        <v>1.2672371809768974E-2</v>
      </c>
    </row>
    <row r="3938" spans="2:7">
      <c r="B3938" s="283">
        <v>37376.645833333336</v>
      </c>
      <c r="C3938" s="284">
        <v>23.33</v>
      </c>
      <c r="D3938" s="98">
        <f t="shared" si="127"/>
        <v>-0.74616472636274622</v>
      </c>
      <c r="E3938" s="98">
        <v>-5.9650617809970941E-3</v>
      </c>
      <c r="F3938" s="98">
        <v>3929</v>
      </c>
      <c r="G3938" s="76">
        <f t="shared" ca="1" si="126"/>
        <v>-1.3172370280612883E-2</v>
      </c>
    </row>
    <row r="3939" spans="2:7">
      <c r="B3939" s="283">
        <v>40704.645833333336</v>
      </c>
      <c r="C3939" s="284">
        <v>137.91999999999999</v>
      </c>
      <c r="D3939" s="98">
        <f t="shared" si="127"/>
        <v>4.9117016716673811</v>
      </c>
      <c r="E3939" s="98">
        <v>-5.9819819819820763E-3</v>
      </c>
      <c r="F3939" s="98">
        <v>3930</v>
      </c>
      <c r="G3939" s="76">
        <f t="shared" ca="1" si="126"/>
        <v>9.2412436470308969E-4</v>
      </c>
    </row>
    <row r="3940" spans="2:7">
      <c r="B3940" s="283">
        <v>41365.645833333336</v>
      </c>
      <c r="C3940" s="284">
        <v>180.75</v>
      </c>
      <c r="D3940" s="98">
        <f t="shared" si="127"/>
        <v>0.31054234338747122</v>
      </c>
      <c r="E3940" s="98">
        <v>-5.9942806863176878E-3</v>
      </c>
      <c r="F3940" s="98">
        <v>3931</v>
      </c>
      <c r="G3940" s="76">
        <f t="shared" ca="1" si="126"/>
        <v>-2.9408971918129467E-2</v>
      </c>
    </row>
    <row r="3941" spans="2:7">
      <c r="B3941" s="283">
        <v>44609.645833333336</v>
      </c>
      <c r="C3941" s="284">
        <v>355.73</v>
      </c>
      <c r="D3941" s="98">
        <f t="shared" si="127"/>
        <v>0.96807745504840947</v>
      </c>
      <c r="E3941" s="98">
        <v>-6.0076003129539979E-3</v>
      </c>
      <c r="F3941" s="98">
        <v>3932</v>
      </c>
      <c r="G3941" s="76">
        <f t="shared" ca="1" si="126"/>
        <v>6.0112184648468698E-3</v>
      </c>
    </row>
    <row r="3942" spans="2:7">
      <c r="B3942" s="283">
        <v>45022.645833333336</v>
      </c>
      <c r="C3942" s="284">
        <v>585.95000000000005</v>
      </c>
      <c r="D3942" s="98">
        <f t="shared" si="127"/>
        <v>0.64717622916256712</v>
      </c>
      <c r="E3942" s="98">
        <v>-6.0220525869379982E-3</v>
      </c>
      <c r="F3942" s="98">
        <v>3933</v>
      </c>
      <c r="G3942" s="76">
        <f t="shared" ca="1" si="126"/>
        <v>-4.379336653962379E-2</v>
      </c>
    </row>
    <row r="3943" spans="2:7">
      <c r="B3943" s="283">
        <v>39274.645833333336</v>
      </c>
      <c r="C3943" s="284">
        <v>94.07</v>
      </c>
      <c r="D3943" s="98">
        <f t="shared" si="127"/>
        <v>-0.83945729157777971</v>
      </c>
      <c r="E3943" s="98">
        <v>-6.0228233305157364E-3</v>
      </c>
      <c r="F3943" s="98">
        <v>3934</v>
      </c>
      <c r="G3943" s="76">
        <f t="shared" ca="1" si="126"/>
        <v>-3.0264755386024876E-2</v>
      </c>
    </row>
    <row r="3944" spans="2:7">
      <c r="B3944" s="283">
        <v>42844.645833333336</v>
      </c>
      <c r="C3944" s="284">
        <v>360.48</v>
      </c>
      <c r="D3944" s="98">
        <f t="shared" si="127"/>
        <v>2.8320399702349319</v>
      </c>
      <c r="E3944" s="98">
        <v>-6.0385474398213512E-3</v>
      </c>
      <c r="F3944" s="98">
        <v>3935</v>
      </c>
      <c r="G3944" s="76">
        <f t="shared" ca="1" si="126"/>
        <v>-2.9598277448703487E-2</v>
      </c>
    </row>
    <row r="3945" spans="2:7">
      <c r="B3945" s="283">
        <v>40443.645833333336</v>
      </c>
      <c r="C3945" s="284">
        <v>116.8</v>
      </c>
      <c r="D3945" s="98">
        <f t="shared" si="127"/>
        <v>-0.6759875721260542</v>
      </c>
      <c r="E3945" s="98">
        <v>-6.0420389754064496E-3</v>
      </c>
      <c r="F3945" s="98">
        <v>3936</v>
      </c>
      <c r="G3945" s="76">
        <f t="shared" ca="1" si="126"/>
        <v>1.5865256170740021E-2</v>
      </c>
    </row>
    <row r="3946" spans="2:7">
      <c r="B3946" s="283">
        <v>37497.645833333336</v>
      </c>
      <c r="C3946" s="284">
        <v>22.99</v>
      </c>
      <c r="D3946" s="98">
        <f t="shared" si="127"/>
        <v>-0.8031678082191781</v>
      </c>
      <c r="E3946" s="98">
        <v>-6.0527453523562258E-3</v>
      </c>
      <c r="F3946" s="98">
        <v>3937</v>
      </c>
      <c r="G3946" s="76">
        <f t="shared" ca="1" si="126"/>
        <v>-9.21071800486329E-3</v>
      </c>
    </row>
    <row r="3947" spans="2:7">
      <c r="B3947" s="283">
        <v>37776.645833333336</v>
      </c>
      <c r="C3947" s="284">
        <v>21.27</v>
      </c>
      <c r="D3947" s="98">
        <f t="shared" si="127"/>
        <v>-7.481513701609388E-2</v>
      </c>
      <c r="E3947" s="98">
        <v>-6.0747663551401487E-3</v>
      </c>
      <c r="F3947" s="98">
        <v>3938</v>
      </c>
      <c r="G3947" s="76">
        <f t="shared" ca="1" si="126"/>
        <v>-2.2483892686470153E-2</v>
      </c>
    </row>
    <row r="3948" spans="2:7">
      <c r="B3948" s="283">
        <v>45559.645833333336</v>
      </c>
      <c r="C3948" s="284">
        <v>2435.88</v>
      </c>
      <c r="D3948" s="98">
        <f t="shared" si="127"/>
        <v>113.52186177715092</v>
      </c>
      <c r="E3948" s="98">
        <v>-6.0796970760329527E-3</v>
      </c>
      <c r="F3948" s="98">
        <v>3939</v>
      </c>
      <c r="G3948" s="76">
        <f t="shared" ca="1" si="126"/>
        <v>-1.2195150770379108E-2</v>
      </c>
    </row>
    <row r="3949" spans="2:7">
      <c r="B3949" s="283">
        <v>38755.645833333336</v>
      </c>
      <c r="C3949" s="284">
        <v>97.93</v>
      </c>
      <c r="D3949" s="98">
        <f t="shared" si="127"/>
        <v>-0.95979687012496506</v>
      </c>
      <c r="E3949" s="98">
        <v>-6.0895158834871621E-3</v>
      </c>
      <c r="F3949" s="98">
        <v>3940</v>
      </c>
      <c r="G3949" s="76">
        <f t="shared" ca="1" si="126"/>
        <v>-4.2768522316193273E-3</v>
      </c>
    </row>
    <row r="3950" spans="2:7">
      <c r="B3950" s="283">
        <v>38980.645833333336</v>
      </c>
      <c r="C3950" s="284">
        <v>70.17</v>
      </c>
      <c r="D3950" s="98">
        <f t="shared" si="127"/>
        <v>-0.28346778311038501</v>
      </c>
      <c r="E3950" s="98">
        <v>-6.0906515580735343E-3</v>
      </c>
      <c r="F3950" s="98">
        <v>3941</v>
      </c>
      <c r="G3950" s="76">
        <f t="shared" ca="1" si="126"/>
        <v>-2.1021593612799178E-2</v>
      </c>
    </row>
    <row r="3951" spans="2:7">
      <c r="B3951" s="283">
        <v>40385.645833333336</v>
      </c>
      <c r="C3951" s="284">
        <v>125.33</v>
      </c>
      <c r="D3951" s="98">
        <f t="shared" si="127"/>
        <v>0.78609092204645847</v>
      </c>
      <c r="E3951" s="98">
        <v>-6.1062648691514454E-3</v>
      </c>
      <c r="F3951" s="98">
        <v>3942</v>
      </c>
      <c r="G3951" s="76">
        <f t="shared" ca="1" si="126"/>
        <v>-4.6417925486246783E-4</v>
      </c>
    </row>
    <row r="3952" spans="2:7">
      <c r="B3952" s="283">
        <v>38447.645833333336</v>
      </c>
      <c r="C3952" s="284">
        <v>52.07</v>
      </c>
      <c r="D3952" s="98">
        <f t="shared" si="127"/>
        <v>-0.58453682278784003</v>
      </c>
      <c r="E3952" s="98">
        <v>-6.1080358847108718E-3</v>
      </c>
      <c r="F3952" s="98">
        <v>3943</v>
      </c>
      <c r="G3952" s="76">
        <f t="shared" ca="1" si="126"/>
        <v>2.4284612336231949E-2</v>
      </c>
    </row>
    <row r="3953" spans="2:7">
      <c r="B3953" s="283">
        <v>41764.645833333336</v>
      </c>
      <c r="C3953" s="284">
        <v>219.45</v>
      </c>
      <c r="D3953" s="98">
        <f t="shared" si="127"/>
        <v>3.2145189168427111</v>
      </c>
      <c r="E3953" s="98">
        <v>-6.1141304347827052E-3</v>
      </c>
      <c r="F3953" s="98">
        <v>3944</v>
      </c>
      <c r="G3953" s="76">
        <f t="shared" ca="1" si="126"/>
        <v>-1.7138509989936098E-2</v>
      </c>
    </row>
    <row r="3954" spans="2:7">
      <c r="B3954" s="283">
        <v>44434.645833333336</v>
      </c>
      <c r="C3954" s="284">
        <v>328.15</v>
      </c>
      <c r="D3954" s="98">
        <f t="shared" si="127"/>
        <v>0.4953292321713374</v>
      </c>
      <c r="E3954" s="98">
        <v>-6.1180603931308974E-3</v>
      </c>
      <c r="F3954" s="98">
        <v>3945</v>
      </c>
      <c r="G3954" s="76">
        <f t="shared" ca="1" si="126"/>
        <v>5.2859882050140233E-3</v>
      </c>
    </row>
    <row r="3955" spans="2:7">
      <c r="B3955" s="283">
        <v>41051.645833333336</v>
      </c>
      <c r="C3955" s="284">
        <v>227.4</v>
      </c>
      <c r="D3955" s="98">
        <f t="shared" si="127"/>
        <v>-0.30702422672558272</v>
      </c>
      <c r="E3955" s="98">
        <v>-6.1188811188811476E-3</v>
      </c>
      <c r="F3955" s="98">
        <v>3946</v>
      </c>
      <c r="G3955" s="76">
        <f t="shared" ca="1" si="126"/>
        <v>-1.6564853486219541E-2</v>
      </c>
    </row>
    <row r="3956" spans="2:7">
      <c r="B3956" s="283">
        <v>44973.645833333336</v>
      </c>
      <c r="C3956" s="284">
        <v>584.04999999999995</v>
      </c>
      <c r="D3956" s="98">
        <f t="shared" si="127"/>
        <v>1.5683817062445029</v>
      </c>
      <c r="E3956" s="98">
        <v>-6.1260954649876576E-3</v>
      </c>
      <c r="F3956" s="98">
        <v>3947</v>
      </c>
      <c r="G3956" s="76">
        <f t="shared" ca="1" si="126"/>
        <v>-3.1073829854360913E-2</v>
      </c>
    </row>
    <row r="3957" spans="2:7">
      <c r="B3957" s="283">
        <v>45538.645833333336</v>
      </c>
      <c r="C3957" s="284">
        <v>2211.92</v>
      </c>
      <c r="D3957" s="98">
        <f t="shared" si="127"/>
        <v>2.7872099991439092</v>
      </c>
      <c r="E3957" s="98">
        <v>-6.1332602434432948E-3</v>
      </c>
      <c r="F3957" s="98">
        <v>3948</v>
      </c>
      <c r="G3957" s="76">
        <f t="shared" ca="1" si="126"/>
        <v>-3.7667952877379423E-3</v>
      </c>
    </row>
    <row r="3958" spans="2:7">
      <c r="B3958" s="283">
        <v>39433.645833333336</v>
      </c>
      <c r="C3958" s="284">
        <v>97.11</v>
      </c>
      <c r="D3958" s="98">
        <f t="shared" si="127"/>
        <v>-0.95609696553220735</v>
      </c>
      <c r="E3958" s="98">
        <v>-6.14062020264039E-3</v>
      </c>
      <c r="F3958" s="98">
        <v>3949</v>
      </c>
      <c r="G3958" s="76">
        <f t="shared" ca="1" si="126"/>
        <v>2.3651881793257439E-2</v>
      </c>
    </row>
    <row r="3959" spans="2:7">
      <c r="B3959" s="283">
        <v>39610.645833333336</v>
      </c>
      <c r="C3959" s="284">
        <v>95.42</v>
      </c>
      <c r="D3959" s="98">
        <f t="shared" si="127"/>
        <v>-1.7402945113788482E-2</v>
      </c>
      <c r="E3959" s="98">
        <v>-6.1451932090407224E-3</v>
      </c>
      <c r="F3959" s="98">
        <v>3950</v>
      </c>
      <c r="G3959" s="76">
        <f t="shared" ca="1" si="126"/>
        <v>-4.0188172081334645E-3</v>
      </c>
    </row>
    <row r="3960" spans="2:7">
      <c r="B3960" s="283">
        <v>37641.645833333336</v>
      </c>
      <c r="C3960" s="284">
        <v>22.63</v>
      </c>
      <c r="D3960" s="98">
        <f t="shared" si="127"/>
        <v>-0.76283797945923282</v>
      </c>
      <c r="E3960" s="98">
        <v>-6.1484409310496035E-3</v>
      </c>
      <c r="F3960" s="98">
        <v>3951</v>
      </c>
      <c r="G3960" s="76">
        <f t="shared" ca="1" si="126"/>
        <v>2.2183990122081769E-2</v>
      </c>
    </row>
    <row r="3961" spans="2:7">
      <c r="B3961" s="283">
        <v>37266.645833333336</v>
      </c>
      <c r="C3961" s="284">
        <v>27.47</v>
      </c>
      <c r="D3961" s="98">
        <f t="shared" si="127"/>
        <v>0.21387538665488282</v>
      </c>
      <c r="E3961" s="98">
        <v>-6.1505065123010905E-3</v>
      </c>
      <c r="F3961" s="98">
        <v>3952</v>
      </c>
      <c r="G3961" s="76">
        <f t="shared" ca="1" si="126"/>
        <v>-3.1072569958455296E-2</v>
      </c>
    </row>
    <row r="3962" spans="2:7">
      <c r="B3962" s="283">
        <v>43027.833333333336</v>
      </c>
      <c r="C3962" s="284">
        <v>336</v>
      </c>
      <c r="D3962" s="98">
        <f t="shared" si="127"/>
        <v>11.231525300327631</v>
      </c>
      <c r="E3962" s="98">
        <v>-6.1523899668717297E-3</v>
      </c>
      <c r="F3962" s="98">
        <v>3953</v>
      </c>
      <c r="G3962" s="76">
        <f t="shared" ca="1" si="126"/>
        <v>1.1422963145131552E-3</v>
      </c>
    </row>
    <row r="3963" spans="2:7">
      <c r="B3963" s="283">
        <v>40563.645833333336</v>
      </c>
      <c r="C3963" s="284">
        <v>132.29</v>
      </c>
      <c r="D3963" s="98">
        <f t="shared" si="127"/>
        <v>-0.60627976190476196</v>
      </c>
      <c r="E3963" s="98">
        <v>-6.1603185335438182E-3</v>
      </c>
      <c r="F3963" s="98">
        <v>3954</v>
      </c>
      <c r="G3963" s="76">
        <f t="shared" ca="1" si="126"/>
        <v>1.8360975056452757E-2</v>
      </c>
    </row>
    <row r="3964" spans="2:7">
      <c r="B3964" s="283">
        <v>39483.645833333336</v>
      </c>
      <c r="C3964" s="284">
        <v>91.93</v>
      </c>
      <c r="D3964" s="98">
        <f t="shared" si="127"/>
        <v>-0.30508730818655971</v>
      </c>
      <c r="E3964" s="98">
        <v>-6.1621621621621436E-3</v>
      </c>
      <c r="F3964" s="98">
        <v>3955</v>
      </c>
      <c r="G3964" s="76">
        <f t="shared" ca="1" si="126"/>
        <v>-4.1270381082552741E-3</v>
      </c>
    </row>
    <row r="3965" spans="2:7">
      <c r="B3965" s="283">
        <v>37986.645833333336</v>
      </c>
      <c r="C3965" s="284">
        <v>28.98</v>
      </c>
      <c r="D3965" s="98">
        <f t="shared" si="127"/>
        <v>-0.68476014358751225</v>
      </c>
      <c r="E3965" s="98">
        <v>-6.1728395061728669E-3</v>
      </c>
      <c r="F3965" s="98">
        <v>3956</v>
      </c>
      <c r="G3965" s="76">
        <f t="shared" ca="1" si="126"/>
        <v>-4.8126424500795004E-2</v>
      </c>
    </row>
    <row r="3966" spans="2:7">
      <c r="B3966" s="283">
        <v>44363.645833333336</v>
      </c>
      <c r="C3966" s="284">
        <v>312.13</v>
      </c>
      <c r="D3966" s="98">
        <f t="shared" si="127"/>
        <v>9.770531400966183</v>
      </c>
      <c r="E3966" s="98">
        <v>-6.1769669182029086E-3</v>
      </c>
      <c r="F3966" s="98">
        <v>3957</v>
      </c>
      <c r="G3966" s="76">
        <f t="shared" ca="1" si="126"/>
        <v>-1.6952261857086016E-2</v>
      </c>
    </row>
    <row r="3967" spans="2:7">
      <c r="B3967" s="283">
        <v>41562.645833333336</v>
      </c>
      <c r="C3967" s="284">
        <v>178.35</v>
      </c>
      <c r="D3967" s="98">
        <f t="shared" si="127"/>
        <v>-0.42860346650434111</v>
      </c>
      <c r="E3967" s="98">
        <v>-6.1852223336676948E-3</v>
      </c>
      <c r="F3967" s="98">
        <v>3958</v>
      </c>
      <c r="G3967" s="76">
        <f t="shared" ca="1" si="126"/>
        <v>3.9476157913079533E-2</v>
      </c>
    </row>
    <row r="3968" spans="2:7">
      <c r="B3968" s="283">
        <v>40690.645833333336</v>
      </c>
      <c r="C3968" s="284">
        <v>128.53</v>
      </c>
      <c r="D3968" s="98">
        <f t="shared" si="127"/>
        <v>-0.27933837959069241</v>
      </c>
      <c r="E3968" s="98">
        <v>-6.1857264362484843E-3</v>
      </c>
      <c r="F3968" s="98">
        <v>3959</v>
      </c>
      <c r="G3968" s="76">
        <f t="shared" ca="1" si="126"/>
        <v>-3.9559919847409586E-2</v>
      </c>
    </row>
    <row r="3969" spans="2:7">
      <c r="B3969" s="283">
        <v>41129.645833333336</v>
      </c>
      <c r="C3969" s="284">
        <v>212</v>
      </c>
      <c r="D3969" s="98">
        <f t="shared" si="127"/>
        <v>0.64942036878549758</v>
      </c>
      <c r="E3969" s="98">
        <v>-6.1878867429213669E-3</v>
      </c>
      <c r="F3969" s="98">
        <v>3960</v>
      </c>
      <c r="G3969" s="76">
        <f t="shared" ca="1" si="126"/>
        <v>5.1923343017865005E-2</v>
      </c>
    </row>
    <row r="3970" spans="2:7">
      <c r="B3970" s="283">
        <v>38895.645833333336</v>
      </c>
      <c r="C3970" s="284">
        <v>85</v>
      </c>
      <c r="D3970" s="98">
        <f t="shared" si="127"/>
        <v>-0.59905660377358494</v>
      </c>
      <c r="E3970" s="98">
        <v>-6.1966561440430779E-3</v>
      </c>
      <c r="F3970" s="98">
        <v>3961</v>
      </c>
      <c r="G3970" s="76">
        <f t="shared" ca="1" si="126"/>
        <v>-5.7693572110882003E-2</v>
      </c>
    </row>
    <row r="3971" spans="2:7">
      <c r="B3971" s="283">
        <v>41802.645833333336</v>
      </c>
      <c r="C3971" s="284">
        <v>198.4</v>
      </c>
      <c r="D3971" s="98">
        <f t="shared" si="127"/>
        <v>1.3341176470588234</v>
      </c>
      <c r="E3971" s="98">
        <v>-6.2111801242235032E-3</v>
      </c>
      <c r="F3971" s="98">
        <v>3962</v>
      </c>
      <c r="G3971" s="76">
        <f t="shared" ca="1" si="126"/>
        <v>2.8514598962274235E-2</v>
      </c>
    </row>
    <row r="3972" spans="2:7">
      <c r="B3972" s="283">
        <v>40871.645833333336</v>
      </c>
      <c r="C3972" s="284">
        <v>193.46</v>
      </c>
      <c r="D3972" s="98">
        <f t="shared" si="127"/>
        <v>-2.48991935483871E-2</v>
      </c>
      <c r="E3972" s="98">
        <v>-6.2156469923458912E-3</v>
      </c>
      <c r="F3972" s="98">
        <v>3963</v>
      </c>
      <c r="G3972" s="76">
        <f t="shared" ca="1" si="126"/>
        <v>-2.1094685515109974E-2</v>
      </c>
    </row>
    <row r="3973" spans="2:7">
      <c r="B3973" s="283">
        <v>40219.645833333336</v>
      </c>
      <c r="C3973" s="284">
        <v>124.53</v>
      </c>
      <c r="D3973" s="98">
        <f t="shared" si="127"/>
        <v>-0.35630104414349217</v>
      </c>
      <c r="E3973" s="98">
        <v>-6.2245630835527921E-3</v>
      </c>
      <c r="F3973" s="98">
        <v>3964</v>
      </c>
      <c r="G3973" s="76">
        <f t="shared" ca="1" si="126"/>
        <v>-7.47427499402817E-3</v>
      </c>
    </row>
    <row r="3974" spans="2:7">
      <c r="B3974" s="283">
        <v>39850.645833333336</v>
      </c>
      <c r="C3974" s="284">
        <v>52.67</v>
      </c>
      <c r="D3974" s="98">
        <f t="shared" si="127"/>
        <v>-0.57704970689793622</v>
      </c>
      <c r="E3974" s="98">
        <v>-6.2264150943396324E-3</v>
      </c>
      <c r="F3974" s="98">
        <v>3965</v>
      </c>
      <c r="G3974" s="76">
        <f t="shared" ca="1" si="126"/>
        <v>-1.6185715613305347E-2</v>
      </c>
    </row>
    <row r="3975" spans="2:7">
      <c r="B3975" s="283">
        <v>42705.645833333336</v>
      </c>
      <c r="C3975" s="284">
        <v>307.72000000000003</v>
      </c>
      <c r="D3975" s="98">
        <f t="shared" si="127"/>
        <v>4.8424150370229739</v>
      </c>
      <c r="E3975" s="98">
        <v>-6.2328435330210041E-3</v>
      </c>
      <c r="F3975" s="98">
        <v>3966</v>
      </c>
      <c r="G3975" s="76">
        <f t="shared" ca="1" si="126"/>
        <v>-2.1590361782408096E-2</v>
      </c>
    </row>
    <row r="3976" spans="2:7">
      <c r="B3976" s="283">
        <v>41390.645833333336</v>
      </c>
      <c r="C3976" s="284">
        <v>159.43</v>
      </c>
      <c r="D3976" s="98">
        <f t="shared" si="127"/>
        <v>-0.48189912907838295</v>
      </c>
      <c r="E3976" s="98">
        <v>-6.2332481456086608E-3</v>
      </c>
      <c r="F3976" s="98">
        <v>3967</v>
      </c>
      <c r="G3976" s="76">
        <f t="shared" ca="1" si="126"/>
        <v>2.0789669572663684E-2</v>
      </c>
    </row>
    <row r="3977" spans="2:7">
      <c r="B3977" s="283">
        <v>40315.645833333336</v>
      </c>
      <c r="C3977" s="284">
        <v>122.67</v>
      </c>
      <c r="D3977" s="98">
        <f t="shared" si="127"/>
        <v>-0.23057141065044218</v>
      </c>
      <c r="E3977" s="98">
        <v>-6.2378483473751745E-3</v>
      </c>
      <c r="F3977" s="98">
        <v>3968</v>
      </c>
      <c r="G3977" s="76">
        <f t="shared" ca="1" si="126"/>
        <v>-2.6100333121508788E-3</v>
      </c>
    </row>
    <row r="3978" spans="2:7">
      <c r="B3978" s="283">
        <v>38386.645833333336</v>
      </c>
      <c r="C3978" s="284">
        <v>39.82</v>
      </c>
      <c r="D3978" s="98">
        <f t="shared" si="127"/>
        <v>-0.67538925572674657</v>
      </c>
      <c r="E3978" s="98">
        <v>-6.2390816071874466E-3</v>
      </c>
      <c r="F3978" s="98">
        <v>3969</v>
      </c>
      <c r="G3978" s="76">
        <f t="shared" ref="G3978:G4041" ca="1" si="128">_xlfn.NORM.INV(RAND(),M$12,M$13)</f>
        <v>-3.8522751592745155E-3</v>
      </c>
    </row>
    <row r="3979" spans="2:7">
      <c r="B3979" s="283">
        <v>36902.645833333336</v>
      </c>
      <c r="C3979" s="284">
        <v>38.22</v>
      </c>
      <c r="D3979" s="98">
        <f t="shared" ref="D3979:D4042" si="129">C3979/C3978-1</f>
        <v>-4.0180813661476633E-2</v>
      </c>
      <c r="E3979" s="98">
        <v>-6.2402496099844829E-3</v>
      </c>
      <c r="F3979" s="98">
        <v>3970</v>
      </c>
      <c r="G3979" s="76">
        <f t="shared" ca="1" si="128"/>
        <v>-3.358449460806788E-2</v>
      </c>
    </row>
    <row r="3980" spans="2:7">
      <c r="B3980" s="283">
        <v>44067.645833333336</v>
      </c>
      <c r="C3980" s="284">
        <v>314.8</v>
      </c>
      <c r="D3980" s="98">
        <f t="shared" si="129"/>
        <v>7.2365253793825222</v>
      </c>
      <c r="E3980" s="98">
        <v>-6.2503945956182694E-3</v>
      </c>
      <c r="F3980" s="98">
        <v>3971</v>
      </c>
      <c r="G3980" s="76">
        <f t="shared" ca="1" si="128"/>
        <v>1.6746072690464187E-2</v>
      </c>
    </row>
    <row r="3981" spans="2:7">
      <c r="B3981" s="283">
        <v>44495.645833333336</v>
      </c>
      <c r="C3981" s="284">
        <v>437.07</v>
      </c>
      <c r="D3981" s="98">
        <f t="shared" si="129"/>
        <v>0.38840533672172795</v>
      </c>
      <c r="E3981" s="98">
        <v>-6.2525578645810098E-3</v>
      </c>
      <c r="F3981" s="98">
        <v>3972</v>
      </c>
      <c r="G3981" s="76">
        <f t="shared" ca="1" si="128"/>
        <v>-1.4087808186296482E-2</v>
      </c>
    </row>
    <row r="3982" spans="2:7">
      <c r="B3982" s="283">
        <v>45345.645833333336</v>
      </c>
      <c r="C3982" s="284">
        <v>916.2</v>
      </c>
      <c r="D3982" s="98">
        <f t="shared" si="129"/>
        <v>1.0962317248953259</v>
      </c>
      <c r="E3982" s="98">
        <v>-6.2583381238000557E-3</v>
      </c>
      <c r="F3982" s="98">
        <v>3973</v>
      </c>
      <c r="G3982" s="76">
        <f t="shared" ca="1" si="128"/>
        <v>-1.1473478855348209E-2</v>
      </c>
    </row>
    <row r="3983" spans="2:7">
      <c r="B3983" s="283">
        <v>42216.645833333336</v>
      </c>
      <c r="C3983" s="284">
        <v>186.85</v>
      </c>
      <c r="D3983" s="98">
        <f t="shared" si="129"/>
        <v>-0.79605981226806377</v>
      </c>
      <c r="E3983" s="98">
        <v>-6.275594320055311E-3</v>
      </c>
      <c r="F3983" s="98">
        <v>3974</v>
      </c>
      <c r="G3983" s="76">
        <f t="shared" ca="1" si="128"/>
        <v>-2.9628709907501658E-3</v>
      </c>
    </row>
    <row r="3984" spans="2:7">
      <c r="B3984" s="283">
        <v>44103.645833333336</v>
      </c>
      <c r="C3984" s="284">
        <v>305.45</v>
      </c>
      <c r="D3984" s="98">
        <f t="shared" si="129"/>
        <v>0.63473374364463475</v>
      </c>
      <c r="E3984" s="98">
        <v>-6.2788730561520456E-3</v>
      </c>
      <c r="F3984" s="98">
        <v>3975</v>
      </c>
      <c r="G3984" s="76">
        <f t="shared" ca="1" si="128"/>
        <v>-1.902940480560087E-2</v>
      </c>
    </row>
    <row r="3985" spans="2:7">
      <c r="B3985" s="283">
        <v>40389.645833333336</v>
      </c>
      <c r="C3985" s="284">
        <v>123.33</v>
      </c>
      <c r="D3985" s="98">
        <f t="shared" si="129"/>
        <v>-0.59623506302177121</v>
      </c>
      <c r="E3985" s="98">
        <v>-6.2847474014986471E-3</v>
      </c>
      <c r="F3985" s="98">
        <v>3976</v>
      </c>
      <c r="G3985" s="76">
        <f t="shared" ca="1" si="128"/>
        <v>-3.456907175516085E-2</v>
      </c>
    </row>
    <row r="3986" spans="2:7">
      <c r="B3986" s="283">
        <v>39581.645833333336</v>
      </c>
      <c r="C3986" s="284">
        <v>92.88</v>
      </c>
      <c r="D3986" s="98">
        <f t="shared" si="129"/>
        <v>-0.24689856482607642</v>
      </c>
      <c r="E3986" s="98">
        <v>-6.3121857280411531E-3</v>
      </c>
      <c r="F3986" s="98">
        <v>3977</v>
      </c>
      <c r="G3986" s="76">
        <f t="shared" ca="1" si="128"/>
        <v>8.9377220839541756E-3</v>
      </c>
    </row>
    <row r="3987" spans="2:7">
      <c r="B3987" s="283">
        <v>37043.645833333336</v>
      </c>
      <c r="C3987" s="284">
        <v>23.53</v>
      </c>
      <c r="D3987" s="98">
        <f t="shared" si="129"/>
        <v>-0.74666236003445308</v>
      </c>
      <c r="E3987" s="98">
        <v>-6.3344594594594295E-3</v>
      </c>
      <c r="F3987" s="98">
        <v>3978</v>
      </c>
      <c r="G3987" s="76">
        <f t="shared" ca="1" si="128"/>
        <v>4.6422499586800732E-2</v>
      </c>
    </row>
    <row r="3988" spans="2:7">
      <c r="B3988" s="283">
        <v>41533.645833333336</v>
      </c>
      <c r="C3988" s="284">
        <v>175.65</v>
      </c>
      <c r="D3988" s="98">
        <f t="shared" si="129"/>
        <v>6.4649383765405863</v>
      </c>
      <c r="E3988" s="98">
        <v>-6.3359167279516404E-3</v>
      </c>
      <c r="F3988" s="98">
        <v>3979</v>
      </c>
      <c r="G3988" s="76">
        <f t="shared" ca="1" si="128"/>
        <v>2.5524845448921963E-2</v>
      </c>
    </row>
    <row r="3989" spans="2:7">
      <c r="B3989" s="283">
        <v>38519.645833333336</v>
      </c>
      <c r="C3989" s="284">
        <v>51.67</v>
      </c>
      <c r="D3989" s="98">
        <f t="shared" si="129"/>
        <v>-0.70583546826074572</v>
      </c>
      <c r="E3989" s="98">
        <v>-6.3461538461537792E-3</v>
      </c>
      <c r="F3989" s="98">
        <v>3980</v>
      </c>
      <c r="G3989" s="76">
        <f t="shared" ca="1" si="128"/>
        <v>-9.7607459499050291E-3</v>
      </c>
    </row>
    <row r="3990" spans="2:7">
      <c r="B3990" s="283">
        <v>43087.645833333336</v>
      </c>
      <c r="C3990" s="284">
        <v>331.1</v>
      </c>
      <c r="D3990" s="98">
        <f t="shared" si="129"/>
        <v>5.4079736791174762</v>
      </c>
      <c r="E3990" s="98">
        <v>-6.3621631354661146E-3</v>
      </c>
      <c r="F3990" s="98">
        <v>3981</v>
      </c>
      <c r="G3990" s="76">
        <f t="shared" ca="1" si="128"/>
        <v>6.0840277038533026E-3</v>
      </c>
    </row>
    <row r="3991" spans="2:7">
      <c r="B3991" s="283">
        <v>44582.645833333336</v>
      </c>
      <c r="C3991" s="284">
        <v>374.08</v>
      </c>
      <c r="D3991" s="98">
        <f t="shared" si="129"/>
        <v>0.12980972515856215</v>
      </c>
      <c r="E3991" s="98">
        <v>-6.3748406289844128E-3</v>
      </c>
      <c r="F3991" s="98">
        <v>3982</v>
      </c>
      <c r="G3991" s="76">
        <f t="shared" ca="1" si="128"/>
        <v>2.1438139037281489E-2</v>
      </c>
    </row>
    <row r="3992" spans="2:7">
      <c r="B3992" s="283">
        <v>43047.645833333336</v>
      </c>
      <c r="C3992" s="284">
        <v>329.75</v>
      </c>
      <c r="D3992" s="98">
        <f t="shared" si="129"/>
        <v>-0.1185040633019675</v>
      </c>
      <c r="E3992" s="98">
        <v>-6.3880435110134082E-3</v>
      </c>
      <c r="F3992" s="98">
        <v>3983</v>
      </c>
      <c r="G3992" s="76">
        <f t="shared" ca="1" si="128"/>
        <v>-2.8114892977351001E-2</v>
      </c>
    </row>
    <row r="3993" spans="2:7">
      <c r="B3993" s="283">
        <v>42678.645833333336</v>
      </c>
      <c r="C3993" s="284">
        <v>463.02</v>
      </c>
      <c r="D3993" s="98">
        <f t="shared" si="129"/>
        <v>0.40415466262319932</v>
      </c>
      <c r="E3993" s="98">
        <v>-6.3948497854077191E-3</v>
      </c>
      <c r="F3993" s="98">
        <v>3984</v>
      </c>
      <c r="G3993" s="76">
        <f t="shared" ca="1" si="128"/>
        <v>-6.4889689104843298E-3</v>
      </c>
    </row>
    <row r="3994" spans="2:7">
      <c r="B3994" s="283">
        <v>44075.645833333336</v>
      </c>
      <c r="C3994" s="284">
        <v>319.27</v>
      </c>
      <c r="D3994" s="98">
        <f t="shared" si="129"/>
        <v>-0.31046175111226293</v>
      </c>
      <c r="E3994" s="98">
        <v>-6.4108548843867519E-3</v>
      </c>
      <c r="F3994" s="98">
        <v>3985</v>
      </c>
      <c r="G3994" s="76">
        <f t="shared" ca="1" si="128"/>
        <v>2.876468778121739E-2</v>
      </c>
    </row>
    <row r="3995" spans="2:7">
      <c r="B3995" s="283">
        <v>37946.645833333336</v>
      </c>
      <c r="C3995" s="284">
        <v>24.77</v>
      </c>
      <c r="D3995" s="98">
        <f t="shared" si="129"/>
        <v>-0.92241676324114386</v>
      </c>
      <c r="E3995" s="98">
        <v>-6.4179703168872893E-3</v>
      </c>
      <c r="F3995" s="98">
        <v>3986</v>
      </c>
      <c r="G3995" s="76">
        <f t="shared" ca="1" si="128"/>
        <v>2.9041226507065608E-2</v>
      </c>
    </row>
    <row r="3996" spans="2:7">
      <c r="B3996" s="283">
        <v>40155.645833333336</v>
      </c>
      <c r="C3996" s="284">
        <v>118.65</v>
      </c>
      <c r="D3996" s="98">
        <f t="shared" si="129"/>
        <v>3.7900686314089631</v>
      </c>
      <c r="E3996" s="98">
        <v>-6.4478311840562297E-3</v>
      </c>
      <c r="F3996" s="98">
        <v>3987</v>
      </c>
      <c r="G3996" s="76">
        <f t="shared" ca="1" si="128"/>
        <v>9.4836450535382647E-3</v>
      </c>
    </row>
    <row r="3997" spans="2:7">
      <c r="B3997" s="283">
        <v>41759.645833333336</v>
      </c>
      <c r="C3997" s="284">
        <v>218.65</v>
      </c>
      <c r="D3997" s="98">
        <f t="shared" si="129"/>
        <v>0.84281500210703753</v>
      </c>
      <c r="E3997" s="98">
        <v>-6.4524923887853136E-3</v>
      </c>
      <c r="F3997" s="98">
        <v>3988</v>
      </c>
      <c r="G3997" s="76">
        <f t="shared" ca="1" si="128"/>
        <v>-1.745247883709751E-2</v>
      </c>
    </row>
    <row r="3998" spans="2:7">
      <c r="B3998" s="283">
        <v>42451.645833333336</v>
      </c>
      <c r="C3998" s="284">
        <v>392.12</v>
      </c>
      <c r="D3998" s="98">
        <f t="shared" si="129"/>
        <v>0.79336839698147732</v>
      </c>
      <c r="E3998" s="98">
        <v>-6.4610940785972959E-3</v>
      </c>
      <c r="F3998" s="98">
        <v>3989</v>
      </c>
      <c r="G3998" s="76">
        <f t="shared" ca="1" si="128"/>
        <v>3.517964887325005E-2</v>
      </c>
    </row>
    <row r="3999" spans="2:7">
      <c r="B3999" s="283">
        <v>41213.645833333336</v>
      </c>
      <c r="C3999" s="284">
        <v>221.3</v>
      </c>
      <c r="D3999" s="98">
        <f t="shared" si="129"/>
        <v>-0.4356319494032439</v>
      </c>
      <c r="E3999" s="98">
        <v>-6.4649366974948164E-3</v>
      </c>
      <c r="F3999" s="98">
        <v>3990</v>
      </c>
      <c r="G3999" s="76">
        <f t="shared" ca="1" si="128"/>
        <v>1.2765374976417294E-2</v>
      </c>
    </row>
    <row r="4000" spans="2:7">
      <c r="B4000" s="283">
        <v>45239.645833333336</v>
      </c>
      <c r="C4000" s="284">
        <v>695.85</v>
      </c>
      <c r="D4000" s="98">
        <f t="shared" si="129"/>
        <v>2.1443741527338456</v>
      </c>
      <c r="E4000" s="98">
        <v>-6.4679174162597386E-3</v>
      </c>
      <c r="F4000" s="98">
        <v>3991</v>
      </c>
      <c r="G4000" s="76">
        <f t="shared" ca="1" si="128"/>
        <v>2.0365641768217702E-3</v>
      </c>
    </row>
    <row r="4001" spans="2:7">
      <c r="B4001" s="283">
        <v>41891.645833333336</v>
      </c>
      <c r="C4001" s="284">
        <v>211.87</v>
      </c>
      <c r="D4001" s="98">
        <f t="shared" si="129"/>
        <v>-0.69552346051591574</v>
      </c>
      <c r="E4001" s="98">
        <v>-6.4712778429073525E-3</v>
      </c>
      <c r="F4001" s="98">
        <v>3992</v>
      </c>
      <c r="G4001" s="76">
        <f t="shared" ca="1" si="128"/>
        <v>-3.2162822840266274E-2</v>
      </c>
    </row>
    <row r="4002" spans="2:7">
      <c r="B4002" s="283">
        <v>40346.645833333336</v>
      </c>
      <c r="C4002" s="284">
        <v>119.74</v>
      </c>
      <c r="D4002" s="98">
        <f t="shared" si="129"/>
        <v>-0.43484212016802759</v>
      </c>
      <c r="E4002" s="98">
        <v>-6.4719548622634848E-3</v>
      </c>
      <c r="F4002" s="98">
        <v>3993</v>
      </c>
      <c r="G4002" s="76">
        <f t="shared" ca="1" si="128"/>
        <v>-1.2416051296795886E-2</v>
      </c>
    </row>
    <row r="4003" spans="2:7">
      <c r="B4003" s="283">
        <v>45274.645833333336</v>
      </c>
      <c r="C4003" s="284">
        <v>695.92</v>
      </c>
      <c r="D4003" s="98">
        <f t="shared" si="129"/>
        <v>4.8119258393185236</v>
      </c>
      <c r="E4003" s="98">
        <v>-6.4956386426258117E-3</v>
      </c>
      <c r="F4003" s="98">
        <v>3994</v>
      </c>
      <c r="G4003" s="76">
        <f t="shared" ca="1" si="128"/>
        <v>8.3694230342815437E-3</v>
      </c>
    </row>
    <row r="4004" spans="2:7">
      <c r="B4004" s="283">
        <v>42648.645833333336</v>
      </c>
      <c r="C4004" s="284">
        <v>437.37</v>
      </c>
      <c r="D4004" s="98">
        <f t="shared" si="129"/>
        <v>-0.37152258880331068</v>
      </c>
      <c r="E4004" s="98">
        <v>-6.4966040478841025E-3</v>
      </c>
      <c r="F4004" s="98">
        <v>3995</v>
      </c>
      <c r="G4004" s="76">
        <f t="shared" ca="1" si="128"/>
        <v>-5.4019565567813965E-3</v>
      </c>
    </row>
    <row r="4005" spans="2:7">
      <c r="B4005" s="283">
        <v>38553.645833333336</v>
      </c>
      <c r="C4005" s="284">
        <v>50.46</v>
      </c>
      <c r="D4005" s="98">
        <f t="shared" si="129"/>
        <v>-0.88462857534810346</v>
      </c>
      <c r="E4005" s="98">
        <v>-6.4973419964559076E-3</v>
      </c>
      <c r="F4005" s="98">
        <v>3996</v>
      </c>
      <c r="G4005" s="76">
        <f t="shared" ca="1" si="128"/>
        <v>-8.6418947580006664E-3</v>
      </c>
    </row>
    <row r="4006" spans="2:7">
      <c r="B4006" s="283">
        <v>39633.645833333336</v>
      </c>
      <c r="C4006" s="284">
        <v>81.010000000000005</v>
      </c>
      <c r="D4006" s="98">
        <f t="shared" si="129"/>
        <v>0.60543004359889019</v>
      </c>
      <c r="E4006" s="98">
        <v>-6.4998773608044846E-3</v>
      </c>
      <c r="F4006" s="98">
        <v>3997</v>
      </c>
      <c r="G4006" s="76">
        <f t="shared" ca="1" si="128"/>
        <v>4.5441229787183242E-2</v>
      </c>
    </row>
    <row r="4007" spans="2:7">
      <c r="B4007" s="283">
        <v>39826.645833333336</v>
      </c>
      <c r="C4007" s="284">
        <v>51.96</v>
      </c>
      <c r="D4007" s="98">
        <f t="shared" si="129"/>
        <v>-0.35859770398716206</v>
      </c>
      <c r="E4007" s="98">
        <v>-6.5009560229444263E-3</v>
      </c>
      <c r="F4007" s="98">
        <v>3998</v>
      </c>
      <c r="G4007" s="76">
        <f t="shared" ca="1" si="128"/>
        <v>2.7304714210426701E-2</v>
      </c>
    </row>
    <row r="4008" spans="2:7">
      <c r="B4008" s="283">
        <v>41229.645833333336</v>
      </c>
      <c r="C4008" s="284">
        <v>212.33</v>
      </c>
      <c r="D4008" s="98">
        <f t="shared" si="129"/>
        <v>3.0864126250962283</v>
      </c>
      <c r="E4008" s="98">
        <v>-6.5038367958075716E-3</v>
      </c>
      <c r="F4008" s="98">
        <v>3999</v>
      </c>
      <c r="G4008" s="76">
        <f t="shared" ca="1" si="128"/>
        <v>3.0189952643923771E-2</v>
      </c>
    </row>
    <row r="4009" spans="2:7">
      <c r="B4009" s="283">
        <v>44439.645833333336</v>
      </c>
      <c r="C4009" s="284">
        <v>328.2</v>
      </c>
      <c r="D4009" s="98">
        <f t="shared" si="129"/>
        <v>0.54570715395846081</v>
      </c>
      <c r="E4009" s="98">
        <v>-6.5082488270017391E-3</v>
      </c>
      <c r="F4009" s="98">
        <v>4000</v>
      </c>
      <c r="G4009" s="76">
        <f t="shared" ca="1" si="128"/>
        <v>1.4760008879233615E-2</v>
      </c>
    </row>
    <row r="4010" spans="2:7">
      <c r="B4010" s="283">
        <v>42893.645833333336</v>
      </c>
      <c r="C4010" s="284">
        <v>411.62</v>
      </c>
      <c r="D4010" s="98">
        <f t="shared" si="129"/>
        <v>0.25417428397318709</v>
      </c>
      <c r="E4010" s="98">
        <v>-6.5167020660359398E-3</v>
      </c>
      <c r="F4010" s="98">
        <v>4001</v>
      </c>
      <c r="G4010" s="76">
        <f t="shared" ca="1" si="128"/>
        <v>-5.9211906290334449E-3</v>
      </c>
    </row>
    <row r="4011" spans="2:7">
      <c r="B4011" s="283">
        <v>39239.645833333336</v>
      </c>
      <c r="C4011" s="284">
        <v>98.99</v>
      </c>
      <c r="D4011" s="98">
        <f t="shared" si="129"/>
        <v>-0.75951119965016278</v>
      </c>
      <c r="E4011" s="98">
        <v>-6.5234845443598033E-3</v>
      </c>
      <c r="F4011" s="98">
        <v>4002</v>
      </c>
      <c r="G4011" s="76">
        <f t="shared" ca="1" si="128"/>
        <v>3.1508216924159976E-3</v>
      </c>
    </row>
    <row r="4012" spans="2:7">
      <c r="B4012" s="283">
        <v>39164.645833333336</v>
      </c>
      <c r="C4012" s="284">
        <v>76.010000000000005</v>
      </c>
      <c r="D4012" s="98">
        <f t="shared" si="129"/>
        <v>-0.23214466107687637</v>
      </c>
      <c r="E4012" s="98">
        <v>-6.5350934518363379E-3</v>
      </c>
      <c r="F4012" s="98">
        <v>4003</v>
      </c>
      <c r="G4012" s="76">
        <f t="shared" ca="1" si="128"/>
        <v>5.3048165256653956E-2</v>
      </c>
    </row>
    <row r="4013" spans="2:7">
      <c r="B4013" s="283">
        <v>43306.645833333336</v>
      </c>
      <c r="C4013" s="284">
        <v>248.98</v>
      </c>
      <c r="D4013" s="98">
        <f t="shared" si="129"/>
        <v>2.2756216287330613</v>
      </c>
      <c r="E4013" s="98">
        <v>-6.5437714468119523E-3</v>
      </c>
      <c r="F4013" s="98">
        <v>4004</v>
      </c>
      <c r="G4013" s="76">
        <f t="shared" ca="1" si="128"/>
        <v>5.4198362182490911E-2</v>
      </c>
    </row>
    <row r="4014" spans="2:7">
      <c r="B4014" s="283">
        <v>41507.645833333336</v>
      </c>
      <c r="C4014" s="284">
        <v>179.12</v>
      </c>
      <c r="D4014" s="98">
        <f t="shared" si="129"/>
        <v>-0.28058478592658043</v>
      </c>
      <c r="E4014" s="98">
        <v>-6.5446478092069382E-3</v>
      </c>
      <c r="F4014" s="98">
        <v>4005</v>
      </c>
      <c r="G4014" s="76">
        <f t="shared" ca="1" si="128"/>
        <v>2.8183309250271259E-2</v>
      </c>
    </row>
    <row r="4015" spans="2:7">
      <c r="B4015" s="283">
        <v>42312.645833333336</v>
      </c>
      <c r="C4015" s="284">
        <v>315.60000000000002</v>
      </c>
      <c r="D4015" s="98">
        <f t="shared" si="129"/>
        <v>0.76194729790084859</v>
      </c>
      <c r="E4015" s="98">
        <v>-6.547469151347185E-3</v>
      </c>
      <c r="F4015" s="98">
        <v>4006</v>
      </c>
      <c r="G4015" s="76">
        <f t="shared" ca="1" si="128"/>
        <v>-1.7577441238128852E-3</v>
      </c>
    </row>
    <row r="4016" spans="2:7">
      <c r="B4016" s="283">
        <v>45187.645833333336</v>
      </c>
      <c r="C4016" s="284">
        <v>685.45</v>
      </c>
      <c r="D4016" s="98">
        <f t="shared" si="129"/>
        <v>1.1718948035487959</v>
      </c>
      <c r="E4016" s="98">
        <v>-6.5510094641795247E-3</v>
      </c>
      <c r="F4016" s="98">
        <v>4007</v>
      </c>
      <c r="G4016" s="76">
        <f t="shared" ca="1" si="128"/>
        <v>-1.5306295119435164E-2</v>
      </c>
    </row>
    <row r="4017" spans="2:7">
      <c r="B4017" s="283">
        <v>43124.645833333336</v>
      </c>
      <c r="C4017" s="284">
        <v>325.97000000000003</v>
      </c>
      <c r="D4017" s="98">
        <f t="shared" si="129"/>
        <v>-0.5244437960463928</v>
      </c>
      <c r="E4017" s="98">
        <v>-6.5524807997073831E-3</v>
      </c>
      <c r="F4017" s="98">
        <v>4008</v>
      </c>
      <c r="G4017" s="76">
        <f t="shared" ca="1" si="128"/>
        <v>3.148534475073661E-2</v>
      </c>
    </row>
    <row r="4018" spans="2:7">
      <c r="B4018" s="283">
        <v>45128.645833333336</v>
      </c>
      <c r="C4018" s="284">
        <v>544.23</v>
      </c>
      <c r="D4018" s="98">
        <f t="shared" si="129"/>
        <v>0.66957081940055829</v>
      </c>
      <c r="E4018" s="98">
        <v>-6.5532474170348909E-3</v>
      </c>
      <c r="F4018" s="98">
        <v>4009</v>
      </c>
      <c r="G4018" s="76">
        <f t="shared" ca="1" si="128"/>
        <v>1.3990055266604851E-2</v>
      </c>
    </row>
    <row r="4019" spans="2:7">
      <c r="B4019" s="283">
        <v>39094.645833333336</v>
      </c>
      <c r="C4019" s="284">
        <v>89.4</v>
      </c>
      <c r="D4019" s="98">
        <f t="shared" si="129"/>
        <v>-0.83573121658122485</v>
      </c>
      <c r="E4019" s="98">
        <v>-6.5562840315589455E-3</v>
      </c>
      <c r="F4019" s="98">
        <v>4010</v>
      </c>
      <c r="G4019" s="76">
        <f t="shared" ca="1" si="128"/>
        <v>7.7857053404638034E-3</v>
      </c>
    </row>
    <row r="4020" spans="2:7">
      <c r="B4020" s="283">
        <v>43889.645833333336</v>
      </c>
      <c r="C4020" s="284">
        <v>383.02</v>
      </c>
      <c r="D4020" s="98">
        <f t="shared" si="129"/>
        <v>3.2843400447427289</v>
      </c>
      <c r="E4020" s="98">
        <v>-6.5620542082739375E-3</v>
      </c>
      <c r="F4020" s="98">
        <v>4011</v>
      </c>
      <c r="G4020" s="76">
        <f t="shared" ca="1" si="128"/>
        <v>2.8772936310073782E-2</v>
      </c>
    </row>
    <row r="4021" spans="2:7">
      <c r="B4021" s="283">
        <v>45148.645833333336</v>
      </c>
      <c r="C4021" s="284">
        <v>721.73</v>
      </c>
      <c r="D4021" s="98">
        <f t="shared" si="129"/>
        <v>0.88431413503211331</v>
      </c>
      <c r="E4021" s="98">
        <v>-6.5657260839642184E-3</v>
      </c>
      <c r="F4021" s="98">
        <v>4012</v>
      </c>
      <c r="G4021" s="76">
        <f t="shared" ca="1" si="128"/>
        <v>1.9544911962802248E-3</v>
      </c>
    </row>
    <row r="4022" spans="2:7">
      <c r="B4022" s="283">
        <v>45195.645833333336</v>
      </c>
      <c r="C4022" s="284">
        <v>706.15</v>
      </c>
      <c r="D4022" s="98">
        <f t="shared" si="129"/>
        <v>-2.1587020076760055E-2</v>
      </c>
      <c r="E4022" s="98">
        <v>-6.5838526792623142E-3</v>
      </c>
      <c r="F4022" s="98">
        <v>4013</v>
      </c>
      <c r="G4022" s="76">
        <f t="shared" ca="1" si="128"/>
        <v>2.0388285628739421E-2</v>
      </c>
    </row>
    <row r="4023" spans="2:7">
      <c r="B4023" s="283">
        <v>40441.645833333336</v>
      </c>
      <c r="C4023" s="284">
        <v>116.1</v>
      </c>
      <c r="D4023" s="98">
        <f t="shared" si="129"/>
        <v>-0.83558733980032573</v>
      </c>
      <c r="E4023" s="98">
        <v>-6.5885171558142108E-3</v>
      </c>
      <c r="F4023" s="98">
        <v>4014</v>
      </c>
      <c r="G4023" s="76">
        <f t="shared" ca="1" si="128"/>
        <v>-1.7186880280016205E-3</v>
      </c>
    </row>
    <row r="4024" spans="2:7">
      <c r="B4024" s="283">
        <v>39272.645833333336</v>
      </c>
      <c r="C4024" s="284">
        <v>93.41</v>
      </c>
      <c r="D4024" s="98">
        <f t="shared" si="129"/>
        <v>-0.19543496985357445</v>
      </c>
      <c r="E4024" s="98">
        <v>-6.5936403275550504E-3</v>
      </c>
      <c r="F4024" s="98">
        <v>4015</v>
      </c>
      <c r="G4024" s="76">
        <f t="shared" ca="1" si="128"/>
        <v>-2.8071363949488119E-3</v>
      </c>
    </row>
    <row r="4025" spans="2:7">
      <c r="B4025" s="283">
        <v>41040.645833333336</v>
      </c>
      <c r="C4025" s="284">
        <v>234.98</v>
      </c>
      <c r="D4025" s="98">
        <f t="shared" si="129"/>
        <v>1.5155764907397495</v>
      </c>
      <c r="E4025" s="98">
        <v>-6.5950790563963357E-3</v>
      </c>
      <c r="F4025" s="98">
        <v>4016</v>
      </c>
      <c r="G4025" s="76">
        <f t="shared" ca="1" si="128"/>
        <v>1.5543942574512613E-2</v>
      </c>
    </row>
    <row r="4026" spans="2:7">
      <c r="B4026" s="283">
        <v>39685.645833333336</v>
      </c>
      <c r="C4026" s="284">
        <v>97.67</v>
      </c>
      <c r="D4026" s="98">
        <f t="shared" si="129"/>
        <v>-0.58434760405140862</v>
      </c>
      <c r="E4026" s="98">
        <v>-6.6110659072415867E-3</v>
      </c>
      <c r="F4026" s="98">
        <v>4017</v>
      </c>
      <c r="G4026" s="76">
        <f t="shared" ca="1" si="128"/>
        <v>3.4150838833369745E-3</v>
      </c>
    </row>
    <row r="4027" spans="2:7">
      <c r="B4027" s="283">
        <v>38646.645833333336</v>
      </c>
      <c r="C4027" s="284">
        <v>70.3</v>
      </c>
      <c r="D4027" s="98">
        <f t="shared" si="129"/>
        <v>-0.28022934370840591</v>
      </c>
      <c r="E4027" s="98">
        <v>-6.6412321605199276E-3</v>
      </c>
      <c r="F4027" s="98">
        <v>4018</v>
      </c>
      <c r="G4027" s="76">
        <f t="shared" ca="1" si="128"/>
        <v>-1.517718983882909E-2</v>
      </c>
    </row>
    <row r="4028" spans="2:7">
      <c r="B4028" s="283">
        <v>41816.645833333336</v>
      </c>
      <c r="C4028" s="284">
        <v>188.43</v>
      </c>
      <c r="D4028" s="98">
        <f t="shared" si="129"/>
        <v>1.6803698435277385</v>
      </c>
      <c r="E4028" s="98">
        <v>-6.642416574410781E-3</v>
      </c>
      <c r="F4028" s="98">
        <v>4019</v>
      </c>
      <c r="G4028" s="76">
        <f t="shared" ca="1" si="128"/>
        <v>5.1399290787717405E-3</v>
      </c>
    </row>
    <row r="4029" spans="2:7">
      <c r="B4029" s="283">
        <v>42718.645833333336</v>
      </c>
      <c r="C4029" s="284">
        <v>301.60000000000002</v>
      </c>
      <c r="D4029" s="98">
        <f t="shared" si="129"/>
        <v>0.6005943851828266</v>
      </c>
      <c r="E4029" s="98">
        <v>-6.6857688634192058E-3</v>
      </c>
      <c r="F4029" s="98">
        <v>4020</v>
      </c>
      <c r="G4029" s="76">
        <f t="shared" ca="1" si="128"/>
        <v>1.5087171312264547E-3</v>
      </c>
    </row>
    <row r="4030" spans="2:7">
      <c r="B4030" s="283">
        <v>41725.645833333336</v>
      </c>
      <c r="C4030" s="284">
        <v>210.92</v>
      </c>
      <c r="D4030" s="98">
        <f t="shared" si="129"/>
        <v>-0.30066312997347489</v>
      </c>
      <c r="E4030" s="98">
        <v>-6.6873881510784994E-3</v>
      </c>
      <c r="F4030" s="98">
        <v>4021</v>
      </c>
      <c r="G4030" s="76">
        <f t="shared" ca="1" si="128"/>
        <v>6.5919041597586797E-2</v>
      </c>
    </row>
    <row r="4031" spans="2:7">
      <c r="B4031" s="283">
        <v>40899.645833333336</v>
      </c>
      <c r="C4031" s="284">
        <v>160.26</v>
      </c>
      <c r="D4031" s="98">
        <f t="shared" si="129"/>
        <v>-0.2401858524559074</v>
      </c>
      <c r="E4031" s="98">
        <v>-6.6939382670138103E-3</v>
      </c>
      <c r="F4031" s="98">
        <v>4022</v>
      </c>
      <c r="G4031" s="76">
        <f t="shared" ca="1" si="128"/>
        <v>-1.5649946181974971E-2</v>
      </c>
    </row>
    <row r="4032" spans="2:7">
      <c r="B4032" s="283">
        <v>41346.645833333336</v>
      </c>
      <c r="C4032" s="284">
        <v>198.57</v>
      </c>
      <c r="D4032" s="98">
        <f t="shared" si="129"/>
        <v>0.23904904530138538</v>
      </c>
      <c r="E4032" s="98">
        <v>-6.7030163573608137E-3</v>
      </c>
      <c r="F4032" s="98">
        <v>4023</v>
      </c>
      <c r="G4032" s="76">
        <f t="shared" ca="1" si="128"/>
        <v>-3.8486755271454356E-2</v>
      </c>
    </row>
    <row r="4033" spans="2:7">
      <c r="B4033" s="283">
        <v>38033.645833333336</v>
      </c>
      <c r="C4033" s="284">
        <v>26.67</v>
      </c>
      <c r="D4033" s="98">
        <f t="shared" si="129"/>
        <v>-0.8656896812207282</v>
      </c>
      <c r="E4033" s="98">
        <v>-6.7039106145251326E-3</v>
      </c>
      <c r="F4033" s="98">
        <v>4024</v>
      </c>
      <c r="G4033" s="76">
        <f t="shared" ca="1" si="128"/>
        <v>-1.4242902076757505E-2</v>
      </c>
    </row>
    <row r="4034" spans="2:7">
      <c r="B4034" s="283">
        <v>38825.645833333336</v>
      </c>
      <c r="C4034" s="284">
        <v>102.21</v>
      </c>
      <c r="D4034" s="98">
        <f t="shared" si="129"/>
        <v>2.8323959505061862</v>
      </c>
      <c r="E4034" s="98">
        <v>-6.7055393586007428E-3</v>
      </c>
      <c r="F4034" s="98">
        <v>4025</v>
      </c>
      <c r="G4034" s="76">
        <f t="shared" ca="1" si="128"/>
        <v>2.8075001569722809E-2</v>
      </c>
    </row>
    <row r="4035" spans="2:7">
      <c r="B4035" s="283">
        <v>40381.645833333336</v>
      </c>
      <c r="C4035" s="284">
        <v>124.37</v>
      </c>
      <c r="D4035" s="98">
        <f t="shared" si="129"/>
        <v>0.21680853145484802</v>
      </c>
      <c r="E4035" s="98">
        <v>-6.7087293347175558E-3</v>
      </c>
      <c r="F4035" s="98">
        <v>4026</v>
      </c>
      <c r="G4035" s="76">
        <f t="shared" ca="1" si="128"/>
        <v>3.89102465251785E-2</v>
      </c>
    </row>
    <row r="4036" spans="2:7">
      <c r="B4036" s="283">
        <v>44147.645833333336</v>
      </c>
      <c r="C4036" s="284">
        <v>293.12</v>
      </c>
      <c r="D4036" s="98">
        <f t="shared" si="129"/>
        <v>1.3568384658679746</v>
      </c>
      <c r="E4036" s="98">
        <v>-6.7095899695018835E-3</v>
      </c>
      <c r="F4036" s="98">
        <v>4027</v>
      </c>
      <c r="G4036" s="76">
        <f t="shared" ca="1" si="128"/>
        <v>-3.4918835916917086E-2</v>
      </c>
    </row>
    <row r="4037" spans="2:7">
      <c r="B4037" s="283">
        <v>39595.645833333336</v>
      </c>
      <c r="C4037" s="284">
        <v>91.75</v>
      </c>
      <c r="D4037" s="98">
        <f t="shared" si="129"/>
        <v>-0.68698826419213976</v>
      </c>
      <c r="E4037" s="98">
        <v>-6.7121359748836262E-3</v>
      </c>
      <c r="F4037" s="98">
        <v>4028</v>
      </c>
      <c r="G4037" s="76">
        <f t="shared" ca="1" si="128"/>
        <v>4.1871379558074767E-2</v>
      </c>
    </row>
    <row r="4038" spans="2:7">
      <c r="B4038" s="283">
        <v>45323.645833333336</v>
      </c>
      <c r="C4038" s="284">
        <v>814.47</v>
      </c>
      <c r="D4038" s="98">
        <f t="shared" si="129"/>
        <v>7.8770572207084477</v>
      </c>
      <c r="E4038" s="98">
        <v>-6.719676089660731E-3</v>
      </c>
      <c r="F4038" s="98">
        <v>4029</v>
      </c>
      <c r="G4038" s="76">
        <f t="shared" ca="1" si="128"/>
        <v>1.8023793912880892E-2</v>
      </c>
    </row>
    <row r="4039" spans="2:7">
      <c r="B4039" s="283">
        <v>42432.645833333336</v>
      </c>
      <c r="C4039" s="284">
        <v>383.78</v>
      </c>
      <c r="D4039" s="98">
        <f t="shared" si="129"/>
        <v>-0.52879786855255562</v>
      </c>
      <c r="E4039" s="98">
        <v>-6.7291267663958099E-3</v>
      </c>
      <c r="F4039" s="98">
        <v>4030</v>
      </c>
      <c r="G4039" s="76">
        <f t="shared" ca="1" si="128"/>
        <v>-1.8496050840658457E-3</v>
      </c>
    </row>
    <row r="4040" spans="2:7">
      <c r="B4040" s="283">
        <v>44267.645833333336</v>
      </c>
      <c r="C4040" s="284">
        <v>299.10000000000002</v>
      </c>
      <c r="D4040" s="98">
        <f t="shared" si="129"/>
        <v>-0.22064724581791639</v>
      </c>
      <c r="E4040" s="98">
        <v>-6.7412745325937662E-3</v>
      </c>
      <c r="F4040" s="98">
        <v>4031</v>
      </c>
      <c r="G4040" s="76">
        <f t="shared" ca="1" si="128"/>
        <v>-3.9681088336037146E-2</v>
      </c>
    </row>
    <row r="4041" spans="2:7">
      <c r="B4041" s="283">
        <v>40732.645833333336</v>
      </c>
      <c r="C4041" s="284">
        <v>201.76</v>
      </c>
      <c r="D4041" s="98">
        <f t="shared" si="129"/>
        <v>-0.32544299565362766</v>
      </c>
      <c r="E4041" s="98">
        <v>-6.7444493674002626E-3</v>
      </c>
      <c r="F4041" s="98">
        <v>4032</v>
      </c>
      <c r="G4041" s="76">
        <f t="shared" ca="1" si="128"/>
        <v>3.9562208627316103E-2</v>
      </c>
    </row>
    <row r="4042" spans="2:7">
      <c r="B4042" s="283">
        <v>43894.645833333336</v>
      </c>
      <c r="C4042" s="284">
        <v>388.48</v>
      </c>
      <c r="D4042" s="98">
        <f t="shared" si="129"/>
        <v>0.92545598731165768</v>
      </c>
      <c r="E4042" s="98">
        <v>-6.7498465943955921E-3</v>
      </c>
      <c r="F4042" s="98">
        <v>4033</v>
      </c>
      <c r="G4042" s="76">
        <f t="shared" ref="G4042:G4105" ca="1" si="130">_xlfn.NORM.INV(RAND(),M$12,M$13)</f>
        <v>2.3040134717697358E-3</v>
      </c>
    </row>
    <row r="4043" spans="2:7">
      <c r="B4043" s="283">
        <v>44614.645833333336</v>
      </c>
      <c r="C4043" s="284">
        <v>334.75</v>
      </c>
      <c r="D4043" s="98">
        <f t="shared" ref="D4043:D4106" si="131">C4043/C4042-1</f>
        <v>-0.13830827841845139</v>
      </c>
      <c r="E4043" s="98">
        <v>-6.764976411595347E-3</v>
      </c>
      <c r="F4043" s="98">
        <v>4034</v>
      </c>
      <c r="G4043" s="76">
        <f t="shared" ca="1" si="130"/>
        <v>2.3361367264989184E-2</v>
      </c>
    </row>
    <row r="4044" spans="2:7">
      <c r="B4044" s="283">
        <v>45824.645833333336</v>
      </c>
      <c r="C4044" s="284">
        <v>2762.67</v>
      </c>
      <c r="D4044" s="98">
        <f t="shared" si="131"/>
        <v>7.2529350261389105</v>
      </c>
      <c r="E4044" s="98">
        <v>-6.7697285637245974E-3</v>
      </c>
      <c r="F4044" s="98">
        <v>4035</v>
      </c>
      <c r="G4044" s="76">
        <f t="shared" ca="1" si="130"/>
        <v>5.2394596669203923E-3</v>
      </c>
    </row>
    <row r="4045" spans="2:7">
      <c r="B4045" s="283">
        <v>38236.645833333336</v>
      </c>
      <c r="C4045" s="284">
        <v>29.33</v>
      </c>
      <c r="D4045" s="98">
        <f t="shared" si="131"/>
        <v>-0.98938345875547928</v>
      </c>
      <c r="E4045" s="98">
        <v>-6.7727734507281312E-3</v>
      </c>
      <c r="F4045" s="98">
        <v>4036</v>
      </c>
      <c r="G4045" s="76">
        <f t="shared" ca="1" si="130"/>
        <v>-2.4516696785894278E-2</v>
      </c>
    </row>
    <row r="4046" spans="2:7">
      <c r="B4046" s="283">
        <v>40935.645833333336</v>
      </c>
      <c r="C4046" s="284">
        <v>192.01</v>
      </c>
      <c r="D4046" s="98">
        <f t="shared" si="131"/>
        <v>5.5465393794749405</v>
      </c>
      <c r="E4046" s="98">
        <v>-6.7763294020277698E-3</v>
      </c>
      <c r="F4046" s="98">
        <v>4037</v>
      </c>
      <c r="G4046" s="76">
        <f t="shared" ca="1" si="130"/>
        <v>-1.1195840860356254E-2</v>
      </c>
    </row>
    <row r="4047" spans="2:7">
      <c r="B4047" s="283">
        <v>44361.645833333336</v>
      </c>
      <c r="C4047" s="284">
        <v>309.12</v>
      </c>
      <c r="D4047" s="98">
        <f t="shared" si="131"/>
        <v>0.6099161502005106</v>
      </c>
      <c r="E4047" s="98">
        <v>-6.7795520997333547E-3</v>
      </c>
      <c r="F4047" s="98">
        <v>4038</v>
      </c>
      <c r="G4047" s="76">
        <f t="shared" ca="1" si="130"/>
        <v>2.5935166653037415E-2</v>
      </c>
    </row>
    <row r="4048" spans="2:7">
      <c r="B4048" s="283">
        <v>38345.645833333336</v>
      </c>
      <c r="C4048" s="284">
        <v>33.69</v>
      </c>
      <c r="D4048" s="98">
        <f t="shared" si="131"/>
        <v>-0.89101319875776397</v>
      </c>
      <c r="E4048" s="98">
        <v>-6.7806603773585827E-3</v>
      </c>
      <c r="F4048" s="98">
        <v>4039</v>
      </c>
      <c r="G4048" s="76">
        <f t="shared" ca="1" si="130"/>
        <v>-9.076041987461779E-3</v>
      </c>
    </row>
    <row r="4049" spans="2:7">
      <c r="B4049" s="283">
        <v>44755.645833333336</v>
      </c>
      <c r="C4049" s="284">
        <v>354.28</v>
      </c>
      <c r="D4049" s="98">
        <f t="shared" si="131"/>
        <v>9.5158800831107158</v>
      </c>
      <c r="E4049" s="98">
        <v>-6.7844126717129249E-3</v>
      </c>
      <c r="F4049" s="98">
        <v>4040</v>
      </c>
      <c r="G4049" s="76">
        <f t="shared" ca="1" si="130"/>
        <v>3.6248871946728919E-2</v>
      </c>
    </row>
    <row r="4050" spans="2:7">
      <c r="B4050" s="283">
        <v>43237.645833333336</v>
      </c>
      <c r="C4050" s="284">
        <v>270.64999999999998</v>
      </c>
      <c r="D4050" s="98">
        <f t="shared" si="131"/>
        <v>-0.23605622671333404</v>
      </c>
      <c r="E4050" s="98">
        <v>-6.7889908256881792E-3</v>
      </c>
      <c r="F4050" s="98">
        <v>4041</v>
      </c>
      <c r="G4050" s="76">
        <f t="shared" ca="1" si="130"/>
        <v>1.5396836757834417E-2</v>
      </c>
    </row>
    <row r="4051" spans="2:7">
      <c r="B4051" s="283">
        <v>36819.645833333336</v>
      </c>
      <c r="C4051" s="284">
        <v>24.83</v>
      </c>
      <c r="D4051" s="98">
        <f t="shared" si="131"/>
        <v>-0.90825789765379639</v>
      </c>
      <c r="E4051" s="98">
        <v>-6.8000000000000282E-3</v>
      </c>
      <c r="F4051" s="98">
        <v>4042</v>
      </c>
      <c r="G4051" s="76">
        <f t="shared" ca="1" si="130"/>
        <v>1.6970617521693123E-2</v>
      </c>
    </row>
    <row r="4052" spans="2:7">
      <c r="B4052" s="283">
        <v>40966.645833333336</v>
      </c>
      <c r="C4052" s="284">
        <v>186.93</v>
      </c>
      <c r="D4052" s="98">
        <f t="shared" si="131"/>
        <v>6.5283930728956916</v>
      </c>
      <c r="E4052" s="98">
        <v>-6.8009138728016838E-3</v>
      </c>
      <c r="F4052" s="98">
        <v>4043</v>
      </c>
      <c r="G4052" s="76">
        <f t="shared" ca="1" si="130"/>
        <v>1.5302108958984305E-2</v>
      </c>
    </row>
    <row r="4053" spans="2:7">
      <c r="B4053" s="283">
        <v>43739.645833333336</v>
      </c>
      <c r="C4053" s="284">
        <v>318.12</v>
      </c>
      <c r="D4053" s="98">
        <f t="shared" si="131"/>
        <v>0.70181351307976247</v>
      </c>
      <c r="E4053" s="98">
        <v>-6.8061192631907463E-3</v>
      </c>
      <c r="F4053" s="98">
        <v>4044</v>
      </c>
      <c r="G4053" s="76">
        <f t="shared" ca="1" si="130"/>
        <v>-2.0427441225959873E-2</v>
      </c>
    </row>
    <row r="4054" spans="2:7">
      <c r="B4054" s="283">
        <v>43591.645833333336</v>
      </c>
      <c r="C4054" s="284">
        <v>352.68</v>
      </c>
      <c r="D4054" s="98">
        <f t="shared" si="131"/>
        <v>0.10863824971708791</v>
      </c>
      <c r="E4054" s="98">
        <v>-6.8149816952971509E-3</v>
      </c>
      <c r="F4054" s="98">
        <v>4045</v>
      </c>
      <c r="G4054" s="76">
        <f t="shared" ca="1" si="130"/>
        <v>1.7206263892041686E-2</v>
      </c>
    </row>
    <row r="4055" spans="2:7">
      <c r="B4055" s="283">
        <v>44754.645833333336</v>
      </c>
      <c r="C4055" s="284">
        <v>356.7</v>
      </c>
      <c r="D4055" s="98">
        <f t="shared" si="131"/>
        <v>1.1398434841782823E-2</v>
      </c>
      <c r="E4055" s="98">
        <v>-6.8216622581094288E-3</v>
      </c>
      <c r="F4055" s="98">
        <v>4046</v>
      </c>
      <c r="G4055" s="76">
        <f t="shared" ca="1" si="130"/>
        <v>-6.9442342590025283E-2</v>
      </c>
    </row>
    <row r="4056" spans="2:7">
      <c r="B4056" s="283">
        <v>40858.645833333336</v>
      </c>
      <c r="C4056" s="284">
        <v>219.65</v>
      </c>
      <c r="D4056" s="98">
        <f t="shared" si="131"/>
        <v>-0.3842164283711802</v>
      </c>
      <c r="E4056" s="98">
        <v>-6.8276361005605857E-3</v>
      </c>
      <c r="F4056" s="98">
        <v>4047</v>
      </c>
      <c r="G4056" s="76">
        <f t="shared" ca="1" si="130"/>
        <v>7.891861675596688E-3</v>
      </c>
    </row>
    <row r="4057" spans="2:7">
      <c r="B4057" s="283">
        <v>40200.645833333336</v>
      </c>
      <c r="C4057" s="284">
        <v>132.32</v>
      </c>
      <c r="D4057" s="98">
        <f t="shared" si="131"/>
        <v>-0.39758707033917606</v>
      </c>
      <c r="E4057" s="98">
        <v>-6.8302934774450152E-3</v>
      </c>
      <c r="F4057" s="98">
        <v>4048</v>
      </c>
      <c r="G4057" s="76">
        <f t="shared" ca="1" si="130"/>
        <v>2.0058322356677964E-3</v>
      </c>
    </row>
    <row r="4058" spans="2:7">
      <c r="B4058" s="283">
        <v>41261.645833333336</v>
      </c>
      <c r="C4058" s="284">
        <v>226.82</v>
      </c>
      <c r="D4058" s="98">
        <f t="shared" si="131"/>
        <v>0.71417775090689251</v>
      </c>
      <c r="E4058" s="98">
        <v>-6.83072072861024E-3</v>
      </c>
      <c r="F4058" s="98">
        <v>4049</v>
      </c>
      <c r="G4058" s="76">
        <f t="shared" ca="1" si="130"/>
        <v>-2.506101821436835E-2</v>
      </c>
    </row>
    <row r="4059" spans="2:7">
      <c r="B4059" s="283">
        <v>40778.645833333336</v>
      </c>
      <c r="C4059" s="284">
        <v>216.44</v>
      </c>
      <c r="D4059" s="98">
        <f t="shared" si="131"/>
        <v>-4.5763160215148591E-2</v>
      </c>
      <c r="E4059" s="98">
        <v>-6.8370577708438685E-3</v>
      </c>
      <c r="F4059" s="98">
        <v>4050</v>
      </c>
      <c r="G4059" s="76">
        <f t="shared" ca="1" si="130"/>
        <v>-9.7693515273442801E-3</v>
      </c>
    </row>
    <row r="4060" spans="2:7">
      <c r="B4060" s="283">
        <v>41310.645833333336</v>
      </c>
      <c r="C4060" s="284">
        <v>217.6</v>
      </c>
      <c r="D4060" s="98">
        <f t="shared" si="131"/>
        <v>5.3594529661800117E-3</v>
      </c>
      <c r="E4060" s="98">
        <v>-6.8461889548151467E-3</v>
      </c>
      <c r="F4060" s="98">
        <v>4051</v>
      </c>
      <c r="G4060" s="76">
        <f t="shared" ca="1" si="130"/>
        <v>3.0270651913327611E-2</v>
      </c>
    </row>
    <row r="4061" spans="2:7">
      <c r="B4061" s="283">
        <v>44978.645833333336</v>
      </c>
      <c r="C4061" s="284">
        <v>567.73</v>
      </c>
      <c r="D4061" s="98">
        <f t="shared" si="131"/>
        <v>1.6090533088235297</v>
      </c>
      <c r="E4061" s="98">
        <v>-6.8573427796727593E-3</v>
      </c>
      <c r="F4061" s="98">
        <v>4052</v>
      </c>
      <c r="G4061" s="76">
        <f t="shared" ca="1" si="130"/>
        <v>-6.2547961492950707E-2</v>
      </c>
    </row>
    <row r="4062" spans="2:7">
      <c r="B4062" s="283">
        <v>38778.645833333336</v>
      </c>
      <c r="C4062" s="284">
        <v>94.07</v>
      </c>
      <c r="D4062" s="98">
        <f t="shared" si="131"/>
        <v>-0.83430503936730493</v>
      </c>
      <c r="E4062" s="98">
        <v>-6.8623310810811411E-3</v>
      </c>
      <c r="F4062" s="98">
        <v>4053</v>
      </c>
      <c r="G4062" s="76">
        <f t="shared" ca="1" si="130"/>
        <v>1.4000161501919592E-2</v>
      </c>
    </row>
    <row r="4063" spans="2:7">
      <c r="B4063" s="283">
        <v>39388.645833333336</v>
      </c>
      <c r="C4063" s="284">
        <v>94.02</v>
      </c>
      <c r="D4063" s="98">
        <f t="shared" si="131"/>
        <v>-5.315190815350368E-4</v>
      </c>
      <c r="E4063" s="98">
        <v>-6.8659554241048415E-3</v>
      </c>
      <c r="F4063" s="98">
        <v>4054</v>
      </c>
      <c r="G4063" s="76">
        <f t="shared" ca="1" si="130"/>
        <v>7.0148252832650092E-3</v>
      </c>
    </row>
    <row r="4064" spans="2:7">
      <c r="B4064" s="283">
        <v>41212.645833333336</v>
      </c>
      <c r="C4064" s="284">
        <v>222.74</v>
      </c>
      <c r="D4064" s="98">
        <f t="shared" si="131"/>
        <v>1.3690704105509468</v>
      </c>
      <c r="E4064" s="98">
        <v>-6.8664169787765461E-3</v>
      </c>
      <c r="F4064" s="98">
        <v>4055</v>
      </c>
      <c r="G4064" s="76">
        <f t="shared" ca="1" si="130"/>
        <v>-5.052657603289842E-3</v>
      </c>
    </row>
    <row r="4065" spans="2:7">
      <c r="B4065" s="283">
        <v>40375.645833333336</v>
      </c>
      <c r="C4065" s="284">
        <v>125.73</v>
      </c>
      <c r="D4065" s="98">
        <f t="shared" si="131"/>
        <v>-0.43553021459998209</v>
      </c>
      <c r="E4065" s="98">
        <v>-6.8720379146918198E-3</v>
      </c>
      <c r="F4065" s="98">
        <v>4056</v>
      </c>
      <c r="G4065" s="76">
        <f t="shared" ca="1" si="130"/>
        <v>4.0270201809544034E-2</v>
      </c>
    </row>
    <row r="4066" spans="2:7">
      <c r="B4066" s="283">
        <v>43549.645833333336</v>
      </c>
      <c r="C4066" s="284">
        <v>372.5</v>
      </c>
      <c r="D4066" s="98">
        <f t="shared" si="131"/>
        <v>1.9626978445876082</v>
      </c>
      <c r="E4066" s="98">
        <v>-6.8785325797162677E-3</v>
      </c>
      <c r="F4066" s="98">
        <v>4057</v>
      </c>
      <c r="G4066" s="76">
        <f t="shared" ca="1" si="130"/>
        <v>-1.3919249293975797E-2</v>
      </c>
    </row>
    <row r="4067" spans="2:7">
      <c r="B4067" s="283">
        <v>45442.645833333336</v>
      </c>
      <c r="C4067" s="284">
        <v>1281.97</v>
      </c>
      <c r="D4067" s="98">
        <f t="shared" si="131"/>
        <v>2.4415302013422822</v>
      </c>
      <c r="E4067" s="98">
        <v>-6.8791881318510661E-3</v>
      </c>
      <c r="F4067" s="98">
        <v>4058</v>
      </c>
      <c r="G4067" s="76">
        <f t="shared" ca="1" si="130"/>
        <v>-2.5247869604806322E-2</v>
      </c>
    </row>
    <row r="4068" spans="2:7">
      <c r="B4068" s="283">
        <v>41928.645833333336</v>
      </c>
      <c r="C4068" s="284">
        <v>187.45</v>
      </c>
      <c r="D4068" s="98">
        <f t="shared" si="131"/>
        <v>-0.85377972963485882</v>
      </c>
      <c r="E4068" s="98">
        <v>-6.8874172185431348E-3</v>
      </c>
      <c r="F4068" s="98">
        <v>4059</v>
      </c>
      <c r="G4068" s="76">
        <f t="shared" ca="1" si="130"/>
        <v>8.738571610439427E-3</v>
      </c>
    </row>
    <row r="4069" spans="2:7">
      <c r="B4069" s="283">
        <v>42020.645833333336</v>
      </c>
      <c r="C4069" s="284">
        <v>185.98</v>
      </c>
      <c r="D4069" s="98">
        <f t="shared" si="131"/>
        <v>-7.8420912243264418E-3</v>
      </c>
      <c r="E4069" s="98">
        <v>-6.8884498317938192E-3</v>
      </c>
      <c r="F4069" s="98">
        <v>4060</v>
      </c>
      <c r="G4069" s="76">
        <f t="shared" ca="1" si="130"/>
        <v>-5.2400907517743643E-3</v>
      </c>
    </row>
    <row r="4070" spans="2:7">
      <c r="B4070" s="283">
        <v>38216.645833333336</v>
      </c>
      <c r="C4070" s="284">
        <v>25.95</v>
      </c>
      <c r="D4070" s="98">
        <f t="shared" si="131"/>
        <v>-0.86046886762017416</v>
      </c>
      <c r="E4070" s="98">
        <v>-6.8886337543053733E-3</v>
      </c>
      <c r="F4070" s="98">
        <v>4061</v>
      </c>
      <c r="G4070" s="76">
        <f t="shared" ca="1" si="130"/>
        <v>3.1996944823030241E-2</v>
      </c>
    </row>
    <row r="4071" spans="2:7">
      <c r="B4071" s="283">
        <v>39674.645833333336</v>
      </c>
      <c r="C4071" s="284">
        <v>99.47</v>
      </c>
      <c r="D4071" s="98">
        <f t="shared" si="131"/>
        <v>2.8331406551059732</v>
      </c>
      <c r="E4071" s="98">
        <v>-6.8889776357827781E-3</v>
      </c>
      <c r="F4071" s="98">
        <v>4062</v>
      </c>
      <c r="G4071" s="76">
        <f t="shared" ca="1" si="130"/>
        <v>6.7657069187724156E-3</v>
      </c>
    </row>
    <row r="4072" spans="2:7">
      <c r="B4072" s="283">
        <v>42954.645833333336</v>
      </c>
      <c r="C4072" s="284">
        <v>350.15</v>
      </c>
      <c r="D4072" s="98">
        <f t="shared" si="131"/>
        <v>2.5201568312053886</v>
      </c>
      <c r="E4072" s="98">
        <v>-6.8920528674343284E-3</v>
      </c>
      <c r="F4072" s="98">
        <v>4063</v>
      </c>
      <c r="G4072" s="76">
        <f t="shared" ca="1" si="130"/>
        <v>-1.9950892172133458E-2</v>
      </c>
    </row>
    <row r="4073" spans="2:7">
      <c r="B4073" s="283">
        <v>39297.645833333336</v>
      </c>
      <c r="C4073" s="284">
        <v>86.13</v>
      </c>
      <c r="D4073" s="98">
        <f t="shared" si="131"/>
        <v>-0.75401970584035416</v>
      </c>
      <c r="E4073" s="98">
        <v>-6.9180214458666178E-3</v>
      </c>
      <c r="F4073" s="98">
        <v>4064</v>
      </c>
      <c r="G4073" s="76">
        <f t="shared" ca="1" si="130"/>
        <v>-9.4587425646282565E-3</v>
      </c>
    </row>
    <row r="4074" spans="2:7">
      <c r="B4074" s="283">
        <v>38252.645833333336</v>
      </c>
      <c r="C4074" s="284">
        <v>28.67</v>
      </c>
      <c r="D4074" s="98">
        <f t="shared" si="131"/>
        <v>-0.66713108092418438</v>
      </c>
      <c r="E4074" s="98">
        <v>-6.927606511950124E-3</v>
      </c>
      <c r="F4074" s="98">
        <v>4065</v>
      </c>
      <c r="G4074" s="76">
        <f t="shared" ca="1" si="130"/>
        <v>-3.6072754072010542E-2</v>
      </c>
    </row>
    <row r="4075" spans="2:7">
      <c r="B4075" s="283">
        <v>44162.645833333336</v>
      </c>
      <c r="C4075" s="284">
        <v>302.42</v>
      </c>
      <c r="D4075" s="98">
        <f t="shared" si="131"/>
        <v>9.5483083362399714</v>
      </c>
      <c r="E4075" s="98">
        <v>-6.9287098151248339E-3</v>
      </c>
      <c r="F4075" s="98">
        <v>4066</v>
      </c>
      <c r="G4075" s="76">
        <f t="shared" ca="1" si="130"/>
        <v>3.5014093288810208E-2</v>
      </c>
    </row>
    <row r="4076" spans="2:7">
      <c r="B4076" s="283">
        <v>38070.645833333336</v>
      </c>
      <c r="C4076" s="284">
        <v>22.93</v>
      </c>
      <c r="D4076" s="98">
        <f t="shared" si="131"/>
        <v>-0.92417829508630378</v>
      </c>
      <c r="E4076" s="98">
        <v>-6.9294066695538836E-3</v>
      </c>
      <c r="F4076" s="98">
        <v>4067</v>
      </c>
      <c r="G4076" s="76">
        <f t="shared" ca="1" si="130"/>
        <v>1.161626671589578E-5</v>
      </c>
    </row>
    <row r="4077" spans="2:7">
      <c r="B4077" s="283">
        <v>38824.645833333336</v>
      </c>
      <c r="C4077" s="284">
        <v>102.9</v>
      </c>
      <c r="D4077" s="98">
        <f t="shared" si="131"/>
        <v>3.4875708678587003</v>
      </c>
      <c r="E4077" s="98">
        <v>-6.9484655471916401E-3</v>
      </c>
      <c r="F4077" s="98">
        <v>4068</v>
      </c>
      <c r="G4077" s="76">
        <f t="shared" ca="1" si="130"/>
        <v>6.4988620146578482E-2</v>
      </c>
    </row>
    <row r="4078" spans="2:7">
      <c r="B4078" s="283">
        <v>38841.645833333336</v>
      </c>
      <c r="C4078" s="284">
        <v>102.9</v>
      </c>
      <c r="D4078" s="98">
        <f t="shared" si="131"/>
        <v>0</v>
      </c>
      <c r="E4078" s="98">
        <v>-6.9484655471916401E-3</v>
      </c>
      <c r="F4078" s="98">
        <v>4069</v>
      </c>
      <c r="G4078" s="76">
        <f t="shared" ca="1" si="130"/>
        <v>-4.2129250081127285E-2</v>
      </c>
    </row>
    <row r="4079" spans="2:7">
      <c r="B4079" s="283">
        <v>39995.645833333336</v>
      </c>
      <c r="C4079" s="284">
        <v>81.33</v>
      </c>
      <c r="D4079" s="98">
        <f t="shared" si="131"/>
        <v>-0.20962099125364442</v>
      </c>
      <c r="E4079" s="98">
        <v>-6.959706959707046E-3</v>
      </c>
      <c r="F4079" s="98">
        <v>4070</v>
      </c>
      <c r="G4079" s="76">
        <f t="shared" ca="1" si="130"/>
        <v>5.3961162008210103E-3</v>
      </c>
    </row>
    <row r="4080" spans="2:7">
      <c r="B4080" s="283">
        <v>39351.645833333336</v>
      </c>
      <c r="C4080" s="284">
        <v>98.45</v>
      </c>
      <c r="D4080" s="98">
        <f t="shared" si="131"/>
        <v>0.21050043034550603</v>
      </c>
      <c r="E4080" s="98">
        <v>-6.9598547508573638E-3</v>
      </c>
      <c r="F4080" s="98">
        <v>4071</v>
      </c>
      <c r="G4080" s="76">
        <f t="shared" ca="1" si="130"/>
        <v>3.9673156080828999E-3</v>
      </c>
    </row>
    <row r="4081" spans="2:7">
      <c r="B4081" s="283">
        <v>41131.645833333336</v>
      </c>
      <c r="C4081" s="284">
        <v>211.15</v>
      </c>
      <c r="D4081" s="98">
        <f t="shared" si="131"/>
        <v>1.1447435246317927</v>
      </c>
      <c r="E4081" s="98">
        <v>-6.9604477260969411E-3</v>
      </c>
      <c r="F4081" s="98">
        <v>4072</v>
      </c>
      <c r="G4081" s="76">
        <f t="shared" ca="1" si="130"/>
        <v>-1.5088503502713301E-2</v>
      </c>
    </row>
    <row r="4082" spans="2:7">
      <c r="B4082" s="283">
        <v>42152.645833333336</v>
      </c>
      <c r="C4082" s="284">
        <v>163.82</v>
      </c>
      <c r="D4082" s="98">
        <f t="shared" si="131"/>
        <v>-0.22415344541794935</v>
      </c>
      <c r="E4082" s="98">
        <v>-6.9709644177730068E-3</v>
      </c>
      <c r="F4082" s="98">
        <v>4073</v>
      </c>
      <c r="G4082" s="76">
        <f t="shared" ca="1" si="130"/>
        <v>-3.8374764727541165E-2</v>
      </c>
    </row>
    <row r="4083" spans="2:7">
      <c r="B4083" s="283">
        <v>43714.645833333336</v>
      </c>
      <c r="C4083" s="284">
        <v>327.13</v>
      </c>
      <c r="D4083" s="98">
        <f t="shared" si="131"/>
        <v>0.99688682700524978</v>
      </c>
      <c r="E4083" s="98">
        <v>-6.9817563670583338E-3</v>
      </c>
      <c r="F4083" s="98">
        <v>4074</v>
      </c>
      <c r="G4083" s="76">
        <f t="shared" ca="1" si="130"/>
        <v>1.7613392132435152E-2</v>
      </c>
    </row>
    <row r="4084" spans="2:7">
      <c r="B4084" s="283">
        <v>44207.645833333336</v>
      </c>
      <c r="C4084" s="284">
        <v>321.37</v>
      </c>
      <c r="D4084" s="98">
        <f t="shared" si="131"/>
        <v>-1.7607678904411062E-2</v>
      </c>
      <c r="E4084" s="98">
        <v>-6.9832833791675375E-3</v>
      </c>
      <c r="F4084" s="98">
        <v>4075</v>
      </c>
      <c r="G4084" s="76">
        <f t="shared" ca="1" si="130"/>
        <v>1.5744109362134561E-2</v>
      </c>
    </row>
    <row r="4085" spans="2:7">
      <c r="B4085" s="283">
        <v>41047.645833333336</v>
      </c>
      <c r="C4085" s="284">
        <v>228.84</v>
      </c>
      <c r="D4085" s="98">
        <f t="shared" si="131"/>
        <v>-0.28792357718517592</v>
      </c>
      <c r="E4085" s="98">
        <v>-6.9863310913429455E-3</v>
      </c>
      <c r="F4085" s="98">
        <v>4076</v>
      </c>
      <c r="G4085" s="76">
        <f t="shared" ca="1" si="130"/>
        <v>4.4516597885436375E-2</v>
      </c>
    </row>
    <row r="4086" spans="2:7">
      <c r="B4086" s="283">
        <v>37833.645833333336</v>
      </c>
      <c r="C4086" s="284">
        <v>24.16</v>
      </c>
      <c r="D4086" s="98">
        <f t="shared" si="131"/>
        <v>-0.89442405173920647</v>
      </c>
      <c r="E4086" s="98">
        <v>-6.9872585285655209E-3</v>
      </c>
      <c r="F4086" s="98">
        <v>4077</v>
      </c>
      <c r="G4086" s="76">
        <f t="shared" ca="1" si="130"/>
        <v>4.5819298510667936E-3</v>
      </c>
    </row>
    <row r="4087" spans="2:7">
      <c r="B4087" s="283">
        <v>41099.645833333336</v>
      </c>
      <c r="C4087" s="284">
        <v>232.89</v>
      </c>
      <c r="D4087" s="98">
        <f t="shared" si="131"/>
        <v>8.639486754966887</v>
      </c>
      <c r="E4087" s="98">
        <v>-6.992708821899174E-3</v>
      </c>
      <c r="F4087" s="98">
        <v>4078</v>
      </c>
      <c r="G4087" s="76">
        <f t="shared" ca="1" si="130"/>
        <v>5.1785283553380732E-3</v>
      </c>
    </row>
    <row r="4088" spans="2:7">
      <c r="B4088" s="283">
        <v>45089.645833333336</v>
      </c>
      <c r="C4088" s="284">
        <v>567.38</v>
      </c>
      <c r="D4088" s="98">
        <f t="shared" si="131"/>
        <v>1.4362574606037186</v>
      </c>
      <c r="E4088" s="98">
        <v>-7.0005950505792613E-3</v>
      </c>
      <c r="F4088" s="98">
        <v>4079</v>
      </c>
      <c r="G4088" s="76">
        <f t="shared" ca="1" si="130"/>
        <v>1.7628994723347353E-2</v>
      </c>
    </row>
    <row r="4089" spans="2:7">
      <c r="B4089" s="283">
        <v>41207.645833333336</v>
      </c>
      <c r="C4089" s="284">
        <v>226.69</v>
      </c>
      <c r="D4089" s="98">
        <f t="shared" si="131"/>
        <v>-0.60046177165215553</v>
      </c>
      <c r="E4089" s="98">
        <v>-7.008629374917863E-3</v>
      </c>
      <c r="F4089" s="98">
        <v>4080</v>
      </c>
      <c r="G4089" s="76">
        <f t="shared" ca="1" si="130"/>
        <v>3.6691742847158447E-2</v>
      </c>
    </row>
    <row r="4090" spans="2:7">
      <c r="B4090" s="283">
        <v>39294.645833333336</v>
      </c>
      <c r="C4090" s="284">
        <v>87.75</v>
      </c>
      <c r="D4090" s="98">
        <f t="shared" si="131"/>
        <v>-0.61290749481671003</v>
      </c>
      <c r="E4090" s="98">
        <v>-7.0159556410547275E-3</v>
      </c>
      <c r="F4090" s="98">
        <v>4081</v>
      </c>
      <c r="G4090" s="76">
        <f t="shared" ca="1" si="130"/>
        <v>1.5128087232405819E-2</v>
      </c>
    </row>
    <row r="4091" spans="2:7">
      <c r="B4091" s="283">
        <v>39419.645833333336</v>
      </c>
      <c r="C4091" s="284">
        <v>97.64</v>
      </c>
      <c r="D4091" s="98">
        <f t="shared" si="131"/>
        <v>0.11270655270655272</v>
      </c>
      <c r="E4091" s="98">
        <v>-7.0171870232889066E-3</v>
      </c>
      <c r="F4091" s="98">
        <v>4082</v>
      </c>
      <c r="G4091" s="76">
        <f t="shared" ca="1" si="130"/>
        <v>-2.2575347769149823E-2</v>
      </c>
    </row>
    <row r="4092" spans="2:7">
      <c r="B4092" s="283">
        <v>39622.645833333336</v>
      </c>
      <c r="C4092" s="284">
        <v>93.34</v>
      </c>
      <c r="D4092" s="98">
        <f t="shared" si="131"/>
        <v>-4.4039328144203194E-2</v>
      </c>
      <c r="E4092" s="98">
        <v>-7.0212765957446965E-3</v>
      </c>
      <c r="F4092" s="98">
        <v>4083</v>
      </c>
      <c r="G4092" s="76">
        <f t="shared" ca="1" si="130"/>
        <v>1.4486540149092038E-2</v>
      </c>
    </row>
    <row r="4093" spans="2:7">
      <c r="B4093" s="283">
        <v>37916.645833333336</v>
      </c>
      <c r="C4093" s="284">
        <v>24.03</v>
      </c>
      <c r="D4093" s="98">
        <f t="shared" si="131"/>
        <v>-0.74255410327833726</v>
      </c>
      <c r="E4093" s="98">
        <v>-7.024793388429651E-3</v>
      </c>
      <c r="F4093" s="98">
        <v>4084</v>
      </c>
      <c r="G4093" s="76">
        <f t="shared" ca="1" si="130"/>
        <v>1.5291386047550893E-2</v>
      </c>
    </row>
    <row r="4094" spans="2:7">
      <c r="B4094" s="283">
        <v>37060.645833333336</v>
      </c>
      <c r="C4094" s="284">
        <v>21.2</v>
      </c>
      <c r="D4094" s="98">
        <f t="shared" si="131"/>
        <v>-0.11776945484810664</v>
      </c>
      <c r="E4094" s="98">
        <v>-7.0257611241218987E-3</v>
      </c>
      <c r="F4094" s="98">
        <v>4085</v>
      </c>
      <c r="G4094" s="76">
        <f t="shared" ca="1" si="130"/>
        <v>-3.4955238213190153E-2</v>
      </c>
    </row>
    <row r="4095" spans="2:7">
      <c r="B4095" s="283">
        <v>45786.645833333336</v>
      </c>
      <c r="C4095" s="284">
        <v>2731.17</v>
      </c>
      <c r="D4095" s="98">
        <f t="shared" si="131"/>
        <v>127.82877358490566</v>
      </c>
      <c r="E4095" s="98">
        <v>-7.0278131248863174E-3</v>
      </c>
      <c r="F4095" s="98">
        <v>4086</v>
      </c>
      <c r="G4095" s="76">
        <f t="shared" ca="1" si="130"/>
        <v>1.1359835025681999E-2</v>
      </c>
    </row>
    <row r="4096" spans="2:7">
      <c r="B4096" s="283">
        <v>38201.645833333336</v>
      </c>
      <c r="C4096" s="284">
        <v>25.42</v>
      </c>
      <c r="D4096" s="98">
        <f t="shared" si="131"/>
        <v>-0.99069263355997617</v>
      </c>
      <c r="E4096" s="98">
        <v>-7.0312499999999334E-3</v>
      </c>
      <c r="F4096" s="98">
        <v>4087</v>
      </c>
      <c r="G4096" s="76">
        <f t="shared" ca="1" si="130"/>
        <v>-1.0125033790493704E-2</v>
      </c>
    </row>
    <row r="4097" spans="2:7">
      <c r="B4097" s="283">
        <v>45278.645833333336</v>
      </c>
      <c r="C4097" s="284">
        <v>690.13</v>
      </c>
      <c r="D4097" s="98">
        <f t="shared" si="131"/>
        <v>26.149095200629425</v>
      </c>
      <c r="E4097" s="98">
        <v>-7.0357687548560088E-3</v>
      </c>
      <c r="F4097" s="98">
        <v>4088</v>
      </c>
      <c r="G4097" s="76">
        <f t="shared" ca="1" si="130"/>
        <v>-3.4383742136407991E-2</v>
      </c>
    </row>
    <row r="4098" spans="2:7">
      <c r="B4098" s="283">
        <v>41929.645833333336</v>
      </c>
      <c r="C4098" s="284">
        <v>186.13</v>
      </c>
      <c r="D4098" s="98">
        <f t="shared" si="131"/>
        <v>-0.73029719038442031</v>
      </c>
      <c r="E4098" s="98">
        <v>-7.0418778340890498E-3</v>
      </c>
      <c r="F4098" s="98">
        <v>4089</v>
      </c>
      <c r="G4098" s="76">
        <f t="shared" ca="1" si="130"/>
        <v>1.9964529096521558E-3</v>
      </c>
    </row>
    <row r="4099" spans="2:7">
      <c r="B4099" s="283">
        <v>36824.645833333336</v>
      </c>
      <c r="C4099" s="284">
        <v>25.35</v>
      </c>
      <c r="D4099" s="98">
        <f t="shared" si="131"/>
        <v>-0.86380486756567987</v>
      </c>
      <c r="E4099" s="98">
        <v>-7.0505287896591717E-3</v>
      </c>
      <c r="F4099" s="98">
        <v>4090</v>
      </c>
      <c r="G4099" s="76">
        <f t="shared" ca="1" si="130"/>
        <v>-1.4743996424301424E-3</v>
      </c>
    </row>
    <row r="4100" spans="2:7">
      <c r="B4100" s="283">
        <v>38761.645833333336</v>
      </c>
      <c r="C4100" s="284">
        <v>96.94</v>
      </c>
      <c r="D4100" s="98">
        <f t="shared" si="131"/>
        <v>2.8240631163708083</v>
      </c>
      <c r="E4100" s="98">
        <v>-7.0674997439311715E-3</v>
      </c>
      <c r="F4100" s="98">
        <v>4091</v>
      </c>
      <c r="G4100" s="76">
        <f t="shared" ca="1" si="130"/>
        <v>7.5899599778603451E-3</v>
      </c>
    </row>
    <row r="4101" spans="2:7">
      <c r="B4101" s="283">
        <v>42502.645833333336</v>
      </c>
      <c r="C4101" s="284">
        <v>279.58</v>
      </c>
      <c r="D4101" s="98">
        <f t="shared" si="131"/>
        <v>1.8840519909222198</v>
      </c>
      <c r="E4101" s="98">
        <v>-7.0675142948467551E-3</v>
      </c>
      <c r="F4101" s="98">
        <v>4092</v>
      </c>
      <c r="G4101" s="76">
        <f t="shared" ca="1" si="130"/>
        <v>2.1253714320138169E-2</v>
      </c>
    </row>
    <row r="4102" spans="2:7">
      <c r="B4102" s="283">
        <v>39874.645833333336</v>
      </c>
      <c r="C4102" s="284">
        <v>46.33</v>
      </c>
      <c r="D4102" s="98">
        <f t="shared" si="131"/>
        <v>-0.8342871450032191</v>
      </c>
      <c r="E4102" s="98">
        <v>-7.0724389198456583E-3</v>
      </c>
      <c r="F4102" s="98">
        <v>4093</v>
      </c>
      <c r="G4102" s="76">
        <f t="shared" ca="1" si="130"/>
        <v>7.45605675397688E-3</v>
      </c>
    </row>
    <row r="4103" spans="2:7">
      <c r="B4103" s="283">
        <v>43173.645833333336</v>
      </c>
      <c r="C4103" s="284">
        <v>289.02</v>
      </c>
      <c r="D4103" s="98">
        <f t="shared" si="131"/>
        <v>5.238290524498165</v>
      </c>
      <c r="E4103" s="98">
        <v>-7.07709220832764E-3</v>
      </c>
      <c r="F4103" s="98">
        <v>4094</v>
      </c>
      <c r="G4103" s="76">
        <f t="shared" ca="1" si="130"/>
        <v>-3.740121739423096E-3</v>
      </c>
    </row>
    <row r="4104" spans="2:7">
      <c r="B4104" s="283">
        <v>39394.645833333336</v>
      </c>
      <c r="C4104" s="284">
        <v>91.13</v>
      </c>
      <c r="D4104" s="98">
        <f t="shared" si="131"/>
        <v>-0.68469310082347246</v>
      </c>
      <c r="E4104" s="98">
        <v>-7.0821529745043188E-3</v>
      </c>
      <c r="F4104" s="98">
        <v>4095</v>
      </c>
      <c r="G4104" s="76">
        <f t="shared" ca="1" si="130"/>
        <v>4.3054878203057839E-2</v>
      </c>
    </row>
    <row r="4105" spans="2:7">
      <c r="B4105" s="283">
        <v>37957.645833333336</v>
      </c>
      <c r="C4105" s="284">
        <v>25.23</v>
      </c>
      <c r="D4105" s="98">
        <f t="shared" si="131"/>
        <v>-0.72314276308570169</v>
      </c>
      <c r="E4105" s="98">
        <v>-7.0838252656434397E-3</v>
      </c>
      <c r="F4105" s="98">
        <v>4096</v>
      </c>
      <c r="G4105" s="76">
        <f t="shared" ca="1" si="130"/>
        <v>-5.8075213961730002E-3</v>
      </c>
    </row>
    <row r="4106" spans="2:7">
      <c r="B4106" s="283">
        <v>37299.645833333336</v>
      </c>
      <c r="C4106" s="284">
        <v>25.22</v>
      </c>
      <c r="D4106" s="98">
        <f t="shared" si="131"/>
        <v>-3.9635354736433648E-4</v>
      </c>
      <c r="E4106" s="98">
        <v>-7.0866141732283117E-3</v>
      </c>
      <c r="F4106" s="98">
        <v>4097</v>
      </c>
      <c r="G4106" s="76">
        <f t="shared" ref="G4106:G4169" ca="1" si="132">_xlfn.NORM.INV(RAND(),M$12,M$13)</f>
        <v>4.9453975068636039E-2</v>
      </c>
    </row>
    <row r="4107" spans="2:7">
      <c r="B4107" s="283">
        <v>41282.645833333336</v>
      </c>
      <c r="C4107" s="284">
        <v>226.8</v>
      </c>
      <c r="D4107" s="98">
        <f t="shared" ref="D4107:D4170" si="133">C4107/C4106-1</f>
        <v>7.992862807295797</v>
      </c>
      <c r="E4107" s="98">
        <v>-7.0921985815601829E-3</v>
      </c>
      <c r="F4107" s="98">
        <v>4098</v>
      </c>
      <c r="G4107" s="76">
        <f t="shared" ca="1" si="132"/>
        <v>1.8122798739345566E-2</v>
      </c>
    </row>
    <row r="4108" spans="2:7">
      <c r="B4108" s="283">
        <v>37321.645833333336</v>
      </c>
      <c r="C4108" s="284">
        <v>25.17</v>
      </c>
      <c r="D4108" s="98">
        <f t="shared" si="133"/>
        <v>-0.88902116402116405</v>
      </c>
      <c r="E4108" s="98">
        <v>-7.1005917159763232E-3</v>
      </c>
      <c r="F4108" s="98">
        <v>4099</v>
      </c>
      <c r="G4108" s="76">
        <f t="shared" ca="1" si="132"/>
        <v>4.0943733491380311E-3</v>
      </c>
    </row>
    <row r="4109" spans="2:7">
      <c r="B4109" s="283">
        <v>42800.645833333336</v>
      </c>
      <c r="C4109" s="284">
        <v>336.62</v>
      </c>
      <c r="D4109" s="98">
        <f t="shared" si="133"/>
        <v>12.373857767183154</v>
      </c>
      <c r="E4109" s="98">
        <v>-7.1085154706072018E-3</v>
      </c>
      <c r="F4109" s="98">
        <v>4100</v>
      </c>
      <c r="G4109" s="76">
        <f t="shared" ca="1" si="132"/>
        <v>-2.3355433485542549E-2</v>
      </c>
    </row>
    <row r="4110" spans="2:7">
      <c r="B4110" s="283">
        <v>43896.645833333336</v>
      </c>
      <c r="C4110" s="284">
        <v>391.92</v>
      </c>
      <c r="D4110" s="98">
        <f t="shared" si="133"/>
        <v>0.16428019725506515</v>
      </c>
      <c r="E4110" s="98">
        <v>-7.1187900590277131E-3</v>
      </c>
      <c r="F4110" s="98">
        <v>4101</v>
      </c>
      <c r="G4110" s="76">
        <f t="shared" ca="1" si="132"/>
        <v>-1.3568035843799618E-2</v>
      </c>
    </row>
    <row r="4111" spans="2:7">
      <c r="B4111" s="283">
        <v>39122.645833333336</v>
      </c>
      <c r="C4111" s="284">
        <v>89.16</v>
      </c>
      <c r="D4111" s="98">
        <f t="shared" si="133"/>
        <v>-0.77250459277403549</v>
      </c>
      <c r="E4111" s="98">
        <v>-7.1269487750557081E-3</v>
      </c>
      <c r="F4111" s="98">
        <v>4102</v>
      </c>
      <c r="G4111" s="76">
        <f t="shared" ca="1" si="132"/>
        <v>3.6431177745955313E-2</v>
      </c>
    </row>
    <row r="4112" spans="2:7">
      <c r="B4112" s="283">
        <v>39367.645833333336</v>
      </c>
      <c r="C4112" s="284">
        <v>93.33</v>
      </c>
      <c r="D4112" s="98">
        <f t="shared" si="133"/>
        <v>4.6769851951547814E-2</v>
      </c>
      <c r="E4112" s="98">
        <v>-7.1276595744681481E-3</v>
      </c>
      <c r="F4112" s="98">
        <v>4103</v>
      </c>
      <c r="G4112" s="76">
        <f t="shared" ca="1" si="132"/>
        <v>2.3501218221912989E-2</v>
      </c>
    </row>
    <row r="4113" spans="2:7">
      <c r="B4113" s="283">
        <v>42719.645833333336</v>
      </c>
      <c r="C4113" s="284">
        <v>299.45</v>
      </c>
      <c r="D4113" s="98">
        <f t="shared" si="133"/>
        <v>2.2085074466945249</v>
      </c>
      <c r="E4113" s="98">
        <v>-7.128647214854178E-3</v>
      </c>
      <c r="F4113" s="98">
        <v>4104</v>
      </c>
      <c r="G4113" s="76">
        <f t="shared" ca="1" si="132"/>
        <v>-2.8871638151013721E-3</v>
      </c>
    </row>
    <row r="4114" spans="2:7">
      <c r="B4114" s="283">
        <v>43873.645833333336</v>
      </c>
      <c r="C4114" s="284">
        <v>447.02</v>
      </c>
      <c r="D4114" s="98">
        <f t="shared" si="133"/>
        <v>0.49280347303389549</v>
      </c>
      <c r="E4114" s="98">
        <v>-7.1296892699287406E-3</v>
      </c>
      <c r="F4114" s="98">
        <v>4105</v>
      </c>
      <c r="G4114" s="76">
        <f t="shared" ca="1" si="132"/>
        <v>4.2880655451342058E-3</v>
      </c>
    </row>
    <row r="4115" spans="2:7">
      <c r="B4115" s="283">
        <v>44463.645833333336</v>
      </c>
      <c r="C4115" s="284">
        <v>347.95</v>
      </c>
      <c r="D4115" s="98">
        <f t="shared" si="133"/>
        <v>-0.22162319359312777</v>
      </c>
      <c r="E4115" s="98">
        <v>-7.1336852618062441E-3</v>
      </c>
      <c r="F4115" s="98">
        <v>4106</v>
      </c>
      <c r="G4115" s="76">
        <f t="shared" ca="1" si="132"/>
        <v>7.1389573279806075E-3</v>
      </c>
    </row>
    <row r="4116" spans="2:7">
      <c r="B4116" s="283">
        <v>43458.645833333336</v>
      </c>
      <c r="C4116" s="284">
        <v>281.13</v>
      </c>
      <c r="D4116" s="98">
        <f t="shared" si="133"/>
        <v>-0.19203908607558551</v>
      </c>
      <c r="E4116" s="98">
        <v>-7.1340279004060703E-3</v>
      </c>
      <c r="F4116" s="98">
        <v>4107</v>
      </c>
      <c r="G4116" s="76">
        <f t="shared" ca="1" si="132"/>
        <v>5.5959956845748181E-3</v>
      </c>
    </row>
    <row r="4117" spans="2:7">
      <c r="B4117" s="283">
        <v>38673.645833333336</v>
      </c>
      <c r="C4117" s="284">
        <v>77.930000000000007</v>
      </c>
      <c r="D4117" s="98">
        <f t="shared" si="133"/>
        <v>-0.72279728239604446</v>
      </c>
      <c r="E4117" s="98">
        <v>-7.1346668365395161E-3</v>
      </c>
      <c r="F4117" s="98">
        <v>4108</v>
      </c>
      <c r="G4117" s="76">
        <f t="shared" ca="1" si="132"/>
        <v>1.6431459697031622E-2</v>
      </c>
    </row>
    <row r="4118" spans="2:7">
      <c r="B4118" s="283">
        <v>42501.645833333336</v>
      </c>
      <c r="C4118" s="284">
        <v>281.57</v>
      </c>
      <c r="D4118" s="98">
        <f t="shared" si="133"/>
        <v>2.6131143333761062</v>
      </c>
      <c r="E4118" s="98">
        <v>-7.1579689703809013E-3</v>
      </c>
      <c r="F4118" s="98">
        <v>4109</v>
      </c>
      <c r="G4118" s="76">
        <f t="shared" ca="1" si="132"/>
        <v>3.343015091142116E-2</v>
      </c>
    </row>
    <row r="4119" spans="2:7">
      <c r="B4119" s="283">
        <v>40004.645833333336</v>
      </c>
      <c r="C4119" s="284">
        <v>84.55</v>
      </c>
      <c r="D4119" s="98">
        <f t="shared" si="133"/>
        <v>-0.69971943033703876</v>
      </c>
      <c r="E4119" s="98">
        <v>-7.1629873179896997E-3</v>
      </c>
      <c r="F4119" s="98">
        <v>4110</v>
      </c>
      <c r="G4119" s="76">
        <f t="shared" ca="1" si="132"/>
        <v>-2.1362730909216528E-2</v>
      </c>
    </row>
    <row r="4120" spans="2:7">
      <c r="B4120" s="283">
        <v>40136.645833333336</v>
      </c>
      <c r="C4120" s="284">
        <v>117.69</v>
      </c>
      <c r="D4120" s="98">
        <f t="shared" si="133"/>
        <v>0.39195742164399761</v>
      </c>
      <c r="E4120" s="98">
        <v>-7.1705753332209632E-3</v>
      </c>
      <c r="F4120" s="98">
        <v>4111</v>
      </c>
      <c r="G4120" s="76">
        <f t="shared" ca="1" si="132"/>
        <v>1.8731224145806268E-3</v>
      </c>
    </row>
    <row r="4121" spans="2:7">
      <c r="B4121" s="283">
        <v>39008.645833333336</v>
      </c>
      <c r="C4121" s="284">
        <v>73.38</v>
      </c>
      <c r="D4121" s="98">
        <f t="shared" si="133"/>
        <v>-0.37649757838388986</v>
      </c>
      <c r="E4121" s="98">
        <v>-7.1708835069679289E-3</v>
      </c>
      <c r="F4121" s="98">
        <v>4112</v>
      </c>
      <c r="G4121" s="76">
        <f t="shared" ca="1" si="132"/>
        <v>5.8231663411859418E-3</v>
      </c>
    </row>
    <row r="4122" spans="2:7">
      <c r="B4122" s="283">
        <v>43021.645833333336</v>
      </c>
      <c r="C4122" s="284">
        <v>339.12</v>
      </c>
      <c r="D4122" s="98">
        <f t="shared" si="133"/>
        <v>3.6214227309893712</v>
      </c>
      <c r="E4122" s="98">
        <v>-7.1727610738647751E-3</v>
      </c>
      <c r="F4122" s="98">
        <v>4113</v>
      </c>
      <c r="G4122" s="76">
        <f t="shared" ca="1" si="132"/>
        <v>-1.0636983476206348E-2</v>
      </c>
    </row>
    <row r="4123" spans="2:7">
      <c r="B4123" s="283">
        <v>41932.645833333336</v>
      </c>
      <c r="C4123" s="284">
        <v>184.79</v>
      </c>
      <c r="D4123" s="98">
        <f t="shared" si="133"/>
        <v>-0.45508964378391137</v>
      </c>
      <c r="E4123" s="98">
        <v>-7.1992693278891684E-3</v>
      </c>
      <c r="F4123" s="98">
        <v>4114</v>
      </c>
      <c r="G4123" s="76">
        <f t="shared" ca="1" si="132"/>
        <v>2.8108875925557679E-4</v>
      </c>
    </row>
    <row r="4124" spans="2:7">
      <c r="B4124" s="283">
        <v>37932.645833333336</v>
      </c>
      <c r="C4124" s="284">
        <v>24.81</v>
      </c>
      <c r="D4124" s="98">
        <f t="shared" si="133"/>
        <v>-0.86573948806753609</v>
      </c>
      <c r="E4124" s="98">
        <v>-7.2028811524609271E-3</v>
      </c>
      <c r="F4124" s="98">
        <v>4115</v>
      </c>
      <c r="G4124" s="76">
        <f t="shared" ca="1" si="132"/>
        <v>-3.2722663939004429E-2</v>
      </c>
    </row>
    <row r="4125" spans="2:7">
      <c r="B4125" s="283">
        <v>45820.645833333336</v>
      </c>
      <c r="C4125" s="284">
        <v>2726.33</v>
      </c>
      <c r="D4125" s="98">
        <f t="shared" si="133"/>
        <v>108.88835147118098</v>
      </c>
      <c r="E4125" s="98">
        <v>-7.22460736225361E-3</v>
      </c>
      <c r="F4125" s="98">
        <v>4116</v>
      </c>
      <c r="G4125" s="76">
        <f t="shared" ca="1" si="132"/>
        <v>-2.1480526083861428E-2</v>
      </c>
    </row>
    <row r="4126" spans="2:7">
      <c r="B4126" s="283">
        <v>41863.645833333336</v>
      </c>
      <c r="C4126" s="284">
        <v>189.3</v>
      </c>
      <c r="D4126" s="98">
        <f t="shared" si="133"/>
        <v>-0.93056599898031422</v>
      </c>
      <c r="E4126" s="98">
        <v>-7.2372561359345111E-3</v>
      </c>
      <c r="F4126" s="98">
        <v>4117</v>
      </c>
      <c r="G4126" s="76">
        <f t="shared" ca="1" si="132"/>
        <v>5.8415653181388596E-4</v>
      </c>
    </row>
    <row r="4127" spans="2:7">
      <c r="B4127" s="283">
        <v>45113.645833333336</v>
      </c>
      <c r="C4127" s="284">
        <v>575.35</v>
      </c>
      <c r="D4127" s="98">
        <f t="shared" si="133"/>
        <v>2.0393555203380878</v>
      </c>
      <c r="E4127" s="98">
        <v>-7.2470019842980626E-3</v>
      </c>
      <c r="F4127" s="98">
        <v>4118</v>
      </c>
      <c r="G4127" s="76">
        <f t="shared" ca="1" si="132"/>
        <v>-2.8117140945403411E-3</v>
      </c>
    </row>
    <row r="4128" spans="2:7">
      <c r="B4128" s="283">
        <v>38706.645833333336</v>
      </c>
      <c r="C4128" s="284">
        <v>93.07</v>
      </c>
      <c r="D4128" s="98">
        <f t="shared" si="133"/>
        <v>-0.83823759450769098</v>
      </c>
      <c r="E4128" s="98">
        <v>-7.2533333333334449E-3</v>
      </c>
      <c r="F4128" s="98">
        <v>4119</v>
      </c>
      <c r="G4128" s="76">
        <f t="shared" ca="1" si="132"/>
        <v>6.8010735512884654E-2</v>
      </c>
    </row>
    <row r="4129" spans="2:7">
      <c r="B4129" s="283">
        <v>39897.645833333336</v>
      </c>
      <c r="C4129" s="284">
        <v>43.68</v>
      </c>
      <c r="D4129" s="98">
        <f t="shared" si="133"/>
        <v>-0.53067583539271512</v>
      </c>
      <c r="E4129" s="98">
        <v>-7.2727272727273196E-3</v>
      </c>
      <c r="F4129" s="98">
        <v>4120</v>
      </c>
      <c r="G4129" s="76">
        <f t="shared" ca="1" si="132"/>
        <v>4.5143287054989642E-2</v>
      </c>
    </row>
    <row r="4130" spans="2:7">
      <c r="B4130" s="283">
        <v>43509.645833333336</v>
      </c>
      <c r="C4130" s="284">
        <v>289.33</v>
      </c>
      <c r="D4130" s="98">
        <f t="shared" si="133"/>
        <v>5.6238553113553111</v>
      </c>
      <c r="E4130" s="98">
        <v>-7.2739749528221154E-3</v>
      </c>
      <c r="F4130" s="98">
        <v>4121</v>
      </c>
      <c r="G4130" s="76">
        <f t="shared" ca="1" si="132"/>
        <v>1.1222929627958364E-2</v>
      </c>
    </row>
    <row r="4131" spans="2:7">
      <c r="B4131" s="283">
        <v>38042.645833333336</v>
      </c>
      <c r="C4131" s="284">
        <v>25.92</v>
      </c>
      <c r="D4131" s="98">
        <f t="shared" si="133"/>
        <v>-0.91041371444371477</v>
      </c>
      <c r="E4131" s="98">
        <v>-7.2769054002297384E-3</v>
      </c>
      <c r="F4131" s="98">
        <v>4122</v>
      </c>
      <c r="G4131" s="76">
        <f t="shared" ca="1" si="132"/>
        <v>-3.3198425963650584E-3</v>
      </c>
    </row>
    <row r="4132" spans="2:7">
      <c r="B4132" s="283">
        <v>44483.645833333336</v>
      </c>
      <c r="C4132" s="284">
        <v>443.32</v>
      </c>
      <c r="D4132" s="98">
        <f t="shared" si="133"/>
        <v>16.103395061728392</v>
      </c>
      <c r="E4132" s="98">
        <v>-7.2776944264056898E-3</v>
      </c>
      <c r="F4132" s="98">
        <v>4123</v>
      </c>
      <c r="G4132" s="76">
        <f t="shared" ca="1" si="132"/>
        <v>-2.1411386845279955E-2</v>
      </c>
    </row>
    <row r="4133" spans="2:7">
      <c r="B4133" s="283">
        <v>41479.645833333336</v>
      </c>
      <c r="C4133" s="284">
        <v>175.82</v>
      </c>
      <c r="D4133" s="98">
        <f t="shared" si="133"/>
        <v>-0.60340160606334026</v>
      </c>
      <c r="E4133" s="98">
        <v>-7.2836090565187028E-3</v>
      </c>
      <c r="F4133" s="98">
        <v>4124</v>
      </c>
      <c r="G4133" s="76">
        <f t="shared" ca="1" si="132"/>
        <v>9.7443124901458174E-4</v>
      </c>
    </row>
    <row r="4134" spans="2:7">
      <c r="B4134" s="283">
        <v>44557.645833333336</v>
      </c>
      <c r="C4134" s="284">
        <v>374.8</v>
      </c>
      <c r="D4134" s="98">
        <f t="shared" si="133"/>
        <v>1.1317256284836765</v>
      </c>
      <c r="E4134" s="98">
        <v>-7.2838034697391141E-3</v>
      </c>
      <c r="F4134" s="98">
        <v>4125</v>
      </c>
      <c r="G4134" s="76">
        <f t="shared" ca="1" si="132"/>
        <v>2.3479657256600825E-2</v>
      </c>
    </row>
    <row r="4135" spans="2:7">
      <c r="B4135" s="283">
        <v>44110.645833333336</v>
      </c>
      <c r="C4135" s="284">
        <v>303.85000000000002</v>
      </c>
      <c r="D4135" s="98">
        <f t="shared" si="133"/>
        <v>-0.18930096051227319</v>
      </c>
      <c r="E4135" s="98">
        <v>-7.2856769472031679E-3</v>
      </c>
      <c r="F4135" s="98">
        <v>4126</v>
      </c>
      <c r="G4135" s="76">
        <f t="shared" ca="1" si="132"/>
        <v>-5.8058885344412746E-3</v>
      </c>
    </row>
    <row r="4136" spans="2:7">
      <c r="B4136" s="283">
        <v>40403.645833333336</v>
      </c>
      <c r="C4136" s="284">
        <v>116.7</v>
      </c>
      <c r="D4136" s="98">
        <f t="shared" si="133"/>
        <v>-0.61592891229224955</v>
      </c>
      <c r="E4136" s="98">
        <v>-7.3154134059203457E-3</v>
      </c>
      <c r="F4136" s="98">
        <v>4127</v>
      </c>
      <c r="G4136" s="76">
        <f t="shared" ca="1" si="132"/>
        <v>2.1557445886440365E-3</v>
      </c>
    </row>
    <row r="4137" spans="2:7">
      <c r="B4137" s="283">
        <v>44715.645833333336</v>
      </c>
      <c r="C4137" s="284">
        <v>399.88</v>
      </c>
      <c r="D4137" s="98">
        <f t="shared" si="133"/>
        <v>2.4265638389031703</v>
      </c>
      <c r="E4137" s="98">
        <v>-7.3231884417743753E-3</v>
      </c>
      <c r="F4137" s="98">
        <v>4128</v>
      </c>
      <c r="G4137" s="76">
        <f t="shared" ca="1" si="132"/>
        <v>2.1779569962642312E-2</v>
      </c>
    </row>
    <row r="4138" spans="2:7">
      <c r="B4138" s="283">
        <v>38097.645833333336</v>
      </c>
      <c r="C4138" s="284">
        <v>25.69</v>
      </c>
      <c r="D4138" s="98">
        <f t="shared" si="133"/>
        <v>-0.93575572671801543</v>
      </c>
      <c r="E4138" s="98">
        <v>-7.3415765069551053E-3</v>
      </c>
      <c r="F4138" s="98">
        <v>4129</v>
      </c>
      <c r="G4138" s="76">
        <f t="shared" ca="1" si="132"/>
        <v>1.4598692564363986E-2</v>
      </c>
    </row>
    <row r="4139" spans="2:7">
      <c r="B4139" s="283">
        <v>44120.645833333336</v>
      </c>
      <c r="C4139" s="284">
        <v>286.60000000000002</v>
      </c>
      <c r="D4139" s="98">
        <f t="shared" si="133"/>
        <v>10.156091864538732</v>
      </c>
      <c r="E4139" s="98">
        <v>-7.3427542255473099E-3</v>
      </c>
      <c r="F4139" s="98">
        <v>4130</v>
      </c>
      <c r="G4139" s="76">
        <f t="shared" ca="1" si="132"/>
        <v>-3.6086586410070655E-2</v>
      </c>
    </row>
    <row r="4140" spans="2:7">
      <c r="B4140" s="283">
        <v>41620.645833333336</v>
      </c>
      <c r="C4140" s="284">
        <v>181.15</v>
      </c>
      <c r="D4140" s="98">
        <f t="shared" si="133"/>
        <v>-0.36793440334961625</v>
      </c>
      <c r="E4140" s="98">
        <v>-7.3428681023618436E-3</v>
      </c>
      <c r="F4140" s="98">
        <v>4131</v>
      </c>
      <c r="G4140" s="76">
        <f t="shared" ca="1" si="132"/>
        <v>2.9622852085525567E-2</v>
      </c>
    </row>
    <row r="4141" spans="2:7">
      <c r="B4141" s="283">
        <v>45838.645833333336</v>
      </c>
      <c r="C4141" s="284">
        <v>2992.17</v>
      </c>
      <c r="D4141" s="98">
        <f t="shared" si="133"/>
        <v>15.51763731714049</v>
      </c>
      <c r="E4141" s="98">
        <v>-7.351550759206793E-3</v>
      </c>
      <c r="F4141" s="98">
        <v>4132</v>
      </c>
      <c r="G4141" s="76">
        <f t="shared" ca="1" si="132"/>
        <v>3.3992032384518998E-2</v>
      </c>
    </row>
    <row r="4142" spans="2:7">
      <c r="B4142" s="283">
        <v>40065.645833333336</v>
      </c>
      <c r="C4142" s="284">
        <v>105.04</v>
      </c>
      <c r="D4142" s="98">
        <f t="shared" si="133"/>
        <v>-0.96489504272818727</v>
      </c>
      <c r="E4142" s="98">
        <v>-7.3710073710072654E-3</v>
      </c>
      <c r="F4142" s="98">
        <v>4133</v>
      </c>
      <c r="G4142" s="76">
        <f t="shared" ca="1" si="132"/>
        <v>-5.0491722596374966E-2</v>
      </c>
    </row>
    <row r="4143" spans="2:7">
      <c r="B4143" s="283">
        <v>40108.645833333336</v>
      </c>
      <c r="C4143" s="284">
        <v>119.84</v>
      </c>
      <c r="D4143" s="98">
        <f t="shared" si="133"/>
        <v>0.14089870525514092</v>
      </c>
      <c r="E4143" s="98">
        <v>-7.3718214196968335E-3</v>
      </c>
      <c r="F4143" s="98">
        <v>4134</v>
      </c>
      <c r="G4143" s="76">
        <f t="shared" ca="1" si="132"/>
        <v>2.5574745039820077E-2</v>
      </c>
    </row>
    <row r="4144" spans="2:7">
      <c r="B4144" s="283">
        <v>43328.645833333336</v>
      </c>
      <c r="C4144" s="284">
        <v>279.47000000000003</v>
      </c>
      <c r="D4144" s="98">
        <f t="shared" si="133"/>
        <v>1.3320260347129507</v>
      </c>
      <c r="E4144" s="98">
        <v>-7.3876753684957164E-3</v>
      </c>
      <c r="F4144" s="98">
        <v>4135</v>
      </c>
      <c r="G4144" s="76">
        <f t="shared" ca="1" si="132"/>
        <v>-3.8667471887143087E-3</v>
      </c>
    </row>
    <row r="4145" spans="2:7">
      <c r="B4145" s="283">
        <v>38246.645833333336</v>
      </c>
      <c r="C4145" s="284">
        <v>29.54</v>
      </c>
      <c r="D4145" s="98">
        <f t="shared" si="133"/>
        <v>-0.89429992485776655</v>
      </c>
      <c r="E4145" s="98">
        <v>-7.3924731182796188E-3</v>
      </c>
      <c r="F4145" s="98">
        <v>4136</v>
      </c>
      <c r="G4145" s="76">
        <f t="shared" ca="1" si="132"/>
        <v>-9.7071420206785303E-3</v>
      </c>
    </row>
    <row r="4146" spans="2:7">
      <c r="B4146" s="283">
        <v>40470.645833333336</v>
      </c>
      <c r="C4146" s="284">
        <v>114.06</v>
      </c>
      <c r="D4146" s="98">
        <f t="shared" si="133"/>
        <v>2.8612051455653353</v>
      </c>
      <c r="E4146" s="98">
        <v>-7.3970933774257785E-3</v>
      </c>
      <c r="F4146" s="98">
        <v>4137</v>
      </c>
      <c r="G4146" s="76">
        <f t="shared" ca="1" si="132"/>
        <v>-2.7587369923241335E-2</v>
      </c>
    </row>
    <row r="4147" spans="2:7">
      <c r="B4147" s="283">
        <v>39825.645833333336</v>
      </c>
      <c r="C4147" s="284">
        <v>52.3</v>
      </c>
      <c r="D4147" s="98">
        <f t="shared" si="133"/>
        <v>-0.54146940206908645</v>
      </c>
      <c r="E4147" s="98">
        <v>-7.4017840197381224E-3</v>
      </c>
      <c r="F4147" s="98">
        <v>4138</v>
      </c>
      <c r="G4147" s="76">
        <f t="shared" ca="1" si="132"/>
        <v>-8.2244616679304702E-2</v>
      </c>
    </row>
    <row r="4148" spans="2:7">
      <c r="B4148" s="283">
        <v>43579.645833333336</v>
      </c>
      <c r="C4148" s="284">
        <v>376.42</v>
      </c>
      <c r="D4148" s="98">
        <f t="shared" si="133"/>
        <v>6.1973231357552585</v>
      </c>
      <c r="E4148" s="98">
        <v>-7.4097513382380686E-3</v>
      </c>
      <c r="F4148" s="98">
        <v>4139</v>
      </c>
      <c r="G4148" s="76">
        <f t="shared" ca="1" si="132"/>
        <v>7.2254118864686398E-2</v>
      </c>
    </row>
    <row r="4149" spans="2:7">
      <c r="B4149" s="283">
        <v>45343.645833333336</v>
      </c>
      <c r="C4149" s="284">
        <v>879.05</v>
      </c>
      <c r="D4149" s="98">
        <f t="shared" si="133"/>
        <v>1.3352903671430845</v>
      </c>
      <c r="E4149" s="98">
        <v>-7.4185316501435006E-3</v>
      </c>
      <c r="F4149" s="98">
        <v>4140</v>
      </c>
      <c r="G4149" s="76">
        <f t="shared" ca="1" si="132"/>
        <v>-4.1168205781757002E-3</v>
      </c>
    </row>
    <row r="4150" spans="2:7">
      <c r="B4150" s="283">
        <v>37258.645833333336</v>
      </c>
      <c r="C4150" s="284">
        <v>26.67</v>
      </c>
      <c r="D4150" s="98">
        <f t="shared" si="133"/>
        <v>-0.96966042887207782</v>
      </c>
      <c r="E4150" s="98">
        <v>-7.443245254931119E-3</v>
      </c>
      <c r="F4150" s="98">
        <v>4141</v>
      </c>
      <c r="G4150" s="76">
        <f t="shared" ca="1" si="132"/>
        <v>-3.0129536933161189E-2</v>
      </c>
    </row>
    <row r="4151" spans="2:7">
      <c r="B4151" s="283">
        <v>42900.645833333336</v>
      </c>
      <c r="C4151" s="284">
        <v>414.57</v>
      </c>
      <c r="D4151" s="98">
        <f t="shared" si="133"/>
        <v>14.544431946006748</v>
      </c>
      <c r="E4151" s="98">
        <v>-7.4458915916491009E-3</v>
      </c>
      <c r="F4151" s="98">
        <v>4142</v>
      </c>
      <c r="G4151" s="76">
        <f t="shared" ca="1" si="132"/>
        <v>-3.1249255009441514E-2</v>
      </c>
    </row>
    <row r="4152" spans="2:7">
      <c r="B4152" s="283">
        <v>44578.645833333336</v>
      </c>
      <c r="C4152" s="284">
        <v>380.62</v>
      </c>
      <c r="D4152" s="98">
        <f t="shared" si="133"/>
        <v>-8.1892080951347146E-2</v>
      </c>
      <c r="E4152" s="98">
        <v>-7.4580160634192261E-3</v>
      </c>
      <c r="F4152" s="98">
        <v>4143</v>
      </c>
      <c r="G4152" s="76">
        <f t="shared" ca="1" si="132"/>
        <v>-3.5108914134096642E-2</v>
      </c>
    </row>
    <row r="4153" spans="2:7">
      <c r="B4153" s="283">
        <v>39566.645833333336</v>
      </c>
      <c r="C4153" s="284">
        <v>94.41</v>
      </c>
      <c r="D4153" s="98">
        <f t="shared" si="133"/>
        <v>-0.75195733277284438</v>
      </c>
      <c r="E4153" s="98">
        <v>-7.4642556770395663E-3</v>
      </c>
      <c r="F4153" s="98">
        <v>4144</v>
      </c>
      <c r="G4153" s="76">
        <f t="shared" ca="1" si="132"/>
        <v>2.8372427564590085E-2</v>
      </c>
    </row>
    <row r="4154" spans="2:7">
      <c r="B4154" s="283">
        <v>43496.645833333336</v>
      </c>
      <c r="C4154" s="284">
        <v>309.77</v>
      </c>
      <c r="D4154" s="98">
        <f t="shared" si="133"/>
        <v>2.2811142887405995</v>
      </c>
      <c r="E4154" s="98">
        <v>-7.4655559115669456E-3</v>
      </c>
      <c r="F4154" s="98">
        <v>4145</v>
      </c>
      <c r="G4154" s="76">
        <f t="shared" ca="1" si="132"/>
        <v>-1.109937693864365E-2</v>
      </c>
    </row>
    <row r="4155" spans="2:7">
      <c r="B4155" s="283">
        <v>39416.645833333336</v>
      </c>
      <c r="C4155" s="284">
        <v>98.33</v>
      </c>
      <c r="D4155" s="98">
        <f t="shared" si="133"/>
        <v>-0.68257093972947669</v>
      </c>
      <c r="E4155" s="98">
        <v>-7.4694660341172447E-3</v>
      </c>
      <c r="F4155" s="98">
        <v>4146</v>
      </c>
      <c r="G4155" s="76">
        <f t="shared" ca="1" si="132"/>
        <v>8.1912176014416419E-3</v>
      </c>
    </row>
    <row r="4156" spans="2:7">
      <c r="B4156" s="283">
        <v>37343.645833333336</v>
      </c>
      <c r="C4156" s="284">
        <v>25.19</v>
      </c>
      <c r="D4156" s="98">
        <f t="shared" si="133"/>
        <v>-0.7438218244686261</v>
      </c>
      <c r="E4156" s="98">
        <v>-7.4862096138691436E-3</v>
      </c>
      <c r="F4156" s="98">
        <v>4147</v>
      </c>
      <c r="G4156" s="76">
        <f t="shared" ca="1" si="132"/>
        <v>3.670260228517104E-2</v>
      </c>
    </row>
    <row r="4157" spans="2:7">
      <c r="B4157" s="283">
        <v>37995.645833333336</v>
      </c>
      <c r="C4157" s="284">
        <v>29.13</v>
      </c>
      <c r="D4157" s="98">
        <f t="shared" si="133"/>
        <v>0.15641127431520441</v>
      </c>
      <c r="E4157" s="98">
        <v>-7.495741056218086E-3</v>
      </c>
      <c r="F4157" s="98">
        <v>4148</v>
      </c>
      <c r="G4157" s="76">
        <f t="shared" ca="1" si="132"/>
        <v>5.4750624557396217E-2</v>
      </c>
    </row>
    <row r="4158" spans="2:7">
      <c r="B4158" s="283">
        <v>39364.645833333336</v>
      </c>
      <c r="C4158" s="284">
        <v>95.28</v>
      </c>
      <c r="D4158" s="98">
        <f t="shared" si="133"/>
        <v>2.270854788877446</v>
      </c>
      <c r="E4158" s="98">
        <v>-7.4999999999999512E-3</v>
      </c>
      <c r="F4158" s="98">
        <v>4149</v>
      </c>
      <c r="G4158" s="76">
        <f t="shared" ca="1" si="132"/>
        <v>3.5634726429241856E-2</v>
      </c>
    </row>
    <row r="4159" spans="2:7">
      <c r="B4159" s="283">
        <v>40196.645833333336</v>
      </c>
      <c r="C4159" s="284">
        <v>131.01</v>
      </c>
      <c r="D4159" s="98">
        <f t="shared" si="133"/>
        <v>0.37499999999999978</v>
      </c>
      <c r="E4159" s="98">
        <v>-7.5000000000000622E-3</v>
      </c>
      <c r="F4159" s="98">
        <v>4150</v>
      </c>
      <c r="G4159" s="76">
        <f t="shared" ca="1" si="132"/>
        <v>-4.3085868635111775E-2</v>
      </c>
    </row>
    <row r="4160" spans="2:7">
      <c r="B4160" s="283">
        <v>42303.645833333336</v>
      </c>
      <c r="C4160" s="284">
        <v>320.18</v>
      </c>
      <c r="D4160" s="98">
        <f t="shared" si="133"/>
        <v>1.4439355774368372</v>
      </c>
      <c r="E4160" s="98">
        <v>-7.501549907005578E-3</v>
      </c>
      <c r="F4160" s="98">
        <v>4151</v>
      </c>
      <c r="G4160" s="76">
        <f t="shared" ca="1" si="132"/>
        <v>4.142324733256985E-2</v>
      </c>
    </row>
    <row r="4161" spans="2:7">
      <c r="B4161" s="283">
        <v>40064.645833333336</v>
      </c>
      <c r="C4161" s="284">
        <v>105.82</v>
      </c>
      <c r="D4161" s="98">
        <f t="shared" si="133"/>
        <v>-0.66949840714598041</v>
      </c>
      <c r="E4161" s="98">
        <v>-7.5032826861752833E-3</v>
      </c>
      <c r="F4161" s="98">
        <v>4152</v>
      </c>
      <c r="G4161" s="76">
        <f t="shared" ca="1" si="132"/>
        <v>6.280896645846858E-3</v>
      </c>
    </row>
    <row r="4162" spans="2:7">
      <c r="B4162" s="283">
        <v>42530.645833333336</v>
      </c>
      <c r="C4162" s="284">
        <v>290.25</v>
      </c>
      <c r="D4162" s="98">
        <f t="shared" si="133"/>
        <v>1.7428652428652431</v>
      </c>
      <c r="E4162" s="98">
        <v>-7.5226534450333338E-3</v>
      </c>
      <c r="F4162" s="98">
        <v>4153</v>
      </c>
      <c r="G4162" s="76">
        <f t="shared" ca="1" si="132"/>
        <v>4.7859687589056461E-2</v>
      </c>
    </row>
    <row r="4163" spans="2:7">
      <c r="B4163" s="283">
        <v>45258.645833333336</v>
      </c>
      <c r="C4163" s="284">
        <v>672.65</v>
      </c>
      <c r="D4163" s="98">
        <f t="shared" si="133"/>
        <v>1.3174849267872522</v>
      </c>
      <c r="E4163" s="98">
        <v>-7.524898561416471E-3</v>
      </c>
      <c r="F4163" s="98">
        <v>4154</v>
      </c>
      <c r="G4163" s="76">
        <f t="shared" ca="1" si="132"/>
        <v>2.2156730219986511E-2</v>
      </c>
    </row>
    <row r="4164" spans="2:7">
      <c r="B4164" s="283">
        <v>40562.645833333336</v>
      </c>
      <c r="C4164" s="284">
        <v>133.11000000000001</v>
      </c>
      <c r="D4164" s="98">
        <f t="shared" si="133"/>
        <v>-0.80211105329666244</v>
      </c>
      <c r="E4164" s="98">
        <v>-7.5305696391291255E-3</v>
      </c>
      <c r="F4164" s="98">
        <v>4155</v>
      </c>
      <c r="G4164" s="76">
        <f t="shared" ca="1" si="132"/>
        <v>1.3020468806387259E-2</v>
      </c>
    </row>
    <row r="4165" spans="2:7">
      <c r="B4165" s="283">
        <v>37347.645833333336</v>
      </c>
      <c r="C4165" s="284">
        <v>25</v>
      </c>
      <c r="D4165" s="98">
        <f t="shared" si="133"/>
        <v>-0.81218541056269256</v>
      </c>
      <c r="E4165" s="98">
        <v>-7.5426756649464854E-3</v>
      </c>
      <c r="F4165" s="98">
        <v>4156</v>
      </c>
      <c r="G4165" s="76">
        <f t="shared" ca="1" si="132"/>
        <v>7.3117275526834204E-3</v>
      </c>
    </row>
    <row r="4166" spans="2:7">
      <c r="B4166" s="283">
        <v>44789.645833333336</v>
      </c>
      <c r="C4166" s="284">
        <v>392.1</v>
      </c>
      <c r="D4166" s="98">
        <f t="shared" si="133"/>
        <v>14.684000000000001</v>
      </c>
      <c r="E4166" s="98">
        <v>-7.5427761466031473E-3</v>
      </c>
      <c r="F4166" s="98">
        <v>4157</v>
      </c>
      <c r="G4166" s="76">
        <f t="shared" ca="1" si="132"/>
        <v>-9.6249438725006381E-3</v>
      </c>
    </row>
    <row r="4167" spans="2:7">
      <c r="B4167" s="283">
        <v>45184.645833333336</v>
      </c>
      <c r="C4167" s="284">
        <v>689.97</v>
      </c>
      <c r="D4167" s="98">
        <f t="shared" si="133"/>
        <v>0.75967865340474372</v>
      </c>
      <c r="E4167" s="98">
        <v>-7.5658415200724471E-3</v>
      </c>
      <c r="F4167" s="98">
        <v>4158</v>
      </c>
      <c r="G4167" s="76">
        <f t="shared" ca="1" si="132"/>
        <v>2.457449354047191E-2</v>
      </c>
    </row>
    <row r="4168" spans="2:7">
      <c r="B4168" s="283">
        <v>44697.645833333336</v>
      </c>
      <c r="C4168" s="284">
        <v>376.87</v>
      </c>
      <c r="D4168" s="98">
        <f t="shared" si="133"/>
        <v>-0.45378784584837029</v>
      </c>
      <c r="E4168" s="98">
        <v>-7.5839368005266028E-3</v>
      </c>
      <c r="F4168" s="98">
        <v>4159</v>
      </c>
      <c r="G4168" s="76">
        <f t="shared" ca="1" si="132"/>
        <v>2.0327161964889644E-2</v>
      </c>
    </row>
    <row r="4169" spans="2:7">
      <c r="B4169" s="283">
        <v>42936.645833333336</v>
      </c>
      <c r="C4169" s="284">
        <v>386.02</v>
      </c>
      <c r="D4169" s="98">
        <f t="shared" si="133"/>
        <v>2.4278929073685784E-2</v>
      </c>
      <c r="E4169" s="98">
        <v>-7.5841324523743259E-3</v>
      </c>
      <c r="F4169" s="98">
        <v>4160</v>
      </c>
      <c r="G4169" s="76">
        <f t="shared" ca="1" si="132"/>
        <v>-1.2477164977293674E-2</v>
      </c>
    </row>
    <row r="4170" spans="2:7">
      <c r="B4170" s="283">
        <v>40409.645833333336</v>
      </c>
      <c r="C4170" s="284">
        <v>117.57</v>
      </c>
      <c r="D4170" s="98">
        <f t="shared" si="133"/>
        <v>-0.69543028858608369</v>
      </c>
      <c r="E4170" s="98">
        <v>-7.5968599645480639E-3</v>
      </c>
      <c r="F4170" s="98">
        <v>4161</v>
      </c>
      <c r="G4170" s="76">
        <f t="shared" ref="G4170:G4233" ca="1" si="134">_xlfn.NORM.INV(RAND(),M$12,M$13)</f>
        <v>7.6329322924862553E-2</v>
      </c>
    </row>
    <row r="4171" spans="2:7">
      <c r="B4171" s="283">
        <v>39282.645833333336</v>
      </c>
      <c r="C4171" s="284">
        <v>91.38</v>
      </c>
      <c r="D4171" s="98">
        <f t="shared" ref="D4171:D4234" si="135">C4171/C4170-1</f>
        <v>-0.22276090839499874</v>
      </c>
      <c r="E4171" s="98">
        <v>-7.6020851433535874E-3</v>
      </c>
      <c r="F4171" s="98">
        <v>4162</v>
      </c>
      <c r="G4171" s="76">
        <f t="shared" ca="1" si="134"/>
        <v>7.0868158141831482E-4</v>
      </c>
    </row>
    <row r="4172" spans="2:7">
      <c r="B4172" s="283">
        <v>37893.645833333336</v>
      </c>
      <c r="C4172" s="284">
        <v>23.46</v>
      </c>
      <c r="D4172" s="98">
        <f t="shared" si="135"/>
        <v>-0.74326986211424817</v>
      </c>
      <c r="E4172" s="98">
        <v>-7.6142131979695105E-3</v>
      </c>
      <c r="F4172" s="98">
        <v>4163</v>
      </c>
      <c r="G4172" s="76">
        <f t="shared" ca="1" si="134"/>
        <v>3.3941278888984301E-2</v>
      </c>
    </row>
    <row r="4173" spans="2:7">
      <c r="B4173" s="283">
        <v>40840.645833333336</v>
      </c>
      <c r="C4173" s="284">
        <v>236.84</v>
      </c>
      <c r="D4173" s="98">
        <f t="shared" si="135"/>
        <v>9.0954816709292405</v>
      </c>
      <c r="E4173" s="98">
        <v>-7.62591133830548E-3</v>
      </c>
      <c r="F4173" s="98">
        <v>4164</v>
      </c>
      <c r="G4173" s="76">
        <f t="shared" ca="1" si="134"/>
        <v>-4.8369820965853284E-3</v>
      </c>
    </row>
    <row r="4174" spans="2:7">
      <c r="B4174" s="283">
        <v>43294.645833333336</v>
      </c>
      <c r="C4174" s="284">
        <v>243.23</v>
      </c>
      <c r="D4174" s="98">
        <f t="shared" si="135"/>
        <v>2.6980239824353935E-2</v>
      </c>
      <c r="E4174" s="98">
        <v>-7.6295389636883426E-3</v>
      </c>
      <c r="F4174" s="98">
        <v>4165</v>
      </c>
      <c r="G4174" s="76">
        <f t="shared" ca="1" si="134"/>
        <v>5.0490214414944813E-2</v>
      </c>
    </row>
    <row r="4175" spans="2:7">
      <c r="B4175" s="283">
        <v>42397.645833333336</v>
      </c>
      <c r="C4175" s="284">
        <v>404.47</v>
      </c>
      <c r="D4175" s="98">
        <f t="shared" si="135"/>
        <v>0.66291164741191477</v>
      </c>
      <c r="E4175" s="98">
        <v>-7.6304038470973445E-3</v>
      </c>
      <c r="F4175" s="98">
        <v>4166</v>
      </c>
      <c r="G4175" s="76">
        <f t="shared" ca="1" si="134"/>
        <v>-2.9418554570055582E-2</v>
      </c>
    </row>
    <row r="4176" spans="2:7">
      <c r="B4176" s="283">
        <v>42737.645833333336</v>
      </c>
      <c r="C4176" s="284">
        <v>338.03</v>
      </c>
      <c r="D4176" s="98">
        <f t="shared" si="135"/>
        <v>-0.1642643459341856</v>
      </c>
      <c r="E4176" s="98">
        <v>-7.6329154801397792E-3</v>
      </c>
      <c r="F4176" s="98">
        <v>4167</v>
      </c>
      <c r="G4176" s="76">
        <f t="shared" ca="1" si="134"/>
        <v>6.5281101993573468E-2</v>
      </c>
    </row>
    <row r="4177" spans="2:7">
      <c r="B4177" s="283">
        <v>44040.645833333336</v>
      </c>
      <c r="C4177" s="284">
        <v>305.52</v>
      </c>
      <c r="D4177" s="98">
        <f t="shared" si="135"/>
        <v>-9.6174895719314812E-2</v>
      </c>
      <c r="E4177" s="98">
        <v>-7.6330918894339517E-3</v>
      </c>
      <c r="F4177" s="98">
        <v>4168</v>
      </c>
      <c r="G4177" s="76">
        <f t="shared" ca="1" si="134"/>
        <v>2.8137922963176479E-2</v>
      </c>
    </row>
    <row r="4178" spans="2:7">
      <c r="B4178" s="283">
        <v>39699.645833333336</v>
      </c>
      <c r="C4178" s="284">
        <v>99.67</v>
      </c>
      <c r="D4178" s="98">
        <f t="shared" si="135"/>
        <v>-0.67376931133804652</v>
      </c>
      <c r="E4178" s="98">
        <v>-7.6662684189565677E-3</v>
      </c>
      <c r="F4178" s="98">
        <v>4169</v>
      </c>
      <c r="G4178" s="76">
        <f t="shared" ca="1" si="134"/>
        <v>1.4852704406509874E-3</v>
      </c>
    </row>
    <row r="4179" spans="2:7">
      <c r="B4179" s="283">
        <v>40255.645833333336</v>
      </c>
      <c r="C4179" s="284">
        <v>113.66</v>
      </c>
      <c r="D4179" s="98">
        <f t="shared" si="135"/>
        <v>0.14036319855523227</v>
      </c>
      <c r="E4179" s="98">
        <v>-7.6829055351842479E-3</v>
      </c>
      <c r="F4179" s="98">
        <v>4170</v>
      </c>
      <c r="G4179" s="76">
        <f t="shared" ca="1" si="134"/>
        <v>3.4800287664812107E-2</v>
      </c>
    </row>
    <row r="4180" spans="2:7">
      <c r="B4180" s="283">
        <v>39980.645833333336</v>
      </c>
      <c r="C4180" s="284">
        <v>81.36</v>
      </c>
      <c r="D4180" s="98">
        <f t="shared" si="135"/>
        <v>-0.28418089037480199</v>
      </c>
      <c r="E4180" s="98">
        <v>-7.6838638858396369E-3</v>
      </c>
      <c r="F4180" s="98">
        <v>4171</v>
      </c>
      <c r="G4180" s="76">
        <f t="shared" ca="1" si="134"/>
        <v>-4.7890278384866432E-2</v>
      </c>
    </row>
    <row r="4181" spans="2:7">
      <c r="B4181" s="283">
        <v>38001.645833333336</v>
      </c>
      <c r="C4181" s="284">
        <v>32.19</v>
      </c>
      <c r="D4181" s="98">
        <f t="shared" si="135"/>
        <v>-0.60435103244837762</v>
      </c>
      <c r="E4181" s="98">
        <v>-7.7065351418001971E-3</v>
      </c>
      <c r="F4181" s="98">
        <v>4172</v>
      </c>
      <c r="G4181" s="76">
        <f t="shared" ca="1" si="134"/>
        <v>-4.9752936506488373E-3</v>
      </c>
    </row>
    <row r="4182" spans="2:7">
      <c r="B4182" s="283">
        <v>43767.645833333336</v>
      </c>
      <c r="C4182" s="284">
        <v>358.88</v>
      </c>
      <c r="D4182" s="98">
        <f t="shared" si="135"/>
        <v>10.148803976390184</v>
      </c>
      <c r="E4182" s="98">
        <v>-7.7142146155335656E-3</v>
      </c>
      <c r="F4182" s="98">
        <v>4173</v>
      </c>
      <c r="G4182" s="76">
        <f t="shared" ca="1" si="134"/>
        <v>-5.7135833399571817E-2</v>
      </c>
    </row>
    <row r="4183" spans="2:7">
      <c r="B4183" s="283">
        <v>38692.645833333336</v>
      </c>
      <c r="C4183" s="284">
        <v>106.76</v>
      </c>
      <c r="D4183" s="98">
        <f t="shared" si="135"/>
        <v>-0.7025189478377174</v>
      </c>
      <c r="E4183" s="98">
        <v>-7.7144716051678053E-3</v>
      </c>
      <c r="F4183" s="98">
        <v>4174</v>
      </c>
      <c r="G4183" s="76">
        <f t="shared" ca="1" si="134"/>
        <v>-2.1035568416225735E-2</v>
      </c>
    </row>
    <row r="4184" spans="2:7">
      <c r="B4184" s="283">
        <v>45292.645833333336</v>
      </c>
      <c r="C4184" s="284">
        <v>697.52</v>
      </c>
      <c r="D4184" s="98">
        <f t="shared" si="135"/>
        <v>5.5335331584863239</v>
      </c>
      <c r="E4184" s="98">
        <v>-7.7245892310976449E-3</v>
      </c>
      <c r="F4184" s="98">
        <v>4175</v>
      </c>
      <c r="G4184" s="76">
        <f t="shared" ca="1" si="134"/>
        <v>6.471984405027692E-2</v>
      </c>
    </row>
    <row r="4185" spans="2:7">
      <c r="B4185" s="283">
        <v>44166.645833333336</v>
      </c>
      <c r="C4185" s="284">
        <v>300.08</v>
      </c>
      <c r="D4185" s="98">
        <f t="shared" si="135"/>
        <v>-0.56979011354513132</v>
      </c>
      <c r="E4185" s="98">
        <v>-7.7375834931553422E-3</v>
      </c>
      <c r="F4185" s="98">
        <v>4176</v>
      </c>
      <c r="G4185" s="76">
        <f t="shared" ca="1" si="134"/>
        <v>-3.0110306687492532E-2</v>
      </c>
    </row>
    <row r="4186" spans="2:7">
      <c r="B4186" s="283">
        <v>40459.645833333336</v>
      </c>
      <c r="C4186" s="284">
        <v>117.85</v>
      </c>
      <c r="D4186" s="98">
        <f t="shared" si="135"/>
        <v>-0.60727139429485466</v>
      </c>
      <c r="E4186" s="98">
        <v>-7.7460638208302068E-3</v>
      </c>
      <c r="F4186" s="98">
        <v>4177</v>
      </c>
      <c r="G4186" s="76">
        <f t="shared" ca="1" si="134"/>
        <v>-4.9836694474179113E-3</v>
      </c>
    </row>
    <row r="4187" spans="2:7">
      <c r="B4187" s="283">
        <v>41906.645833333336</v>
      </c>
      <c r="C4187" s="284">
        <v>189.55</v>
      </c>
      <c r="D4187" s="98">
        <f t="shared" si="135"/>
        <v>0.60840050912176502</v>
      </c>
      <c r="E4187" s="98">
        <v>-7.7474742187090273E-3</v>
      </c>
      <c r="F4187" s="98">
        <v>4178</v>
      </c>
      <c r="G4187" s="76">
        <f t="shared" ca="1" si="134"/>
        <v>-7.7182050849517302E-3</v>
      </c>
    </row>
    <row r="4188" spans="2:7">
      <c r="B4188" s="283">
        <v>39707.645833333336</v>
      </c>
      <c r="C4188" s="284">
        <v>97.19</v>
      </c>
      <c r="D4188" s="98">
        <f t="shared" si="135"/>
        <v>-0.48725929833816939</v>
      </c>
      <c r="E4188" s="98">
        <v>-7.7590607452782123E-3</v>
      </c>
      <c r="F4188" s="98">
        <v>4179</v>
      </c>
      <c r="G4188" s="76">
        <f t="shared" ca="1" si="134"/>
        <v>-2.3303703949245588E-3</v>
      </c>
    </row>
    <row r="4189" spans="2:7">
      <c r="B4189" s="283">
        <v>43012.645833333336</v>
      </c>
      <c r="C4189" s="284">
        <v>338.87</v>
      </c>
      <c r="D4189" s="98">
        <f t="shared" si="135"/>
        <v>2.4866755839078096</v>
      </c>
      <c r="E4189" s="98">
        <v>-7.759428437573157E-3</v>
      </c>
      <c r="F4189" s="98">
        <v>4180</v>
      </c>
      <c r="G4189" s="76">
        <f t="shared" ca="1" si="134"/>
        <v>2.0284357757161076E-2</v>
      </c>
    </row>
    <row r="4190" spans="2:7">
      <c r="B4190" s="283">
        <v>40956.645833333336</v>
      </c>
      <c r="C4190" s="284">
        <v>191.79</v>
      </c>
      <c r="D4190" s="98">
        <f t="shared" si="135"/>
        <v>-0.4340307492548765</v>
      </c>
      <c r="E4190" s="98">
        <v>-7.7603600807077955E-3</v>
      </c>
      <c r="F4190" s="98">
        <v>4181</v>
      </c>
      <c r="G4190" s="76">
        <f t="shared" ca="1" si="134"/>
        <v>-3.9378025660254203E-2</v>
      </c>
    </row>
    <row r="4191" spans="2:7">
      <c r="B4191" s="283">
        <v>43959.645833333336</v>
      </c>
      <c r="C4191" s="284">
        <v>318.18</v>
      </c>
      <c r="D4191" s="98">
        <f t="shared" si="135"/>
        <v>0.65900203347411246</v>
      </c>
      <c r="E4191" s="98">
        <v>-7.7649920478997103E-3</v>
      </c>
      <c r="F4191" s="98">
        <v>4182</v>
      </c>
      <c r="G4191" s="76">
        <f t="shared" ca="1" si="134"/>
        <v>8.0885235785809299E-3</v>
      </c>
    </row>
    <row r="4192" spans="2:7">
      <c r="B4192" s="283">
        <v>45079.645833333336</v>
      </c>
      <c r="C4192" s="284">
        <v>568.16999999999996</v>
      </c>
      <c r="D4192" s="98">
        <f t="shared" si="135"/>
        <v>0.78568734678483865</v>
      </c>
      <c r="E4192" s="98">
        <v>-7.7712968460760257E-3</v>
      </c>
      <c r="F4192" s="98">
        <v>4183</v>
      </c>
      <c r="G4192" s="76">
        <f t="shared" ca="1" si="134"/>
        <v>-4.5677204233575047E-2</v>
      </c>
    </row>
    <row r="4193" spans="2:7">
      <c r="B4193" s="283">
        <v>43041.645833333336</v>
      </c>
      <c r="C4193" s="284">
        <v>340.38</v>
      </c>
      <c r="D4193" s="98">
        <f t="shared" si="135"/>
        <v>-0.40091873910977349</v>
      </c>
      <c r="E4193" s="98">
        <v>-7.783121993878539E-3</v>
      </c>
      <c r="F4193" s="98">
        <v>4184</v>
      </c>
      <c r="G4193" s="76">
        <f t="shared" ca="1" si="134"/>
        <v>1.025411962936207E-2</v>
      </c>
    </row>
    <row r="4194" spans="2:7">
      <c r="B4194" s="283">
        <v>44035.645833333336</v>
      </c>
      <c r="C4194" s="284">
        <v>308.33</v>
      </c>
      <c r="D4194" s="98">
        <f t="shared" si="135"/>
        <v>-9.4159468828955872E-2</v>
      </c>
      <c r="E4194" s="98">
        <v>-7.7876106194690875E-3</v>
      </c>
      <c r="F4194" s="98">
        <v>4185</v>
      </c>
      <c r="G4194" s="76">
        <f t="shared" ca="1" si="134"/>
        <v>4.3267707594163408E-2</v>
      </c>
    </row>
    <row r="4195" spans="2:7">
      <c r="B4195" s="283">
        <v>37186.645833333336</v>
      </c>
      <c r="C4195" s="284">
        <v>20.38</v>
      </c>
      <c r="D4195" s="98">
        <f t="shared" si="135"/>
        <v>-0.93390198812960135</v>
      </c>
      <c r="E4195" s="98">
        <v>-7.789678675754641E-3</v>
      </c>
      <c r="F4195" s="98">
        <v>4186</v>
      </c>
      <c r="G4195" s="76">
        <f t="shared" ca="1" si="134"/>
        <v>8.6046043029055184E-4</v>
      </c>
    </row>
    <row r="4196" spans="2:7">
      <c r="B4196" s="283">
        <v>37915.645833333336</v>
      </c>
      <c r="C4196" s="284">
        <v>24.2</v>
      </c>
      <c r="D4196" s="98">
        <f t="shared" si="135"/>
        <v>0.18743866535819431</v>
      </c>
      <c r="E4196" s="98">
        <v>-7.7900779007790133E-3</v>
      </c>
      <c r="F4196" s="98">
        <v>4187</v>
      </c>
      <c r="G4196" s="76">
        <f t="shared" ca="1" si="134"/>
        <v>-3.3766044665657913E-2</v>
      </c>
    </row>
    <row r="4197" spans="2:7">
      <c r="B4197" s="283">
        <v>40423.645833333336</v>
      </c>
      <c r="C4197" s="284">
        <v>118.42</v>
      </c>
      <c r="D4197" s="98">
        <f t="shared" si="135"/>
        <v>3.8933884297520667</v>
      </c>
      <c r="E4197" s="98">
        <v>-7.7922077922076838E-3</v>
      </c>
      <c r="F4197" s="98">
        <v>4188</v>
      </c>
      <c r="G4197" s="76">
        <f t="shared" ca="1" si="134"/>
        <v>1.7478939955471871E-2</v>
      </c>
    </row>
    <row r="4198" spans="2:7">
      <c r="B4198" s="283">
        <v>37923.645833333336</v>
      </c>
      <c r="C4198" s="284">
        <v>24.19</v>
      </c>
      <c r="D4198" s="98">
        <f t="shared" si="135"/>
        <v>-0.79572707312953894</v>
      </c>
      <c r="E4198" s="98">
        <v>-7.7932731747333284E-3</v>
      </c>
      <c r="F4198" s="98">
        <v>4189</v>
      </c>
      <c r="G4198" s="76">
        <f t="shared" ca="1" si="134"/>
        <v>-3.6593515540404742E-2</v>
      </c>
    </row>
    <row r="4199" spans="2:7">
      <c r="B4199" s="283">
        <v>39941.645833333336</v>
      </c>
      <c r="C4199" s="284">
        <v>62.34</v>
      </c>
      <c r="D4199" s="98">
        <f t="shared" si="135"/>
        <v>1.5770979743695741</v>
      </c>
      <c r="E4199" s="98">
        <v>-7.7988222186852196E-3</v>
      </c>
      <c r="F4199" s="98">
        <v>4190</v>
      </c>
      <c r="G4199" s="76">
        <f t="shared" ca="1" si="134"/>
        <v>1.8744652746069585E-2</v>
      </c>
    </row>
    <row r="4200" spans="2:7">
      <c r="B4200" s="283">
        <v>39671.645833333336</v>
      </c>
      <c r="C4200" s="284">
        <v>99.22</v>
      </c>
      <c r="D4200" s="98">
        <f t="shared" si="135"/>
        <v>0.59159448187359631</v>
      </c>
      <c r="E4200" s="98">
        <v>-7.8000000000000291E-3</v>
      </c>
      <c r="F4200" s="98">
        <v>4191</v>
      </c>
      <c r="G4200" s="76">
        <f t="shared" ca="1" si="134"/>
        <v>-1.4144096894286456E-2</v>
      </c>
    </row>
    <row r="4201" spans="2:7">
      <c r="B4201" s="283">
        <v>40212.645833333336</v>
      </c>
      <c r="C4201" s="284">
        <v>128.44999999999999</v>
      </c>
      <c r="D4201" s="98">
        <f t="shared" si="135"/>
        <v>0.29459786333400517</v>
      </c>
      <c r="E4201" s="98">
        <v>-7.8016375714508035E-3</v>
      </c>
      <c r="F4201" s="98">
        <v>4192</v>
      </c>
      <c r="G4201" s="76">
        <f t="shared" ca="1" si="134"/>
        <v>-3.5181073373475209E-2</v>
      </c>
    </row>
    <row r="4202" spans="2:7">
      <c r="B4202" s="283">
        <v>43070.645833333336</v>
      </c>
      <c r="C4202" s="284">
        <v>331.92</v>
      </c>
      <c r="D4202" s="98">
        <f t="shared" si="135"/>
        <v>1.5840404826780854</v>
      </c>
      <c r="E4202" s="98">
        <v>-7.8019908528381698E-3</v>
      </c>
      <c r="F4202" s="98">
        <v>4193</v>
      </c>
      <c r="G4202" s="76">
        <f t="shared" ca="1" si="134"/>
        <v>2.7901750958040959E-2</v>
      </c>
    </row>
    <row r="4203" spans="2:7">
      <c r="B4203" s="283">
        <v>43150.645833333336</v>
      </c>
      <c r="C4203" s="284">
        <v>290.58</v>
      </c>
      <c r="D4203" s="98">
        <f t="shared" si="135"/>
        <v>-0.12454808387563276</v>
      </c>
      <c r="E4203" s="98">
        <v>-7.8191689145354903E-3</v>
      </c>
      <c r="F4203" s="98">
        <v>4194</v>
      </c>
      <c r="G4203" s="76">
        <f t="shared" ca="1" si="134"/>
        <v>-3.1171660616201483E-2</v>
      </c>
    </row>
    <row r="4204" spans="2:7">
      <c r="B4204" s="283">
        <v>44179.645833333336</v>
      </c>
      <c r="C4204" s="284">
        <v>336.13</v>
      </c>
      <c r="D4204" s="98">
        <f t="shared" si="135"/>
        <v>0.15675545460802542</v>
      </c>
      <c r="E4204" s="98">
        <v>-7.8221854891079579E-3</v>
      </c>
      <c r="F4204" s="98">
        <v>4195</v>
      </c>
      <c r="G4204" s="76">
        <f t="shared" ca="1" si="134"/>
        <v>-3.9230147098966106E-2</v>
      </c>
    </row>
    <row r="4205" spans="2:7">
      <c r="B4205" s="283">
        <v>38238.645833333336</v>
      </c>
      <c r="C4205" s="284">
        <v>29.13</v>
      </c>
      <c r="D4205" s="98">
        <f t="shared" si="135"/>
        <v>-0.91333710171659777</v>
      </c>
      <c r="E4205" s="98">
        <v>-7.8337874659401008E-3</v>
      </c>
      <c r="F4205" s="98">
        <v>4196</v>
      </c>
      <c r="G4205" s="76">
        <f t="shared" ca="1" si="134"/>
        <v>3.0724903107885001E-2</v>
      </c>
    </row>
    <row r="4206" spans="2:7">
      <c r="B4206" s="283">
        <v>37403.645833333336</v>
      </c>
      <c r="C4206" s="284">
        <v>25.33</v>
      </c>
      <c r="D4206" s="98">
        <f t="shared" si="135"/>
        <v>-0.13044970820460011</v>
      </c>
      <c r="E4206" s="98">
        <v>-7.8339208773992031E-3</v>
      </c>
      <c r="F4206" s="98">
        <v>4197</v>
      </c>
      <c r="G4206" s="76">
        <f t="shared" ca="1" si="134"/>
        <v>1.6437196656681176E-2</v>
      </c>
    </row>
    <row r="4207" spans="2:7">
      <c r="B4207" s="283">
        <v>41375.645833333336</v>
      </c>
      <c r="C4207" s="284">
        <v>174.73</v>
      </c>
      <c r="D4207" s="98">
        <f t="shared" si="135"/>
        <v>5.8981444926964075</v>
      </c>
      <c r="E4207" s="98">
        <v>-7.8360115836694222E-3</v>
      </c>
      <c r="F4207" s="98">
        <v>4198</v>
      </c>
      <c r="G4207" s="76">
        <f t="shared" ca="1" si="134"/>
        <v>2.1777475630746442E-2</v>
      </c>
    </row>
    <row r="4208" spans="2:7">
      <c r="B4208" s="283">
        <v>40415.645833333336</v>
      </c>
      <c r="C4208" s="284">
        <v>118.84</v>
      </c>
      <c r="D4208" s="98">
        <f t="shared" si="135"/>
        <v>-0.3198649344703256</v>
      </c>
      <c r="E4208" s="98">
        <v>-7.8477208215060879E-3</v>
      </c>
      <c r="F4208" s="98">
        <v>4199</v>
      </c>
      <c r="G4208" s="76">
        <f t="shared" ca="1" si="134"/>
        <v>2.0399786307206843E-2</v>
      </c>
    </row>
    <row r="4209" spans="2:7">
      <c r="B4209" s="283">
        <v>43829.645833333336</v>
      </c>
      <c r="C4209" s="284">
        <v>428.77</v>
      </c>
      <c r="D4209" s="98">
        <f t="shared" si="135"/>
        <v>2.6079602827330861</v>
      </c>
      <c r="E4209" s="98">
        <v>-7.8672744521832705E-3</v>
      </c>
      <c r="F4209" s="98">
        <v>4200</v>
      </c>
      <c r="G4209" s="76">
        <f t="shared" ca="1" si="134"/>
        <v>-2.582606194477538E-2</v>
      </c>
    </row>
    <row r="4210" spans="2:7">
      <c r="B4210" s="283">
        <v>38309.645833333336</v>
      </c>
      <c r="C4210" s="284">
        <v>29</v>
      </c>
      <c r="D4210" s="98">
        <f t="shared" si="135"/>
        <v>-0.93236467103575338</v>
      </c>
      <c r="E4210" s="98">
        <v>-7.8686281217926757E-3</v>
      </c>
      <c r="F4210" s="98">
        <v>4201</v>
      </c>
      <c r="G4210" s="76">
        <f t="shared" ca="1" si="134"/>
        <v>-3.2117229896552776E-3</v>
      </c>
    </row>
    <row r="4211" spans="2:7">
      <c r="B4211" s="283">
        <v>44411.645833333336</v>
      </c>
      <c r="C4211" s="284">
        <v>344.73</v>
      </c>
      <c r="D4211" s="98">
        <f t="shared" si="135"/>
        <v>10.887241379310346</v>
      </c>
      <c r="E4211" s="98">
        <v>-7.8855728552105209E-3</v>
      </c>
      <c r="F4211" s="98">
        <v>4202</v>
      </c>
      <c r="G4211" s="76">
        <f t="shared" ca="1" si="134"/>
        <v>7.9139870112376332E-3</v>
      </c>
    </row>
    <row r="4212" spans="2:7">
      <c r="B4212" s="283">
        <v>44203.645833333336</v>
      </c>
      <c r="C4212" s="284">
        <v>319.43</v>
      </c>
      <c r="D4212" s="98">
        <f t="shared" si="135"/>
        <v>-7.3390769587793336E-2</v>
      </c>
      <c r="E4212" s="98">
        <v>-7.8889337515918312E-3</v>
      </c>
      <c r="F4212" s="98">
        <v>4203</v>
      </c>
      <c r="G4212" s="76">
        <f t="shared" ca="1" si="134"/>
        <v>5.1260933751793795E-2</v>
      </c>
    </row>
    <row r="4213" spans="2:7">
      <c r="B4213" s="283">
        <v>37937.645833333336</v>
      </c>
      <c r="C4213" s="284">
        <v>25.13</v>
      </c>
      <c r="D4213" s="98">
        <f t="shared" si="135"/>
        <v>-0.92132861659831577</v>
      </c>
      <c r="E4213" s="98">
        <v>-7.8957757599683598E-3</v>
      </c>
      <c r="F4213" s="98">
        <v>4204</v>
      </c>
      <c r="G4213" s="76">
        <f t="shared" ca="1" si="134"/>
        <v>-5.4752265025501463E-2</v>
      </c>
    </row>
    <row r="4214" spans="2:7">
      <c r="B4214" s="283">
        <v>45608.645833333336</v>
      </c>
      <c r="C4214" s="284">
        <v>2194.5700000000002</v>
      </c>
      <c r="D4214" s="98">
        <f t="shared" si="135"/>
        <v>86.328690807799447</v>
      </c>
      <c r="E4214" s="98">
        <v>-7.9021721932144295E-3</v>
      </c>
      <c r="F4214" s="98">
        <v>4205</v>
      </c>
      <c r="G4214" s="76">
        <f t="shared" ca="1" si="134"/>
        <v>1.25395330566566E-2</v>
      </c>
    </row>
    <row r="4215" spans="2:7">
      <c r="B4215" s="283">
        <v>43760.645833333336</v>
      </c>
      <c r="C4215" s="284">
        <v>360.23</v>
      </c>
      <c r="D4215" s="98">
        <f t="shared" si="135"/>
        <v>-0.83585394860952256</v>
      </c>
      <c r="E4215" s="98">
        <v>-7.9041586339851921E-3</v>
      </c>
      <c r="F4215" s="98">
        <v>4206</v>
      </c>
      <c r="G4215" s="76">
        <f t="shared" ca="1" si="134"/>
        <v>2.0856162466918723E-2</v>
      </c>
    </row>
    <row r="4216" spans="2:7">
      <c r="B4216" s="283">
        <v>40988.645833333336</v>
      </c>
      <c r="C4216" s="284">
        <v>211.83</v>
      </c>
      <c r="D4216" s="98">
        <f t="shared" si="135"/>
        <v>-0.41195902617771973</v>
      </c>
      <c r="E4216" s="98">
        <v>-7.9149494192581882E-3</v>
      </c>
      <c r="F4216" s="98">
        <v>4207</v>
      </c>
      <c r="G4216" s="76">
        <f t="shared" ca="1" si="134"/>
        <v>-3.3146968799771727E-2</v>
      </c>
    </row>
    <row r="4217" spans="2:7">
      <c r="B4217" s="283">
        <v>42058.645833333336</v>
      </c>
      <c r="C4217" s="284">
        <v>165.45</v>
      </c>
      <c r="D4217" s="98">
        <f t="shared" si="135"/>
        <v>-0.21894915734315268</v>
      </c>
      <c r="E4217" s="98">
        <v>-7.9150926425617385E-3</v>
      </c>
      <c r="F4217" s="98">
        <v>4208</v>
      </c>
      <c r="G4217" s="76">
        <f t="shared" ca="1" si="134"/>
        <v>-2.0550327569004351E-2</v>
      </c>
    </row>
    <row r="4218" spans="2:7">
      <c r="B4218" s="283">
        <v>43054.645833333336</v>
      </c>
      <c r="C4218" s="284">
        <v>342.15</v>
      </c>
      <c r="D4218" s="98">
        <f t="shared" si="135"/>
        <v>1.067996373526745</v>
      </c>
      <c r="E4218" s="98">
        <v>-7.915796798886654E-3</v>
      </c>
      <c r="F4218" s="98">
        <v>4209</v>
      </c>
      <c r="G4218" s="76">
        <f t="shared" ca="1" si="134"/>
        <v>-4.1063626508693947E-2</v>
      </c>
    </row>
    <row r="4219" spans="2:7">
      <c r="B4219" s="283">
        <v>37006.645833333336</v>
      </c>
      <c r="C4219" s="284">
        <v>23.81</v>
      </c>
      <c r="D4219" s="98">
        <f t="shared" si="135"/>
        <v>-0.93041063860879736</v>
      </c>
      <c r="E4219" s="98">
        <v>-7.9166666666666829E-3</v>
      </c>
      <c r="F4219" s="98">
        <v>4210</v>
      </c>
      <c r="G4219" s="76">
        <f t="shared" ca="1" si="134"/>
        <v>2.0324989002739279E-2</v>
      </c>
    </row>
    <row r="4220" spans="2:7">
      <c r="B4220" s="283">
        <v>41717.645833333336</v>
      </c>
      <c r="C4220" s="284">
        <v>209.22</v>
      </c>
      <c r="D4220" s="98">
        <f t="shared" si="135"/>
        <v>7.7870642587148264</v>
      </c>
      <c r="E4220" s="98">
        <v>-7.9188202380386929E-3</v>
      </c>
      <c r="F4220" s="98">
        <v>4211</v>
      </c>
      <c r="G4220" s="76">
        <f t="shared" ca="1" si="134"/>
        <v>6.0553027757855586E-2</v>
      </c>
    </row>
    <row r="4221" spans="2:7">
      <c r="B4221" s="283">
        <v>37130.645833333336</v>
      </c>
      <c r="C4221" s="284">
        <v>21.21</v>
      </c>
      <c r="D4221" s="98">
        <f t="shared" si="135"/>
        <v>-0.89862345856036707</v>
      </c>
      <c r="E4221" s="98">
        <v>-7.9513564078577126E-3</v>
      </c>
      <c r="F4221" s="98">
        <v>4212</v>
      </c>
      <c r="G4221" s="76">
        <f t="shared" ca="1" si="134"/>
        <v>3.857913501296216E-2</v>
      </c>
    </row>
    <row r="4222" spans="2:7">
      <c r="B4222" s="283">
        <v>41666.645833333336</v>
      </c>
      <c r="C4222" s="284">
        <v>169.68</v>
      </c>
      <c r="D4222" s="98">
        <f t="shared" si="135"/>
        <v>7</v>
      </c>
      <c r="E4222" s="98">
        <v>-7.9513564078577126E-3</v>
      </c>
      <c r="F4222" s="98">
        <v>4213</v>
      </c>
      <c r="G4222" s="76">
        <f t="shared" ca="1" si="134"/>
        <v>2.3737240739674013E-2</v>
      </c>
    </row>
    <row r="4223" spans="2:7">
      <c r="B4223" s="283">
        <v>40581.645833333336</v>
      </c>
      <c r="C4223" s="284">
        <v>123.32</v>
      </c>
      <c r="D4223" s="98">
        <f t="shared" si="135"/>
        <v>-0.27322017916077324</v>
      </c>
      <c r="E4223" s="98">
        <v>-7.9639610650793502E-3</v>
      </c>
      <c r="F4223" s="98">
        <v>4214</v>
      </c>
      <c r="G4223" s="76">
        <f t="shared" ca="1" si="134"/>
        <v>-9.9900012571015363E-3</v>
      </c>
    </row>
    <row r="4224" spans="2:7">
      <c r="B4224" s="283">
        <v>37091.645833333336</v>
      </c>
      <c r="C4224" s="284">
        <v>22.4</v>
      </c>
      <c r="D4224" s="98">
        <f t="shared" si="135"/>
        <v>-0.81835874148556598</v>
      </c>
      <c r="E4224" s="98">
        <v>-7.9716563330380907E-3</v>
      </c>
      <c r="F4224" s="98">
        <v>4215</v>
      </c>
      <c r="G4224" s="76">
        <f t="shared" ca="1" si="134"/>
        <v>1.5591103340072538E-2</v>
      </c>
    </row>
    <row r="4225" spans="2:7">
      <c r="B4225" s="283">
        <v>43600.645833333336</v>
      </c>
      <c r="C4225" s="284">
        <v>339.4</v>
      </c>
      <c r="D4225" s="98">
        <f t="shared" si="135"/>
        <v>14.151785714285714</v>
      </c>
      <c r="E4225" s="98">
        <v>-7.9794230263350308E-3</v>
      </c>
      <c r="F4225" s="98">
        <v>4216</v>
      </c>
      <c r="G4225" s="76">
        <f t="shared" ca="1" si="134"/>
        <v>-6.6498444063069401E-2</v>
      </c>
    </row>
    <row r="4226" spans="2:7">
      <c r="B4226" s="283">
        <v>44117.645833333336</v>
      </c>
      <c r="C4226" s="284">
        <v>291.85000000000002</v>
      </c>
      <c r="D4226" s="98">
        <f t="shared" si="135"/>
        <v>-0.14010017678255737</v>
      </c>
      <c r="E4226" s="98">
        <v>-7.9877634262405239E-3</v>
      </c>
      <c r="F4226" s="98">
        <v>4217</v>
      </c>
      <c r="G4226" s="76">
        <f t="shared" ca="1" si="134"/>
        <v>-6.0643920553211335E-2</v>
      </c>
    </row>
    <row r="4227" spans="2:7">
      <c r="B4227" s="283">
        <v>38393.645833333336</v>
      </c>
      <c r="C4227" s="284">
        <v>39.74</v>
      </c>
      <c r="D4227" s="98">
        <f t="shared" si="135"/>
        <v>-0.86383416138427271</v>
      </c>
      <c r="E4227" s="98">
        <v>-7.9880179730404954E-3</v>
      </c>
      <c r="F4227" s="98">
        <v>4218</v>
      </c>
      <c r="G4227" s="76">
        <f t="shared" ca="1" si="134"/>
        <v>-5.9070817604608139E-3</v>
      </c>
    </row>
    <row r="4228" spans="2:7">
      <c r="B4228" s="283">
        <v>39142.645833333336</v>
      </c>
      <c r="C4228" s="284">
        <v>81.81</v>
      </c>
      <c r="D4228" s="98">
        <f t="shared" si="135"/>
        <v>1.0586311021640662</v>
      </c>
      <c r="E4228" s="98">
        <v>-8.0029101491451149E-3</v>
      </c>
      <c r="F4228" s="98">
        <v>4219</v>
      </c>
      <c r="G4228" s="76">
        <f t="shared" ca="1" si="134"/>
        <v>-2.1702688135693461E-2</v>
      </c>
    </row>
    <row r="4229" spans="2:7">
      <c r="B4229" s="283">
        <v>45642.645833333336</v>
      </c>
      <c r="C4229" s="284">
        <v>2001</v>
      </c>
      <c r="D4229" s="98">
        <f t="shared" si="135"/>
        <v>23.459112577924458</v>
      </c>
      <c r="E4229" s="98">
        <v>-8.0063455865949651E-3</v>
      </c>
      <c r="F4229" s="98">
        <v>4220</v>
      </c>
      <c r="G4229" s="76">
        <f t="shared" ca="1" si="134"/>
        <v>8.0429785025180126E-3</v>
      </c>
    </row>
    <row r="4230" spans="2:7">
      <c r="B4230" s="283">
        <v>44852.645833333336</v>
      </c>
      <c r="C4230" s="284">
        <v>466.4</v>
      </c>
      <c r="D4230" s="98">
        <f t="shared" si="135"/>
        <v>-0.76691654172913548</v>
      </c>
      <c r="E4230" s="98">
        <v>-8.0183763319651158E-3</v>
      </c>
      <c r="F4230" s="98">
        <v>4221</v>
      </c>
      <c r="G4230" s="76">
        <f t="shared" ca="1" si="134"/>
        <v>-2.4217496219536019E-2</v>
      </c>
    </row>
    <row r="4231" spans="2:7">
      <c r="B4231" s="283">
        <v>42710.645833333336</v>
      </c>
      <c r="C4231" s="284">
        <v>304.32</v>
      </c>
      <c r="D4231" s="98">
        <f t="shared" si="135"/>
        <v>-0.34751286449399654</v>
      </c>
      <c r="E4231" s="98">
        <v>-8.018775669861089E-3</v>
      </c>
      <c r="F4231" s="98">
        <v>4222</v>
      </c>
      <c r="G4231" s="76">
        <f t="shared" ca="1" si="134"/>
        <v>1.4204593346931046E-2</v>
      </c>
    </row>
    <row r="4232" spans="2:7">
      <c r="B4232" s="283">
        <v>40668.645833333336</v>
      </c>
      <c r="C4232" s="284">
        <v>134.76</v>
      </c>
      <c r="D4232" s="98">
        <f t="shared" si="135"/>
        <v>-0.55717665615141954</v>
      </c>
      <c r="E4232" s="98">
        <v>-8.0235553919765223E-3</v>
      </c>
      <c r="F4232" s="98">
        <v>4223</v>
      </c>
      <c r="G4232" s="76">
        <f t="shared" ca="1" si="134"/>
        <v>1.8703744572588429E-2</v>
      </c>
    </row>
    <row r="4233" spans="2:7">
      <c r="B4233" s="283">
        <v>41729.645833333336</v>
      </c>
      <c r="C4233" s="284">
        <v>213.68</v>
      </c>
      <c r="D4233" s="98">
        <f t="shared" si="135"/>
        <v>0.58563371920451179</v>
      </c>
      <c r="E4233" s="98">
        <v>-8.0311963232904127E-3</v>
      </c>
      <c r="F4233" s="98">
        <v>4224</v>
      </c>
      <c r="G4233" s="76">
        <f t="shared" ca="1" si="134"/>
        <v>-1.7885980553977138E-2</v>
      </c>
    </row>
    <row r="4234" spans="2:7">
      <c r="B4234" s="283">
        <v>38135.645833333336</v>
      </c>
      <c r="C4234" s="284">
        <v>24.67</v>
      </c>
      <c r="D4234" s="98">
        <f t="shared" si="135"/>
        <v>-0.88454698614751026</v>
      </c>
      <c r="E4234" s="98">
        <v>-8.0418174507438378E-3</v>
      </c>
      <c r="F4234" s="98">
        <v>4225</v>
      </c>
      <c r="G4234" s="76">
        <f t="shared" ref="G4234:G4297" ca="1" si="136">_xlfn.NORM.INV(RAND(),M$12,M$13)</f>
        <v>-1.8916762215116355E-3</v>
      </c>
    </row>
    <row r="4235" spans="2:7">
      <c r="B4235" s="283">
        <v>42831.645833333336</v>
      </c>
      <c r="C4235" s="284">
        <v>379.72</v>
      </c>
      <c r="D4235" s="98">
        <f t="shared" ref="D4235:D4298" si="137">C4235/C4234-1</f>
        <v>14.391974057559789</v>
      </c>
      <c r="E4235" s="98">
        <v>-8.0459770114942319E-3</v>
      </c>
      <c r="F4235" s="98">
        <v>4226</v>
      </c>
      <c r="G4235" s="76">
        <f t="shared" ca="1" si="136"/>
        <v>-1.0465706486054422E-2</v>
      </c>
    </row>
    <row r="4236" spans="2:7">
      <c r="B4236" s="283">
        <v>44343.645833333336</v>
      </c>
      <c r="C4236" s="284">
        <v>299.32</v>
      </c>
      <c r="D4236" s="98">
        <f t="shared" si="137"/>
        <v>-0.21173496260402414</v>
      </c>
      <c r="E4236" s="98">
        <v>-8.05302402651209E-3</v>
      </c>
      <c r="F4236" s="98">
        <v>4227</v>
      </c>
      <c r="G4236" s="76">
        <f t="shared" ca="1" si="136"/>
        <v>-2.4413965502884282E-2</v>
      </c>
    </row>
    <row r="4237" spans="2:7">
      <c r="B4237" s="283">
        <v>39877.645833333336</v>
      </c>
      <c r="C4237" s="284">
        <v>43.11</v>
      </c>
      <c r="D4237" s="98">
        <f t="shared" si="137"/>
        <v>-0.85597354002405446</v>
      </c>
      <c r="E4237" s="98">
        <v>-8.053382420616706E-3</v>
      </c>
      <c r="F4237" s="98">
        <v>4228</v>
      </c>
      <c r="G4237" s="76">
        <f t="shared" ca="1" si="136"/>
        <v>-2.1111648261140308E-2</v>
      </c>
    </row>
    <row r="4238" spans="2:7">
      <c r="B4238" s="283">
        <v>40039.645833333336</v>
      </c>
      <c r="C4238" s="284">
        <v>110.7</v>
      </c>
      <c r="D4238" s="98">
        <f t="shared" si="137"/>
        <v>1.5678496868475991</v>
      </c>
      <c r="E4238" s="98">
        <v>-8.0645161290321399E-3</v>
      </c>
      <c r="F4238" s="98">
        <v>4229</v>
      </c>
      <c r="G4238" s="76">
        <f t="shared" ca="1" si="136"/>
        <v>-1.0395597328964419E-2</v>
      </c>
    </row>
    <row r="4239" spans="2:7">
      <c r="B4239" s="283">
        <v>37628.645833333336</v>
      </c>
      <c r="C4239" s="284">
        <v>22.14</v>
      </c>
      <c r="D4239" s="98">
        <f t="shared" si="137"/>
        <v>-0.8</v>
      </c>
      <c r="E4239" s="98">
        <v>-8.0645161290322509E-3</v>
      </c>
      <c r="F4239" s="98">
        <v>4230</v>
      </c>
      <c r="G4239" s="76">
        <f t="shared" ca="1" si="136"/>
        <v>3.0590415766229163E-2</v>
      </c>
    </row>
    <row r="4240" spans="2:7">
      <c r="B4240" s="283">
        <v>44733.645833333336</v>
      </c>
      <c r="C4240" s="284">
        <v>348.78</v>
      </c>
      <c r="D4240" s="98">
        <f t="shared" si="137"/>
        <v>14.753387533875337</v>
      </c>
      <c r="E4240" s="98">
        <v>-8.0769012001593588E-3</v>
      </c>
      <c r="F4240" s="98">
        <v>4231</v>
      </c>
      <c r="G4240" s="76">
        <f t="shared" ca="1" si="136"/>
        <v>-1.2706225449251492E-2</v>
      </c>
    </row>
    <row r="4241" spans="2:7">
      <c r="B4241" s="283">
        <v>36993.645833333336</v>
      </c>
      <c r="C4241" s="284">
        <v>24.54</v>
      </c>
      <c r="D4241" s="98">
        <f t="shared" si="137"/>
        <v>-0.92964046103560982</v>
      </c>
      <c r="E4241" s="98">
        <v>-8.0840743734842402E-3</v>
      </c>
      <c r="F4241" s="98">
        <v>4232</v>
      </c>
      <c r="G4241" s="76">
        <f t="shared" ca="1" si="136"/>
        <v>2.7066351426256581E-2</v>
      </c>
    </row>
    <row r="4242" spans="2:7">
      <c r="B4242" s="283">
        <v>42552.645833333336</v>
      </c>
      <c r="C4242" s="284">
        <v>288.02</v>
      </c>
      <c r="D4242" s="98">
        <f t="shared" si="137"/>
        <v>10.736756316218418</v>
      </c>
      <c r="E4242" s="98">
        <v>-8.093122567758404E-3</v>
      </c>
      <c r="F4242" s="98">
        <v>4233</v>
      </c>
      <c r="G4242" s="76">
        <f t="shared" ca="1" si="136"/>
        <v>-1.8349656487184458E-2</v>
      </c>
    </row>
    <row r="4243" spans="2:7">
      <c r="B4243" s="283">
        <v>37123.645833333336</v>
      </c>
      <c r="C4243" s="284">
        <v>20.81</v>
      </c>
      <c r="D4243" s="98">
        <f t="shared" si="137"/>
        <v>-0.92774807305048257</v>
      </c>
      <c r="E4243" s="98">
        <v>-8.1029551954242551E-3</v>
      </c>
      <c r="F4243" s="98">
        <v>4234</v>
      </c>
      <c r="G4243" s="76">
        <f t="shared" ca="1" si="136"/>
        <v>1.716796421494033E-2</v>
      </c>
    </row>
    <row r="4244" spans="2:7">
      <c r="B4244" s="283">
        <v>43671.645833333336</v>
      </c>
      <c r="C4244" s="284">
        <v>239.92</v>
      </c>
      <c r="D4244" s="98">
        <f t="shared" si="137"/>
        <v>10.52907256126862</v>
      </c>
      <c r="E4244" s="98">
        <v>-8.1031916652886116E-3</v>
      </c>
      <c r="F4244" s="98">
        <v>4235</v>
      </c>
      <c r="G4244" s="76">
        <f t="shared" ca="1" si="136"/>
        <v>3.0268260339070392E-2</v>
      </c>
    </row>
    <row r="4245" spans="2:7">
      <c r="B4245" s="283">
        <v>39401.645833333336</v>
      </c>
      <c r="C4245" s="284">
        <v>90.57</v>
      </c>
      <c r="D4245" s="98">
        <f t="shared" si="137"/>
        <v>-0.62249916638879621</v>
      </c>
      <c r="E4245" s="98">
        <v>-8.1042602124631324E-3</v>
      </c>
      <c r="F4245" s="98">
        <v>4236</v>
      </c>
      <c r="G4245" s="76">
        <f t="shared" ca="1" si="136"/>
        <v>1.7691435291543798E-2</v>
      </c>
    </row>
    <row r="4246" spans="2:7">
      <c r="B4246" s="283">
        <v>44720.645833333336</v>
      </c>
      <c r="C4246" s="284">
        <v>401.42</v>
      </c>
      <c r="D4246" s="98">
        <f t="shared" si="137"/>
        <v>3.432151926686541</v>
      </c>
      <c r="E4246" s="98">
        <v>-8.1047689646651655E-3</v>
      </c>
      <c r="F4246" s="98">
        <v>4237</v>
      </c>
      <c r="G4246" s="76">
        <f t="shared" ca="1" si="136"/>
        <v>-2.1515935990292792E-2</v>
      </c>
    </row>
    <row r="4247" spans="2:7">
      <c r="B4247" s="283">
        <v>44029.645833333336</v>
      </c>
      <c r="C4247" s="284">
        <v>311.83</v>
      </c>
      <c r="D4247" s="98">
        <f t="shared" si="137"/>
        <v>-0.22318270140999463</v>
      </c>
      <c r="E4247" s="98">
        <v>-8.1112030027356008E-3</v>
      </c>
      <c r="F4247" s="98">
        <v>4238</v>
      </c>
      <c r="G4247" s="76">
        <f t="shared" ca="1" si="136"/>
        <v>-1.339738580893657E-2</v>
      </c>
    </row>
    <row r="4248" spans="2:7">
      <c r="B4248" s="283">
        <v>38510.645833333336</v>
      </c>
      <c r="C4248" s="284">
        <v>53.76</v>
      </c>
      <c r="D4248" s="98">
        <f t="shared" si="137"/>
        <v>-0.8275983709072251</v>
      </c>
      <c r="E4248" s="98">
        <v>-8.1180811808119202E-3</v>
      </c>
      <c r="F4248" s="98">
        <v>4239</v>
      </c>
      <c r="G4248" s="76">
        <f t="shared" ca="1" si="136"/>
        <v>2.2828650742485398E-2</v>
      </c>
    </row>
    <row r="4249" spans="2:7">
      <c r="B4249" s="283">
        <v>42467.645833333336</v>
      </c>
      <c r="C4249" s="284">
        <v>384.55</v>
      </c>
      <c r="D4249" s="98">
        <f t="shared" si="137"/>
        <v>6.1530877976190483</v>
      </c>
      <c r="E4249" s="98">
        <v>-8.1248387928810617E-3</v>
      </c>
      <c r="F4249" s="98">
        <v>4240</v>
      </c>
      <c r="G4249" s="76">
        <f t="shared" ca="1" si="136"/>
        <v>1.0266797646615656E-2</v>
      </c>
    </row>
    <row r="4250" spans="2:7">
      <c r="B4250" s="283">
        <v>39553.645833333336</v>
      </c>
      <c r="C4250" s="284">
        <v>90.26</v>
      </c>
      <c r="D4250" s="98">
        <f t="shared" si="137"/>
        <v>-0.7652840982967104</v>
      </c>
      <c r="E4250" s="98">
        <v>-8.1318681318680586E-3</v>
      </c>
      <c r="F4250" s="98">
        <v>4241</v>
      </c>
      <c r="G4250" s="76">
        <f t="shared" ca="1" si="136"/>
        <v>-2.4525573495401399E-2</v>
      </c>
    </row>
    <row r="4251" spans="2:7">
      <c r="B4251" s="283">
        <v>39010.645833333336</v>
      </c>
      <c r="C4251" s="284">
        <v>73.05</v>
      </c>
      <c r="D4251" s="98">
        <f t="shared" si="137"/>
        <v>-0.19067139375138498</v>
      </c>
      <c r="E4251" s="98">
        <v>-8.1466395112017587E-3</v>
      </c>
      <c r="F4251" s="98">
        <v>4242</v>
      </c>
      <c r="G4251" s="76">
        <f t="shared" ca="1" si="136"/>
        <v>5.9316555505521819E-2</v>
      </c>
    </row>
    <row r="4252" spans="2:7">
      <c r="B4252" s="283">
        <v>41232.645833333336</v>
      </c>
      <c r="C4252" s="284">
        <v>210.6</v>
      </c>
      <c r="D4252" s="98">
        <f t="shared" si="137"/>
        <v>1.8829568788501025</v>
      </c>
      <c r="E4252" s="98">
        <v>-8.1476946262893923E-3</v>
      </c>
      <c r="F4252" s="98">
        <v>4243</v>
      </c>
      <c r="G4252" s="76">
        <f t="shared" ca="1" si="136"/>
        <v>-3.5894975956432422E-2</v>
      </c>
    </row>
    <row r="4253" spans="2:7">
      <c r="B4253" s="283">
        <v>43466.645833333336</v>
      </c>
      <c r="C4253" s="284">
        <v>293.27</v>
      </c>
      <c r="D4253" s="98">
        <f t="shared" si="137"/>
        <v>0.39254510921177577</v>
      </c>
      <c r="E4253" s="98">
        <v>-8.150703463203568E-3</v>
      </c>
      <c r="F4253" s="98">
        <v>4244</v>
      </c>
      <c r="G4253" s="76">
        <f t="shared" ca="1" si="136"/>
        <v>1.2329177975060186E-2</v>
      </c>
    </row>
    <row r="4254" spans="2:7">
      <c r="B4254" s="283">
        <v>38064.645833333336</v>
      </c>
      <c r="C4254" s="284">
        <v>24.28</v>
      </c>
      <c r="D4254" s="98">
        <f t="shared" si="137"/>
        <v>-0.91720939748354757</v>
      </c>
      <c r="E4254" s="98">
        <v>-8.1699346405228468E-3</v>
      </c>
      <c r="F4254" s="98">
        <v>4245</v>
      </c>
      <c r="G4254" s="76">
        <f t="shared" ca="1" si="136"/>
        <v>-1.1891545981200624E-2</v>
      </c>
    </row>
    <row r="4255" spans="2:7">
      <c r="B4255" s="283">
        <v>45475.645833333336</v>
      </c>
      <c r="C4255" s="284">
        <v>1408</v>
      </c>
      <c r="D4255" s="98">
        <f t="shared" si="137"/>
        <v>56.990115321252055</v>
      </c>
      <c r="E4255" s="98">
        <v>-8.1713158636235184E-3</v>
      </c>
      <c r="F4255" s="98">
        <v>4246</v>
      </c>
      <c r="G4255" s="76">
        <f t="shared" ca="1" si="136"/>
        <v>-2.915303633533452E-3</v>
      </c>
    </row>
    <row r="4256" spans="2:7">
      <c r="B4256" s="283">
        <v>38965.645833333336</v>
      </c>
      <c r="C4256" s="284">
        <v>74.040000000000006</v>
      </c>
      <c r="D4256" s="98">
        <f t="shared" si="137"/>
        <v>-0.9474147727272727</v>
      </c>
      <c r="E4256" s="98">
        <v>-8.1714668452779193E-3</v>
      </c>
      <c r="F4256" s="98">
        <v>4247</v>
      </c>
      <c r="G4256" s="76">
        <f t="shared" ca="1" si="136"/>
        <v>-1.0029539401548672E-2</v>
      </c>
    </row>
    <row r="4257" spans="2:7">
      <c r="B4257" s="283">
        <v>38905.645833333336</v>
      </c>
      <c r="C4257" s="284">
        <v>87.28</v>
      </c>
      <c r="D4257" s="98">
        <f t="shared" si="137"/>
        <v>0.17882225823878972</v>
      </c>
      <c r="E4257" s="98">
        <v>-8.181818181818179E-3</v>
      </c>
      <c r="F4257" s="98">
        <v>4248</v>
      </c>
      <c r="G4257" s="76">
        <f t="shared" ca="1" si="136"/>
        <v>-6.3674219261732487E-2</v>
      </c>
    </row>
    <row r="4258" spans="2:7">
      <c r="B4258" s="283">
        <v>43434.645833333336</v>
      </c>
      <c r="C4258" s="284">
        <v>308.8</v>
      </c>
      <c r="D4258" s="98">
        <f t="shared" si="137"/>
        <v>2.5380384967919341</v>
      </c>
      <c r="E4258" s="98">
        <v>-8.1901397141480592E-3</v>
      </c>
      <c r="F4258" s="98">
        <v>4249</v>
      </c>
      <c r="G4258" s="76">
        <f t="shared" ca="1" si="136"/>
        <v>6.0680217102173778E-3</v>
      </c>
    </row>
    <row r="4259" spans="2:7">
      <c r="B4259" s="283">
        <v>42508.645833333336</v>
      </c>
      <c r="C4259" s="284">
        <v>296.67</v>
      </c>
      <c r="D4259" s="98">
        <f t="shared" si="137"/>
        <v>-3.9281088082901539E-2</v>
      </c>
      <c r="E4259" s="98">
        <v>-8.1906926985825246E-3</v>
      </c>
      <c r="F4259" s="98">
        <v>4250</v>
      </c>
      <c r="G4259" s="76">
        <f t="shared" ca="1" si="136"/>
        <v>-1.1293241509612161E-2</v>
      </c>
    </row>
    <row r="4260" spans="2:7">
      <c r="B4260" s="283">
        <v>37018.645833333336</v>
      </c>
      <c r="C4260" s="284">
        <v>23</v>
      </c>
      <c r="D4260" s="98">
        <f t="shared" si="137"/>
        <v>-0.92247278120470555</v>
      </c>
      <c r="E4260" s="98">
        <v>-8.1931867184131812E-3</v>
      </c>
      <c r="F4260" s="98">
        <v>4251</v>
      </c>
      <c r="G4260" s="76">
        <f t="shared" ca="1" si="136"/>
        <v>3.7804658502291061E-2</v>
      </c>
    </row>
    <row r="4261" spans="2:7">
      <c r="B4261" s="283">
        <v>41712.645833333336</v>
      </c>
      <c r="C4261" s="284">
        <v>215.11</v>
      </c>
      <c r="D4261" s="98">
        <f t="shared" si="137"/>
        <v>8.3526086956521741</v>
      </c>
      <c r="E4261" s="98">
        <v>-8.2069251694406598E-3</v>
      </c>
      <c r="F4261" s="98">
        <v>4252</v>
      </c>
      <c r="G4261" s="76">
        <f t="shared" ca="1" si="136"/>
        <v>-3.1891422733870564E-2</v>
      </c>
    </row>
    <row r="4262" spans="2:7">
      <c r="B4262" s="283">
        <v>38666.645833333336</v>
      </c>
      <c r="C4262" s="284">
        <v>74.84</v>
      </c>
      <c r="D4262" s="98">
        <f t="shared" si="137"/>
        <v>-0.65208497977778812</v>
      </c>
      <c r="E4262" s="98">
        <v>-8.216273522395845E-3</v>
      </c>
      <c r="F4262" s="98">
        <v>4253</v>
      </c>
      <c r="G4262" s="76">
        <f t="shared" ca="1" si="136"/>
        <v>-7.1396423912012202E-2</v>
      </c>
    </row>
    <row r="4263" spans="2:7">
      <c r="B4263" s="283">
        <v>36656.645833333336</v>
      </c>
      <c r="C4263" s="284">
        <v>25.34</v>
      </c>
      <c r="D4263" s="98">
        <f t="shared" si="137"/>
        <v>-0.66141101015499737</v>
      </c>
      <c r="E4263" s="98">
        <v>-8.2191780821918581E-3</v>
      </c>
      <c r="F4263" s="98">
        <v>4254</v>
      </c>
      <c r="G4263" s="76">
        <f t="shared" ca="1" si="136"/>
        <v>-3.3960141755558552E-2</v>
      </c>
    </row>
    <row r="4264" spans="2:7">
      <c r="B4264" s="283">
        <v>45679.645833333336</v>
      </c>
      <c r="C4264" s="284">
        <v>1411.45</v>
      </c>
      <c r="D4264" s="98">
        <f t="shared" si="137"/>
        <v>54.700473559589582</v>
      </c>
      <c r="E4264" s="98">
        <v>-8.2211994519200138E-3</v>
      </c>
      <c r="F4264" s="98">
        <v>4255</v>
      </c>
      <c r="G4264" s="76">
        <f t="shared" ca="1" si="136"/>
        <v>2.7207599917270169E-2</v>
      </c>
    </row>
    <row r="4265" spans="2:7">
      <c r="B4265" s="283">
        <v>43677.645833333336</v>
      </c>
      <c r="C4265" s="284">
        <v>231.53</v>
      </c>
      <c r="D4265" s="98">
        <f t="shared" si="137"/>
        <v>-0.83596301675581852</v>
      </c>
      <c r="E4265" s="98">
        <v>-8.2244591989718563E-3</v>
      </c>
      <c r="F4265" s="98">
        <v>4256</v>
      </c>
      <c r="G4265" s="76">
        <f t="shared" ca="1" si="136"/>
        <v>-1.9740375284095769E-2</v>
      </c>
    </row>
    <row r="4266" spans="2:7">
      <c r="B4266" s="283">
        <v>44328.645833333336</v>
      </c>
      <c r="C4266" s="284">
        <v>285.75</v>
      </c>
      <c r="D4266" s="98">
        <f t="shared" si="137"/>
        <v>0.23418131559625111</v>
      </c>
      <c r="E4266" s="98">
        <v>-8.2257392753020131E-3</v>
      </c>
      <c r="F4266" s="98">
        <v>4257</v>
      </c>
      <c r="G4266" s="76">
        <f t="shared" ca="1" si="136"/>
        <v>1.7705113915188652E-2</v>
      </c>
    </row>
    <row r="4267" spans="2:7">
      <c r="B4267" s="283">
        <v>42163.645833333336</v>
      </c>
      <c r="C4267" s="284">
        <v>156.69999999999999</v>
      </c>
      <c r="D4267" s="98">
        <f t="shared" si="137"/>
        <v>-0.45161854768153986</v>
      </c>
      <c r="E4267" s="98">
        <v>-8.2278481012658666E-3</v>
      </c>
      <c r="F4267" s="98">
        <v>4258</v>
      </c>
      <c r="G4267" s="76">
        <f t="shared" ca="1" si="136"/>
        <v>-6.2860400352424725E-2</v>
      </c>
    </row>
    <row r="4268" spans="2:7">
      <c r="B4268" s="283">
        <v>39849.645833333336</v>
      </c>
      <c r="C4268" s="284">
        <v>53</v>
      </c>
      <c r="D4268" s="98">
        <f t="shared" si="137"/>
        <v>-0.66177409061901726</v>
      </c>
      <c r="E4268" s="98">
        <v>-8.2335329341316488E-3</v>
      </c>
      <c r="F4268" s="98">
        <v>4259</v>
      </c>
      <c r="G4268" s="76">
        <f t="shared" ca="1" si="136"/>
        <v>3.2980413646253537E-2</v>
      </c>
    </row>
    <row r="4269" spans="2:7">
      <c r="B4269" s="283">
        <v>45149.645833333336</v>
      </c>
      <c r="C4269" s="284">
        <v>715.78</v>
      </c>
      <c r="D4269" s="98">
        <f t="shared" si="137"/>
        <v>12.505283018867924</v>
      </c>
      <c r="E4269" s="98">
        <v>-8.2440801961952692E-3</v>
      </c>
      <c r="F4269" s="98">
        <v>4260</v>
      </c>
      <c r="G4269" s="76">
        <f t="shared" ca="1" si="136"/>
        <v>-6.1778625515011447E-2</v>
      </c>
    </row>
    <row r="4270" spans="2:7">
      <c r="B4270" s="283">
        <v>39870.645833333336</v>
      </c>
      <c r="C4270" s="284">
        <v>45.71</v>
      </c>
      <c r="D4270" s="98">
        <f t="shared" si="137"/>
        <v>-0.93613959596524077</v>
      </c>
      <c r="E4270" s="98">
        <v>-8.2447385550011854E-3</v>
      </c>
      <c r="F4270" s="98">
        <v>4261</v>
      </c>
      <c r="G4270" s="76">
        <f t="shared" ca="1" si="136"/>
        <v>2.0203282549839358E-2</v>
      </c>
    </row>
    <row r="4271" spans="2:7">
      <c r="B4271" s="283">
        <v>38987.645833333336</v>
      </c>
      <c r="C4271" s="284">
        <v>68.45</v>
      </c>
      <c r="D4271" s="98">
        <f t="shared" si="137"/>
        <v>0.49748413913804423</v>
      </c>
      <c r="E4271" s="98">
        <v>-8.2584758041146511E-3</v>
      </c>
      <c r="F4271" s="98">
        <v>4262</v>
      </c>
      <c r="G4271" s="76">
        <f t="shared" ca="1" si="136"/>
        <v>-1.1052055648753951E-2</v>
      </c>
    </row>
    <row r="4272" spans="2:7">
      <c r="B4272" s="283">
        <v>37469.645833333336</v>
      </c>
      <c r="C4272" s="284">
        <v>24</v>
      </c>
      <c r="D4272" s="98">
        <f t="shared" si="137"/>
        <v>-0.64937910883856831</v>
      </c>
      <c r="E4272" s="98">
        <v>-8.2644628099173278E-3</v>
      </c>
      <c r="F4272" s="98">
        <v>4263</v>
      </c>
      <c r="G4272" s="76">
        <f t="shared" ca="1" si="136"/>
        <v>2.4280865999144627E-2</v>
      </c>
    </row>
    <row r="4273" spans="2:7">
      <c r="B4273" s="283">
        <v>42998.645833333336</v>
      </c>
      <c r="C4273" s="284">
        <v>350.38</v>
      </c>
      <c r="D4273" s="98">
        <f t="shared" si="137"/>
        <v>13.599166666666667</v>
      </c>
      <c r="E4273" s="98">
        <v>-8.2649306538352674E-3</v>
      </c>
      <c r="F4273" s="98">
        <v>4264</v>
      </c>
      <c r="G4273" s="76">
        <f t="shared" ca="1" si="136"/>
        <v>-1.1577040986520645E-2</v>
      </c>
    </row>
    <row r="4274" spans="2:7">
      <c r="B4274" s="283">
        <v>40249.645833333336</v>
      </c>
      <c r="C4274" s="284">
        <v>117.54</v>
      </c>
      <c r="D4274" s="98">
        <f t="shared" si="137"/>
        <v>-0.66453564701181578</v>
      </c>
      <c r="E4274" s="98">
        <v>-8.2686466419168436E-3</v>
      </c>
      <c r="F4274" s="98">
        <v>4265</v>
      </c>
      <c r="G4274" s="76">
        <f t="shared" ca="1" si="136"/>
        <v>-4.1589465855602206E-2</v>
      </c>
    </row>
    <row r="4275" spans="2:7">
      <c r="B4275" s="283">
        <v>39371.645833333336</v>
      </c>
      <c r="C4275" s="284">
        <v>91.12</v>
      </c>
      <c r="D4275" s="98">
        <f t="shared" si="137"/>
        <v>-0.22477454483580062</v>
      </c>
      <c r="E4275" s="98">
        <v>-8.2716586852414897E-3</v>
      </c>
      <c r="F4275" s="98">
        <v>4266</v>
      </c>
      <c r="G4275" s="76">
        <f t="shared" ca="1" si="136"/>
        <v>-1.4615213619353161E-2</v>
      </c>
    </row>
    <row r="4276" spans="2:7">
      <c r="B4276" s="283">
        <v>42830.645833333336</v>
      </c>
      <c r="C4276" s="284">
        <v>382.8</v>
      </c>
      <c r="D4276" s="98">
        <f t="shared" si="137"/>
        <v>3.2010535557506588</v>
      </c>
      <c r="E4276" s="98">
        <v>-8.2901554404144484E-3</v>
      </c>
      <c r="F4276" s="98">
        <v>4267</v>
      </c>
      <c r="G4276" s="76">
        <f t="shared" ca="1" si="136"/>
        <v>4.3695363357872455E-2</v>
      </c>
    </row>
    <row r="4277" spans="2:7">
      <c r="B4277" s="283">
        <v>45180.645833333336</v>
      </c>
      <c r="C4277" s="284">
        <v>701.9</v>
      </c>
      <c r="D4277" s="98">
        <f t="shared" si="137"/>
        <v>0.83359456635318696</v>
      </c>
      <c r="E4277" s="98">
        <v>-8.2936547183407594E-3</v>
      </c>
      <c r="F4277" s="98">
        <v>4268</v>
      </c>
      <c r="G4277" s="76">
        <f t="shared" ca="1" si="136"/>
        <v>1.3977177609662401E-2</v>
      </c>
    </row>
    <row r="4278" spans="2:7">
      <c r="B4278" s="283">
        <v>38022.645833333336</v>
      </c>
      <c r="C4278" s="284">
        <v>26.29</v>
      </c>
      <c r="D4278" s="98">
        <f t="shared" si="137"/>
        <v>-0.96254452201168261</v>
      </c>
      <c r="E4278" s="98">
        <v>-8.2987551867220732E-3</v>
      </c>
      <c r="F4278" s="98">
        <v>4269</v>
      </c>
      <c r="G4278" s="76">
        <f t="shared" ca="1" si="136"/>
        <v>1.7814447233997121E-2</v>
      </c>
    </row>
    <row r="4279" spans="2:7">
      <c r="B4279" s="283">
        <v>43410.645833333336</v>
      </c>
      <c r="C4279" s="284">
        <v>259.3</v>
      </c>
      <c r="D4279" s="98">
        <f t="shared" si="137"/>
        <v>8.8630658044884001</v>
      </c>
      <c r="E4279" s="98">
        <v>-8.2992312693617176E-3</v>
      </c>
      <c r="F4279" s="98">
        <v>4270</v>
      </c>
      <c r="G4279" s="76">
        <f t="shared" ca="1" si="136"/>
        <v>-6.9904506961186129E-3</v>
      </c>
    </row>
    <row r="4280" spans="2:7">
      <c r="B4280" s="283">
        <v>41667.645833333336</v>
      </c>
      <c r="C4280" s="284">
        <v>168.27</v>
      </c>
      <c r="D4280" s="98">
        <f t="shared" si="137"/>
        <v>-0.3510605476282298</v>
      </c>
      <c r="E4280" s="98">
        <v>-8.309759547383333E-3</v>
      </c>
      <c r="F4280" s="98">
        <v>4271</v>
      </c>
      <c r="G4280" s="76">
        <f t="shared" ca="1" si="136"/>
        <v>3.4662352573401348E-2</v>
      </c>
    </row>
    <row r="4281" spans="2:7">
      <c r="B4281" s="283">
        <v>42920.645833333336</v>
      </c>
      <c r="C4281" s="284">
        <v>423.55</v>
      </c>
      <c r="D4281" s="98">
        <f t="shared" si="137"/>
        <v>1.517085636179949</v>
      </c>
      <c r="E4281" s="98">
        <v>-8.3118707562631622E-3</v>
      </c>
      <c r="F4281" s="98">
        <v>4272</v>
      </c>
      <c r="G4281" s="76">
        <f t="shared" ca="1" si="136"/>
        <v>1.4819877721118832E-2</v>
      </c>
    </row>
    <row r="4282" spans="2:7">
      <c r="B4282" s="283">
        <v>37902.645833333336</v>
      </c>
      <c r="C4282" s="284">
        <v>23.8</v>
      </c>
      <c r="D4282" s="98">
        <f t="shared" si="137"/>
        <v>-0.94380828709715503</v>
      </c>
      <c r="E4282" s="98">
        <v>-8.3333333333333037E-3</v>
      </c>
      <c r="F4282" s="98">
        <v>4273</v>
      </c>
      <c r="G4282" s="76">
        <f t="shared" ca="1" si="136"/>
        <v>-5.322900765621889E-3</v>
      </c>
    </row>
    <row r="4283" spans="2:7">
      <c r="B4283" s="283">
        <v>44561.645833333336</v>
      </c>
      <c r="C4283" s="284">
        <v>375.37</v>
      </c>
      <c r="D4283" s="98">
        <f t="shared" si="137"/>
        <v>14.771848739495798</v>
      </c>
      <c r="E4283" s="98">
        <v>-8.3480833751616856E-3</v>
      </c>
      <c r="F4283" s="98">
        <v>4274</v>
      </c>
      <c r="G4283" s="76">
        <f t="shared" ca="1" si="136"/>
        <v>-1.1483878797600109E-2</v>
      </c>
    </row>
    <row r="4284" spans="2:7">
      <c r="B4284" s="283">
        <v>42598.645833333336</v>
      </c>
      <c r="C4284" s="284">
        <v>401.5</v>
      </c>
      <c r="D4284" s="98">
        <f t="shared" si="137"/>
        <v>6.961131683405708E-2</v>
      </c>
      <c r="E4284" s="98">
        <v>-8.3481525390238787E-3</v>
      </c>
      <c r="F4284" s="98">
        <v>4275</v>
      </c>
      <c r="G4284" s="76">
        <f t="shared" ca="1" si="136"/>
        <v>-1.655087032393425E-2</v>
      </c>
    </row>
    <row r="4285" spans="2:7">
      <c r="B4285" s="283">
        <v>45124.645833333336</v>
      </c>
      <c r="C4285" s="284">
        <v>545.32000000000005</v>
      </c>
      <c r="D4285" s="98">
        <f t="shared" si="137"/>
        <v>0.35820672478206728</v>
      </c>
      <c r="E4285" s="98">
        <v>-8.3648530695372703E-3</v>
      </c>
      <c r="F4285" s="98">
        <v>4276</v>
      </c>
      <c r="G4285" s="76">
        <f t="shared" ca="1" si="136"/>
        <v>1.2471430058549664E-2</v>
      </c>
    </row>
    <row r="4286" spans="2:7">
      <c r="B4286" s="283">
        <v>41795.645833333336</v>
      </c>
      <c r="C4286" s="284">
        <v>204.94</v>
      </c>
      <c r="D4286" s="98">
        <f t="shared" si="137"/>
        <v>-0.6241839653781267</v>
      </c>
      <c r="E4286" s="98">
        <v>-8.3708327285043627E-3</v>
      </c>
      <c r="F4286" s="98">
        <v>4277</v>
      </c>
      <c r="G4286" s="76">
        <f t="shared" ca="1" si="136"/>
        <v>1.6434616063840599E-2</v>
      </c>
    </row>
    <row r="4287" spans="2:7">
      <c r="B4287" s="283">
        <v>36629.645833333336</v>
      </c>
      <c r="C4287" s="284">
        <v>27.2</v>
      </c>
      <c r="D4287" s="98">
        <f t="shared" si="137"/>
        <v>-0.86727822777398267</v>
      </c>
      <c r="E4287" s="98">
        <v>-8.3849799489610355E-3</v>
      </c>
      <c r="F4287" s="98">
        <v>4278</v>
      </c>
      <c r="G4287" s="76">
        <f t="shared" ca="1" si="136"/>
        <v>-2.0335441819873531E-3</v>
      </c>
    </row>
    <row r="4288" spans="2:7">
      <c r="B4288" s="283">
        <v>44825.645833333336</v>
      </c>
      <c r="C4288" s="284">
        <v>373.22</v>
      </c>
      <c r="D4288" s="98">
        <f t="shared" si="137"/>
        <v>12.721323529411766</v>
      </c>
      <c r="E4288" s="98">
        <v>-8.395770232212052E-3</v>
      </c>
      <c r="F4288" s="98">
        <v>4279</v>
      </c>
      <c r="G4288" s="76">
        <f t="shared" ca="1" si="136"/>
        <v>5.2248395278437828E-3</v>
      </c>
    </row>
    <row r="4289" spans="2:7">
      <c r="B4289" s="283">
        <v>38496.645833333336</v>
      </c>
      <c r="C4289" s="284">
        <v>51.9</v>
      </c>
      <c r="D4289" s="98">
        <f t="shared" si="137"/>
        <v>-0.86093992819248699</v>
      </c>
      <c r="E4289" s="98">
        <v>-8.4065724111579421E-3</v>
      </c>
      <c r="F4289" s="98">
        <v>4280</v>
      </c>
      <c r="G4289" s="76">
        <f t="shared" ca="1" si="136"/>
        <v>2.0752801728898491E-2</v>
      </c>
    </row>
    <row r="4290" spans="2:7">
      <c r="B4290" s="283">
        <v>37909.645833333336</v>
      </c>
      <c r="C4290" s="284">
        <v>24.73</v>
      </c>
      <c r="D4290" s="98">
        <f t="shared" si="137"/>
        <v>-0.52350674373795758</v>
      </c>
      <c r="E4290" s="98">
        <v>-8.4202085004010385E-3</v>
      </c>
      <c r="F4290" s="98">
        <v>4281</v>
      </c>
      <c r="G4290" s="76">
        <f t="shared" ca="1" si="136"/>
        <v>1.4052040338728923E-2</v>
      </c>
    </row>
    <row r="4291" spans="2:7">
      <c r="B4291" s="283">
        <v>44076.645833333336</v>
      </c>
      <c r="C4291" s="284">
        <v>316.58</v>
      </c>
      <c r="D4291" s="98">
        <f t="shared" si="137"/>
        <v>11.801455721795389</v>
      </c>
      <c r="E4291" s="98">
        <v>-8.4254706048172423E-3</v>
      </c>
      <c r="F4291" s="98">
        <v>4282</v>
      </c>
      <c r="G4291" s="76">
        <f t="shared" ca="1" si="136"/>
        <v>-2.388283516913042E-2</v>
      </c>
    </row>
    <row r="4292" spans="2:7">
      <c r="B4292" s="283">
        <v>38149.645833333336</v>
      </c>
      <c r="C4292" s="284">
        <v>24.68</v>
      </c>
      <c r="D4292" s="98">
        <f t="shared" si="137"/>
        <v>-0.92204182197232931</v>
      </c>
      <c r="E4292" s="98">
        <v>-8.4371233427079639E-3</v>
      </c>
      <c r="F4292" s="98">
        <v>4283</v>
      </c>
      <c r="G4292" s="76">
        <f t="shared" ca="1" si="136"/>
        <v>-1.1981834365243001E-2</v>
      </c>
    </row>
    <row r="4293" spans="2:7">
      <c r="B4293" s="283">
        <v>42740.645833333336</v>
      </c>
      <c r="C4293" s="284">
        <v>351.38</v>
      </c>
      <c r="D4293" s="98">
        <f t="shared" si="137"/>
        <v>13.23743922204214</v>
      </c>
      <c r="E4293" s="98">
        <v>-8.4375088184666103E-3</v>
      </c>
      <c r="F4293" s="98">
        <v>4284</v>
      </c>
      <c r="G4293" s="76">
        <f t="shared" ca="1" si="136"/>
        <v>-2.4048527139532289E-2</v>
      </c>
    </row>
    <row r="4294" spans="2:7">
      <c r="B4294" s="283">
        <v>42698.645833333336</v>
      </c>
      <c r="C4294" s="284">
        <v>314.3</v>
      </c>
      <c r="D4294" s="98">
        <f t="shared" si="137"/>
        <v>-0.10552678012408212</v>
      </c>
      <c r="E4294" s="98">
        <v>-8.454792100447972E-3</v>
      </c>
      <c r="F4294" s="98">
        <v>4285</v>
      </c>
      <c r="G4294" s="76">
        <f t="shared" ca="1" si="136"/>
        <v>2.8802046463068533E-2</v>
      </c>
    </row>
    <row r="4295" spans="2:7">
      <c r="B4295" s="283">
        <v>43720.645833333336</v>
      </c>
      <c r="C4295" s="284">
        <v>335.22</v>
      </c>
      <c r="D4295" s="98">
        <f t="shared" si="137"/>
        <v>6.6560610881323701E-2</v>
      </c>
      <c r="E4295" s="98">
        <v>-8.4595362044485034E-3</v>
      </c>
      <c r="F4295" s="98">
        <v>4286</v>
      </c>
      <c r="G4295" s="76">
        <f t="shared" ca="1" si="136"/>
        <v>1.849835615035399E-2</v>
      </c>
    </row>
    <row r="4296" spans="2:7">
      <c r="B4296" s="283">
        <v>45798.645833333336</v>
      </c>
      <c r="C4296" s="284">
        <v>2851</v>
      </c>
      <c r="D4296" s="98">
        <f t="shared" si="137"/>
        <v>7.5048624783724112</v>
      </c>
      <c r="E4296" s="98">
        <v>-8.4616374468321487E-3</v>
      </c>
      <c r="F4296" s="98">
        <v>4287</v>
      </c>
      <c r="G4296" s="76">
        <f t="shared" ca="1" si="136"/>
        <v>-1.2805413692909747E-2</v>
      </c>
    </row>
    <row r="4297" spans="2:7">
      <c r="B4297" s="283">
        <v>44819.645833333336</v>
      </c>
      <c r="C4297" s="284">
        <v>386.67</v>
      </c>
      <c r="D4297" s="98">
        <f t="shared" si="137"/>
        <v>-0.86437390389337077</v>
      </c>
      <c r="E4297" s="98">
        <v>-8.4621893991845276E-3</v>
      </c>
      <c r="F4297" s="98">
        <v>4288</v>
      </c>
      <c r="G4297" s="76">
        <f t="shared" ca="1" si="136"/>
        <v>2.2396225968196331E-2</v>
      </c>
    </row>
    <row r="4298" spans="2:7">
      <c r="B4298" s="283">
        <v>39085.645833333336</v>
      </c>
      <c r="C4298" s="284">
        <v>90.22</v>
      </c>
      <c r="D4298" s="98">
        <f t="shared" si="137"/>
        <v>-0.76667442522047224</v>
      </c>
      <c r="E4298" s="98">
        <v>-8.4624684031211483E-3</v>
      </c>
      <c r="F4298" s="98">
        <v>4289</v>
      </c>
      <c r="G4298" s="76">
        <f t="shared" ref="G4298:G4361" ca="1" si="138">_xlfn.NORM.INV(RAND(),M$12,M$13)</f>
        <v>-3.4315484003241137E-2</v>
      </c>
    </row>
    <row r="4299" spans="2:7">
      <c r="B4299" s="283">
        <v>37992.645833333336</v>
      </c>
      <c r="C4299" s="284">
        <v>29.19</v>
      </c>
      <c r="D4299" s="98">
        <f t="shared" ref="D4299:D4362" si="139">C4299/C4298-1</f>
        <v>-0.67645754821547333</v>
      </c>
      <c r="E4299" s="98">
        <v>-8.4918478260869179E-3</v>
      </c>
      <c r="F4299" s="98">
        <v>4290</v>
      </c>
      <c r="G4299" s="76">
        <f t="shared" ca="1" si="138"/>
        <v>2.6907548304603453E-2</v>
      </c>
    </row>
    <row r="4300" spans="2:7">
      <c r="B4300" s="283">
        <v>39337.645833333336</v>
      </c>
      <c r="C4300" s="284">
        <v>93.37</v>
      </c>
      <c r="D4300" s="98">
        <f t="shared" si="139"/>
        <v>2.1986981843096953</v>
      </c>
      <c r="E4300" s="98">
        <v>-8.4952745035573596E-3</v>
      </c>
      <c r="F4300" s="98">
        <v>4291</v>
      </c>
      <c r="G4300" s="76">
        <f t="shared" ca="1" si="138"/>
        <v>-3.8860183094612823E-3</v>
      </c>
    </row>
    <row r="4301" spans="2:7">
      <c r="B4301" s="283">
        <v>37035.645833333336</v>
      </c>
      <c r="C4301" s="284">
        <v>23.34</v>
      </c>
      <c r="D4301" s="98">
        <f t="shared" si="139"/>
        <v>-0.75002677519545891</v>
      </c>
      <c r="E4301" s="98">
        <v>-8.4961767204757566E-3</v>
      </c>
      <c r="F4301" s="98">
        <v>4292</v>
      </c>
      <c r="G4301" s="76">
        <f t="shared" ca="1" si="138"/>
        <v>-1.337344423369086E-2</v>
      </c>
    </row>
    <row r="4302" spans="2:7">
      <c r="B4302" s="283">
        <v>37081.645833333336</v>
      </c>
      <c r="C4302" s="284">
        <v>22.14</v>
      </c>
      <c r="D4302" s="98">
        <f t="shared" si="139"/>
        <v>-5.1413881748071932E-2</v>
      </c>
      <c r="E4302" s="98">
        <v>-8.5087326466636304E-3</v>
      </c>
      <c r="F4302" s="98">
        <v>4293</v>
      </c>
      <c r="G4302" s="76">
        <f t="shared" ca="1" si="138"/>
        <v>2.1466703473886337E-2</v>
      </c>
    </row>
    <row r="4303" spans="2:7">
      <c r="B4303" s="283">
        <v>42838.645833333336</v>
      </c>
      <c r="C4303" s="284">
        <v>370.52</v>
      </c>
      <c r="D4303" s="98">
        <f t="shared" si="139"/>
        <v>15.735320686540199</v>
      </c>
      <c r="E4303" s="98">
        <v>-8.5094995986085831E-3</v>
      </c>
      <c r="F4303" s="98">
        <v>4294</v>
      </c>
      <c r="G4303" s="76">
        <f t="shared" ca="1" si="138"/>
        <v>-1.5060884481002047E-2</v>
      </c>
    </row>
    <row r="4304" spans="2:7">
      <c r="B4304" s="283">
        <v>42825.645833333336</v>
      </c>
      <c r="C4304" s="284">
        <v>377.7</v>
      </c>
      <c r="D4304" s="98">
        <f t="shared" si="139"/>
        <v>1.9378171218827678E-2</v>
      </c>
      <c r="E4304" s="98">
        <v>-8.5313033206457778E-3</v>
      </c>
      <c r="F4304" s="98">
        <v>4295</v>
      </c>
      <c r="G4304" s="76">
        <f t="shared" ca="1" si="138"/>
        <v>-3.1452137621988396E-2</v>
      </c>
    </row>
    <row r="4305" spans="2:7">
      <c r="B4305" s="283">
        <v>43277.645833333336</v>
      </c>
      <c r="C4305" s="284">
        <v>252.18</v>
      </c>
      <c r="D4305" s="98">
        <f t="shared" si="139"/>
        <v>-0.33232724384432089</v>
      </c>
      <c r="E4305" s="98">
        <v>-8.5315510123844529E-3</v>
      </c>
      <c r="F4305" s="98">
        <v>4296</v>
      </c>
      <c r="G4305" s="76">
        <f t="shared" ca="1" si="138"/>
        <v>1.6304937364786255E-2</v>
      </c>
    </row>
    <row r="4306" spans="2:7">
      <c r="B4306" s="283">
        <v>37620.645833333336</v>
      </c>
      <c r="C4306" s="284">
        <v>22.07</v>
      </c>
      <c r="D4306" s="98">
        <f t="shared" si="139"/>
        <v>-0.91248314695852173</v>
      </c>
      <c r="E4306" s="98">
        <v>-8.5354896675652325E-3</v>
      </c>
      <c r="F4306" s="98">
        <v>4297</v>
      </c>
      <c r="G4306" s="76">
        <f t="shared" ca="1" si="138"/>
        <v>3.8866807723558203E-2</v>
      </c>
    </row>
    <row r="4307" spans="2:7">
      <c r="B4307" s="283">
        <v>40036.645833333336</v>
      </c>
      <c r="C4307" s="284">
        <v>107.94</v>
      </c>
      <c r="D4307" s="98">
        <f t="shared" si="139"/>
        <v>3.890801993656547</v>
      </c>
      <c r="E4307" s="98">
        <v>-8.5422981537613962E-3</v>
      </c>
      <c r="F4307" s="98">
        <v>4298</v>
      </c>
      <c r="G4307" s="76">
        <f t="shared" ca="1" si="138"/>
        <v>-1.0633736041231643E-2</v>
      </c>
    </row>
    <row r="4308" spans="2:7">
      <c r="B4308" s="283">
        <v>41899.645833333336</v>
      </c>
      <c r="C4308" s="284">
        <v>184.29</v>
      </c>
      <c r="D4308" s="98">
        <f t="shared" si="139"/>
        <v>0.70733740967203995</v>
      </c>
      <c r="E4308" s="98">
        <v>-8.5539057456424095E-3</v>
      </c>
      <c r="F4308" s="98">
        <v>4299</v>
      </c>
      <c r="G4308" s="76">
        <f t="shared" ca="1" si="138"/>
        <v>2.2370237095735036E-2</v>
      </c>
    </row>
    <row r="4309" spans="2:7">
      <c r="B4309" s="283">
        <v>37370.645833333336</v>
      </c>
      <c r="C4309" s="284">
        <v>23.17</v>
      </c>
      <c r="D4309" s="98">
        <f t="shared" si="139"/>
        <v>-0.8742742416843019</v>
      </c>
      <c r="E4309" s="98">
        <v>-8.5579803166452306E-3</v>
      </c>
      <c r="F4309" s="98">
        <v>4300</v>
      </c>
      <c r="G4309" s="76">
        <f t="shared" ca="1" si="138"/>
        <v>-3.9787542982673584E-2</v>
      </c>
    </row>
    <row r="4310" spans="2:7">
      <c r="B4310" s="283">
        <v>40571.645833333336</v>
      </c>
      <c r="C4310" s="284">
        <v>130.88</v>
      </c>
      <c r="D4310" s="98">
        <f t="shared" si="139"/>
        <v>4.6486836426413456</v>
      </c>
      <c r="E4310" s="98">
        <v>-8.5599575789712112E-3</v>
      </c>
      <c r="F4310" s="98">
        <v>4301</v>
      </c>
      <c r="G4310" s="76">
        <f t="shared" ca="1" si="138"/>
        <v>2.7380435081544403E-3</v>
      </c>
    </row>
    <row r="4311" spans="2:7">
      <c r="B4311" s="283">
        <v>42011.645833333336</v>
      </c>
      <c r="C4311" s="284">
        <v>190.4</v>
      </c>
      <c r="D4311" s="98">
        <f t="shared" si="139"/>
        <v>0.45476772616136918</v>
      </c>
      <c r="E4311" s="98">
        <v>-8.5915126269201503E-3</v>
      </c>
      <c r="F4311" s="98">
        <v>4302</v>
      </c>
      <c r="G4311" s="76">
        <f t="shared" ca="1" si="138"/>
        <v>8.5353447690050092E-3</v>
      </c>
    </row>
    <row r="4312" spans="2:7">
      <c r="B4312" s="283">
        <v>42754.645833333336</v>
      </c>
      <c r="C4312" s="284">
        <v>349.57</v>
      </c>
      <c r="D4312" s="98">
        <f t="shared" si="139"/>
        <v>0.83597689075630233</v>
      </c>
      <c r="E4312" s="98">
        <v>-8.5933068633012866E-3</v>
      </c>
      <c r="F4312" s="98">
        <v>4303</v>
      </c>
      <c r="G4312" s="76">
        <f t="shared" ca="1" si="138"/>
        <v>-3.3670280717169446E-2</v>
      </c>
    </row>
    <row r="4313" spans="2:7">
      <c r="B4313" s="283">
        <v>40465.645833333336</v>
      </c>
      <c r="C4313" s="284">
        <v>114.93</v>
      </c>
      <c r="D4313" s="98">
        <f t="shared" si="139"/>
        <v>-0.67122464742397803</v>
      </c>
      <c r="E4313" s="98">
        <v>-8.6258949365997095E-3</v>
      </c>
      <c r="F4313" s="98">
        <v>4304</v>
      </c>
      <c r="G4313" s="76">
        <f t="shared" ca="1" si="138"/>
        <v>6.6726788352446578E-3</v>
      </c>
    </row>
    <row r="4314" spans="2:7">
      <c r="B4314" s="283">
        <v>36906.645833333336</v>
      </c>
      <c r="C4314" s="284">
        <v>37.909999999999997</v>
      </c>
      <c r="D4314" s="98">
        <f t="shared" si="139"/>
        <v>-0.67014704602801711</v>
      </c>
      <c r="E4314" s="98">
        <v>-8.6297071129708414E-3</v>
      </c>
      <c r="F4314" s="98">
        <v>4305</v>
      </c>
      <c r="G4314" s="76">
        <f t="shared" ca="1" si="138"/>
        <v>2.101122791587183E-2</v>
      </c>
    </row>
    <row r="4315" spans="2:7">
      <c r="B4315" s="283">
        <v>40357.645833333336</v>
      </c>
      <c r="C4315" s="284">
        <v>121.73</v>
      </c>
      <c r="D4315" s="98">
        <f t="shared" si="139"/>
        <v>2.2110261144816676</v>
      </c>
      <c r="E4315" s="98">
        <v>-8.6326248065803357E-3</v>
      </c>
      <c r="F4315" s="98">
        <v>4306</v>
      </c>
      <c r="G4315" s="76">
        <f t="shared" ca="1" si="138"/>
        <v>4.5023011295820335E-2</v>
      </c>
    </row>
    <row r="4316" spans="2:7">
      <c r="B4316" s="283">
        <v>41285.645833333336</v>
      </c>
      <c r="C4316" s="284">
        <v>227.33</v>
      </c>
      <c r="D4316" s="98">
        <f t="shared" si="139"/>
        <v>0.86749363345108033</v>
      </c>
      <c r="E4316" s="98">
        <v>-8.6345994505254708E-3</v>
      </c>
      <c r="F4316" s="98">
        <v>4307</v>
      </c>
      <c r="G4316" s="76">
        <f t="shared" ca="1" si="138"/>
        <v>6.021169014757341E-3</v>
      </c>
    </row>
    <row r="4317" spans="2:7">
      <c r="B4317" s="283">
        <v>45205.645833333336</v>
      </c>
      <c r="C4317" s="284">
        <v>705.93</v>
      </c>
      <c r="D4317" s="98">
        <f t="shared" si="139"/>
        <v>2.1053094620155717</v>
      </c>
      <c r="E4317" s="98">
        <v>-8.6366700370745786E-3</v>
      </c>
      <c r="F4317" s="98">
        <v>4308</v>
      </c>
      <c r="G4317" s="76">
        <f t="shared" ca="1" si="138"/>
        <v>-2.9127650544201085E-2</v>
      </c>
    </row>
    <row r="4318" spans="2:7">
      <c r="B4318" s="283">
        <v>42349.645833333336</v>
      </c>
      <c r="C4318" s="284">
        <v>461.97</v>
      </c>
      <c r="D4318" s="98">
        <f t="shared" si="139"/>
        <v>-0.34558667289957923</v>
      </c>
      <c r="E4318" s="98">
        <v>-8.6480686695278308E-3</v>
      </c>
      <c r="F4318" s="98">
        <v>4309</v>
      </c>
      <c r="G4318" s="76">
        <f t="shared" ca="1" si="138"/>
        <v>-1.0033568527490627E-3</v>
      </c>
    </row>
    <row r="4319" spans="2:7">
      <c r="B4319" s="283">
        <v>45502.645833333336</v>
      </c>
      <c r="C4319" s="284">
        <v>1421.77</v>
      </c>
      <c r="D4319" s="98">
        <f t="shared" si="139"/>
        <v>2.0776240881442516</v>
      </c>
      <c r="E4319" s="98">
        <v>-8.6530282112426971E-3</v>
      </c>
      <c r="F4319" s="98">
        <v>4310</v>
      </c>
      <c r="G4319" s="76">
        <f t="shared" ca="1" si="138"/>
        <v>5.9485534254070174E-3</v>
      </c>
    </row>
    <row r="4320" spans="2:7">
      <c r="B4320" s="283">
        <v>36650.645833333336</v>
      </c>
      <c r="C4320" s="284">
        <v>22.87</v>
      </c>
      <c r="D4320" s="98">
        <f t="shared" si="139"/>
        <v>-0.9839144165371333</v>
      </c>
      <c r="E4320" s="98">
        <v>-8.6692674469006636E-3</v>
      </c>
      <c r="F4320" s="98">
        <v>4311</v>
      </c>
      <c r="G4320" s="76">
        <f t="shared" ca="1" si="138"/>
        <v>-1.5943889964616865E-2</v>
      </c>
    </row>
    <row r="4321" spans="2:7">
      <c r="B4321" s="283">
        <v>42565.645833333336</v>
      </c>
      <c r="C4321" s="284">
        <v>394.42</v>
      </c>
      <c r="D4321" s="98">
        <f t="shared" si="139"/>
        <v>16.246174027109749</v>
      </c>
      <c r="E4321" s="98">
        <v>-8.6711740015582572E-3</v>
      </c>
      <c r="F4321" s="98">
        <v>4312</v>
      </c>
      <c r="G4321" s="76">
        <f t="shared" ca="1" si="138"/>
        <v>-4.2538474476674019E-2</v>
      </c>
    </row>
    <row r="4322" spans="2:7">
      <c r="B4322" s="283">
        <v>42681.645833333336</v>
      </c>
      <c r="C4322" s="284">
        <v>459</v>
      </c>
      <c r="D4322" s="98">
        <f t="shared" si="139"/>
        <v>0.16373409056335886</v>
      </c>
      <c r="E4322" s="98">
        <v>-8.6821303615394196E-3</v>
      </c>
      <c r="F4322" s="98">
        <v>4313</v>
      </c>
      <c r="G4322" s="76">
        <f t="shared" ca="1" si="138"/>
        <v>1.9937389793386273E-2</v>
      </c>
    </row>
    <row r="4323" spans="2:7">
      <c r="B4323" s="283">
        <v>40191.645833333336</v>
      </c>
      <c r="C4323" s="284">
        <v>128.97999999999999</v>
      </c>
      <c r="D4323" s="98">
        <f t="shared" si="139"/>
        <v>-0.71899782135076262</v>
      </c>
      <c r="E4323" s="98">
        <v>-8.6849588809471134E-3</v>
      </c>
      <c r="F4323" s="98">
        <v>4314</v>
      </c>
      <c r="G4323" s="76">
        <f t="shared" ca="1" si="138"/>
        <v>-1.2334722308800183E-2</v>
      </c>
    </row>
    <row r="4324" spans="2:7">
      <c r="B4324" s="283">
        <v>41817.645833333336</v>
      </c>
      <c r="C4324" s="284">
        <v>186.79</v>
      </c>
      <c r="D4324" s="98">
        <f t="shared" si="139"/>
        <v>0.44820902465498524</v>
      </c>
      <c r="E4324" s="98">
        <v>-8.7034973199597854E-3</v>
      </c>
      <c r="F4324" s="98">
        <v>4315</v>
      </c>
      <c r="G4324" s="76">
        <f t="shared" ca="1" si="138"/>
        <v>-1.3958381559454718E-2</v>
      </c>
    </row>
    <row r="4325" spans="2:7">
      <c r="B4325" s="283">
        <v>42941.645833333336</v>
      </c>
      <c r="C4325" s="284">
        <v>386.92</v>
      </c>
      <c r="D4325" s="98">
        <f t="shared" si="139"/>
        <v>1.0714170994164571</v>
      </c>
      <c r="E4325" s="98">
        <v>-8.7108013937281514E-3</v>
      </c>
      <c r="F4325" s="98">
        <v>4316</v>
      </c>
      <c r="G4325" s="76">
        <f t="shared" ca="1" si="138"/>
        <v>1.223209911842044E-2</v>
      </c>
    </row>
    <row r="4326" spans="2:7">
      <c r="B4326" s="283">
        <v>44713.645833333336</v>
      </c>
      <c r="C4326" s="284">
        <v>381.07</v>
      </c>
      <c r="D4326" s="98">
        <f t="shared" si="139"/>
        <v>-1.5119404528067926E-2</v>
      </c>
      <c r="E4326" s="98">
        <v>-8.7144269288799148E-3</v>
      </c>
      <c r="F4326" s="98">
        <v>4317</v>
      </c>
      <c r="G4326" s="76">
        <f t="shared" ca="1" si="138"/>
        <v>1.288437462848417E-2</v>
      </c>
    </row>
    <row r="4327" spans="2:7">
      <c r="B4327" s="283">
        <v>37300.645833333336</v>
      </c>
      <c r="C4327" s="284">
        <v>25</v>
      </c>
      <c r="D4327" s="98">
        <f t="shared" si="139"/>
        <v>-0.93439525546487523</v>
      </c>
      <c r="E4327" s="98">
        <v>-8.7232355273592077E-3</v>
      </c>
      <c r="F4327" s="98">
        <v>4318</v>
      </c>
      <c r="G4327" s="76">
        <f t="shared" ca="1" si="138"/>
        <v>-2.2728366225596493E-2</v>
      </c>
    </row>
    <row r="4328" spans="2:7">
      <c r="B4328" s="283">
        <v>42380.645833333336</v>
      </c>
      <c r="C4328" s="284">
        <v>463.5</v>
      </c>
      <c r="D4328" s="98">
        <f t="shared" si="139"/>
        <v>17.54</v>
      </c>
      <c r="E4328" s="98">
        <v>-8.7257795457461595E-3</v>
      </c>
      <c r="F4328" s="98">
        <v>4319</v>
      </c>
      <c r="G4328" s="76">
        <f t="shared" ca="1" si="138"/>
        <v>-9.6734613701831423E-4</v>
      </c>
    </row>
    <row r="4329" spans="2:7">
      <c r="B4329" s="283">
        <v>40472.645833333336</v>
      </c>
      <c r="C4329" s="284">
        <v>113.53</v>
      </c>
      <c r="D4329" s="98">
        <f t="shared" si="139"/>
        <v>-0.75505933117583601</v>
      </c>
      <c r="E4329" s="98">
        <v>-8.7313367676591369E-3</v>
      </c>
      <c r="F4329" s="98">
        <v>4320</v>
      </c>
      <c r="G4329" s="76">
        <f t="shared" ca="1" si="138"/>
        <v>-1.2847228029965643E-2</v>
      </c>
    </row>
    <row r="4330" spans="2:7">
      <c r="B4330" s="283">
        <v>40491.645833333336</v>
      </c>
      <c r="C4330" s="284">
        <v>132.54</v>
      </c>
      <c r="D4330" s="98">
        <f t="shared" si="139"/>
        <v>0.16744472826565659</v>
      </c>
      <c r="E4330" s="98">
        <v>-8.7502804577070936E-3</v>
      </c>
      <c r="F4330" s="98">
        <v>4321</v>
      </c>
      <c r="G4330" s="76">
        <f t="shared" ca="1" si="138"/>
        <v>5.0656280195615085E-2</v>
      </c>
    </row>
    <row r="4331" spans="2:7">
      <c r="B4331" s="283">
        <v>42460.645833333336</v>
      </c>
      <c r="C4331" s="284">
        <v>396.15</v>
      </c>
      <c r="D4331" s="98">
        <f t="shared" si="139"/>
        <v>1.9889090086011771</v>
      </c>
      <c r="E4331" s="98">
        <v>-8.7576629550857321E-3</v>
      </c>
      <c r="F4331" s="98">
        <v>4322</v>
      </c>
      <c r="G4331" s="76">
        <f t="shared" ca="1" si="138"/>
        <v>-1.7347019476457438E-2</v>
      </c>
    </row>
    <row r="4332" spans="2:7">
      <c r="B4332" s="283">
        <v>40914.645833333336</v>
      </c>
      <c r="C4332" s="284">
        <v>165.25</v>
      </c>
      <c r="D4332" s="98">
        <f t="shared" si="139"/>
        <v>-0.58286002776725987</v>
      </c>
      <c r="E4332" s="98">
        <v>-8.7577229920221544E-3</v>
      </c>
      <c r="F4332" s="98">
        <v>4323</v>
      </c>
      <c r="G4332" s="76">
        <f t="shared" ca="1" si="138"/>
        <v>-2.3307410743961927E-2</v>
      </c>
    </row>
    <row r="4333" spans="2:7">
      <c r="B4333" s="283">
        <v>45170.645833333336</v>
      </c>
      <c r="C4333" s="284">
        <v>710.78</v>
      </c>
      <c r="D4333" s="98">
        <f t="shared" si="139"/>
        <v>3.3012405446293496</v>
      </c>
      <c r="E4333" s="98">
        <v>-8.7856306130418282E-3</v>
      </c>
      <c r="F4333" s="98">
        <v>4324</v>
      </c>
      <c r="G4333" s="76">
        <f t="shared" ca="1" si="138"/>
        <v>2.7109221595668712E-2</v>
      </c>
    </row>
    <row r="4334" spans="2:7">
      <c r="B4334" s="283">
        <v>44249.645833333336</v>
      </c>
      <c r="C4334" s="284">
        <v>301.92</v>
      </c>
      <c r="D4334" s="98">
        <f t="shared" si="139"/>
        <v>-0.57522721517206443</v>
      </c>
      <c r="E4334" s="98">
        <v>-8.7984241628364934E-3</v>
      </c>
      <c r="F4334" s="98">
        <v>4325</v>
      </c>
      <c r="G4334" s="76">
        <f t="shared" ca="1" si="138"/>
        <v>-2.219893512486671E-2</v>
      </c>
    </row>
    <row r="4335" spans="2:7">
      <c r="B4335" s="283">
        <v>43187.645833333336</v>
      </c>
      <c r="C4335" s="284">
        <v>273.75</v>
      </c>
      <c r="D4335" s="98">
        <f t="shared" si="139"/>
        <v>-9.3302861685214622E-2</v>
      </c>
      <c r="E4335" s="98">
        <v>-8.7986096024331717E-3</v>
      </c>
      <c r="F4335" s="98">
        <v>4326</v>
      </c>
      <c r="G4335" s="76">
        <f t="shared" ca="1" si="138"/>
        <v>5.2257722397701066E-3</v>
      </c>
    </row>
    <row r="4336" spans="2:7">
      <c r="B4336" s="283">
        <v>39925.645833333336</v>
      </c>
      <c r="C4336" s="284">
        <v>54.01</v>
      </c>
      <c r="D4336" s="98">
        <f t="shared" si="139"/>
        <v>-0.80270319634703191</v>
      </c>
      <c r="E4336" s="98">
        <v>-8.8089557717012656E-3</v>
      </c>
      <c r="F4336" s="98">
        <v>4327</v>
      </c>
      <c r="G4336" s="76">
        <f t="shared" ca="1" si="138"/>
        <v>-3.5707914502526091E-2</v>
      </c>
    </row>
    <row r="4337" spans="2:7">
      <c r="B4337" s="283">
        <v>43504.645833333336</v>
      </c>
      <c r="C4337" s="284">
        <v>311.43</v>
      </c>
      <c r="D4337" s="98">
        <f t="shared" si="139"/>
        <v>4.7661544158489173</v>
      </c>
      <c r="E4337" s="98">
        <v>-8.8160407383831574E-3</v>
      </c>
      <c r="F4337" s="98">
        <v>4328</v>
      </c>
      <c r="G4337" s="76">
        <f t="shared" ca="1" si="138"/>
        <v>1.6555647079522992E-2</v>
      </c>
    </row>
    <row r="4338" spans="2:7">
      <c r="B4338" s="283">
        <v>38154.645833333336</v>
      </c>
      <c r="C4338" s="284">
        <v>24.68</v>
      </c>
      <c r="D4338" s="98">
        <f t="shared" si="139"/>
        <v>-0.92075265709790322</v>
      </c>
      <c r="E4338" s="98">
        <v>-8.835341365461824E-3</v>
      </c>
      <c r="F4338" s="98">
        <v>4329</v>
      </c>
      <c r="G4338" s="76">
        <f t="shared" ca="1" si="138"/>
        <v>-1.1329909754568537E-2</v>
      </c>
    </row>
    <row r="4339" spans="2:7">
      <c r="B4339" s="283">
        <v>37879.645833333336</v>
      </c>
      <c r="C4339" s="284">
        <v>25.8</v>
      </c>
      <c r="D4339" s="98">
        <f t="shared" si="139"/>
        <v>4.5380875202593263E-2</v>
      </c>
      <c r="E4339" s="98">
        <v>-8.8359585094122117E-3</v>
      </c>
      <c r="F4339" s="98">
        <v>4330</v>
      </c>
      <c r="G4339" s="76">
        <f t="shared" ca="1" si="138"/>
        <v>-9.6905379304110034E-4</v>
      </c>
    </row>
    <row r="4340" spans="2:7">
      <c r="B4340" s="283">
        <v>38572.645833333336</v>
      </c>
      <c r="C4340" s="284">
        <v>54.94</v>
      </c>
      <c r="D4340" s="98">
        <f t="shared" si="139"/>
        <v>1.1294573643410852</v>
      </c>
      <c r="E4340" s="98">
        <v>-8.8399783510734187E-3</v>
      </c>
      <c r="F4340" s="98">
        <v>4331</v>
      </c>
      <c r="G4340" s="76">
        <f t="shared" ca="1" si="138"/>
        <v>8.8673523665937313E-3</v>
      </c>
    </row>
    <row r="4341" spans="2:7">
      <c r="B4341" s="283">
        <v>38656.645833333336</v>
      </c>
      <c r="C4341" s="284">
        <v>69.39</v>
      </c>
      <c r="D4341" s="98">
        <f t="shared" si="139"/>
        <v>0.26301419730615216</v>
      </c>
      <c r="E4341" s="98">
        <v>-8.8558777317526705E-3</v>
      </c>
      <c r="F4341" s="98">
        <v>4332</v>
      </c>
      <c r="G4341" s="76">
        <f t="shared" ca="1" si="138"/>
        <v>3.3280402544821397E-2</v>
      </c>
    </row>
    <row r="4342" spans="2:7">
      <c r="B4342" s="283">
        <v>44586.645833333336</v>
      </c>
      <c r="C4342" s="284">
        <v>361.47</v>
      </c>
      <c r="D4342" s="98">
        <f t="shared" si="139"/>
        <v>4.2092520536100304</v>
      </c>
      <c r="E4342" s="98">
        <v>-8.8565944612009062E-3</v>
      </c>
      <c r="F4342" s="98">
        <v>4333</v>
      </c>
      <c r="G4342" s="76">
        <f t="shared" ca="1" si="138"/>
        <v>-6.6388214999955984E-3</v>
      </c>
    </row>
    <row r="4343" spans="2:7">
      <c r="B4343" s="283">
        <v>45092.645833333336</v>
      </c>
      <c r="C4343" s="284">
        <v>581.70000000000005</v>
      </c>
      <c r="D4343" s="98">
        <f t="shared" si="139"/>
        <v>0.60926217943397787</v>
      </c>
      <c r="E4343" s="98">
        <v>-8.8601124552734056E-3</v>
      </c>
      <c r="F4343" s="98">
        <v>4334</v>
      </c>
      <c r="G4343" s="76">
        <f t="shared" ca="1" si="138"/>
        <v>2.2574160277094441E-3</v>
      </c>
    </row>
    <row r="4344" spans="2:7">
      <c r="B4344" s="283">
        <v>38782.645833333336</v>
      </c>
      <c r="C4344" s="284">
        <v>92.81</v>
      </c>
      <c r="D4344" s="98">
        <f t="shared" si="139"/>
        <v>-0.84045040398831017</v>
      </c>
      <c r="E4344" s="98">
        <v>-8.8637334472447815E-3</v>
      </c>
      <c r="F4344" s="98">
        <v>4335</v>
      </c>
      <c r="G4344" s="76">
        <f t="shared" ca="1" si="138"/>
        <v>1.4541320215987823E-2</v>
      </c>
    </row>
    <row r="4345" spans="2:7">
      <c r="B4345" s="283">
        <v>40998.645833333336</v>
      </c>
      <c r="C4345" s="284">
        <v>213.31</v>
      </c>
      <c r="D4345" s="98">
        <f t="shared" si="139"/>
        <v>1.2983514707466868</v>
      </c>
      <c r="E4345" s="98">
        <v>-8.8746399033546863E-3</v>
      </c>
      <c r="F4345" s="98">
        <v>4336</v>
      </c>
      <c r="G4345" s="76">
        <f t="shared" ca="1" si="138"/>
        <v>-2.5889516030241713E-2</v>
      </c>
    </row>
    <row r="4346" spans="2:7">
      <c r="B4346" s="283">
        <v>38404.645833333336</v>
      </c>
      <c r="C4346" s="284">
        <v>36.76</v>
      </c>
      <c r="D4346" s="98">
        <f t="shared" si="139"/>
        <v>-0.82766865125873146</v>
      </c>
      <c r="E4346" s="98">
        <v>-8.897276894041628E-3</v>
      </c>
      <c r="F4346" s="98">
        <v>4337</v>
      </c>
      <c r="G4346" s="76">
        <f t="shared" ca="1" si="138"/>
        <v>-4.3224477359878966E-5</v>
      </c>
    </row>
    <row r="4347" spans="2:7">
      <c r="B4347" s="283">
        <v>45607.645833333336</v>
      </c>
      <c r="C4347" s="284">
        <v>2212.0500000000002</v>
      </c>
      <c r="D4347" s="98">
        <f t="shared" si="139"/>
        <v>59.175462459194783</v>
      </c>
      <c r="E4347" s="98">
        <v>-8.9026488404602144E-3</v>
      </c>
      <c r="F4347" s="98">
        <v>4338</v>
      </c>
      <c r="G4347" s="76">
        <f t="shared" ca="1" si="138"/>
        <v>5.0691411540497704E-5</v>
      </c>
    </row>
    <row r="4348" spans="2:7">
      <c r="B4348" s="283">
        <v>45768.645833333336</v>
      </c>
      <c r="C4348" s="284">
        <v>2521.5</v>
      </c>
      <c r="D4348" s="98">
        <f t="shared" si="139"/>
        <v>0.13989285956465713</v>
      </c>
      <c r="E4348" s="98">
        <v>-8.9105680831076395E-3</v>
      </c>
      <c r="F4348" s="98">
        <v>4339</v>
      </c>
      <c r="G4348" s="76">
        <f t="shared" ca="1" si="138"/>
        <v>-6.5179095280992732E-3</v>
      </c>
    </row>
    <row r="4349" spans="2:7">
      <c r="B4349" s="283">
        <v>45098.645833333336</v>
      </c>
      <c r="C4349" s="284">
        <v>568.88</v>
      </c>
      <c r="D4349" s="98">
        <f t="shared" si="139"/>
        <v>-0.77438826095578028</v>
      </c>
      <c r="E4349" s="98">
        <v>-8.9198606271777559E-3</v>
      </c>
      <c r="F4349" s="98">
        <v>4340</v>
      </c>
      <c r="G4349" s="76">
        <f t="shared" ca="1" si="138"/>
        <v>-9.8349655136716271E-3</v>
      </c>
    </row>
    <row r="4350" spans="2:7">
      <c r="B4350" s="283">
        <v>44459.645833333336</v>
      </c>
      <c r="C4350" s="284">
        <v>346.63</v>
      </c>
      <c r="D4350" s="98">
        <f t="shared" si="139"/>
        <v>-0.39067993249894528</v>
      </c>
      <c r="E4350" s="98">
        <v>-8.9206576125804293E-3</v>
      </c>
      <c r="F4350" s="98">
        <v>4341</v>
      </c>
      <c r="G4350" s="76">
        <f t="shared" ca="1" si="138"/>
        <v>3.2260885167189404E-2</v>
      </c>
    </row>
    <row r="4351" spans="2:7">
      <c r="B4351" s="283">
        <v>45342.645833333336</v>
      </c>
      <c r="C4351" s="284">
        <v>885.62</v>
      </c>
      <c r="D4351" s="98">
        <f t="shared" si="139"/>
        <v>1.5549433113117734</v>
      </c>
      <c r="E4351" s="98">
        <v>-8.9301700984780741E-3</v>
      </c>
      <c r="F4351" s="98">
        <v>4342</v>
      </c>
      <c r="G4351" s="76">
        <f t="shared" ca="1" si="138"/>
        <v>3.24121228049239E-2</v>
      </c>
    </row>
    <row r="4352" spans="2:7">
      <c r="B4352" s="283">
        <v>41606.645833333336</v>
      </c>
      <c r="C4352" s="284">
        <v>177.54</v>
      </c>
      <c r="D4352" s="98">
        <f t="shared" si="139"/>
        <v>-0.79953027257740339</v>
      </c>
      <c r="E4352" s="98">
        <v>-8.9315619068884855E-3</v>
      </c>
      <c r="F4352" s="98">
        <v>4343</v>
      </c>
      <c r="G4352" s="76">
        <f t="shared" ca="1" si="138"/>
        <v>-1.8506411252061143E-2</v>
      </c>
    </row>
    <row r="4353" spans="2:7">
      <c r="B4353" s="283">
        <v>40347.645833333336</v>
      </c>
      <c r="C4353" s="284">
        <v>118.67</v>
      </c>
      <c r="D4353" s="98">
        <f t="shared" si="139"/>
        <v>-0.3315872479441252</v>
      </c>
      <c r="E4353" s="98">
        <v>-8.9360280607982956E-3</v>
      </c>
      <c r="F4353" s="98">
        <v>4344</v>
      </c>
      <c r="G4353" s="76">
        <f t="shared" ca="1" si="138"/>
        <v>4.6243447095476696E-2</v>
      </c>
    </row>
    <row r="4354" spans="2:7">
      <c r="B4354" s="283">
        <v>45303.645833333336</v>
      </c>
      <c r="C4354" s="284">
        <v>733.07</v>
      </c>
      <c r="D4354" s="98">
        <f t="shared" si="139"/>
        <v>5.1773826577905115</v>
      </c>
      <c r="E4354" s="98">
        <v>-8.936296776984487E-3</v>
      </c>
      <c r="F4354" s="98">
        <v>4345</v>
      </c>
      <c r="G4354" s="76">
        <f t="shared" ca="1" si="138"/>
        <v>-3.5042435116008644E-2</v>
      </c>
    </row>
    <row r="4355" spans="2:7">
      <c r="B4355" s="283">
        <v>42535.645833333336</v>
      </c>
      <c r="C4355" s="284">
        <v>290.43</v>
      </c>
      <c r="D4355" s="98">
        <f t="shared" si="139"/>
        <v>-0.60381682513266122</v>
      </c>
      <c r="E4355" s="98">
        <v>-8.9404538474663342E-3</v>
      </c>
      <c r="F4355" s="98">
        <v>4346</v>
      </c>
      <c r="G4355" s="76">
        <f t="shared" ca="1" si="138"/>
        <v>-3.6474838703938091E-2</v>
      </c>
    </row>
    <row r="4356" spans="2:7">
      <c r="B4356" s="283">
        <v>38518.645833333336</v>
      </c>
      <c r="C4356" s="284">
        <v>52</v>
      </c>
      <c r="D4356" s="98">
        <f t="shared" si="139"/>
        <v>-0.82095513548875809</v>
      </c>
      <c r="E4356" s="98">
        <v>-8.9574995235371935E-3</v>
      </c>
      <c r="F4356" s="98">
        <v>4347</v>
      </c>
      <c r="G4356" s="76">
        <f t="shared" ca="1" si="138"/>
        <v>4.0559325717461014E-2</v>
      </c>
    </row>
    <row r="4357" spans="2:7">
      <c r="B4357" s="283">
        <v>40345.645833333336</v>
      </c>
      <c r="C4357" s="284">
        <v>120.52</v>
      </c>
      <c r="D4357" s="98">
        <f t="shared" si="139"/>
        <v>1.3176923076923077</v>
      </c>
      <c r="E4357" s="98">
        <v>-8.9630786941863327E-3</v>
      </c>
      <c r="F4357" s="98">
        <v>4348</v>
      </c>
      <c r="G4357" s="76">
        <f t="shared" ca="1" si="138"/>
        <v>1.576172603375316E-2</v>
      </c>
    </row>
    <row r="4358" spans="2:7">
      <c r="B4358" s="283">
        <v>40498.645833333336</v>
      </c>
      <c r="C4358" s="284">
        <v>132.43</v>
      </c>
      <c r="D4358" s="98">
        <f t="shared" si="139"/>
        <v>9.8821772319946932E-2</v>
      </c>
      <c r="E4358" s="98">
        <v>-8.9800194567087877E-3</v>
      </c>
      <c r="F4358" s="98">
        <v>4349</v>
      </c>
      <c r="G4358" s="76">
        <f t="shared" ca="1" si="138"/>
        <v>-1.2767884983302278E-2</v>
      </c>
    </row>
    <row r="4359" spans="2:7">
      <c r="B4359" s="283">
        <v>44742.645833333336</v>
      </c>
      <c r="C4359" s="284">
        <v>353.05</v>
      </c>
      <c r="D4359" s="98">
        <f t="shared" si="139"/>
        <v>1.6659367212867173</v>
      </c>
      <c r="E4359" s="98">
        <v>-8.9824561403508696E-3</v>
      </c>
      <c r="F4359" s="98">
        <v>4350</v>
      </c>
      <c r="G4359" s="76">
        <f t="shared" ca="1" si="138"/>
        <v>3.7146389879114755E-2</v>
      </c>
    </row>
    <row r="4360" spans="2:7">
      <c r="B4360" s="283">
        <v>41465.645833333336</v>
      </c>
      <c r="C4360" s="284">
        <v>185.25</v>
      </c>
      <c r="D4360" s="98">
        <f t="shared" si="139"/>
        <v>-0.4752867865741397</v>
      </c>
      <c r="E4360" s="98">
        <v>-8.9873214572300242E-3</v>
      </c>
      <c r="F4360" s="98">
        <v>4351</v>
      </c>
      <c r="G4360" s="76">
        <f t="shared" ca="1" si="138"/>
        <v>3.4362709870386594E-2</v>
      </c>
    </row>
    <row r="4361" spans="2:7">
      <c r="B4361" s="283">
        <v>37645.645833333336</v>
      </c>
      <c r="C4361" s="284">
        <v>22.04</v>
      </c>
      <c r="D4361" s="98">
        <f t="shared" si="139"/>
        <v>-0.88102564102564107</v>
      </c>
      <c r="E4361" s="98">
        <v>-8.9928057553956275E-3</v>
      </c>
      <c r="F4361" s="98">
        <v>4352</v>
      </c>
      <c r="G4361" s="76">
        <f t="shared" ca="1" si="138"/>
        <v>7.5762834070703649E-3</v>
      </c>
    </row>
    <row r="4362" spans="2:7">
      <c r="B4362" s="283">
        <v>37608.645833333336</v>
      </c>
      <c r="C4362" s="284">
        <v>22.01</v>
      </c>
      <c r="D4362" s="98">
        <f t="shared" si="139"/>
        <v>-1.3611615245008313E-3</v>
      </c>
      <c r="E4362" s="98">
        <v>-9.0049527239981497E-3</v>
      </c>
      <c r="F4362" s="98">
        <v>4353</v>
      </c>
      <c r="G4362" s="76">
        <f t="shared" ref="G4362:G4425" ca="1" si="140">_xlfn.NORM.INV(RAND(),M$12,M$13)</f>
        <v>3.2114070714934412E-2</v>
      </c>
    </row>
    <row r="4363" spans="2:7">
      <c r="B4363" s="283">
        <v>38548.645833333336</v>
      </c>
      <c r="C4363" s="284">
        <v>50.54</v>
      </c>
      <c r="D4363" s="98">
        <f t="shared" ref="D4363:D4426" si="141">C4363/C4362-1</f>
        <v>1.2962289868241705</v>
      </c>
      <c r="E4363" s="98">
        <v>-9.0196078431372673E-3</v>
      </c>
      <c r="F4363" s="98">
        <v>4354</v>
      </c>
      <c r="G4363" s="76">
        <f t="shared" ca="1" si="140"/>
        <v>-2.3953987929570597E-2</v>
      </c>
    </row>
    <row r="4364" spans="2:7">
      <c r="B4364" s="283">
        <v>42115.645833333336</v>
      </c>
      <c r="C4364" s="284">
        <v>170.28</v>
      </c>
      <c r="D4364" s="98">
        <f t="shared" si="141"/>
        <v>2.3692125049465771</v>
      </c>
      <c r="E4364" s="98">
        <v>-9.0205435604958639E-3</v>
      </c>
      <c r="F4364" s="98">
        <v>4355</v>
      </c>
      <c r="G4364" s="76">
        <f t="shared" ca="1" si="140"/>
        <v>-3.7885802179364332E-2</v>
      </c>
    </row>
    <row r="4365" spans="2:7">
      <c r="B4365" s="283">
        <v>42067.645833333336</v>
      </c>
      <c r="C4365" s="284">
        <v>159.15</v>
      </c>
      <c r="D4365" s="98">
        <f t="shared" si="141"/>
        <v>-6.5362931642001354E-2</v>
      </c>
      <c r="E4365" s="98">
        <v>-9.028642590286351E-3</v>
      </c>
      <c r="F4365" s="98">
        <v>4356</v>
      </c>
      <c r="G4365" s="76">
        <f t="shared" ca="1" si="140"/>
        <v>-1.5612162637866155E-2</v>
      </c>
    </row>
    <row r="4366" spans="2:7">
      <c r="B4366" s="283">
        <v>38469.645833333336</v>
      </c>
      <c r="C4366" s="284">
        <v>54.8</v>
      </c>
      <c r="D4366" s="98">
        <f t="shared" si="141"/>
        <v>-0.65567075086396487</v>
      </c>
      <c r="E4366" s="98">
        <v>-9.0415913200723175E-3</v>
      </c>
      <c r="F4366" s="98">
        <v>4357</v>
      </c>
      <c r="G4366" s="76">
        <f t="shared" ca="1" si="140"/>
        <v>5.0233591349354664E-2</v>
      </c>
    </row>
    <row r="4367" spans="2:7">
      <c r="B4367" s="283">
        <v>39827.645833333336</v>
      </c>
      <c r="C4367" s="284">
        <v>51.49</v>
      </c>
      <c r="D4367" s="98">
        <f t="shared" si="141"/>
        <v>-6.0401459854014461E-2</v>
      </c>
      <c r="E4367" s="98">
        <v>-9.0454195535026871E-3</v>
      </c>
      <c r="F4367" s="98">
        <v>4358</v>
      </c>
      <c r="G4367" s="76">
        <f t="shared" ca="1" si="140"/>
        <v>1.4478791627949419E-2</v>
      </c>
    </row>
    <row r="4368" spans="2:7">
      <c r="B4368" s="283">
        <v>44406.645833333336</v>
      </c>
      <c r="C4368" s="284">
        <v>347.67</v>
      </c>
      <c r="D4368" s="98">
        <f t="shared" si="141"/>
        <v>5.7521848902699553</v>
      </c>
      <c r="E4368" s="98">
        <v>-9.0637024369388808E-3</v>
      </c>
      <c r="F4368" s="98">
        <v>4359</v>
      </c>
      <c r="G4368" s="76">
        <f t="shared" ca="1" si="140"/>
        <v>9.1297925184435705E-3</v>
      </c>
    </row>
    <row r="4369" spans="2:7">
      <c r="B4369" s="283">
        <v>42509.645833333336</v>
      </c>
      <c r="C4369" s="284">
        <v>293.98</v>
      </c>
      <c r="D4369" s="98">
        <f t="shared" si="141"/>
        <v>-0.15442804958725231</v>
      </c>
      <c r="E4369" s="98">
        <v>-9.0673138504061557E-3</v>
      </c>
      <c r="F4369" s="98">
        <v>4360</v>
      </c>
      <c r="G4369" s="76">
        <f t="shared" ca="1" si="140"/>
        <v>3.2885511207798084E-2</v>
      </c>
    </row>
    <row r="4370" spans="2:7">
      <c r="B4370" s="283">
        <v>42559.645833333336</v>
      </c>
      <c r="C4370" s="284">
        <v>305.77999999999997</v>
      </c>
      <c r="D4370" s="98">
        <f t="shared" si="141"/>
        <v>4.0138784951357032E-2</v>
      </c>
      <c r="E4370" s="98">
        <v>-9.0738220234622968E-3</v>
      </c>
      <c r="F4370" s="98">
        <v>4361</v>
      </c>
      <c r="G4370" s="76">
        <f t="shared" ca="1" si="140"/>
        <v>-4.3580374321854445E-4</v>
      </c>
    </row>
    <row r="4371" spans="2:7">
      <c r="B4371" s="283">
        <v>43523.645833333336</v>
      </c>
      <c r="C4371" s="284">
        <v>292.5</v>
      </c>
      <c r="D4371" s="98">
        <f t="shared" si="141"/>
        <v>-4.3429916933743096E-2</v>
      </c>
      <c r="E4371" s="98">
        <v>-9.0792059082593912E-3</v>
      </c>
      <c r="F4371" s="98">
        <v>4362</v>
      </c>
      <c r="G4371" s="76">
        <f t="shared" ca="1" si="140"/>
        <v>1.8534630893812958E-2</v>
      </c>
    </row>
    <row r="4372" spans="2:7">
      <c r="B4372" s="283">
        <v>39086.645833333336</v>
      </c>
      <c r="C4372" s="284">
        <v>89.4</v>
      </c>
      <c r="D4372" s="98">
        <f t="shared" si="141"/>
        <v>-0.69435897435897431</v>
      </c>
      <c r="E4372" s="98">
        <v>-9.0888938151185705E-3</v>
      </c>
      <c r="F4372" s="98">
        <v>4363</v>
      </c>
      <c r="G4372" s="76">
        <f t="shared" ca="1" si="140"/>
        <v>-1.6582731635560018E-2</v>
      </c>
    </row>
    <row r="4373" spans="2:7">
      <c r="B4373" s="283">
        <v>43234.645833333336</v>
      </c>
      <c r="C4373" s="284">
        <v>273.42</v>
      </c>
      <c r="D4373" s="98">
        <f t="shared" si="141"/>
        <v>2.0583892617449666</v>
      </c>
      <c r="E4373" s="98">
        <v>-9.0965099844163566E-3</v>
      </c>
      <c r="F4373" s="98">
        <v>4364</v>
      </c>
      <c r="G4373" s="76">
        <f t="shared" ca="1" si="140"/>
        <v>-1.3346926636699419E-2</v>
      </c>
    </row>
    <row r="4374" spans="2:7">
      <c r="B4374" s="283">
        <v>38826.645833333336</v>
      </c>
      <c r="C4374" s="284">
        <v>101.28</v>
      </c>
      <c r="D4374" s="98">
        <f t="shared" si="141"/>
        <v>-0.62958086460390605</v>
      </c>
      <c r="E4374" s="98">
        <v>-9.0989140005869329E-3</v>
      </c>
      <c r="F4374" s="98">
        <v>4365</v>
      </c>
      <c r="G4374" s="76">
        <f t="shared" ca="1" si="140"/>
        <v>-1.8711065091171361E-2</v>
      </c>
    </row>
    <row r="4375" spans="2:7">
      <c r="B4375" s="283">
        <v>40905.645833333336</v>
      </c>
      <c r="C4375" s="284">
        <v>172.05</v>
      </c>
      <c r="D4375" s="98">
        <f t="shared" si="141"/>
        <v>0.69875592417061627</v>
      </c>
      <c r="E4375" s="98">
        <v>-9.0998099406783828E-3</v>
      </c>
      <c r="F4375" s="98">
        <v>4366</v>
      </c>
      <c r="G4375" s="76">
        <f t="shared" ca="1" si="140"/>
        <v>-4.0086522765930173E-3</v>
      </c>
    </row>
    <row r="4376" spans="2:7">
      <c r="B4376" s="283">
        <v>36845.645833333336</v>
      </c>
      <c r="C4376" s="284">
        <v>27.22</v>
      </c>
      <c r="D4376" s="98">
        <f t="shared" si="141"/>
        <v>-0.84179017727404826</v>
      </c>
      <c r="E4376" s="98">
        <v>-9.1008372770294832E-3</v>
      </c>
      <c r="F4376" s="98">
        <v>4367</v>
      </c>
      <c r="G4376" s="76">
        <f t="shared" ca="1" si="140"/>
        <v>-5.7349767655009716E-2</v>
      </c>
    </row>
    <row r="4377" spans="2:7">
      <c r="B4377" s="283">
        <v>44643.645833333336</v>
      </c>
      <c r="C4377" s="284">
        <v>358.52</v>
      </c>
      <c r="D4377" s="98">
        <f t="shared" si="141"/>
        <v>12.171197648787656</v>
      </c>
      <c r="E4377" s="98">
        <v>-9.1205571831297627E-3</v>
      </c>
      <c r="F4377" s="98">
        <v>4368</v>
      </c>
      <c r="G4377" s="76">
        <f t="shared" ca="1" si="140"/>
        <v>3.0540394824308034E-2</v>
      </c>
    </row>
    <row r="4378" spans="2:7">
      <c r="B4378" s="283">
        <v>43270.645833333336</v>
      </c>
      <c r="C4378" s="284">
        <v>241.6</v>
      </c>
      <c r="D4378" s="98">
        <f t="shared" si="141"/>
        <v>-0.32611848711368963</v>
      </c>
      <c r="E4378" s="98">
        <v>-9.145716277734528E-3</v>
      </c>
      <c r="F4378" s="98">
        <v>4369</v>
      </c>
      <c r="G4378" s="76">
        <f t="shared" ca="1" si="140"/>
        <v>-2.2671039910846401E-3</v>
      </c>
    </row>
    <row r="4379" spans="2:7">
      <c r="B4379" s="283">
        <v>37552.645833333336</v>
      </c>
      <c r="C4379" s="284">
        <v>23.76</v>
      </c>
      <c r="D4379" s="98">
        <f t="shared" si="141"/>
        <v>-0.90165562913907282</v>
      </c>
      <c r="E4379" s="98">
        <v>-9.1743119266054496E-3</v>
      </c>
      <c r="F4379" s="98">
        <v>4370</v>
      </c>
      <c r="G4379" s="76">
        <f t="shared" ca="1" si="140"/>
        <v>-2.5146201939325801E-2</v>
      </c>
    </row>
    <row r="4380" spans="2:7">
      <c r="B4380" s="283">
        <v>37963.645833333336</v>
      </c>
      <c r="C4380" s="284">
        <v>26.98</v>
      </c>
      <c r="D4380" s="98">
        <f t="shared" si="141"/>
        <v>0.13552188552188538</v>
      </c>
      <c r="E4380" s="98">
        <v>-9.1810503121556586E-3</v>
      </c>
      <c r="F4380" s="98">
        <v>4371</v>
      </c>
      <c r="G4380" s="76">
        <f t="shared" ca="1" si="140"/>
        <v>-1.9646377788595289E-2</v>
      </c>
    </row>
    <row r="4381" spans="2:7">
      <c r="B4381" s="283">
        <v>37868.645833333336</v>
      </c>
      <c r="C4381" s="284">
        <v>26.93</v>
      </c>
      <c r="D4381" s="98">
        <f t="shared" si="141"/>
        <v>-1.8532246108228234E-3</v>
      </c>
      <c r="E4381" s="98">
        <v>-9.1979396615158304E-3</v>
      </c>
      <c r="F4381" s="98">
        <v>4372</v>
      </c>
      <c r="G4381" s="76">
        <f t="shared" ca="1" si="140"/>
        <v>-5.0490336057911582E-3</v>
      </c>
    </row>
    <row r="4382" spans="2:7">
      <c r="B4382" s="283">
        <v>39344.645833333336</v>
      </c>
      <c r="C4382" s="284">
        <v>96.86</v>
      </c>
      <c r="D4382" s="98">
        <f t="shared" si="141"/>
        <v>2.596732268845154</v>
      </c>
      <c r="E4382" s="98">
        <v>-9.2062193126023484E-3</v>
      </c>
      <c r="F4382" s="98">
        <v>4373</v>
      </c>
      <c r="G4382" s="76">
        <f t="shared" ca="1" si="140"/>
        <v>-2.1112381930704568E-2</v>
      </c>
    </row>
    <row r="4383" spans="2:7">
      <c r="B4383" s="283">
        <v>39338.645833333336</v>
      </c>
      <c r="C4383" s="284">
        <v>92.51</v>
      </c>
      <c r="D4383" s="98">
        <f t="shared" si="141"/>
        <v>-4.4910179640718528E-2</v>
      </c>
      <c r="E4383" s="98">
        <v>-9.2106672378707843E-3</v>
      </c>
      <c r="F4383" s="98">
        <v>4374</v>
      </c>
      <c r="G4383" s="76">
        <f t="shared" ca="1" si="140"/>
        <v>9.3029249395094253E-4</v>
      </c>
    </row>
    <row r="4384" spans="2:7">
      <c r="B4384" s="283">
        <v>39280.645833333336</v>
      </c>
      <c r="C4384" s="284">
        <v>91.36</v>
      </c>
      <c r="D4384" s="98">
        <f t="shared" si="141"/>
        <v>-1.2431088530969636E-2</v>
      </c>
      <c r="E4384" s="98">
        <v>-9.2180891443444102E-3</v>
      </c>
      <c r="F4384" s="98">
        <v>4375</v>
      </c>
      <c r="G4384" s="76">
        <f t="shared" ca="1" si="140"/>
        <v>5.5780249563106628E-2</v>
      </c>
    </row>
    <row r="4385" spans="2:7">
      <c r="B4385" s="283">
        <v>39189.645833333336</v>
      </c>
      <c r="C4385" s="284">
        <v>83.76</v>
      </c>
      <c r="D4385" s="98">
        <f t="shared" si="141"/>
        <v>-8.3187390542907136E-2</v>
      </c>
      <c r="E4385" s="98">
        <v>-9.2264017033356627E-3</v>
      </c>
      <c r="F4385" s="98">
        <v>4376</v>
      </c>
      <c r="G4385" s="76">
        <f t="shared" ca="1" si="140"/>
        <v>9.0975615209122392E-3</v>
      </c>
    </row>
    <row r="4386" spans="2:7">
      <c r="B4386" s="283">
        <v>37705.645833333336</v>
      </c>
      <c r="C4386" s="284">
        <v>20.329999999999998</v>
      </c>
      <c r="D4386" s="98">
        <f t="shared" si="141"/>
        <v>-0.7572827125119389</v>
      </c>
      <c r="E4386" s="98">
        <v>-9.2592592592593004E-3</v>
      </c>
      <c r="F4386" s="98">
        <v>4377</v>
      </c>
      <c r="G4386" s="76">
        <f t="shared" ca="1" si="140"/>
        <v>3.1628765262904569E-2</v>
      </c>
    </row>
    <row r="4387" spans="2:7">
      <c r="B4387" s="283">
        <v>40912.645833333336</v>
      </c>
      <c r="C4387" s="284">
        <v>164.75</v>
      </c>
      <c r="D4387" s="98">
        <f t="shared" si="141"/>
        <v>7.1037875061485494</v>
      </c>
      <c r="E4387" s="98">
        <v>-9.2609297011244651E-3</v>
      </c>
      <c r="F4387" s="98">
        <v>4378</v>
      </c>
      <c r="G4387" s="76">
        <f t="shared" ca="1" si="140"/>
        <v>-2.3815809125803545E-2</v>
      </c>
    </row>
    <row r="4388" spans="2:7">
      <c r="B4388" s="283">
        <v>43963.645833333336</v>
      </c>
      <c r="C4388" s="284">
        <v>314.13</v>
      </c>
      <c r="D4388" s="98">
        <f t="shared" si="141"/>
        <v>0.90670713201820941</v>
      </c>
      <c r="E4388" s="98">
        <v>-9.2724004163118323E-3</v>
      </c>
      <c r="F4388" s="98">
        <v>4379</v>
      </c>
      <c r="G4388" s="76">
        <f t="shared" ca="1" si="140"/>
        <v>4.2720191921091699E-3</v>
      </c>
    </row>
    <row r="4389" spans="2:7">
      <c r="B4389" s="283">
        <v>44488.645833333336</v>
      </c>
      <c r="C4389" s="284">
        <v>434.18</v>
      </c>
      <c r="D4389" s="98">
        <f t="shared" si="141"/>
        <v>0.38216661891573556</v>
      </c>
      <c r="E4389" s="98">
        <v>-9.2869366799771536E-3</v>
      </c>
      <c r="F4389" s="98">
        <v>4380</v>
      </c>
      <c r="G4389" s="76">
        <f t="shared" ca="1" si="140"/>
        <v>4.8044890249786969E-2</v>
      </c>
    </row>
    <row r="4390" spans="2:7">
      <c r="B4390" s="283">
        <v>38198.645833333336</v>
      </c>
      <c r="C4390" s="284">
        <v>25.6</v>
      </c>
      <c r="D4390" s="98">
        <f t="shared" si="141"/>
        <v>-0.94103827905476989</v>
      </c>
      <c r="E4390" s="98">
        <v>-9.2879256965943124E-3</v>
      </c>
      <c r="F4390" s="98">
        <v>4381</v>
      </c>
      <c r="G4390" s="76">
        <f t="shared" ca="1" si="140"/>
        <v>6.4383779415095266E-2</v>
      </c>
    </row>
    <row r="4391" spans="2:7">
      <c r="B4391" s="283">
        <v>37140.645833333336</v>
      </c>
      <c r="C4391" s="284">
        <v>20.260000000000002</v>
      </c>
      <c r="D4391" s="98">
        <f t="shared" si="141"/>
        <v>-0.20859375000000002</v>
      </c>
      <c r="E4391" s="98">
        <v>-9.2909535452321279E-3</v>
      </c>
      <c r="F4391" s="98">
        <v>4382</v>
      </c>
      <c r="G4391" s="76">
        <f t="shared" ca="1" si="140"/>
        <v>-2.8787588157813345E-2</v>
      </c>
    </row>
    <row r="4392" spans="2:7">
      <c r="B4392" s="283">
        <v>44183.645833333336</v>
      </c>
      <c r="C4392" s="284">
        <v>330.1</v>
      </c>
      <c r="D4392" s="98">
        <f t="shared" si="141"/>
        <v>15.293188548864759</v>
      </c>
      <c r="E4392" s="98">
        <v>-9.3037214885953734E-3</v>
      </c>
      <c r="F4392" s="98">
        <v>4383</v>
      </c>
      <c r="G4392" s="76">
        <f t="shared" ca="1" si="140"/>
        <v>-7.3526962813159954E-3</v>
      </c>
    </row>
    <row r="4393" spans="2:7">
      <c r="B4393" s="283">
        <v>38049.645833333336</v>
      </c>
      <c r="C4393" s="284">
        <v>25.55</v>
      </c>
      <c r="D4393" s="98">
        <f t="shared" si="141"/>
        <v>-0.92259921235989095</v>
      </c>
      <c r="E4393" s="98">
        <v>-9.3059325319890807E-3</v>
      </c>
      <c r="F4393" s="98">
        <v>4384</v>
      </c>
      <c r="G4393" s="76">
        <f t="shared" ca="1" si="140"/>
        <v>-5.4849165838376408E-3</v>
      </c>
    </row>
    <row r="4394" spans="2:7">
      <c r="B4394" s="283">
        <v>41512.645833333336</v>
      </c>
      <c r="C4394" s="284">
        <v>179.88</v>
      </c>
      <c r="D4394" s="98">
        <f t="shared" si="141"/>
        <v>6.0403131115459878</v>
      </c>
      <c r="E4394" s="98">
        <v>-9.3077050173486775E-3</v>
      </c>
      <c r="F4394" s="98">
        <v>4385</v>
      </c>
      <c r="G4394" s="76">
        <f t="shared" ca="1" si="140"/>
        <v>-4.8508010679325655E-2</v>
      </c>
    </row>
    <row r="4395" spans="2:7">
      <c r="B4395" s="283">
        <v>41827.645833333336</v>
      </c>
      <c r="C4395" s="284">
        <v>194.78</v>
      </c>
      <c r="D4395" s="98">
        <f t="shared" si="141"/>
        <v>8.283299977762959E-2</v>
      </c>
      <c r="E4395" s="98">
        <v>-9.3077666446265139E-3</v>
      </c>
      <c r="F4395" s="98">
        <v>4386</v>
      </c>
      <c r="G4395" s="76">
        <f t="shared" ca="1" si="140"/>
        <v>3.4308872713453072E-2</v>
      </c>
    </row>
    <row r="4396" spans="2:7">
      <c r="B4396" s="283">
        <v>41092.645833333336</v>
      </c>
      <c r="C4396" s="284">
        <v>233.08</v>
      </c>
      <c r="D4396" s="98">
        <f t="shared" si="141"/>
        <v>0.19663209775130919</v>
      </c>
      <c r="E4396" s="98">
        <v>-9.3084541165469048E-3</v>
      </c>
      <c r="F4396" s="98">
        <v>4387</v>
      </c>
      <c r="G4396" s="76">
        <f t="shared" ca="1" si="140"/>
        <v>-1.7964801150125706E-2</v>
      </c>
    </row>
    <row r="4397" spans="2:7">
      <c r="B4397" s="283">
        <v>43409.791666666664</v>
      </c>
      <c r="C4397" s="284">
        <v>261.47000000000003</v>
      </c>
      <c r="D4397" s="98">
        <f t="shared" si="141"/>
        <v>0.12180367255877811</v>
      </c>
      <c r="E4397" s="98">
        <v>-9.3206532035008394E-3</v>
      </c>
      <c r="F4397" s="98">
        <v>4388</v>
      </c>
      <c r="G4397" s="76">
        <f t="shared" ca="1" si="140"/>
        <v>-1.9061864741607691E-3</v>
      </c>
    </row>
    <row r="4398" spans="2:7">
      <c r="B4398" s="283">
        <v>38335.645833333336</v>
      </c>
      <c r="C4398" s="284">
        <v>31.88</v>
      </c>
      <c r="D4398" s="98">
        <f t="shared" si="141"/>
        <v>-0.87807396642062185</v>
      </c>
      <c r="E4398" s="98">
        <v>-9.3225605966439362E-3</v>
      </c>
      <c r="F4398" s="98">
        <v>4389</v>
      </c>
      <c r="G4398" s="76">
        <f t="shared" ca="1" si="140"/>
        <v>4.0331830518042261E-2</v>
      </c>
    </row>
    <row r="4399" spans="2:7">
      <c r="B4399" s="283">
        <v>41012.645833333336</v>
      </c>
      <c r="C4399" s="284">
        <v>247.45</v>
      </c>
      <c r="D4399" s="98">
        <f t="shared" si="141"/>
        <v>6.7619196988707655</v>
      </c>
      <c r="E4399" s="98">
        <v>-9.3282088237649496E-3</v>
      </c>
      <c r="F4399" s="98">
        <v>4390</v>
      </c>
      <c r="G4399" s="76">
        <f t="shared" ca="1" si="140"/>
        <v>2.7130791782718354E-3</v>
      </c>
    </row>
    <row r="4400" spans="2:7">
      <c r="B4400" s="283">
        <v>38513.645833333336</v>
      </c>
      <c r="C4400" s="284">
        <v>52.01</v>
      </c>
      <c r="D4400" s="98">
        <f t="shared" si="141"/>
        <v>-0.78981612446958982</v>
      </c>
      <c r="E4400" s="98">
        <v>-9.3333333333334156E-3</v>
      </c>
      <c r="F4400" s="98">
        <v>4391</v>
      </c>
      <c r="G4400" s="76">
        <f t="shared" ca="1" si="140"/>
        <v>4.7704447484017858E-2</v>
      </c>
    </row>
    <row r="4401" spans="2:7">
      <c r="B4401" s="283">
        <v>37617.645833333336</v>
      </c>
      <c r="C4401" s="284">
        <v>22.26</v>
      </c>
      <c r="D4401" s="98">
        <f t="shared" si="141"/>
        <v>-0.57200538358008068</v>
      </c>
      <c r="E4401" s="98">
        <v>-9.3457943925232545E-3</v>
      </c>
      <c r="F4401" s="98">
        <v>4392</v>
      </c>
      <c r="G4401" s="76">
        <f t="shared" ca="1" si="140"/>
        <v>-1.3749379316418956E-2</v>
      </c>
    </row>
    <row r="4402" spans="2:7">
      <c r="B4402" s="283">
        <v>37099.645833333336</v>
      </c>
      <c r="C4402" s="284">
        <v>21.2</v>
      </c>
      <c r="D4402" s="98">
        <f t="shared" si="141"/>
        <v>-4.7619047619047672E-2</v>
      </c>
      <c r="E4402" s="98">
        <v>-9.3457943925233655E-3</v>
      </c>
      <c r="F4402" s="98">
        <v>4393</v>
      </c>
      <c r="G4402" s="76">
        <f t="shared" ca="1" si="140"/>
        <v>4.6913623366578734E-2</v>
      </c>
    </row>
    <row r="4403" spans="2:7">
      <c r="B4403" s="283">
        <v>43825.645833333336</v>
      </c>
      <c r="C4403" s="284">
        <v>430.32</v>
      </c>
      <c r="D4403" s="98">
        <f t="shared" si="141"/>
        <v>19.298113207547171</v>
      </c>
      <c r="E4403" s="98">
        <v>-9.3466550025324002E-3</v>
      </c>
      <c r="F4403" s="98">
        <v>4394</v>
      </c>
      <c r="G4403" s="76">
        <f t="shared" ca="1" si="140"/>
        <v>-4.7105528406855578E-2</v>
      </c>
    </row>
    <row r="4404" spans="2:7">
      <c r="B4404" s="283">
        <v>42879.645833333336</v>
      </c>
      <c r="C4404" s="284">
        <v>390</v>
      </c>
      <c r="D4404" s="98">
        <f t="shared" si="141"/>
        <v>-9.3697713329615184E-2</v>
      </c>
      <c r="E4404" s="98">
        <v>-9.3476935582198495E-3</v>
      </c>
      <c r="F4404" s="98">
        <v>4395</v>
      </c>
      <c r="G4404" s="76">
        <f t="shared" ca="1" si="140"/>
        <v>2.616529498141356E-2</v>
      </c>
    </row>
    <row r="4405" spans="2:7">
      <c r="B4405" s="283">
        <v>43577.645833333336</v>
      </c>
      <c r="C4405" s="284">
        <v>383.17</v>
      </c>
      <c r="D4405" s="98">
        <f t="shared" si="141"/>
        <v>-1.7512820512820437E-2</v>
      </c>
      <c r="E4405" s="98">
        <v>-9.384694932781823E-3</v>
      </c>
      <c r="F4405" s="98">
        <v>4396</v>
      </c>
      <c r="G4405" s="76">
        <f t="shared" ca="1" si="140"/>
        <v>9.4975866537111778E-3</v>
      </c>
    </row>
    <row r="4406" spans="2:7">
      <c r="B4406" s="283">
        <v>44883.645833333336</v>
      </c>
      <c r="C4406" s="284">
        <v>614.20000000000005</v>
      </c>
      <c r="D4406" s="98">
        <f t="shared" si="141"/>
        <v>0.6029438630372943</v>
      </c>
      <c r="E4406" s="98">
        <v>-9.3867939743877971E-3</v>
      </c>
      <c r="F4406" s="98">
        <v>4397</v>
      </c>
      <c r="G4406" s="76">
        <f t="shared" ca="1" si="140"/>
        <v>6.0980834567812264E-3</v>
      </c>
    </row>
    <row r="4407" spans="2:7">
      <c r="B4407" s="283">
        <v>43285.645833333336</v>
      </c>
      <c r="C4407" s="284">
        <v>237.43</v>
      </c>
      <c r="D4407" s="98">
        <f t="shared" si="141"/>
        <v>-0.61343210680560079</v>
      </c>
      <c r="E4407" s="98">
        <v>-9.3875166889185735E-3</v>
      </c>
      <c r="F4407" s="98">
        <v>4398</v>
      </c>
      <c r="G4407" s="76">
        <f t="shared" ca="1" si="140"/>
        <v>-3.4750963223599531E-2</v>
      </c>
    </row>
    <row r="4408" spans="2:7">
      <c r="B4408" s="283">
        <v>39288.645833333336</v>
      </c>
      <c r="C4408" s="284">
        <v>88.43</v>
      </c>
      <c r="D4408" s="98">
        <f t="shared" si="141"/>
        <v>-0.62755338415533002</v>
      </c>
      <c r="E4408" s="98">
        <v>-9.409656099473418E-3</v>
      </c>
      <c r="F4408" s="98">
        <v>4399</v>
      </c>
      <c r="G4408" s="76">
        <f t="shared" ca="1" si="140"/>
        <v>-4.3113383233794517E-2</v>
      </c>
    </row>
    <row r="4409" spans="2:7">
      <c r="B4409" s="283">
        <v>39114.645833333336</v>
      </c>
      <c r="C4409" s="284">
        <v>93.67</v>
      </c>
      <c r="D4409" s="98">
        <f t="shared" si="141"/>
        <v>5.9255908628293552E-2</v>
      </c>
      <c r="E4409" s="98">
        <v>-9.4120135363789936E-3</v>
      </c>
      <c r="F4409" s="98">
        <v>4400</v>
      </c>
      <c r="G4409" s="76">
        <f t="shared" ca="1" si="140"/>
        <v>6.0939122847141536E-2</v>
      </c>
    </row>
    <row r="4410" spans="2:7">
      <c r="B4410" s="283">
        <v>41107.645833333336</v>
      </c>
      <c r="C4410" s="284">
        <v>225.9</v>
      </c>
      <c r="D4410" s="98">
        <f t="shared" si="141"/>
        <v>1.4116579481157254</v>
      </c>
      <c r="E4410" s="98">
        <v>-9.4277570708177771E-3</v>
      </c>
      <c r="F4410" s="98">
        <v>4401</v>
      </c>
      <c r="G4410" s="76">
        <f t="shared" ca="1" si="140"/>
        <v>-4.3348106468203723E-2</v>
      </c>
    </row>
    <row r="4411" spans="2:7">
      <c r="B4411" s="283">
        <v>37131.645833333336</v>
      </c>
      <c r="C4411" s="284">
        <v>21.01</v>
      </c>
      <c r="D4411" s="98">
        <f t="shared" si="141"/>
        <v>-0.90699424524125716</v>
      </c>
      <c r="E4411" s="98">
        <v>-9.429514380009385E-3</v>
      </c>
      <c r="F4411" s="98">
        <v>4402</v>
      </c>
      <c r="G4411" s="76">
        <f t="shared" ca="1" si="140"/>
        <v>2.7145753712825155E-3</v>
      </c>
    </row>
    <row r="4412" spans="2:7">
      <c r="B4412" s="283">
        <v>37501.645833333336</v>
      </c>
      <c r="C4412" s="284">
        <v>23.05</v>
      </c>
      <c r="D4412" s="98">
        <f t="shared" si="141"/>
        <v>9.7096620656830002E-2</v>
      </c>
      <c r="E4412" s="98">
        <v>-9.4542329179200246E-3</v>
      </c>
      <c r="F4412" s="98">
        <v>4403</v>
      </c>
      <c r="G4412" s="76">
        <f t="shared" ca="1" si="140"/>
        <v>-2.8396809855062738E-2</v>
      </c>
    </row>
    <row r="4413" spans="2:7">
      <c r="B4413" s="283">
        <v>45210.645833333336</v>
      </c>
      <c r="C4413" s="284">
        <v>747.43</v>
      </c>
      <c r="D4413" s="98">
        <f t="shared" si="141"/>
        <v>31.426464208242948</v>
      </c>
      <c r="E4413" s="98">
        <v>-9.4623427912586822E-3</v>
      </c>
      <c r="F4413" s="98">
        <v>4404</v>
      </c>
      <c r="G4413" s="76">
        <f t="shared" ca="1" si="140"/>
        <v>1.8031054399992259E-2</v>
      </c>
    </row>
    <row r="4414" spans="2:7">
      <c r="B4414" s="283">
        <v>45804.645833333336</v>
      </c>
      <c r="C4414" s="284">
        <v>2732.83</v>
      </c>
      <c r="D4414" s="98">
        <f t="shared" si="141"/>
        <v>2.6563022624192234</v>
      </c>
      <c r="E4414" s="98">
        <v>-9.4853207683943674E-3</v>
      </c>
      <c r="F4414" s="98">
        <v>4405</v>
      </c>
      <c r="G4414" s="76">
        <f t="shared" ca="1" si="140"/>
        <v>7.4488867437219539E-3</v>
      </c>
    </row>
    <row r="4415" spans="2:7">
      <c r="B4415" s="283">
        <v>42566.645833333336</v>
      </c>
      <c r="C4415" s="284">
        <v>390.67</v>
      </c>
      <c r="D4415" s="98">
        <f t="shared" si="141"/>
        <v>-0.85704562669467177</v>
      </c>
      <c r="E4415" s="98">
        <v>-9.5076314588509181E-3</v>
      </c>
      <c r="F4415" s="98">
        <v>4406</v>
      </c>
      <c r="G4415" s="76">
        <f t="shared" ca="1" si="140"/>
        <v>-1.3278633574136622E-2</v>
      </c>
    </row>
    <row r="4416" spans="2:7">
      <c r="B4416" s="283">
        <v>37537.645833333336</v>
      </c>
      <c r="C4416" s="284">
        <v>21.86</v>
      </c>
      <c r="D4416" s="98">
        <f t="shared" si="141"/>
        <v>-0.94404484603373695</v>
      </c>
      <c r="E4416" s="98">
        <v>-9.5151789759855276E-3</v>
      </c>
      <c r="F4416" s="98">
        <v>4407</v>
      </c>
      <c r="G4416" s="76">
        <f t="shared" ca="1" si="140"/>
        <v>-9.5539680653365811E-3</v>
      </c>
    </row>
    <row r="4417" spans="2:7">
      <c r="B4417" s="283">
        <v>43441.645833333336</v>
      </c>
      <c r="C4417" s="284">
        <v>296.33</v>
      </c>
      <c r="D4417" s="98">
        <f t="shared" si="141"/>
        <v>12.555809698078683</v>
      </c>
      <c r="E4417" s="98">
        <v>-9.5260378367538756E-3</v>
      </c>
      <c r="F4417" s="98">
        <v>4408</v>
      </c>
      <c r="G4417" s="76">
        <f t="shared" ca="1" si="140"/>
        <v>-1.6300669071788884E-2</v>
      </c>
    </row>
    <row r="4418" spans="2:7">
      <c r="B4418" s="283">
        <v>44246.645833333336</v>
      </c>
      <c r="C4418" s="284">
        <v>304.60000000000002</v>
      </c>
      <c r="D4418" s="98">
        <f t="shared" si="141"/>
        <v>2.7908075456416936E-2</v>
      </c>
      <c r="E4418" s="98">
        <v>-9.5275257698433924E-3</v>
      </c>
      <c r="F4418" s="98">
        <v>4409</v>
      </c>
      <c r="G4418" s="76">
        <f t="shared" ca="1" si="140"/>
        <v>1.2517422099577047E-2</v>
      </c>
    </row>
    <row r="4419" spans="2:7">
      <c r="B4419" s="283">
        <v>43152.645833333336</v>
      </c>
      <c r="C4419" s="284">
        <v>286.52</v>
      </c>
      <c r="D4419" s="98">
        <f t="shared" si="141"/>
        <v>-5.935653315824041E-2</v>
      </c>
      <c r="E4419" s="98">
        <v>-9.5409292035397719E-3</v>
      </c>
      <c r="F4419" s="98">
        <v>4410</v>
      </c>
      <c r="G4419" s="76">
        <f t="shared" ca="1" si="140"/>
        <v>-1.5800335214544398E-2</v>
      </c>
    </row>
    <row r="4420" spans="2:7">
      <c r="B4420" s="283">
        <v>38391.645833333336</v>
      </c>
      <c r="C4420" s="284">
        <v>39.44</v>
      </c>
      <c r="D4420" s="98">
        <f t="shared" si="141"/>
        <v>-0.86234817813765186</v>
      </c>
      <c r="E4420" s="98">
        <v>-9.54294324460081E-3</v>
      </c>
      <c r="F4420" s="98">
        <v>4411</v>
      </c>
      <c r="G4420" s="76">
        <f t="shared" ca="1" si="140"/>
        <v>7.5070104335288775E-3</v>
      </c>
    </row>
    <row r="4421" spans="2:7">
      <c r="B4421" s="283">
        <v>40990.645833333336</v>
      </c>
      <c r="C4421" s="284">
        <v>206.38</v>
      </c>
      <c r="D4421" s="98">
        <f t="shared" si="141"/>
        <v>4.2327586206896557</v>
      </c>
      <c r="E4421" s="98">
        <v>-9.5503191438307544E-3</v>
      </c>
      <c r="F4421" s="98">
        <v>4412</v>
      </c>
      <c r="G4421" s="76">
        <f t="shared" ca="1" si="140"/>
        <v>1.8241243834109751E-2</v>
      </c>
    </row>
    <row r="4422" spans="2:7">
      <c r="B4422" s="283">
        <v>42537.645833333336</v>
      </c>
      <c r="C4422" s="284">
        <v>289.18</v>
      </c>
      <c r="D4422" s="98">
        <f t="shared" si="141"/>
        <v>0.40120166682818104</v>
      </c>
      <c r="E4422" s="98">
        <v>-9.5557762783848865E-3</v>
      </c>
      <c r="F4422" s="98">
        <v>4413</v>
      </c>
      <c r="G4422" s="76">
        <f t="shared" ca="1" si="140"/>
        <v>-3.4467323800651127E-3</v>
      </c>
    </row>
    <row r="4423" spans="2:7">
      <c r="B4423" s="283">
        <v>40907.645833333336</v>
      </c>
      <c r="C4423" s="284">
        <v>167.87</v>
      </c>
      <c r="D4423" s="98">
        <f t="shared" si="141"/>
        <v>-0.41949650736565458</v>
      </c>
      <c r="E4423" s="98">
        <v>-9.5580860227741926E-3</v>
      </c>
      <c r="F4423" s="98">
        <v>4414</v>
      </c>
      <c r="G4423" s="76">
        <f t="shared" ca="1" si="140"/>
        <v>8.0949513016411907E-3</v>
      </c>
    </row>
    <row r="4424" spans="2:7">
      <c r="B4424" s="283">
        <v>41248.645833333336</v>
      </c>
      <c r="C4424" s="284">
        <v>210.03</v>
      </c>
      <c r="D4424" s="98">
        <f t="shared" si="141"/>
        <v>0.25114672067671417</v>
      </c>
      <c r="E4424" s="98">
        <v>-9.5727624257285759E-3</v>
      </c>
      <c r="F4424" s="98">
        <v>4415</v>
      </c>
      <c r="G4424" s="76">
        <f t="shared" ca="1" si="140"/>
        <v>1.0595609006653489E-2</v>
      </c>
    </row>
    <row r="4425" spans="2:7">
      <c r="B4425" s="283">
        <v>41858.645833333336</v>
      </c>
      <c r="C4425" s="284">
        <v>190.24</v>
      </c>
      <c r="D4425" s="98">
        <f t="shared" si="141"/>
        <v>-9.4224634576012933E-2</v>
      </c>
      <c r="E4425" s="98">
        <v>-9.5793419408579661E-3</v>
      </c>
      <c r="F4425" s="98">
        <v>4416</v>
      </c>
      <c r="G4425" s="76">
        <f t="shared" ca="1" si="140"/>
        <v>3.902872055378849E-2</v>
      </c>
    </row>
    <row r="4426" spans="2:7">
      <c r="B4426" s="283">
        <v>36910.645833333336</v>
      </c>
      <c r="C4426" s="284">
        <v>38.25</v>
      </c>
      <c r="D4426" s="98">
        <f t="shared" si="141"/>
        <v>-0.79893818334735078</v>
      </c>
      <c r="E4426" s="98">
        <v>-9.5805282237182432E-3</v>
      </c>
      <c r="F4426" s="98">
        <v>4417</v>
      </c>
      <c r="G4426" s="76">
        <f t="shared" ref="G4426:G4489" ca="1" si="142">_xlfn.NORM.INV(RAND(),M$12,M$13)</f>
        <v>6.3965967996032162E-3</v>
      </c>
    </row>
    <row r="4427" spans="2:7">
      <c r="B4427" s="283">
        <v>40696.645833333336</v>
      </c>
      <c r="C4427" s="284">
        <v>140.46</v>
      </c>
      <c r="D4427" s="98">
        <f t="shared" ref="D4427:D4490" si="143">C4427/C4426-1</f>
        <v>2.6721568627450982</v>
      </c>
      <c r="E4427" s="98">
        <v>-9.5896206458890854E-3</v>
      </c>
      <c r="F4427" s="98">
        <v>4418</v>
      </c>
      <c r="G4427" s="76">
        <f t="shared" ca="1" si="142"/>
        <v>-3.8139726937715945E-2</v>
      </c>
    </row>
    <row r="4428" spans="2:7">
      <c r="B4428" s="283">
        <v>44663.645833333336</v>
      </c>
      <c r="C4428" s="284">
        <v>407.62</v>
      </c>
      <c r="D4428" s="98">
        <f t="shared" si="143"/>
        <v>1.9020361668802503</v>
      </c>
      <c r="E4428" s="98">
        <v>-9.5973953397963108E-3</v>
      </c>
      <c r="F4428" s="98">
        <v>4419</v>
      </c>
      <c r="G4428" s="76">
        <f t="shared" ca="1" si="142"/>
        <v>3.0622205346775688E-2</v>
      </c>
    </row>
    <row r="4429" spans="2:7">
      <c r="B4429" s="283">
        <v>36852.645833333336</v>
      </c>
      <c r="C4429" s="284">
        <v>26.81</v>
      </c>
      <c r="D4429" s="98">
        <f t="shared" si="143"/>
        <v>-0.93422795741131448</v>
      </c>
      <c r="E4429" s="98">
        <v>-9.6047284817141199E-3</v>
      </c>
      <c r="F4429" s="98">
        <v>4420</v>
      </c>
      <c r="G4429" s="76">
        <f t="shared" ca="1" si="142"/>
        <v>4.3674202871128553E-2</v>
      </c>
    </row>
    <row r="4430" spans="2:7">
      <c r="B4430" s="283">
        <v>39141.645833333336</v>
      </c>
      <c r="C4430" s="284">
        <v>82.47</v>
      </c>
      <c r="D4430" s="98">
        <f t="shared" si="143"/>
        <v>2.0760910108168593</v>
      </c>
      <c r="E4430" s="98">
        <v>-9.6073015491773273E-3</v>
      </c>
      <c r="F4430" s="98">
        <v>4421</v>
      </c>
      <c r="G4430" s="76">
        <f t="shared" ca="1" si="142"/>
        <v>-1.3928494611038025E-2</v>
      </c>
    </row>
    <row r="4431" spans="2:7">
      <c r="B4431" s="283">
        <v>37623.645833333336</v>
      </c>
      <c r="C4431" s="284">
        <v>22.67</v>
      </c>
      <c r="D4431" s="98">
        <f t="shared" si="143"/>
        <v>-0.72511216199830231</v>
      </c>
      <c r="E4431" s="98">
        <v>-9.6111839231104446E-3</v>
      </c>
      <c r="F4431" s="98">
        <v>4422</v>
      </c>
      <c r="G4431" s="76">
        <f t="shared" ca="1" si="142"/>
        <v>4.5707266301882696E-2</v>
      </c>
    </row>
    <row r="4432" spans="2:7">
      <c r="B4432" s="283">
        <v>41663.645833333336</v>
      </c>
      <c r="C4432" s="284">
        <v>171.04</v>
      </c>
      <c r="D4432" s="98">
        <f t="shared" si="143"/>
        <v>6.5447728275253629</v>
      </c>
      <c r="E4432" s="98">
        <v>-9.6120440069484836E-3</v>
      </c>
      <c r="F4432" s="98">
        <v>4423</v>
      </c>
      <c r="G4432" s="76">
        <f t="shared" ca="1" si="142"/>
        <v>1.2358283662684141E-2</v>
      </c>
    </row>
    <row r="4433" spans="2:7">
      <c r="B4433" s="283">
        <v>40401.645833333336</v>
      </c>
      <c r="C4433" s="284">
        <v>117.25</v>
      </c>
      <c r="D4433" s="98">
        <f t="shared" si="143"/>
        <v>-0.31448783910196443</v>
      </c>
      <c r="E4433" s="98">
        <v>-9.6291916547005529E-3</v>
      </c>
      <c r="F4433" s="98">
        <v>4424</v>
      </c>
      <c r="G4433" s="76">
        <f t="shared" ca="1" si="142"/>
        <v>1.5377614279973919E-2</v>
      </c>
    </row>
    <row r="4434" spans="2:7">
      <c r="B4434" s="283">
        <v>41592.645833333336</v>
      </c>
      <c r="C4434" s="284">
        <v>172.75</v>
      </c>
      <c r="D4434" s="98">
        <f t="shared" si="143"/>
        <v>0.47334754797441358</v>
      </c>
      <c r="E4434" s="98">
        <v>-9.6313707504442903E-3</v>
      </c>
      <c r="F4434" s="98">
        <v>4425</v>
      </c>
      <c r="G4434" s="76">
        <f t="shared" ca="1" si="142"/>
        <v>2.1327366179204731E-3</v>
      </c>
    </row>
    <row r="4435" spans="2:7">
      <c r="B4435" s="283">
        <v>36811.645833333336</v>
      </c>
      <c r="C4435" s="284">
        <v>24.67</v>
      </c>
      <c r="D4435" s="98">
        <f t="shared" si="143"/>
        <v>-0.85719247467438497</v>
      </c>
      <c r="E4435" s="98">
        <v>-9.6346848655157746E-3</v>
      </c>
      <c r="F4435" s="98">
        <v>4426</v>
      </c>
      <c r="G4435" s="76">
        <f t="shared" ca="1" si="142"/>
        <v>-1.8637106913122824E-2</v>
      </c>
    </row>
    <row r="4436" spans="2:7">
      <c r="B4436" s="283">
        <v>43343.645833333336</v>
      </c>
      <c r="C4436" s="284">
        <v>294.73</v>
      </c>
      <c r="D4436" s="98">
        <f t="shared" si="143"/>
        <v>10.946899067693554</v>
      </c>
      <c r="E4436" s="98">
        <v>-9.643817204301075E-3</v>
      </c>
      <c r="F4436" s="98">
        <v>4427</v>
      </c>
      <c r="G4436" s="76">
        <f t="shared" ca="1" si="142"/>
        <v>-4.9729126308011934E-2</v>
      </c>
    </row>
    <row r="4437" spans="2:7">
      <c r="B4437" s="283">
        <v>38054.645833333336</v>
      </c>
      <c r="C4437" s="284">
        <v>25.67</v>
      </c>
      <c r="D4437" s="98">
        <f t="shared" si="143"/>
        <v>-0.91290333525599698</v>
      </c>
      <c r="E4437" s="98">
        <v>-9.6450617283950768E-3</v>
      </c>
      <c r="F4437" s="98">
        <v>4428</v>
      </c>
      <c r="G4437" s="76">
        <f t="shared" ca="1" si="142"/>
        <v>5.1927483288114612E-2</v>
      </c>
    </row>
    <row r="4438" spans="2:7">
      <c r="B4438" s="283">
        <v>37769.645833333336</v>
      </c>
      <c r="C4438" s="284">
        <v>21.56</v>
      </c>
      <c r="D4438" s="98">
        <f t="shared" si="143"/>
        <v>-0.16010907674328023</v>
      </c>
      <c r="E4438" s="98">
        <v>-9.6463022508038732E-3</v>
      </c>
      <c r="F4438" s="98">
        <v>4429</v>
      </c>
      <c r="G4438" s="76">
        <f t="shared" ca="1" si="142"/>
        <v>5.0238056246368595E-2</v>
      </c>
    </row>
    <row r="4439" spans="2:7">
      <c r="B4439" s="283">
        <v>44943.645833333336</v>
      </c>
      <c r="C4439" s="284">
        <v>643.08000000000004</v>
      </c>
      <c r="D4439" s="98">
        <f t="shared" si="143"/>
        <v>28.82745825602969</v>
      </c>
      <c r="E4439" s="98">
        <v>-9.6558096558095885E-3</v>
      </c>
      <c r="F4439" s="98">
        <v>4430</v>
      </c>
      <c r="G4439" s="76">
        <f t="shared" ca="1" si="142"/>
        <v>-2.7454753731816103E-2</v>
      </c>
    </row>
    <row r="4440" spans="2:7">
      <c r="B4440" s="283">
        <v>39071.645833333336</v>
      </c>
      <c r="C4440" s="284">
        <v>88.13</v>
      </c>
      <c r="D4440" s="98">
        <f t="shared" si="143"/>
        <v>-0.86295639733781182</v>
      </c>
      <c r="E4440" s="98">
        <v>-9.6640071918192572E-3</v>
      </c>
      <c r="F4440" s="98">
        <v>4431</v>
      </c>
      <c r="G4440" s="76">
        <f t="shared" ca="1" si="142"/>
        <v>-7.0157926579227804E-3</v>
      </c>
    </row>
    <row r="4441" spans="2:7">
      <c r="B4441" s="283">
        <v>40954.645833333336</v>
      </c>
      <c r="C4441" s="284">
        <v>190.6</v>
      </c>
      <c r="D4441" s="98">
        <f t="shared" si="143"/>
        <v>1.1627141722455465</v>
      </c>
      <c r="E4441" s="98">
        <v>-9.6643458380962777E-3</v>
      </c>
      <c r="F4441" s="98">
        <v>4432</v>
      </c>
      <c r="G4441" s="76">
        <f t="shared" ca="1" si="142"/>
        <v>1.6893903766166645E-3</v>
      </c>
    </row>
    <row r="4442" spans="2:7">
      <c r="B4442" s="283">
        <v>39689.645833333336</v>
      </c>
      <c r="C4442" s="284">
        <v>98.33</v>
      </c>
      <c r="D4442" s="98">
        <f t="shared" si="143"/>
        <v>-0.48410283315844704</v>
      </c>
      <c r="E4442" s="98">
        <v>-9.6686473965152953E-3</v>
      </c>
      <c r="F4442" s="98">
        <v>4433</v>
      </c>
      <c r="G4442" s="76">
        <f t="shared" ca="1" si="142"/>
        <v>-2.6077808253192915E-2</v>
      </c>
    </row>
    <row r="4443" spans="2:7">
      <c r="B4443" s="283">
        <v>39435.645833333336</v>
      </c>
      <c r="C4443" s="284">
        <v>96.17</v>
      </c>
      <c r="D4443" s="98">
        <f t="shared" si="143"/>
        <v>-2.1966846333773993E-2</v>
      </c>
      <c r="E4443" s="98">
        <v>-9.6797446195036052E-3</v>
      </c>
      <c r="F4443" s="98">
        <v>4434</v>
      </c>
      <c r="G4443" s="76">
        <f t="shared" ca="1" si="142"/>
        <v>3.0590567890116074E-2</v>
      </c>
    </row>
    <row r="4444" spans="2:7">
      <c r="B4444" s="283">
        <v>37981.645833333336</v>
      </c>
      <c r="C4444" s="284">
        <v>28.64</v>
      </c>
      <c r="D4444" s="98">
        <f t="shared" si="143"/>
        <v>-0.70219403140272441</v>
      </c>
      <c r="E4444" s="98">
        <v>-9.6818810511757336E-3</v>
      </c>
      <c r="F4444" s="98">
        <v>4435</v>
      </c>
      <c r="G4444" s="76">
        <f t="shared" ca="1" si="142"/>
        <v>3.080092718240518E-2</v>
      </c>
    </row>
    <row r="4445" spans="2:7">
      <c r="B4445" s="283">
        <v>41325.645833333336</v>
      </c>
      <c r="C4445" s="284">
        <v>205.3</v>
      </c>
      <c r="D4445" s="98">
        <f t="shared" si="143"/>
        <v>6.1682960893854748</v>
      </c>
      <c r="E4445" s="98">
        <v>-9.6956249095556668E-3</v>
      </c>
      <c r="F4445" s="98">
        <v>4436</v>
      </c>
      <c r="G4445" s="76">
        <f t="shared" ca="1" si="142"/>
        <v>-2.3034258965508453E-2</v>
      </c>
    </row>
    <row r="4446" spans="2:7">
      <c r="B4446" s="283">
        <v>45629.645833333336</v>
      </c>
      <c r="C4446" s="284">
        <v>1900.43</v>
      </c>
      <c r="D4446" s="98">
        <f t="shared" si="143"/>
        <v>8.2568436434486117</v>
      </c>
      <c r="E4446" s="98">
        <v>-9.7027174904248392E-3</v>
      </c>
      <c r="F4446" s="98">
        <v>4437</v>
      </c>
      <c r="G4446" s="76">
        <f t="shared" ca="1" si="142"/>
        <v>-8.4054746838057234E-3</v>
      </c>
    </row>
    <row r="4447" spans="2:7">
      <c r="B4447" s="283">
        <v>42492.645833333336</v>
      </c>
      <c r="C4447" s="284">
        <v>298.8</v>
      </c>
      <c r="D4447" s="98">
        <f t="shared" si="143"/>
        <v>-0.84277242518798379</v>
      </c>
      <c r="E4447" s="98">
        <v>-9.7106684784410424E-3</v>
      </c>
      <c r="F4447" s="98">
        <v>4438</v>
      </c>
      <c r="G4447" s="76">
        <f t="shared" ca="1" si="142"/>
        <v>4.6207755333600858E-2</v>
      </c>
    </row>
    <row r="4448" spans="2:7">
      <c r="B4448" s="283">
        <v>40319.645833333336</v>
      </c>
      <c r="C4448" s="284">
        <v>121.7</v>
      </c>
      <c r="D4448" s="98">
        <f t="shared" si="143"/>
        <v>-0.59270414993306564</v>
      </c>
      <c r="E4448" s="98">
        <v>-9.7640358014646766E-3</v>
      </c>
      <c r="F4448" s="98">
        <v>4439</v>
      </c>
      <c r="G4448" s="76">
        <f t="shared" ca="1" si="142"/>
        <v>-3.8351542224644763E-2</v>
      </c>
    </row>
    <row r="4449" spans="2:7">
      <c r="B4449" s="283">
        <v>40767.645833333336</v>
      </c>
      <c r="C4449" s="284">
        <v>215.98</v>
      </c>
      <c r="D4449" s="98">
        <f t="shared" si="143"/>
        <v>0.7746918652423993</v>
      </c>
      <c r="E4449" s="98">
        <v>-9.765714547705362E-3</v>
      </c>
      <c r="F4449" s="98">
        <v>4440</v>
      </c>
      <c r="G4449" s="76">
        <f t="shared" ca="1" si="142"/>
        <v>-5.0060263256980764E-3</v>
      </c>
    </row>
    <row r="4450" spans="2:7">
      <c r="B4450" s="283">
        <v>40672.645833333336</v>
      </c>
      <c r="C4450" s="284">
        <v>134.66999999999999</v>
      </c>
      <c r="D4450" s="98">
        <f t="shared" si="143"/>
        <v>-0.37647004352254843</v>
      </c>
      <c r="E4450" s="98">
        <v>-9.7794117647059808E-3</v>
      </c>
      <c r="F4450" s="98">
        <v>4441</v>
      </c>
      <c r="G4450" s="76">
        <f t="shared" ca="1" si="142"/>
        <v>3.1787333248990933E-2</v>
      </c>
    </row>
    <row r="4451" spans="2:7">
      <c r="B4451" s="283">
        <v>40400.645833333336</v>
      </c>
      <c r="C4451" s="284">
        <v>118.39</v>
      </c>
      <c r="D4451" s="98">
        <f t="shared" si="143"/>
        <v>-0.12088809682928636</v>
      </c>
      <c r="E4451" s="98">
        <v>-9.7858815657411169E-3</v>
      </c>
      <c r="F4451" s="98">
        <v>4442</v>
      </c>
      <c r="G4451" s="76">
        <f t="shared" ca="1" si="142"/>
        <v>-8.8899327807350319E-3</v>
      </c>
    </row>
    <row r="4452" spans="2:7">
      <c r="B4452" s="283">
        <v>45866.645833333336</v>
      </c>
      <c r="C4452" s="284">
        <v>2897.17</v>
      </c>
      <c r="D4452" s="98">
        <f t="shared" si="143"/>
        <v>23.471408058113017</v>
      </c>
      <c r="E4452" s="98">
        <v>-9.7955110173865156E-3</v>
      </c>
      <c r="F4452" s="98">
        <v>4443</v>
      </c>
      <c r="G4452" s="76">
        <f t="shared" ca="1" si="142"/>
        <v>-2.2522884093716434E-2</v>
      </c>
    </row>
    <row r="4453" spans="2:7">
      <c r="B4453" s="283">
        <v>44187.645833333336</v>
      </c>
      <c r="C4453" s="284">
        <v>307.27999999999997</v>
      </c>
      <c r="D4453" s="98">
        <f t="shared" si="143"/>
        <v>-0.89393787730785557</v>
      </c>
      <c r="E4453" s="98">
        <v>-9.7963392626966295E-3</v>
      </c>
      <c r="F4453" s="98">
        <v>4444</v>
      </c>
      <c r="G4453" s="76">
        <f t="shared" ca="1" si="142"/>
        <v>-1.3976442426992921E-4</v>
      </c>
    </row>
    <row r="4454" spans="2:7">
      <c r="B4454" s="283">
        <v>42543.645833333336</v>
      </c>
      <c r="C4454" s="284">
        <v>283.97000000000003</v>
      </c>
      <c r="D4454" s="98">
        <f t="shared" si="143"/>
        <v>-7.5859151262691826E-2</v>
      </c>
      <c r="E4454" s="98">
        <v>-9.7984517748794797E-3</v>
      </c>
      <c r="F4454" s="98">
        <v>4445</v>
      </c>
      <c r="G4454" s="76">
        <f t="shared" ca="1" si="142"/>
        <v>4.0457008003602482E-2</v>
      </c>
    </row>
    <row r="4455" spans="2:7">
      <c r="B4455" s="283">
        <v>41757.645833333336</v>
      </c>
      <c r="C4455" s="284">
        <v>225.35</v>
      </c>
      <c r="D4455" s="98">
        <f t="shared" si="143"/>
        <v>-0.20643025671725901</v>
      </c>
      <c r="E4455" s="98">
        <v>-9.7987520871781753E-3</v>
      </c>
      <c r="F4455" s="98">
        <v>4446</v>
      </c>
      <c r="G4455" s="76">
        <f t="shared" ca="1" si="142"/>
        <v>-3.9327747812783774E-2</v>
      </c>
    </row>
    <row r="4456" spans="2:7">
      <c r="B4456" s="283">
        <v>37277.645833333336</v>
      </c>
      <c r="C4456" s="284">
        <v>26.27</v>
      </c>
      <c r="D4456" s="98">
        <f t="shared" si="143"/>
        <v>-0.8834257821167073</v>
      </c>
      <c r="E4456" s="98">
        <v>-9.8002261590652839E-3</v>
      </c>
      <c r="F4456" s="98">
        <v>4447</v>
      </c>
      <c r="G4456" s="76">
        <f t="shared" ca="1" si="142"/>
        <v>-2.0520671129953937E-3</v>
      </c>
    </row>
    <row r="4457" spans="2:7">
      <c r="B4457" s="283">
        <v>41024.645833333336</v>
      </c>
      <c r="C4457" s="284">
        <v>233.19</v>
      </c>
      <c r="D4457" s="98">
        <f t="shared" si="143"/>
        <v>7.8766653977921592</v>
      </c>
      <c r="E4457" s="98">
        <v>-9.8089171974522493E-3</v>
      </c>
      <c r="F4457" s="98">
        <v>4448</v>
      </c>
      <c r="G4457" s="76">
        <f t="shared" ca="1" si="142"/>
        <v>2.034827368806013E-2</v>
      </c>
    </row>
    <row r="4458" spans="2:7">
      <c r="B4458" s="283">
        <v>44547.645833333336</v>
      </c>
      <c r="C4458" s="284">
        <v>399.52</v>
      </c>
      <c r="D4458" s="98">
        <f t="shared" si="143"/>
        <v>0.71328101548093814</v>
      </c>
      <c r="E4458" s="98">
        <v>-9.8146128680480782E-3</v>
      </c>
      <c r="F4458" s="98">
        <v>4449</v>
      </c>
      <c r="G4458" s="76">
        <f t="shared" ca="1" si="142"/>
        <v>-2.9726865300570084E-2</v>
      </c>
    </row>
    <row r="4459" spans="2:7">
      <c r="B4459" s="283">
        <v>38853.645833333336</v>
      </c>
      <c r="C4459" s="284">
        <v>98.67</v>
      </c>
      <c r="D4459" s="98">
        <f t="shared" si="143"/>
        <v>-0.75302863436123346</v>
      </c>
      <c r="E4459" s="98">
        <v>-9.8344204716508399E-3</v>
      </c>
      <c r="F4459" s="98">
        <v>4450</v>
      </c>
      <c r="G4459" s="76">
        <f t="shared" ca="1" si="142"/>
        <v>3.4855050124756801E-2</v>
      </c>
    </row>
    <row r="4460" spans="2:7">
      <c r="B4460" s="283">
        <v>37313.645833333336</v>
      </c>
      <c r="C4460" s="284">
        <v>25.15</v>
      </c>
      <c r="D4460" s="98">
        <f t="shared" si="143"/>
        <v>-0.74510996250126693</v>
      </c>
      <c r="E4460" s="98">
        <v>-9.8425196850393526E-3</v>
      </c>
      <c r="F4460" s="98">
        <v>4451</v>
      </c>
      <c r="G4460" s="76">
        <f t="shared" ca="1" si="142"/>
        <v>-4.7962908434725417E-3</v>
      </c>
    </row>
    <row r="4461" spans="2:7">
      <c r="B4461" s="283">
        <v>39219.645833333336</v>
      </c>
      <c r="C4461" s="284">
        <v>98.41</v>
      </c>
      <c r="D4461" s="98">
        <f t="shared" si="143"/>
        <v>2.9129224652087475</v>
      </c>
      <c r="E4461" s="98">
        <v>-9.8601468960660688E-3</v>
      </c>
      <c r="F4461" s="98">
        <v>4452</v>
      </c>
      <c r="G4461" s="76">
        <f t="shared" ca="1" si="142"/>
        <v>-1.409057254051185E-2</v>
      </c>
    </row>
    <row r="4462" spans="2:7">
      <c r="B4462" s="283">
        <v>44139.645833333336</v>
      </c>
      <c r="C4462" s="284">
        <v>288.10000000000002</v>
      </c>
      <c r="D4462" s="98">
        <f t="shared" si="143"/>
        <v>1.9275480134132712</v>
      </c>
      <c r="E4462" s="98">
        <v>-9.8635598171632477E-3</v>
      </c>
      <c r="F4462" s="98">
        <v>4453</v>
      </c>
      <c r="G4462" s="76">
        <f t="shared" ca="1" si="142"/>
        <v>3.1517005980871593E-2</v>
      </c>
    </row>
    <row r="4463" spans="2:7">
      <c r="B4463" s="283">
        <v>44963.645833333336</v>
      </c>
      <c r="C4463" s="284">
        <v>600.63</v>
      </c>
      <c r="D4463" s="98">
        <f t="shared" si="143"/>
        <v>1.0847969455050328</v>
      </c>
      <c r="E4463" s="98">
        <v>-9.8743859417758095E-3</v>
      </c>
      <c r="F4463" s="98">
        <v>4454</v>
      </c>
      <c r="G4463" s="76">
        <f t="shared" ca="1" si="142"/>
        <v>-2.839650387703669E-2</v>
      </c>
    </row>
    <row r="4464" spans="2:7">
      <c r="B4464" s="283">
        <v>39234.645833333336</v>
      </c>
      <c r="C4464" s="284">
        <v>100.22</v>
      </c>
      <c r="D4464" s="98">
        <f t="shared" si="143"/>
        <v>-0.83314186770557574</v>
      </c>
      <c r="E4464" s="98">
        <v>-9.8794704603832884E-3</v>
      </c>
      <c r="F4464" s="98">
        <v>4455</v>
      </c>
      <c r="G4464" s="76">
        <f t="shared" ca="1" si="142"/>
        <v>-5.4499483527552708E-3</v>
      </c>
    </row>
    <row r="4465" spans="2:7">
      <c r="B4465" s="283">
        <v>45338.645833333336</v>
      </c>
      <c r="C4465" s="284">
        <v>848.75</v>
      </c>
      <c r="D4465" s="98">
        <f t="shared" si="143"/>
        <v>7.4688684893234889</v>
      </c>
      <c r="E4465" s="98">
        <v>-9.8807773967010126E-3</v>
      </c>
      <c r="F4465" s="98">
        <v>4456</v>
      </c>
      <c r="G4465" s="76">
        <f t="shared" ca="1" si="142"/>
        <v>-5.5781942802089778E-2</v>
      </c>
    </row>
    <row r="4466" spans="2:7">
      <c r="B4466" s="283">
        <v>39244.645833333336</v>
      </c>
      <c r="C4466" s="284">
        <v>99.13</v>
      </c>
      <c r="D4466" s="98">
        <f t="shared" si="143"/>
        <v>-0.8832047128129602</v>
      </c>
      <c r="E4466" s="98">
        <v>-9.8881342389134375E-3</v>
      </c>
      <c r="F4466" s="98">
        <v>4457</v>
      </c>
      <c r="G4466" s="76">
        <f t="shared" ca="1" si="142"/>
        <v>-8.4659968910799355E-3</v>
      </c>
    </row>
    <row r="4467" spans="2:7">
      <c r="B4467" s="283">
        <v>42772.645833333336</v>
      </c>
      <c r="C4467" s="284">
        <v>353.45</v>
      </c>
      <c r="D4467" s="98">
        <f t="shared" si="143"/>
        <v>2.5655200242106324</v>
      </c>
      <c r="E4467" s="98">
        <v>-9.8885091601771391E-3</v>
      </c>
      <c r="F4467" s="98">
        <v>4458</v>
      </c>
      <c r="G4467" s="76">
        <f t="shared" ca="1" si="142"/>
        <v>-5.082789822268478E-3</v>
      </c>
    </row>
    <row r="4468" spans="2:7">
      <c r="B4468" s="283">
        <v>43733.645833333336</v>
      </c>
      <c r="C4468" s="284">
        <v>325.88</v>
      </c>
      <c r="D4468" s="98">
        <f t="shared" si="143"/>
        <v>-7.8002546329042244E-2</v>
      </c>
      <c r="E4468" s="98">
        <v>-9.9346802369739695E-3</v>
      </c>
      <c r="F4468" s="98">
        <v>4459</v>
      </c>
      <c r="G4468" s="76">
        <f t="shared" ca="1" si="142"/>
        <v>8.845508829765163E-3</v>
      </c>
    </row>
    <row r="4469" spans="2:7">
      <c r="B4469" s="283">
        <v>37938.645833333336</v>
      </c>
      <c r="C4469" s="284">
        <v>24.88</v>
      </c>
      <c r="D4469" s="98">
        <f t="shared" si="143"/>
        <v>-0.92365287836013255</v>
      </c>
      <c r="E4469" s="98">
        <v>-9.9482690011938324E-3</v>
      </c>
      <c r="F4469" s="98">
        <v>4460</v>
      </c>
      <c r="G4469" s="76">
        <f t="shared" ca="1" si="142"/>
        <v>-4.9534856232558842E-2</v>
      </c>
    </row>
    <row r="4470" spans="2:7">
      <c r="B4470" s="283">
        <v>41071.645833333336</v>
      </c>
      <c r="C4470" s="284">
        <v>203.89</v>
      </c>
      <c r="D4470" s="98">
        <f t="shared" si="143"/>
        <v>7.194935691318328</v>
      </c>
      <c r="E4470" s="98">
        <v>-9.954355637564416E-3</v>
      </c>
      <c r="F4470" s="98">
        <v>4461</v>
      </c>
      <c r="G4470" s="76">
        <f t="shared" ca="1" si="142"/>
        <v>2.5801858771435497E-3</v>
      </c>
    </row>
    <row r="4471" spans="2:7">
      <c r="B4471" s="283">
        <v>43252.645833333336</v>
      </c>
      <c r="C4471" s="284">
        <v>248.6</v>
      </c>
      <c r="D4471" s="98">
        <f t="shared" si="143"/>
        <v>0.21928490852910887</v>
      </c>
      <c r="E4471" s="98">
        <v>-9.9561927518916349E-3</v>
      </c>
      <c r="F4471" s="98">
        <v>4462</v>
      </c>
      <c r="G4471" s="76">
        <f t="shared" ca="1" si="142"/>
        <v>4.8467326613204902E-2</v>
      </c>
    </row>
    <row r="4472" spans="2:7">
      <c r="B4472" s="283">
        <v>41166.645833333336</v>
      </c>
      <c r="C4472" s="284">
        <v>213.36</v>
      </c>
      <c r="D4472" s="98">
        <f t="shared" si="143"/>
        <v>-0.14175382139983905</v>
      </c>
      <c r="E4472" s="98">
        <v>-9.9763352048627407E-3</v>
      </c>
      <c r="F4472" s="98">
        <v>4463</v>
      </c>
      <c r="G4472" s="76">
        <f t="shared" ca="1" si="142"/>
        <v>3.6675516880443584E-2</v>
      </c>
    </row>
    <row r="4473" spans="2:7">
      <c r="B4473" s="283">
        <v>38047.645833333336</v>
      </c>
      <c r="C4473" s="284">
        <v>25.79</v>
      </c>
      <c r="D4473" s="98">
        <f t="shared" si="143"/>
        <v>-0.87912448443944502</v>
      </c>
      <c r="E4473" s="98">
        <v>-9.9808061420345595E-3</v>
      </c>
      <c r="F4473" s="98">
        <v>4464</v>
      </c>
      <c r="G4473" s="76">
        <f t="shared" ca="1" si="142"/>
        <v>-2.0614602287658112E-2</v>
      </c>
    </row>
    <row r="4474" spans="2:7">
      <c r="B4474" s="283">
        <v>44678.645833333336</v>
      </c>
      <c r="C4474" s="284">
        <v>408.48</v>
      </c>
      <c r="D4474" s="98">
        <f t="shared" si="143"/>
        <v>14.838697169445522</v>
      </c>
      <c r="E4474" s="98">
        <v>-9.9854580707707807E-3</v>
      </c>
      <c r="F4474" s="98">
        <v>4465</v>
      </c>
      <c r="G4474" s="76">
        <f t="shared" ca="1" si="142"/>
        <v>1.3426718907379268E-2</v>
      </c>
    </row>
    <row r="4475" spans="2:7">
      <c r="B4475" s="283">
        <v>41001.645833333336</v>
      </c>
      <c r="C4475" s="284">
        <v>211.18</v>
      </c>
      <c r="D4475" s="98">
        <f t="shared" si="143"/>
        <v>-0.48301018409714058</v>
      </c>
      <c r="E4475" s="98">
        <v>-9.9854671604706624E-3</v>
      </c>
      <c r="F4475" s="98">
        <v>4466</v>
      </c>
      <c r="G4475" s="76">
        <f t="shared" ca="1" si="142"/>
        <v>-5.2251805619559586E-3</v>
      </c>
    </row>
    <row r="4476" spans="2:7">
      <c r="B4476" s="283">
        <v>39196.645833333336</v>
      </c>
      <c r="C4476" s="284">
        <v>87.18</v>
      </c>
      <c r="D4476" s="98">
        <f t="shared" si="143"/>
        <v>-0.5871768159863624</v>
      </c>
      <c r="E4476" s="98">
        <v>-9.9931864637746726E-3</v>
      </c>
      <c r="F4476" s="98">
        <v>4467</v>
      </c>
      <c r="G4476" s="76">
        <f t="shared" ca="1" si="142"/>
        <v>2.1767479245189916E-2</v>
      </c>
    </row>
    <row r="4477" spans="2:7">
      <c r="B4477" s="283">
        <v>39391.645833333336</v>
      </c>
      <c r="C4477" s="284">
        <v>93.08</v>
      </c>
      <c r="D4477" s="98">
        <f t="shared" si="143"/>
        <v>6.767607249369112E-2</v>
      </c>
      <c r="E4477" s="98">
        <v>-9.9978727930227773E-3</v>
      </c>
      <c r="F4477" s="98">
        <v>4468</v>
      </c>
      <c r="G4477" s="76">
        <f t="shared" ca="1" si="142"/>
        <v>1.7846516715229986E-2</v>
      </c>
    </row>
    <row r="4478" spans="2:7">
      <c r="B4478" s="283">
        <v>44301.645833333336</v>
      </c>
      <c r="C4478" s="284">
        <v>291.5</v>
      </c>
      <c r="D4478" s="98">
        <f t="shared" si="143"/>
        <v>2.1317146540610228</v>
      </c>
      <c r="E4478" s="98">
        <v>-1.0018678892851018E-2</v>
      </c>
      <c r="F4478" s="98">
        <v>4469</v>
      </c>
      <c r="G4478" s="76">
        <f t="shared" ca="1" si="142"/>
        <v>-1.4849829069073055E-2</v>
      </c>
    </row>
    <row r="4479" spans="2:7">
      <c r="B4479" s="283">
        <v>41851.645833333336</v>
      </c>
      <c r="C4479" s="284">
        <v>176.81</v>
      </c>
      <c r="D4479" s="98">
        <f t="shared" si="143"/>
        <v>-0.39344768439108058</v>
      </c>
      <c r="E4479" s="98">
        <v>-1.002239641657332E-2</v>
      </c>
      <c r="F4479" s="98">
        <v>4470</v>
      </c>
      <c r="G4479" s="76">
        <f t="shared" ca="1" si="142"/>
        <v>1.7224764689250011E-2</v>
      </c>
    </row>
    <row r="4480" spans="2:7">
      <c r="B4480" s="283">
        <v>41669.645833333336</v>
      </c>
      <c r="C4480" s="284">
        <v>168.65</v>
      </c>
      <c r="D4480" s="98">
        <f t="shared" si="143"/>
        <v>-4.6151235789830825E-2</v>
      </c>
      <c r="E4480" s="98">
        <v>-1.0037567504109002E-2</v>
      </c>
      <c r="F4480" s="98">
        <v>4471</v>
      </c>
      <c r="G4480" s="76">
        <f t="shared" ca="1" si="142"/>
        <v>-3.0188312740624383E-2</v>
      </c>
    </row>
    <row r="4481" spans="2:7">
      <c r="B4481" s="283">
        <v>36958.645833333336</v>
      </c>
      <c r="C4481" s="284">
        <v>28.6</v>
      </c>
      <c r="D4481" s="98">
        <f t="shared" si="143"/>
        <v>-0.83041802549659061</v>
      </c>
      <c r="E4481" s="98">
        <v>-1.003807545863622E-2</v>
      </c>
      <c r="F4481" s="98">
        <v>4472</v>
      </c>
      <c r="G4481" s="76">
        <f t="shared" ca="1" si="142"/>
        <v>2.1320360479920333E-2</v>
      </c>
    </row>
    <row r="4482" spans="2:7">
      <c r="B4482" s="283">
        <v>43276.645833333336</v>
      </c>
      <c r="C4482" s="284">
        <v>254.35</v>
      </c>
      <c r="D4482" s="98">
        <f t="shared" si="143"/>
        <v>7.8933566433566433</v>
      </c>
      <c r="E4482" s="98">
        <v>-1.004164558440046E-2</v>
      </c>
      <c r="F4482" s="98">
        <v>4473</v>
      </c>
      <c r="G4482" s="76">
        <f t="shared" ca="1" si="142"/>
        <v>-6.307313073089843E-2</v>
      </c>
    </row>
    <row r="4483" spans="2:7">
      <c r="B4483" s="283">
        <v>37662.645833333336</v>
      </c>
      <c r="C4483" s="284">
        <v>21.67</v>
      </c>
      <c r="D4483" s="98">
        <f t="shared" si="143"/>
        <v>-0.91480243758600355</v>
      </c>
      <c r="E4483" s="98">
        <v>-1.005025125628134E-2</v>
      </c>
      <c r="F4483" s="98">
        <v>4474</v>
      </c>
      <c r="G4483" s="76">
        <f t="shared" ca="1" si="142"/>
        <v>-8.3963823524230985E-3</v>
      </c>
    </row>
    <row r="4484" spans="2:7">
      <c r="B4484" s="283">
        <v>41276.645833333336</v>
      </c>
      <c r="C4484" s="284">
        <v>227.49</v>
      </c>
      <c r="D4484" s="98">
        <f t="shared" si="143"/>
        <v>9.4979233964005534</v>
      </c>
      <c r="E4484" s="98">
        <v>-1.0052219321148859E-2</v>
      </c>
      <c r="F4484" s="98">
        <v>4475</v>
      </c>
      <c r="G4484" s="76">
        <f t="shared" ca="1" si="142"/>
        <v>4.2155130612629051E-2</v>
      </c>
    </row>
    <row r="4485" spans="2:7">
      <c r="B4485" s="283">
        <v>41452.645833333336</v>
      </c>
      <c r="C4485" s="284">
        <v>191.81</v>
      </c>
      <c r="D4485" s="98">
        <f t="shared" si="143"/>
        <v>-0.15684205899160408</v>
      </c>
      <c r="E4485" s="98">
        <v>-1.0063996696944577E-2</v>
      </c>
      <c r="F4485" s="98">
        <v>4476</v>
      </c>
      <c r="G4485" s="76">
        <f t="shared" ca="1" si="142"/>
        <v>5.589734619696541E-2</v>
      </c>
    </row>
    <row r="4486" spans="2:7">
      <c r="B4486" s="283">
        <v>44132.645833333336</v>
      </c>
      <c r="C4486" s="284">
        <v>299.97000000000003</v>
      </c>
      <c r="D4486" s="98">
        <f t="shared" si="143"/>
        <v>0.5638913508159118</v>
      </c>
      <c r="E4486" s="98">
        <v>-1.0065342221635354E-2</v>
      </c>
      <c r="F4486" s="98">
        <v>4477</v>
      </c>
      <c r="G4486" s="76">
        <f t="shared" ca="1" si="142"/>
        <v>8.1593520941544134E-3</v>
      </c>
    </row>
    <row r="4487" spans="2:7">
      <c r="B4487" s="283">
        <v>44138.645833333336</v>
      </c>
      <c r="C4487" s="284">
        <v>290.97000000000003</v>
      </c>
      <c r="D4487" s="98">
        <f t="shared" si="143"/>
        <v>-3.0003000300030003E-2</v>
      </c>
      <c r="E4487" s="98">
        <v>-1.0070424931105992E-2</v>
      </c>
      <c r="F4487" s="98">
        <v>4478</v>
      </c>
      <c r="G4487" s="76">
        <f t="shared" ca="1" si="142"/>
        <v>-1.2296828115689176E-2</v>
      </c>
    </row>
    <row r="4488" spans="2:7">
      <c r="B4488" s="283">
        <v>43326.645833333336</v>
      </c>
      <c r="C4488" s="284">
        <v>281.55</v>
      </c>
      <c r="D4488" s="98">
        <f t="shared" si="143"/>
        <v>-3.2374471595009835E-2</v>
      </c>
      <c r="E4488" s="98">
        <v>-1.0090710920469759E-2</v>
      </c>
      <c r="F4488" s="98">
        <v>4479</v>
      </c>
      <c r="G4488" s="76">
        <f t="shared" ca="1" si="142"/>
        <v>1.7035865597585305E-2</v>
      </c>
    </row>
    <row r="4489" spans="2:7">
      <c r="B4489" s="283">
        <v>44861.645833333336</v>
      </c>
      <c r="C4489" s="284">
        <v>491.75</v>
      </c>
      <c r="D4489" s="98">
        <f t="shared" si="143"/>
        <v>0.74658142425856866</v>
      </c>
      <c r="E4489" s="98">
        <v>-1.0105280109507397E-2</v>
      </c>
      <c r="F4489" s="98">
        <v>4480</v>
      </c>
      <c r="G4489" s="76">
        <f t="shared" ca="1" si="142"/>
        <v>-5.0066831297211102E-2</v>
      </c>
    </row>
    <row r="4490" spans="2:7">
      <c r="B4490" s="283">
        <v>41191.645833333336</v>
      </c>
      <c r="C4490" s="284">
        <v>222.95</v>
      </c>
      <c r="D4490" s="98">
        <f t="shared" si="143"/>
        <v>-0.54661921708185057</v>
      </c>
      <c r="E4490" s="98">
        <v>-1.0122985392709727E-2</v>
      </c>
      <c r="F4490" s="98">
        <v>4481</v>
      </c>
      <c r="G4490" s="76">
        <f t="shared" ref="G4490:G4553" ca="1" si="144">_xlfn.NORM.INV(RAND(),M$12,M$13)</f>
        <v>-3.9760864367158207E-2</v>
      </c>
    </row>
    <row r="4491" spans="2:7">
      <c r="B4491" s="283">
        <v>45777.645833333336</v>
      </c>
      <c r="C4491" s="284">
        <v>2705.33</v>
      </c>
      <c r="D4491" s="98">
        <f t="shared" ref="D4491:D4554" si="145">C4491/C4490-1</f>
        <v>11.134245346490244</v>
      </c>
      <c r="E4491" s="98">
        <v>-1.0124405415294579E-2</v>
      </c>
      <c r="F4491" s="98">
        <v>4482</v>
      </c>
      <c r="G4491" s="76">
        <f t="shared" ca="1" si="144"/>
        <v>-1.5179867425459643E-2</v>
      </c>
    </row>
    <row r="4492" spans="2:7">
      <c r="B4492" s="283">
        <v>45392.645833333336</v>
      </c>
      <c r="C4492" s="284">
        <v>1031.47</v>
      </c>
      <c r="D4492" s="98">
        <f t="shared" si="145"/>
        <v>-0.61872673574018688</v>
      </c>
      <c r="E4492" s="98">
        <v>-1.0124565747298475E-2</v>
      </c>
      <c r="F4492" s="98">
        <v>4483</v>
      </c>
      <c r="G4492" s="76">
        <f t="shared" ca="1" si="144"/>
        <v>7.8957082767623903E-3</v>
      </c>
    </row>
    <row r="4493" spans="2:7">
      <c r="B4493" s="283">
        <v>38840.645833333336</v>
      </c>
      <c r="C4493" s="284">
        <v>103.62</v>
      </c>
      <c r="D4493" s="98">
        <f t="shared" si="145"/>
        <v>-0.89954143116135221</v>
      </c>
      <c r="E4493" s="98">
        <v>-1.012609858616742E-2</v>
      </c>
      <c r="F4493" s="98">
        <v>4484</v>
      </c>
      <c r="G4493" s="76">
        <f t="shared" ca="1" si="144"/>
        <v>-2.0822770682158841E-2</v>
      </c>
    </row>
    <row r="4494" spans="2:7">
      <c r="B4494" s="283">
        <v>37704.645833333336</v>
      </c>
      <c r="C4494" s="284">
        <v>20.52</v>
      </c>
      <c r="D4494" s="98">
        <f t="shared" si="145"/>
        <v>-0.8019687319050377</v>
      </c>
      <c r="E4494" s="98">
        <v>-1.013024602026058E-2</v>
      </c>
      <c r="F4494" s="98">
        <v>4485</v>
      </c>
      <c r="G4494" s="76">
        <f t="shared" ca="1" si="144"/>
        <v>-1.256779150378671E-2</v>
      </c>
    </row>
    <row r="4495" spans="2:7">
      <c r="B4495" s="283">
        <v>41297.645833333336</v>
      </c>
      <c r="C4495" s="284">
        <v>220.78</v>
      </c>
      <c r="D4495" s="98">
        <f t="shared" si="145"/>
        <v>9.7592592592592595</v>
      </c>
      <c r="E4495" s="98">
        <v>-1.0132711621233859E-2</v>
      </c>
      <c r="F4495" s="98">
        <v>4486</v>
      </c>
      <c r="G4495" s="76">
        <f t="shared" ca="1" si="144"/>
        <v>2.2831969050787961E-3</v>
      </c>
    </row>
    <row r="4496" spans="2:7">
      <c r="B4496" s="283">
        <v>40876.645833333336</v>
      </c>
      <c r="C4496" s="284">
        <v>193.41</v>
      </c>
      <c r="D4496" s="98">
        <f t="shared" si="145"/>
        <v>-0.12396956246036783</v>
      </c>
      <c r="E4496" s="98">
        <v>-1.0133578995854431E-2</v>
      </c>
      <c r="F4496" s="98">
        <v>4487</v>
      </c>
      <c r="G4496" s="76">
        <f t="shared" ca="1" si="144"/>
        <v>-5.6168701892554976E-2</v>
      </c>
    </row>
    <row r="4497" spans="2:7">
      <c r="B4497" s="283">
        <v>45049.645833333336</v>
      </c>
      <c r="C4497" s="284">
        <v>560.38</v>
      </c>
      <c r="D4497" s="98">
        <f t="shared" si="145"/>
        <v>1.897368284990435</v>
      </c>
      <c r="E4497" s="98">
        <v>-1.0139193103935629E-2</v>
      </c>
      <c r="F4497" s="98">
        <v>4488</v>
      </c>
      <c r="G4497" s="76">
        <f t="shared" ca="1" si="144"/>
        <v>-3.049437934630414E-2</v>
      </c>
    </row>
    <row r="4498" spans="2:7">
      <c r="B4498" s="283">
        <v>39822.645833333336</v>
      </c>
      <c r="C4498" s="284">
        <v>52.69</v>
      </c>
      <c r="D4498" s="98">
        <f t="shared" si="145"/>
        <v>-0.90597451729183764</v>
      </c>
      <c r="E4498" s="98">
        <v>-1.0144655269584857E-2</v>
      </c>
      <c r="F4498" s="98">
        <v>4489</v>
      </c>
      <c r="G4498" s="76">
        <f t="shared" ca="1" si="144"/>
        <v>-1.5837733227532551E-2</v>
      </c>
    </row>
    <row r="4499" spans="2:7">
      <c r="B4499" s="283">
        <v>42986.645833333336</v>
      </c>
      <c r="C4499" s="284">
        <v>343.3</v>
      </c>
      <c r="D4499" s="98">
        <f t="shared" si="145"/>
        <v>5.515467830707915</v>
      </c>
      <c r="E4499" s="98">
        <v>-1.0149357015166283E-2</v>
      </c>
      <c r="F4499" s="98">
        <v>4490</v>
      </c>
      <c r="G4499" s="76">
        <f t="shared" ca="1" si="144"/>
        <v>3.6969083635497467E-2</v>
      </c>
    </row>
    <row r="4500" spans="2:7">
      <c r="B4500" s="283">
        <v>37196.645833333336</v>
      </c>
      <c r="C4500" s="284">
        <v>22.39</v>
      </c>
      <c r="D4500" s="98">
        <f t="shared" si="145"/>
        <v>-0.93478007573550825</v>
      </c>
      <c r="E4500" s="98">
        <v>-1.0167992926613634E-2</v>
      </c>
      <c r="F4500" s="98">
        <v>4491</v>
      </c>
      <c r="G4500" s="76">
        <f t="shared" ca="1" si="144"/>
        <v>-3.6689312706537622E-2</v>
      </c>
    </row>
    <row r="4501" spans="2:7">
      <c r="B4501" s="283">
        <v>42902.645833333336</v>
      </c>
      <c r="C4501" s="284">
        <v>411.22</v>
      </c>
      <c r="D4501" s="98">
        <f t="shared" si="145"/>
        <v>17.366234926306387</v>
      </c>
      <c r="E4501" s="98">
        <v>-1.0181730653508136E-2</v>
      </c>
      <c r="F4501" s="98">
        <v>4492</v>
      </c>
      <c r="G4501" s="76">
        <f t="shared" ca="1" si="144"/>
        <v>-2.2173978678581871E-3</v>
      </c>
    </row>
    <row r="4502" spans="2:7">
      <c r="B4502" s="283">
        <v>38793.645833333336</v>
      </c>
      <c r="C4502" s="284">
        <v>88.46</v>
      </c>
      <c r="D4502" s="98">
        <f t="shared" si="145"/>
        <v>-0.78488400369631828</v>
      </c>
      <c r="E4502" s="98">
        <v>-1.0182387825892425E-2</v>
      </c>
      <c r="F4502" s="98">
        <v>4493</v>
      </c>
      <c r="G4502" s="76">
        <f t="shared" ca="1" si="144"/>
        <v>-1.6896289141251686E-2</v>
      </c>
    </row>
    <row r="4503" spans="2:7">
      <c r="B4503" s="283">
        <v>37004.645833333336</v>
      </c>
      <c r="C4503" s="284">
        <v>24.28</v>
      </c>
      <c r="D4503" s="98">
        <f t="shared" si="145"/>
        <v>-0.72552566131584895</v>
      </c>
      <c r="E4503" s="98">
        <v>-1.019160211985326E-2</v>
      </c>
      <c r="F4503" s="98">
        <v>4494</v>
      </c>
      <c r="G4503" s="76">
        <f t="shared" ca="1" si="144"/>
        <v>-1.582821184093294E-2</v>
      </c>
    </row>
    <row r="4504" spans="2:7">
      <c r="B4504" s="283">
        <v>37867.645833333336</v>
      </c>
      <c r="C4504" s="284">
        <v>27.18</v>
      </c>
      <c r="D4504" s="98">
        <f t="shared" si="145"/>
        <v>0.11943986820428321</v>
      </c>
      <c r="E4504" s="98">
        <v>-1.0196649672250535E-2</v>
      </c>
      <c r="F4504" s="98">
        <v>4495</v>
      </c>
      <c r="G4504" s="76">
        <f t="shared" ca="1" si="144"/>
        <v>-2.2452808215789868E-3</v>
      </c>
    </row>
    <row r="4505" spans="2:7">
      <c r="B4505" s="283">
        <v>37831.645833333336</v>
      </c>
      <c r="C4505" s="284">
        <v>24.22</v>
      </c>
      <c r="D4505" s="98">
        <f t="shared" si="145"/>
        <v>-0.10890360559234735</v>
      </c>
      <c r="E4505" s="98">
        <v>-1.0216591744993897E-2</v>
      </c>
      <c r="F4505" s="98">
        <v>4496</v>
      </c>
      <c r="G4505" s="76">
        <f t="shared" ca="1" si="144"/>
        <v>-1.4882835438383469E-2</v>
      </c>
    </row>
    <row r="4506" spans="2:7">
      <c r="B4506" s="283">
        <v>43418.645833333336</v>
      </c>
      <c r="C4506" s="284">
        <v>275.93</v>
      </c>
      <c r="D4506" s="98">
        <f t="shared" si="145"/>
        <v>10.392650701899258</v>
      </c>
      <c r="E4506" s="98">
        <v>-1.0223115001075977E-2</v>
      </c>
      <c r="F4506" s="98">
        <v>4497</v>
      </c>
      <c r="G4506" s="76">
        <f t="shared" ca="1" si="144"/>
        <v>1.3143028686812134E-2</v>
      </c>
    </row>
    <row r="4507" spans="2:7">
      <c r="B4507" s="283">
        <v>38104.645833333336</v>
      </c>
      <c r="C4507" s="284">
        <v>26.13</v>
      </c>
      <c r="D4507" s="98">
        <f t="shared" si="145"/>
        <v>-0.90530206936541879</v>
      </c>
      <c r="E4507" s="98">
        <v>-1.0227272727272751E-2</v>
      </c>
      <c r="F4507" s="98">
        <v>4498</v>
      </c>
      <c r="G4507" s="76">
        <f t="shared" ca="1" si="144"/>
        <v>-3.8740966831326926E-2</v>
      </c>
    </row>
    <row r="4508" spans="2:7">
      <c r="B4508" s="283">
        <v>39713.645833333336</v>
      </c>
      <c r="C4508" s="284">
        <v>96.67</v>
      </c>
      <c r="D4508" s="98">
        <f t="shared" si="145"/>
        <v>2.6995790279372369</v>
      </c>
      <c r="E4508" s="98">
        <v>-1.0238558410975762E-2</v>
      </c>
      <c r="F4508" s="98">
        <v>4499</v>
      </c>
      <c r="G4508" s="76">
        <f t="shared" ca="1" si="144"/>
        <v>-7.1782846303633293E-3</v>
      </c>
    </row>
    <row r="4509" spans="2:7">
      <c r="B4509" s="283">
        <v>43026.645833333336</v>
      </c>
      <c r="C4509" s="284">
        <v>338.08</v>
      </c>
      <c r="D4509" s="98">
        <f t="shared" si="145"/>
        <v>2.4972587152167165</v>
      </c>
      <c r="E4509" s="98">
        <v>-1.0246501551613107E-2</v>
      </c>
      <c r="F4509" s="98">
        <v>4500</v>
      </c>
      <c r="G4509" s="76">
        <f t="shared" ca="1" si="144"/>
        <v>3.1096654637661938E-2</v>
      </c>
    </row>
    <row r="4510" spans="2:7">
      <c r="B4510" s="283">
        <v>42408.645833333336</v>
      </c>
      <c r="C4510" s="284">
        <v>384.17</v>
      </c>
      <c r="D4510" s="98">
        <f t="shared" si="145"/>
        <v>0.13632867960246098</v>
      </c>
      <c r="E4510" s="98">
        <v>-1.0253767873244835E-2</v>
      </c>
      <c r="F4510" s="98">
        <v>4501</v>
      </c>
      <c r="G4510" s="76">
        <f t="shared" ca="1" si="144"/>
        <v>1.1579197504801068E-2</v>
      </c>
    </row>
    <row r="4511" spans="2:7">
      <c r="B4511" s="283">
        <v>38772.645833333336</v>
      </c>
      <c r="C4511" s="284">
        <v>93.61</v>
      </c>
      <c r="D4511" s="98">
        <f t="shared" si="145"/>
        <v>-0.75633183226175915</v>
      </c>
      <c r="E4511" s="98">
        <v>-1.0255868048213101E-2</v>
      </c>
      <c r="F4511" s="98">
        <v>4502</v>
      </c>
      <c r="G4511" s="76">
        <f t="shared" ca="1" si="144"/>
        <v>5.2748740127995228E-2</v>
      </c>
    </row>
    <row r="4512" spans="2:7">
      <c r="B4512" s="283">
        <v>41369.645833333336</v>
      </c>
      <c r="C4512" s="284">
        <v>173.29</v>
      </c>
      <c r="D4512" s="98">
        <f t="shared" si="145"/>
        <v>0.85119111206067721</v>
      </c>
      <c r="E4512" s="98">
        <v>-1.0280427208864129E-2</v>
      </c>
      <c r="F4512" s="98">
        <v>4503</v>
      </c>
      <c r="G4512" s="76">
        <f t="shared" ca="1" si="144"/>
        <v>4.0631642552579769E-2</v>
      </c>
    </row>
    <row r="4513" spans="2:7">
      <c r="B4513" s="283">
        <v>39577.645833333336</v>
      </c>
      <c r="C4513" s="284">
        <v>93.38</v>
      </c>
      <c r="D4513" s="98">
        <f t="shared" si="145"/>
        <v>-0.46113451439783026</v>
      </c>
      <c r="E4513" s="98">
        <v>-1.0280869104398516E-2</v>
      </c>
      <c r="F4513" s="98">
        <v>4504</v>
      </c>
      <c r="G4513" s="76">
        <f t="shared" ca="1" si="144"/>
        <v>-4.1683995071894075E-2</v>
      </c>
    </row>
    <row r="4514" spans="2:7">
      <c r="B4514" s="283">
        <v>43578.645833333336</v>
      </c>
      <c r="C4514" s="284">
        <v>379.23</v>
      </c>
      <c r="D4514" s="98">
        <f t="shared" si="145"/>
        <v>3.061147997429857</v>
      </c>
      <c r="E4514" s="98">
        <v>-1.0282642169272105E-2</v>
      </c>
      <c r="F4514" s="98">
        <v>4505</v>
      </c>
      <c r="G4514" s="76">
        <f t="shared" ca="1" si="144"/>
        <v>-3.9331854668207995E-2</v>
      </c>
    </row>
    <row r="4515" spans="2:7">
      <c r="B4515" s="283">
        <v>38350.645833333336</v>
      </c>
      <c r="C4515" s="284">
        <v>32.67</v>
      </c>
      <c r="D4515" s="98">
        <f t="shared" si="145"/>
        <v>-0.91385175223479154</v>
      </c>
      <c r="E4515" s="98">
        <v>-1.0299909118448802E-2</v>
      </c>
      <c r="F4515" s="98">
        <v>4506</v>
      </c>
      <c r="G4515" s="76">
        <f t="shared" ca="1" si="144"/>
        <v>1.7763652289420326E-2</v>
      </c>
    </row>
    <row r="4516" spans="2:7">
      <c r="B4516" s="283">
        <v>45166.645833333336</v>
      </c>
      <c r="C4516" s="284">
        <v>711.42</v>
      </c>
      <c r="D4516" s="98">
        <f t="shared" si="145"/>
        <v>20.775941230486684</v>
      </c>
      <c r="E4516" s="98">
        <v>-1.030841784566594E-2</v>
      </c>
      <c r="F4516" s="98">
        <v>4507</v>
      </c>
      <c r="G4516" s="76">
        <f t="shared" ca="1" si="144"/>
        <v>-1.916307487127308E-2</v>
      </c>
    </row>
    <row r="4517" spans="2:7">
      <c r="B4517" s="283">
        <v>43623.645833333336</v>
      </c>
      <c r="C4517" s="284">
        <v>297.38</v>
      </c>
      <c r="D4517" s="98">
        <f t="shared" si="145"/>
        <v>-0.58199094768210058</v>
      </c>
      <c r="E4517" s="98">
        <v>-1.0316826411075675E-2</v>
      </c>
      <c r="F4517" s="98">
        <v>4508</v>
      </c>
      <c r="G4517" s="76">
        <f t="shared" ca="1" si="144"/>
        <v>2.2673630300748824E-3</v>
      </c>
    </row>
    <row r="4518" spans="2:7">
      <c r="B4518" s="283">
        <v>45082.645833333336</v>
      </c>
      <c r="C4518" s="284">
        <v>562.29999999999995</v>
      </c>
      <c r="D4518" s="98">
        <f t="shared" si="145"/>
        <v>0.89084672809200338</v>
      </c>
      <c r="E4518" s="98">
        <v>-1.0331414893429813E-2</v>
      </c>
      <c r="F4518" s="98">
        <v>4509</v>
      </c>
      <c r="G4518" s="76">
        <f t="shared" ca="1" si="144"/>
        <v>-3.8550071815329824E-3</v>
      </c>
    </row>
    <row r="4519" spans="2:7">
      <c r="B4519" s="283">
        <v>41025.645833333336</v>
      </c>
      <c r="C4519" s="284">
        <v>230.78</v>
      </c>
      <c r="D4519" s="98">
        <f t="shared" si="145"/>
        <v>-0.58957851680597551</v>
      </c>
      <c r="E4519" s="98">
        <v>-1.033492002229941E-2</v>
      </c>
      <c r="F4519" s="98">
        <v>4510</v>
      </c>
      <c r="G4519" s="76">
        <f t="shared" ca="1" si="144"/>
        <v>-1.5234764758282129E-2</v>
      </c>
    </row>
    <row r="4520" spans="2:7">
      <c r="B4520" s="283">
        <v>37595.645833333336</v>
      </c>
      <c r="C4520" s="284">
        <v>22.02</v>
      </c>
      <c r="D4520" s="98">
        <f t="shared" si="145"/>
        <v>-0.90458445272553945</v>
      </c>
      <c r="E4520" s="98">
        <v>-1.0337078651685427E-2</v>
      </c>
      <c r="F4520" s="98">
        <v>4511</v>
      </c>
      <c r="G4520" s="76">
        <f t="shared" ca="1" si="144"/>
        <v>9.2776970440547404E-3</v>
      </c>
    </row>
    <row r="4521" spans="2:7">
      <c r="B4521" s="283">
        <v>38835.645833333336</v>
      </c>
      <c r="C4521" s="284">
        <v>101.47</v>
      </c>
      <c r="D4521" s="98">
        <f t="shared" si="145"/>
        <v>3.6080835603996366</v>
      </c>
      <c r="E4521" s="98">
        <v>-1.0338437530478917E-2</v>
      </c>
      <c r="F4521" s="98">
        <v>4512</v>
      </c>
      <c r="G4521" s="76">
        <f t="shared" ca="1" si="144"/>
        <v>-2.4236278772835941E-4</v>
      </c>
    </row>
    <row r="4522" spans="2:7">
      <c r="B4522" s="283">
        <v>41724.645833333336</v>
      </c>
      <c r="C4522" s="284">
        <v>212.34</v>
      </c>
      <c r="D4522" s="98">
        <f t="shared" si="145"/>
        <v>1.0926382181925693</v>
      </c>
      <c r="E4522" s="98">
        <v>-1.0346756152125325E-2</v>
      </c>
      <c r="F4522" s="98">
        <v>4513</v>
      </c>
      <c r="G4522" s="76">
        <f t="shared" ca="1" si="144"/>
        <v>-7.8343781632005654E-3</v>
      </c>
    </row>
    <row r="4523" spans="2:7">
      <c r="B4523" s="283">
        <v>38268.645833333336</v>
      </c>
      <c r="C4523" s="284">
        <v>28.67</v>
      </c>
      <c r="D4523" s="98">
        <f t="shared" si="145"/>
        <v>-0.86498069134407085</v>
      </c>
      <c r="E4523" s="98">
        <v>-1.0355540214014414E-2</v>
      </c>
      <c r="F4523" s="98">
        <v>4514</v>
      </c>
      <c r="G4523" s="76">
        <f t="shared" ca="1" si="144"/>
        <v>3.7904486149069334E-2</v>
      </c>
    </row>
    <row r="4524" spans="2:7">
      <c r="B4524" s="283">
        <v>38775.645833333336</v>
      </c>
      <c r="C4524" s="284">
        <v>92.64</v>
      </c>
      <c r="D4524" s="98">
        <f t="shared" si="145"/>
        <v>2.2312521799790721</v>
      </c>
      <c r="E4524" s="98">
        <v>-1.0362140796923436E-2</v>
      </c>
      <c r="F4524" s="98">
        <v>4515</v>
      </c>
      <c r="G4524" s="76">
        <f t="shared" ca="1" si="144"/>
        <v>-1.266764975768152E-2</v>
      </c>
    </row>
    <row r="4525" spans="2:7">
      <c r="B4525" s="283">
        <v>38940.645833333336</v>
      </c>
      <c r="C4525" s="284">
        <v>78.17</v>
      </c>
      <c r="D4525" s="98">
        <f t="shared" si="145"/>
        <v>-0.15619602763385143</v>
      </c>
      <c r="E4525" s="98">
        <v>-1.0381060893783989E-2</v>
      </c>
      <c r="F4525" s="98">
        <v>4516</v>
      </c>
      <c r="G4525" s="76">
        <f t="shared" ca="1" si="144"/>
        <v>1.0212216586316271E-2</v>
      </c>
    </row>
    <row r="4526" spans="2:7">
      <c r="B4526" s="283">
        <v>37217.645833333336</v>
      </c>
      <c r="C4526" s="284">
        <v>25.73</v>
      </c>
      <c r="D4526" s="98">
        <f t="shared" si="145"/>
        <v>-0.67084559293846746</v>
      </c>
      <c r="E4526" s="98">
        <v>-1.0384615384615326E-2</v>
      </c>
      <c r="F4526" s="98">
        <v>4517</v>
      </c>
      <c r="G4526" s="76">
        <f t="shared" ca="1" si="144"/>
        <v>1.8584418849734548E-2</v>
      </c>
    </row>
    <row r="4527" spans="2:7">
      <c r="B4527" s="283">
        <v>43588.645833333336</v>
      </c>
      <c r="C4527" s="284">
        <v>355.1</v>
      </c>
      <c r="D4527" s="98">
        <f t="shared" si="145"/>
        <v>12.801010493587253</v>
      </c>
      <c r="E4527" s="98">
        <v>-1.039489451829545E-2</v>
      </c>
      <c r="F4527" s="98">
        <v>4518</v>
      </c>
      <c r="G4527" s="76">
        <f t="shared" ca="1" si="144"/>
        <v>-3.5346503283129577E-2</v>
      </c>
    </row>
    <row r="4528" spans="2:7">
      <c r="B4528" s="283">
        <v>44253.645833333336</v>
      </c>
      <c r="C4528" s="284">
        <v>299.62</v>
      </c>
      <c r="D4528" s="98">
        <f t="shared" si="145"/>
        <v>-0.15623767952689382</v>
      </c>
      <c r="E4528" s="98">
        <v>-1.0403936981867368E-2</v>
      </c>
      <c r="F4528" s="98">
        <v>4519</v>
      </c>
      <c r="G4528" s="76">
        <f t="shared" ca="1" si="144"/>
        <v>2.4194722515451905E-2</v>
      </c>
    </row>
    <row r="4529" spans="2:7">
      <c r="B4529" s="283">
        <v>38217.645833333336</v>
      </c>
      <c r="C4529" s="284">
        <v>25.68</v>
      </c>
      <c r="D4529" s="98">
        <f t="shared" si="145"/>
        <v>-0.91429143581870365</v>
      </c>
      <c r="E4529" s="98">
        <v>-1.0404624277456587E-2</v>
      </c>
      <c r="F4529" s="98">
        <v>4520</v>
      </c>
      <c r="G4529" s="76">
        <f t="shared" ca="1" si="144"/>
        <v>2.3127082132782723E-2</v>
      </c>
    </row>
    <row r="4530" spans="2:7">
      <c r="B4530" s="283">
        <v>37412.645833333336</v>
      </c>
      <c r="C4530" s="284">
        <v>25.67</v>
      </c>
      <c r="D4530" s="98">
        <f t="shared" si="145"/>
        <v>-3.8940809968834866E-4</v>
      </c>
      <c r="E4530" s="98">
        <v>-1.0408635312258996E-2</v>
      </c>
      <c r="F4530" s="98">
        <v>4521</v>
      </c>
      <c r="G4530" s="76">
        <f t="shared" ca="1" si="144"/>
        <v>3.0601647466372076E-2</v>
      </c>
    </row>
    <row r="4531" spans="2:7">
      <c r="B4531" s="283">
        <v>41978.645833333336</v>
      </c>
      <c r="C4531" s="284">
        <v>204.15</v>
      </c>
      <c r="D4531" s="98">
        <f t="shared" si="145"/>
        <v>6.9528632645111017</v>
      </c>
      <c r="E4531" s="98">
        <v>-1.0421715947649068E-2</v>
      </c>
      <c r="F4531" s="98">
        <v>4522</v>
      </c>
      <c r="G4531" s="76">
        <f t="shared" ca="1" si="144"/>
        <v>1.6861240852830833E-2</v>
      </c>
    </row>
    <row r="4532" spans="2:7">
      <c r="B4532" s="283">
        <v>39589.645833333336</v>
      </c>
      <c r="C4532" s="284">
        <v>93.93</v>
      </c>
      <c r="D4532" s="98">
        <f t="shared" si="145"/>
        <v>-0.53989713445995591</v>
      </c>
      <c r="E4532" s="98">
        <v>-1.0429835651074582E-2</v>
      </c>
      <c r="F4532" s="98">
        <v>4523</v>
      </c>
      <c r="G4532" s="76">
        <f t="shared" ca="1" si="144"/>
        <v>-4.1816886798078767E-2</v>
      </c>
    </row>
    <row r="4533" spans="2:7">
      <c r="B4533" s="283">
        <v>38798.645833333336</v>
      </c>
      <c r="C4533" s="284">
        <v>86.32</v>
      </c>
      <c r="D4533" s="98">
        <f t="shared" si="145"/>
        <v>-8.1017779197274709E-2</v>
      </c>
      <c r="E4533" s="98">
        <v>-1.0432190760059745E-2</v>
      </c>
      <c r="F4533" s="98">
        <v>4524</v>
      </c>
      <c r="G4533" s="76">
        <f t="shared" ca="1" si="144"/>
        <v>-1.1789126952347559E-2</v>
      </c>
    </row>
    <row r="4534" spans="2:7">
      <c r="B4534" s="283">
        <v>41740.645833333336</v>
      </c>
      <c r="C4534" s="284">
        <v>214.93</v>
      </c>
      <c r="D4534" s="98">
        <f t="shared" si="145"/>
        <v>1.4899212233549584</v>
      </c>
      <c r="E4534" s="98">
        <v>-1.0451197053406913E-2</v>
      </c>
      <c r="F4534" s="98">
        <v>4525</v>
      </c>
      <c r="G4534" s="76">
        <f t="shared" ca="1" si="144"/>
        <v>3.0010062340828928E-2</v>
      </c>
    </row>
    <row r="4535" spans="2:7">
      <c r="B4535" s="283">
        <v>38475.645833333336</v>
      </c>
      <c r="C4535" s="284">
        <v>52.06</v>
      </c>
      <c r="D4535" s="98">
        <f t="shared" si="145"/>
        <v>-0.7577816033127065</v>
      </c>
      <c r="E4535" s="98">
        <v>-1.0454286257365442E-2</v>
      </c>
      <c r="F4535" s="98">
        <v>4526</v>
      </c>
      <c r="G4535" s="76">
        <f t="shared" ca="1" si="144"/>
        <v>3.2888316624897926E-2</v>
      </c>
    </row>
    <row r="4536" spans="2:7">
      <c r="B4536" s="283">
        <v>37546.645833333336</v>
      </c>
      <c r="C4536" s="284">
        <v>24.61</v>
      </c>
      <c r="D4536" s="98">
        <f t="shared" si="145"/>
        <v>-0.52727621974644645</v>
      </c>
      <c r="E4536" s="98">
        <v>-1.0454362685967111E-2</v>
      </c>
      <c r="F4536" s="98">
        <v>4527</v>
      </c>
      <c r="G4536" s="76">
        <f t="shared" ca="1" si="144"/>
        <v>1.295109745329443E-2</v>
      </c>
    </row>
    <row r="4537" spans="2:7">
      <c r="B4537" s="283">
        <v>41920.645833333336</v>
      </c>
      <c r="C4537" s="284">
        <v>189.13</v>
      </c>
      <c r="D4537" s="98">
        <f t="shared" si="145"/>
        <v>6.6850873628606253</v>
      </c>
      <c r="E4537" s="98">
        <v>-1.0464082038403211E-2</v>
      </c>
      <c r="F4537" s="98">
        <v>4528</v>
      </c>
      <c r="G4537" s="76">
        <f t="shared" ca="1" si="144"/>
        <v>3.0872662665418042E-3</v>
      </c>
    </row>
    <row r="4538" spans="2:7">
      <c r="B4538" s="283">
        <v>42775.645833333336</v>
      </c>
      <c r="C4538" s="284">
        <v>354.22</v>
      </c>
      <c r="D4538" s="98">
        <f t="shared" si="145"/>
        <v>0.87289166181991251</v>
      </c>
      <c r="E4538" s="98">
        <v>-1.0475738190351191E-2</v>
      </c>
      <c r="F4538" s="98">
        <v>4529</v>
      </c>
      <c r="G4538" s="76">
        <f t="shared" ca="1" si="144"/>
        <v>-4.7134913685921251E-2</v>
      </c>
    </row>
    <row r="4539" spans="2:7">
      <c r="B4539" s="283">
        <v>42797.645833333336</v>
      </c>
      <c r="C4539" s="284">
        <v>339.03</v>
      </c>
      <c r="D4539" s="98">
        <f t="shared" si="145"/>
        <v>-4.2882954096324477E-2</v>
      </c>
      <c r="E4539" s="98">
        <v>-1.0478080672465251E-2</v>
      </c>
      <c r="F4539" s="98">
        <v>4530</v>
      </c>
      <c r="G4539" s="76">
        <f t="shared" ca="1" si="144"/>
        <v>-1.8411353609185204E-2</v>
      </c>
    </row>
    <row r="4540" spans="2:7">
      <c r="B4540" s="283">
        <v>42009.645833333336</v>
      </c>
      <c r="C4540" s="284">
        <v>195.45</v>
      </c>
      <c r="D4540" s="98">
        <f t="shared" si="145"/>
        <v>-0.42350234492522787</v>
      </c>
      <c r="E4540" s="98">
        <v>-1.0479951397326936E-2</v>
      </c>
      <c r="F4540" s="98">
        <v>4531</v>
      </c>
      <c r="G4540" s="76">
        <f t="shared" ca="1" si="144"/>
        <v>2.6286946583979863E-2</v>
      </c>
    </row>
    <row r="4541" spans="2:7">
      <c r="B4541" s="283">
        <v>44622.645833333336</v>
      </c>
      <c r="C4541" s="284">
        <v>337.55</v>
      </c>
      <c r="D4541" s="98">
        <f t="shared" si="145"/>
        <v>0.7270401637247379</v>
      </c>
      <c r="E4541" s="98">
        <v>-1.0494532876029639E-2</v>
      </c>
      <c r="F4541" s="98">
        <v>4532</v>
      </c>
      <c r="G4541" s="76">
        <f t="shared" ca="1" si="144"/>
        <v>1.8407011780325354E-2</v>
      </c>
    </row>
    <row r="4542" spans="2:7">
      <c r="B4542" s="283">
        <v>39027.645833333336</v>
      </c>
      <c r="C4542" s="284">
        <v>69.73</v>
      </c>
      <c r="D4542" s="98">
        <f t="shared" si="145"/>
        <v>-0.79342319656347204</v>
      </c>
      <c r="E4542" s="98">
        <v>-1.0500922378316901E-2</v>
      </c>
      <c r="F4542" s="98">
        <v>4533</v>
      </c>
      <c r="G4542" s="76">
        <f t="shared" ca="1" si="144"/>
        <v>-2.9094609031313213E-2</v>
      </c>
    </row>
    <row r="4543" spans="2:7">
      <c r="B4543" s="283">
        <v>37414.645833333336</v>
      </c>
      <c r="C4543" s="284">
        <v>25.4</v>
      </c>
      <c r="D4543" s="98">
        <f t="shared" si="145"/>
        <v>-0.63573784597734129</v>
      </c>
      <c r="E4543" s="98">
        <v>-1.0518114530580602E-2</v>
      </c>
      <c r="F4543" s="98">
        <v>4534</v>
      </c>
      <c r="G4543" s="76">
        <f t="shared" ca="1" si="144"/>
        <v>1.3775256192329107E-2</v>
      </c>
    </row>
    <row r="4544" spans="2:7">
      <c r="B4544" s="283">
        <v>39643.645833333336</v>
      </c>
      <c r="C4544" s="284">
        <v>88.4</v>
      </c>
      <c r="D4544" s="98">
        <f t="shared" si="145"/>
        <v>2.4803149606299217</v>
      </c>
      <c r="E4544" s="98">
        <v>-1.052160286545778E-2</v>
      </c>
      <c r="F4544" s="98">
        <v>4535</v>
      </c>
      <c r="G4544" s="76">
        <f t="shared" ca="1" si="144"/>
        <v>-1.7282380251458826E-2</v>
      </c>
    </row>
    <row r="4545" spans="2:7">
      <c r="B4545" s="283">
        <v>43564.645833333336</v>
      </c>
      <c r="C4545" s="284">
        <v>367.93</v>
      </c>
      <c r="D4545" s="98">
        <f t="shared" si="145"/>
        <v>3.1621040723981899</v>
      </c>
      <c r="E4545" s="98">
        <v>-1.0541885168750875E-2</v>
      </c>
      <c r="F4545" s="98">
        <v>4536</v>
      </c>
      <c r="G4545" s="76">
        <f t="shared" ca="1" si="144"/>
        <v>-4.8733318676846341E-2</v>
      </c>
    </row>
    <row r="4546" spans="2:7">
      <c r="B4546" s="283">
        <v>42076.645833333336</v>
      </c>
      <c r="C4546" s="284">
        <v>156.68</v>
      </c>
      <c r="D4546" s="98">
        <f t="shared" si="145"/>
        <v>-0.5741581279047645</v>
      </c>
      <c r="E4546" s="98">
        <v>-1.0546258288601118E-2</v>
      </c>
      <c r="F4546" s="98">
        <v>4537</v>
      </c>
      <c r="G4546" s="76">
        <f t="shared" ca="1" si="144"/>
        <v>-4.1541082174459051E-2</v>
      </c>
    </row>
    <row r="4547" spans="2:7">
      <c r="B4547" s="283">
        <v>38848.645833333336</v>
      </c>
      <c r="C4547" s="284">
        <v>101.27</v>
      </c>
      <c r="D4547" s="98">
        <f t="shared" si="145"/>
        <v>-0.35365075312739347</v>
      </c>
      <c r="E4547" s="98">
        <v>-1.0552027357107918E-2</v>
      </c>
      <c r="F4547" s="98">
        <v>4538</v>
      </c>
      <c r="G4547" s="76">
        <f t="shared" ca="1" si="144"/>
        <v>-1.392831826096373E-2</v>
      </c>
    </row>
    <row r="4548" spans="2:7">
      <c r="B4548" s="283">
        <v>41239.645833333336</v>
      </c>
      <c r="C4548" s="284">
        <v>213.37</v>
      </c>
      <c r="D4548" s="98">
        <f t="shared" si="145"/>
        <v>1.1069418386491559</v>
      </c>
      <c r="E4548" s="98">
        <v>-1.0572687224669641E-2</v>
      </c>
      <c r="F4548" s="98">
        <v>4539</v>
      </c>
      <c r="G4548" s="76">
        <f t="shared" ca="1" si="144"/>
        <v>-2.2138675387087463E-2</v>
      </c>
    </row>
    <row r="4549" spans="2:7">
      <c r="B4549" s="283">
        <v>36782.645833333336</v>
      </c>
      <c r="C4549" s="284">
        <v>27.13</v>
      </c>
      <c r="D4549" s="98">
        <f t="shared" si="145"/>
        <v>-0.87284997890987492</v>
      </c>
      <c r="E4549" s="98">
        <v>-1.057622173595929E-2</v>
      </c>
      <c r="F4549" s="98">
        <v>4540</v>
      </c>
      <c r="G4549" s="76">
        <f t="shared" ca="1" si="144"/>
        <v>-1.4030567302161156E-2</v>
      </c>
    </row>
    <row r="4550" spans="2:7">
      <c r="B4550" s="283">
        <v>38583.645833333336</v>
      </c>
      <c r="C4550" s="284">
        <v>55.19</v>
      </c>
      <c r="D4550" s="98">
        <f t="shared" si="145"/>
        <v>1.0342793955031331</v>
      </c>
      <c r="E4550" s="98">
        <v>-1.0577267837934778E-2</v>
      </c>
      <c r="F4550" s="98">
        <v>4541</v>
      </c>
      <c r="G4550" s="76">
        <f t="shared" ca="1" si="144"/>
        <v>2.8158313404091615E-2</v>
      </c>
    </row>
    <row r="4551" spans="2:7">
      <c r="B4551" s="283">
        <v>41418.645833333336</v>
      </c>
      <c r="C4551" s="284">
        <v>213.74</v>
      </c>
      <c r="D4551" s="98">
        <f t="shared" si="145"/>
        <v>2.8728030440297156</v>
      </c>
      <c r="E4551" s="98">
        <v>-1.0600379576910623E-2</v>
      </c>
      <c r="F4551" s="98">
        <v>4542</v>
      </c>
      <c r="G4551" s="76">
        <f t="shared" ca="1" si="144"/>
        <v>1.7330779979898101E-2</v>
      </c>
    </row>
    <row r="4552" spans="2:7">
      <c r="B4552" s="283">
        <v>37886.645833333336</v>
      </c>
      <c r="C4552" s="284">
        <v>24.18</v>
      </c>
      <c r="D4552" s="98">
        <f t="shared" si="145"/>
        <v>-0.8868719004397867</v>
      </c>
      <c r="E4552" s="98">
        <v>-1.0638297872340496E-2</v>
      </c>
      <c r="F4552" s="98">
        <v>4543</v>
      </c>
      <c r="G4552" s="76">
        <f t="shared" ca="1" si="144"/>
        <v>-1.6358443142863426E-2</v>
      </c>
    </row>
    <row r="4553" spans="2:7">
      <c r="B4553" s="283">
        <v>43229.645833333336</v>
      </c>
      <c r="C4553" s="284">
        <v>285.5</v>
      </c>
      <c r="D4553" s="98">
        <f t="shared" si="145"/>
        <v>10.807278742762614</v>
      </c>
      <c r="E4553" s="98">
        <v>-1.0638666528052121E-2</v>
      </c>
      <c r="F4553" s="98">
        <v>4544</v>
      </c>
      <c r="G4553" s="76">
        <f t="shared" ca="1" si="144"/>
        <v>5.4225273305802658E-2</v>
      </c>
    </row>
    <row r="4554" spans="2:7">
      <c r="B4554" s="283">
        <v>37139.645833333336</v>
      </c>
      <c r="C4554" s="284">
        <v>20.45</v>
      </c>
      <c r="D4554" s="98">
        <f t="shared" si="145"/>
        <v>-0.92837127845884415</v>
      </c>
      <c r="E4554" s="98">
        <v>-1.0643444605708874E-2</v>
      </c>
      <c r="F4554" s="98">
        <v>4545</v>
      </c>
      <c r="G4554" s="76">
        <f t="shared" ref="G4554:G4617" ca="1" si="146">_xlfn.NORM.INV(RAND(),M$12,M$13)</f>
        <v>-4.762013260889349E-3</v>
      </c>
    </row>
    <row r="4555" spans="2:7">
      <c r="B4555" s="283">
        <v>42521.645833333336</v>
      </c>
      <c r="C4555" s="284">
        <v>295.39999999999998</v>
      </c>
      <c r="D4555" s="98">
        <f t="shared" ref="D4555:D4618" si="147">C4555/C4554-1</f>
        <v>13.444987775061124</v>
      </c>
      <c r="E4555" s="98">
        <v>-1.0650411949896244E-2</v>
      </c>
      <c r="F4555" s="98">
        <v>4546</v>
      </c>
      <c r="G4555" s="76">
        <f t="shared" ca="1" si="146"/>
        <v>-4.3505553629268699E-3</v>
      </c>
    </row>
    <row r="4556" spans="2:7">
      <c r="B4556" s="283">
        <v>37771.645833333336</v>
      </c>
      <c r="C4556" s="284">
        <v>21.33</v>
      </c>
      <c r="D4556" s="98">
        <f t="shared" si="147"/>
        <v>-0.92779282329045365</v>
      </c>
      <c r="E4556" s="98">
        <v>-1.0667903525046429E-2</v>
      </c>
      <c r="F4556" s="98">
        <v>4547</v>
      </c>
      <c r="G4556" s="76">
        <f t="shared" ca="1" si="146"/>
        <v>-1.0859904659054438E-2</v>
      </c>
    </row>
    <row r="4557" spans="2:7">
      <c r="B4557" s="283">
        <v>40305.645833333336</v>
      </c>
      <c r="C4557" s="284">
        <v>123.34</v>
      </c>
      <c r="D4557" s="98">
        <f t="shared" si="147"/>
        <v>4.7824660103141126</v>
      </c>
      <c r="E4557" s="98">
        <v>-1.066816395283543E-2</v>
      </c>
      <c r="F4557" s="98">
        <v>4548</v>
      </c>
      <c r="G4557" s="76">
        <f t="shared" ca="1" si="146"/>
        <v>2.6793372080522834E-2</v>
      </c>
    </row>
    <row r="4558" spans="2:7">
      <c r="B4558" s="283">
        <v>43053.645833333336</v>
      </c>
      <c r="C4558" s="284">
        <v>344.88</v>
      </c>
      <c r="D4558" s="98">
        <f t="shared" si="147"/>
        <v>1.7961731798281173</v>
      </c>
      <c r="E4558" s="98">
        <v>-1.0671256454389044E-2</v>
      </c>
      <c r="F4558" s="98">
        <v>4549</v>
      </c>
      <c r="G4558" s="76">
        <f t="shared" ca="1" si="146"/>
        <v>1.2668918990998587E-2</v>
      </c>
    </row>
    <row r="4559" spans="2:7">
      <c r="B4559" s="283">
        <v>40142.645833333336</v>
      </c>
      <c r="C4559" s="284">
        <v>117.73</v>
      </c>
      <c r="D4559" s="98">
        <f t="shared" si="147"/>
        <v>-0.65863488749710042</v>
      </c>
      <c r="E4559" s="98">
        <v>-1.0672268907563009E-2</v>
      </c>
      <c r="F4559" s="98">
        <v>4550</v>
      </c>
      <c r="G4559" s="76">
        <f t="shared" ca="1" si="146"/>
        <v>5.8255192019187347E-3</v>
      </c>
    </row>
    <row r="4560" spans="2:7">
      <c r="B4560" s="283">
        <v>38195.645833333336</v>
      </c>
      <c r="C4560" s="284">
        <v>25.93</v>
      </c>
      <c r="D4560" s="98">
        <f t="shared" si="147"/>
        <v>-0.77975027605538094</v>
      </c>
      <c r="E4560" s="98">
        <v>-1.0682945440671499E-2</v>
      </c>
      <c r="F4560" s="98">
        <v>4551</v>
      </c>
      <c r="G4560" s="76">
        <f t="shared" ca="1" si="146"/>
        <v>2.2307242711341435E-2</v>
      </c>
    </row>
    <row r="4561" spans="2:7">
      <c r="B4561" s="283">
        <v>41801.645833333336</v>
      </c>
      <c r="C4561" s="284">
        <v>199.64</v>
      </c>
      <c r="D4561" s="98">
        <f t="shared" si="147"/>
        <v>6.6991901272657151</v>
      </c>
      <c r="E4561" s="98">
        <v>-1.0703666997026851E-2</v>
      </c>
      <c r="F4561" s="98">
        <v>4552</v>
      </c>
      <c r="G4561" s="76">
        <f t="shared" ca="1" si="146"/>
        <v>3.8448656086086781E-2</v>
      </c>
    </row>
    <row r="4562" spans="2:7">
      <c r="B4562" s="283">
        <v>41962.645833333336</v>
      </c>
      <c r="C4562" s="284">
        <v>206.62</v>
      </c>
      <c r="D4562" s="98">
        <f t="shared" si="147"/>
        <v>3.4962933279903963E-2</v>
      </c>
      <c r="E4562" s="98">
        <v>-1.0724887484439338E-2</v>
      </c>
      <c r="F4562" s="98">
        <v>4553</v>
      </c>
      <c r="G4562" s="76">
        <f t="shared" ca="1" si="146"/>
        <v>3.0503796295622738E-2</v>
      </c>
    </row>
    <row r="4563" spans="2:7">
      <c r="B4563" s="283">
        <v>45672.645833333336</v>
      </c>
      <c r="C4563" s="284">
        <v>1489.5</v>
      </c>
      <c r="D4563" s="98">
        <f t="shared" si="147"/>
        <v>6.2088858774561997</v>
      </c>
      <c r="E4563" s="98">
        <v>-1.0726264404077979E-2</v>
      </c>
      <c r="F4563" s="98">
        <v>4554</v>
      </c>
      <c r="G4563" s="76">
        <f t="shared" ca="1" si="146"/>
        <v>-1.7979845526050524E-2</v>
      </c>
    </row>
    <row r="4564" spans="2:7">
      <c r="B4564" s="283">
        <v>40836.645833333336</v>
      </c>
      <c r="C4564" s="284">
        <v>239.65</v>
      </c>
      <c r="D4564" s="98">
        <f t="shared" si="147"/>
        <v>-0.83910708291372949</v>
      </c>
      <c r="E4564" s="98">
        <v>-1.0732714138286914E-2</v>
      </c>
      <c r="F4564" s="98">
        <v>4555</v>
      </c>
      <c r="G4564" s="76">
        <f t="shared" ca="1" si="146"/>
        <v>2.2280380712969582E-2</v>
      </c>
    </row>
    <row r="4565" spans="2:7">
      <c r="B4565" s="283">
        <v>45803.645833333336</v>
      </c>
      <c r="C4565" s="284">
        <v>2759</v>
      </c>
      <c r="D4565" s="98">
        <f t="shared" si="147"/>
        <v>10.51262257458794</v>
      </c>
      <c r="E4565" s="98">
        <v>-1.0756543564001464E-2</v>
      </c>
      <c r="F4565" s="98">
        <v>4556</v>
      </c>
      <c r="G4565" s="76">
        <f t="shared" ca="1" si="146"/>
        <v>-3.5453418829680658E-2</v>
      </c>
    </row>
    <row r="4566" spans="2:7">
      <c r="B4566" s="283">
        <v>41120.645833333336</v>
      </c>
      <c r="C4566" s="284">
        <v>215.19</v>
      </c>
      <c r="D4566" s="98">
        <f t="shared" si="147"/>
        <v>-0.92200434940195719</v>
      </c>
      <c r="E4566" s="98">
        <v>-1.0757136946628054E-2</v>
      </c>
      <c r="F4566" s="98">
        <v>4557</v>
      </c>
      <c r="G4566" s="76">
        <f t="shared" ca="1" si="146"/>
        <v>-1.7431519558889709E-3</v>
      </c>
    </row>
    <row r="4567" spans="2:7">
      <c r="B4567" s="283">
        <v>42503.645833333336</v>
      </c>
      <c r="C4567" s="284">
        <v>276.57</v>
      </c>
      <c r="D4567" s="98">
        <f t="shared" si="147"/>
        <v>0.28523630280217471</v>
      </c>
      <c r="E4567" s="98">
        <v>-1.0766149223835675E-2</v>
      </c>
      <c r="F4567" s="98">
        <v>4558</v>
      </c>
      <c r="G4567" s="76">
        <f t="shared" ca="1" si="146"/>
        <v>-2.9896325704815391E-3</v>
      </c>
    </row>
    <row r="4568" spans="2:7">
      <c r="B4568" s="283">
        <v>38470.645833333336</v>
      </c>
      <c r="C4568" s="284">
        <v>54.21</v>
      </c>
      <c r="D4568" s="98">
        <f t="shared" si="147"/>
        <v>-0.80399175615576524</v>
      </c>
      <c r="E4568" s="98">
        <v>-1.0766423357664201E-2</v>
      </c>
      <c r="F4568" s="98">
        <v>4559</v>
      </c>
      <c r="G4568" s="76">
        <f t="shared" ca="1" si="146"/>
        <v>-2.5514239106910197E-3</v>
      </c>
    </row>
    <row r="4569" spans="2:7">
      <c r="B4569" s="283">
        <v>38400.645833333336</v>
      </c>
      <c r="C4569" s="284">
        <v>36.67</v>
      </c>
      <c r="D4569" s="98">
        <f t="shared" si="147"/>
        <v>-0.32355653938387752</v>
      </c>
      <c r="E4569" s="98">
        <v>-1.0790396547073033E-2</v>
      </c>
      <c r="F4569" s="98">
        <v>4560</v>
      </c>
      <c r="G4569" s="76">
        <f t="shared" ca="1" si="146"/>
        <v>-4.6114799160669587E-2</v>
      </c>
    </row>
    <row r="4570" spans="2:7">
      <c r="B4570" s="283">
        <v>39947.645833333336</v>
      </c>
      <c r="C4570" s="284">
        <v>61.35</v>
      </c>
      <c r="D4570" s="98">
        <f t="shared" si="147"/>
        <v>0.67302972457049348</v>
      </c>
      <c r="E4570" s="98">
        <v>-1.0802966784908108E-2</v>
      </c>
      <c r="F4570" s="98">
        <v>4561</v>
      </c>
      <c r="G4570" s="76">
        <f t="shared" ca="1" si="146"/>
        <v>4.2068505216675087E-2</v>
      </c>
    </row>
    <row r="4571" spans="2:7">
      <c r="B4571" s="283">
        <v>39255.645833333336</v>
      </c>
      <c r="C4571" s="284">
        <v>97.02</v>
      </c>
      <c r="D4571" s="98">
        <f t="shared" si="147"/>
        <v>0.58141809290953539</v>
      </c>
      <c r="E4571" s="98">
        <v>-1.0807504078303443E-2</v>
      </c>
      <c r="F4571" s="98">
        <v>4562</v>
      </c>
      <c r="G4571" s="76">
        <f t="shared" ca="1" si="146"/>
        <v>-2.4413410389742631E-2</v>
      </c>
    </row>
    <row r="4572" spans="2:7">
      <c r="B4572" s="283">
        <v>40794.645833333336</v>
      </c>
      <c r="C4572" s="284">
        <v>237.04</v>
      </c>
      <c r="D4572" s="98">
        <f t="shared" si="147"/>
        <v>1.4432075860647289</v>
      </c>
      <c r="E4572" s="98">
        <v>-1.0808329507991488E-2</v>
      </c>
      <c r="F4572" s="98">
        <v>4563</v>
      </c>
      <c r="G4572" s="76">
        <f t="shared" ca="1" si="146"/>
        <v>5.6786893832352754E-2</v>
      </c>
    </row>
    <row r="4573" spans="2:7">
      <c r="B4573" s="283">
        <v>43264.645833333336</v>
      </c>
      <c r="C4573" s="284">
        <v>245.78</v>
      </c>
      <c r="D4573" s="98">
        <f t="shared" si="147"/>
        <v>3.6871414107323641E-2</v>
      </c>
      <c r="E4573" s="98">
        <v>-1.082625669094861E-2</v>
      </c>
      <c r="F4573" s="98">
        <v>4564</v>
      </c>
      <c r="G4573" s="76">
        <f t="shared" ca="1" si="146"/>
        <v>6.0977307580663574E-2</v>
      </c>
    </row>
    <row r="4574" spans="2:7">
      <c r="B4574" s="283">
        <v>40968.645833333336</v>
      </c>
      <c r="C4574" s="284">
        <v>185.46</v>
      </c>
      <c r="D4574" s="98">
        <f t="shared" si="147"/>
        <v>-0.24542273577996576</v>
      </c>
      <c r="E4574" s="98">
        <v>-1.0827244119686386E-2</v>
      </c>
      <c r="F4574" s="98">
        <v>4565</v>
      </c>
      <c r="G4574" s="76">
        <f t="shared" ca="1" si="146"/>
        <v>4.263249259185092E-3</v>
      </c>
    </row>
    <row r="4575" spans="2:7">
      <c r="B4575" s="283">
        <v>42746.645833333336</v>
      </c>
      <c r="C4575" s="284">
        <v>351.67</v>
      </c>
      <c r="D4575" s="98">
        <f t="shared" si="147"/>
        <v>0.89620403321470943</v>
      </c>
      <c r="E4575" s="98">
        <v>-1.0829207920792006E-2</v>
      </c>
      <c r="F4575" s="98">
        <v>4566</v>
      </c>
      <c r="G4575" s="76">
        <f t="shared" ca="1" si="146"/>
        <v>1.4048236311159938E-2</v>
      </c>
    </row>
    <row r="4576" spans="2:7">
      <c r="B4576" s="283">
        <v>37581.645833333336</v>
      </c>
      <c r="C4576" s="284">
        <v>21.92</v>
      </c>
      <c r="D4576" s="98">
        <f t="shared" si="147"/>
        <v>-0.93766883726220607</v>
      </c>
      <c r="E4576" s="98">
        <v>-1.0830324909747224E-2</v>
      </c>
      <c r="F4576" s="98">
        <v>4567</v>
      </c>
      <c r="G4576" s="76">
        <f t="shared" ca="1" si="146"/>
        <v>-2.872452355308721E-2</v>
      </c>
    </row>
    <row r="4577" spans="2:7">
      <c r="B4577" s="283">
        <v>44672.645833333336</v>
      </c>
      <c r="C4577" s="284">
        <v>435.45</v>
      </c>
      <c r="D4577" s="98">
        <f t="shared" si="147"/>
        <v>18.865419708029194</v>
      </c>
      <c r="E4577" s="98">
        <v>-1.0835491345236536E-2</v>
      </c>
      <c r="F4577" s="98">
        <v>4568</v>
      </c>
      <c r="G4577" s="76">
        <f t="shared" ca="1" si="146"/>
        <v>-1.0103841450320174E-2</v>
      </c>
    </row>
    <row r="4578" spans="2:7">
      <c r="B4578" s="283">
        <v>36655.645833333336</v>
      </c>
      <c r="C4578" s="284">
        <v>25.55</v>
      </c>
      <c r="D4578" s="98">
        <f t="shared" si="147"/>
        <v>-0.94132506602365373</v>
      </c>
      <c r="E4578" s="98">
        <v>-1.0840108401083959E-2</v>
      </c>
      <c r="F4578" s="98">
        <v>4569</v>
      </c>
      <c r="G4578" s="76">
        <f t="shared" ca="1" si="146"/>
        <v>5.8282086049256304E-2</v>
      </c>
    </row>
    <row r="4579" spans="2:7">
      <c r="B4579" s="283">
        <v>40630.645833333336</v>
      </c>
      <c r="C4579" s="284">
        <v>124.06</v>
      </c>
      <c r="D4579" s="98">
        <f t="shared" si="147"/>
        <v>3.855577299412916</v>
      </c>
      <c r="E4579" s="98">
        <v>-1.084356561951838E-2</v>
      </c>
      <c r="F4579" s="98">
        <v>4570</v>
      </c>
      <c r="G4579" s="76">
        <f t="shared" ca="1" si="146"/>
        <v>-2.901427721978082E-2</v>
      </c>
    </row>
    <row r="4580" spans="2:7">
      <c r="B4580" s="283">
        <v>41956.645833333336</v>
      </c>
      <c r="C4580" s="284">
        <v>198.86</v>
      </c>
      <c r="D4580" s="98">
        <f t="shared" si="147"/>
        <v>0.60293406416250206</v>
      </c>
      <c r="E4580" s="98">
        <v>-1.0843613211301117E-2</v>
      </c>
      <c r="F4580" s="98">
        <v>4571</v>
      </c>
      <c r="G4580" s="76">
        <f t="shared" ca="1" si="146"/>
        <v>2.2552680443600086E-2</v>
      </c>
    </row>
    <row r="4581" spans="2:7">
      <c r="B4581" s="283">
        <v>41876.645833333336</v>
      </c>
      <c r="C4581" s="284">
        <v>183.31</v>
      </c>
      <c r="D4581" s="98">
        <f t="shared" si="147"/>
        <v>-7.819571557879923E-2</v>
      </c>
      <c r="E4581" s="98">
        <v>-1.0846104036261517E-2</v>
      </c>
      <c r="F4581" s="98">
        <v>4572</v>
      </c>
      <c r="G4581" s="76">
        <f t="shared" ca="1" si="146"/>
        <v>-5.3982395054433478E-3</v>
      </c>
    </row>
    <row r="4582" spans="2:7">
      <c r="B4582" s="283">
        <v>38114.645833333336</v>
      </c>
      <c r="C4582" s="284">
        <v>27.33</v>
      </c>
      <c r="D4582" s="98">
        <f t="shared" si="147"/>
        <v>-0.85090829741967156</v>
      </c>
      <c r="E4582" s="98">
        <v>-1.0857763300760048E-2</v>
      </c>
      <c r="F4582" s="98">
        <v>4573</v>
      </c>
      <c r="G4582" s="76">
        <f t="shared" ca="1" si="146"/>
        <v>-1.0636314970505434E-2</v>
      </c>
    </row>
    <row r="4583" spans="2:7">
      <c r="B4583" s="283">
        <v>41568.645833333336</v>
      </c>
      <c r="C4583" s="284">
        <v>176.55</v>
      </c>
      <c r="D4583" s="98">
        <f t="shared" si="147"/>
        <v>5.459934138309551</v>
      </c>
      <c r="E4583" s="98">
        <v>-1.0868956244047268E-2</v>
      </c>
      <c r="F4583" s="98">
        <v>4574</v>
      </c>
      <c r="G4583" s="76">
        <f t="shared" ca="1" si="146"/>
        <v>3.334404227679811E-2</v>
      </c>
    </row>
    <row r="4584" spans="2:7">
      <c r="B4584" s="283">
        <v>40722.645833333336</v>
      </c>
      <c r="C4584" s="284">
        <v>176.52</v>
      </c>
      <c r="D4584" s="98">
        <f t="shared" si="147"/>
        <v>-1.6992353440947738E-4</v>
      </c>
      <c r="E4584" s="98">
        <v>-1.0870783368822079E-2</v>
      </c>
      <c r="F4584" s="98">
        <v>4575</v>
      </c>
      <c r="G4584" s="76">
        <f t="shared" ca="1" si="146"/>
        <v>-2.7305473752893342E-2</v>
      </c>
    </row>
    <row r="4585" spans="2:7">
      <c r="B4585" s="283">
        <v>40568.645833333336</v>
      </c>
      <c r="C4585" s="284">
        <v>131.88</v>
      </c>
      <c r="D4585" s="98">
        <f t="shared" si="147"/>
        <v>-0.25288919102651264</v>
      </c>
      <c r="E4585" s="98">
        <v>-1.0875271881797155E-2</v>
      </c>
      <c r="F4585" s="98">
        <v>4576</v>
      </c>
      <c r="G4585" s="76">
        <f t="shared" ca="1" si="146"/>
        <v>-4.1334215138556327E-2</v>
      </c>
    </row>
    <row r="4586" spans="2:7">
      <c r="B4586" s="283">
        <v>38721.645833333336</v>
      </c>
      <c r="C4586" s="284">
        <v>97.28</v>
      </c>
      <c r="D4586" s="98">
        <f t="shared" si="147"/>
        <v>-0.26235972095844706</v>
      </c>
      <c r="E4586" s="98">
        <v>-1.0879511947127551E-2</v>
      </c>
      <c r="F4586" s="98">
        <v>4577</v>
      </c>
      <c r="G4586" s="76">
        <f t="shared" ca="1" si="146"/>
        <v>-3.2246809980128133E-2</v>
      </c>
    </row>
    <row r="4587" spans="2:7">
      <c r="B4587" s="283">
        <v>39120.645833333336</v>
      </c>
      <c r="C4587" s="284">
        <v>90.91</v>
      </c>
      <c r="D4587" s="98">
        <f t="shared" si="147"/>
        <v>-6.5481085526315819E-2</v>
      </c>
      <c r="E4587" s="98">
        <v>-1.0880208900010846E-2</v>
      </c>
      <c r="F4587" s="98">
        <v>4578</v>
      </c>
      <c r="G4587" s="76">
        <f t="shared" ca="1" si="146"/>
        <v>5.9300462222981951E-3</v>
      </c>
    </row>
    <row r="4588" spans="2:7">
      <c r="B4588" s="283">
        <v>43647.645833333336</v>
      </c>
      <c r="C4588" s="284">
        <v>273.93</v>
      </c>
      <c r="D4588" s="98">
        <f t="shared" si="147"/>
        <v>2.0131998680013203</v>
      </c>
      <c r="E4588" s="98">
        <v>-1.09044953962808E-2</v>
      </c>
      <c r="F4588" s="98">
        <v>4579</v>
      </c>
      <c r="G4588" s="76">
        <f t="shared" ca="1" si="146"/>
        <v>1.1319706046493298E-2</v>
      </c>
    </row>
    <row r="4589" spans="2:7">
      <c r="B4589" s="283">
        <v>39175.645833333336</v>
      </c>
      <c r="C4589" s="284">
        <v>76.069999999999993</v>
      </c>
      <c r="D4589" s="98">
        <f t="shared" si="147"/>
        <v>-0.72230131785492646</v>
      </c>
      <c r="E4589" s="98">
        <v>-1.092185671564172E-2</v>
      </c>
      <c r="F4589" s="98">
        <v>4580</v>
      </c>
      <c r="G4589" s="76">
        <f t="shared" ca="1" si="146"/>
        <v>-1.2237377980391321E-2</v>
      </c>
    </row>
    <row r="4590" spans="2:7">
      <c r="B4590" s="283">
        <v>37034.645833333336</v>
      </c>
      <c r="C4590" s="284">
        <v>23.54</v>
      </c>
      <c r="D4590" s="98">
        <f t="shared" si="147"/>
        <v>-0.69054817930853152</v>
      </c>
      <c r="E4590" s="98">
        <v>-1.0924369747899232E-2</v>
      </c>
      <c r="F4590" s="98">
        <v>4581</v>
      </c>
      <c r="G4590" s="76">
        <f t="shared" ca="1" si="146"/>
        <v>6.9348761864652646E-3</v>
      </c>
    </row>
    <row r="4591" spans="2:7">
      <c r="B4591" s="283">
        <v>41488.645833333336</v>
      </c>
      <c r="C4591" s="284">
        <v>189.16</v>
      </c>
      <c r="D4591" s="98">
        <f t="shared" si="147"/>
        <v>7.0356839422259991</v>
      </c>
      <c r="E4591" s="98">
        <v>-1.0928104575163466E-2</v>
      </c>
      <c r="F4591" s="98">
        <v>4582</v>
      </c>
      <c r="G4591" s="76">
        <f t="shared" ca="1" si="146"/>
        <v>5.2711564900169747E-2</v>
      </c>
    </row>
    <row r="4592" spans="2:7">
      <c r="B4592" s="283">
        <v>36668.645833333336</v>
      </c>
      <c r="C4592" s="284">
        <v>23.53</v>
      </c>
      <c r="D4592" s="98">
        <f t="shared" si="147"/>
        <v>-0.8756079509410023</v>
      </c>
      <c r="E4592" s="98">
        <v>-1.0928961748633781E-2</v>
      </c>
      <c r="F4592" s="98">
        <v>4583</v>
      </c>
      <c r="G4592" s="76">
        <f t="shared" ca="1" si="146"/>
        <v>-2.1831588386501607E-2</v>
      </c>
    </row>
    <row r="4593" spans="2:7">
      <c r="B4593" s="283">
        <v>45518.645833333336</v>
      </c>
      <c r="C4593" s="284">
        <v>1447.77</v>
      </c>
      <c r="D4593" s="98">
        <f t="shared" si="147"/>
        <v>60.528686782830427</v>
      </c>
      <c r="E4593" s="98">
        <v>-1.0937435953490282E-2</v>
      </c>
      <c r="F4593" s="98">
        <v>4584</v>
      </c>
      <c r="G4593" s="76">
        <f t="shared" ca="1" si="146"/>
        <v>-8.3304416527674174E-3</v>
      </c>
    </row>
    <row r="4594" spans="2:7">
      <c r="B4594" s="283">
        <v>38427.645833333336</v>
      </c>
      <c r="C4594" s="284">
        <v>54.22</v>
      </c>
      <c r="D4594" s="98">
        <f t="shared" si="147"/>
        <v>-0.9625492999578662</v>
      </c>
      <c r="E4594" s="98">
        <v>-1.094491061656333E-2</v>
      </c>
      <c r="F4594" s="98">
        <v>4585</v>
      </c>
      <c r="G4594" s="76">
        <f t="shared" ca="1" si="146"/>
        <v>-2.2870766791768232E-2</v>
      </c>
    </row>
    <row r="4595" spans="2:7">
      <c r="B4595" s="283">
        <v>43762.645833333336</v>
      </c>
      <c r="C4595" s="284">
        <v>356.7</v>
      </c>
      <c r="D4595" s="98">
        <f t="shared" si="147"/>
        <v>5.578753227591295</v>
      </c>
      <c r="E4595" s="98">
        <v>-1.0952446970747265E-2</v>
      </c>
      <c r="F4595" s="98">
        <v>4586</v>
      </c>
      <c r="G4595" s="76">
        <f t="shared" ca="1" si="146"/>
        <v>-1.5943924958416868E-2</v>
      </c>
    </row>
    <row r="4596" spans="2:7">
      <c r="B4596" s="283">
        <v>45880.645833333336</v>
      </c>
      <c r="C4596" s="284">
        <v>3280.17</v>
      </c>
      <c r="D4596" s="98">
        <f t="shared" si="147"/>
        <v>8.1958788898233816</v>
      </c>
      <c r="E4596" s="98">
        <v>-1.0954319312528216E-2</v>
      </c>
      <c r="F4596" s="98">
        <v>4587</v>
      </c>
      <c r="G4596" s="76">
        <f t="shared" ca="1" si="146"/>
        <v>-5.4833076238248925E-4</v>
      </c>
    </row>
    <row r="4597" spans="2:7">
      <c r="B4597" s="283">
        <v>40598.645833333336</v>
      </c>
      <c r="C4597" s="284">
        <v>120</v>
      </c>
      <c r="D4597" s="98">
        <f t="shared" si="147"/>
        <v>-0.96341653024081064</v>
      </c>
      <c r="E4597" s="98">
        <v>-1.0961839610978297E-2</v>
      </c>
      <c r="F4597" s="98">
        <v>4588</v>
      </c>
      <c r="G4597" s="76">
        <f t="shared" ca="1" si="146"/>
        <v>-1.6116054745692939E-2</v>
      </c>
    </row>
    <row r="4598" spans="2:7">
      <c r="B4598" s="283">
        <v>44837.645833333336</v>
      </c>
      <c r="C4598" s="284">
        <v>378.43</v>
      </c>
      <c r="D4598" s="98">
        <f t="shared" si="147"/>
        <v>2.1535833333333332</v>
      </c>
      <c r="E4598" s="98">
        <v>-1.0976661526801323E-2</v>
      </c>
      <c r="F4598" s="98">
        <v>4589</v>
      </c>
      <c r="G4598" s="76">
        <f t="shared" ca="1" si="146"/>
        <v>1.8303533625940695E-2</v>
      </c>
    </row>
    <row r="4599" spans="2:7">
      <c r="B4599" s="283">
        <v>42801.645833333336</v>
      </c>
      <c r="C4599" s="284">
        <v>332.92</v>
      </c>
      <c r="D4599" s="98">
        <f t="shared" si="147"/>
        <v>-0.12026002166847238</v>
      </c>
      <c r="E4599" s="98">
        <v>-1.0991622601152606E-2</v>
      </c>
      <c r="F4599" s="98">
        <v>4590</v>
      </c>
      <c r="G4599" s="76">
        <f t="shared" ca="1" si="146"/>
        <v>-2.9181697739128206E-2</v>
      </c>
    </row>
    <row r="4600" spans="2:7">
      <c r="B4600" s="283">
        <v>43115.645833333336</v>
      </c>
      <c r="C4600" s="284">
        <v>345.5</v>
      </c>
      <c r="D4600" s="98">
        <f t="shared" si="147"/>
        <v>3.7786855701069211E-2</v>
      </c>
      <c r="E4600" s="98">
        <v>-1.102046658079292E-2</v>
      </c>
      <c r="F4600" s="98">
        <v>4591</v>
      </c>
      <c r="G4600" s="76">
        <f t="shared" ca="1" si="146"/>
        <v>-5.6071877880607239E-3</v>
      </c>
    </row>
    <row r="4601" spans="2:7">
      <c r="B4601" s="283">
        <v>42702.645833333336</v>
      </c>
      <c r="C4601" s="284">
        <v>312.52999999999997</v>
      </c>
      <c r="D4601" s="98">
        <f t="shared" si="147"/>
        <v>-9.5426917510853859E-2</v>
      </c>
      <c r="E4601" s="98">
        <v>-1.1043604835137E-2</v>
      </c>
      <c r="F4601" s="98">
        <v>4592</v>
      </c>
      <c r="G4601" s="76">
        <f t="shared" ca="1" si="146"/>
        <v>1.8857313479084595E-4</v>
      </c>
    </row>
    <row r="4602" spans="2:7">
      <c r="B4602" s="283">
        <v>44462.645833333336</v>
      </c>
      <c r="C4602" s="284">
        <v>350.45</v>
      </c>
      <c r="D4602" s="98">
        <f t="shared" si="147"/>
        <v>0.12133235209419913</v>
      </c>
      <c r="E4602" s="98">
        <v>-1.1061884471033179E-2</v>
      </c>
      <c r="F4602" s="98">
        <v>4593</v>
      </c>
      <c r="G4602" s="76">
        <f t="shared" ca="1" si="146"/>
        <v>-1.8332234840890926E-2</v>
      </c>
    </row>
    <row r="4603" spans="2:7">
      <c r="B4603" s="283">
        <v>45485.645833333336</v>
      </c>
      <c r="C4603" s="284">
        <v>1352.37</v>
      </c>
      <c r="D4603" s="98">
        <f t="shared" si="147"/>
        <v>2.8589527750035666</v>
      </c>
      <c r="E4603" s="98">
        <v>-1.1078448578448641E-2</v>
      </c>
      <c r="F4603" s="98">
        <v>4594</v>
      </c>
      <c r="G4603" s="76">
        <f t="shared" ca="1" si="146"/>
        <v>-1.0838416463912497E-2</v>
      </c>
    </row>
    <row r="4604" spans="2:7">
      <c r="B4604" s="283">
        <v>42040.645833333336</v>
      </c>
      <c r="C4604" s="284">
        <v>193.58</v>
      </c>
      <c r="D4604" s="98">
        <f t="shared" si="147"/>
        <v>-0.85685869991200625</v>
      </c>
      <c r="E4604" s="98">
        <v>-1.1085568326947626E-2</v>
      </c>
      <c r="F4604" s="98">
        <v>4595</v>
      </c>
      <c r="G4604" s="76">
        <f t="shared" ca="1" si="146"/>
        <v>2.9735252030664881E-2</v>
      </c>
    </row>
    <row r="4605" spans="2:7">
      <c r="B4605" s="283">
        <v>40634.645833333336</v>
      </c>
      <c r="C4605" s="284">
        <v>126.67</v>
      </c>
      <c r="D4605" s="98">
        <f t="shared" si="147"/>
        <v>-0.34564521128215731</v>
      </c>
      <c r="E4605" s="98">
        <v>-1.1085955187758567E-2</v>
      </c>
      <c r="F4605" s="98">
        <v>4596</v>
      </c>
      <c r="G4605" s="76">
        <f t="shared" ca="1" si="146"/>
        <v>1.167283428356653E-2</v>
      </c>
    </row>
    <row r="4606" spans="2:7">
      <c r="B4606" s="283">
        <v>40106.645833333336</v>
      </c>
      <c r="C4606" s="284">
        <v>120.4</v>
      </c>
      <c r="D4606" s="98">
        <f t="shared" si="147"/>
        <v>-4.9498697402699854E-2</v>
      </c>
      <c r="E4606" s="98">
        <v>-1.1088295687884941E-2</v>
      </c>
      <c r="F4606" s="98">
        <v>4597</v>
      </c>
      <c r="G4606" s="76">
        <f t="shared" ca="1" si="146"/>
        <v>-1.8743797430348298E-2</v>
      </c>
    </row>
    <row r="4607" spans="2:7">
      <c r="B4607" s="283">
        <v>40953.645833333336</v>
      </c>
      <c r="C4607" s="284">
        <v>192.46</v>
      </c>
      <c r="D4607" s="98">
        <f t="shared" si="147"/>
        <v>0.59850498338870439</v>
      </c>
      <c r="E4607" s="98">
        <v>-1.1098551022505343E-2</v>
      </c>
      <c r="F4607" s="98">
        <v>4598</v>
      </c>
      <c r="G4607" s="76">
        <f t="shared" ca="1" si="146"/>
        <v>4.5071781174492676E-2</v>
      </c>
    </row>
    <row r="4608" spans="2:7">
      <c r="B4608" s="283">
        <v>39062.645833333336</v>
      </c>
      <c r="C4608" s="284">
        <v>92.66</v>
      </c>
      <c r="D4608" s="98">
        <f t="shared" si="147"/>
        <v>-0.51854930894731377</v>
      </c>
      <c r="E4608" s="98">
        <v>-1.1099252934898662E-2</v>
      </c>
      <c r="F4608" s="98">
        <v>4599</v>
      </c>
      <c r="G4608" s="76">
        <f t="shared" ca="1" si="146"/>
        <v>-2.6727022827930828E-2</v>
      </c>
    </row>
    <row r="4609" spans="2:7">
      <c r="B4609" s="283">
        <v>37971.645833333336</v>
      </c>
      <c r="C4609" s="284">
        <v>27.59</v>
      </c>
      <c r="D4609" s="98">
        <f t="shared" si="147"/>
        <v>-0.70224476581049</v>
      </c>
      <c r="E4609" s="98">
        <v>-1.1111111111111072E-2</v>
      </c>
      <c r="F4609" s="98">
        <v>4600</v>
      </c>
      <c r="G4609" s="76">
        <f t="shared" ca="1" si="146"/>
        <v>1.9608299807996811E-2</v>
      </c>
    </row>
    <row r="4610" spans="2:7">
      <c r="B4610" s="283">
        <v>36697.645833333336</v>
      </c>
      <c r="C4610" s="284">
        <v>26.67</v>
      </c>
      <c r="D4610" s="98">
        <f t="shared" si="147"/>
        <v>-3.334541500543664E-2</v>
      </c>
      <c r="E4610" s="98">
        <v>-1.1123470522803047E-2</v>
      </c>
      <c r="F4610" s="98">
        <v>4601</v>
      </c>
      <c r="G4610" s="76">
        <f t="shared" ca="1" si="146"/>
        <v>8.7860484927544166E-3</v>
      </c>
    </row>
    <row r="4611" spans="2:7">
      <c r="B4611" s="283">
        <v>36768.645833333336</v>
      </c>
      <c r="C4611" s="284">
        <v>26.67</v>
      </c>
      <c r="D4611" s="98">
        <f t="shared" si="147"/>
        <v>0</v>
      </c>
      <c r="E4611" s="98">
        <v>-1.1123470522803047E-2</v>
      </c>
      <c r="F4611" s="98">
        <v>4602</v>
      </c>
      <c r="G4611" s="76">
        <f t="shared" ca="1" si="146"/>
        <v>-1.1347807596337162E-2</v>
      </c>
    </row>
    <row r="4612" spans="2:7">
      <c r="B4612" s="283">
        <v>38566.645833333336</v>
      </c>
      <c r="C4612" s="284">
        <v>50.67</v>
      </c>
      <c r="D4612" s="98">
        <f t="shared" si="147"/>
        <v>0.8998875140607423</v>
      </c>
      <c r="E4612" s="98">
        <v>-1.1124121779859442E-2</v>
      </c>
      <c r="F4612" s="98">
        <v>4603</v>
      </c>
      <c r="G4612" s="76">
        <f t="shared" ca="1" si="146"/>
        <v>-1.6381013727965108E-2</v>
      </c>
    </row>
    <row r="4613" spans="2:7">
      <c r="B4613" s="283">
        <v>44078.645833333336</v>
      </c>
      <c r="C4613" s="284">
        <v>312.82</v>
      </c>
      <c r="D4613" s="98">
        <f t="shared" si="147"/>
        <v>5.173672784685218</v>
      </c>
      <c r="E4613" s="98">
        <v>-1.115852694800068E-2</v>
      </c>
      <c r="F4613" s="98">
        <v>4604</v>
      </c>
      <c r="G4613" s="76">
        <f t="shared" ca="1" si="146"/>
        <v>-5.7529281541998465E-3</v>
      </c>
    </row>
    <row r="4614" spans="2:7">
      <c r="B4614" s="283">
        <v>41544.645833333336</v>
      </c>
      <c r="C4614" s="284">
        <v>172.44</v>
      </c>
      <c r="D4614" s="98">
        <f t="shared" si="147"/>
        <v>-0.44875647337126778</v>
      </c>
      <c r="E4614" s="98">
        <v>-1.1181833820746556E-2</v>
      </c>
      <c r="F4614" s="98">
        <v>4605</v>
      </c>
      <c r="G4614" s="76">
        <f t="shared" ca="1" si="146"/>
        <v>-1.780998715648853E-2</v>
      </c>
    </row>
    <row r="4615" spans="2:7">
      <c r="B4615" s="283">
        <v>37165.645833333336</v>
      </c>
      <c r="C4615" s="284">
        <v>19.45</v>
      </c>
      <c r="D4615" s="98">
        <f t="shared" si="147"/>
        <v>-0.88720714451403393</v>
      </c>
      <c r="E4615" s="98">
        <v>-1.1184544992374312E-2</v>
      </c>
      <c r="F4615" s="98">
        <v>4606</v>
      </c>
      <c r="G4615" s="76">
        <f t="shared" ca="1" si="146"/>
        <v>5.034440936433791E-3</v>
      </c>
    </row>
    <row r="4616" spans="2:7">
      <c r="B4616" s="283">
        <v>44785.645833333336</v>
      </c>
      <c r="C4616" s="284">
        <v>395.08</v>
      </c>
      <c r="D4616" s="98">
        <f t="shared" si="147"/>
        <v>19.312596401028276</v>
      </c>
      <c r="E4616" s="98">
        <v>-1.1187586034288599E-2</v>
      </c>
      <c r="F4616" s="98">
        <v>4607</v>
      </c>
      <c r="G4616" s="76">
        <f t="shared" ca="1" si="146"/>
        <v>-2.258844288021163E-2</v>
      </c>
    </row>
    <row r="4617" spans="2:7">
      <c r="B4617" s="283">
        <v>42251.645833333336</v>
      </c>
      <c r="C4617" s="284">
        <v>190.02</v>
      </c>
      <c r="D4617" s="98">
        <f t="shared" si="147"/>
        <v>-0.51903411967196511</v>
      </c>
      <c r="E4617" s="98">
        <v>-1.1188010615600708E-2</v>
      </c>
      <c r="F4617" s="98">
        <v>4608</v>
      </c>
      <c r="G4617" s="76">
        <f t="shared" ca="1" si="146"/>
        <v>-2.9930949581308364E-2</v>
      </c>
    </row>
    <row r="4618" spans="2:7">
      <c r="B4618" s="283">
        <v>43830.645833333336</v>
      </c>
      <c r="C4618" s="284">
        <v>423.97</v>
      </c>
      <c r="D4618" s="98">
        <f t="shared" si="147"/>
        <v>1.231186190927271</v>
      </c>
      <c r="E4618" s="98">
        <v>-1.1194813069944187E-2</v>
      </c>
      <c r="F4618" s="98">
        <v>4609</v>
      </c>
      <c r="G4618" s="76">
        <f t="shared" ref="G4618:G4681" ca="1" si="148">_xlfn.NORM.INV(RAND(),M$12,M$13)</f>
        <v>-2.1381414213572411E-2</v>
      </c>
    </row>
    <row r="4619" spans="2:7">
      <c r="B4619" s="283">
        <v>41838.645833333336</v>
      </c>
      <c r="C4619" s="284">
        <v>180.08</v>
      </c>
      <c r="D4619" s="98">
        <f t="shared" ref="D4619:D4682" si="149">C4619/C4618-1</f>
        <v>-0.57525296601174614</v>
      </c>
      <c r="E4619" s="98">
        <v>-1.1201405666593445E-2</v>
      </c>
      <c r="F4619" s="98">
        <v>4610</v>
      </c>
      <c r="G4619" s="76">
        <f t="shared" ca="1" si="148"/>
        <v>-1.494238230270533E-2</v>
      </c>
    </row>
    <row r="4620" spans="2:7">
      <c r="B4620" s="283">
        <v>36727.645833333336</v>
      </c>
      <c r="C4620" s="284">
        <v>29.99</v>
      </c>
      <c r="D4620" s="98">
        <f t="shared" si="149"/>
        <v>-0.8334629053753887</v>
      </c>
      <c r="E4620" s="98">
        <v>-1.1210023079459286E-2</v>
      </c>
      <c r="F4620" s="98">
        <v>4611</v>
      </c>
      <c r="G4620" s="76">
        <f t="shared" ca="1" si="148"/>
        <v>2.3649363043995893E-2</v>
      </c>
    </row>
    <row r="4621" spans="2:7">
      <c r="B4621" s="283">
        <v>42510.645833333336</v>
      </c>
      <c r="C4621" s="284">
        <v>290.68</v>
      </c>
      <c r="D4621" s="98">
        <f t="shared" si="149"/>
        <v>8.692564188062688</v>
      </c>
      <c r="E4621" s="98">
        <v>-1.1225253418599923E-2</v>
      </c>
      <c r="F4621" s="98">
        <v>4612</v>
      </c>
      <c r="G4621" s="76">
        <f t="shared" ca="1" si="148"/>
        <v>-2.2768894756150935E-2</v>
      </c>
    </row>
    <row r="4622" spans="2:7">
      <c r="B4622" s="283">
        <v>40373.645833333336</v>
      </c>
      <c r="C4622" s="284">
        <v>125.95</v>
      </c>
      <c r="D4622" s="98">
        <f t="shared" si="149"/>
        <v>-0.56670565570386677</v>
      </c>
      <c r="E4622" s="98">
        <v>-1.1226252158894612E-2</v>
      </c>
      <c r="F4622" s="98">
        <v>4613</v>
      </c>
      <c r="G4622" s="76">
        <f t="shared" ca="1" si="148"/>
        <v>3.8125706106293594E-2</v>
      </c>
    </row>
    <row r="4623" spans="2:7">
      <c r="B4623" s="283">
        <v>38971.645833333336</v>
      </c>
      <c r="C4623" s="284">
        <v>73.040000000000006</v>
      </c>
      <c r="D4623" s="98">
        <f t="shared" si="149"/>
        <v>-0.42008733624454142</v>
      </c>
      <c r="E4623" s="98">
        <v>-1.1235955056179803E-2</v>
      </c>
      <c r="F4623" s="98">
        <v>4614</v>
      </c>
      <c r="G4623" s="76">
        <f t="shared" ca="1" si="148"/>
        <v>3.2994719126295619E-2</v>
      </c>
    </row>
    <row r="4624" spans="2:7">
      <c r="B4624" s="283">
        <v>44063.645833333336</v>
      </c>
      <c r="C4624" s="284">
        <v>312.39999999999998</v>
      </c>
      <c r="D4624" s="98">
        <f t="shared" si="149"/>
        <v>3.2771084337349388</v>
      </c>
      <c r="E4624" s="98">
        <v>-1.1235955056179803E-2</v>
      </c>
      <c r="F4624" s="98">
        <v>4615</v>
      </c>
      <c r="G4624" s="76">
        <f t="shared" ca="1" si="148"/>
        <v>-4.4036732048423552E-3</v>
      </c>
    </row>
    <row r="4625" spans="2:7">
      <c r="B4625" s="283">
        <v>42278.645833333336</v>
      </c>
      <c r="C4625" s="284">
        <v>211.05</v>
      </c>
      <c r="D4625" s="98">
        <f t="shared" si="149"/>
        <v>-0.32442381562099865</v>
      </c>
      <c r="E4625" s="98">
        <v>-1.1243851018973849E-2</v>
      </c>
      <c r="F4625" s="98">
        <v>4616</v>
      </c>
      <c r="G4625" s="76">
        <f t="shared" ca="1" si="148"/>
        <v>2.2357360121686928E-2</v>
      </c>
    </row>
    <row r="4626" spans="2:7">
      <c r="B4626" s="283">
        <v>36970.645833333336</v>
      </c>
      <c r="C4626" s="284">
        <v>26.38</v>
      </c>
      <c r="D4626" s="98">
        <f t="shared" si="149"/>
        <v>-0.87500592276711675</v>
      </c>
      <c r="E4626" s="98">
        <v>-1.1244377811094441E-2</v>
      </c>
      <c r="F4626" s="98">
        <v>4617</v>
      </c>
      <c r="G4626" s="76">
        <f t="shared" ca="1" si="148"/>
        <v>5.5454045571482428E-3</v>
      </c>
    </row>
    <row r="4627" spans="2:7">
      <c r="B4627" s="283">
        <v>42982.645833333336</v>
      </c>
      <c r="C4627" s="284">
        <v>346.43</v>
      </c>
      <c r="D4627" s="98">
        <f t="shared" si="149"/>
        <v>12.132297194844581</v>
      </c>
      <c r="E4627" s="98">
        <v>-1.1245255016125832E-2</v>
      </c>
      <c r="F4627" s="98">
        <v>4618</v>
      </c>
      <c r="G4627" s="76">
        <f t="shared" ca="1" si="148"/>
        <v>4.4110473206655371E-2</v>
      </c>
    </row>
    <row r="4628" spans="2:7">
      <c r="B4628" s="283">
        <v>43630.645833333336</v>
      </c>
      <c r="C4628" s="284">
        <v>294.47000000000003</v>
      </c>
      <c r="D4628" s="98">
        <f t="shared" si="149"/>
        <v>-0.14998701036284379</v>
      </c>
      <c r="E4628" s="98">
        <v>-1.1248405076891954E-2</v>
      </c>
      <c r="F4628" s="98">
        <v>4619</v>
      </c>
      <c r="G4628" s="76">
        <f t="shared" ca="1" si="148"/>
        <v>3.2900582765533148E-2</v>
      </c>
    </row>
    <row r="4629" spans="2:7">
      <c r="B4629" s="283">
        <v>41317.645833333336</v>
      </c>
      <c r="C4629" s="284">
        <v>213.5</v>
      </c>
      <c r="D4629" s="98">
        <f t="shared" si="149"/>
        <v>-0.27496858763201693</v>
      </c>
      <c r="E4629" s="98">
        <v>-1.1253647015236456E-2</v>
      </c>
      <c r="F4629" s="98">
        <v>4620</v>
      </c>
      <c r="G4629" s="76">
        <f t="shared" ca="1" si="148"/>
        <v>-3.270415666302539E-2</v>
      </c>
    </row>
    <row r="4630" spans="2:7">
      <c r="B4630" s="283">
        <v>45579.645833333336</v>
      </c>
      <c r="C4630" s="284">
        <v>2308.9499999999998</v>
      </c>
      <c r="D4630" s="98">
        <f t="shared" si="149"/>
        <v>9.8147540983606554</v>
      </c>
      <c r="E4630" s="98">
        <v>-1.1262177497056047E-2</v>
      </c>
      <c r="F4630" s="98">
        <v>4621</v>
      </c>
      <c r="G4630" s="76">
        <f t="shared" ca="1" si="148"/>
        <v>-2.617828209284773E-2</v>
      </c>
    </row>
    <row r="4631" spans="2:7">
      <c r="B4631" s="283">
        <v>41682.645833333336</v>
      </c>
      <c r="C4631" s="284">
        <v>208.03</v>
      </c>
      <c r="D4631" s="98">
        <f t="shared" si="149"/>
        <v>-0.90990276965720351</v>
      </c>
      <c r="E4631" s="98">
        <v>-1.1264258555133133E-2</v>
      </c>
      <c r="F4631" s="98">
        <v>4622</v>
      </c>
      <c r="G4631" s="76">
        <f t="shared" ca="1" si="148"/>
        <v>2.1591262999462728E-2</v>
      </c>
    </row>
    <row r="4632" spans="2:7">
      <c r="B4632" s="283">
        <v>45100.645833333336</v>
      </c>
      <c r="C4632" s="284">
        <v>559.13</v>
      </c>
      <c r="D4632" s="98">
        <f t="shared" si="149"/>
        <v>1.6877373455751572</v>
      </c>
      <c r="E4632" s="98">
        <v>-1.1264367816091969E-2</v>
      </c>
      <c r="F4632" s="98">
        <v>4623</v>
      </c>
      <c r="G4632" s="76">
        <f t="shared" ca="1" si="148"/>
        <v>2.4376132756791312E-2</v>
      </c>
    </row>
    <row r="4633" spans="2:7">
      <c r="B4633" s="283">
        <v>44123.645833333336</v>
      </c>
      <c r="C4633" s="284">
        <v>283.37</v>
      </c>
      <c r="D4633" s="98">
        <f t="shared" si="149"/>
        <v>-0.49319478475488709</v>
      </c>
      <c r="E4633" s="98">
        <v>-1.1270062805303627E-2</v>
      </c>
      <c r="F4633" s="98">
        <v>4624</v>
      </c>
      <c r="G4633" s="76">
        <f t="shared" ca="1" si="148"/>
        <v>-1.7654346189180565E-2</v>
      </c>
    </row>
    <row r="4634" spans="2:7">
      <c r="B4634" s="283">
        <v>43706.645833333336</v>
      </c>
      <c r="C4634" s="284">
        <v>342.05</v>
      </c>
      <c r="D4634" s="98">
        <f t="shared" si="149"/>
        <v>0.20707908388326213</v>
      </c>
      <c r="E4634" s="98">
        <v>-1.1273305390952393E-2</v>
      </c>
      <c r="F4634" s="98">
        <v>4625</v>
      </c>
      <c r="G4634" s="76">
        <f t="shared" ca="1" si="148"/>
        <v>6.9224779136008469E-2</v>
      </c>
    </row>
    <row r="4635" spans="2:7">
      <c r="B4635" s="283">
        <v>41054.645833333336</v>
      </c>
      <c r="C4635" s="284">
        <v>219.91</v>
      </c>
      <c r="D4635" s="98">
        <f t="shared" si="149"/>
        <v>-0.35708229790966239</v>
      </c>
      <c r="E4635" s="98">
        <v>-1.1284956388813883E-2</v>
      </c>
      <c r="F4635" s="98">
        <v>4626</v>
      </c>
      <c r="G4635" s="76">
        <f t="shared" ca="1" si="148"/>
        <v>-8.9469741051336465E-3</v>
      </c>
    </row>
    <row r="4636" spans="2:7">
      <c r="B4636" s="283">
        <v>37655.645833333336</v>
      </c>
      <c r="C4636" s="284">
        <v>21.87</v>
      </c>
      <c r="D4636" s="98">
        <f t="shared" si="149"/>
        <v>-0.90055022509208316</v>
      </c>
      <c r="E4636" s="98">
        <v>-1.1301989150090397E-2</v>
      </c>
      <c r="F4636" s="98">
        <v>4627</v>
      </c>
      <c r="G4636" s="76">
        <f t="shared" ca="1" si="148"/>
        <v>3.9969258836540823E-2</v>
      </c>
    </row>
    <row r="4637" spans="2:7">
      <c r="B4637" s="283">
        <v>40716.645833333336</v>
      </c>
      <c r="C4637" s="284">
        <v>158.16999999999999</v>
      </c>
      <c r="D4637" s="98">
        <f t="shared" si="149"/>
        <v>6.2322816643804293</v>
      </c>
      <c r="E4637" s="98">
        <v>-1.1313914239279965E-2</v>
      </c>
      <c r="F4637" s="98">
        <v>4628</v>
      </c>
      <c r="G4637" s="76">
        <f t="shared" ca="1" si="148"/>
        <v>2.8345507122708143E-3</v>
      </c>
    </row>
    <row r="4638" spans="2:7">
      <c r="B4638" s="283">
        <v>40766.645833333336</v>
      </c>
      <c r="C4638" s="284">
        <v>218.11</v>
      </c>
      <c r="D4638" s="98">
        <f t="shared" si="149"/>
        <v>0.37895934753745997</v>
      </c>
      <c r="E4638" s="98">
        <v>-1.1332215221431463E-2</v>
      </c>
      <c r="F4638" s="98">
        <v>4629</v>
      </c>
      <c r="G4638" s="76">
        <f t="shared" ca="1" si="148"/>
        <v>1.7388605307964971E-2</v>
      </c>
    </row>
    <row r="4639" spans="2:7">
      <c r="B4639" s="283">
        <v>42909.645833333336</v>
      </c>
      <c r="C4639" s="284">
        <v>421.27</v>
      </c>
      <c r="D4639" s="98">
        <f t="shared" si="149"/>
        <v>0.9314566044656365</v>
      </c>
      <c r="E4639" s="98">
        <v>-1.1335367284675102E-2</v>
      </c>
      <c r="F4639" s="98">
        <v>4630</v>
      </c>
      <c r="G4639" s="76">
        <f t="shared" ca="1" si="148"/>
        <v>2.5709776125642344E-2</v>
      </c>
    </row>
    <row r="4640" spans="2:7">
      <c r="B4640" s="283">
        <v>37914.645833333336</v>
      </c>
      <c r="C4640" s="284">
        <v>24.39</v>
      </c>
      <c r="D4640" s="98">
        <f t="shared" si="149"/>
        <v>-0.94210363899636818</v>
      </c>
      <c r="E4640" s="98">
        <v>-1.1349817592217315E-2</v>
      </c>
      <c r="F4640" s="98">
        <v>4631</v>
      </c>
      <c r="G4640" s="76">
        <f t="shared" ca="1" si="148"/>
        <v>-1.228406891922882E-2</v>
      </c>
    </row>
    <row r="4641" spans="2:7">
      <c r="B4641" s="283">
        <v>40428.645833333336</v>
      </c>
      <c r="C4641" s="284">
        <v>117.58</v>
      </c>
      <c r="D4641" s="98">
        <f t="shared" si="149"/>
        <v>3.8208282082820828</v>
      </c>
      <c r="E4641" s="98">
        <v>-1.1351215000420467E-2</v>
      </c>
      <c r="F4641" s="98">
        <v>4632</v>
      </c>
      <c r="G4641" s="76">
        <f t="shared" ca="1" si="148"/>
        <v>-1.8110322150584765E-2</v>
      </c>
    </row>
    <row r="4642" spans="2:7">
      <c r="B4642" s="283">
        <v>41996.645833333336</v>
      </c>
      <c r="C4642" s="284">
        <v>194.53</v>
      </c>
      <c r="D4642" s="98">
        <f t="shared" si="149"/>
        <v>0.65444803538016671</v>
      </c>
      <c r="E4642" s="98">
        <v>-1.1383849163998594E-2</v>
      </c>
      <c r="F4642" s="98">
        <v>4633</v>
      </c>
      <c r="G4642" s="76">
        <f t="shared" ca="1" si="148"/>
        <v>-7.3414827633503876E-2</v>
      </c>
    </row>
    <row r="4643" spans="2:7">
      <c r="B4643" s="283">
        <v>43088.645833333336</v>
      </c>
      <c r="C4643" s="284">
        <v>327.33</v>
      </c>
      <c r="D4643" s="98">
        <f t="shared" si="149"/>
        <v>0.68267105330797295</v>
      </c>
      <c r="E4643" s="98">
        <v>-1.1386288130474265E-2</v>
      </c>
      <c r="F4643" s="98">
        <v>4634</v>
      </c>
      <c r="G4643" s="76">
        <f t="shared" ca="1" si="148"/>
        <v>1.9651495089520365E-2</v>
      </c>
    </row>
    <row r="4644" spans="2:7">
      <c r="B4644" s="283">
        <v>41436.645833333336</v>
      </c>
      <c r="C4644" s="284">
        <v>178.83</v>
      </c>
      <c r="D4644" s="98">
        <f t="shared" si="149"/>
        <v>-0.45367060764366229</v>
      </c>
      <c r="E4644" s="98">
        <v>-1.1388136436508267E-2</v>
      </c>
      <c r="F4644" s="98">
        <v>4635</v>
      </c>
      <c r="G4644" s="76">
        <f t="shared" ca="1" si="148"/>
        <v>1.7211189067457586E-2</v>
      </c>
    </row>
    <row r="4645" spans="2:7">
      <c r="B4645" s="283">
        <v>43082.645833333336</v>
      </c>
      <c r="C4645" s="284">
        <v>325.47000000000003</v>
      </c>
      <c r="D4645" s="98">
        <f t="shared" si="149"/>
        <v>0.81999664485824519</v>
      </c>
      <c r="E4645" s="98">
        <v>-1.1390559504282805E-2</v>
      </c>
      <c r="F4645" s="98">
        <v>4636</v>
      </c>
      <c r="G4645" s="76">
        <f t="shared" ca="1" si="148"/>
        <v>1.6103052514807439E-2</v>
      </c>
    </row>
    <row r="4646" spans="2:7">
      <c r="B4646" s="283">
        <v>42094.645833333336</v>
      </c>
      <c r="C4646" s="284">
        <v>140.5</v>
      </c>
      <c r="D4646" s="98">
        <f t="shared" si="149"/>
        <v>-0.56831658831843179</v>
      </c>
      <c r="E4646" s="98">
        <v>-1.1398817900365898E-2</v>
      </c>
      <c r="F4646" s="98">
        <v>4637</v>
      </c>
      <c r="G4646" s="76">
        <f t="shared" ca="1" si="148"/>
        <v>4.6226326266177044E-2</v>
      </c>
    </row>
    <row r="4647" spans="2:7">
      <c r="B4647" s="283">
        <v>37840.645833333336</v>
      </c>
      <c r="C4647" s="284">
        <v>25.13</v>
      </c>
      <c r="D4647" s="98">
        <f t="shared" si="149"/>
        <v>-0.82113879003558721</v>
      </c>
      <c r="E4647" s="98">
        <v>-1.1408339889850572E-2</v>
      </c>
      <c r="F4647" s="98">
        <v>4638</v>
      </c>
      <c r="G4647" s="76">
        <f t="shared" ca="1" si="148"/>
        <v>-1.4082395763526826E-2</v>
      </c>
    </row>
    <row r="4648" spans="2:7">
      <c r="B4648" s="283">
        <v>42236.645833333336</v>
      </c>
      <c r="C4648" s="284">
        <v>197.5</v>
      </c>
      <c r="D4648" s="98">
        <f t="shared" si="149"/>
        <v>6.8591325109430965</v>
      </c>
      <c r="E4648" s="98">
        <v>-1.1412553809190151E-2</v>
      </c>
      <c r="F4648" s="98">
        <v>4639</v>
      </c>
      <c r="G4648" s="76">
        <f t="shared" ca="1" si="148"/>
        <v>2.4041903757973444E-2</v>
      </c>
    </row>
    <row r="4649" spans="2:7">
      <c r="B4649" s="283">
        <v>44487.645833333336</v>
      </c>
      <c r="C4649" s="284">
        <v>438.25</v>
      </c>
      <c r="D4649" s="98">
        <f t="shared" si="149"/>
        <v>1.2189873417721517</v>
      </c>
      <c r="E4649" s="98">
        <v>-1.1436434178471511E-2</v>
      </c>
      <c r="F4649" s="98">
        <v>4640</v>
      </c>
      <c r="G4649" s="76">
        <f t="shared" ca="1" si="148"/>
        <v>-2.4711853043580083E-2</v>
      </c>
    </row>
    <row r="4650" spans="2:7">
      <c r="B4650" s="283">
        <v>41242.645833333336</v>
      </c>
      <c r="C4650" s="284">
        <v>210.59</v>
      </c>
      <c r="D4650" s="98">
        <f t="shared" si="149"/>
        <v>-0.5194751853964632</v>
      </c>
      <c r="E4650" s="98">
        <v>-1.1453785851757936E-2</v>
      </c>
      <c r="F4650" s="98">
        <v>4641</v>
      </c>
      <c r="G4650" s="76">
        <f t="shared" ca="1" si="148"/>
        <v>-1.9726537603547055E-2</v>
      </c>
    </row>
    <row r="4651" spans="2:7">
      <c r="B4651" s="283">
        <v>37201.645833333336</v>
      </c>
      <c r="C4651" s="284">
        <v>22.41</v>
      </c>
      <c r="D4651" s="98">
        <f t="shared" si="149"/>
        <v>-0.89358469063108414</v>
      </c>
      <c r="E4651" s="98">
        <v>-1.1468901632113004E-2</v>
      </c>
      <c r="F4651" s="98">
        <v>4642</v>
      </c>
      <c r="G4651" s="76">
        <f t="shared" ca="1" si="148"/>
        <v>-7.6594078820614534E-3</v>
      </c>
    </row>
    <row r="4652" spans="2:7">
      <c r="B4652" s="283">
        <v>38799.645833333336</v>
      </c>
      <c r="C4652" s="284">
        <v>85.33</v>
      </c>
      <c r="D4652" s="98">
        <f t="shared" si="149"/>
        <v>2.8076751450245423</v>
      </c>
      <c r="E4652" s="98">
        <v>-1.1468952734012938E-2</v>
      </c>
      <c r="F4652" s="98">
        <v>4643</v>
      </c>
      <c r="G4652" s="76">
        <f t="shared" ca="1" si="148"/>
        <v>-2.186134012663216E-2</v>
      </c>
    </row>
    <row r="4653" spans="2:7">
      <c r="B4653" s="283">
        <v>44146.645833333336</v>
      </c>
      <c r="C4653" s="284">
        <v>295.10000000000002</v>
      </c>
      <c r="D4653" s="98">
        <f t="shared" si="149"/>
        <v>2.4583382163365761</v>
      </c>
      <c r="E4653" s="98">
        <v>-1.1489632532743599E-2</v>
      </c>
      <c r="F4653" s="98">
        <v>4644</v>
      </c>
      <c r="G4653" s="76">
        <f t="shared" ca="1" si="148"/>
        <v>3.8044234609201831E-2</v>
      </c>
    </row>
    <row r="4654" spans="2:7">
      <c r="B4654" s="283">
        <v>42776.645833333336</v>
      </c>
      <c r="C4654" s="284">
        <v>350.15</v>
      </c>
      <c r="D4654" s="98">
        <f t="shared" si="149"/>
        <v>0.18654693324296834</v>
      </c>
      <c r="E4654" s="98">
        <v>-1.1490034441872465E-2</v>
      </c>
      <c r="F4654" s="98">
        <v>4645</v>
      </c>
      <c r="G4654" s="76">
        <f t="shared" ca="1" si="148"/>
        <v>1.7421242836980436E-2</v>
      </c>
    </row>
    <row r="4655" spans="2:7">
      <c r="B4655" s="283">
        <v>43081.645833333336</v>
      </c>
      <c r="C4655" s="284">
        <v>329.22</v>
      </c>
      <c r="D4655" s="98">
        <f t="shared" si="149"/>
        <v>-5.9774382407539517E-2</v>
      </c>
      <c r="E4655" s="98">
        <v>-1.1499774808587215E-2</v>
      </c>
      <c r="F4655" s="98">
        <v>4646</v>
      </c>
      <c r="G4655" s="76">
        <f t="shared" ca="1" si="148"/>
        <v>-9.4061037688708635E-3</v>
      </c>
    </row>
    <row r="4656" spans="2:7">
      <c r="B4656" s="283">
        <v>41806.645833333336</v>
      </c>
      <c r="C4656" s="284">
        <v>193.33</v>
      </c>
      <c r="D4656" s="98">
        <f t="shared" si="149"/>
        <v>-0.41276350160986575</v>
      </c>
      <c r="E4656" s="98">
        <v>-1.1504243787708313E-2</v>
      </c>
      <c r="F4656" s="98">
        <v>4647</v>
      </c>
      <c r="G4656" s="76">
        <f t="shared" ca="1" si="148"/>
        <v>3.2343319184255169E-2</v>
      </c>
    </row>
    <row r="4657" spans="2:7">
      <c r="B4657" s="283">
        <v>45545.645833333336</v>
      </c>
      <c r="C4657" s="284">
        <v>2255.15</v>
      </c>
      <c r="D4657" s="98">
        <f t="shared" si="149"/>
        <v>10.664770082242796</v>
      </c>
      <c r="E4657" s="98">
        <v>-1.1506092750065755E-2</v>
      </c>
      <c r="F4657" s="98">
        <v>4648</v>
      </c>
      <c r="G4657" s="76">
        <f t="shared" ca="1" si="148"/>
        <v>2.0110183807461348E-2</v>
      </c>
    </row>
    <row r="4658" spans="2:7">
      <c r="B4658" s="283">
        <v>40149.645833333336</v>
      </c>
      <c r="C4658" s="284">
        <v>118.44</v>
      </c>
      <c r="D4658" s="98">
        <f t="shared" si="149"/>
        <v>-0.94748021195929322</v>
      </c>
      <c r="E4658" s="98">
        <v>-1.151727591387075E-2</v>
      </c>
      <c r="F4658" s="98">
        <v>4649</v>
      </c>
      <c r="G4658" s="76">
        <f t="shared" ca="1" si="148"/>
        <v>1.6583693920086538E-2</v>
      </c>
    </row>
    <row r="4659" spans="2:7">
      <c r="B4659" s="283">
        <v>41255.645833333336</v>
      </c>
      <c r="C4659" s="284">
        <v>227.43</v>
      </c>
      <c r="D4659" s="98">
        <f t="shared" si="149"/>
        <v>0.92021276595744683</v>
      </c>
      <c r="E4659" s="98">
        <v>-1.1517732962447846E-2</v>
      </c>
      <c r="F4659" s="98">
        <v>4650</v>
      </c>
      <c r="G4659" s="76">
        <f t="shared" ca="1" si="148"/>
        <v>4.4343822224937435E-2</v>
      </c>
    </row>
    <row r="4660" spans="2:7">
      <c r="B4660" s="283">
        <v>37280.645833333336</v>
      </c>
      <c r="C4660" s="284">
        <v>25.73</v>
      </c>
      <c r="D4660" s="98">
        <f t="shared" si="149"/>
        <v>-0.88686628852833838</v>
      </c>
      <c r="E4660" s="98">
        <v>-1.1525163273146344E-2</v>
      </c>
      <c r="F4660" s="98">
        <v>4651</v>
      </c>
      <c r="G4660" s="76">
        <f t="shared" ca="1" si="148"/>
        <v>4.903098460934311E-2</v>
      </c>
    </row>
    <row r="4661" spans="2:7">
      <c r="B4661" s="283">
        <v>39132.645833333336</v>
      </c>
      <c r="C4661" s="284">
        <v>86.61</v>
      </c>
      <c r="D4661" s="98">
        <f t="shared" si="149"/>
        <v>2.3661095996890786</v>
      </c>
      <c r="E4661" s="98">
        <v>-1.1527048619036862E-2</v>
      </c>
      <c r="F4661" s="98">
        <v>4652</v>
      </c>
      <c r="G4661" s="76">
        <f t="shared" ca="1" si="148"/>
        <v>3.7268579622568819E-2</v>
      </c>
    </row>
    <row r="4662" spans="2:7">
      <c r="B4662" s="283">
        <v>42930.645833333336</v>
      </c>
      <c r="C4662" s="284">
        <v>420.03</v>
      </c>
      <c r="D4662" s="98">
        <f t="shared" si="149"/>
        <v>3.8496709386906822</v>
      </c>
      <c r="E4662" s="98">
        <v>-1.1531311039465364E-2</v>
      </c>
      <c r="F4662" s="98">
        <v>4653</v>
      </c>
      <c r="G4662" s="76">
        <f t="shared" ca="1" si="148"/>
        <v>-1.2198815276672811E-2</v>
      </c>
    </row>
    <row r="4663" spans="2:7">
      <c r="B4663" s="283">
        <v>37005.645833333336</v>
      </c>
      <c r="C4663" s="284">
        <v>24</v>
      </c>
      <c r="D4663" s="98">
        <f t="shared" si="149"/>
        <v>-0.94286122419827156</v>
      </c>
      <c r="E4663" s="98">
        <v>-1.1532125205930832E-2</v>
      </c>
      <c r="F4663" s="98">
        <v>4654</v>
      </c>
      <c r="G4663" s="76">
        <f t="shared" ca="1" si="148"/>
        <v>-4.1446450479359971E-2</v>
      </c>
    </row>
    <row r="4664" spans="2:7">
      <c r="B4664" s="283">
        <v>37124.645833333336</v>
      </c>
      <c r="C4664" s="284">
        <v>20.57</v>
      </c>
      <c r="D4664" s="98">
        <f t="shared" si="149"/>
        <v>-0.14291666666666669</v>
      </c>
      <c r="E4664" s="98">
        <v>-1.1532916866890841E-2</v>
      </c>
      <c r="F4664" s="98">
        <v>4655</v>
      </c>
      <c r="G4664" s="76">
        <f t="shared" ca="1" si="148"/>
        <v>-1.1401944401113086E-2</v>
      </c>
    </row>
    <row r="4665" spans="2:7">
      <c r="B4665" s="283">
        <v>44180.645833333336</v>
      </c>
      <c r="C4665" s="284">
        <v>332.25</v>
      </c>
      <c r="D4665" s="98">
        <f t="shared" si="149"/>
        <v>15.152163344676712</v>
      </c>
      <c r="E4665" s="98">
        <v>-1.1543152946776547E-2</v>
      </c>
      <c r="F4665" s="98">
        <v>4656</v>
      </c>
      <c r="G4665" s="76">
        <f t="shared" ca="1" si="148"/>
        <v>-3.5352284706294701E-2</v>
      </c>
    </row>
    <row r="4666" spans="2:7">
      <c r="B4666" s="283">
        <v>39290.645833333336</v>
      </c>
      <c r="C4666" s="284">
        <v>88.18</v>
      </c>
      <c r="D4666" s="98">
        <f t="shared" si="149"/>
        <v>-0.7345974416854778</v>
      </c>
      <c r="E4666" s="98">
        <v>-1.1545790830624236E-2</v>
      </c>
      <c r="F4666" s="98">
        <v>4657</v>
      </c>
      <c r="G4666" s="76">
        <f t="shared" ca="1" si="148"/>
        <v>-9.5448945154299105E-3</v>
      </c>
    </row>
    <row r="4667" spans="2:7">
      <c r="B4667" s="283">
        <v>43454.645833333336</v>
      </c>
      <c r="C4667" s="284">
        <v>298.48</v>
      </c>
      <c r="D4667" s="98">
        <f t="shared" si="149"/>
        <v>2.3848945339079157</v>
      </c>
      <c r="E4667" s="98">
        <v>-1.155743948074317E-2</v>
      </c>
      <c r="F4667" s="98">
        <v>4658</v>
      </c>
      <c r="G4667" s="76">
        <f t="shared" ca="1" si="148"/>
        <v>-3.0687346429256399E-2</v>
      </c>
    </row>
    <row r="4668" spans="2:7">
      <c r="B4668" s="283">
        <v>42159.645833333336</v>
      </c>
      <c r="C4668" s="284">
        <v>160.77000000000001</v>
      </c>
      <c r="D4668" s="98">
        <f t="shared" si="149"/>
        <v>-0.46137094612704366</v>
      </c>
      <c r="E4668" s="98">
        <v>-1.1558561328004924E-2</v>
      </c>
      <c r="F4668" s="98">
        <v>4659</v>
      </c>
      <c r="G4668" s="76">
        <f t="shared" ca="1" si="148"/>
        <v>-3.2225393238888623E-3</v>
      </c>
    </row>
    <row r="4669" spans="2:7">
      <c r="B4669" s="283">
        <v>40450.645833333336</v>
      </c>
      <c r="C4669" s="284">
        <v>117.02</v>
      </c>
      <c r="D4669" s="98">
        <f t="shared" si="149"/>
        <v>-0.27212788455557635</v>
      </c>
      <c r="E4669" s="98">
        <v>-1.1571923304333209E-2</v>
      </c>
      <c r="F4669" s="98">
        <v>4660</v>
      </c>
      <c r="G4669" s="76">
        <f t="shared" ca="1" si="148"/>
        <v>3.6487059890307123E-3</v>
      </c>
    </row>
    <row r="4670" spans="2:7">
      <c r="B4670" s="283">
        <v>44784.645833333336</v>
      </c>
      <c r="C4670" s="284">
        <v>399.55</v>
      </c>
      <c r="D4670" s="98">
        <f t="shared" si="149"/>
        <v>2.4143736113484877</v>
      </c>
      <c r="E4670" s="98">
        <v>-1.1577567226578989E-2</v>
      </c>
      <c r="F4670" s="98">
        <v>4661</v>
      </c>
      <c r="G4670" s="76">
        <f t="shared" ca="1" si="148"/>
        <v>-2.3469685698898138E-2</v>
      </c>
    </row>
    <row r="4671" spans="2:7">
      <c r="B4671" s="283">
        <v>45825.645833333336</v>
      </c>
      <c r="C4671" s="284">
        <v>2730.67</v>
      </c>
      <c r="D4671" s="98">
        <f t="shared" si="149"/>
        <v>5.834363659116506</v>
      </c>
      <c r="E4671" s="98">
        <v>-1.1582997607387013E-2</v>
      </c>
      <c r="F4671" s="98">
        <v>4662</v>
      </c>
      <c r="G4671" s="76">
        <f t="shared" ca="1" si="148"/>
        <v>1.9729768848373991E-2</v>
      </c>
    </row>
    <row r="4672" spans="2:7">
      <c r="B4672" s="283">
        <v>37823.645833333336</v>
      </c>
      <c r="C4672" s="284">
        <v>23.89</v>
      </c>
      <c r="D4672" s="98">
        <f t="shared" si="149"/>
        <v>-0.99125123138277416</v>
      </c>
      <c r="E4672" s="98">
        <v>-1.1584609019445691E-2</v>
      </c>
      <c r="F4672" s="98">
        <v>4663</v>
      </c>
      <c r="G4672" s="76">
        <f t="shared" ca="1" si="148"/>
        <v>-3.0440298144827418E-2</v>
      </c>
    </row>
    <row r="4673" spans="2:7">
      <c r="B4673" s="283">
        <v>43062.645833333336</v>
      </c>
      <c r="C4673" s="284">
        <v>340.08</v>
      </c>
      <c r="D4673" s="98">
        <f t="shared" si="149"/>
        <v>13.235244872331519</v>
      </c>
      <c r="E4673" s="98">
        <v>-1.1596477460981802E-2</v>
      </c>
      <c r="F4673" s="98">
        <v>4664</v>
      </c>
      <c r="G4673" s="76">
        <f t="shared" ca="1" si="148"/>
        <v>-3.7449031012076903E-2</v>
      </c>
    </row>
    <row r="4674" spans="2:7">
      <c r="B4674" s="283">
        <v>45314.645833333336</v>
      </c>
      <c r="C4674" s="284">
        <v>730.02</v>
      </c>
      <c r="D4674" s="98">
        <f t="shared" si="149"/>
        <v>1.1466125617501763</v>
      </c>
      <c r="E4674" s="98">
        <v>-1.1616571892770211E-2</v>
      </c>
      <c r="F4674" s="98">
        <v>4665</v>
      </c>
      <c r="G4674" s="76">
        <f t="shared" ca="1" si="148"/>
        <v>9.308942605744816E-3</v>
      </c>
    </row>
    <row r="4675" spans="2:7">
      <c r="B4675" s="283">
        <v>38124.645833333336</v>
      </c>
      <c r="C4675" s="284">
        <v>24.67</v>
      </c>
      <c r="D4675" s="98">
        <f t="shared" si="149"/>
        <v>-0.96620640530396429</v>
      </c>
      <c r="E4675" s="98">
        <v>-1.1618589743589758E-2</v>
      </c>
      <c r="F4675" s="98">
        <v>4666</v>
      </c>
      <c r="G4675" s="76">
        <f t="shared" ca="1" si="148"/>
        <v>-1.8689590875968054E-2</v>
      </c>
    </row>
    <row r="4676" spans="2:7">
      <c r="B4676" s="283">
        <v>44936.645833333336</v>
      </c>
      <c r="C4676" s="284">
        <v>700.97</v>
      </c>
      <c r="D4676" s="98">
        <f t="shared" si="149"/>
        <v>27.413862991487637</v>
      </c>
      <c r="E4676" s="98">
        <v>-1.1632497673500497E-2</v>
      </c>
      <c r="F4676" s="98">
        <v>4667</v>
      </c>
      <c r="G4676" s="76">
        <f t="shared" ca="1" si="148"/>
        <v>-6.195771740861885E-3</v>
      </c>
    </row>
    <row r="4677" spans="2:7">
      <c r="B4677" s="283">
        <v>38184.645833333336</v>
      </c>
      <c r="C4677" s="284">
        <v>25.45</v>
      </c>
      <c r="D4677" s="98">
        <f t="shared" si="149"/>
        <v>-0.96369316803857508</v>
      </c>
      <c r="E4677" s="98">
        <v>-1.1650485436893177E-2</v>
      </c>
      <c r="F4677" s="98">
        <v>4668</v>
      </c>
      <c r="G4677" s="76">
        <f t="shared" ca="1" si="148"/>
        <v>4.2414434371567736E-3</v>
      </c>
    </row>
    <row r="4678" spans="2:7">
      <c r="B4678" s="283">
        <v>44741.645833333336</v>
      </c>
      <c r="C4678" s="284">
        <v>356.25</v>
      </c>
      <c r="D4678" s="98">
        <f t="shared" si="149"/>
        <v>12.998035363457761</v>
      </c>
      <c r="E4678" s="98">
        <v>-1.1652101539741944E-2</v>
      </c>
      <c r="F4678" s="98">
        <v>4669</v>
      </c>
      <c r="G4678" s="76">
        <f t="shared" ca="1" si="148"/>
        <v>-6.2379480974632119E-2</v>
      </c>
    </row>
    <row r="4679" spans="2:7">
      <c r="B4679" s="283">
        <v>43194.645833333336</v>
      </c>
      <c r="C4679" s="284">
        <v>281.43</v>
      </c>
      <c r="D4679" s="98">
        <f t="shared" si="149"/>
        <v>-0.21002105263157889</v>
      </c>
      <c r="E4679" s="98">
        <v>-1.1659350307287042E-2</v>
      </c>
      <c r="F4679" s="98">
        <v>4670</v>
      </c>
      <c r="G4679" s="76">
        <f t="shared" ca="1" si="148"/>
        <v>-2.0587402328906563E-3</v>
      </c>
    </row>
    <row r="4680" spans="2:7">
      <c r="B4680" s="283">
        <v>39316.645833333336</v>
      </c>
      <c r="C4680" s="284">
        <v>83.02</v>
      </c>
      <c r="D4680" s="98">
        <f t="shared" si="149"/>
        <v>-0.70500657357069252</v>
      </c>
      <c r="E4680" s="98">
        <v>-1.1666666666666714E-2</v>
      </c>
      <c r="F4680" s="98">
        <v>4671</v>
      </c>
      <c r="G4680" s="76">
        <f t="shared" ca="1" si="148"/>
        <v>4.0937193094801171E-2</v>
      </c>
    </row>
    <row r="4681" spans="2:7">
      <c r="B4681" s="283">
        <v>45660.645833333336</v>
      </c>
      <c r="C4681" s="284">
        <v>1701.97</v>
      </c>
      <c r="D4681" s="98">
        <f t="shared" si="149"/>
        <v>19.500722717417492</v>
      </c>
      <c r="E4681" s="98">
        <v>-1.1677738548731664E-2</v>
      </c>
      <c r="F4681" s="98">
        <v>4672</v>
      </c>
      <c r="G4681" s="76">
        <f t="shared" ca="1" si="148"/>
        <v>-8.8178167431886542E-2</v>
      </c>
    </row>
    <row r="4682" spans="2:7">
      <c r="B4682" s="283">
        <v>41218.645833333336</v>
      </c>
      <c r="C4682" s="284">
        <v>221.51</v>
      </c>
      <c r="D4682" s="98">
        <f t="shared" si="149"/>
        <v>-0.86985081993219626</v>
      </c>
      <c r="E4682" s="98">
        <v>-1.1689644402801957E-2</v>
      </c>
      <c r="F4682" s="98">
        <v>4673</v>
      </c>
      <c r="G4682" s="76">
        <f t="shared" ref="G4682:G4745" ca="1" si="150">_xlfn.NORM.INV(RAND(),M$12,M$13)</f>
        <v>-2.5722381657569467E-2</v>
      </c>
    </row>
    <row r="4683" spans="2:7">
      <c r="B4683" s="283">
        <v>40186.645833333336</v>
      </c>
      <c r="C4683" s="284">
        <v>129.34</v>
      </c>
      <c r="D4683" s="98">
        <f t="shared" ref="D4683:D4746" si="151">C4683/C4682-1</f>
        <v>-0.41609859600018051</v>
      </c>
      <c r="E4683" s="98">
        <v>-1.1690991059830402E-2</v>
      </c>
      <c r="F4683" s="98">
        <v>4674</v>
      </c>
      <c r="G4683" s="76">
        <f t="shared" ca="1" si="150"/>
        <v>2.9434166725979586E-3</v>
      </c>
    </row>
    <row r="4684" spans="2:7">
      <c r="B4684" s="283">
        <v>36748.645833333336</v>
      </c>
      <c r="C4684" s="284">
        <v>27.87</v>
      </c>
      <c r="D4684" s="98">
        <f t="shared" si="151"/>
        <v>-0.78452141642183393</v>
      </c>
      <c r="E4684" s="98">
        <v>-1.1702127659574457E-2</v>
      </c>
      <c r="F4684" s="98">
        <v>4675</v>
      </c>
      <c r="G4684" s="76">
        <f t="shared" ca="1" si="150"/>
        <v>2.5144296323140383E-3</v>
      </c>
    </row>
    <row r="4685" spans="2:7">
      <c r="B4685" s="283">
        <v>38117.645833333336</v>
      </c>
      <c r="C4685" s="284">
        <v>27.01</v>
      </c>
      <c r="D4685" s="98">
        <f t="shared" si="151"/>
        <v>-3.0857552924291376E-2</v>
      </c>
      <c r="E4685" s="98">
        <v>-1.170874496889851E-2</v>
      </c>
      <c r="F4685" s="98">
        <v>4676</v>
      </c>
      <c r="G4685" s="76">
        <f t="shared" ca="1" si="150"/>
        <v>8.1760260917827249E-3</v>
      </c>
    </row>
    <row r="4686" spans="2:7">
      <c r="B4686" s="283">
        <v>41815.645833333336</v>
      </c>
      <c r="C4686" s="284">
        <v>189.69</v>
      </c>
      <c r="D4686" s="98">
        <f t="shared" si="151"/>
        <v>6.0229544613106256</v>
      </c>
      <c r="E4686" s="98">
        <v>-1.1722413254141917E-2</v>
      </c>
      <c r="F4686" s="98">
        <v>4677</v>
      </c>
      <c r="G4686" s="76">
        <f t="shared" ca="1" si="150"/>
        <v>1.0515923005297158E-3</v>
      </c>
    </row>
    <row r="4687" spans="2:7">
      <c r="B4687" s="283">
        <v>40920.645833333336</v>
      </c>
      <c r="C4687" s="284">
        <v>171.02</v>
      </c>
      <c r="D4687" s="98">
        <f t="shared" si="151"/>
        <v>-9.8423744003373836E-2</v>
      </c>
      <c r="E4687" s="98">
        <v>-1.1730713666570414E-2</v>
      </c>
      <c r="F4687" s="98">
        <v>4678</v>
      </c>
      <c r="G4687" s="76">
        <f t="shared" ca="1" si="150"/>
        <v>4.9617134432207291E-2</v>
      </c>
    </row>
    <row r="4688" spans="2:7">
      <c r="B4688" s="283">
        <v>43346.645833333336</v>
      </c>
      <c r="C4688" s="284">
        <v>291.27</v>
      </c>
      <c r="D4688" s="98">
        <f t="shared" si="151"/>
        <v>0.70313413635832056</v>
      </c>
      <c r="E4688" s="98">
        <v>-1.1739558239744929E-2</v>
      </c>
      <c r="F4688" s="98">
        <v>4679</v>
      </c>
      <c r="G4688" s="76">
        <f t="shared" ca="1" si="150"/>
        <v>-7.7986037548949436E-2</v>
      </c>
    </row>
    <row r="4689" spans="2:7">
      <c r="B4689" s="283">
        <v>37272.645833333336</v>
      </c>
      <c r="C4689" s="284">
        <v>26.93</v>
      </c>
      <c r="D4689" s="98">
        <f t="shared" si="151"/>
        <v>-0.90754282967693201</v>
      </c>
      <c r="E4689" s="98">
        <v>-1.1743119266055091E-2</v>
      </c>
      <c r="F4689" s="98">
        <v>4680</v>
      </c>
      <c r="G4689" s="76">
        <f t="shared" ca="1" si="150"/>
        <v>-9.0985143196389961E-3</v>
      </c>
    </row>
    <row r="4690" spans="2:7">
      <c r="B4690" s="283">
        <v>37495.645833333336</v>
      </c>
      <c r="C4690" s="284">
        <v>23.54</v>
      </c>
      <c r="D4690" s="98">
        <f t="shared" si="151"/>
        <v>-0.12588191607872268</v>
      </c>
      <c r="E4690" s="98">
        <v>-1.1754827875734675E-2</v>
      </c>
      <c r="F4690" s="98">
        <v>4681</v>
      </c>
      <c r="G4690" s="76">
        <f t="shared" ca="1" si="150"/>
        <v>8.0947339854159502E-4</v>
      </c>
    </row>
    <row r="4691" spans="2:7">
      <c r="B4691" s="283">
        <v>41457.645833333336</v>
      </c>
      <c r="C4691" s="284">
        <v>191.38</v>
      </c>
      <c r="D4691" s="98">
        <f t="shared" si="151"/>
        <v>7.1299915038232804</v>
      </c>
      <c r="E4691" s="98">
        <v>-1.1773210781782506E-2</v>
      </c>
      <c r="F4691" s="98">
        <v>4682</v>
      </c>
      <c r="G4691" s="76">
        <f t="shared" ca="1" si="150"/>
        <v>-3.4445201829128809E-2</v>
      </c>
    </row>
    <row r="4692" spans="2:7">
      <c r="B4692" s="283">
        <v>41299.645833333336</v>
      </c>
      <c r="C4692" s="284">
        <v>220.49</v>
      </c>
      <c r="D4692" s="98">
        <f t="shared" si="151"/>
        <v>0.15210575817744809</v>
      </c>
      <c r="E4692" s="98">
        <v>-1.1787378988884933E-2</v>
      </c>
      <c r="F4692" s="98">
        <v>4683</v>
      </c>
      <c r="G4692" s="76">
        <f t="shared" ca="1" si="150"/>
        <v>3.9828908120744123E-3</v>
      </c>
    </row>
    <row r="4693" spans="2:7">
      <c r="B4693" s="283">
        <v>42005.645833333336</v>
      </c>
      <c r="C4693" s="284">
        <v>196.98</v>
      </c>
      <c r="D4693" s="98">
        <f t="shared" si="151"/>
        <v>-0.10662615084584348</v>
      </c>
      <c r="E4693" s="98">
        <v>-1.1789494807605605E-2</v>
      </c>
      <c r="F4693" s="98">
        <v>4684</v>
      </c>
      <c r="G4693" s="76">
        <f t="shared" ca="1" si="150"/>
        <v>2.8947732502101312E-2</v>
      </c>
    </row>
    <row r="4694" spans="2:7">
      <c r="B4694" s="283">
        <v>45742.645833333336</v>
      </c>
      <c r="C4694" s="284">
        <v>2052.38</v>
      </c>
      <c r="D4694" s="98">
        <f t="shared" si="151"/>
        <v>9.4192303787186535</v>
      </c>
      <c r="E4694" s="98">
        <v>-1.1791782827042518E-2</v>
      </c>
      <c r="F4694" s="98">
        <v>4685</v>
      </c>
      <c r="G4694" s="76">
        <f t="shared" ca="1" si="150"/>
        <v>-6.385888414036367E-4</v>
      </c>
    </row>
    <row r="4695" spans="2:7">
      <c r="B4695" s="283">
        <v>40688.645833333336</v>
      </c>
      <c r="C4695" s="284">
        <v>126.49</v>
      </c>
      <c r="D4695" s="98">
        <f t="shared" si="151"/>
        <v>-0.93836911293230296</v>
      </c>
      <c r="E4695" s="98">
        <v>-1.179687500000004E-2</v>
      </c>
      <c r="F4695" s="98">
        <v>4686</v>
      </c>
      <c r="G4695" s="76">
        <f t="shared" ca="1" si="150"/>
        <v>1.3317247177194291E-2</v>
      </c>
    </row>
    <row r="4696" spans="2:7">
      <c r="B4696" s="283">
        <v>43059.645833333336</v>
      </c>
      <c r="C4696" s="284">
        <v>343.33</v>
      </c>
      <c r="D4696" s="98">
        <f t="shared" si="151"/>
        <v>1.7142857142857144</v>
      </c>
      <c r="E4696" s="98">
        <v>-1.1800938318510257E-2</v>
      </c>
      <c r="F4696" s="98">
        <v>4687</v>
      </c>
      <c r="G4696" s="76">
        <f t="shared" ca="1" si="150"/>
        <v>2.0950177960212226E-2</v>
      </c>
    </row>
    <row r="4697" spans="2:7">
      <c r="B4697" s="283">
        <v>38530.645833333336</v>
      </c>
      <c r="C4697" s="284">
        <v>52.7</v>
      </c>
      <c r="D4697" s="98">
        <f t="shared" si="151"/>
        <v>-0.84650336411033111</v>
      </c>
      <c r="E4697" s="98">
        <v>-1.1813238327395337E-2</v>
      </c>
      <c r="F4697" s="98">
        <v>4688</v>
      </c>
      <c r="G4697" s="76">
        <f t="shared" ca="1" si="150"/>
        <v>7.9259732181965609E-3</v>
      </c>
    </row>
    <row r="4698" spans="2:7">
      <c r="B4698" s="283">
        <v>43773.645833333336</v>
      </c>
      <c r="C4698" s="284">
        <v>367.2</v>
      </c>
      <c r="D4698" s="98">
        <f t="shared" si="151"/>
        <v>5.9677419354838701</v>
      </c>
      <c r="E4698" s="98">
        <v>-1.1840688912809538E-2</v>
      </c>
      <c r="F4698" s="98">
        <v>4689</v>
      </c>
      <c r="G4698" s="76">
        <f t="shared" ca="1" si="150"/>
        <v>1.6190912295950387E-3</v>
      </c>
    </row>
    <row r="4699" spans="2:7">
      <c r="B4699" s="283">
        <v>43266.645833333336</v>
      </c>
      <c r="C4699" s="284">
        <v>244.25</v>
      </c>
      <c r="D4699" s="98">
        <f t="shared" si="151"/>
        <v>-0.33483115468409586</v>
      </c>
      <c r="E4699" s="98">
        <v>-1.1853709847075011E-2</v>
      </c>
      <c r="F4699" s="98">
        <v>4690</v>
      </c>
      <c r="G4699" s="76">
        <f t="shared" ca="1" si="150"/>
        <v>1.8559562678142377E-2</v>
      </c>
    </row>
    <row r="4700" spans="2:7">
      <c r="B4700" s="283">
        <v>43948.645833333336</v>
      </c>
      <c r="C4700" s="284">
        <v>340.53</v>
      </c>
      <c r="D4700" s="98">
        <f t="shared" si="151"/>
        <v>0.39418628454452387</v>
      </c>
      <c r="E4700" s="98">
        <v>-1.1868144623063182E-2</v>
      </c>
      <c r="F4700" s="98">
        <v>4691</v>
      </c>
      <c r="G4700" s="76">
        <f t="shared" ca="1" si="150"/>
        <v>5.8477872678860142E-2</v>
      </c>
    </row>
    <row r="4701" spans="2:7">
      <c r="B4701" s="283">
        <v>41460.645833333336</v>
      </c>
      <c r="C4701" s="284">
        <v>185.46</v>
      </c>
      <c r="D4701" s="98">
        <f t="shared" si="151"/>
        <v>-0.4553783807594044</v>
      </c>
      <c r="E4701" s="98">
        <v>-1.1881293622462485E-2</v>
      </c>
      <c r="F4701" s="98">
        <v>4692</v>
      </c>
      <c r="G4701" s="76">
        <f t="shared" ca="1" si="150"/>
        <v>1.1197350217200031E-2</v>
      </c>
    </row>
    <row r="4702" spans="2:7">
      <c r="B4702" s="283">
        <v>44832.645833333336</v>
      </c>
      <c r="C4702" s="284">
        <v>377.73</v>
      </c>
      <c r="D4702" s="98">
        <f t="shared" si="151"/>
        <v>1.0367195082497576</v>
      </c>
      <c r="E4702" s="98">
        <v>-1.1902270587004216E-2</v>
      </c>
      <c r="F4702" s="98">
        <v>4693</v>
      </c>
      <c r="G4702" s="76">
        <f t="shared" ca="1" si="150"/>
        <v>-5.0740883027588946E-2</v>
      </c>
    </row>
    <row r="4703" spans="2:7">
      <c r="B4703" s="283">
        <v>42184.645833333336</v>
      </c>
      <c r="C4703" s="284">
        <v>153.47</v>
      </c>
      <c r="D4703" s="98">
        <f t="shared" si="151"/>
        <v>-0.59370449792179603</v>
      </c>
      <c r="E4703" s="98">
        <v>-1.1910893638938935E-2</v>
      </c>
      <c r="F4703" s="98">
        <v>4694</v>
      </c>
      <c r="G4703" s="76">
        <f t="shared" ca="1" si="150"/>
        <v>3.6878171587684923E-2</v>
      </c>
    </row>
    <row r="4704" spans="2:7">
      <c r="B4704" s="283">
        <v>45160.645833333336</v>
      </c>
      <c r="C4704" s="284">
        <v>722.02</v>
      </c>
      <c r="D4704" s="98">
        <f t="shared" si="151"/>
        <v>3.7046328272626567</v>
      </c>
      <c r="E4704" s="98">
        <v>-1.1919587262053111E-2</v>
      </c>
      <c r="F4704" s="98">
        <v>4695</v>
      </c>
      <c r="G4704" s="76">
        <f t="shared" ca="1" si="150"/>
        <v>1.4994112727772402E-3</v>
      </c>
    </row>
    <row r="4705" spans="2:7">
      <c r="B4705" s="283">
        <v>42846.645833333336</v>
      </c>
      <c r="C4705" s="284">
        <v>378.58</v>
      </c>
      <c r="D4705" s="98">
        <f t="shared" si="151"/>
        <v>-0.47566549403063629</v>
      </c>
      <c r="E4705" s="98">
        <v>-1.1927443559963447E-2</v>
      </c>
      <c r="F4705" s="98">
        <v>4696</v>
      </c>
      <c r="G4705" s="76">
        <f t="shared" ca="1" si="150"/>
        <v>1.5356648066279616E-2</v>
      </c>
    </row>
    <row r="4706" spans="2:7">
      <c r="B4706" s="283">
        <v>37314.645833333336</v>
      </c>
      <c r="C4706" s="284">
        <v>24.85</v>
      </c>
      <c r="D4706" s="98">
        <f t="shared" si="151"/>
        <v>-0.93435997675524329</v>
      </c>
      <c r="E4706" s="98">
        <v>-1.1928429423459175E-2</v>
      </c>
      <c r="F4706" s="98">
        <v>4697</v>
      </c>
      <c r="G4706" s="76">
        <f t="shared" ca="1" si="150"/>
        <v>-5.0423583016735458E-3</v>
      </c>
    </row>
    <row r="4707" spans="2:7">
      <c r="B4707" s="283">
        <v>41642.645833333336</v>
      </c>
      <c r="C4707" s="284">
        <v>177.76</v>
      </c>
      <c r="D4707" s="98">
        <f t="shared" si="151"/>
        <v>6.1533199195171022</v>
      </c>
      <c r="E4707" s="98">
        <v>-1.1950419654271571E-2</v>
      </c>
      <c r="F4707" s="98">
        <v>4698</v>
      </c>
      <c r="G4707" s="76">
        <f t="shared" ca="1" si="150"/>
        <v>6.2479016862336166E-2</v>
      </c>
    </row>
    <row r="4708" spans="2:7">
      <c r="B4708" s="283">
        <v>44575.645833333336</v>
      </c>
      <c r="C4708" s="284">
        <v>383.48</v>
      </c>
      <c r="D4708" s="98">
        <f t="shared" si="151"/>
        <v>1.1572907290729075</v>
      </c>
      <c r="E4708" s="98">
        <v>-1.1955065443677193E-2</v>
      </c>
      <c r="F4708" s="98">
        <v>4699</v>
      </c>
      <c r="G4708" s="76">
        <f t="shared" ca="1" si="150"/>
        <v>-8.6319253639850525E-3</v>
      </c>
    </row>
    <row r="4709" spans="2:7">
      <c r="B4709" s="283">
        <v>44809.645833333336</v>
      </c>
      <c r="C4709" s="284">
        <v>353.32</v>
      </c>
      <c r="D4709" s="98">
        <f t="shared" si="151"/>
        <v>-7.8648169396057233E-2</v>
      </c>
      <c r="E4709" s="98">
        <v>-1.1968680089485595E-2</v>
      </c>
      <c r="F4709" s="98">
        <v>4700</v>
      </c>
      <c r="G4709" s="76">
        <f t="shared" ca="1" si="150"/>
        <v>9.6504710743488282E-3</v>
      </c>
    </row>
    <row r="4710" spans="2:7">
      <c r="B4710" s="283">
        <v>45517.645833333336</v>
      </c>
      <c r="C4710" s="284">
        <v>1463.78</v>
      </c>
      <c r="D4710" s="98">
        <f t="shared" si="151"/>
        <v>3.1429299218838445</v>
      </c>
      <c r="E4710" s="98">
        <v>-1.1974188671094566E-2</v>
      </c>
      <c r="F4710" s="98">
        <v>4701</v>
      </c>
      <c r="G4710" s="76">
        <f t="shared" ca="1" si="150"/>
        <v>-2.0744036302912289E-2</v>
      </c>
    </row>
    <row r="4711" spans="2:7">
      <c r="B4711" s="283">
        <v>36634.645833333336</v>
      </c>
      <c r="C4711" s="284">
        <v>25.5</v>
      </c>
      <c r="D4711" s="98">
        <f t="shared" si="151"/>
        <v>-0.98257934935577751</v>
      </c>
      <c r="E4711" s="98">
        <v>-1.2010848508330008E-2</v>
      </c>
      <c r="F4711" s="98">
        <v>4702</v>
      </c>
      <c r="G4711" s="76">
        <f t="shared" ca="1" si="150"/>
        <v>3.4679015410735606E-2</v>
      </c>
    </row>
    <row r="4712" spans="2:7">
      <c r="B4712" s="283">
        <v>41306.645833333336</v>
      </c>
      <c r="C4712" s="284">
        <v>221.99</v>
      </c>
      <c r="D4712" s="98">
        <f t="shared" si="151"/>
        <v>7.705490196078431</v>
      </c>
      <c r="E4712" s="98">
        <v>-1.201655614402064E-2</v>
      </c>
      <c r="F4712" s="98">
        <v>4703</v>
      </c>
      <c r="G4712" s="76">
        <f t="shared" ca="1" si="150"/>
        <v>7.1552917876083443E-3</v>
      </c>
    </row>
    <row r="4713" spans="2:7">
      <c r="B4713" s="283">
        <v>39937.645833333336</v>
      </c>
      <c r="C4713" s="284">
        <v>61.66</v>
      </c>
      <c r="D4713" s="98">
        <f t="shared" si="151"/>
        <v>-0.72223974052885276</v>
      </c>
      <c r="E4713" s="98">
        <v>-1.2017304919083482E-2</v>
      </c>
      <c r="F4713" s="98">
        <v>4704</v>
      </c>
      <c r="G4713" s="76">
        <f t="shared" ca="1" si="150"/>
        <v>3.5871752623651082E-2</v>
      </c>
    </row>
    <row r="4714" spans="2:7">
      <c r="B4714" s="283">
        <v>40480.645833333336</v>
      </c>
      <c r="C4714" s="284">
        <v>113.33</v>
      </c>
      <c r="D4714" s="98">
        <f t="shared" si="151"/>
        <v>0.83798248459292912</v>
      </c>
      <c r="E4714" s="98">
        <v>-1.2030337372504585E-2</v>
      </c>
      <c r="F4714" s="98">
        <v>4705</v>
      </c>
      <c r="G4714" s="76">
        <f t="shared" ca="1" si="150"/>
        <v>1.2129062811314924E-2</v>
      </c>
    </row>
    <row r="4715" spans="2:7">
      <c r="B4715" s="283">
        <v>37525.645833333336</v>
      </c>
      <c r="C4715" s="284">
        <v>22.99</v>
      </c>
      <c r="D4715" s="98">
        <f t="shared" si="151"/>
        <v>-0.79714109238507014</v>
      </c>
      <c r="E4715" s="98">
        <v>-1.2032660077352819E-2</v>
      </c>
      <c r="F4715" s="98">
        <v>4706</v>
      </c>
      <c r="G4715" s="76">
        <f t="shared" ca="1" si="150"/>
        <v>7.1585806762210075E-3</v>
      </c>
    </row>
    <row r="4716" spans="2:7">
      <c r="B4716" s="283">
        <v>40501.645833333336</v>
      </c>
      <c r="C4716" s="284">
        <v>131.29</v>
      </c>
      <c r="D4716" s="98">
        <f t="shared" si="151"/>
        <v>4.7107438016528924</v>
      </c>
      <c r="E4716" s="98">
        <v>-1.2040033110091053E-2</v>
      </c>
      <c r="F4716" s="98">
        <v>4707</v>
      </c>
      <c r="G4716" s="76">
        <f t="shared" ca="1" si="150"/>
        <v>2.9537626964929963E-2</v>
      </c>
    </row>
    <row r="4717" spans="2:7">
      <c r="B4717" s="283">
        <v>40577.645833333336</v>
      </c>
      <c r="C4717" s="284">
        <v>124.48</v>
      </c>
      <c r="D4717" s="98">
        <f t="shared" si="151"/>
        <v>-5.1869906314266023E-2</v>
      </c>
      <c r="E4717" s="98">
        <v>-1.2063492063491998E-2</v>
      </c>
      <c r="F4717" s="98">
        <v>4708</v>
      </c>
      <c r="G4717" s="76">
        <f t="shared" ca="1" si="150"/>
        <v>-6.9057070015039208E-3</v>
      </c>
    </row>
    <row r="4718" spans="2:7">
      <c r="B4718" s="283">
        <v>44214.645833333336</v>
      </c>
      <c r="C4718" s="284">
        <v>320.98</v>
      </c>
      <c r="D4718" s="98">
        <f t="shared" si="151"/>
        <v>1.5785668380462727</v>
      </c>
      <c r="E4718" s="98">
        <v>-1.2065250846414188E-2</v>
      </c>
      <c r="F4718" s="98">
        <v>4709</v>
      </c>
      <c r="G4718" s="76">
        <f t="shared" ca="1" si="150"/>
        <v>-5.7893032236363808E-2</v>
      </c>
    </row>
    <row r="4719" spans="2:7">
      <c r="B4719" s="283">
        <v>41269.645833333336</v>
      </c>
      <c r="C4719" s="284">
        <v>225.91</v>
      </c>
      <c r="D4719" s="98">
        <f t="shared" si="151"/>
        <v>-0.29618667829771328</v>
      </c>
      <c r="E4719" s="98">
        <v>-1.2069794900948949E-2</v>
      </c>
      <c r="F4719" s="98">
        <v>4710</v>
      </c>
      <c r="G4719" s="76">
        <f t="shared" ca="1" si="150"/>
        <v>-4.1640945842170943E-2</v>
      </c>
    </row>
    <row r="4720" spans="2:7">
      <c r="B4720" s="283">
        <v>38975.645833333336</v>
      </c>
      <c r="C4720" s="284">
        <v>72</v>
      </c>
      <c r="D4720" s="98">
        <f t="shared" si="151"/>
        <v>-0.68128900889734845</v>
      </c>
      <c r="E4720" s="98">
        <v>-1.207464324917662E-2</v>
      </c>
      <c r="F4720" s="98">
        <v>4711</v>
      </c>
      <c r="G4720" s="76">
        <f t="shared" ca="1" si="150"/>
        <v>-1.9419366474411675E-3</v>
      </c>
    </row>
    <row r="4721" spans="2:7">
      <c r="B4721" s="283">
        <v>39541.645833333336</v>
      </c>
      <c r="C4721" s="284">
        <v>86.72</v>
      </c>
      <c r="D4721" s="98">
        <f t="shared" si="151"/>
        <v>0.20444444444444443</v>
      </c>
      <c r="E4721" s="98">
        <v>-1.2075643654591017E-2</v>
      </c>
      <c r="F4721" s="98">
        <v>4712</v>
      </c>
      <c r="G4721" s="76">
        <f t="shared" ca="1" si="150"/>
        <v>6.5586231051666347E-2</v>
      </c>
    </row>
    <row r="4722" spans="2:7">
      <c r="B4722" s="283">
        <v>39359.645833333336</v>
      </c>
      <c r="C4722" s="284">
        <v>100.47</v>
      </c>
      <c r="D4722" s="98">
        <f t="shared" si="151"/>
        <v>0.15855627306273057</v>
      </c>
      <c r="E4722" s="98">
        <v>-1.2094395280236037E-2</v>
      </c>
      <c r="F4722" s="98">
        <v>4713</v>
      </c>
      <c r="G4722" s="76">
        <f t="shared" ca="1" si="150"/>
        <v>3.6003117425104772E-2</v>
      </c>
    </row>
    <row r="4723" spans="2:7">
      <c r="B4723" s="283">
        <v>43745.645833333336</v>
      </c>
      <c r="C4723" s="284">
        <v>311.95</v>
      </c>
      <c r="D4723" s="98">
        <f t="shared" si="151"/>
        <v>2.1049069373942468</v>
      </c>
      <c r="E4723" s="98">
        <v>-1.2097412673781505E-2</v>
      </c>
      <c r="F4723" s="98">
        <v>4714</v>
      </c>
      <c r="G4723" s="76">
        <f t="shared" ca="1" si="150"/>
        <v>4.3523540780427923E-2</v>
      </c>
    </row>
    <row r="4724" spans="2:7">
      <c r="B4724" s="283">
        <v>40241.645833333336</v>
      </c>
      <c r="C4724" s="284">
        <v>119.02</v>
      </c>
      <c r="D4724" s="98">
        <f t="shared" si="151"/>
        <v>-0.61846449751562749</v>
      </c>
      <c r="E4724" s="98">
        <v>-1.2118193891102358E-2</v>
      </c>
      <c r="F4724" s="98">
        <v>4715</v>
      </c>
      <c r="G4724" s="76">
        <f t="shared" ca="1" si="150"/>
        <v>-1.5231347328712144E-2</v>
      </c>
    </row>
    <row r="4725" spans="2:7">
      <c r="B4725" s="283">
        <v>44880.645833333336</v>
      </c>
      <c r="C4725" s="284">
        <v>586.97</v>
      </c>
      <c r="D4725" s="98">
        <f t="shared" si="151"/>
        <v>3.9316921525793989</v>
      </c>
      <c r="E4725" s="98">
        <v>-1.21676203298553E-2</v>
      </c>
      <c r="F4725" s="98">
        <v>4716</v>
      </c>
      <c r="G4725" s="76">
        <f t="shared" ca="1" si="150"/>
        <v>-8.8856632587442173E-3</v>
      </c>
    </row>
    <row r="4726" spans="2:7">
      <c r="B4726" s="283">
        <v>42167.645833333336</v>
      </c>
      <c r="C4726" s="284">
        <v>155.02000000000001</v>
      </c>
      <c r="D4726" s="98">
        <f t="shared" si="151"/>
        <v>-0.73589791641821556</v>
      </c>
      <c r="E4726" s="98">
        <v>-1.2171031670171417E-2</v>
      </c>
      <c r="F4726" s="98">
        <v>4717</v>
      </c>
      <c r="G4726" s="76">
        <f t="shared" ca="1" si="150"/>
        <v>3.5861029347495938E-4</v>
      </c>
    </row>
    <row r="4727" spans="2:7">
      <c r="B4727" s="283">
        <v>38006.645833333336</v>
      </c>
      <c r="C4727" s="284">
        <v>30.82</v>
      </c>
      <c r="D4727" s="98">
        <f t="shared" si="151"/>
        <v>-0.80118694362017806</v>
      </c>
      <c r="E4727" s="98">
        <v>-1.2179487179487136E-2</v>
      </c>
      <c r="F4727" s="98">
        <v>4718</v>
      </c>
      <c r="G4727" s="76">
        <f t="shared" ca="1" si="150"/>
        <v>1.5658451549204967E-2</v>
      </c>
    </row>
    <row r="4728" spans="2:7">
      <c r="B4728" s="283">
        <v>37755.645833333336</v>
      </c>
      <c r="C4728" s="284">
        <v>20.27</v>
      </c>
      <c r="D4728" s="98">
        <f t="shared" si="151"/>
        <v>-0.34231018818948733</v>
      </c>
      <c r="E4728" s="98">
        <v>-1.2183235867446407E-2</v>
      </c>
      <c r="F4728" s="98">
        <v>4719</v>
      </c>
      <c r="G4728" s="76">
        <f t="shared" ca="1" si="150"/>
        <v>-2.7544288783419545E-2</v>
      </c>
    </row>
    <row r="4729" spans="2:7">
      <c r="B4729" s="283">
        <v>37489.645833333336</v>
      </c>
      <c r="C4729" s="284">
        <v>23.48</v>
      </c>
      <c r="D4729" s="98">
        <f t="shared" si="151"/>
        <v>0.15836211149481993</v>
      </c>
      <c r="E4729" s="98">
        <v>-1.2200252419015567E-2</v>
      </c>
      <c r="F4729" s="98">
        <v>4720</v>
      </c>
      <c r="G4729" s="76">
        <f t="shared" ca="1" si="150"/>
        <v>-4.7672878406039435E-4</v>
      </c>
    </row>
    <row r="4730" spans="2:7">
      <c r="B4730" s="283">
        <v>39121.645833333336</v>
      </c>
      <c r="C4730" s="284">
        <v>89.8</v>
      </c>
      <c r="D4730" s="98">
        <f t="shared" si="151"/>
        <v>2.8245315161839861</v>
      </c>
      <c r="E4730" s="98">
        <v>-1.2209877901220967E-2</v>
      </c>
      <c r="F4730" s="98">
        <v>4721</v>
      </c>
      <c r="G4730" s="76">
        <f t="shared" ca="1" si="150"/>
        <v>-2.4069953565816773E-2</v>
      </c>
    </row>
    <row r="4731" spans="2:7">
      <c r="B4731" s="283">
        <v>41101.645833333336</v>
      </c>
      <c r="C4731" s="284">
        <v>234.59</v>
      </c>
      <c r="D4731" s="98">
        <f t="shared" si="151"/>
        <v>1.6123608017817372</v>
      </c>
      <c r="E4731" s="98">
        <v>-1.2211040464861656E-2</v>
      </c>
      <c r="F4731" s="98">
        <v>4722</v>
      </c>
      <c r="G4731" s="76">
        <f t="shared" ca="1" si="150"/>
        <v>-5.1104082479167728E-2</v>
      </c>
    </row>
    <row r="4732" spans="2:7">
      <c r="B4732" s="283">
        <v>43644.645833333336</v>
      </c>
      <c r="C4732" s="284">
        <v>276.95</v>
      </c>
      <c r="D4732" s="98">
        <f t="shared" si="151"/>
        <v>0.18057035679270217</v>
      </c>
      <c r="E4732" s="98">
        <v>-1.2233397531920986E-2</v>
      </c>
      <c r="F4732" s="98">
        <v>4723</v>
      </c>
      <c r="G4732" s="76">
        <f t="shared" ca="1" si="150"/>
        <v>1.2455051468719856E-2</v>
      </c>
    </row>
    <row r="4733" spans="2:7">
      <c r="B4733" s="283">
        <v>44545.645833333336</v>
      </c>
      <c r="C4733" s="284">
        <v>402.33</v>
      </c>
      <c r="D4733" s="98">
        <f t="shared" si="151"/>
        <v>0.45271709694890783</v>
      </c>
      <c r="E4733" s="98">
        <v>-1.2250810173819127E-2</v>
      </c>
      <c r="F4733" s="98">
        <v>4724</v>
      </c>
      <c r="G4733" s="76">
        <f t="shared" ca="1" si="150"/>
        <v>5.0728098097882254E-3</v>
      </c>
    </row>
    <row r="4734" spans="2:7">
      <c r="B4734" s="283">
        <v>43235.645833333336</v>
      </c>
      <c r="C4734" s="284">
        <v>270.07</v>
      </c>
      <c r="D4734" s="98">
        <f t="shared" si="151"/>
        <v>-0.32873511793801102</v>
      </c>
      <c r="E4734" s="98">
        <v>-1.2252212713042332E-2</v>
      </c>
      <c r="F4734" s="98">
        <v>4725</v>
      </c>
      <c r="G4734" s="76">
        <f t="shared" ca="1" si="150"/>
        <v>-1.7425061574178148E-2</v>
      </c>
    </row>
    <row r="4735" spans="2:7">
      <c r="B4735" s="283">
        <v>39069.645833333336</v>
      </c>
      <c r="C4735" s="284">
        <v>89.37</v>
      </c>
      <c r="D4735" s="98">
        <f t="shared" si="151"/>
        <v>-0.66908579257229606</v>
      </c>
      <c r="E4735" s="98">
        <v>-1.2267904509283833E-2</v>
      </c>
      <c r="F4735" s="98">
        <v>4726</v>
      </c>
      <c r="G4735" s="76">
        <f t="shared" ca="1" si="150"/>
        <v>-6.2977285948405959E-3</v>
      </c>
    </row>
    <row r="4736" spans="2:7">
      <c r="B4736" s="283">
        <v>40805.645833333336</v>
      </c>
      <c r="C4736" s="284">
        <v>232.42</v>
      </c>
      <c r="D4736" s="98">
        <f t="shared" si="151"/>
        <v>1.6006489873559357</v>
      </c>
      <c r="E4736" s="98">
        <v>-1.2281670987208448E-2</v>
      </c>
      <c r="F4736" s="98">
        <v>4727</v>
      </c>
      <c r="G4736" s="76">
        <f t="shared" ca="1" si="150"/>
        <v>-3.118367674369249E-2</v>
      </c>
    </row>
    <row r="4737" spans="2:7">
      <c r="B4737" s="283">
        <v>39405.645833333336</v>
      </c>
      <c r="C4737" s="284">
        <v>91.67</v>
      </c>
      <c r="D4737" s="98">
        <f t="shared" si="151"/>
        <v>-0.60558471732208929</v>
      </c>
      <c r="E4737" s="98">
        <v>-1.2283159142333799E-2</v>
      </c>
      <c r="F4737" s="98">
        <v>4728</v>
      </c>
      <c r="G4737" s="76">
        <f t="shared" ca="1" si="150"/>
        <v>2.350753778921464E-2</v>
      </c>
    </row>
    <row r="4738" spans="2:7">
      <c r="B4738" s="283">
        <v>38771.645833333336</v>
      </c>
      <c r="C4738" s="284">
        <v>94.58</v>
      </c>
      <c r="D4738" s="98">
        <f t="shared" si="151"/>
        <v>3.1744300207265042E-2</v>
      </c>
      <c r="E4738" s="98">
        <v>-1.2322472848788735E-2</v>
      </c>
      <c r="F4738" s="98">
        <v>4729</v>
      </c>
      <c r="G4738" s="76">
        <f t="shared" ca="1" si="150"/>
        <v>-5.9510384676374223E-3</v>
      </c>
    </row>
    <row r="4739" spans="2:7">
      <c r="B4739" s="283">
        <v>40618.645833333336</v>
      </c>
      <c r="C4739" s="284">
        <v>124.21</v>
      </c>
      <c r="D4739" s="98">
        <f t="shared" si="151"/>
        <v>0.3132797631634594</v>
      </c>
      <c r="E4739" s="98">
        <v>-1.2325063613231602E-2</v>
      </c>
      <c r="F4739" s="98">
        <v>4730</v>
      </c>
      <c r="G4739" s="76">
        <f t="shared" ca="1" si="150"/>
        <v>2.6469000213314151E-2</v>
      </c>
    </row>
    <row r="4740" spans="2:7">
      <c r="B4740" s="283">
        <v>40344.645833333336</v>
      </c>
      <c r="C4740" s="284">
        <v>121.61</v>
      </c>
      <c r="D4740" s="98">
        <f t="shared" si="151"/>
        <v>-2.0932292085983351E-2</v>
      </c>
      <c r="E4740" s="98">
        <v>-1.2344676358320483E-2</v>
      </c>
      <c r="F4740" s="98">
        <v>4731</v>
      </c>
      <c r="G4740" s="76">
        <f t="shared" ca="1" si="150"/>
        <v>1.1490396069505868E-2</v>
      </c>
    </row>
    <row r="4741" spans="2:7">
      <c r="B4741" s="283">
        <v>37021.645833333336</v>
      </c>
      <c r="C4741" s="284">
        <v>22.4</v>
      </c>
      <c r="D4741" s="98">
        <f t="shared" si="151"/>
        <v>-0.8158046213304827</v>
      </c>
      <c r="E4741" s="98">
        <v>-1.2345679012345734E-2</v>
      </c>
      <c r="F4741" s="98">
        <v>4732</v>
      </c>
      <c r="G4741" s="76">
        <f t="shared" ca="1" si="150"/>
        <v>3.5033118728055625E-2</v>
      </c>
    </row>
    <row r="4742" spans="2:7">
      <c r="B4742" s="283">
        <v>38100.645833333336</v>
      </c>
      <c r="C4742" s="284">
        <v>26.4</v>
      </c>
      <c r="D4742" s="98">
        <f t="shared" si="151"/>
        <v>0.1785714285714286</v>
      </c>
      <c r="E4742" s="98">
        <v>-1.2345679012345734E-2</v>
      </c>
      <c r="F4742" s="98">
        <v>4733</v>
      </c>
      <c r="G4742" s="76">
        <f t="shared" ca="1" si="150"/>
        <v>-5.1495212702176385E-2</v>
      </c>
    </row>
    <row r="4743" spans="2:7">
      <c r="B4743" s="283">
        <v>42999.645833333336</v>
      </c>
      <c r="C4743" s="284">
        <v>346.05</v>
      </c>
      <c r="D4743" s="98">
        <f t="shared" si="151"/>
        <v>12.107954545454547</v>
      </c>
      <c r="E4743" s="98">
        <v>-1.235801130201486E-2</v>
      </c>
      <c r="F4743" s="98">
        <v>4734</v>
      </c>
      <c r="G4743" s="76">
        <f t="shared" ca="1" si="150"/>
        <v>3.4806758197726315E-2</v>
      </c>
    </row>
    <row r="4744" spans="2:7">
      <c r="B4744" s="283">
        <v>41106.645833333336</v>
      </c>
      <c r="C4744" s="284">
        <v>228.05</v>
      </c>
      <c r="D4744" s="98">
        <f t="shared" si="151"/>
        <v>-0.34099118624476232</v>
      </c>
      <c r="E4744" s="98">
        <v>-1.2385778008747961E-2</v>
      </c>
      <c r="F4744" s="98">
        <v>4735</v>
      </c>
      <c r="G4744" s="76">
        <f t="shared" ca="1" si="150"/>
        <v>-1.9138036054643235E-2</v>
      </c>
    </row>
    <row r="4745" spans="2:7">
      <c r="B4745" s="283">
        <v>38299.645833333336</v>
      </c>
      <c r="C4745" s="284">
        <v>28.68</v>
      </c>
      <c r="D4745" s="98">
        <f t="shared" si="151"/>
        <v>-0.87423810567857929</v>
      </c>
      <c r="E4745" s="98">
        <v>-1.2396694214875992E-2</v>
      </c>
      <c r="F4745" s="98">
        <v>4736</v>
      </c>
      <c r="G4745" s="76">
        <f t="shared" ca="1" si="150"/>
        <v>2.3850476372643061E-2</v>
      </c>
    </row>
    <row r="4746" spans="2:7">
      <c r="B4746" s="283">
        <v>37888.645833333336</v>
      </c>
      <c r="C4746" s="284">
        <v>23.89</v>
      </c>
      <c r="D4746" s="98">
        <f t="shared" si="151"/>
        <v>-0.16701534170153409</v>
      </c>
      <c r="E4746" s="98">
        <v>-1.2401818933443609E-2</v>
      </c>
      <c r="F4746" s="98">
        <v>4737</v>
      </c>
      <c r="G4746" s="76">
        <f t="shared" ref="G4746:G4809" ca="1" si="152">_xlfn.NORM.INV(RAND(),M$12,M$13)</f>
        <v>4.8015231038891791E-2</v>
      </c>
    </row>
    <row r="4747" spans="2:7">
      <c r="B4747" s="283">
        <v>41319.645833333336</v>
      </c>
      <c r="C4747" s="284">
        <v>211</v>
      </c>
      <c r="D4747" s="98">
        <f t="shared" ref="D4747:D4810" si="153">C4747/C4746-1</f>
        <v>7.8321473419840935</v>
      </c>
      <c r="E4747" s="98">
        <v>-1.2403463608705811E-2</v>
      </c>
      <c r="F4747" s="98">
        <v>4738</v>
      </c>
      <c r="G4747" s="76">
        <f t="shared" ca="1" si="152"/>
        <v>-1.145063473571749E-2</v>
      </c>
    </row>
    <row r="4748" spans="2:7">
      <c r="B4748" s="283">
        <v>37911.645833333336</v>
      </c>
      <c r="C4748" s="284">
        <v>24.67</v>
      </c>
      <c r="D4748" s="98">
        <f t="shared" si="153"/>
        <v>-0.8830805687203791</v>
      </c>
      <c r="E4748" s="98">
        <v>-1.2409927942353849E-2</v>
      </c>
      <c r="F4748" s="98">
        <v>4739</v>
      </c>
      <c r="G4748" s="76">
        <f t="shared" ca="1" si="152"/>
        <v>1.4352740458744074E-3</v>
      </c>
    </row>
    <row r="4749" spans="2:7">
      <c r="B4749" s="283">
        <v>37358.645833333336</v>
      </c>
      <c r="C4749" s="284">
        <v>23.83</v>
      </c>
      <c r="D4749" s="98">
        <f t="shared" si="153"/>
        <v>-3.4049452776651945E-2</v>
      </c>
      <c r="E4749" s="98">
        <v>-1.2432656444260282E-2</v>
      </c>
      <c r="F4749" s="98">
        <v>4740</v>
      </c>
      <c r="G4749" s="76">
        <f t="shared" ca="1" si="152"/>
        <v>6.0801575867806511E-3</v>
      </c>
    </row>
    <row r="4750" spans="2:7">
      <c r="B4750" s="283">
        <v>41065.645833333336</v>
      </c>
      <c r="C4750" s="284">
        <v>209.54</v>
      </c>
      <c r="D4750" s="98">
        <f t="shared" si="153"/>
        <v>7.7931179185900135</v>
      </c>
      <c r="E4750" s="98">
        <v>-1.2442266000565638E-2</v>
      </c>
      <c r="F4750" s="98">
        <v>4741</v>
      </c>
      <c r="G4750" s="76">
        <f t="shared" ca="1" si="152"/>
        <v>8.0001269341033378E-3</v>
      </c>
    </row>
    <row r="4751" spans="2:7">
      <c r="B4751" s="283">
        <v>44750.645833333336</v>
      </c>
      <c r="C4751" s="284">
        <v>356.7</v>
      </c>
      <c r="D4751" s="98">
        <f t="shared" si="153"/>
        <v>0.70230027679679297</v>
      </c>
      <c r="E4751" s="98">
        <v>-1.2458471760797396E-2</v>
      </c>
      <c r="F4751" s="98">
        <v>4742</v>
      </c>
      <c r="G4751" s="76">
        <f t="shared" ca="1" si="152"/>
        <v>3.1608007746611468E-2</v>
      </c>
    </row>
    <row r="4752" spans="2:7">
      <c r="B4752" s="283">
        <v>37110.645833333336</v>
      </c>
      <c r="C4752" s="284">
        <v>21.4</v>
      </c>
      <c r="D4752" s="98">
        <f t="shared" si="153"/>
        <v>-0.94000560695262125</v>
      </c>
      <c r="E4752" s="98">
        <v>-1.2459621596677573E-2</v>
      </c>
      <c r="F4752" s="98">
        <v>4743</v>
      </c>
      <c r="G4752" s="76">
        <f t="shared" ca="1" si="152"/>
        <v>-1.7570914023850678E-2</v>
      </c>
    </row>
    <row r="4753" spans="2:7">
      <c r="B4753" s="283">
        <v>37775.645833333336</v>
      </c>
      <c r="C4753" s="284">
        <v>21.4</v>
      </c>
      <c r="D4753" s="98">
        <f t="shared" si="153"/>
        <v>0</v>
      </c>
      <c r="E4753" s="98">
        <v>-1.2459621596677573E-2</v>
      </c>
      <c r="F4753" s="98">
        <v>4744</v>
      </c>
      <c r="G4753" s="76">
        <f t="shared" ca="1" si="152"/>
        <v>-1.0193990945314939E-2</v>
      </c>
    </row>
    <row r="4754" spans="2:7">
      <c r="B4754" s="283">
        <v>44539.645833333336</v>
      </c>
      <c r="C4754" s="284">
        <v>412.12</v>
      </c>
      <c r="D4754" s="98">
        <f t="shared" si="153"/>
        <v>18.257943925233647</v>
      </c>
      <c r="E4754" s="98">
        <v>-1.2460461995590921E-2</v>
      </c>
      <c r="F4754" s="98">
        <v>4745</v>
      </c>
      <c r="G4754" s="76">
        <f t="shared" ca="1" si="152"/>
        <v>1.2417340985858885E-2</v>
      </c>
    </row>
    <row r="4755" spans="2:7">
      <c r="B4755" s="283">
        <v>43822.645833333336</v>
      </c>
      <c r="C4755" s="284">
        <v>431.08</v>
      </c>
      <c r="D4755" s="98">
        <f t="shared" si="153"/>
        <v>4.600601766475787E-2</v>
      </c>
      <c r="E4755" s="98">
        <v>-1.2462201044625698E-2</v>
      </c>
      <c r="F4755" s="98">
        <v>4746</v>
      </c>
      <c r="G4755" s="76">
        <f t="shared" ca="1" si="152"/>
        <v>3.0584569980941292E-2</v>
      </c>
    </row>
    <row r="4756" spans="2:7">
      <c r="B4756" s="283">
        <v>40052.645833333336</v>
      </c>
      <c r="C4756" s="284">
        <v>105.34</v>
      </c>
      <c r="D4756" s="98">
        <f t="shared" si="153"/>
        <v>-0.75563700473230022</v>
      </c>
      <c r="E4756" s="98">
        <v>-1.2468360363738662E-2</v>
      </c>
      <c r="F4756" s="98">
        <v>4747</v>
      </c>
      <c r="G4756" s="76">
        <f t="shared" ca="1" si="152"/>
        <v>7.2224254843351654E-2</v>
      </c>
    </row>
    <row r="4757" spans="2:7">
      <c r="B4757" s="283">
        <v>40056.645833333336</v>
      </c>
      <c r="C4757" s="284">
        <v>105.17</v>
      </c>
      <c r="D4757" s="98">
        <f t="shared" si="153"/>
        <v>-1.6138219100056972E-3</v>
      </c>
      <c r="E4757" s="98">
        <v>-1.2488262910798076E-2</v>
      </c>
      <c r="F4757" s="98">
        <v>4748</v>
      </c>
      <c r="G4757" s="76">
        <f t="shared" ca="1" si="152"/>
        <v>2.4049582650895299E-2</v>
      </c>
    </row>
    <row r="4758" spans="2:7">
      <c r="B4758" s="283">
        <v>45855.645833333336</v>
      </c>
      <c r="C4758" s="284">
        <v>3067.5</v>
      </c>
      <c r="D4758" s="98">
        <f t="shared" si="153"/>
        <v>28.167062850622802</v>
      </c>
      <c r="E4758" s="98">
        <v>-1.2500281682886194E-2</v>
      </c>
      <c r="F4758" s="98">
        <v>4749</v>
      </c>
      <c r="G4758" s="76">
        <f t="shared" ca="1" si="152"/>
        <v>9.8299405031325796E-3</v>
      </c>
    </row>
    <row r="4759" spans="2:7">
      <c r="B4759" s="283">
        <v>41275.645833333336</v>
      </c>
      <c r="C4759" s="284">
        <v>229.8</v>
      </c>
      <c r="D4759" s="98">
        <f t="shared" si="153"/>
        <v>-0.92508557457212715</v>
      </c>
      <c r="E4759" s="98">
        <v>-1.2504834343173843E-2</v>
      </c>
      <c r="F4759" s="98">
        <v>4750</v>
      </c>
      <c r="G4759" s="76">
        <f t="shared" ca="1" si="152"/>
        <v>-5.8810592040455606E-2</v>
      </c>
    </row>
    <row r="4760" spans="2:7">
      <c r="B4760" s="283">
        <v>37550.645833333336</v>
      </c>
      <c r="C4760" s="284">
        <v>24.48</v>
      </c>
      <c r="D4760" s="98">
        <f t="shared" si="153"/>
        <v>-0.89347258485639691</v>
      </c>
      <c r="E4760" s="98">
        <v>-1.2505042355788532E-2</v>
      </c>
      <c r="F4760" s="98">
        <v>4751</v>
      </c>
      <c r="G4760" s="76">
        <f t="shared" ca="1" si="152"/>
        <v>2.8884674866398612E-2</v>
      </c>
    </row>
    <row r="4761" spans="2:7">
      <c r="B4761" s="283">
        <v>41975.645833333336</v>
      </c>
      <c r="C4761" s="284">
        <v>199.62</v>
      </c>
      <c r="D4761" s="98">
        <f t="shared" si="153"/>
        <v>7.1544117647058822</v>
      </c>
      <c r="E4761" s="98">
        <v>-1.2515458817709657E-2</v>
      </c>
      <c r="F4761" s="98">
        <v>4752</v>
      </c>
      <c r="G4761" s="76">
        <f t="shared" ca="1" si="152"/>
        <v>-2.4605419863030591E-2</v>
      </c>
    </row>
    <row r="4762" spans="2:7">
      <c r="B4762" s="283">
        <v>42641.645833333336</v>
      </c>
      <c r="C4762" s="284">
        <v>426.05</v>
      </c>
      <c r="D4762" s="98">
        <f t="shared" si="153"/>
        <v>1.1343051798416992</v>
      </c>
      <c r="E4762" s="98">
        <v>-1.2515934639007908E-2</v>
      </c>
      <c r="F4762" s="98">
        <v>4753</v>
      </c>
      <c r="G4762" s="76">
        <f t="shared" ca="1" si="152"/>
        <v>3.6934517880968479E-2</v>
      </c>
    </row>
    <row r="4763" spans="2:7">
      <c r="B4763" s="283">
        <v>44216.645833333336</v>
      </c>
      <c r="C4763" s="284">
        <v>317.87</v>
      </c>
      <c r="D4763" s="98">
        <f t="shared" si="153"/>
        <v>-0.25391385987560144</v>
      </c>
      <c r="E4763" s="98">
        <v>-1.2519415967691794E-2</v>
      </c>
      <c r="F4763" s="98">
        <v>4754</v>
      </c>
      <c r="G4763" s="76">
        <f t="shared" ca="1" si="152"/>
        <v>-8.1599715145830275E-3</v>
      </c>
    </row>
    <row r="4764" spans="2:7">
      <c r="B4764" s="283">
        <v>40420.645833333336</v>
      </c>
      <c r="C4764" s="284">
        <v>116.73</v>
      </c>
      <c r="D4764" s="98">
        <f t="shared" si="153"/>
        <v>-0.63277440463082391</v>
      </c>
      <c r="E4764" s="98">
        <v>-1.2520091362828722E-2</v>
      </c>
      <c r="F4764" s="98">
        <v>4755</v>
      </c>
      <c r="G4764" s="76">
        <f t="shared" ca="1" si="152"/>
        <v>-1.8052426725527593E-2</v>
      </c>
    </row>
    <row r="4765" spans="2:7">
      <c r="B4765" s="283">
        <v>42166.645833333336</v>
      </c>
      <c r="C4765" s="284">
        <v>156.93</v>
      </c>
      <c r="D4765" s="98">
        <f t="shared" si="153"/>
        <v>0.34438447699820096</v>
      </c>
      <c r="E4765" s="98">
        <v>-1.2522023659702897E-2</v>
      </c>
      <c r="F4765" s="98">
        <v>4756</v>
      </c>
      <c r="G4765" s="76">
        <f t="shared" ca="1" si="152"/>
        <v>1.5542116729859817E-2</v>
      </c>
    </row>
    <row r="4766" spans="2:7">
      <c r="B4766" s="283">
        <v>40819.645833333336</v>
      </c>
      <c r="C4766" s="284">
        <v>222.32</v>
      </c>
      <c r="D4766" s="98">
        <f t="shared" si="153"/>
        <v>0.4166825973363919</v>
      </c>
      <c r="E4766" s="98">
        <v>-1.2525539664208885E-2</v>
      </c>
      <c r="F4766" s="98">
        <v>4757</v>
      </c>
      <c r="G4766" s="76">
        <f t="shared" ca="1" si="152"/>
        <v>2.0301152512854727E-2</v>
      </c>
    </row>
    <row r="4767" spans="2:7">
      <c r="B4767" s="283">
        <v>45839.645833333336</v>
      </c>
      <c r="C4767" s="284">
        <v>2954.67</v>
      </c>
      <c r="D4767" s="98">
        <f t="shared" si="153"/>
        <v>12.290167326376395</v>
      </c>
      <c r="E4767" s="98">
        <v>-1.2532710374076328E-2</v>
      </c>
      <c r="F4767" s="98">
        <v>4758</v>
      </c>
      <c r="G4767" s="76">
        <f t="shared" ca="1" si="152"/>
        <v>-2.2490390938368701E-2</v>
      </c>
    </row>
    <row r="4768" spans="2:7">
      <c r="B4768" s="283">
        <v>36622.645833333336</v>
      </c>
      <c r="C4768" s="284">
        <v>26</v>
      </c>
      <c r="D4768" s="98">
        <f t="shared" si="153"/>
        <v>-0.99120037093820967</v>
      </c>
      <c r="E4768" s="98">
        <v>-1.2533232054690369E-2</v>
      </c>
      <c r="F4768" s="98">
        <v>4759</v>
      </c>
      <c r="G4768" s="76">
        <f t="shared" ca="1" si="152"/>
        <v>4.636185838261199E-2</v>
      </c>
    </row>
    <row r="4769" spans="2:7">
      <c r="B4769" s="283">
        <v>43118.645833333336</v>
      </c>
      <c r="C4769" s="284">
        <v>328.48</v>
      </c>
      <c r="D4769" s="98">
        <f t="shared" si="153"/>
        <v>11.633846153846154</v>
      </c>
      <c r="E4769" s="98">
        <v>-1.2535698181271537E-2</v>
      </c>
      <c r="F4769" s="98">
        <v>4760</v>
      </c>
      <c r="G4769" s="76">
        <f t="shared" ca="1" si="152"/>
        <v>2.2829997847027932E-2</v>
      </c>
    </row>
    <row r="4770" spans="2:7">
      <c r="B4770" s="283">
        <v>45076.645833333336</v>
      </c>
      <c r="C4770" s="284">
        <v>581.98</v>
      </c>
      <c r="D4770" s="98">
        <f t="shared" si="153"/>
        <v>0.77173648319532395</v>
      </c>
      <c r="E4770" s="98">
        <v>-1.253881263043588E-2</v>
      </c>
      <c r="F4770" s="98">
        <v>4761</v>
      </c>
      <c r="G4770" s="76">
        <f t="shared" ca="1" si="152"/>
        <v>1.0119955852026795E-2</v>
      </c>
    </row>
    <row r="4771" spans="2:7">
      <c r="B4771" s="283">
        <v>44365.645833333336</v>
      </c>
      <c r="C4771" s="284">
        <v>303.92</v>
      </c>
      <c r="D4771" s="98">
        <f t="shared" si="153"/>
        <v>-0.47778274167497159</v>
      </c>
      <c r="E4771" s="98">
        <v>-1.2541425693677111E-2</v>
      </c>
      <c r="F4771" s="98">
        <v>4762</v>
      </c>
      <c r="G4771" s="76">
        <f t="shared" ca="1" si="152"/>
        <v>6.3331881356192042E-5</v>
      </c>
    </row>
    <row r="4772" spans="2:7">
      <c r="B4772" s="283">
        <v>45084.645833333336</v>
      </c>
      <c r="C4772" s="284">
        <v>566.87</v>
      </c>
      <c r="D4772" s="98">
        <f t="shared" si="153"/>
        <v>0.86519478810213202</v>
      </c>
      <c r="E4772" s="98">
        <v>-1.2542024491786763E-2</v>
      </c>
      <c r="F4772" s="98">
        <v>4763</v>
      </c>
      <c r="G4772" s="76">
        <f t="shared" ca="1" si="152"/>
        <v>3.2660969186027407E-2</v>
      </c>
    </row>
    <row r="4773" spans="2:7">
      <c r="B4773" s="283">
        <v>45006.645833333336</v>
      </c>
      <c r="C4773" s="284">
        <v>620.78</v>
      </c>
      <c r="D4773" s="98">
        <f t="shared" si="153"/>
        <v>9.5101169580326994E-2</v>
      </c>
      <c r="E4773" s="98">
        <v>-1.256601132531654E-2</v>
      </c>
      <c r="F4773" s="98">
        <v>4764</v>
      </c>
      <c r="G4773" s="76">
        <f t="shared" ca="1" si="152"/>
        <v>-2.9169525469694771E-2</v>
      </c>
    </row>
    <row r="4774" spans="2:7">
      <c r="B4774" s="283">
        <v>38369.645833333336</v>
      </c>
      <c r="C4774" s="284">
        <v>36.86</v>
      </c>
      <c r="D4774" s="98">
        <f t="shared" si="153"/>
        <v>-0.94062308708399112</v>
      </c>
      <c r="E4774" s="98">
        <v>-1.2590409858022955E-2</v>
      </c>
      <c r="F4774" s="98">
        <v>4765</v>
      </c>
      <c r="G4774" s="76">
        <f t="shared" ca="1" si="152"/>
        <v>1.735819264906719E-2</v>
      </c>
    </row>
    <row r="4775" spans="2:7">
      <c r="B4775" s="283">
        <v>37111.645833333336</v>
      </c>
      <c r="C4775" s="284">
        <v>21.13</v>
      </c>
      <c r="D4775" s="98">
        <f t="shared" si="153"/>
        <v>-0.42674986435160067</v>
      </c>
      <c r="E4775" s="98">
        <v>-1.2616822429906471E-2</v>
      </c>
      <c r="F4775" s="98">
        <v>4766</v>
      </c>
      <c r="G4775" s="76">
        <f t="shared" ca="1" si="152"/>
        <v>1.2000890114359562E-2</v>
      </c>
    </row>
    <row r="4776" spans="2:7">
      <c r="B4776" s="283">
        <v>42780.645833333336</v>
      </c>
      <c r="C4776" s="284">
        <v>347.92</v>
      </c>
      <c r="D4776" s="98">
        <f t="shared" si="153"/>
        <v>15.465688594415525</v>
      </c>
      <c r="E4776" s="98">
        <v>-1.2628770894230423E-2</v>
      </c>
      <c r="F4776" s="98">
        <v>4767</v>
      </c>
      <c r="G4776" s="76">
        <f t="shared" ca="1" si="152"/>
        <v>1.6959639623566121E-2</v>
      </c>
    </row>
    <row r="4777" spans="2:7">
      <c r="B4777" s="283">
        <v>41739.645833333336</v>
      </c>
      <c r="C4777" s="284">
        <v>217.2</v>
      </c>
      <c r="D4777" s="98">
        <f t="shared" si="153"/>
        <v>-0.3757185559898828</v>
      </c>
      <c r="E4777" s="98">
        <v>-1.2637512501136428E-2</v>
      </c>
      <c r="F4777" s="98">
        <v>4768</v>
      </c>
      <c r="G4777" s="76">
        <f t="shared" ca="1" si="152"/>
        <v>-3.2844476043441734E-2</v>
      </c>
    </row>
    <row r="4778" spans="2:7">
      <c r="B4778" s="283">
        <v>45119.645833333336</v>
      </c>
      <c r="C4778" s="284">
        <v>546.87</v>
      </c>
      <c r="D4778" s="98">
        <f t="shared" si="153"/>
        <v>1.5178176795580112</v>
      </c>
      <c r="E4778" s="98">
        <v>-1.2638344737934903E-2</v>
      </c>
      <c r="F4778" s="98">
        <v>4769</v>
      </c>
      <c r="G4778" s="76">
        <f t="shared" ca="1" si="152"/>
        <v>2.7085918965123704E-2</v>
      </c>
    </row>
    <row r="4779" spans="2:7">
      <c r="B4779" s="283">
        <v>37931.645833333336</v>
      </c>
      <c r="C4779" s="284">
        <v>24.99</v>
      </c>
      <c r="D4779" s="98">
        <f t="shared" si="153"/>
        <v>-0.9543035822041801</v>
      </c>
      <c r="E4779" s="98">
        <v>-1.2643224022125699E-2</v>
      </c>
      <c r="F4779" s="98">
        <v>4770</v>
      </c>
      <c r="G4779" s="76">
        <f t="shared" ca="1" si="152"/>
        <v>1.3150430496790842E-2</v>
      </c>
    </row>
    <row r="4780" spans="2:7">
      <c r="B4780" s="283">
        <v>37504.645833333336</v>
      </c>
      <c r="C4780" s="284">
        <v>23.42</v>
      </c>
      <c r="D4780" s="98">
        <f t="shared" si="153"/>
        <v>-6.2825130052020728E-2</v>
      </c>
      <c r="E4780" s="98">
        <v>-1.2647554806070715E-2</v>
      </c>
      <c r="F4780" s="98">
        <v>4771</v>
      </c>
      <c r="G4780" s="76">
        <f t="shared" ca="1" si="152"/>
        <v>1.8065134935388291E-2</v>
      </c>
    </row>
    <row r="4781" spans="2:7">
      <c r="B4781" s="283">
        <v>41551.645833333336</v>
      </c>
      <c r="C4781" s="284">
        <v>172.52</v>
      </c>
      <c r="D4781" s="98">
        <f t="shared" si="153"/>
        <v>6.3663535439795043</v>
      </c>
      <c r="E4781" s="98">
        <v>-1.2648085617810167E-2</v>
      </c>
      <c r="F4781" s="98">
        <v>4772</v>
      </c>
      <c r="G4781" s="76">
        <f t="shared" ca="1" si="152"/>
        <v>-1.8445383559748944E-2</v>
      </c>
    </row>
    <row r="4782" spans="2:7">
      <c r="B4782" s="283">
        <v>41324.645833333336</v>
      </c>
      <c r="C4782" s="284">
        <v>207.31</v>
      </c>
      <c r="D4782" s="98">
        <f t="shared" si="153"/>
        <v>0.20165777880825408</v>
      </c>
      <c r="E4782" s="98">
        <v>-1.2668476449016475E-2</v>
      </c>
      <c r="F4782" s="98">
        <v>4773</v>
      </c>
      <c r="G4782" s="76">
        <f t="shared" ca="1" si="152"/>
        <v>-6.705747625756113E-2</v>
      </c>
    </row>
    <row r="4783" spans="2:7">
      <c r="B4783" s="283">
        <v>39037.645833333336</v>
      </c>
      <c r="C4783" s="284">
        <v>70.08</v>
      </c>
      <c r="D4783" s="98">
        <f t="shared" si="153"/>
        <v>-0.66195552554145964</v>
      </c>
      <c r="E4783" s="98">
        <v>-1.2679628064243498E-2</v>
      </c>
      <c r="F4783" s="98">
        <v>4774</v>
      </c>
      <c r="G4783" s="76">
        <f t="shared" ca="1" si="152"/>
        <v>-2.8293014537784395E-2</v>
      </c>
    </row>
    <row r="4784" spans="2:7">
      <c r="B4784" s="283">
        <v>44600.645833333336</v>
      </c>
      <c r="C4784" s="284">
        <v>365.57</v>
      </c>
      <c r="D4784" s="98">
        <f t="shared" si="153"/>
        <v>4.2164668949771693</v>
      </c>
      <c r="E4784" s="98">
        <v>-1.2693439922218941E-2</v>
      </c>
      <c r="F4784" s="98">
        <v>4775</v>
      </c>
      <c r="G4784" s="76">
        <f t="shared" ca="1" si="152"/>
        <v>2.3263433802555057E-2</v>
      </c>
    </row>
    <row r="4785" spans="2:7">
      <c r="B4785" s="283">
        <v>37882.645833333336</v>
      </c>
      <c r="C4785" s="284">
        <v>25.66</v>
      </c>
      <c r="D4785" s="98">
        <f t="shared" si="153"/>
        <v>-0.92980824465902567</v>
      </c>
      <c r="E4785" s="98">
        <v>-1.2697191227395099E-2</v>
      </c>
      <c r="F4785" s="98">
        <v>4776</v>
      </c>
      <c r="G4785" s="76">
        <f t="shared" ca="1" si="152"/>
        <v>1.9935768297799236E-2</v>
      </c>
    </row>
    <row r="4786" spans="2:7">
      <c r="B4786" s="283">
        <v>41835.645833333336</v>
      </c>
      <c r="C4786" s="284">
        <v>174.92</v>
      </c>
      <c r="D4786" s="98">
        <f t="shared" si="153"/>
        <v>5.8168355416991417</v>
      </c>
      <c r="E4786" s="98">
        <v>-1.269966698651015E-2</v>
      </c>
      <c r="F4786" s="98">
        <v>4777</v>
      </c>
      <c r="G4786" s="76">
        <f t="shared" ca="1" si="152"/>
        <v>4.2914355174568063E-3</v>
      </c>
    </row>
    <row r="4787" spans="2:7">
      <c r="B4787" s="283">
        <v>43222.645833333336</v>
      </c>
      <c r="C4787" s="284">
        <v>289.92</v>
      </c>
      <c r="D4787" s="98">
        <f t="shared" si="153"/>
        <v>0.65744340269837664</v>
      </c>
      <c r="E4787" s="98">
        <v>-1.2702196492422768E-2</v>
      </c>
      <c r="F4787" s="98">
        <v>4778</v>
      </c>
      <c r="G4787" s="76">
        <f t="shared" ca="1" si="152"/>
        <v>2.8673755035190252E-3</v>
      </c>
    </row>
    <row r="4788" spans="2:7">
      <c r="B4788" s="283">
        <v>38701.645833333336</v>
      </c>
      <c r="C4788" s="284">
        <v>95.52</v>
      </c>
      <c r="D4788" s="98">
        <f t="shared" si="153"/>
        <v>-0.67052980132450335</v>
      </c>
      <c r="E4788" s="98">
        <v>-1.2713178294573635E-2</v>
      </c>
      <c r="F4788" s="98">
        <v>4779</v>
      </c>
      <c r="G4788" s="76">
        <f t="shared" ca="1" si="152"/>
        <v>-4.3726595731326541E-2</v>
      </c>
    </row>
    <row r="4789" spans="2:7">
      <c r="B4789" s="283">
        <v>45215.645833333336</v>
      </c>
      <c r="C4789" s="284">
        <v>728.27</v>
      </c>
      <c r="D4789" s="98">
        <f t="shared" si="153"/>
        <v>6.6242671691792294</v>
      </c>
      <c r="E4789" s="98">
        <v>-1.2716057750965848E-2</v>
      </c>
      <c r="F4789" s="98">
        <v>4780</v>
      </c>
      <c r="G4789" s="76">
        <f t="shared" ca="1" si="152"/>
        <v>3.2472905243569002E-2</v>
      </c>
    </row>
    <row r="4790" spans="2:7">
      <c r="B4790" s="283">
        <v>39853.645833333336</v>
      </c>
      <c r="C4790" s="284">
        <v>52</v>
      </c>
      <c r="D4790" s="98">
        <f t="shared" si="153"/>
        <v>-0.92859791011575377</v>
      </c>
      <c r="E4790" s="98">
        <v>-1.2720713878868417E-2</v>
      </c>
      <c r="F4790" s="98">
        <v>4781</v>
      </c>
      <c r="G4790" s="76">
        <f t="shared" ca="1" si="152"/>
        <v>3.0354638791497933E-2</v>
      </c>
    </row>
    <row r="4791" spans="2:7">
      <c r="B4791" s="283">
        <v>36578.645833333336</v>
      </c>
      <c r="C4791" s="284">
        <v>39.49</v>
      </c>
      <c r="D4791" s="98">
        <f t="shared" si="153"/>
        <v>-0.24057692307692302</v>
      </c>
      <c r="E4791" s="98">
        <v>-1.2749999999999928E-2</v>
      </c>
      <c r="F4791" s="98">
        <v>4782</v>
      </c>
      <c r="G4791" s="76">
        <f t="shared" ca="1" si="152"/>
        <v>-8.0753215403517077E-3</v>
      </c>
    </row>
    <row r="4792" spans="2:7">
      <c r="B4792" s="283">
        <v>43742.645833333336</v>
      </c>
      <c r="C4792" s="284">
        <v>315.77</v>
      </c>
      <c r="D4792" s="98">
        <f t="shared" si="153"/>
        <v>6.9962015700177256</v>
      </c>
      <c r="E4792" s="98">
        <v>-1.2755979365327574E-2</v>
      </c>
      <c r="F4792" s="98">
        <v>4783</v>
      </c>
      <c r="G4792" s="76">
        <f t="shared" ca="1" si="152"/>
        <v>-2.0717988993455633E-2</v>
      </c>
    </row>
    <row r="4793" spans="2:7">
      <c r="B4793" s="283">
        <v>37978.645833333336</v>
      </c>
      <c r="C4793" s="284">
        <v>28.6</v>
      </c>
      <c r="D4793" s="98">
        <f t="shared" si="153"/>
        <v>-0.90942774804446269</v>
      </c>
      <c r="E4793" s="98">
        <v>-1.2771832930617788E-2</v>
      </c>
      <c r="F4793" s="98">
        <v>4784</v>
      </c>
      <c r="G4793" s="76">
        <f t="shared" ca="1" si="152"/>
        <v>9.0988231127876826E-3</v>
      </c>
    </row>
    <row r="4794" spans="2:7">
      <c r="B4794" s="283">
        <v>45237.645833333336</v>
      </c>
      <c r="C4794" s="284">
        <v>696.63</v>
      </c>
      <c r="D4794" s="98">
        <f t="shared" si="153"/>
        <v>23.357692307692307</v>
      </c>
      <c r="E4794" s="98">
        <v>-1.2782540919719421E-2</v>
      </c>
      <c r="F4794" s="98">
        <v>4785</v>
      </c>
      <c r="G4794" s="76">
        <f t="shared" ca="1" si="152"/>
        <v>-1.4758937373292279E-2</v>
      </c>
    </row>
    <row r="4795" spans="2:7">
      <c r="B4795" s="283">
        <v>44292.645833333336</v>
      </c>
      <c r="C4795" s="284">
        <v>301.10000000000002</v>
      </c>
      <c r="D4795" s="98">
        <f t="shared" si="153"/>
        <v>-0.5677762944461191</v>
      </c>
      <c r="E4795" s="98">
        <v>-1.2786885245901547E-2</v>
      </c>
      <c r="F4795" s="98">
        <v>4786</v>
      </c>
      <c r="G4795" s="76">
        <f t="shared" ca="1" si="152"/>
        <v>-1.1607988470301249E-2</v>
      </c>
    </row>
    <row r="4796" spans="2:7">
      <c r="B4796" s="283">
        <v>43159.645833333336</v>
      </c>
      <c r="C4796" s="284">
        <v>291.05</v>
      </c>
      <c r="D4796" s="98">
        <f t="shared" si="153"/>
        <v>-3.337761541016282E-2</v>
      </c>
      <c r="E4796" s="98">
        <v>-1.2787463537073385E-2</v>
      </c>
      <c r="F4796" s="98">
        <v>4787</v>
      </c>
      <c r="G4796" s="76">
        <f t="shared" ca="1" si="152"/>
        <v>2.3109527014528657E-2</v>
      </c>
    </row>
    <row r="4797" spans="2:7">
      <c r="B4797" s="283">
        <v>39031.645833333336</v>
      </c>
      <c r="C4797" s="284">
        <v>71.790000000000006</v>
      </c>
      <c r="D4797" s="98">
        <f t="shared" si="153"/>
        <v>-0.7533413502834565</v>
      </c>
      <c r="E4797" s="98">
        <v>-1.2788778877887652E-2</v>
      </c>
      <c r="F4797" s="98">
        <v>4788</v>
      </c>
      <c r="G4797" s="76">
        <f t="shared" ca="1" si="152"/>
        <v>3.1846574781446972E-2</v>
      </c>
    </row>
    <row r="4798" spans="2:7">
      <c r="B4798" s="283">
        <v>45118.645833333336</v>
      </c>
      <c r="C4798" s="284">
        <v>553.87</v>
      </c>
      <c r="D4798" s="98">
        <f t="shared" si="153"/>
        <v>6.715141384593954</v>
      </c>
      <c r="E4798" s="98">
        <v>-1.2797433383833767E-2</v>
      </c>
      <c r="F4798" s="98">
        <v>4789</v>
      </c>
      <c r="G4798" s="76">
        <f t="shared" ca="1" si="152"/>
        <v>-1.8491534494992613E-2</v>
      </c>
    </row>
    <row r="4799" spans="2:7">
      <c r="B4799" s="283">
        <v>45827.645833333336</v>
      </c>
      <c r="C4799" s="284">
        <v>2683.33</v>
      </c>
      <c r="D4799" s="98">
        <f t="shared" si="153"/>
        <v>3.8446927979489773</v>
      </c>
      <c r="E4799" s="98">
        <v>-1.2817447032378415E-2</v>
      </c>
      <c r="F4799" s="98">
        <v>4790</v>
      </c>
      <c r="G4799" s="76">
        <f t="shared" ca="1" si="152"/>
        <v>-1.8467070749733153E-2</v>
      </c>
    </row>
    <row r="4800" spans="2:7">
      <c r="B4800" s="283">
        <v>43147.645833333336</v>
      </c>
      <c r="C4800" s="284">
        <v>292.87</v>
      </c>
      <c r="D4800" s="98">
        <f t="shared" si="153"/>
        <v>-0.8908557650382174</v>
      </c>
      <c r="E4800" s="98">
        <v>-1.2842119455305334E-2</v>
      </c>
      <c r="F4800" s="98">
        <v>4791</v>
      </c>
      <c r="G4800" s="76">
        <f t="shared" ca="1" si="152"/>
        <v>-2.4407109447024747E-2</v>
      </c>
    </row>
    <row r="4801" spans="2:7">
      <c r="B4801" s="283">
        <v>36714.645833333336</v>
      </c>
      <c r="C4801" s="284">
        <v>28.43</v>
      </c>
      <c r="D4801" s="98">
        <f t="shared" si="153"/>
        <v>-0.902926212995527</v>
      </c>
      <c r="E4801" s="98">
        <v>-1.2847222222222232E-2</v>
      </c>
      <c r="F4801" s="98">
        <v>4792</v>
      </c>
      <c r="G4801" s="76">
        <f t="shared" ca="1" si="152"/>
        <v>3.5773431187033659E-4</v>
      </c>
    </row>
    <row r="4802" spans="2:7">
      <c r="B4802" s="283">
        <v>40518.645833333336</v>
      </c>
      <c r="C4802" s="284">
        <v>134.33000000000001</v>
      </c>
      <c r="D4802" s="98">
        <f t="shared" si="153"/>
        <v>3.7249384453042564</v>
      </c>
      <c r="E4802" s="98">
        <v>-1.2860082304526732E-2</v>
      </c>
      <c r="F4802" s="98">
        <v>4793</v>
      </c>
      <c r="G4802" s="76">
        <f t="shared" ca="1" si="152"/>
        <v>-2.0609254800992134E-2</v>
      </c>
    </row>
    <row r="4803" spans="2:7">
      <c r="B4803" s="283">
        <v>37426.645833333336</v>
      </c>
      <c r="C4803" s="284">
        <v>25.33</v>
      </c>
      <c r="D4803" s="98">
        <f t="shared" si="153"/>
        <v>-0.81143452691133777</v>
      </c>
      <c r="E4803" s="98">
        <v>-1.2860483242400744E-2</v>
      </c>
      <c r="F4803" s="98">
        <v>4794</v>
      </c>
      <c r="G4803" s="76">
        <f t="shared" ca="1" si="152"/>
        <v>-2.3439734546875961E-2</v>
      </c>
    </row>
    <row r="4804" spans="2:7">
      <c r="B4804" s="283">
        <v>42733.645833333336</v>
      </c>
      <c r="C4804" s="284">
        <v>337.53</v>
      </c>
      <c r="D4804" s="98">
        <f t="shared" si="153"/>
        <v>12.325305961310699</v>
      </c>
      <c r="E4804" s="98">
        <v>-1.2868130903986308E-2</v>
      </c>
      <c r="F4804" s="98">
        <v>4795</v>
      </c>
      <c r="G4804" s="76">
        <f t="shared" ca="1" si="152"/>
        <v>-3.3353259660793895E-2</v>
      </c>
    </row>
    <row r="4805" spans="2:7">
      <c r="B4805" s="283">
        <v>43997.645833333336</v>
      </c>
      <c r="C4805" s="284">
        <v>320.2</v>
      </c>
      <c r="D4805" s="98">
        <f t="shared" si="153"/>
        <v>-5.1343584273990439E-2</v>
      </c>
      <c r="E4805" s="98">
        <v>-1.2886121215857971E-2</v>
      </c>
      <c r="F4805" s="98">
        <v>4796</v>
      </c>
      <c r="G4805" s="76">
        <f t="shared" ca="1" si="152"/>
        <v>1.8213126652346423E-2</v>
      </c>
    </row>
    <row r="4806" spans="2:7">
      <c r="B4806" s="283">
        <v>37852.645833333336</v>
      </c>
      <c r="C4806" s="284">
        <v>28.33</v>
      </c>
      <c r="D4806" s="98">
        <f t="shared" si="153"/>
        <v>-0.911524047470331</v>
      </c>
      <c r="E4806" s="98">
        <v>-1.2891986062717797E-2</v>
      </c>
      <c r="F4806" s="98">
        <v>4797</v>
      </c>
      <c r="G4806" s="76">
        <f t="shared" ca="1" si="152"/>
        <v>2.2830262060100689E-2</v>
      </c>
    </row>
    <row r="4807" spans="2:7">
      <c r="B4807" s="283">
        <v>37279.645833333336</v>
      </c>
      <c r="C4807" s="284">
        <v>26.03</v>
      </c>
      <c r="D4807" s="98">
        <f t="shared" si="153"/>
        <v>-8.1186021884927517E-2</v>
      </c>
      <c r="E4807" s="98">
        <v>-1.2893439514599869E-2</v>
      </c>
      <c r="F4807" s="98">
        <v>4798</v>
      </c>
      <c r="G4807" s="76">
        <f t="shared" ca="1" si="152"/>
        <v>-3.6101754862965713E-2</v>
      </c>
    </row>
    <row r="4808" spans="2:7">
      <c r="B4808" s="283">
        <v>45142.645833333336</v>
      </c>
      <c r="C4808" s="284">
        <v>667.67</v>
      </c>
      <c r="D4808" s="98">
        <f t="shared" si="153"/>
        <v>24.650019208605453</v>
      </c>
      <c r="E4808" s="98">
        <v>-1.2906564163217005E-2</v>
      </c>
      <c r="F4808" s="98">
        <v>4799</v>
      </c>
      <c r="G4808" s="76">
        <f t="shared" ca="1" si="152"/>
        <v>-6.1341248120535125E-2</v>
      </c>
    </row>
    <row r="4809" spans="2:7">
      <c r="B4809" s="283">
        <v>37365.645833333336</v>
      </c>
      <c r="C4809" s="284">
        <v>24.35</v>
      </c>
      <c r="D4809" s="98">
        <f t="shared" si="153"/>
        <v>-0.96352988751928348</v>
      </c>
      <c r="E4809" s="98">
        <v>-1.2971220105391201E-2</v>
      </c>
      <c r="F4809" s="98">
        <v>4800</v>
      </c>
      <c r="G4809" s="76">
        <f t="shared" ca="1" si="152"/>
        <v>-1.1318720579582124E-2</v>
      </c>
    </row>
    <row r="4810" spans="2:7">
      <c r="B4810" s="283">
        <v>40855.645833333336</v>
      </c>
      <c r="C4810" s="284">
        <v>221.43</v>
      </c>
      <c r="D4810" s="98">
        <f t="shared" si="153"/>
        <v>8.0936344969199183</v>
      </c>
      <c r="E4810" s="98">
        <v>-1.297138272265308E-2</v>
      </c>
      <c r="F4810" s="98">
        <v>4801</v>
      </c>
      <c r="G4810" s="76">
        <f t="shared" ref="G4810:G4873" ca="1" si="154">_xlfn.NORM.INV(RAND(),M$12,M$13)</f>
        <v>-7.3400458654697118E-2</v>
      </c>
    </row>
    <row r="4811" spans="2:7">
      <c r="B4811" s="283">
        <v>44517.645833333336</v>
      </c>
      <c r="C4811" s="284">
        <v>412.65</v>
      </c>
      <c r="D4811" s="98">
        <f t="shared" ref="D4811:D4874" si="155">C4811/C4810-1</f>
        <v>0.86356862213792152</v>
      </c>
      <c r="E4811" s="98">
        <v>-1.2987944890930025E-2</v>
      </c>
      <c r="F4811" s="98">
        <v>4802</v>
      </c>
      <c r="G4811" s="76">
        <f t="shared" ca="1" si="154"/>
        <v>-2.1686832166702696E-2</v>
      </c>
    </row>
    <row r="4812" spans="2:7">
      <c r="B4812" s="283">
        <v>44946.645833333336</v>
      </c>
      <c r="C4812" s="284">
        <v>638.28</v>
      </c>
      <c r="D4812" s="98">
        <f t="shared" si="155"/>
        <v>0.54678298800436198</v>
      </c>
      <c r="E4812" s="98">
        <v>-1.2989422898496916E-2</v>
      </c>
      <c r="F4812" s="98">
        <v>4803</v>
      </c>
      <c r="G4812" s="76">
        <f t="shared" ca="1" si="154"/>
        <v>2.2544339096147153E-2</v>
      </c>
    </row>
    <row r="4813" spans="2:7">
      <c r="B4813" s="283">
        <v>43490.645833333336</v>
      </c>
      <c r="C4813" s="284">
        <v>315.27</v>
      </c>
      <c r="D4813" s="98">
        <f t="shared" si="155"/>
        <v>-0.50606316976875354</v>
      </c>
      <c r="E4813" s="98">
        <v>-1.299229854110584E-2</v>
      </c>
      <c r="F4813" s="98">
        <v>4804</v>
      </c>
      <c r="G4813" s="76">
        <f t="shared" ca="1" si="154"/>
        <v>5.1977569918765364E-2</v>
      </c>
    </row>
    <row r="4814" spans="2:7">
      <c r="B4814" s="283">
        <v>42516.645833333336</v>
      </c>
      <c r="C4814" s="284">
        <v>291.23</v>
      </c>
      <c r="D4814" s="98">
        <f t="shared" si="155"/>
        <v>-7.6252101373425862E-2</v>
      </c>
      <c r="E4814" s="98">
        <v>-1.3013861117700753E-2</v>
      </c>
      <c r="F4814" s="98">
        <v>4805</v>
      </c>
      <c r="G4814" s="76">
        <f t="shared" ca="1" si="154"/>
        <v>2.9304049899977983E-2</v>
      </c>
    </row>
    <row r="4815" spans="2:7">
      <c r="B4815" s="283">
        <v>41309.645833333336</v>
      </c>
      <c r="C4815" s="284">
        <v>219.1</v>
      </c>
      <c r="D4815" s="98">
        <f t="shared" si="155"/>
        <v>-0.24767365999381941</v>
      </c>
      <c r="E4815" s="98">
        <v>-1.3018604441641601E-2</v>
      </c>
      <c r="F4815" s="98">
        <v>4806</v>
      </c>
      <c r="G4815" s="76">
        <f t="shared" ca="1" si="154"/>
        <v>-2.4668677674084538E-3</v>
      </c>
    </row>
    <row r="4816" spans="2:7">
      <c r="B4816" s="283">
        <v>37390.645833333336</v>
      </c>
      <c r="C4816" s="284">
        <v>25</v>
      </c>
      <c r="D4816" s="98">
        <f t="shared" si="155"/>
        <v>-0.88589685075308078</v>
      </c>
      <c r="E4816" s="98">
        <v>-1.302803000394781E-2</v>
      </c>
      <c r="F4816" s="98">
        <v>4807</v>
      </c>
      <c r="G4816" s="76">
        <f t="shared" ca="1" si="154"/>
        <v>3.8763534394505389E-2</v>
      </c>
    </row>
    <row r="4817" spans="2:7">
      <c r="B4817" s="283">
        <v>43924.645833333336</v>
      </c>
      <c r="C4817" s="284">
        <v>316.64999999999998</v>
      </c>
      <c r="D4817" s="98">
        <f t="shared" si="155"/>
        <v>11.665999999999999</v>
      </c>
      <c r="E4817" s="98">
        <v>-1.3028706791758937E-2</v>
      </c>
      <c r="F4817" s="98">
        <v>4808</v>
      </c>
      <c r="G4817" s="76">
        <f t="shared" ca="1" si="154"/>
        <v>-9.3484857880382355E-3</v>
      </c>
    </row>
    <row r="4818" spans="2:7">
      <c r="B4818" s="283">
        <v>44853.645833333336</v>
      </c>
      <c r="C4818" s="284">
        <v>460.32</v>
      </c>
      <c r="D4818" s="98">
        <f t="shared" si="155"/>
        <v>0.4537186167693037</v>
      </c>
      <c r="E4818" s="98">
        <v>-1.3036020583190311E-2</v>
      </c>
      <c r="F4818" s="98">
        <v>4809</v>
      </c>
      <c r="G4818" s="76">
        <f t="shared" ca="1" si="154"/>
        <v>3.2817961064051576E-2</v>
      </c>
    </row>
    <row r="4819" spans="2:7">
      <c r="B4819" s="283">
        <v>37326.645833333336</v>
      </c>
      <c r="C4819" s="284">
        <v>24.22</v>
      </c>
      <c r="D4819" s="98">
        <f t="shared" si="155"/>
        <v>-0.94738442822384428</v>
      </c>
      <c r="E4819" s="98">
        <v>-1.3039934800326058E-2</v>
      </c>
      <c r="F4819" s="98">
        <v>4810</v>
      </c>
      <c r="G4819" s="76">
        <f t="shared" ca="1" si="154"/>
        <v>-3.0799392547678502E-2</v>
      </c>
    </row>
    <row r="4820" spans="2:7">
      <c r="B4820" s="283">
        <v>37048.645833333336</v>
      </c>
      <c r="C4820" s="284">
        <v>22.7</v>
      </c>
      <c r="D4820" s="98">
        <f t="shared" si="155"/>
        <v>-6.2758051197357556E-2</v>
      </c>
      <c r="E4820" s="98">
        <v>-1.3043478260869601E-2</v>
      </c>
      <c r="F4820" s="98">
        <v>4811</v>
      </c>
      <c r="G4820" s="76">
        <f t="shared" ca="1" si="154"/>
        <v>2.9904309188431101E-2</v>
      </c>
    </row>
    <row r="4821" spans="2:7">
      <c r="B4821" s="283">
        <v>38239.645833333336</v>
      </c>
      <c r="C4821" s="284">
        <v>28.75</v>
      </c>
      <c r="D4821" s="98">
        <f t="shared" si="155"/>
        <v>0.26651982378854622</v>
      </c>
      <c r="E4821" s="98">
        <v>-1.3044970820459967E-2</v>
      </c>
      <c r="F4821" s="98">
        <v>4812</v>
      </c>
      <c r="G4821" s="76">
        <f t="shared" ca="1" si="154"/>
        <v>6.5182181885474946E-3</v>
      </c>
    </row>
    <row r="4822" spans="2:7">
      <c r="B4822" s="283">
        <v>40310.645833333336</v>
      </c>
      <c r="C4822" s="284">
        <v>121.72</v>
      </c>
      <c r="D4822" s="98">
        <f t="shared" si="155"/>
        <v>3.2337391304347829</v>
      </c>
      <c r="E4822" s="98">
        <v>-1.3054406875861457E-2</v>
      </c>
      <c r="F4822" s="98">
        <v>4813</v>
      </c>
      <c r="G4822" s="76">
        <f t="shared" ca="1" si="154"/>
        <v>-1.5322710987433152E-2</v>
      </c>
    </row>
    <row r="4823" spans="2:7">
      <c r="B4823" s="283">
        <v>41233.645833333336</v>
      </c>
      <c r="C4823" s="284">
        <v>207.85</v>
      </c>
      <c r="D4823" s="98">
        <f t="shared" si="155"/>
        <v>0.70760762405520872</v>
      </c>
      <c r="E4823" s="98">
        <v>-1.3057929724596407E-2</v>
      </c>
      <c r="F4823" s="98">
        <v>4814</v>
      </c>
      <c r="G4823" s="76">
        <f t="shared" ca="1" si="154"/>
        <v>-1.7903342120817907E-2</v>
      </c>
    </row>
    <row r="4824" spans="2:7">
      <c r="B4824" s="283">
        <v>43941.645833333336</v>
      </c>
      <c r="C4824" s="284">
        <v>330.55</v>
      </c>
      <c r="D4824" s="98">
        <f t="shared" si="155"/>
        <v>0.59032956458984853</v>
      </c>
      <c r="E4824" s="98">
        <v>-1.3077359448242953E-2</v>
      </c>
      <c r="F4824" s="98">
        <v>4815</v>
      </c>
      <c r="G4824" s="76">
        <f t="shared" ca="1" si="154"/>
        <v>-1.256886517562523E-2</v>
      </c>
    </row>
    <row r="4825" spans="2:7">
      <c r="B4825" s="283">
        <v>37181.645833333336</v>
      </c>
      <c r="C4825" s="284">
        <v>20.329999999999998</v>
      </c>
      <c r="D4825" s="98">
        <f t="shared" si="155"/>
        <v>-0.9384964453184087</v>
      </c>
      <c r="E4825" s="98">
        <v>-1.3106796116505004E-2</v>
      </c>
      <c r="F4825" s="98">
        <v>4816</v>
      </c>
      <c r="G4825" s="76">
        <f t="shared" ca="1" si="154"/>
        <v>-6.2958516729001088E-2</v>
      </c>
    </row>
    <row r="4826" spans="2:7">
      <c r="B4826" s="283">
        <v>44846.645833333336</v>
      </c>
      <c r="C4826" s="284">
        <v>431.15</v>
      </c>
      <c r="D4826" s="98">
        <f t="shared" si="155"/>
        <v>20.207575012297099</v>
      </c>
      <c r="E4826" s="98">
        <v>-1.3115729719831548E-2</v>
      </c>
      <c r="F4826" s="98">
        <v>4817</v>
      </c>
      <c r="G4826" s="76">
        <f t="shared" ca="1" si="154"/>
        <v>7.0435007295706707E-3</v>
      </c>
    </row>
    <row r="4827" spans="2:7">
      <c r="B4827" s="283">
        <v>39125.645833333336</v>
      </c>
      <c r="C4827" s="284">
        <v>87.99</v>
      </c>
      <c r="D4827" s="98">
        <f t="shared" si="155"/>
        <v>-0.79591789400440682</v>
      </c>
      <c r="E4827" s="98">
        <v>-1.3122476446837172E-2</v>
      </c>
      <c r="F4827" s="98">
        <v>4818</v>
      </c>
      <c r="G4827" s="76">
        <f t="shared" ca="1" si="154"/>
        <v>1.9840556702440691E-2</v>
      </c>
    </row>
    <row r="4828" spans="2:7">
      <c r="B4828" s="283">
        <v>42892.645833333336</v>
      </c>
      <c r="C4828" s="284">
        <v>414.32</v>
      </c>
      <c r="D4828" s="98">
        <f t="shared" si="155"/>
        <v>3.7087168996476878</v>
      </c>
      <c r="E4828" s="98">
        <v>-1.3124359859943313E-2</v>
      </c>
      <c r="F4828" s="98">
        <v>4819</v>
      </c>
      <c r="G4828" s="76">
        <f t="shared" ca="1" si="154"/>
        <v>8.8197909843019725E-3</v>
      </c>
    </row>
    <row r="4829" spans="2:7">
      <c r="B4829" s="283">
        <v>38827.645833333336</v>
      </c>
      <c r="C4829" s="284">
        <v>99.95</v>
      </c>
      <c r="D4829" s="98">
        <f t="shared" si="155"/>
        <v>-0.75876134388878158</v>
      </c>
      <c r="E4829" s="98">
        <v>-1.3131911532385465E-2</v>
      </c>
      <c r="F4829" s="98">
        <v>4820</v>
      </c>
      <c r="G4829" s="76">
        <f t="shared" ca="1" si="154"/>
        <v>-4.7446462041873694E-2</v>
      </c>
    </row>
    <row r="4830" spans="2:7">
      <c r="B4830" s="283">
        <v>45694.645833333336</v>
      </c>
      <c r="C4830" s="284">
        <v>1533.15</v>
      </c>
      <c r="D4830" s="98">
        <f t="shared" si="155"/>
        <v>14.339169584792396</v>
      </c>
      <c r="E4830" s="98">
        <v>-1.315027227435972E-2</v>
      </c>
      <c r="F4830" s="98">
        <v>4821</v>
      </c>
      <c r="G4830" s="76">
        <f t="shared" ca="1" si="154"/>
        <v>-7.6723796353454412E-3</v>
      </c>
    </row>
    <row r="4831" spans="2:7">
      <c r="B4831" s="283">
        <v>45586.645833333336</v>
      </c>
      <c r="C4831" s="284">
        <v>2222.5300000000002</v>
      </c>
      <c r="D4831" s="98">
        <f t="shared" si="155"/>
        <v>0.44964941460392005</v>
      </c>
      <c r="E4831" s="98">
        <v>-1.3151877095220033E-2</v>
      </c>
      <c r="F4831" s="98">
        <v>4822</v>
      </c>
      <c r="G4831" s="76">
        <f t="shared" ca="1" si="154"/>
        <v>-2.0309020687658531E-2</v>
      </c>
    </row>
    <row r="4832" spans="2:7">
      <c r="B4832" s="283">
        <v>39251.645833333336</v>
      </c>
      <c r="C4832" s="284">
        <v>95.97</v>
      </c>
      <c r="D4832" s="98">
        <f t="shared" si="155"/>
        <v>-0.95681948050195054</v>
      </c>
      <c r="E4832" s="98">
        <v>-1.3161953727506392E-2</v>
      </c>
      <c r="F4832" s="98">
        <v>4823</v>
      </c>
      <c r="G4832" s="76">
        <f t="shared" ca="1" si="154"/>
        <v>4.458733566244262E-2</v>
      </c>
    </row>
    <row r="4833" spans="2:7">
      <c r="B4833" s="283">
        <v>38168.645833333336</v>
      </c>
      <c r="C4833" s="284">
        <v>24.74</v>
      </c>
      <c r="D4833" s="98">
        <f t="shared" si="155"/>
        <v>-0.74221110763780351</v>
      </c>
      <c r="E4833" s="98">
        <v>-1.3163143199042771E-2</v>
      </c>
      <c r="F4833" s="98">
        <v>4824</v>
      </c>
      <c r="G4833" s="76">
        <f t="shared" ca="1" si="154"/>
        <v>-8.6786649100038925E-3</v>
      </c>
    </row>
    <row r="4834" spans="2:7">
      <c r="B4834" s="283">
        <v>41547.645833333336</v>
      </c>
      <c r="C4834" s="284">
        <v>170.17</v>
      </c>
      <c r="D4834" s="98">
        <f t="shared" si="155"/>
        <v>5.8783346806790622</v>
      </c>
      <c r="E4834" s="98">
        <v>-1.3163999072141053E-2</v>
      </c>
      <c r="F4834" s="98">
        <v>4825</v>
      </c>
      <c r="G4834" s="76">
        <f t="shared" ca="1" si="154"/>
        <v>7.9899341889351425E-3</v>
      </c>
    </row>
    <row r="4835" spans="2:7">
      <c r="B4835" s="283">
        <v>38916.645833333336</v>
      </c>
      <c r="C4835" s="284">
        <v>81.58</v>
      </c>
      <c r="D4835" s="98">
        <f t="shared" si="155"/>
        <v>-0.52059705000881462</v>
      </c>
      <c r="E4835" s="98">
        <v>-1.3184952219668644E-2</v>
      </c>
      <c r="F4835" s="98">
        <v>4826</v>
      </c>
      <c r="G4835" s="76">
        <f t="shared" ca="1" si="154"/>
        <v>-1.8070655200790698E-2</v>
      </c>
    </row>
    <row r="4836" spans="2:7">
      <c r="B4836" s="283">
        <v>37600.645833333336</v>
      </c>
      <c r="C4836" s="284">
        <v>22.44</v>
      </c>
      <c r="D4836" s="98">
        <f t="shared" si="155"/>
        <v>-0.72493258151507722</v>
      </c>
      <c r="E4836" s="98">
        <v>-1.3192612137203019E-2</v>
      </c>
      <c r="F4836" s="98">
        <v>4827</v>
      </c>
      <c r="G4836" s="76">
        <f t="shared" ca="1" si="154"/>
        <v>-1.6204789197602636E-2</v>
      </c>
    </row>
    <row r="4837" spans="2:7">
      <c r="B4837" s="283">
        <v>37391.645833333336</v>
      </c>
      <c r="C4837" s="284">
        <v>24.67</v>
      </c>
      <c r="D4837" s="98">
        <f t="shared" si="155"/>
        <v>9.9376114081996425E-2</v>
      </c>
      <c r="E4837" s="98">
        <v>-1.3199999999999878E-2</v>
      </c>
      <c r="F4837" s="98">
        <v>4828</v>
      </c>
      <c r="G4837" s="76">
        <f t="shared" ca="1" si="154"/>
        <v>2.9903828519372101E-2</v>
      </c>
    </row>
    <row r="4838" spans="2:7">
      <c r="B4838" s="283">
        <v>45741.645833333336</v>
      </c>
      <c r="C4838" s="284">
        <v>2076.87</v>
      </c>
      <c r="D4838" s="98">
        <f t="shared" si="155"/>
        <v>83.186055938386701</v>
      </c>
      <c r="E4838" s="98">
        <v>-1.3213410114601754E-2</v>
      </c>
      <c r="F4838" s="98">
        <v>4829</v>
      </c>
      <c r="G4838" s="76">
        <f t="shared" ca="1" si="154"/>
        <v>1.3374309246220701E-2</v>
      </c>
    </row>
    <row r="4839" spans="2:7">
      <c r="B4839" s="283">
        <v>39919.645833333336</v>
      </c>
      <c r="C4839" s="284">
        <v>55.26</v>
      </c>
      <c r="D4839" s="98">
        <f t="shared" si="155"/>
        <v>-0.97339265336780834</v>
      </c>
      <c r="E4839" s="98">
        <v>-1.3214285714285734E-2</v>
      </c>
      <c r="F4839" s="98">
        <v>4830</v>
      </c>
      <c r="G4839" s="76">
        <f t="shared" ca="1" si="154"/>
        <v>4.0789928967052601E-2</v>
      </c>
    </row>
    <row r="4840" spans="2:7">
      <c r="B4840" s="283">
        <v>42871.645833333336</v>
      </c>
      <c r="C4840" s="284">
        <v>416.45</v>
      </c>
      <c r="D4840" s="98">
        <f t="shared" si="155"/>
        <v>6.5361925443358668</v>
      </c>
      <c r="E4840" s="98">
        <v>-1.3221808876146213E-2</v>
      </c>
      <c r="F4840" s="98">
        <v>4831</v>
      </c>
      <c r="G4840" s="76">
        <f t="shared" ca="1" si="154"/>
        <v>7.1831157424231372E-3</v>
      </c>
    </row>
    <row r="4841" spans="2:7">
      <c r="B4841" s="283">
        <v>38434.645833333336</v>
      </c>
      <c r="C4841" s="284">
        <v>55.93</v>
      </c>
      <c r="D4841" s="98">
        <f t="shared" si="155"/>
        <v>-0.86569816304478331</v>
      </c>
      <c r="E4841" s="98">
        <v>-1.3232180663373283E-2</v>
      </c>
      <c r="F4841" s="98">
        <v>4832</v>
      </c>
      <c r="G4841" s="76">
        <f t="shared" ca="1" si="154"/>
        <v>-1.800435927911697E-2</v>
      </c>
    </row>
    <row r="4842" spans="2:7">
      <c r="B4842" s="283">
        <v>42367.645833333336</v>
      </c>
      <c r="C4842" s="284">
        <v>417.97</v>
      </c>
      <c r="D4842" s="98">
        <f t="shared" si="155"/>
        <v>6.4730913642052572</v>
      </c>
      <c r="E4842" s="98">
        <v>-1.3244251381084982E-2</v>
      </c>
      <c r="F4842" s="98">
        <v>4833</v>
      </c>
      <c r="G4842" s="76">
        <f t="shared" ca="1" si="154"/>
        <v>1.9038580427706193E-2</v>
      </c>
    </row>
    <row r="4843" spans="2:7">
      <c r="B4843" s="283">
        <v>37419.645833333336</v>
      </c>
      <c r="C4843" s="284">
        <v>25.33</v>
      </c>
      <c r="D4843" s="98">
        <f t="shared" si="155"/>
        <v>-0.93939756441849898</v>
      </c>
      <c r="E4843" s="98">
        <v>-1.324503311258296E-2</v>
      </c>
      <c r="F4843" s="98">
        <v>4834</v>
      </c>
      <c r="G4843" s="76">
        <f t="shared" ca="1" si="154"/>
        <v>-3.1340594843783452E-2</v>
      </c>
    </row>
    <row r="4844" spans="2:7">
      <c r="B4844" s="283">
        <v>43483.645833333336</v>
      </c>
      <c r="C4844" s="284">
        <v>317.27</v>
      </c>
      <c r="D4844" s="98">
        <f t="shared" si="155"/>
        <v>11.525463876825897</v>
      </c>
      <c r="E4844" s="98">
        <v>-1.3249152489658744E-2</v>
      </c>
      <c r="F4844" s="98">
        <v>4835</v>
      </c>
      <c r="G4844" s="76">
        <f t="shared" ca="1" si="154"/>
        <v>-4.760295042047246E-2</v>
      </c>
    </row>
    <row r="4845" spans="2:7">
      <c r="B4845" s="283">
        <v>38539.645833333336</v>
      </c>
      <c r="C4845" s="284">
        <v>51.29</v>
      </c>
      <c r="D4845" s="98">
        <f t="shared" si="155"/>
        <v>-0.83833958458095625</v>
      </c>
      <c r="E4845" s="98">
        <v>-1.327433628318575E-2</v>
      </c>
      <c r="F4845" s="98">
        <v>4836</v>
      </c>
      <c r="G4845" s="76">
        <f t="shared" ca="1" si="154"/>
        <v>-3.4224001277652225E-2</v>
      </c>
    </row>
    <row r="4846" spans="2:7">
      <c r="B4846" s="283">
        <v>44651.645833333336</v>
      </c>
      <c r="C4846" s="284">
        <v>336.53</v>
      </c>
      <c r="D4846" s="98">
        <f t="shared" si="155"/>
        <v>5.561317995710664</v>
      </c>
      <c r="E4846" s="98">
        <v>-1.3311050517489154E-2</v>
      </c>
      <c r="F4846" s="98">
        <v>4837</v>
      </c>
      <c r="G4846" s="76">
        <f t="shared" ca="1" si="154"/>
        <v>2.7811463405491177E-2</v>
      </c>
    </row>
    <row r="4847" spans="2:7">
      <c r="B4847" s="283">
        <v>41186.645833333336</v>
      </c>
      <c r="C4847" s="284">
        <v>229.68</v>
      </c>
      <c r="D4847" s="98">
        <f t="shared" si="155"/>
        <v>-0.31750512584316393</v>
      </c>
      <c r="E4847" s="98">
        <v>-1.3317295300283472E-2</v>
      </c>
      <c r="F4847" s="98">
        <v>4838</v>
      </c>
      <c r="G4847" s="76">
        <f t="shared" ca="1" si="154"/>
        <v>1.6310667930887245E-3</v>
      </c>
    </row>
    <row r="4848" spans="2:7">
      <c r="B4848" s="283">
        <v>42877.645833333336</v>
      </c>
      <c r="C4848" s="284">
        <v>412.1</v>
      </c>
      <c r="D4848" s="98">
        <f t="shared" si="155"/>
        <v>0.79423545802856155</v>
      </c>
      <c r="E4848" s="98">
        <v>-1.3335887183661743E-2</v>
      </c>
      <c r="F4848" s="98">
        <v>4839</v>
      </c>
      <c r="G4848" s="76">
        <f t="shared" ca="1" si="154"/>
        <v>1.9121573332862674E-2</v>
      </c>
    </row>
    <row r="4849" spans="2:7">
      <c r="B4849" s="283">
        <v>42921.645833333336</v>
      </c>
      <c r="C4849" s="284">
        <v>417.9</v>
      </c>
      <c r="D4849" s="98">
        <f t="shared" si="155"/>
        <v>1.4074253821887872E-2</v>
      </c>
      <c r="E4849" s="98">
        <v>-1.3339629323574576E-2</v>
      </c>
      <c r="F4849" s="98">
        <v>4840</v>
      </c>
      <c r="G4849" s="76">
        <f t="shared" ca="1" si="154"/>
        <v>-1.7459203399392124E-3</v>
      </c>
    </row>
    <row r="4850" spans="2:7">
      <c r="B4850" s="283">
        <v>43283.645833333336</v>
      </c>
      <c r="C4850" s="284">
        <v>238.85</v>
      </c>
      <c r="D4850" s="98">
        <f t="shared" si="155"/>
        <v>-0.42845178272313944</v>
      </c>
      <c r="E4850" s="98">
        <v>-1.3342696629213613E-2</v>
      </c>
      <c r="F4850" s="98">
        <v>4841</v>
      </c>
      <c r="G4850" s="76">
        <f t="shared" ca="1" si="154"/>
        <v>2.5080668320931081E-2</v>
      </c>
    </row>
    <row r="4851" spans="2:7">
      <c r="B4851" s="283">
        <v>45630.645833333336</v>
      </c>
      <c r="C4851" s="284">
        <v>1875.07</v>
      </c>
      <c r="D4851" s="98">
        <f t="shared" si="155"/>
        <v>6.850408205987021</v>
      </c>
      <c r="E4851" s="98">
        <v>-1.3344348384313087E-2</v>
      </c>
      <c r="F4851" s="98">
        <v>4842</v>
      </c>
      <c r="G4851" s="76">
        <f t="shared" ca="1" si="154"/>
        <v>-3.3409449744920233E-3</v>
      </c>
    </row>
    <row r="4852" spans="2:7">
      <c r="B4852" s="283">
        <v>43467.645833333336</v>
      </c>
      <c r="C4852" s="284">
        <v>289.35000000000002</v>
      </c>
      <c r="D4852" s="98">
        <f t="shared" si="155"/>
        <v>-0.84568576106492022</v>
      </c>
      <c r="E4852" s="98">
        <v>-1.3366522317318386E-2</v>
      </c>
      <c r="F4852" s="98">
        <v>4843</v>
      </c>
      <c r="G4852" s="76">
        <f t="shared" ca="1" si="154"/>
        <v>1.0074483442205609E-2</v>
      </c>
    </row>
    <row r="4853" spans="2:7">
      <c r="B4853" s="283">
        <v>44489.645833333336</v>
      </c>
      <c r="C4853" s="284">
        <v>428.37</v>
      </c>
      <c r="D4853" s="98">
        <f t="shared" si="155"/>
        <v>0.48045619491964731</v>
      </c>
      <c r="E4853" s="98">
        <v>-1.3381546823897916E-2</v>
      </c>
      <c r="F4853" s="98">
        <v>4844</v>
      </c>
      <c r="G4853" s="76">
        <f t="shared" ca="1" si="154"/>
        <v>-3.7898676822445611E-2</v>
      </c>
    </row>
    <row r="4854" spans="2:7">
      <c r="B4854" s="283">
        <v>42514.645833333336</v>
      </c>
      <c r="C4854" s="284">
        <v>286.58</v>
      </c>
      <c r="D4854" s="98">
        <f t="shared" si="155"/>
        <v>-0.33099890281765765</v>
      </c>
      <c r="E4854" s="98">
        <v>-1.3392088683857328E-2</v>
      </c>
      <c r="F4854" s="98">
        <v>4845</v>
      </c>
      <c r="G4854" s="76">
        <f t="shared" ca="1" si="154"/>
        <v>9.0192283738417672E-3</v>
      </c>
    </row>
    <row r="4855" spans="2:7">
      <c r="B4855" s="283">
        <v>41859.645833333336</v>
      </c>
      <c r="C4855" s="284">
        <v>187.69</v>
      </c>
      <c r="D4855" s="98">
        <f t="shared" si="155"/>
        <v>-0.34506943959801795</v>
      </c>
      <c r="E4855" s="98">
        <v>-1.3404121110176637E-2</v>
      </c>
      <c r="F4855" s="98">
        <v>4846</v>
      </c>
      <c r="G4855" s="76">
        <f t="shared" ca="1" si="154"/>
        <v>1.2988251652187246E-2</v>
      </c>
    </row>
    <row r="4856" spans="2:7">
      <c r="B4856" s="283">
        <v>43279.645833333336</v>
      </c>
      <c r="C4856" s="284">
        <v>238.85</v>
      </c>
      <c r="D4856" s="98">
        <f t="shared" si="155"/>
        <v>0.27257712184985872</v>
      </c>
      <c r="E4856" s="98">
        <v>-1.3424204874018963E-2</v>
      </c>
      <c r="F4856" s="98">
        <v>4847</v>
      </c>
      <c r="G4856" s="76">
        <f t="shared" ca="1" si="154"/>
        <v>2.5091829245569165E-2</v>
      </c>
    </row>
    <row r="4857" spans="2:7">
      <c r="B4857" s="283">
        <v>38008.645833333336</v>
      </c>
      <c r="C4857" s="284">
        <v>28.59</v>
      </c>
      <c r="D4857" s="98">
        <f t="shared" si="155"/>
        <v>-0.88030144442118485</v>
      </c>
      <c r="E4857" s="98">
        <v>-1.3457556935817849E-2</v>
      </c>
      <c r="F4857" s="98">
        <v>4848</v>
      </c>
      <c r="G4857" s="76">
        <f t="shared" ca="1" si="154"/>
        <v>8.6995723235036102E-3</v>
      </c>
    </row>
    <row r="4858" spans="2:7">
      <c r="B4858" s="283">
        <v>45693.645833333336</v>
      </c>
      <c r="C4858" s="284">
        <v>1553.58</v>
      </c>
      <c r="D4858" s="98">
        <f t="shared" si="155"/>
        <v>53.339979013641134</v>
      </c>
      <c r="E4858" s="98">
        <v>-1.3462197894309025E-2</v>
      </c>
      <c r="F4858" s="98">
        <v>4849</v>
      </c>
      <c r="G4858" s="76">
        <f t="shared" ca="1" si="154"/>
        <v>-6.3252440919869063E-2</v>
      </c>
    </row>
    <row r="4859" spans="2:7">
      <c r="B4859" s="283">
        <v>40329.645833333336</v>
      </c>
      <c r="C4859" s="284">
        <v>122.33</v>
      </c>
      <c r="D4859" s="98">
        <f t="shared" si="155"/>
        <v>-0.92125928500624366</v>
      </c>
      <c r="E4859" s="98">
        <v>-1.3467741935483835E-2</v>
      </c>
      <c r="F4859" s="98">
        <v>4850</v>
      </c>
      <c r="G4859" s="76">
        <f t="shared" ca="1" si="154"/>
        <v>-3.785174306839624E-2</v>
      </c>
    </row>
    <row r="4860" spans="2:7">
      <c r="B4860" s="283">
        <v>42136.645833333336</v>
      </c>
      <c r="C4860" s="284">
        <v>168.2</v>
      </c>
      <c r="D4860" s="98">
        <f t="shared" si="155"/>
        <v>0.3749693452137659</v>
      </c>
      <c r="E4860" s="98">
        <v>-1.3489736070381286E-2</v>
      </c>
      <c r="F4860" s="98">
        <v>4851</v>
      </c>
      <c r="G4860" s="76">
        <f t="shared" ca="1" si="154"/>
        <v>2.1057595538895441E-2</v>
      </c>
    </row>
    <row r="4861" spans="2:7">
      <c r="B4861" s="283">
        <v>37727.645833333336</v>
      </c>
      <c r="C4861" s="284">
        <v>19.73</v>
      </c>
      <c r="D4861" s="98">
        <f t="shared" si="155"/>
        <v>-0.88269916765755052</v>
      </c>
      <c r="E4861" s="98">
        <v>-1.3499999999999956E-2</v>
      </c>
      <c r="F4861" s="98">
        <v>4852</v>
      </c>
      <c r="G4861" s="76">
        <f t="shared" ca="1" si="154"/>
        <v>2.7742784049022091E-2</v>
      </c>
    </row>
    <row r="4862" spans="2:7">
      <c r="B4862" s="283">
        <v>45202.645833333336</v>
      </c>
      <c r="C4862" s="284">
        <v>716.03</v>
      </c>
      <c r="D4862" s="98">
        <f t="shared" si="155"/>
        <v>35.291434363912821</v>
      </c>
      <c r="E4862" s="98">
        <v>-1.3501784164336117E-2</v>
      </c>
      <c r="F4862" s="98">
        <v>4853</v>
      </c>
      <c r="G4862" s="76">
        <f t="shared" ca="1" si="154"/>
        <v>1.7872389488126947E-3</v>
      </c>
    </row>
    <row r="4863" spans="2:7">
      <c r="B4863" s="283">
        <v>38014.645833333336</v>
      </c>
      <c r="C4863" s="284">
        <v>29.22</v>
      </c>
      <c r="D4863" s="98">
        <f t="shared" si="155"/>
        <v>-0.9591916539809785</v>
      </c>
      <c r="E4863" s="98">
        <v>-1.3504388926401156E-2</v>
      </c>
      <c r="F4863" s="98">
        <v>4854</v>
      </c>
      <c r="G4863" s="76">
        <f t="shared" ca="1" si="154"/>
        <v>-1.5742734485499517E-2</v>
      </c>
    </row>
    <row r="4864" spans="2:7">
      <c r="B4864" s="283">
        <v>40224.645833333336</v>
      </c>
      <c r="C4864" s="284">
        <v>123.43</v>
      </c>
      <c r="D4864" s="98">
        <f t="shared" si="155"/>
        <v>3.2241615331964413</v>
      </c>
      <c r="E4864" s="98">
        <v>-1.3507033248081779E-2</v>
      </c>
      <c r="F4864" s="98">
        <v>4855</v>
      </c>
      <c r="G4864" s="76">
        <f t="shared" ca="1" si="154"/>
        <v>-3.0763365866808292E-3</v>
      </c>
    </row>
    <row r="4865" spans="2:7">
      <c r="B4865" s="283">
        <v>44567.645833333336</v>
      </c>
      <c r="C4865" s="284">
        <v>375.67</v>
      </c>
      <c r="D4865" s="98">
        <f t="shared" si="155"/>
        <v>2.0435874584784899</v>
      </c>
      <c r="E4865" s="98">
        <v>-1.352344939866601E-2</v>
      </c>
      <c r="F4865" s="98">
        <v>4856</v>
      </c>
      <c r="G4865" s="76">
        <f t="shared" ca="1" si="154"/>
        <v>-3.398047705399513E-2</v>
      </c>
    </row>
    <row r="4866" spans="2:7">
      <c r="B4866" s="283">
        <v>42629.645833333336</v>
      </c>
      <c r="C4866" s="284">
        <v>450</v>
      </c>
      <c r="D4866" s="98">
        <f t="shared" si="155"/>
        <v>0.19785982378151035</v>
      </c>
      <c r="E4866" s="98">
        <v>-1.3525659293684433E-2</v>
      </c>
      <c r="F4866" s="98">
        <v>4857</v>
      </c>
      <c r="G4866" s="76">
        <f t="shared" ca="1" si="154"/>
        <v>-1.8240005517130068E-2</v>
      </c>
    </row>
    <row r="4867" spans="2:7">
      <c r="B4867" s="283">
        <v>43424.645833333336</v>
      </c>
      <c r="C4867" s="284">
        <v>284.32</v>
      </c>
      <c r="D4867" s="98">
        <f t="shared" si="155"/>
        <v>-0.36817777777777783</v>
      </c>
      <c r="E4867" s="98">
        <v>-1.3531330233849226E-2</v>
      </c>
      <c r="F4867" s="98">
        <v>4858</v>
      </c>
      <c r="G4867" s="76">
        <f t="shared" ca="1" si="154"/>
        <v>9.3519765734707411E-3</v>
      </c>
    </row>
    <row r="4868" spans="2:7">
      <c r="B4868" s="283">
        <v>39392.645833333336</v>
      </c>
      <c r="C4868" s="284">
        <v>91.82</v>
      </c>
      <c r="D4868" s="98">
        <f t="shared" si="155"/>
        <v>-0.6770540236353404</v>
      </c>
      <c r="E4868" s="98">
        <v>-1.3536742587021977E-2</v>
      </c>
      <c r="F4868" s="98">
        <v>4859</v>
      </c>
      <c r="G4868" s="76">
        <f t="shared" ca="1" si="154"/>
        <v>6.005726114343508E-5</v>
      </c>
    </row>
    <row r="4869" spans="2:7">
      <c r="B4869" s="283">
        <v>41156.645833333336</v>
      </c>
      <c r="C4869" s="284">
        <v>209.45</v>
      </c>
      <c r="D4869" s="98">
        <f t="shared" si="155"/>
        <v>1.2810934436941843</v>
      </c>
      <c r="E4869" s="98">
        <v>-1.3563792210238845E-2</v>
      </c>
      <c r="F4869" s="98">
        <v>4860</v>
      </c>
      <c r="G4869" s="76">
        <f t="shared" ca="1" si="154"/>
        <v>3.0730602862838401E-2</v>
      </c>
    </row>
    <row r="4870" spans="2:7">
      <c r="B4870" s="283">
        <v>41624.645833333336</v>
      </c>
      <c r="C4870" s="284">
        <v>175.93</v>
      </c>
      <c r="D4870" s="98">
        <f t="shared" si="155"/>
        <v>-0.16003819527333485</v>
      </c>
      <c r="E4870" s="98">
        <v>-1.3568825343425739E-2</v>
      </c>
      <c r="F4870" s="98">
        <v>4861</v>
      </c>
      <c r="G4870" s="76">
        <f t="shared" ca="1" si="154"/>
        <v>-3.6726619042495279E-3</v>
      </c>
    </row>
    <row r="4871" spans="2:7">
      <c r="B4871" s="283">
        <v>40891.645833333336</v>
      </c>
      <c r="C4871" s="284">
        <v>186</v>
      </c>
      <c r="D4871" s="98">
        <f t="shared" si="155"/>
        <v>5.7238674472801732E-2</v>
      </c>
      <c r="E4871" s="98">
        <v>-1.3576580398812044E-2</v>
      </c>
      <c r="F4871" s="98">
        <v>4862</v>
      </c>
      <c r="G4871" s="76">
        <f t="shared" ca="1" si="154"/>
        <v>1.2829571016957359E-2</v>
      </c>
    </row>
    <row r="4872" spans="2:7">
      <c r="B4872" s="283">
        <v>44379.645833333336</v>
      </c>
      <c r="C4872" s="284">
        <v>325.39999999999998</v>
      </c>
      <c r="D4872" s="98">
        <f t="shared" si="155"/>
        <v>0.74946236559139767</v>
      </c>
      <c r="E4872" s="98">
        <v>-1.3580696010670579E-2</v>
      </c>
      <c r="F4872" s="98">
        <v>4863</v>
      </c>
      <c r="G4872" s="76">
        <f t="shared" ca="1" si="154"/>
        <v>-8.8386650699947295E-3</v>
      </c>
    </row>
    <row r="4873" spans="2:7">
      <c r="B4873" s="283">
        <v>43571.645833333336</v>
      </c>
      <c r="C4873" s="284">
        <v>395.67</v>
      </c>
      <c r="D4873" s="98">
        <f t="shared" si="155"/>
        <v>0.21594960049170275</v>
      </c>
      <c r="E4873" s="98">
        <v>-1.3586956521739135E-2</v>
      </c>
      <c r="F4873" s="98">
        <v>4864</v>
      </c>
      <c r="G4873" s="76">
        <f t="shared" ca="1" si="154"/>
        <v>-4.2927253912152595E-2</v>
      </c>
    </row>
    <row r="4874" spans="2:7">
      <c r="B4874" s="283">
        <v>44875.645833333336</v>
      </c>
      <c r="C4874" s="284">
        <v>533.47</v>
      </c>
      <c r="D4874" s="98">
        <f t="shared" si="155"/>
        <v>0.3482700229989637</v>
      </c>
      <c r="E4874" s="98">
        <v>-1.3590473725084151E-2</v>
      </c>
      <c r="F4874" s="98">
        <v>4865</v>
      </c>
      <c r="G4874" s="76">
        <f t="shared" ref="G4874:G4937" ca="1" si="156">_xlfn.NORM.INV(RAND(),M$12,M$13)</f>
        <v>-2.2806786912110799E-2</v>
      </c>
    </row>
    <row r="4875" spans="2:7">
      <c r="B4875" s="283">
        <v>43616.645833333336</v>
      </c>
      <c r="C4875" s="284">
        <v>311.88</v>
      </c>
      <c r="D4875" s="98">
        <f t="shared" ref="D4875:D4938" si="157">C4875/C4874-1</f>
        <v>-0.41537481020488509</v>
      </c>
      <c r="E4875" s="98">
        <v>-1.3599848187741181E-2</v>
      </c>
      <c r="F4875" s="98">
        <v>4866</v>
      </c>
      <c r="G4875" s="76">
        <f t="shared" ca="1" si="156"/>
        <v>-1.1579344910059155E-2</v>
      </c>
    </row>
    <row r="4876" spans="2:7">
      <c r="B4876" s="283">
        <v>41228.645833333336</v>
      </c>
      <c r="C4876" s="284">
        <v>213.72</v>
      </c>
      <c r="D4876" s="98">
        <f t="shared" si="157"/>
        <v>-0.31473643709118893</v>
      </c>
      <c r="E4876" s="98">
        <v>-1.3615175151151515E-2</v>
      </c>
      <c r="F4876" s="98">
        <v>4867</v>
      </c>
      <c r="G4876" s="76">
        <f t="shared" ca="1" si="156"/>
        <v>-6.6362963271395584E-3</v>
      </c>
    </row>
    <row r="4877" spans="2:7">
      <c r="B4877" s="283">
        <v>45078.645833333336</v>
      </c>
      <c r="C4877" s="284">
        <v>572.62</v>
      </c>
      <c r="D4877" s="98">
        <f t="shared" si="157"/>
        <v>1.6793000187160771</v>
      </c>
      <c r="E4877" s="98">
        <v>-1.3625480164677017E-2</v>
      </c>
      <c r="F4877" s="98">
        <v>4868</v>
      </c>
      <c r="G4877" s="76">
        <f t="shared" ca="1" si="156"/>
        <v>3.7840142712821906E-2</v>
      </c>
    </row>
    <row r="4878" spans="2:7">
      <c r="B4878" s="283">
        <v>41331.645833333336</v>
      </c>
      <c r="C4878" s="284">
        <v>200.43</v>
      </c>
      <c r="D4878" s="98">
        <f t="shared" si="157"/>
        <v>-0.64997729733505638</v>
      </c>
      <c r="E4878" s="98">
        <v>-1.3631889763779492E-2</v>
      </c>
      <c r="F4878" s="98">
        <v>4869</v>
      </c>
      <c r="G4878" s="76">
        <f t="shared" ca="1" si="156"/>
        <v>1.265748165041151E-3</v>
      </c>
    </row>
    <row r="4879" spans="2:7">
      <c r="B4879" s="283">
        <v>38883.645833333336</v>
      </c>
      <c r="C4879" s="284">
        <v>72.34</v>
      </c>
      <c r="D4879" s="98">
        <f t="shared" si="157"/>
        <v>-0.6390759866287482</v>
      </c>
      <c r="E4879" s="98">
        <v>-1.363512407962908E-2</v>
      </c>
      <c r="F4879" s="98">
        <v>4870</v>
      </c>
      <c r="G4879" s="76">
        <f t="shared" ca="1" si="156"/>
        <v>-1.7778312040077061E-2</v>
      </c>
    </row>
    <row r="4880" spans="2:7">
      <c r="B4880" s="283">
        <v>42054.645833333336</v>
      </c>
      <c r="C4880" s="284">
        <v>165.53</v>
      </c>
      <c r="D4880" s="98">
        <f t="shared" si="157"/>
        <v>1.2882222836604922</v>
      </c>
      <c r="E4880" s="98">
        <v>-1.3645572637349446E-2</v>
      </c>
      <c r="F4880" s="98">
        <v>4871</v>
      </c>
      <c r="G4880" s="76">
        <f t="shared" ca="1" si="156"/>
        <v>-8.9753000927387406E-3</v>
      </c>
    </row>
    <row r="4881" spans="2:7">
      <c r="B4881" s="283">
        <v>44601.645833333336</v>
      </c>
      <c r="C4881" s="284">
        <v>360.58</v>
      </c>
      <c r="D4881" s="98">
        <f t="shared" si="157"/>
        <v>1.1783362532471453</v>
      </c>
      <c r="E4881" s="98">
        <v>-1.3649916568646225E-2</v>
      </c>
      <c r="F4881" s="98">
        <v>4872</v>
      </c>
      <c r="G4881" s="76">
        <f t="shared" ca="1" si="156"/>
        <v>-7.8318709304172909E-2</v>
      </c>
    </row>
    <row r="4882" spans="2:7">
      <c r="B4882" s="283">
        <v>41864.645833333336</v>
      </c>
      <c r="C4882" s="284">
        <v>186.71</v>
      </c>
      <c r="D4882" s="98">
        <f t="shared" si="157"/>
        <v>-0.48219535193299679</v>
      </c>
      <c r="E4882" s="98">
        <v>-1.3681986265187573E-2</v>
      </c>
      <c r="F4882" s="98">
        <v>4873</v>
      </c>
      <c r="G4882" s="76">
        <f t="shared" ca="1" si="156"/>
        <v>3.6553428866687456E-3</v>
      </c>
    </row>
    <row r="4883" spans="2:7">
      <c r="B4883" s="283">
        <v>41800.645833333336</v>
      </c>
      <c r="C4883" s="284">
        <v>201.8</v>
      </c>
      <c r="D4883" s="98">
        <f t="shared" si="157"/>
        <v>8.0820523806973465E-2</v>
      </c>
      <c r="E4883" s="98">
        <v>-1.3685239491690981E-2</v>
      </c>
      <c r="F4883" s="98">
        <v>4874</v>
      </c>
      <c r="G4883" s="76">
        <f t="shared" ca="1" si="156"/>
        <v>6.2680172381237978E-2</v>
      </c>
    </row>
    <row r="4884" spans="2:7">
      <c r="B4884" s="283">
        <v>41976.645833333336</v>
      </c>
      <c r="C4884" s="284">
        <v>196.88</v>
      </c>
      <c r="D4884" s="98">
        <f t="shared" si="157"/>
        <v>-2.4380574826560975E-2</v>
      </c>
      <c r="E4884" s="98">
        <v>-1.3726079551147241E-2</v>
      </c>
      <c r="F4884" s="98">
        <v>4875</v>
      </c>
      <c r="G4884" s="76">
        <f t="shared" ca="1" si="156"/>
        <v>2.328426817347163E-2</v>
      </c>
    </row>
    <row r="4885" spans="2:7">
      <c r="B4885" s="283">
        <v>42285.645833333336</v>
      </c>
      <c r="C4885" s="284">
        <v>214.02</v>
      </c>
      <c r="D4885" s="98">
        <f t="shared" si="157"/>
        <v>8.7058106460788265E-2</v>
      </c>
      <c r="E4885" s="98">
        <v>-1.3732718894009177E-2</v>
      </c>
      <c r="F4885" s="98">
        <v>4876</v>
      </c>
      <c r="G4885" s="76">
        <f t="shared" ca="1" si="156"/>
        <v>1.0939489279142968E-2</v>
      </c>
    </row>
    <row r="4886" spans="2:7">
      <c r="B4886" s="283">
        <v>39806.645833333336</v>
      </c>
      <c r="C4886" s="284">
        <v>53.02</v>
      </c>
      <c r="D4886" s="98">
        <f t="shared" si="157"/>
        <v>-0.75226614335108866</v>
      </c>
      <c r="E4886" s="98">
        <v>-1.376488095238082E-2</v>
      </c>
      <c r="F4886" s="98">
        <v>4877</v>
      </c>
      <c r="G4886" s="76">
        <f t="shared" ca="1" si="156"/>
        <v>-1.8047486351163104E-2</v>
      </c>
    </row>
    <row r="4887" spans="2:7">
      <c r="B4887" s="283">
        <v>45650.645833333336</v>
      </c>
      <c r="C4887" s="284">
        <v>1687.38</v>
      </c>
      <c r="D4887" s="98">
        <f t="shared" si="157"/>
        <v>30.825348924933987</v>
      </c>
      <c r="E4887" s="98">
        <v>-1.3775972412986892E-2</v>
      </c>
      <c r="F4887" s="98">
        <v>4878</v>
      </c>
      <c r="G4887" s="76">
        <f t="shared" ca="1" si="156"/>
        <v>4.8725501993589056E-2</v>
      </c>
    </row>
    <row r="4888" spans="2:7">
      <c r="B4888" s="283">
        <v>42305.645833333336</v>
      </c>
      <c r="C4888" s="284">
        <v>314.23</v>
      </c>
      <c r="D4888" s="98">
        <f t="shared" si="157"/>
        <v>-0.81377638706159849</v>
      </c>
      <c r="E4888" s="98">
        <v>-1.3778168351013753E-2</v>
      </c>
      <c r="F4888" s="98">
        <v>4879</v>
      </c>
      <c r="G4888" s="76">
        <f t="shared" ca="1" si="156"/>
        <v>3.0452752405108845E-2</v>
      </c>
    </row>
    <row r="4889" spans="2:7">
      <c r="B4889" s="283">
        <v>44012.645833333336</v>
      </c>
      <c r="C4889" s="284">
        <v>339.18</v>
      </c>
      <c r="D4889" s="98">
        <f t="shared" si="157"/>
        <v>7.9400439168761716E-2</v>
      </c>
      <c r="E4889" s="98">
        <v>-1.3782274947662265E-2</v>
      </c>
      <c r="F4889" s="98">
        <v>4880</v>
      </c>
      <c r="G4889" s="76">
        <f t="shared" ca="1" si="156"/>
        <v>1.3887213779802999E-2</v>
      </c>
    </row>
    <row r="4890" spans="2:7">
      <c r="B4890" s="283">
        <v>38785.645833333336</v>
      </c>
      <c r="C4890" s="284">
        <v>91.5</v>
      </c>
      <c r="D4890" s="98">
        <f t="shared" si="157"/>
        <v>-0.7302317353617549</v>
      </c>
      <c r="E4890" s="98">
        <v>-1.3796076740676844E-2</v>
      </c>
      <c r="F4890" s="98">
        <v>4881</v>
      </c>
      <c r="G4890" s="76">
        <f t="shared" ca="1" si="156"/>
        <v>-1.2935478317813201E-2</v>
      </c>
    </row>
    <row r="4891" spans="2:7">
      <c r="B4891" s="283">
        <v>42969.645833333336</v>
      </c>
      <c r="C4891" s="284">
        <v>351.53</v>
      </c>
      <c r="D4891" s="98">
        <f t="shared" si="157"/>
        <v>2.8418579234972676</v>
      </c>
      <c r="E4891" s="98">
        <v>-1.380277738813307E-2</v>
      </c>
      <c r="F4891" s="98">
        <v>4882</v>
      </c>
      <c r="G4891" s="76">
        <f t="shared" ca="1" si="156"/>
        <v>1.1183270418702646E-2</v>
      </c>
    </row>
    <row r="4892" spans="2:7">
      <c r="B4892" s="283">
        <v>43521.645833333336</v>
      </c>
      <c r="C4892" s="284">
        <v>304.98</v>
      </c>
      <c r="D4892" s="98">
        <f t="shared" si="157"/>
        <v>-0.13242113048672932</v>
      </c>
      <c r="E4892" s="98">
        <v>-1.3807599029911022E-2</v>
      </c>
      <c r="F4892" s="98">
        <v>4883</v>
      </c>
      <c r="G4892" s="76">
        <f t="shared" ca="1" si="156"/>
        <v>-2.6632863229320018E-2</v>
      </c>
    </row>
    <row r="4893" spans="2:7">
      <c r="B4893" s="283">
        <v>45462.645833333336</v>
      </c>
      <c r="C4893" s="284">
        <v>1395.9</v>
      </c>
      <c r="D4893" s="98">
        <f t="shared" si="157"/>
        <v>3.5770214440291168</v>
      </c>
      <c r="E4893" s="98">
        <v>-1.3832763444202589E-2</v>
      </c>
      <c r="F4893" s="98">
        <v>4884</v>
      </c>
      <c r="G4893" s="76">
        <f t="shared" ca="1" si="156"/>
        <v>-2.7101783606078688E-2</v>
      </c>
    </row>
    <row r="4894" spans="2:7">
      <c r="B4894" s="283">
        <v>42863.645833333336</v>
      </c>
      <c r="C4894" s="284">
        <v>393.03</v>
      </c>
      <c r="D4894" s="98">
        <f t="shared" si="157"/>
        <v>-0.71843971631205683</v>
      </c>
      <c r="E4894" s="98">
        <v>-1.3850207000376424E-2</v>
      </c>
      <c r="F4894" s="98">
        <v>4885</v>
      </c>
      <c r="G4894" s="76">
        <f t="shared" ca="1" si="156"/>
        <v>3.0358586501863256E-2</v>
      </c>
    </row>
    <row r="4895" spans="2:7">
      <c r="B4895" s="283">
        <v>39064.645833333336</v>
      </c>
      <c r="C4895" s="284">
        <v>87.47</v>
      </c>
      <c r="D4895" s="98">
        <f t="shared" si="157"/>
        <v>-0.77744701422283291</v>
      </c>
      <c r="E4895" s="98">
        <v>-1.386696730552428E-2</v>
      </c>
      <c r="F4895" s="98">
        <v>4886</v>
      </c>
      <c r="G4895" s="76">
        <f t="shared" ca="1" si="156"/>
        <v>-1.8496459801044134E-2</v>
      </c>
    </row>
    <row r="4896" spans="2:7">
      <c r="B4896" s="283">
        <v>38133.645833333336</v>
      </c>
      <c r="C4896" s="284">
        <v>24.88</v>
      </c>
      <c r="D4896" s="98">
        <f t="shared" si="157"/>
        <v>-0.71555962044129418</v>
      </c>
      <c r="E4896" s="98">
        <v>-1.3872374157748779E-2</v>
      </c>
      <c r="F4896" s="98">
        <v>4887</v>
      </c>
      <c r="G4896" s="76">
        <f t="shared" ca="1" si="156"/>
        <v>7.85421786818335E-3</v>
      </c>
    </row>
    <row r="4897" spans="2:7">
      <c r="B4897" s="283">
        <v>41031.645833333336</v>
      </c>
      <c r="C4897" s="284">
        <v>242.95</v>
      </c>
      <c r="D4897" s="98">
        <f t="shared" si="157"/>
        <v>8.764871382636656</v>
      </c>
      <c r="E4897" s="98">
        <v>-1.3881560254901282E-2</v>
      </c>
      <c r="F4897" s="98">
        <v>4888</v>
      </c>
      <c r="G4897" s="76">
        <f t="shared" ca="1" si="156"/>
        <v>1.8972619923882678E-2</v>
      </c>
    </row>
    <row r="4898" spans="2:7">
      <c r="B4898" s="283">
        <v>38196.645833333336</v>
      </c>
      <c r="C4898" s="284">
        <v>25.57</v>
      </c>
      <c r="D4898" s="98">
        <f t="shared" si="157"/>
        <v>-0.89475200658571719</v>
      </c>
      <c r="E4898" s="98">
        <v>-1.3883532587736225E-2</v>
      </c>
      <c r="F4898" s="98">
        <v>4889</v>
      </c>
      <c r="G4898" s="76">
        <f t="shared" ca="1" si="156"/>
        <v>4.9573345981344908E-4</v>
      </c>
    </row>
    <row r="4899" spans="2:7">
      <c r="B4899" s="283">
        <v>41701.645833333336</v>
      </c>
      <c r="C4899" s="284">
        <v>217.61</v>
      </c>
      <c r="D4899" s="98">
        <f t="shared" si="157"/>
        <v>7.5103637074696916</v>
      </c>
      <c r="E4899" s="98">
        <v>-1.3911546130143115E-2</v>
      </c>
      <c r="F4899" s="98">
        <v>4890</v>
      </c>
      <c r="G4899" s="76">
        <f t="shared" ca="1" si="156"/>
        <v>-1.803583289164104E-2</v>
      </c>
    </row>
    <row r="4900" spans="2:7">
      <c r="B4900" s="283">
        <v>43920.645833333336</v>
      </c>
      <c r="C4900" s="284">
        <v>301.77</v>
      </c>
      <c r="D4900" s="98">
        <f t="shared" si="157"/>
        <v>0.3867469325858186</v>
      </c>
      <c r="E4900" s="98">
        <v>-1.3920203901578221E-2</v>
      </c>
      <c r="F4900" s="98">
        <v>4891</v>
      </c>
      <c r="G4900" s="76">
        <f t="shared" ca="1" si="156"/>
        <v>7.5523747076120711E-4</v>
      </c>
    </row>
    <row r="4901" spans="2:7">
      <c r="B4901" s="283">
        <v>43634.645833333336</v>
      </c>
      <c r="C4901" s="284">
        <v>285.32</v>
      </c>
      <c r="D4901" s="98">
        <f t="shared" si="157"/>
        <v>-5.4511714219438567E-2</v>
      </c>
      <c r="E4901" s="98">
        <v>-1.3927769137722534E-2</v>
      </c>
      <c r="F4901" s="98">
        <v>4892</v>
      </c>
      <c r="G4901" s="76">
        <f t="shared" ca="1" si="156"/>
        <v>6.9897979784454278E-2</v>
      </c>
    </row>
    <row r="4902" spans="2:7">
      <c r="B4902" s="283">
        <v>45307.645833333336</v>
      </c>
      <c r="C4902" s="284">
        <v>710.48</v>
      </c>
      <c r="D4902" s="98">
        <f t="shared" si="157"/>
        <v>1.4901163605775971</v>
      </c>
      <c r="E4902" s="98">
        <v>-1.3934380725031836E-2</v>
      </c>
      <c r="F4902" s="98">
        <v>4893</v>
      </c>
      <c r="G4902" s="76">
        <f t="shared" ca="1" si="156"/>
        <v>-1.0543342320930137E-2</v>
      </c>
    </row>
    <row r="4903" spans="2:7">
      <c r="B4903" s="283">
        <v>44364.645833333336</v>
      </c>
      <c r="C4903" s="284">
        <v>307.77999999999997</v>
      </c>
      <c r="D4903" s="98">
        <f t="shared" si="157"/>
        <v>-0.56679990992005402</v>
      </c>
      <c r="E4903" s="98">
        <v>-1.3936500816967401E-2</v>
      </c>
      <c r="F4903" s="98">
        <v>4894</v>
      </c>
      <c r="G4903" s="76">
        <f t="shared" ca="1" si="156"/>
        <v>-9.484913202254322E-3</v>
      </c>
    </row>
    <row r="4904" spans="2:7">
      <c r="B4904" s="283">
        <v>43629.645833333336</v>
      </c>
      <c r="C4904" s="284">
        <v>297.82</v>
      </c>
      <c r="D4904" s="98">
        <f t="shared" si="157"/>
        <v>-3.2360777178504052E-2</v>
      </c>
      <c r="E4904" s="98">
        <v>-1.3939012680859397E-2</v>
      </c>
      <c r="F4904" s="98">
        <v>4895</v>
      </c>
      <c r="G4904" s="76">
        <f t="shared" ca="1" si="156"/>
        <v>-5.9001758235575127E-3</v>
      </c>
    </row>
    <row r="4905" spans="2:7">
      <c r="B4905" s="283">
        <v>42859.645833333336</v>
      </c>
      <c r="C4905" s="284">
        <v>408.72</v>
      </c>
      <c r="D4905" s="98">
        <f t="shared" si="157"/>
        <v>0.37237257403800972</v>
      </c>
      <c r="E4905" s="98">
        <v>-1.3944511459589748E-2</v>
      </c>
      <c r="F4905" s="98">
        <v>4896</v>
      </c>
      <c r="G4905" s="76">
        <f t="shared" ca="1" si="156"/>
        <v>5.0160380047331032E-3</v>
      </c>
    </row>
    <row r="4906" spans="2:7">
      <c r="B4906" s="283">
        <v>39619.645833333336</v>
      </c>
      <c r="C4906" s="284">
        <v>94</v>
      </c>
      <c r="D4906" s="98">
        <f t="shared" si="157"/>
        <v>-0.77001370131141122</v>
      </c>
      <c r="E4906" s="98">
        <v>-1.3951536767019768E-2</v>
      </c>
      <c r="F4906" s="98">
        <v>4897</v>
      </c>
      <c r="G4906" s="76">
        <f t="shared" ca="1" si="156"/>
        <v>1.1516414863869003E-2</v>
      </c>
    </row>
    <row r="4907" spans="2:7">
      <c r="B4907" s="283">
        <v>40337.645833333336</v>
      </c>
      <c r="C4907" s="284">
        <v>121.54</v>
      </c>
      <c r="D4907" s="98">
        <f t="shared" si="157"/>
        <v>0.29297872340425535</v>
      </c>
      <c r="E4907" s="98">
        <v>-1.3954243063443172E-2</v>
      </c>
      <c r="F4907" s="98">
        <v>4898</v>
      </c>
      <c r="G4907" s="76">
        <f t="shared" ca="1" si="156"/>
        <v>3.2530741910317233E-2</v>
      </c>
    </row>
    <row r="4908" spans="2:7">
      <c r="B4908" s="283">
        <v>39944.645833333336</v>
      </c>
      <c r="C4908" s="284">
        <v>61.47</v>
      </c>
      <c r="D4908" s="98">
        <f t="shared" si="157"/>
        <v>-0.49424057923317433</v>
      </c>
      <c r="E4908" s="98">
        <v>-1.3955726660250356E-2</v>
      </c>
      <c r="F4908" s="98">
        <v>4899</v>
      </c>
      <c r="G4908" s="76">
        <f t="shared" ca="1" si="156"/>
        <v>1.2753644871730963E-2</v>
      </c>
    </row>
    <row r="4909" spans="2:7">
      <c r="B4909" s="283">
        <v>43669.645833333336</v>
      </c>
      <c r="C4909" s="284">
        <v>246.7</v>
      </c>
      <c r="D4909" s="98">
        <f t="shared" si="157"/>
        <v>3.0133398405726366</v>
      </c>
      <c r="E4909" s="98">
        <v>-1.3988808952837717E-2</v>
      </c>
      <c r="F4909" s="98">
        <v>4900</v>
      </c>
      <c r="G4909" s="76">
        <f t="shared" ca="1" si="156"/>
        <v>1.0143612656308108E-2</v>
      </c>
    </row>
    <row r="4910" spans="2:7">
      <c r="B4910" s="283">
        <v>44291.645833333336</v>
      </c>
      <c r="C4910" s="284">
        <v>305</v>
      </c>
      <c r="D4910" s="98">
        <f t="shared" si="157"/>
        <v>0.23631941629509523</v>
      </c>
      <c r="E4910" s="98">
        <v>-1.3997995668056706E-2</v>
      </c>
      <c r="F4910" s="98">
        <v>4901</v>
      </c>
      <c r="G4910" s="76">
        <f t="shared" ca="1" si="156"/>
        <v>-2.9058646970456882E-2</v>
      </c>
    </row>
    <row r="4911" spans="2:7">
      <c r="B4911" s="283">
        <v>38986.645833333336</v>
      </c>
      <c r="C4911" s="284">
        <v>69.02</v>
      </c>
      <c r="D4911" s="98">
        <f t="shared" si="157"/>
        <v>-0.77370491803278685</v>
      </c>
      <c r="E4911" s="98">
        <v>-1.4000000000000012E-2</v>
      </c>
      <c r="F4911" s="98">
        <v>4902</v>
      </c>
      <c r="G4911" s="76">
        <f t="shared" ca="1" si="156"/>
        <v>-1.0143459223148911E-2</v>
      </c>
    </row>
    <row r="4912" spans="2:7">
      <c r="B4912" s="283">
        <v>45070.645833333336</v>
      </c>
      <c r="C4912" s="284">
        <v>577.38</v>
      </c>
      <c r="D4912" s="98">
        <f t="shared" si="157"/>
        <v>7.3654013329469716</v>
      </c>
      <c r="E4912" s="98">
        <v>-1.4003210492161688E-2</v>
      </c>
      <c r="F4912" s="98">
        <v>4903</v>
      </c>
      <c r="G4912" s="76">
        <f t="shared" ca="1" si="156"/>
        <v>-4.9499711806042391E-3</v>
      </c>
    </row>
    <row r="4913" spans="2:7">
      <c r="B4913" s="283">
        <v>45436.645833333336</v>
      </c>
      <c r="C4913" s="284">
        <v>1285.07</v>
      </c>
      <c r="D4913" s="98">
        <f t="shared" si="157"/>
        <v>1.2256919186670823</v>
      </c>
      <c r="E4913" s="98">
        <v>-1.4048090349706333E-2</v>
      </c>
      <c r="F4913" s="98">
        <v>4904</v>
      </c>
      <c r="G4913" s="76">
        <f t="shared" ca="1" si="156"/>
        <v>2.4884506522452905E-2</v>
      </c>
    </row>
    <row r="4914" spans="2:7">
      <c r="B4914" s="283">
        <v>37991.645833333336</v>
      </c>
      <c r="C4914" s="284">
        <v>29.44</v>
      </c>
      <c r="D4914" s="98">
        <f t="shared" si="157"/>
        <v>-0.97709074213856051</v>
      </c>
      <c r="E4914" s="98">
        <v>-1.4065639651707929E-2</v>
      </c>
      <c r="F4914" s="98">
        <v>4905</v>
      </c>
      <c r="G4914" s="76">
        <f t="shared" ca="1" si="156"/>
        <v>-4.5609782781003652E-2</v>
      </c>
    </row>
    <row r="4915" spans="2:7">
      <c r="B4915" s="283">
        <v>40455.645833333336</v>
      </c>
      <c r="C4915" s="284">
        <v>115.64</v>
      </c>
      <c r="D4915" s="98">
        <f t="shared" si="157"/>
        <v>2.9279891304347823</v>
      </c>
      <c r="E4915" s="98">
        <v>-1.4067695455708074E-2</v>
      </c>
      <c r="F4915" s="98">
        <v>4906</v>
      </c>
      <c r="G4915" s="76">
        <f t="shared" ca="1" si="156"/>
        <v>-5.0519158071994863E-2</v>
      </c>
    </row>
    <row r="4916" spans="2:7">
      <c r="B4916" s="283">
        <v>36927.645833333336</v>
      </c>
      <c r="C4916" s="284">
        <v>37.79</v>
      </c>
      <c r="D4916" s="98">
        <f t="shared" si="157"/>
        <v>-0.67320996195088201</v>
      </c>
      <c r="E4916" s="98">
        <v>-1.4088181581006998E-2</v>
      </c>
      <c r="F4916" s="98">
        <v>4907</v>
      </c>
      <c r="G4916" s="76">
        <f t="shared" ca="1" si="156"/>
        <v>2.1706508065860421E-2</v>
      </c>
    </row>
    <row r="4917" spans="2:7">
      <c r="B4917" s="283">
        <v>40311.645833333336</v>
      </c>
      <c r="C4917" s="284">
        <v>120</v>
      </c>
      <c r="D4917" s="98">
        <f t="shared" si="157"/>
        <v>2.1754432389521039</v>
      </c>
      <c r="E4917" s="98">
        <v>-1.4130791981597057E-2</v>
      </c>
      <c r="F4917" s="98">
        <v>4908</v>
      </c>
      <c r="G4917" s="76">
        <f t="shared" ca="1" si="156"/>
        <v>2.8465854166036034E-2</v>
      </c>
    </row>
    <row r="4918" spans="2:7">
      <c r="B4918" s="283">
        <v>39561.645833333336</v>
      </c>
      <c r="C4918" s="284">
        <v>94.13</v>
      </c>
      <c r="D4918" s="98">
        <f t="shared" si="157"/>
        <v>-0.21558333333333335</v>
      </c>
      <c r="E4918" s="98">
        <v>-1.4139086719731964E-2</v>
      </c>
      <c r="F4918" s="98">
        <v>4909</v>
      </c>
      <c r="G4918" s="76">
        <f t="shared" ca="1" si="156"/>
        <v>-4.3879733037432159E-2</v>
      </c>
    </row>
    <row r="4919" spans="2:7">
      <c r="B4919" s="283">
        <v>39625.645833333336</v>
      </c>
      <c r="C4919" s="284">
        <v>92.01</v>
      </c>
      <c r="D4919" s="98">
        <f t="shared" si="157"/>
        <v>-2.2522043981727302E-2</v>
      </c>
      <c r="E4919" s="98">
        <v>-1.4143362262937886E-2</v>
      </c>
      <c r="F4919" s="98">
        <v>4910</v>
      </c>
      <c r="G4919" s="76">
        <f t="shared" ca="1" si="156"/>
        <v>-1.8711095838351063E-2</v>
      </c>
    </row>
    <row r="4920" spans="2:7">
      <c r="B4920" s="283">
        <v>39785.645833333336</v>
      </c>
      <c r="C4920" s="284">
        <v>53.67</v>
      </c>
      <c r="D4920" s="98">
        <f t="shared" si="157"/>
        <v>-0.41669383762634493</v>
      </c>
      <c r="E4920" s="98">
        <v>-1.4144011756061614E-2</v>
      </c>
      <c r="F4920" s="98">
        <v>4911</v>
      </c>
      <c r="G4920" s="76">
        <f t="shared" ca="1" si="156"/>
        <v>-1.512337053041448E-2</v>
      </c>
    </row>
    <row r="4921" spans="2:7">
      <c r="B4921" s="283">
        <v>38938.645833333336</v>
      </c>
      <c r="C4921" s="284">
        <v>78.67</v>
      </c>
      <c r="D4921" s="98">
        <f t="shared" si="157"/>
        <v>0.465809577044904</v>
      </c>
      <c r="E4921" s="98">
        <v>-1.4160401002506262E-2</v>
      </c>
      <c r="F4921" s="98">
        <v>4912</v>
      </c>
      <c r="G4921" s="76">
        <f t="shared" ca="1" si="156"/>
        <v>1.2854683812955243E-2</v>
      </c>
    </row>
    <row r="4922" spans="2:7">
      <c r="B4922" s="283">
        <v>41480.645833333336</v>
      </c>
      <c r="C4922" s="284">
        <v>173.33</v>
      </c>
      <c r="D4922" s="98">
        <f t="shared" si="157"/>
        <v>1.2032540994025678</v>
      </c>
      <c r="E4922" s="98">
        <v>-1.4162211352519494E-2</v>
      </c>
      <c r="F4922" s="98">
        <v>4913</v>
      </c>
      <c r="G4922" s="76">
        <f t="shared" ca="1" si="156"/>
        <v>-1.2589033269095452E-2</v>
      </c>
    </row>
    <row r="4923" spans="2:7">
      <c r="B4923" s="283">
        <v>44964.645833333336</v>
      </c>
      <c r="C4923" s="284">
        <v>592.12</v>
      </c>
      <c r="D4923" s="98">
        <f t="shared" si="157"/>
        <v>2.4161426181272714</v>
      </c>
      <c r="E4923" s="98">
        <v>-1.4168456454056511E-2</v>
      </c>
      <c r="F4923" s="98">
        <v>4914</v>
      </c>
      <c r="G4923" s="76">
        <f t="shared" ca="1" si="156"/>
        <v>-2.0314840136966189E-2</v>
      </c>
    </row>
    <row r="4924" spans="2:7">
      <c r="B4924" s="283">
        <v>37827.645833333336</v>
      </c>
      <c r="C4924" s="284">
        <v>24.35</v>
      </c>
      <c r="D4924" s="98">
        <f t="shared" si="157"/>
        <v>-0.95887657907180979</v>
      </c>
      <c r="E4924" s="98">
        <v>-1.4170040485829927E-2</v>
      </c>
      <c r="F4924" s="98">
        <v>4915</v>
      </c>
      <c r="G4924" s="76">
        <f t="shared" ca="1" si="156"/>
        <v>-1.7323190109465446E-2</v>
      </c>
    </row>
    <row r="4925" spans="2:7">
      <c r="B4925" s="283">
        <v>45012.645833333336</v>
      </c>
      <c r="C4925" s="284">
        <v>596.17999999999995</v>
      </c>
      <c r="D4925" s="98">
        <f t="shared" si="157"/>
        <v>23.483778234086238</v>
      </c>
      <c r="E4925" s="98">
        <v>-1.417114510128159E-2</v>
      </c>
      <c r="F4925" s="98">
        <v>4916</v>
      </c>
      <c r="G4925" s="76">
        <f t="shared" ca="1" si="156"/>
        <v>-1.0970713490978595E-2</v>
      </c>
    </row>
    <row r="4926" spans="2:7">
      <c r="B4926" s="283">
        <v>43672.645833333336</v>
      </c>
      <c r="C4926" s="284">
        <v>236.52</v>
      </c>
      <c r="D4926" s="98">
        <f t="shared" si="157"/>
        <v>-0.60327417893924651</v>
      </c>
      <c r="E4926" s="98">
        <v>-1.4171390463487699E-2</v>
      </c>
      <c r="F4926" s="98">
        <v>4917</v>
      </c>
      <c r="G4926" s="76">
        <f t="shared" ca="1" si="156"/>
        <v>2.42259761157402E-3</v>
      </c>
    </row>
    <row r="4927" spans="2:7">
      <c r="B4927" s="283">
        <v>42724.645833333336</v>
      </c>
      <c r="C4927" s="284">
        <v>291.38</v>
      </c>
      <c r="D4927" s="98">
        <f t="shared" si="157"/>
        <v>0.23194655843057665</v>
      </c>
      <c r="E4927" s="98">
        <v>-1.4175998917346111E-2</v>
      </c>
      <c r="F4927" s="98">
        <v>4918</v>
      </c>
      <c r="G4927" s="76">
        <f t="shared" ca="1" si="156"/>
        <v>1.1604991889063873E-2</v>
      </c>
    </row>
    <row r="4928" spans="2:7">
      <c r="B4928" s="283">
        <v>44477.645833333336</v>
      </c>
      <c r="C4928" s="284">
        <v>420.22</v>
      </c>
      <c r="D4928" s="98">
        <f t="shared" si="157"/>
        <v>0.44217173450477043</v>
      </c>
      <c r="E4928" s="98">
        <v>-1.4192882445398403E-2</v>
      </c>
      <c r="F4928" s="98">
        <v>4919</v>
      </c>
      <c r="G4928" s="76">
        <f t="shared" ca="1" si="156"/>
        <v>-2.2234170583845081E-2</v>
      </c>
    </row>
    <row r="4929" spans="2:7">
      <c r="B4929" s="283">
        <v>41211.645833333336</v>
      </c>
      <c r="C4929" s="284">
        <v>224.28</v>
      </c>
      <c r="D4929" s="98">
        <f t="shared" si="157"/>
        <v>-0.46627956784541436</v>
      </c>
      <c r="E4929" s="98">
        <v>-1.419717814601551E-2</v>
      </c>
      <c r="F4929" s="98">
        <v>4920</v>
      </c>
      <c r="G4929" s="76">
        <f t="shared" ca="1" si="156"/>
        <v>4.2407183715669906E-2</v>
      </c>
    </row>
    <row r="4930" spans="2:7">
      <c r="B4930" s="283">
        <v>37607.645833333336</v>
      </c>
      <c r="C4930" s="284">
        <v>22.21</v>
      </c>
      <c r="D4930" s="98">
        <f t="shared" si="157"/>
        <v>-0.90097199928660598</v>
      </c>
      <c r="E4930" s="98">
        <v>-1.4203284509542891E-2</v>
      </c>
      <c r="F4930" s="98">
        <v>4921</v>
      </c>
      <c r="G4930" s="76">
        <f t="shared" ca="1" si="156"/>
        <v>1.2201239627531904E-2</v>
      </c>
    </row>
    <row r="4931" spans="2:7">
      <c r="B4931" s="283">
        <v>42061.645833333336</v>
      </c>
      <c r="C4931" s="284">
        <v>156.82</v>
      </c>
      <c r="D4931" s="98">
        <f t="shared" si="157"/>
        <v>6.0607834308869872</v>
      </c>
      <c r="E4931" s="98">
        <v>-1.4206688458637262E-2</v>
      </c>
      <c r="F4931" s="98">
        <v>4922</v>
      </c>
      <c r="G4931" s="76">
        <f t="shared" ca="1" si="156"/>
        <v>-1.1686128774932705E-2</v>
      </c>
    </row>
    <row r="4932" spans="2:7">
      <c r="B4932" s="283">
        <v>44704.645833333336</v>
      </c>
      <c r="C4932" s="284">
        <v>398.85</v>
      </c>
      <c r="D4932" s="98">
        <f t="shared" si="157"/>
        <v>1.5433618160948863</v>
      </c>
      <c r="E4932" s="98">
        <v>-1.4211566979733026E-2</v>
      </c>
      <c r="F4932" s="98">
        <v>4923</v>
      </c>
      <c r="G4932" s="76">
        <f t="shared" ca="1" si="156"/>
        <v>-1.2537281018298554E-2</v>
      </c>
    </row>
    <row r="4933" spans="2:7">
      <c r="B4933" s="283">
        <v>39776.645833333336</v>
      </c>
      <c r="C4933" s="284">
        <v>51.33</v>
      </c>
      <c r="D4933" s="98">
        <f t="shared" si="157"/>
        <v>-0.87130500188040616</v>
      </c>
      <c r="E4933" s="98">
        <v>-1.4211638179373987E-2</v>
      </c>
      <c r="F4933" s="98">
        <v>4924</v>
      </c>
      <c r="G4933" s="76">
        <f t="shared" ca="1" si="156"/>
        <v>-2.7077568151457281E-2</v>
      </c>
    </row>
    <row r="4934" spans="2:7">
      <c r="B4934" s="283">
        <v>37286.645833333336</v>
      </c>
      <c r="C4934" s="284">
        <v>24.97</v>
      </c>
      <c r="D4934" s="98">
        <f t="shared" si="157"/>
        <v>-0.51353984024936683</v>
      </c>
      <c r="E4934" s="98">
        <v>-1.4212396367943136E-2</v>
      </c>
      <c r="F4934" s="98">
        <v>4925</v>
      </c>
      <c r="G4934" s="76">
        <f t="shared" ca="1" si="156"/>
        <v>2.9964072310022304E-2</v>
      </c>
    </row>
    <row r="4935" spans="2:7">
      <c r="B4935" s="283">
        <v>41803.645833333336</v>
      </c>
      <c r="C4935" s="284">
        <v>195.58</v>
      </c>
      <c r="D4935" s="98">
        <f t="shared" si="157"/>
        <v>6.8325991189427322</v>
      </c>
      <c r="E4935" s="98">
        <v>-1.4213709677419306E-2</v>
      </c>
      <c r="F4935" s="98">
        <v>4926</v>
      </c>
      <c r="G4935" s="76">
        <f t="shared" ca="1" si="156"/>
        <v>6.6175101094426304E-3</v>
      </c>
    </row>
    <row r="4936" spans="2:7">
      <c r="B4936" s="283">
        <v>41197.645833333336</v>
      </c>
      <c r="C4936" s="284">
        <v>226.73</v>
      </c>
      <c r="D4936" s="98">
        <f t="shared" si="157"/>
        <v>0.15926986399427334</v>
      </c>
      <c r="E4936" s="98">
        <v>-1.4217391304347848E-2</v>
      </c>
      <c r="F4936" s="98">
        <v>4927</v>
      </c>
      <c r="G4936" s="76">
        <f t="shared" ca="1" si="156"/>
        <v>2.632820962762317E-2</v>
      </c>
    </row>
    <row r="4937" spans="2:7">
      <c r="B4937" s="283">
        <v>40519.645833333336</v>
      </c>
      <c r="C4937" s="284">
        <v>132.41999999999999</v>
      </c>
      <c r="D4937" s="98">
        <f t="shared" si="157"/>
        <v>-0.41595730604683989</v>
      </c>
      <c r="E4937" s="98">
        <v>-1.4218715104593382E-2</v>
      </c>
      <c r="F4937" s="98">
        <v>4928</v>
      </c>
      <c r="G4937" s="76">
        <f t="shared" ca="1" si="156"/>
        <v>-1.0756654199828092E-2</v>
      </c>
    </row>
    <row r="4938" spans="2:7">
      <c r="B4938" s="283">
        <v>42625.645833333336</v>
      </c>
      <c r="C4938" s="284">
        <v>482.12</v>
      </c>
      <c r="D4938" s="98">
        <f t="shared" si="157"/>
        <v>2.6408397523032776</v>
      </c>
      <c r="E4938" s="98">
        <v>-1.4230800687004108E-2</v>
      </c>
      <c r="F4938" s="98">
        <v>4929</v>
      </c>
      <c r="G4938" s="76">
        <f t="shared" ref="G4938:G5001" ca="1" si="158">_xlfn.NORM.INV(RAND(),M$12,M$13)</f>
        <v>1.2975082866975551E-2</v>
      </c>
    </row>
    <row r="4939" spans="2:7">
      <c r="B4939" s="283">
        <v>40893.645833333336</v>
      </c>
      <c r="C4939" s="284">
        <v>177.98</v>
      </c>
      <c r="D4939" s="98">
        <f t="shared" ref="D4939:D5002" si="159">C4939/C4938-1</f>
        <v>-0.63083879532066711</v>
      </c>
      <c r="E4939" s="98">
        <v>-1.4234284131819597E-2</v>
      </c>
      <c r="F4939" s="98">
        <v>4930</v>
      </c>
      <c r="G4939" s="76">
        <f t="shared" ca="1" si="158"/>
        <v>2.508999100089877E-2</v>
      </c>
    </row>
    <row r="4940" spans="2:7">
      <c r="B4940" s="283">
        <v>44687.645833333336</v>
      </c>
      <c r="C4940" s="284">
        <v>385.73</v>
      </c>
      <c r="D4940" s="98">
        <f t="shared" si="159"/>
        <v>1.1672659849421287</v>
      </c>
      <c r="E4940" s="98">
        <v>-1.4234602606695623E-2</v>
      </c>
      <c r="F4940" s="98">
        <v>4931</v>
      </c>
      <c r="G4940" s="76">
        <f t="shared" ca="1" si="158"/>
        <v>4.4714418474197631E-2</v>
      </c>
    </row>
    <row r="4941" spans="2:7">
      <c r="B4941" s="283">
        <v>38576.645833333336</v>
      </c>
      <c r="C4941" s="284">
        <v>54</v>
      </c>
      <c r="D4941" s="98">
        <f t="shared" si="159"/>
        <v>-0.86000570347134009</v>
      </c>
      <c r="E4941" s="98">
        <v>-1.4238773274917849E-2</v>
      </c>
      <c r="F4941" s="98">
        <v>4932</v>
      </c>
      <c r="G4941" s="76">
        <f t="shared" ca="1" si="158"/>
        <v>-2.5999638939121283E-2</v>
      </c>
    </row>
    <row r="4942" spans="2:7">
      <c r="B4942" s="283">
        <v>37014.645833333336</v>
      </c>
      <c r="C4942" s="284">
        <v>22.84</v>
      </c>
      <c r="D4942" s="98">
        <f t="shared" si="159"/>
        <v>-0.57703703703703701</v>
      </c>
      <c r="E4942" s="98">
        <v>-1.4242555028053605E-2</v>
      </c>
      <c r="F4942" s="98">
        <v>4933</v>
      </c>
      <c r="G4942" s="76">
        <f t="shared" ca="1" si="158"/>
        <v>-2.5438696370280883E-2</v>
      </c>
    </row>
    <row r="4943" spans="2:7">
      <c r="B4943" s="283">
        <v>41530.645833333336</v>
      </c>
      <c r="C4943" s="284">
        <v>176.77</v>
      </c>
      <c r="D4943" s="98">
        <f t="shared" si="159"/>
        <v>6.7394921190893173</v>
      </c>
      <c r="E4943" s="98">
        <v>-1.4275358278034944E-2</v>
      </c>
      <c r="F4943" s="98">
        <v>4934</v>
      </c>
      <c r="G4943" s="76">
        <f t="shared" ca="1" si="158"/>
        <v>2.8251549735733211E-2</v>
      </c>
    </row>
    <row r="4944" spans="2:7">
      <c r="B4944" s="283">
        <v>44770.645833333336</v>
      </c>
      <c r="C4944" s="284">
        <v>365.75</v>
      </c>
      <c r="D4944" s="98">
        <f t="shared" si="159"/>
        <v>1.0690728064716861</v>
      </c>
      <c r="E4944" s="98">
        <v>-1.4283789246732237E-2</v>
      </c>
      <c r="F4944" s="98">
        <v>4935</v>
      </c>
      <c r="G4944" s="76">
        <f t="shared" ca="1" si="158"/>
        <v>-1.9919789409468227E-2</v>
      </c>
    </row>
    <row r="4945" spans="2:7">
      <c r="B4945" s="283">
        <v>40359.645833333336</v>
      </c>
      <c r="C4945" s="284">
        <v>119.93</v>
      </c>
      <c r="D4945" s="98">
        <f t="shared" si="159"/>
        <v>-0.67209842788790153</v>
      </c>
      <c r="E4945" s="98">
        <v>-1.4300978055395652E-2</v>
      </c>
      <c r="F4945" s="98">
        <v>4936</v>
      </c>
      <c r="G4945" s="76">
        <f t="shared" ca="1" si="158"/>
        <v>-1.3893218102860486E-2</v>
      </c>
    </row>
    <row r="4946" spans="2:7">
      <c r="B4946" s="283">
        <v>38341.645833333336</v>
      </c>
      <c r="C4946" s="284">
        <v>31.67</v>
      </c>
      <c r="D4946" s="98">
        <f t="shared" si="159"/>
        <v>-0.73592929208705082</v>
      </c>
      <c r="E4946" s="98">
        <v>-1.4316837846249597E-2</v>
      </c>
      <c r="F4946" s="98">
        <v>4937</v>
      </c>
      <c r="G4946" s="76">
        <f t="shared" ca="1" si="158"/>
        <v>-4.3173296325870657E-2</v>
      </c>
    </row>
    <row r="4947" spans="2:7">
      <c r="B4947" s="283">
        <v>36720.645833333336</v>
      </c>
      <c r="C4947" s="284">
        <v>32.33</v>
      </c>
      <c r="D4947" s="98">
        <f t="shared" si="159"/>
        <v>2.0839911588253823E-2</v>
      </c>
      <c r="E4947" s="98">
        <v>-1.4329268292682884E-2</v>
      </c>
      <c r="F4947" s="98">
        <v>4938</v>
      </c>
      <c r="G4947" s="76">
        <f t="shared" ca="1" si="158"/>
        <v>-2.1833864214259605E-2</v>
      </c>
    </row>
    <row r="4948" spans="2:7">
      <c r="B4948" s="283">
        <v>41355.645833333336</v>
      </c>
      <c r="C4948" s="284">
        <v>185.57</v>
      </c>
      <c r="D4948" s="98">
        <f t="shared" si="159"/>
        <v>4.739870089699969</v>
      </c>
      <c r="E4948" s="98">
        <v>-1.4341105858607373E-2</v>
      </c>
      <c r="F4948" s="98">
        <v>4939</v>
      </c>
      <c r="G4948" s="76">
        <f t="shared" ca="1" si="158"/>
        <v>-5.2511541357234411E-2</v>
      </c>
    </row>
    <row r="4949" spans="2:7">
      <c r="B4949" s="283">
        <v>38994.645833333336</v>
      </c>
      <c r="C4949" s="284">
        <v>69.41</v>
      </c>
      <c r="D4949" s="98">
        <f t="shared" si="159"/>
        <v>-0.62596324836988737</v>
      </c>
      <c r="E4949" s="98">
        <v>-1.4342516330588029E-2</v>
      </c>
      <c r="F4949" s="98">
        <v>4940</v>
      </c>
      <c r="G4949" s="76">
        <f t="shared" ca="1" si="158"/>
        <v>4.4273690261205048E-2</v>
      </c>
    </row>
    <row r="4950" spans="2:7">
      <c r="B4950" s="283">
        <v>41295.645833333336</v>
      </c>
      <c r="C4950" s="284">
        <v>223.34</v>
      </c>
      <c r="D4950" s="98">
        <f t="shared" si="159"/>
        <v>2.2176919752197093</v>
      </c>
      <c r="E4950" s="98">
        <v>-1.4343086632243263E-2</v>
      </c>
      <c r="F4950" s="98">
        <v>4941</v>
      </c>
      <c r="G4950" s="76">
        <f t="shared" ca="1" si="158"/>
        <v>-5.8633555230733214E-3</v>
      </c>
    </row>
    <row r="4951" spans="2:7">
      <c r="B4951" s="283">
        <v>38560.645833333336</v>
      </c>
      <c r="C4951" s="284">
        <v>50.8</v>
      </c>
      <c r="D4951" s="98">
        <f t="shared" si="159"/>
        <v>-0.77254410316109967</v>
      </c>
      <c r="E4951" s="98">
        <v>-1.4357780364765316E-2</v>
      </c>
      <c r="F4951" s="98">
        <v>4942</v>
      </c>
      <c r="G4951" s="76">
        <f t="shared" ca="1" si="158"/>
        <v>3.1258946800819733E-2</v>
      </c>
    </row>
    <row r="4952" spans="2:7">
      <c r="B4952" s="283">
        <v>41733.645833333336</v>
      </c>
      <c r="C4952" s="284">
        <v>214.18</v>
      </c>
      <c r="D4952" s="98">
        <f t="shared" si="159"/>
        <v>3.2161417322834653</v>
      </c>
      <c r="E4952" s="98">
        <v>-1.4358030372756625E-2</v>
      </c>
      <c r="F4952" s="98">
        <v>4943</v>
      </c>
      <c r="G4952" s="76">
        <f t="shared" ca="1" si="158"/>
        <v>-3.2154769083922154E-2</v>
      </c>
    </row>
    <row r="4953" spans="2:7">
      <c r="B4953" s="283">
        <v>42611.645833333336</v>
      </c>
      <c r="C4953" s="284">
        <v>392.37</v>
      </c>
      <c r="D4953" s="98">
        <f t="shared" si="159"/>
        <v>0.83196376879260425</v>
      </c>
      <c r="E4953" s="98">
        <v>-1.4393368500376869E-2</v>
      </c>
      <c r="F4953" s="98">
        <v>4944</v>
      </c>
      <c r="G4953" s="76">
        <f t="shared" ca="1" si="158"/>
        <v>5.1932543294114078E-2</v>
      </c>
    </row>
    <row r="4954" spans="2:7">
      <c r="B4954" s="283">
        <v>40205.645833333336</v>
      </c>
      <c r="C4954" s="284">
        <v>130.75</v>
      </c>
      <c r="D4954" s="98">
        <f t="shared" si="159"/>
        <v>-0.66676861125978037</v>
      </c>
      <c r="E4954" s="98">
        <v>-1.4397708427559164E-2</v>
      </c>
      <c r="F4954" s="98">
        <v>4945</v>
      </c>
      <c r="G4954" s="76">
        <f t="shared" ca="1" si="158"/>
        <v>2.470971975604843E-2</v>
      </c>
    </row>
    <row r="4955" spans="2:7">
      <c r="B4955" s="283">
        <v>38364.645833333336</v>
      </c>
      <c r="C4955" s="284">
        <v>36.270000000000003</v>
      </c>
      <c r="D4955" s="98">
        <f t="shared" si="159"/>
        <v>-0.72260038240917779</v>
      </c>
      <c r="E4955" s="98">
        <v>-1.4402173913043326E-2</v>
      </c>
      <c r="F4955" s="98">
        <v>4946</v>
      </c>
      <c r="G4955" s="76">
        <f t="shared" ca="1" si="158"/>
        <v>-3.1847138647334802E-3</v>
      </c>
    </row>
    <row r="4956" spans="2:7">
      <c r="B4956" s="283">
        <v>42444.645833333336</v>
      </c>
      <c r="C4956" s="284">
        <v>395.12</v>
      </c>
      <c r="D4956" s="98">
        <f t="shared" si="159"/>
        <v>9.8938516680452153</v>
      </c>
      <c r="E4956" s="98">
        <v>-1.4417560488899861E-2</v>
      </c>
      <c r="F4956" s="98">
        <v>4947</v>
      </c>
      <c r="G4956" s="76">
        <f t="shared" ca="1" si="158"/>
        <v>-1.7700586061109698E-2</v>
      </c>
    </row>
    <row r="4957" spans="2:7">
      <c r="B4957" s="283">
        <v>41109.645833333336</v>
      </c>
      <c r="C4957" s="284">
        <v>217.94</v>
      </c>
      <c r="D4957" s="98">
        <f t="shared" si="159"/>
        <v>-0.44842073294189111</v>
      </c>
      <c r="E4957" s="98">
        <v>-1.442590331479221E-2</v>
      </c>
      <c r="F4957" s="98">
        <v>4948</v>
      </c>
      <c r="G4957" s="76">
        <f t="shared" ca="1" si="158"/>
        <v>2.5154312960012096E-2</v>
      </c>
    </row>
    <row r="4958" spans="2:7">
      <c r="B4958" s="283">
        <v>40666.645833333336</v>
      </c>
      <c r="C4958" s="284">
        <v>132.53</v>
      </c>
      <c r="D4958" s="98">
        <f t="shared" si="159"/>
        <v>-0.39189685234468197</v>
      </c>
      <c r="E4958" s="98">
        <v>-1.4427009741949881E-2</v>
      </c>
      <c r="F4958" s="98">
        <v>4949</v>
      </c>
      <c r="G4958" s="76">
        <f t="shared" ca="1" si="158"/>
        <v>2.5925155242245597E-2</v>
      </c>
    </row>
    <row r="4959" spans="2:7">
      <c r="B4959" s="283">
        <v>43231.645833333336</v>
      </c>
      <c r="C4959" s="284">
        <v>275.93</v>
      </c>
      <c r="D4959" s="98">
        <f t="shared" si="159"/>
        <v>1.0820191654719689</v>
      </c>
      <c r="E4959" s="98">
        <v>-1.4430117512590712E-2</v>
      </c>
      <c r="F4959" s="98">
        <v>4950</v>
      </c>
      <c r="G4959" s="76">
        <f t="shared" ca="1" si="158"/>
        <v>-1.3660581990156337E-2</v>
      </c>
    </row>
    <row r="4960" spans="2:7">
      <c r="B4960" s="283">
        <v>39276.645833333336</v>
      </c>
      <c r="C4960" s="284">
        <v>92.75</v>
      </c>
      <c r="D4960" s="98">
        <f t="shared" si="159"/>
        <v>-0.66386402348421703</v>
      </c>
      <c r="E4960" s="98">
        <v>-1.4451174157900315E-2</v>
      </c>
      <c r="F4960" s="98">
        <v>4951</v>
      </c>
      <c r="G4960" s="76">
        <f t="shared" ca="1" si="158"/>
        <v>1.6389663851143821E-2</v>
      </c>
    </row>
    <row r="4961" spans="2:7">
      <c r="B4961" s="283">
        <v>37274.645833333336</v>
      </c>
      <c r="C4961" s="284">
        <v>26.53</v>
      </c>
      <c r="D4961" s="98">
        <f t="shared" si="159"/>
        <v>-0.71396226415094333</v>
      </c>
      <c r="E4961" s="98">
        <v>-1.4487369985141219E-2</v>
      </c>
      <c r="F4961" s="98">
        <v>4952</v>
      </c>
      <c r="G4961" s="76">
        <f t="shared" ca="1" si="158"/>
        <v>3.0790741088687033E-2</v>
      </c>
    </row>
    <row r="4962" spans="2:7">
      <c r="B4962" s="283">
        <v>41033.645833333336</v>
      </c>
      <c r="C4962" s="284">
        <v>234.65</v>
      </c>
      <c r="D4962" s="98">
        <f t="shared" si="159"/>
        <v>7.8447041085563516</v>
      </c>
      <c r="E4962" s="98">
        <v>-1.4489710205795814E-2</v>
      </c>
      <c r="F4962" s="98">
        <v>4953</v>
      </c>
      <c r="G4962" s="76">
        <f t="shared" ca="1" si="158"/>
        <v>-7.6370014059934682E-2</v>
      </c>
    </row>
    <row r="4963" spans="2:7">
      <c r="B4963" s="283">
        <v>41577.645833333336</v>
      </c>
      <c r="C4963" s="284">
        <v>174.11</v>
      </c>
      <c r="D4963" s="98">
        <f t="shared" si="159"/>
        <v>-0.25800127849989341</v>
      </c>
      <c r="E4963" s="98">
        <v>-1.4490292635987889E-2</v>
      </c>
      <c r="F4963" s="98">
        <v>4954</v>
      </c>
      <c r="G4963" s="76">
        <f t="shared" ca="1" si="158"/>
        <v>4.0750023317825384E-3</v>
      </c>
    </row>
    <row r="4964" spans="2:7">
      <c r="B4964" s="283">
        <v>38768.645833333336</v>
      </c>
      <c r="C4964" s="284">
        <v>97.25</v>
      </c>
      <c r="D4964" s="98">
        <f t="shared" si="159"/>
        <v>-0.44144506346562518</v>
      </c>
      <c r="E4964" s="98">
        <v>-1.4491284961491768E-2</v>
      </c>
      <c r="F4964" s="98">
        <v>4955</v>
      </c>
      <c r="G4964" s="76">
        <f t="shared" ca="1" si="158"/>
        <v>-4.9670409793698397E-2</v>
      </c>
    </row>
    <row r="4965" spans="2:7">
      <c r="B4965" s="283">
        <v>44979.645833333336</v>
      </c>
      <c r="C4965" s="284">
        <v>559.5</v>
      </c>
      <c r="D4965" s="98">
        <f t="shared" si="159"/>
        <v>4.7532133676092547</v>
      </c>
      <c r="E4965" s="98">
        <v>-1.4496327479611826E-2</v>
      </c>
      <c r="F4965" s="98">
        <v>4956</v>
      </c>
      <c r="G4965" s="76">
        <f t="shared" ca="1" si="158"/>
        <v>-4.1471449624300806E-2</v>
      </c>
    </row>
    <row r="4966" spans="2:7">
      <c r="B4966" s="283">
        <v>43712.645833333336</v>
      </c>
      <c r="C4966" s="284">
        <v>330.17</v>
      </c>
      <c r="D4966" s="98">
        <f t="shared" si="159"/>
        <v>-0.4098838248436103</v>
      </c>
      <c r="E4966" s="98">
        <v>-1.4506163627137747E-2</v>
      </c>
      <c r="F4966" s="98">
        <v>4957</v>
      </c>
      <c r="G4966" s="76">
        <f t="shared" ca="1" si="158"/>
        <v>3.4385882470052026E-3</v>
      </c>
    </row>
    <row r="4967" spans="2:7">
      <c r="B4967" s="283">
        <v>40750.645833333336</v>
      </c>
      <c r="C4967" s="284">
        <v>207.16</v>
      </c>
      <c r="D4967" s="98">
        <f t="shared" si="159"/>
        <v>-0.37256564799951541</v>
      </c>
      <c r="E4967" s="98">
        <v>-1.4509300223585986E-2</v>
      </c>
      <c r="F4967" s="98">
        <v>4958</v>
      </c>
      <c r="G4967" s="76">
        <f t="shared" ca="1" si="158"/>
        <v>-2.4248190902438647E-2</v>
      </c>
    </row>
    <row r="4968" spans="2:7">
      <c r="B4968" s="283">
        <v>38211.645833333336</v>
      </c>
      <c r="C4968" s="284">
        <v>25.73</v>
      </c>
      <c r="D4968" s="98">
        <f t="shared" si="159"/>
        <v>-0.87579648580807101</v>
      </c>
      <c r="E4968" s="98">
        <v>-1.4553810800459588E-2</v>
      </c>
      <c r="F4968" s="98">
        <v>4959</v>
      </c>
      <c r="G4968" s="76">
        <f t="shared" ca="1" si="158"/>
        <v>6.9400239318348784E-3</v>
      </c>
    </row>
    <row r="4969" spans="2:7">
      <c r="B4969" s="283">
        <v>41766.645833333336</v>
      </c>
      <c r="C4969" s="284">
        <v>219.73</v>
      </c>
      <c r="D4969" s="98">
        <f t="shared" si="159"/>
        <v>7.539836766420521</v>
      </c>
      <c r="E4969" s="98">
        <v>-1.4575298233025391E-2</v>
      </c>
      <c r="F4969" s="98">
        <v>4960</v>
      </c>
      <c r="G4969" s="76">
        <f t="shared" ca="1" si="158"/>
        <v>2.3204856547713138E-2</v>
      </c>
    </row>
    <row r="4970" spans="2:7">
      <c r="B4970" s="283">
        <v>44581.645833333336</v>
      </c>
      <c r="C4970" s="284">
        <v>376.48</v>
      </c>
      <c r="D4970" s="98">
        <f t="shared" si="159"/>
        <v>0.71337550630319035</v>
      </c>
      <c r="E4970" s="98">
        <v>-1.457924355450857E-2</v>
      </c>
      <c r="F4970" s="98">
        <v>4961</v>
      </c>
      <c r="G4970" s="76">
        <f t="shared" ca="1" si="158"/>
        <v>1.2249398600385885E-2</v>
      </c>
    </row>
    <row r="4971" spans="2:7">
      <c r="B4971" s="283">
        <v>44524.645833333336</v>
      </c>
      <c r="C4971" s="284">
        <v>379.72</v>
      </c>
      <c r="D4971" s="98">
        <f t="shared" si="159"/>
        <v>8.6060348491288075E-3</v>
      </c>
      <c r="E4971" s="98">
        <v>-1.4610094719086586E-2</v>
      </c>
      <c r="F4971" s="98">
        <v>4962</v>
      </c>
      <c r="G4971" s="76">
        <f t="shared" ca="1" si="158"/>
        <v>-9.1561509703290116E-3</v>
      </c>
    </row>
    <row r="4972" spans="2:7">
      <c r="B4972" s="283">
        <v>43845.645833333336</v>
      </c>
      <c r="C4972" s="284">
        <v>464.02</v>
      </c>
      <c r="D4972" s="98">
        <f t="shared" si="159"/>
        <v>0.22200568840198032</v>
      </c>
      <c r="E4972" s="98">
        <v>-1.4610320662561072E-2</v>
      </c>
      <c r="F4972" s="98">
        <v>4963</v>
      </c>
      <c r="G4972" s="76">
        <f t="shared" ca="1" si="158"/>
        <v>2.7702502659791569E-2</v>
      </c>
    </row>
    <row r="4973" spans="2:7">
      <c r="B4973" s="283">
        <v>38770.645833333336</v>
      </c>
      <c r="C4973" s="284">
        <v>95.76</v>
      </c>
      <c r="D4973" s="98">
        <f t="shared" si="159"/>
        <v>-0.7936295849316839</v>
      </c>
      <c r="E4973" s="98">
        <v>-1.4612060094669754E-2</v>
      </c>
      <c r="F4973" s="98">
        <v>4964</v>
      </c>
      <c r="G4973" s="76">
        <f t="shared" ca="1" si="158"/>
        <v>-1.7705377065438153E-2</v>
      </c>
    </row>
    <row r="4974" spans="2:7">
      <c r="B4974" s="283">
        <v>44218.645833333336</v>
      </c>
      <c r="C4974" s="284">
        <v>307.27</v>
      </c>
      <c r="D4974" s="98">
        <f t="shared" si="159"/>
        <v>2.2087510442773599</v>
      </c>
      <c r="E4974" s="98">
        <v>-1.4623352467690753E-2</v>
      </c>
      <c r="F4974" s="98">
        <v>4965</v>
      </c>
      <c r="G4974" s="76">
        <f t="shared" ca="1" si="158"/>
        <v>1.4253698124786399E-2</v>
      </c>
    </row>
    <row r="4975" spans="2:7">
      <c r="B4975" s="283">
        <v>43546.645833333336</v>
      </c>
      <c r="C4975" s="284">
        <v>375.08</v>
      </c>
      <c r="D4975" s="98">
        <f t="shared" si="159"/>
        <v>0.22068539069873405</v>
      </c>
      <c r="E4975" s="98">
        <v>-1.4632864836463977E-2</v>
      </c>
      <c r="F4975" s="98">
        <v>4966</v>
      </c>
      <c r="G4975" s="76">
        <f t="shared" ca="1" si="158"/>
        <v>-2.4550836484546482E-2</v>
      </c>
    </row>
    <row r="4976" spans="2:7">
      <c r="B4976" s="283">
        <v>45506.645833333336</v>
      </c>
      <c r="C4976" s="284">
        <v>1394.38</v>
      </c>
      <c r="D4976" s="98">
        <f t="shared" si="159"/>
        <v>2.7175535885677728</v>
      </c>
      <c r="E4976" s="98">
        <v>-1.4642074765034097E-2</v>
      </c>
      <c r="F4976" s="98">
        <v>4967</v>
      </c>
      <c r="G4976" s="76">
        <f t="shared" ca="1" si="158"/>
        <v>3.1181055991625763E-2</v>
      </c>
    </row>
    <row r="4977" spans="2:7">
      <c r="B4977" s="283">
        <v>41078.645833333336</v>
      </c>
      <c r="C4977" s="284">
        <v>219.16</v>
      </c>
      <c r="D4977" s="98">
        <f t="shared" si="159"/>
        <v>-0.84282620232648209</v>
      </c>
      <c r="E4977" s="98">
        <v>-1.4656955309774289E-2</v>
      </c>
      <c r="F4977" s="98">
        <v>4968</v>
      </c>
      <c r="G4977" s="76">
        <f t="shared" ca="1" si="158"/>
        <v>-4.467811345951897E-2</v>
      </c>
    </row>
    <row r="4978" spans="2:7">
      <c r="B4978" s="283">
        <v>39044.645833333336</v>
      </c>
      <c r="C4978" s="284">
        <v>69.239999999999995</v>
      </c>
      <c r="D4978" s="98">
        <f t="shared" si="159"/>
        <v>-0.68406643548092716</v>
      </c>
      <c r="E4978" s="98">
        <v>-1.4657748683648775E-2</v>
      </c>
      <c r="F4978" s="98">
        <v>4969</v>
      </c>
      <c r="G4978" s="76">
        <f t="shared" ca="1" si="158"/>
        <v>-2.2372299445000257E-2</v>
      </c>
    </row>
    <row r="4979" spans="2:7">
      <c r="B4979" s="283">
        <v>42837.645833333336</v>
      </c>
      <c r="C4979" s="284">
        <v>373.7</v>
      </c>
      <c r="D4979" s="98">
        <f t="shared" si="159"/>
        <v>4.3971692663200468</v>
      </c>
      <c r="E4979" s="98">
        <v>-1.4686107522345559E-2</v>
      </c>
      <c r="F4979" s="98">
        <v>4970</v>
      </c>
      <c r="G4979" s="76">
        <f t="shared" ca="1" si="158"/>
        <v>-2.9107992144672998E-2</v>
      </c>
    </row>
    <row r="4980" spans="2:7">
      <c r="B4980" s="283">
        <v>42500.645833333336</v>
      </c>
      <c r="C4980" s="284">
        <v>283.60000000000002</v>
      </c>
      <c r="D4980" s="98">
        <f t="shared" si="159"/>
        <v>-0.24110248862724104</v>
      </c>
      <c r="E4980" s="98">
        <v>-1.4696174825417629E-2</v>
      </c>
      <c r="F4980" s="98">
        <v>4971</v>
      </c>
      <c r="G4980" s="76">
        <f t="shared" ca="1" si="158"/>
        <v>-1.7568050800309522E-2</v>
      </c>
    </row>
    <row r="4981" spans="2:7">
      <c r="B4981" s="283">
        <v>42635.645833333336</v>
      </c>
      <c r="C4981" s="284">
        <v>432.43</v>
      </c>
      <c r="D4981" s="98">
        <f t="shared" si="159"/>
        <v>0.52478843441466849</v>
      </c>
      <c r="E4981" s="98">
        <v>-1.4696500182282191E-2</v>
      </c>
      <c r="F4981" s="98">
        <v>4972</v>
      </c>
      <c r="G4981" s="76">
        <f t="shared" ca="1" si="158"/>
        <v>2.476613949907917E-2</v>
      </c>
    </row>
    <row r="4982" spans="2:7">
      <c r="B4982" s="283">
        <v>39343.645833333336</v>
      </c>
      <c r="C4982" s="284">
        <v>97.76</v>
      </c>
      <c r="D4982" s="98">
        <f t="shared" si="159"/>
        <v>-0.77392872834909698</v>
      </c>
      <c r="E4982" s="98">
        <v>-1.4714775246925993E-2</v>
      </c>
      <c r="F4982" s="98">
        <v>4973</v>
      </c>
      <c r="G4982" s="76">
        <f t="shared" ca="1" si="158"/>
        <v>-2.9741755331922498E-2</v>
      </c>
    </row>
    <row r="4983" spans="2:7">
      <c r="B4983" s="283">
        <v>41351.645833333336</v>
      </c>
      <c r="C4983" s="284">
        <v>198.67</v>
      </c>
      <c r="D4983" s="98">
        <f t="shared" si="159"/>
        <v>1.0322217675941077</v>
      </c>
      <c r="E4983" s="98">
        <v>-1.4729220392779241E-2</v>
      </c>
      <c r="F4983" s="98">
        <v>4974</v>
      </c>
      <c r="G4983" s="76">
        <f t="shared" ca="1" si="158"/>
        <v>2.0416180277834029E-2</v>
      </c>
    </row>
    <row r="4984" spans="2:7">
      <c r="B4984" s="283">
        <v>42445.645833333336</v>
      </c>
      <c r="C4984" s="284">
        <v>389.3</v>
      </c>
      <c r="D4984" s="98">
        <f t="shared" si="159"/>
        <v>0.95953088035435674</v>
      </c>
      <c r="E4984" s="98">
        <v>-1.4729702368900588E-2</v>
      </c>
      <c r="F4984" s="98">
        <v>4975</v>
      </c>
      <c r="G4984" s="76">
        <f t="shared" ca="1" si="158"/>
        <v>1.0467739568881692E-2</v>
      </c>
    </row>
    <row r="4985" spans="2:7">
      <c r="B4985" s="283">
        <v>41732.645833333336</v>
      </c>
      <c r="C4985" s="284">
        <v>217.3</v>
      </c>
      <c r="D4985" s="98">
        <f t="shared" si="159"/>
        <v>-0.44181864885692268</v>
      </c>
      <c r="E4985" s="98">
        <v>-1.4735887553842697E-2</v>
      </c>
      <c r="F4985" s="98">
        <v>4976</v>
      </c>
      <c r="G4985" s="76">
        <f t="shared" ca="1" si="158"/>
        <v>-3.9321374383971801E-3</v>
      </c>
    </row>
    <row r="4986" spans="2:7">
      <c r="B4986" s="283">
        <v>40506.645833333336</v>
      </c>
      <c r="C4986" s="284">
        <v>128.33000000000001</v>
      </c>
      <c r="D4986" s="98">
        <f t="shared" si="159"/>
        <v>-0.40943396226415096</v>
      </c>
      <c r="E4986" s="98">
        <v>-1.4740882917466336E-2</v>
      </c>
      <c r="F4986" s="98">
        <v>4977</v>
      </c>
      <c r="G4986" s="76">
        <f t="shared" ca="1" si="158"/>
        <v>-9.4377706662064848E-4</v>
      </c>
    </row>
    <row r="4987" spans="2:7">
      <c r="B4987" s="283">
        <v>45009.645833333336</v>
      </c>
      <c r="C4987" s="284">
        <v>604.75</v>
      </c>
      <c r="D4987" s="98">
        <f t="shared" si="159"/>
        <v>3.7124600638977627</v>
      </c>
      <c r="E4987" s="98">
        <v>-1.4744216357119533E-2</v>
      </c>
      <c r="F4987" s="98">
        <v>4978</v>
      </c>
      <c r="G4987" s="76">
        <f t="shared" ca="1" si="158"/>
        <v>-1.1807734117304052E-2</v>
      </c>
    </row>
    <row r="4988" spans="2:7">
      <c r="B4988" s="283">
        <v>38933.645833333336</v>
      </c>
      <c r="C4988" s="284">
        <v>78.819999999999993</v>
      </c>
      <c r="D4988" s="98">
        <f t="shared" si="159"/>
        <v>-0.86966515088879703</v>
      </c>
      <c r="E4988" s="98">
        <v>-1.4750000000000041E-2</v>
      </c>
      <c r="F4988" s="98">
        <v>4979</v>
      </c>
      <c r="G4988" s="76">
        <f t="shared" ca="1" si="158"/>
        <v>-1.475147078433468E-2</v>
      </c>
    </row>
    <row r="4989" spans="2:7">
      <c r="B4989" s="283">
        <v>43381.645833333336</v>
      </c>
      <c r="C4989" s="284">
        <v>224.07</v>
      </c>
      <c r="D4989" s="98">
        <f t="shared" si="159"/>
        <v>1.8428063943161637</v>
      </c>
      <c r="E4989" s="98">
        <v>-1.4773776546629813E-2</v>
      </c>
      <c r="F4989" s="98">
        <v>4980</v>
      </c>
      <c r="G4989" s="76">
        <f t="shared" ca="1" si="158"/>
        <v>-5.2523295115744495E-3</v>
      </c>
    </row>
    <row r="4990" spans="2:7">
      <c r="B4990" s="283">
        <v>37475.645833333336</v>
      </c>
      <c r="C4990" s="284">
        <v>24.67</v>
      </c>
      <c r="D4990" s="98">
        <f t="shared" si="159"/>
        <v>-0.88990047752934354</v>
      </c>
      <c r="E4990" s="98">
        <v>-1.4776357827475883E-2</v>
      </c>
      <c r="F4990" s="98">
        <v>4981</v>
      </c>
      <c r="G4990" s="76">
        <f t="shared" ca="1" si="158"/>
        <v>-2.037164060003341E-4</v>
      </c>
    </row>
    <row r="4991" spans="2:7">
      <c r="B4991" s="283">
        <v>37285.645833333336</v>
      </c>
      <c r="C4991" s="284">
        <v>25.33</v>
      </c>
      <c r="D4991" s="98">
        <f t="shared" si="159"/>
        <v>2.6753141467369179E-2</v>
      </c>
      <c r="E4991" s="98">
        <v>-1.4780241151303053E-2</v>
      </c>
      <c r="F4991" s="98">
        <v>4982</v>
      </c>
      <c r="G4991" s="76">
        <f t="shared" ca="1" si="158"/>
        <v>4.2023252632153625E-2</v>
      </c>
    </row>
    <row r="4992" spans="2:7">
      <c r="B4992" s="283">
        <v>43438.645833333336</v>
      </c>
      <c r="C4992" s="284">
        <v>302.98</v>
      </c>
      <c r="D4992" s="98">
        <f t="shared" si="159"/>
        <v>10.961310698776156</v>
      </c>
      <c r="E4992" s="98">
        <v>-1.4795304523135822E-2</v>
      </c>
      <c r="F4992" s="98">
        <v>4983</v>
      </c>
      <c r="G4992" s="76">
        <f t="shared" ca="1" si="158"/>
        <v>-4.977543079292145E-3</v>
      </c>
    </row>
    <row r="4993" spans="2:7">
      <c r="B4993" s="283">
        <v>43724.645833333336</v>
      </c>
      <c r="C4993" s="284">
        <v>335.38</v>
      </c>
      <c r="D4993" s="98">
        <f t="shared" si="159"/>
        <v>0.10693775166677666</v>
      </c>
      <c r="E4993" s="98">
        <v>-1.4805240585159529E-2</v>
      </c>
      <c r="F4993" s="98">
        <v>4984</v>
      </c>
      <c r="G4993" s="76">
        <f t="shared" ca="1" si="158"/>
        <v>-2.0723081690601007E-3</v>
      </c>
    </row>
    <row r="4994" spans="2:7">
      <c r="B4994" s="283">
        <v>44889.645833333336</v>
      </c>
      <c r="C4994" s="284">
        <v>590.65</v>
      </c>
      <c r="D4994" s="98">
        <f t="shared" si="159"/>
        <v>0.76113662114616254</v>
      </c>
      <c r="E4994" s="98">
        <v>-1.4844466683345825E-2</v>
      </c>
      <c r="F4994" s="98">
        <v>4985</v>
      </c>
      <c r="G4994" s="76">
        <f t="shared" ca="1" si="158"/>
        <v>-3.3828178303965249E-2</v>
      </c>
    </row>
    <row r="4995" spans="2:7">
      <c r="B4995" s="283">
        <v>45433.645833333336</v>
      </c>
      <c r="C4995" s="284">
        <v>1311.08</v>
      </c>
      <c r="D4995" s="98">
        <f t="shared" si="159"/>
        <v>1.2197240328451704</v>
      </c>
      <c r="E4995" s="98">
        <v>-1.4877374368838847E-2</v>
      </c>
      <c r="F4995" s="98">
        <v>4986</v>
      </c>
      <c r="G4995" s="76">
        <f t="shared" ca="1" si="158"/>
        <v>-3.1613618701126389E-2</v>
      </c>
    </row>
    <row r="4996" spans="2:7">
      <c r="B4996" s="283">
        <v>40906.645833333336</v>
      </c>
      <c r="C4996" s="284">
        <v>169.49</v>
      </c>
      <c r="D4996" s="98">
        <f t="shared" si="159"/>
        <v>-0.87072489855691493</v>
      </c>
      <c r="E4996" s="98">
        <v>-1.487939552455686E-2</v>
      </c>
      <c r="F4996" s="98">
        <v>4987</v>
      </c>
      <c r="G4996" s="76">
        <f t="shared" ca="1" si="158"/>
        <v>-4.6118674184584908E-2</v>
      </c>
    </row>
    <row r="4997" spans="2:7">
      <c r="B4997" s="283">
        <v>43251.645833333336</v>
      </c>
      <c r="C4997" s="284">
        <v>251.1</v>
      </c>
      <c r="D4997" s="98">
        <f t="shared" si="159"/>
        <v>0.48150333353000163</v>
      </c>
      <c r="E4997" s="98">
        <v>-1.4907806983130656E-2</v>
      </c>
      <c r="F4997" s="98">
        <v>4988</v>
      </c>
      <c r="G4997" s="76">
        <f t="shared" ca="1" si="158"/>
        <v>1.9443581513512487E-2</v>
      </c>
    </row>
    <row r="4998" spans="2:7">
      <c r="B4998" s="283">
        <v>45236.645833333336</v>
      </c>
      <c r="C4998" s="284">
        <v>705.65</v>
      </c>
      <c r="D4998" s="98">
        <f t="shared" si="159"/>
        <v>1.8102349661489447</v>
      </c>
      <c r="E4998" s="98">
        <v>-1.4909329498974055E-2</v>
      </c>
      <c r="F4998" s="98">
        <v>4989</v>
      </c>
      <c r="G4998" s="76">
        <f t="shared" ca="1" si="158"/>
        <v>-2.2854831715615507E-2</v>
      </c>
    </row>
    <row r="4999" spans="2:7">
      <c r="B4999" s="283">
        <v>42943.645833333336</v>
      </c>
      <c r="C4999" s="284">
        <v>381.8</v>
      </c>
      <c r="D4999" s="98">
        <f t="shared" si="159"/>
        <v>-0.45893856727839577</v>
      </c>
      <c r="E4999" s="98">
        <v>-1.4913050208989032E-2</v>
      </c>
      <c r="F4999" s="98">
        <v>4990</v>
      </c>
      <c r="G4999" s="76">
        <f t="shared" ca="1" si="158"/>
        <v>8.153639258853717E-3</v>
      </c>
    </row>
    <row r="5000" spans="2:7">
      <c r="B5000" s="283">
        <v>44554.645833333336</v>
      </c>
      <c r="C5000" s="284">
        <v>377.55</v>
      </c>
      <c r="D5000" s="98">
        <f t="shared" si="159"/>
        <v>-1.1131482451545271E-2</v>
      </c>
      <c r="E5000" s="98">
        <v>-1.4924204868630442E-2</v>
      </c>
      <c r="F5000" s="98">
        <v>4991</v>
      </c>
      <c r="G5000" s="76">
        <f t="shared" ca="1" si="158"/>
        <v>2.9607902460109352E-2</v>
      </c>
    </row>
    <row r="5001" spans="2:7">
      <c r="B5001" s="283">
        <v>44211.645833333336</v>
      </c>
      <c r="C5001" s="284">
        <v>324.89999999999998</v>
      </c>
      <c r="D5001" s="98">
        <f t="shared" si="159"/>
        <v>-0.1394517282479143</v>
      </c>
      <c r="E5001" s="98">
        <v>-1.4947093957493274E-2</v>
      </c>
      <c r="F5001" s="98">
        <v>4992</v>
      </c>
      <c r="G5001" s="76">
        <f t="shared" ca="1" si="158"/>
        <v>2.5140376924957597E-3</v>
      </c>
    </row>
    <row r="5002" spans="2:7">
      <c r="B5002" s="283">
        <v>41834.645833333336</v>
      </c>
      <c r="C5002" s="284">
        <v>177.17</v>
      </c>
      <c r="D5002" s="98">
        <f t="shared" si="159"/>
        <v>-0.45469375192366879</v>
      </c>
      <c r="E5002" s="98">
        <v>-1.4956076948738017E-2</v>
      </c>
      <c r="F5002" s="98">
        <v>4993</v>
      </c>
      <c r="G5002" s="76">
        <f t="shared" ref="G5002:G5065" ca="1" si="160">_xlfn.NORM.INV(RAND(),M$12,M$13)</f>
        <v>-4.2687759742101983E-2</v>
      </c>
    </row>
    <row r="5003" spans="2:7">
      <c r="B5003" s="283">
        <v>45394.645833333336</v>
      </c>
      <c r="C5003" s="284">
        <v>1016.02</v>
      </c>
      <c r="D5003" s="98">
        <f t="shared" ref="D5003:D5066" si="161">C5003/C5002-1</f>
        <v>4.7347180673929001</v>
      </c>
      <c r="E5003" s="98">
        <v>-1.4978622742299885E-2</v>
      </c>
      <c r="F5003" s="98">
        <v>4994</v>
      </c>
      <c r="G5003" s="76">
        <f t="shared" ca="1" si="160"/>
        <v>1.7803052586955029E-2</v>
      </c>
    </row>
    <row r="5004" spans="2:7">
      <c r="B5004" s="283">
        <v>44202.645833333336</v>
      </c>
      <c r="C5004" s="284">
        <v>321.97000000000003</v>
      </c>
      <c r="D5004" s="98">
        <f t="shared" si="161"/>
        <v>-0.68310663175921738</v>
      </c>
      <c r="E5004" s="98">
        <v>-1.4990669073331797E-2</v>
      </c>
      <c r="F5004" s="98">
        <v>4995</v>
      </c>
      <c r="G5004" s="76">
        <f t="shared" ca="1" si="160"/>
        <v>-4.0296139673341429E-3</v>
      </c>
    </row>
    <row r="5005" spans="2:7">
      <c r="B5005" s="283">
        <v>42751.645833333336</v>
      </c>
      <c r="C5005" s="284">
        <v>350.83</v>
      </c>
      <c r="D5005" s="98">
        <f t="shared" si="161"/>
        <v>8.9635680342889046E-2</v>
      </c>
      <c r="E5005" s="98">
        <v>-1.499284049751537E-2</v>
      </c>
      <c r="F5005" s="98">
        <v>4996</v>
      </c>
      <c r="G5005" s="76">
        <f t="shared" ca="1" si="160"/>
        <v>3.1605190285952676E-2</v>
      </c>
    </row>
    <row r="5006" spans="2:7">
      <c r="B5006" s="283">
        <v>37690.645833333336</v>
      </c>
      <c r="C5006" s="284">
        <v>21.01</v>
      </c>
      <c r="D5006" s="98">
        <f t="shared" si="161"/>
        <v>-0.94011344525838725</v>
      </c>
      <c r="E5006" s="98">
        <v>-1.5002344116267996E-2</v>
      </c>
      <c r="F5006" s="98">
        <v>4997</v>
      </c>
      <c r="G5006" s="76">
        <f t="shared" ca="1" si="160"/>
        <v>4.4014764941384746E-3</v>
      </c>
    </row>
    <row r="5007" spans="2:7">
      <c r="B5007" s="283">
        <v>40910.645833333336</v>
      </c>
      <c r="C5007" s="284">
        <v>165.35</v>
      </c>
      <c r="D5007" s="98">
        <f t="shared" si="161"/>
        <v>6.8700618752974769</v>
      </c>
      <c r="E5007" s="98">
        <v>-1.5011616131530459E-2</v>
      </c>
      <c r="F5007" s="98">
        <v>4998</v>
      </c>
      <c r="G5007" s="76">
        <f t="shared" ca="1" si="160"/>
        <v>-3.2611410057252377E-2</v>
      </c>
    </row>
    <row r="5008" spans="2:7">
      <c r="B5008" s="283">
        <v>38295.645833333336</v>
      </c>
      <c r="C5008" s="284">
        <v>28.85</v>
      </c>
      <c r="D5008" s="98">
        <f t="shared" si="161"/>
        <v>-0.82552162080435432</v>
      </c>
      <c r="E5008" s="98">
        <v>-1.5022191874359825E-2</v>
      </c>
      <c r="F5008" s="98">
        <v>4999</v>
      </c>
      <c r="G5008" s="76">
        <f t="shared" ca="1" si="160"/>
        <v>-1.4532892348584438E-2</v>
      </c>
    </row>
    <row r="5009" spans="2:7">
      <c r="B5009" s="283">
        <v>45051.645833333336</v>
      </c>
      <c r="C5009" s="284">
        <v>560.5</v>
      </c>
      <c r="D5009" s="98">
        <f t="shared" si="161"/>
        <v>18.428076256499132</v>
      </c>
      <c r="E5009" s="98">
        <v>-1.5025041736226985E-2</v>
      </c>
      <c r="F5009" s="98">
        <v>5000</v>
      </c>
      <c r="G5009" s="76">
        <f t="shared" ca="1" si="160"/>
        <v>-7.1999659246728964E-3</v>
      </c>
    </row>
    <row r="5010" spans="2:7">
      <c r="B5010" s="283">
        <v>41169.645833333336</v>
      </c>
      <c r="C5010" s="284">
        <v>210.15</v>
      </c>
      <c r="D5010" s="98">
        <f t="shared" si="161"/>
        <v>-0.62506690454950942</v>
      </c>
      <c r="E5010" s="98">
        <v>-1.5044994375703058E-2</v>
      </c>
      <c r="F5010" s="98">
        <v>5001</v>
      </c>
      <c r="G5010" s="76">
        <f t="shared" ca="1" si="160"/>
        <v>2.3626730427144724E-2</v>
      </c>
    </row>
    <row r="5011" spans="2:7">
      <c r="B5011" s="283">
        <v>40015.645833333336</v>
      </c>
      <c r="C5011" s="284">
        <v>90.32</v>
      </c>
      <c r="D5011" s="98">
        <f t="shared" si="161"/>
        <v>-0.57021175350939801</v>
      </c>
      <c r="E5011" s="98">
        <v>-1.5049073064340335E-2</v>
      </c>
      <c r="F5011" s="98">
        <v>5002</v>
      </c>
      <c r="G5011" s="76">
        <f t="shared" ca="1" si="160"/>
        <v>-2.4380388020139587E-2</v>
      </c>
    </row>
    <row r="5012" spans="2:7">
      <c r="B5012" s="283">
        <v>38617.645833333336</v>
      </c>
      <c r="C5012" s="284">
        <v>66.02</v>
      </c>
      <c r="D5012" s="98">
        <f t="shared" si="161"/>
        <v>-0.26904340124003545</v>
      </c>
      <c r="E5012" s="98">
        <v>-1.5067880053707405E-2</v>
      </c>
      <c r="F5012" s="98">
        <v>5003</v>
      </c>
      <c r="G5012" s="76">
        <f t="shared" ca="1" si="160"/>
        <v>5.3677747942857158E-2</v>
      </c>
    </row>
    <row r="5013" spans="2:7">
      <c r="B5013" s="283">
        <v>45512.645833333336</v>
      </c>
      <c r="C5013" s="284">
        <v>1375.9</v>
      </c>
      <c r="D5013" s="98">
        <f t="shared" si="161"/>
        <v>19.840654347167529</v>
      </c>
      <c r="E5013" s="98">
        <v>-1.5089693481653232E-2</v>
      </c>
      <c r="F5013" s="98">
        <v>5004</v>
      </c>
      <c r="G5013" s="76">
        <f t="shared" ca="1" si="160"/>
        <v>2.3503542337320233E-2</v>
      </c>
    </row>
    <row r="5014" spans="2:7">
      <c r="B5014" s="283">
        <v>45196.645833333336</v>
      </c>
      <c r="C5014" s="284">
        <v>695.48</v>
      </c>
      <c r="D5014" s="98">
        <f t="shared" si="161"/>
        <v>-0.49452721854785964</v>
      </c>
      <c r="E5014" s="98">
        <v>-1.5110104085534148E-2</v>
      </c>
      <c r="F5014" s="98">
        <v>5005</v>
      </c>
      <c r="G5014" s="76">
        <f t="shared" ca="1" si="160"/>
        <v>1.2726013895360523E-2</v>
      </c>
    </row>
    <row r="5015" spans="2:7">
      <c r="B5015" s="283">
        <v>44967.645833333336</v>
      </c>
      <c r="C5015" s="284">
        <v>596.41999999999996</v>
      </c>
      <c r="D5015" s="98">
        <f t="shared" si="161"/>
        <v>-0.14243400241559789</v>
      </c>
      <c r="E5015" s="98">
        <v>-1.5125994913966934E-2</v>
      </c>
      <c r="F5015" s="98">
        <v>5006</v>
      </c>
      <c r="G5015" s="76">
        <f t="shared" ca="1" si="160"/>
        <v>-9.2004421976144748E-3</v>
      </c>
    </row>
    <row r="5016" spans="2:7">
      <c r="B5016" s="283">
        <v>37592.645833333336</v>
      </c>
      <c r="C5016" s="284">
        <v>22.13</v>
      </c>
      <c r="D5016" s="98">
        <f t="shared" si="161"/>
        <v>-0.96289527514167872</v>
      </c>
      <c r="E5016" s="98">
        <v>-1.5131286159323576E-2</v>
      </c>
      <c r="F5016" s="98">
        <v>5007</v>
      </c>
      <c r="G5016" s="76">
        <f t="shared" ca="1" si="160"/>
        <v>1.5580809600015165E-2</v>
      </c>
    </row>
    <row r="5017" spans="2:7">
      <c r="B5017" s="283">
        <v>37216.645833333336</v>
      </c>
      <c r="C5017" s="284">
        <v>26</v>
      </c>
      <c r="D5017" s="98">
        <f t="shared" si="161"/>
        <v>0.17487573429733394</v>
      </c>
      <c r="E5017" s="98">
        <v>-1.5151515151515138E-2</v>
      </c>
      <c r="F5017" s="98">
        <v>5008</v>
      </c>
      <c r="G5017" s="76">
        <f t="shared" ca="1" si="160"/>
        <v>3.7750378838665645E-2</v>
      </c>
    </row>
    <row r="5018" spans="2:7">
      <c r="B5018" s="283">
        <v>38040.645833333336</v>
      </c>
      <c r="C5018" s="284">
        <v>26</v>
      </c>
      <c r="D5018" s="98">
        <f t="shared" si="161"/>
        <v>0</v>
      </c>
      <c r="E5018" s="98">
        <v>-1.5151515151515138E-2</v>
      </c>
      <c r="F5018" s="98">
        <v>5009</v>
      </c>
      <c r="G5018" s="76">
        <f t="shared" ca="1" si="160"/>
        <v>5.202196825948617E-2</v>
      </c>
    </row>
    <row r="5019" spans="2:7">
      <c r="B5019" s="283">
        <v>42034.645833333336</v>
      </c>
      <c r="C5019" s="284">
        <v>196.87</v>
      </c>
      <c r="D5019" s="98">
        <f t="shared" si="161"/>
        <v>6.5719230769230768</v>
      </c>
      <c r="E5019" s="98">
        <v>-1.5157578789394721E-2</v>
      </c>
      <c r="F5019" s="98">
        <v>5010</v>
      </c>
      <c r="G5019" s="76">
        <f t="shared" ca="1" si="160"/>
        <v>1.3177986247752734E-2</v>
      </c>
    </row>
    <row r="5020" spans="2:7">
      <c r="B5020" s="283">
        <v>40812.645833333336</v>
      </c>
      <c r="C5020" s="284">
        <v>229.43</v>
      </c>
      <c r="D5020" s="98">
        <f t="shared" si="161"/>
        <v>0.16538832732259867</v>
      </c>
      <c r="E5020" s="98">
        <v>-1.5195089496501613E-2</v>
      </c>
      <c r="F5020" s="98">
        <v>5011</v>
      </c>
      <c r="G5020" s="76">
        <f t="shared" ca="1" si="160"/>
        <v>-6.1732676397148606E-3</v>
      </c>
    </row>
    <row r="5021" spans="2:7">
      <c r="B5021" s="283">
        <v>39113.645833333336</v>
      </c>
      <c r="C5021" s="284">
        <v>94.56</v>
      </c>
      <c r="D5021" s="98">
        <f t="shared" si="161"/>
        <v>-0.5878481454038269</v>
      </c>
      <c r="E5021" s="98">
        <v>-1.520516559050189E-2</v>
      </c>
      <c r="F5021" s="98">
        <v>5012</v>
      </c>
      <c r="G5021" s="76">
        <f t="shared" ca="1" si="160"/>
        <v>-3.2071730704495441E-2</v>
      </c>
    </row>
    <row r="5022" spans="2:7">
      <c r="B5022" s="283">
        <v>37398.645833333336</v>
      </c>
      <c r="C5022" s="284">
        <v>22.65</v>
      </c>
      <c r="D5022" s="98">
        <f t="shared" si="161"/>
        <v>-0.76046954314720816</v>
      </c>
      <c r="E5022" s="98">
        <v>-1.5217391304347849E-2</v>
      </c>
      <c r="F5022" s="98">
        <v>5013</v>
      </c>
      <c r="G5022" s="76">
        <f t="shared" ca="1" si="160"/>
        <v>7.601580771435806E-3</v>
      </c>
    </row>
    <row r="5023" spans="2:7">
      <c r="B5023" s="283">
        <v>38860.645833333336</v>
      </c>
      <c r="C5023" s="284">
        <v>82.79</v>
      </c>
      <c r="D5023" s="98">
        <f t="shared" si="161"/>
        <v>2.6551876379690955</v>
      </c>
      <c r="E5023" s="98">
        <v>-1.5225407398596236E-2</v>
      </c>
      <c r="F5023" s="98">
        <v>5014</v>
      </c>
      <c r="G5023" s="76">
        <f t="shared" ca="1" si="160"/>
        <v>-3.1377388806168166E-2</v>
      </c>
    </row>
    <row r="5024" spans="2:7">
      <c r="B5024" s="283">
        <v>42580.645833333336</v>
      </c>
      <c r="C5024" s="284">
        <v>396.15</v>
      </c>
      <c r="D5024" s="98">
        <f t="shared" si="161"/>
        <v>3.7849981881869788</v>
      </c>
      <c r="E5024" s="98">
        <v>-1.5238142587252645E-2</v>
      </c>
      <c r="F5024" s="98">
        <v>5015</v>
      </c>
      <c r="G5024" s="76">
        <f t="shared" ca="1" si="160"/>
        <v>3.5342257559999021E-2</v>
      </c>
    </row>
    <row r="5025" spans="2:7">
      <c r="B5025" s="283">
        <v>38502.645833333336</v>
      </c>
      <c r="C5025" s="284">
        <v>53.61</v>
      </c>
      <c r="D5025" s="98">
        <f t="shared" si="161"/>
        <v>-0.86467247254827717</v>
      </c>
      <c r="E5025" s="98">
        <v>-1.524614254224832E-2</v>
      </c>
      <c r="F5025" s="98">
        <v>5016</v>
      </c>
      <c r="G5025" s="76">
        <f t="shared" ca="1" si="160"/>
        <v>2.3217987419518723E-3</v>
      </c>
    </row>
    <row r="5026" spans="2:7">
      <c r="B5026" s="283">
        <v>45422.645833333336</v>
      </c>
      <c r="C5026" s="284">
        <v>1132.05</v>
      </c>
      <c r="D5026" s="98">
        <f t="shared" si="161"/>
        <v>20.116396194739785</v>
      </c>
      <c r="E5026" s="98">
        <v>-1.5249047478209432E-2</v>
      </c>
      <c r="F5026" s="98">
        <v>5017</v>
      </c>
      <c r="G5026" s="76">
        <f t="shared" ca="1" si="160"/>
        <v>1.8536063046222837E-2</v>
      </c>
    </row>
    <row r="5027" spans="2:7">
      <c r="B5027" s="283">
        <v>41431.645833333336</v>
      </c>
      <c r="C5027" s="284">
        <v>190.44</v>
      </c>
      <c r="D5027" s="98">
        <f t="shared" si="161"/>
        <v>-0.83177421491983572</v>
      </c>
      <c r="E5027" s="98">
        <v>-1.5254149645793413E-2</v>
      </c>
      <c r="F5027" s="98">
        <v>5018</v>
      </c>
      <c r="G5027" s="76">
        <f t="shared" ca="1" si="160"/>
        <v>4.2192973983334693E-2</v>
      </c>
    </row>
    <row r="5028" spans="2:7">
      <c r="B5028" s="283">
        <v>39073.645833333336</v>
      </c>
      <c r="C5028" s="284">
        <v>87.12</v>
      </c>
      <c r="D5028" s="98">
        <f t="shared" si="161"/>
        <v>-0.5425330812854442</v>
      </c>
      <c r="E5028" s="98">
        <v>-1.5259409969481164E-2</v>
      </c>
      <c r="F5028" s="98">
        <v>5019</v>
      </c>
      <c r="G5028" s="76">
        <f t="shared" ca="1" si="160"/>
        <v>-2.8402888451798322E-2</v>
      </c>
    </row>
    <row r="5029" spans="2:7">
      <c r="B5029" s="283">
        <v>40424.645833333336</v>
      </c>
      <c r="C5029" s="284">
        <v>116.61</v>
      </c>
      <c r="D5029" s="98">
        <f t="shared" si="161"/>
        <v>0.33849862258953167</v>
      </c>
      <c r="E5029" s="98">
        <v>-1.5284580307380558E-2</v>
      </c>
      <c r="F5029" s="98">
        <v>5020</v>
      </c>
      <c r="G5029" s="76">
        <f t="shared" ca="1" si="160"/>
        <v>2.9058487012677426E-2</v>
      </c>
    </row>
    <row r="5030" spans="2:7">
      <c r="B5030" s="283">
        <v>42815.645833333336</v>
      </c>
      <c r="C5030" s="284">
        <v>409.62</v>
      </c>
      <c r="D5030" s="98">
        <f t="shared" si="161"/>
        <v>2.5127347568819141</v>
      </c>
      <c r="E5030" s="98">
        <v>-1.5289196595990262E-2</v>
      </c>
      <c r="F5030" s="98">
        <v>5021</v>
      </c>
      <c r="G5030" s="76">
        <f t="shared" ca="1" si="160"/>
        <v>-3.3050946711913221E-2</v>
      </c>
    </row>
    <row r="5031" spans="2:7">
      <c r="B5031" s="283">
        <v>38573.645833333336</v>
      </c>
      <c r="C5031" s="284">
        <v>54.1</v>
      </c>
      <c r="D5031" s="98">
        <f t="shared" si="161"/>
        <v>-0.86792637078267665</v>
      </c>
      <c r="E5031" s="98">
        <v>-1.5289406625409452E-2</v>
      </c>
      <c r="F5031" s="98">
        <v>5022</v>
      </c>
      <c r="G5031" s="76">
        <f t="shared" ca="1" si="160"/>
        <v>9.6401579342232716E-3</v>
      </c>
    </row>
    <row r="5032" spans="2:7">
      <c r="B5032" s="283">
        <v>45330.645833333336</v>
      </c>
      <c r="C5032" s="284">
        <v>795.25</v>
      </c>
      <c r="D5032" s="98">
        <f t="shared" si="161"/>
        <v>13.699630314232902</v>
      </c>
      <c r="E5032" s="98">
        <v>-1.5292223873204613E-2</v>
      </c>
      <c r="F5032" s="98">
        <v>5023</v>
      </c>
      <c r="G5032" s="76">
        <f t="shared" ca="1" si="160"/>
        <v>1.2236824048205716E-2</v>
      </c>
    </row>
    <row r="5033" spans="2:7">
      <c r="B5033" s="283">
        <v>37180.645833333336</v>
      </c>
      <c r="C5033" s="284">
        <v>20.6</v>
      </c>
      <c r="D5033" s="98">
        <f t="shared" si="161"/>
        <v>-0.97409619616472809</v>
      </c>
      <c r="E5033" s="98">
        <v>-1.5296367112810683E-2</v>
      </c>
      <c r="F5033" s="98">
        <v>5024</v>
      </c>
      <c r="G5033" s="76">
        <f t="shared" ca="1" si="160"/>
        <v>-3.2163234581040971E-2</v>
      </c>
    </row>
    <row r="5034" spans="2:7">
      <c r="B5034" s="283">
        <v>43370.645833333336</v>
      </c>
      <c r="C5034" s="284">
        <v>249.47</v>
      </c>
      <c r="D5034" s="98">
        <f t="shared" si="161"/>
        <v>11.110194174757281</v>
      </c>
      <c r="E5034" s="98">
        <v>-1.5314781922241893E-2</v>
      </c>
      <c r="F5034" s="98">
        <v>5025</v>
      </c>
      <c r="G5034" s="76">
        <f t="shared" ca="1" si="160"/>
        <v>-6.4316671202339096E-2</v>
      </c>
    </row>
    <row r="5035" spans="2:7">
      <c r="B5035" s="283">
        <v>40758.645833333336</v>
      </c>
      <c r="C5035" s="284">
        <v>216.51</v>
      </c>
      <c r="D5035" s="98">
        <f t="shared" si="161"/>
        <v>-0.13212009460055318</v>
      </c>
      <c r="E5035" s="98">
        <v>-1.5326541750045553E-2</v>
      </c>
      <c r="F5035" s="98">
        <v>5026</v>
      </c>
      <c r="G5035" s="76">
        <f t="shared" ca="1" si="160"/>
        <v>2.3378167809916781E-2</v>
      </c>
    </row>
    <row r="5036" spans="2:7">
      <c r="B5036" s="283">
        <v>40751.645833333336</v>
      </c>
      <c r="C5036" s="284">
        <v>203.98</v>
      </c>
      <c r="D5036" s="98">
        <f t="shared" si="161"/>
        <v>-5.7872615583575815E-2</v>
      </c>
      <c r="E5036" s="98">
        <v>-1.535045375555133E-2</v>
      </c>
      <c r="F5036" s="98">
        <v>5027</v>
      </c>
      <c r="G5036" s="76">
        <f t="shared" ca="1" si="160"/>
        <v>-3.750420420029088E-2</v>
      </c>
    </row>
    <row r="5037" spans="2:7">
      <c r="B5037" s="283">
        <v>39017.645833333336</v>
      </c>
      <c r="C5037" s="284">
        <v>70.52</v>
      </c>
      <c r="D5037" s="98">
        <f t="shared" si="161"/>
        <v>-0.65427983135601531</v>
      </c>
      <c r="E5037" s="98">
        <v>-1.5358838313320411E-2</v>
      </c>
      <c r="F5037" s="98">
        <v>5028</v>
      </c>
      <c r="G5037" s="76">
        <f t="shared" ca="1" si="160"/>
        <v>-5.2119284369760557E-2</v>
      </c>
    </row>
    <row r="5038" spans="2:7">
      <c r="B5038" s="283">
        <v>40749.645833333336</v>
      </c>
      <c r="C5038" s="284">
        <v>210.21</v>
      </c>
      <c r="D5038" s="98">
        <f t="shared" si="161"/>
        <v>1.9808564946114582</v>
      </c>
      <c r="E5038" s="98">
        <v>-1.5363717270129751E-2</v>
      </c>
      <c r="F5038" s="98">
        <v>5029</v>
      </c>
      <c r="G5038" s="76">
        <f t="shared" ca="1" si="160"/>
        <v>-9.3880971561570306E-4</v>
      </c>
    </row>
    <row r="5039" spans="2:7">
      <c r="B5039" s="283">
        <v>41775.645833333336</v>
      </c>
      <c r="C5039" s="284">
        <v>214.57</v>
      </c>
      <c r="D5039" s="98">
        <f t="shared" si="161"/>
        <v>2.0741163598306356E-2</v>
      </c>
      <c r="E5039" s="98">
        <v>-1.5372613803230517E-2</v>
      </c>
      <c r="F5039" s="98">
        <v>5030</v>
      </c>
      <c r="G5039" s="76">
        <f t="shared" ca="1" si="160"/>
        <v>3.9355923275444842E-2</v>
      </c>
    </row>
    <row r="5040" spans="2:7">
      <c r="B5040" s="283">
        <v>45645.645833333336</v>
      </c>
      <c r="C5040" s="284">
        <v>1859.9</v>
      </c>
      <c r="D5040" s="98">
        <f t="shared" si="161"/>
        <v>7.6680337419024109</v>
      </c>
      <c r="E5040" s="98">
        <v>-1.5389339163671134E-2</v>
      </c>
      <c r="F5040" s="98">
        <v>5031</v>
      </c>
      <c r="G5040" s="76">
        <f t="shared" ca="1" si="160"/>
        <v>-3.6350096105547819E-2</v>
      </c>
    </row>
    <row r="5041" spans="2:7">
      <c r="B5041" s="283">
        <v>43501.645833333336</v>
      </c>
      <c r="C5041" s="284">
        <v>311.48</v>
      </c>
      <c r="D5041" s="98">
        <f t="shared" si="161"/>
        <v>-0.83252863057153614</v>
      </c>
      <c r="E5041" s="98">
        <v>-1.539434171013121E-2</v>
      </c>
      <c r="F5041" s="98">
        <v>5032</v>
      </c>
      <c r="G5041" s="76">
        <f t="shared" ca="1" si="160"/>
        <v>-1.2255413727506107E-2</v>
      </c>
    </row>
    <row r="5042" spans="2:7">
      <c r="B5042" s="283">
        <v>38643.645833333336</v>
      </c>
      <c r="C5042" s="284">
        <v>68.959999999999994</v>
      </c>
      <c r="D5042" s="98">
        <f t="shared" si="161"/>
        <v>-0.77860536792089385</v>
      </c>
      <c r="E5042" s="98">
        <v>-1.5419760137064698E-2</v>
      </c>
      <c r="F5042" s="98">
        <v>5033</v>
      </c>
      <c r="G5042" s="76">
        <f t="shared" ca="1" si="160"/>
        <v>1.2884855652096074E-2</v>
      </c>
    </row>
    <row r="5043" spans="2:7">
      <c r="B5043" s="283">
        <v>37624.645833333336</v>
      </c>
      <c r="C5043" s="284">
        <v>22.32</v>
      </c>
      <c r="D5043" s="98">
        <f t="shared" si="161"/>
        <v>-0.67633410672853822</v>
      </c>
      <c r="E5043" s="98">
        <v>-1.543890604322895E-2</v>
      </c>
      <c r="F5043" s="98">
        <v>5034</v>
      </c>
      <c r="G5043" s="76">
        <f t="shared" ca="1" si="160"/>
        <v>2.5788619163485916E-3</v>
      </c>
    </row>
    <row r="5044" spans="2:7">
      <c r="B5044" s="283">
        <v>42599.645833333336</v>
      </c>
      <c r="C5044" s="284">
        <v>395.3</v>
      </c>
      <c r="D5044" s="98">
        <f t="shared" si="161"/>
        <v>16.71057347670251</v>
      </c>
      <c r="E5044" s="98">
        <v>-1.5442092154420939E-2</v>
      </c>
      <c r="F5044" s="98">
        <v>5035</v>
      </c>
      <c r="G5044" s="76">
        <f t="shared" ca="1" si="160"/>
        <v>1.0356678448162958E-2</v>
      </c>
    </row>
    <row r="5045" spans="2:7">
      <c r="B5045" s="283">
        <v>41871.645833333336</v>
      </c>
      <c r="C5045" s="284">
        <v>184.89</v>
      </c>
      <c r="D5045" s="98">
        <f t="shared" si="161"/>
        <v>-0.53227928155831017</v>
      </c>
      <c r="E5045" s="98">
        <v>-1.5442781830768415E-2</v>
      </c>
      <c r="F5045" s="98">
        <v>5036</v>
      </c>
      <c r="G5045" s="76">
        <f t="shared" ca="1" si="160"/>
        <v>3.8928420055776583E-2</v>
      </c>
    </row>
    <row r="5046" spans="2:7">
      <c r="B5046" s="283">
        <v>41621.645833333336</v>
      </c>
      <c r="C5046" s="284">
        <v>178.35</v>
      </c>
      <c r="D5046" s="98">
        <f t="shared" si="161"/>
        <v>-3.5372383579425515E-2</v>
      </c>
      <c r="E5046" s="98">
        <v>-1.5456803753795212E-2</v>
      </c>
      <c r="F5046" s="98">
        <v>5037</v>
      </c>
      <c r="G5046" s="76">
        <f t="shared" ca="1" si="160"/>
        <v>4.8456403725024542E-2</v>
      </c>
    </row>
    <row r="5047" spans="2:7">
      <c r="B5047" s="283">
        <v>38614.645833333336</v>
      </c>
      <c r="C5047" s="284">
        <v>68.790000000000006</v>
      </c>
      <c r="D5047" s="98">
        <f t="shared" si="161"/>
        <v>-0.61429772918418835</v>
      </c>
      <c r="E5047" s="98">
        <v>-1.545727780163153E-2</v>
      </c>
      <c r="F5047" s="98">
        <v>5038</v>
      </c>
      <c r="G5047" s="76">
        <f t="shared" ca="1" si="160"/>
        <v>-9.1297206635713272E-3</v>
      </c>
    </row>
    <row r="5048" spans="2:7">
      <c r="B5048" s="283">
        <v>37672.645833333336</v>
      </c>
      <c r="C5048" s="284">
        <v>21</v>
      </c>
      <c r="D5048" s="98">
        <f t="shared" si="161"/>
        <v>-0.69472307021369395</v>
      </c>
      <c r="E5048" s="98">
        <v>-1.5471167369901506E-2</v>
      </c>
      <c r="F5048" s="98">
        <v>5039</v>
      </c>
      <c r="G5048" s="76">
        <f t="shared" ca="1" si="160"/>
        <v>1.3968198360512919E-2</v>
      </c>
    </row>
    <row r="5049" spans="2:7">
      <c r="B5049" s="283">
        <v>38957.645833333336</v>
      </c>
      <c r="C5049" s="284">
        <v>76.34</v>
      </c>
      <c r="D5049" s="98">
        <f t="shared" si="161"/>
        <v>2.6352380952380954</v>
      </c>
      <c r="E5049" s="98">
        <v>-1.5475883415011604E-2</v>
      </c>
      <c r="F5049" s="98">
        <v>5040</v>
      </c>
      <c r="G5049" s="76">
        <f t="shared" ca="1" si="160"/>
        <v>5.4366631615742639E-3</v>
      </c>
    </row>
    <row r="5050" spans="2:7">
      <c r="B5050" s="283">
        <v>44802.645833333336</v>
      </c>
      <c r="C5050" s="284">
        <v>368.78</v>
      </c>
      <c r="D5050" s="98">
        <f t="shared" si="161"/>
        <v>3.8307571391144872</v>
      </c>
      <c r="E5050" s="98">
        <v>-1.5484008756473933E-2</v>
      </c>
      <c r="F5050" s="98">
        <v>5041</v>
      </c>
      <c r="G5050" s="76">
        <f t="shared" ca="1" si="160"/>
        <v>7.6300003677592619E-3</v>
      </c>
    </row>
    <row r="5051" spans="2:7">
      <c r="B5051" s="283">
        <v>38468.645833333336</v>
      </c>
      <c r="C5051" s="284">
        <v>55.3</v>
      </c>
      <c r="D5051" s="98">
        <f t="shared" si="161"/>
        <v>-0.85004609794457398</v>
      </c>
      <c r="E5051" s="98">
        <v>-1.5488695032935818E-2</v>
      </c>
      <c r="F5051" s="98">
        <v>5042</v>
      </c>
      <c r="G5051" s="76">
        <f t="shared" ca="1" si="160"/>
        <v>-7.9363009071556096E-3</v>
      </c>
    </row>
    <row r="5052" spans="2:7">
      <c r="B5052" s="283">
        <v>41366.645833333336</v>
      </c>
      <c r="C5052" s="284">
        <v>177.95</v>
      </c>
      <c r="D5052" s="98">
        <f t="shared" si="161"/>
        <v>2.217902350813743</v>
      </c>
      <c r="E5052" s="98">
        <v>-1.5491009681881107E-2</v>
      </c>
      <c r="F5052" s="98">
        <v>5043</v>
      </c>
      <c r="G5052" s="76">
        <f t="shared" ca="1" si="160"/>
        <v>-3.329930401523224E-3</v>
      </c>
    </row>
    <row r="5053" spans="2:7">
      <c r="B5053" s="283">
        <v>43125.645833333336</v>
      </c>
      <c r="C5053" s="284">
        <v>320.92</v>
      </c>
      <c r="D5053" s="98">
        <f t="shared" si="161"/>
        <v>0.80342792919359396</v>
      </c>
      <c r="E5053" s="98">
        <v>-1.5492223210724965E-2</v>
      </c>
      <c r="F5053" s="98">
        <v>5044</v>
      </c>
      <c r="G5053" s="76">
        <f t="shared" ca="1" si="160"/>
        <v>-9.0785200820890539E-3</v>
      </c>
    </row>
    <row r="5054" spans="2:7">
      <c r="B5054" s="283">
        <v>41386.645833333336</v>
      </c>
      <c r="C5054" s="284">
        <v>163.03</v>
      </c>
      <c r="D5054" s="98">
        <f t="shared" si="161"/>
        <v>-0.49199177365075408</v>
      </c>
      <c r="E5054" s="98">
        <v>-1.5519323671497554E-2</v>
      </c>
      <c r="F5054" s="98">
        <v>5045</v>
      </c>
      <c r="G5054" s="76">
        <f t="shared" ca="1" si="160"/>
        <v>3.3447222284536886E-2</v>
      </c>
    </row>
    <row r="5055" spans="2:7">
      <c r="B5055" s="283">
        <v>39370.645833333336</v>
      </c>
      <c r="C5055" s="284">
        <v>91.88</v>
      </c>
      <c r="D5055" s="98">
        <f t="shared" si="161"/>
        <v>-0.4364227442801939</v>
      </c>
      <c r="E5055" s="98">
        <v>-1.553626915246975E-2</v>
      </c>
      <c r="F5055" s="98">
        <v>5046</v>
      </c>
      <c r="G5055" s="76">
        <f t="shared" ca="1" si="160"/>
        <v>3.2224060007730627E-3</v>
      </c>
    </row>
    <row r="5056" spans="2:7">
      <c r="B5056" s="283">
        <v>44393.645833333336</v>
      </c>
      <c r="C5056" s="284">
        <v>347.63</v>
      </c>
      <c r="D5056" s="98">
        <f t="shared" si="161"/>
        <v>2.7835219851980848</v>
      </c>
      <c r="E5056" s="98">
        <v>-1.5547122791119139E-2</v>
      </c>
      <c r="F5056" s="98">
        <v>5047</v>
      </c>
      <c r="G5056" s="76">
        <f t="shared" ca="1" si="160"/>
        <v>7.6058428724348291E-3</v>
      </c>
    </row>
    <row r="5057" spans="2:7">
      <c r="B5057" s="283">
        <v>39286.645833333336</v>
      </c>
      <c r="C5057" s="284">
        <v>89.7</v>
      </c>
      <c r="D5057" s="98">
        <f t="shared" si="161"/>
        <v>-0.74196703391536978</v>
      </c>
      <c r="E5057" s="98">
        <v>-1.5583845478489899E-2</v>
      </c>
      <c r="F5057" s="98">
        <v>5048</v>
      </c>
      <c r="G5057" s="76">
        <f t="shared" ca="1" si="160"/>
        <v>1.5771737073157866E-2</v>
      </c>
    </row>
    <row r="5058" spans="2:7">
      <c r="B5058" s="283">
        <v>41877.645833333336</v>
      </c>
      <c r="C5058" s="284">
        <v>180.45</v>
      </c>
      <c r="D5058" s="98">
        <f t="shared" si="161"/>
        <v>1.011705685618729</v>
      </c>
      <c r="E5058" s="98">
        <v>-1.5601985707271893E-2</v>
      </c>
      <c r="F5058" s="98">
        <v>5049</v>
      </c>
      <c r="G5058" s="76">
        <f t="shared" ca="1" si="160"/>
        <v>-1.7539582764975935E-2</v>
      </c>
    </row>
    <row r="5059" spans="2:7">
      <c r="B5059" s="283">
        <v>45254.645833333336</v>
      </c>
      <c r="C5059" s="284">
        <v>677.75</v>
      </c>
      <c r="D5059" s="98">
        <f t="shared" si="161"/>
        <v>2.7558880576336939</v>
      </c>
      <c r="E5059" s="98">
        <v>-1.5642247138790477E-2</v>
      </c>
      <c r="F5059" s="98">
        <v>5050</v>
      </c>
      <c r="G5059" s="76">
        <f t="shared" ca="1" si="160"/>
        <v>-3.0641909349581188E-3</v>
      </c>
    </row>
    <row r="5060" spans="2:7">
      <c r="B5060" s="283">
        <v>42978.645833333336</v>
      </c>
      <c r="C5060" s="284">
        <v>340.9</v>
      </c>
      <c r="D5060" s="98">
        <f t="shared" si="161"/>
        <v>-0.49701217263002584</v>
      </c>
      <c r="E5060" s="98">
        <v>-1.5650265650265727E-2</v>
      </c>
      <c r="F5060" s="98">
        <v>5051</v>
      </c>
      <c r="G5060" s="76">
        <f t="shared" ca="1" si="160"/>
        <v>-6.9785834470768374E-3</v>
      </c>
    </row>
    <row r="5061" spans="2:7">
      <c r="B5061" s="283">
        <v>36804.645833333336</v>
      </c>
      <c r="C5061" s="284">
        <v>25.75</v>
      </c>
      <c r="D5061" s="98">
        <f t="shared" si="161"/>
        <v>-0.92446465239073039</v>
      </c>
      <c r="E5061" s="98">
        <v>-1.5672782874617708E-2</v>
      </c>
      <c r="F5061" s="98">
        <v>5052</v>
      </c>
      <c r="G5061" s="76">
        <f t="shared" ca="1" si="160"/>
        <v>-9.4177621216070366E-3</v>
      </c>
    </row>
    <row r="5062" spans="2:7">
      <c r="B5062" s="283">
        <v>43439.645833333336</v>
      </c>
      <c r="C5062" s="284">
        <v>298.23</v>
      </c>
      <c r="D5062" s="98">
        <f t="shared" si="161"/>
        <v>10.581747572815535</v>
      </c>
      <c r="E5062" s="98">
        <v>-1.5677602482011999E-2</v>
      </c>
      <c r="F5062" s="98">
        <v>5053</v>
      </c>
      <c r="G5062" s="76">
        <f t="shared" ca="1" si="160"/>
        <v>-7.6958244346192767E-3</v>
      </c>
    </row>
    <row r="5063" spans="2:7">
      <c r="B5063" s="283">
        <v>40752.645833333336</v>
      </c>
      <c r="C5063" s="284">
        <v>200.78</v>
      </c>
      <c r="D5063" s="98">
        <f t="shared" si="161"/>
        <v>-0.32676122455822687</v>
      </c>
      <c r="E5063" s="98">
        <v>-1.5687812530640222E-2</v>
      </c>
      <c r="F5063" s="98">
        <v>5054</v>
      </c>
      <c r="G5063" s="76">
        <f t="shared" ca="1" si="160"/>
        <v>3.1680185310521934E-2</v>
      </c>
    </row>
    <row r="5064" spans="2:7">
      <c r="B5064" s="283">
        <v>37308.645833333336</v>
      </c>
      <c r="C5064" s="284">
        <v>24.47</v>
      </c>
      <c r="D5064" s="98">
        <f t="shared" si="161"/>
        <v>-0.8781253112859847</v>
      </c>
      <c r="E5064" s="98">
        <v>-1.5687851971037836E-2</v>
      </c>
      <c r="F5064" s="98">
        <v>5055</v>
      </c>
      <c r="G5064" s="76">
        <f t="shared" ca="1" si="160"/>
        <v>-5.5773355208094139E-3</v>
      </c>
    </row>
    <row r="5065" spans="2:7">
      <c r="B5065" s="283">
        <v>40828.645833333336</v>
      </c>
      <c r="C5065" s="284">
        <v>229.52</v>
      </c>
      <c r="D5065" s="98">
        <f t="shared" si="161"/>
        <v>8.3796485492439725</v>
      </c>
      <c r="E5065" s="98">
        <v>-1.5696028818938168E-2</v>
      </c>
      <c r="F5065" s="98">
        <v>5056</v>
      </c>
      <c r="G5065" s="76">
        <f t="shared" ca="1" si="160"/>
        <v>-5.1776007906484643E-3</v>
      </c>
    </row>
    <row r="5066" spans="2:7">
      <c r="B5066" s="283">
        <v>40644.645833333336</v>
      </c>
      <c r="C5066" s="284">
        <v>125.99</v>
      </c>
      <c r="D5066" s="98">
        <f t="shared" si="161"/>
        <v>-0.45107180202161035</v>
      </c>
      <c r="E5066" s="98">
        <v>-1.570312500000004E-2</v>
      </c>
      <c r="F5066" s="98">
        <v>5057</v>
      </c>
      <c r="G5066" s="76">
        <f t="shared" ref="G5066:G5129" ca="1" si="162">_xlfn.NORM.INV(RAND(),M$12,M$13)</f>
        <v>2.1773076058961515E-2</v>
      </c>
    </row>
    <row r="5067" spans="2:7">
      <c r="B5067" s="283">
        <v>44419.645833333336</v>
      </c>
      <c r="C5067" s="284">
        <v>328.38</v>
      </c>
      <c r="D5067" s="98">
        <f t="shared" ref="D5067:D5130" si="163">C5067/C5066-1</f>
        <v>1.6063973331216763</v>
      </c>
      <c r="E5067" s="98">
        <v>-1.5706492416521778E-2</v>
      </c>
      <c r="F5067" s="98">
        <v>5058</v>
      </c>
      <c r="G5067" s="76">
        <f t="shared" ca="1" si="162"/>
        <v>-1.1595357080649077E-2</v>
      </c>
    </row>
    <row r="5068" spans="2:7">
      <c r="B5068" s="283">
        <v>37691.645833333336</v>
      </c>
      <c r="C5068" s="284">
        <v>20.68</v>
      </c>
      <c r="D5068" s="98">
        <f t="shared" si="163"/>
        <v>-0.93702417930446436</v>
      </c>
      <c r="E5068" s="98">
        <v>-1.5706806282722585E-2</v>
      </c>
      <c r="F5068" s="98">
        <v>5059</v>
      </c>
      <c r="G5068" s="76">
        <f t="shared" ca="1" si="162"/>
        <v>1.9157024164648616E-2</v>
      </c>
    </row>
    <row r="5069" spans="2:7">
      <c r="B5069" s="283">
        <v>38593.645833333336</v>
      </c>
      <c r="C5069" s="284">
        <v>55.14</v>
      </c>
      <c r="D5069" s="98">
        <f t="shared" si="163"/>
        <v>1.6663442940038684</v>
      </c>
      <c r="E5069" s="98">
        <v>-1.570867547304533E-2</v>
      </c>
      <c r="F5069" s="98">
        <v>5060</v>
      </c>
      <c r="G5069" s="76">
        <f t="shared" ca="1" si="162"/>
        <v>-2.7201475485373335E-2</v>
      </c>
    </row>
    <row r="5070" spans="2:7">
      <c r="B5070" s="283">
        <v>38292.645833333336</v>
      </c>
      <c r="C5070" s="284">
        <v>28.81</v>
      </c>
      <c r="D5070" s="98">
        <f t="shared" si="163"/>
        <v>-0.47751178817555318</v>
      </c>
      <c r="E5070" s="98">
        <v>-1.5715749914588351E-2</v>
      </c>
      <c r="F5070" s="98">
        <v>5061</v>
      </c>
      <c r="G5070" s="76">
        <f t="shared" ca="1" si="162"/>
        <v>-3.5695835198412677E-2</v>
      </c>
    </row>
    <row r="5071" spans="2:7">
      <c r="B5071" s="283">
        <v>42027.645833333336</v>
      </c>
      <c r="C5071" s="284">
        <v>184.57</v>
      </c>
      <c r="D5071" s="98">
        <f t="shared" si="163"/>
        <v>5.4064560916348494</v>
      </c>
      <c r="E5071" s="98">
        <v>-1.5731655290102453E-2</v>
      </c>
      <c r="F5071" s="98">
        <v>5062</v>
      </c>
      <c r="G5071" s="76">
        <f t="shared" ca="1" si="162"/>
        <v>3.6889316618261801E-2</v>
      </c>
    </row>
    <row r="5072" spans="2:7">
      <c r="B5072" s="283">
        <v>41326.645833333336</v>
      </c>
      <c r="C5072" s="284">
        <v>202.07</v>
      </c>
      <c r="D5072" s="98">
        <f t="shared" si="163"/>
        <v>9.4814975348106456E-2</v>
      </c>
      <c r="E5072" s="98">
        <v>-1.5733073550901255E-2</v>
      </c>
      <c r="F5072" s="98">
        <v>5063</v>
      </c>
      <c r="G5072" s="76">
        <f t="shared" ca="1" si="162"/>
        <v>1.5616307068213268E-2</v>
      </c>
    </row>
    <row r="5073" spans="2:7">
      <c r="B5073" s="283">
        <v>39310.645833333336</v>
      </c>
      <c r="C5073" s="284">
        <v>83.94</v>
      </c>
      <c r="D5073" s="98">
        <f t="shared" si="163"/>
        <v>-0.58459939624882473</v>
      </c>
      <c r="E5073" s="98">
        <v>-1.5828350334154195E-2</v>
      </c>
      <c r="F5073" s="98">
        <v>5064</v>
      </c>
      <c r="G5073" s="76">
        <f t="shared" ca="1" si="162"/>
        <v>2.5851624551501536E-2</v>
      </c>
    </row>
    <row r="5074" spans="2:7">
      <c r="B5074" s="283">
        <v>39644.645833333336</v>
      </c>
      <c r="C5074" s="284">
        <v>87</v>
      </c>
      <c r="D5074" s="98">
        <f t="shared" si="163"/>
        <v>3.6454610436025714E-2</v>
      </c>
      <c r="E5074" s="98">
        <v>-1.5837104072398245E-2</v>
      </c>
      <c r="F5074" s="98">
        <v>5065</v>
      </c>
      <c r="G5074" s="76">
        <f t="shared" ca="1" si="162"/>
        <v>-1.4718256148919227E-2</v>
      </c>
    </row>
    <row r="5075" spans="2:7">
      <c r="B5075" s="283">
        <v>42703.645833333336</v>
      </c>
      <c r="C5075" s="284">
        <v>307.58</v>
      </c>
      <c r="D5075" s="98">
        <f t="shared" si="163"/>
        <v>2.5354022988505744</v>
      </c>
      <c r="E5075" s="98">
        <v>-1.5838479505967396E-2</v>
      </c>
      <c r="F5075" s="98">
        <v>5066</v>
      </c>
      <c r="G5075" s="76">
        <f t="shared" ca="1" si="162"/>
        <v>-1.1116145071030157E-3</v>
      </c>
    </row>
    <row r="5076" spans="2:7">
      <c r="B5076" s="283">
        <v>41361.645833333336</v>
      </c>
      <c r="C5076" s="284">
        <v>181.84</v>
      </c>
      <c r="D5076" s="98">
        <f t="shared" si="163"/>
        <v>-0.40880421353794127</v>
      </c>
      <c r="E5076" s="98">
        <v>-1.5857552633003258E-2</v>
      </c>
      <c r="F5076" s="98">
        <v>5067</v>
      </c>
      <c r="G5076" s="76">
        <f t="shared" ca="1" si="162"/>
        <v>3.0407694726771718E-2</v>
      </c>
    </row>
    <row r="5077" spans="2:7">
      <c r="B5077" s="283">
        <v>39224.645833333336</v>
      </c>
      <c r="C5077" s="284">
        <v>99.89</v>
      </c>
      <c r="D5077" s="98">
        <f t="shared" si="163"/>
        <v>-0.4506709194896612</v>
      </c>
      <c r="E5077" s="98">
        <v>-1.5862068965517229E-2</v>
      </c>
      <c r="F5077" s="98">
        <v>5068</v>
      </c>
      <c r="G5077" s="76">
        <f t="shared" ca="1" si="162"/>
        <v>2.926565865179399E-2</v>
      </c>
    </row>
    <row r="5078" spans="2:7">
      <c r="B5078" s="283">
        <v>43223.645833333336</v>
      </c>
      <c r="C5078" s="284">
        <v>285.32</v>
      </c>
      <c r="D5078" s="98">
        <f t="shared" si="163"/>
        <v>1.8563419761737912</v>
      </c>
      <c r="E5078" s="98">
        <v>-1.5866445916114857E-2</v>
      </c>
      <c r="F5078" s="98">
        <v>5069</v>
      </c>
      <c r="G5078" s="76">
        <f t="shared" ca="1" si="162"/>
        <v>1.1314473234679356E-2</v>
      </c>
    </row>
    <row r="5079" spans="2:7">
      <c r="B5079" s="283">
        <v>45849.645833333336</v>
      </c>
      <c r="C5079" s="284">
        <v>2800.5</v>
      </c>
      <c r="D5079" s="98">
        <f t="shared" si="163"/>
        <v>8.8152951072480032</v>
      </c>
      <c r="E5079" s="98">
        <v>-1.5873238991169103E-2</v>
      </c>
      <c r="F5079" s="98">
        <v>5070</v>
      </c>
      <c r="G5079" s="76">
        <f t="shared" ca="1" si="162"/>
        <v>8.722627203581447E-3</v>
      </c>
    </row>
    <row r="5080" spans="2:7">
      <c r="B5080" s="283">
        <v>38506.645833333336</v>
      </c>
      <c r="C5080" s="284">
        <v>54.46</v>
      </c>
      <c r="D5080" s="98">
        <f t="shared" si="163"/>
        <v>-0.98055347259417958</v>
      </c>
      <c r="E5080" s="98">
        <v>-1.5901698590531255E-2</v>
      </c>
      <c r="F5080" s="98">
        <v>5071</v>
      </c>
      <c r="G5080" s="76">
        <f t="shared" ca="1" si="162"/>
        <v>-4.7425099864974667E-2</v>
      </c>
    </row>
    <row r="5081" spans="2:7">
      <c r="B5081" s="283">
        <v>43833.645833333336</v>
      </c>
      <c r="C5081" s="284">
        <v>445.15</v>
      </c>
      <c r="D5081" s="98">
        <f t="shared" si="163"/>
        <v>7.1738890929122281</v>
      </c>
      <c r="E5081" s="98">
        <v>-1.5916878523267508E-2</v>
      </c>
      <c r="F5081" s="98">
        <v>5072</v>
      </c>
      <c r="G5081" s="76">
        <f t="shared" ca="1" si="162"/>
        <v>9.1148053631995448E-4</v>
      </c>
    </row>
    <row r="5082" spans="2:7">
      <c r="B5082" s="283">
        <v>42968.645833333336</v>
      </c>
      <c r="C5082" s="284">
        <v>356.45</v>
      </c>
      <c r="D5082" s="98">
        <f t="shared" si="163"/>
        <v>-0.19925867685049981</v>
      </c>
      <c r="E5082" s="98">
        <v>-1.5929545580034343E-2</v>
      </c>
      <c r="F5082" s="98">
        <v>5073</v>
      </c>
      <c r="G5082" s="76">
        <f t="shared" ca="1" si="162"/>
        <v>7.41612544399794E-3</v>
      </c>
    </row>
    <row r="5083" spans="2:7">
      <c r="B5083" s="283">
        <v>43815.645833333336</v>
      </c>
      <c r="C5083" s="284">
        <v>407.57</v>
      </c>
      <c r="D5083" s="98">
        <f t="shared" si="163"/>
        <v>0.14341422359377187</v>
      </c>
      <c r="E5083" s="98">
        <v>-1.5935485428688723E-2</v>
      </c>
      <c r="F5083" s="98">
        <v>5074</v>
      </c>
      <c r="G5083" s="76">
        <f t="shared" ca="1" si="162"/>
        <v>1.0249621377230759E-3</v>
      </c>
    </row>
    <row r="5084" spans="2:7">
      <c r="B5084" s="283">
        <v>39939.645833333336</v>
      </c>
      <c r="C5084" s="284">
        <v>61.1</v>
      </c>
      <c r="D5084" s="98">
        <f t="shared" si="163"/>
        <v>-0.85008710160217871</v>
      </c>
      <c r="E5084" s="98">
        <v>-1.5944596553390311E-2</v>
      </c>
      <c r="F5084" s="98">
        <v>5075</v>
      </c>
      <c r="G5084" s="76">
        <f t="shared" ca="1" si="162"/>
        <v>-2.8055306002175121E-3</v>
      </c>
    </row>
    <row r="5085" spans="2:7">
      <c r="B5085" s="283">
        <v>38820.645833333336</v>
      </c>
      <c r="C5085" s="284">
        <v>103.62</v>
      </c>
      <c r="D5085" s="98">
        <f t="shared" si="163"/>
        <v>0.69590834697217674</v>
      </c>
      <c r="E5085" s="98">
        <v>-1.5954415954415935E-2</v>
      </c>
      <c r="F5085" s="98">
        <v>5076</v>
      </c>
      <c r="G5085" s="76">
        <f t="shared" ca="1" si="162"/>
        <v>4.5783298805274313E-3</v>
      </c>
    </row>
    <row r="5086" spans="2:7">
      <c r="B5086" s="283">
        <v>42412.645833333336</v>
      </c>
      <c r="C5086" s="284">
        <v>317.60000000000002</v>
      </c>
      <c r="D5086" s="98">
        <f t="shared" si="163"/>
        <v>2.0650453580389887</v>
      </c>
      <c r="E5086" s="98">
        <v>-1.5956622773044105E-2</v>
      </c>
      <c r="F5086" s="98">
        <v>5077</v>
      </c>
      <c r="G5086" s="76">
        <f t="shared" ca="1" si="162"/>
        <v>-1.9159918895242791E-2</v>
      </c>
    </row>
    <row r="5087" spans="2:7">
      <c r="B5087" s="283">
        <v>42418.645833333336</v>
      </c>
      <c r="C5087" s="284">
        <v>333.07</v>
      </c>
      <c r="D5087" s="98">
        <f t="shared" si="163"/>
        <v>4.8709068010075462E-2</v>
      </c>
      <c r="E5087" s="98">
        <v>-1.5983219097140178E-2</v>
      </c>
      <c r="F5087" s="98">
        <v>5078</v>
      </c>
      <c r="G5087" s="76">
        <f t="shared" ca="1" si="162"/>
        <v>-3.5201989863871228E-2</v>
      </c>
    </row>
    <row r="5088" spans="2:7">
      <c r="B5088" s="283">
        <v>44414.645833333336</v>
      </c>
      <c r="C5088" s="284">
        <v>345.65</v>
      </c>
      <c r="D5088" s="98">
        <f t="shared" si="163"/>
        <v>3.7769838172156067E-2</v>
      </c>
      <c r="E5088" s="98">
        <v>-1.5999089019842261E-2</v>
      </c>
      <c r="F5088" s="98">
        <v>5079</v>
      </c>
      <c r="G5088" s="76">
        <f t="shared" ca="1" si="162"/>
        <v>2.324375786571117E-2</v>
      </c>
    </row>
    <row r="5089" spans="2:7">
      <c r="B5089" s="283">
        <v>39091.645833333336</v>
      </c>
      <c r="C5089" s="284">
        <v>88.44</v>
      </c>
      <c r="D5089" s="98">
        <f t="shared" si="163"/>
        <v>-0.74413423983798643</v>
      </c>
      <c r="E5089" s="98">
        <v>-1.6021361815754309E-2</v>
      </c>
      <c r="F5089" s="98">
        <v>5080</v>
      </c>
      <c r="G5089" s="76">
        <f t="shared" ca="1" si="162"/>
        <v>-3.2207241651414927E-2</v>
      </c>
    </row>
    <row r="5090" spans="2:7">
      <c r="B5090" s="283">
        <v>40665.645833333336</v>
      </c>
      <c r="C5090" s="284">
        <v>134.47</v>
      </c>
      <c r="D5090" s="98">
        <f t="shared" si="163"/>
        <v>0.5204658525554049</v>
      </c>
      <c r="E5090" s="98">
        <v>-1.6025171959607731E-2</v>
      </c>
      <c r="F5090" s="98">
        <v>5081</v>
      </c>
      <c r="G5090" s="76">
        <f t="shared" ca="1" si="162"/>
        <v>4.724876534910917E-3</v>
      </c>
    </row>
    <row r="5091" spans="2:7">
      <c r="B5091" s="283">
        <v>42583.645833333336</v>
      </c>
      <c r="C5091" s="284">
        <v>389.8</v>
      </c>
      <c r="D5091" s="98">
        <f t="shared" si="163"/>
        <v>1.8987878337175581</v>
      </c>
      <c r="E5091" s="98">
        <v>-1.6029281837687703E-2</v>
      </c>
      <c r="F5091" s="98">
        <v>5082</v>
      </c>
      <c r="G5091" s="76">
        <f t="shared" ca="1" si="162"/>
        <v>2.9087295322360034E-2</v>
      </c>
    </row>
    <row r="5092" spans="2:7">
      <c r="B5092" s="283">
        <v>45163.645833333336</v>
      </c>
      <c r="C5092" s="284">
        <v>718.83</v>
      </c>
      <c r="D5092" s="98">
        <f t="shared" si="163"/>
        <v>0.84409953822473072</v>
      </c>
      <c r="E5092" s="98">
        <v>-1.6042707549106749E-2</v>
      </c>
      <c r="F5092" s="98">
        <v>5083</v>
      </c>
      <c r="G5092" s="76">
        <f t="shared" ca="1" si="162"/>
        <v>-3.0145212035201055E-2</v>
      </c>
    </row>
    <row r="5093" spans="2:7">
      <c r="B5093" s="283">
        <v>44081.645833333336</v>
      </c>
      <c r="C5093" s="284">
        <v>307.8</v>
      </c>
      <c r="D5093" s="98">
        <f t="shared" si="163"/>
        <v>-0.57180418179541759</v>
      </c>
      <c r="E5093" s="98">
        <v>-1.6047567291093912E-2</v>
      </c>
      <c r="F5093" s="98">
        <v>5084</v>
      </c>
      <c r="G5093" s="76">
        <f t="shared" ca="1" si="162"/>
        <v>-2.3777493632575193E-3</v>
      </c>
    </row>
    <row r="5094" spans="2:7">
      <c r="B5094" s="283">
        <v>45280.645833333336</v>
      </c>
      <c r="C5094" s="284">
        <v>689.58</v>
      </c>
      <c r="D5094" s="98">
        <f t="shared" si="163"/>
        <v>1.2403508771929825</v>
      </c>
      <c r="E5094" s="98">
        <v>-1.6052395017336574E-2</v>
      </c>
      <c r="F5094" s="98">
        <v>5085</v>
      </c>
      <c r="G5094" s="76">
        <f t="shared" ca="1" si="162"/>
        <v>2.7941596517604687E-2</v>
      </c>
    </row>
    <row r="5095" spans="2:7">
      <c r="B5095" s="283">
        <v>45614.645833333336</v>
      </c>
      <c r="C5095" s="284">
        <v>2005.43</v>
      </c>
      <c r="D5095" s="98">
        <f t="shared" si="163"/>
        <v>1.908190492763711</v>
      </c>
      <c r="E5095" s="98">
        <v>-1.6077911883034091E-2</v>
      </c>
      <c r="F5095" s="98">
        <v>5086</v>
      </c>
      <c r="G5095" s="76">
        <f t="shared" ca="1" si="162"/>
        <v>-4.624425739786308E-2</v>
      </c>
    </row>
    <row r="5096" spans="2:7">
      <c r="B5096" s="283">
        <v>43075.645833333336</v>
      </c>
      <c r="C5096" s="284">
        <v>323.52999999999997</v>
      </c>
      <c r="D5096" s="98">
        <f t="shared" si="163"/>
        <v>-0.83867300279740509</v>
      </c>
      <c r="E5096" s="98">
        <v>-1.6087829207469206E-2</v>
      </c>
      <c r="F5096" s="98">
        <v>5087</v>
      </c>
      <c r="G5096" s="76">
        <f t="shared" ca="1" si="162"/>
        <v>3.1576131923811292E-2</v>
      </c>
    </row>
    <row r="5097" spans="2:7">
      <c r="B5097" s="283">
        <v>40697.645833333336</v>
      </c>
      <c r="C5097" s="284">
        <v>138.19999999999999</v>
      </c>
      <c r="D5097" s="98">
        <f t="shared" si="163"/>
        <v>-0.57283714029610855</v>
      </c>
      <c r="E5097" s="98">
        <v>-1.608999003274969E-2</v>
      </c>
      <c r="F5097" s="98">
        <v>5088</v>
      </c>
      <c r="G5097" s="76">
        <f t="shared" ca="1" si="162"/>
        <v>-2.9655218000524616E-2</v>
      </c>
    </row>
    <row r="5098" spans="2:7">
      <c r="B5098" s="283">
        <v>42481.645833333336</v>
      </c>
      <c r="C5098" s="284">
        <v>384.98</v>
      </c>
      <c r="D5098" s="98">
        <f t="shared" si="163"/>
        <v>1.7856729377713463</v>
      </c>
      <c r="E5098" s="98">
        <v>-1.6101001840114426E-2</v>
      </c>
      <c r="F5098" s="98">
        <v>5089</v>
      </c>
      <c r="G5098" s="76">
        <f t="shared" ca="1" si="162"/>
        <v>-9.3260660570883176E-3</v>
      </c>
    </row>
    <row r="5099" spans="2:7">
      <c r="B5099" s="283">
        <v>40868.645833333336</v>
      </c>
      <c r="C5099" s="284">
        <v>199.8</v>
      </c>
      <c r="D5099" s="98">
        <f t="shared" si="163"/>
        <v>-0.48101200062340899</v>
      </c>
      <c r="E5099" s="98">
        <v>-1.6102821687102864E-2</v>
      </c>
      <c r="F5099" s="98">
        <v>5090</v>
      </c>
      <c r="G5099" s="76">
        <f t="shared" ca="1" si="162"/>
        <v>-1.9114487636136122E-2</v>
      </c>
    </row>
    <row r="5100" spans="2:7">
      <c r="B5100" s="283">
        <v>43914.645833333336</v>
      </c>
      <c r="C5100" s="284">
        <v>250.47</v>
      </c>
      <c r="D5100" s="98">
        <f t="shared" si="163"/>
        <v>0.25360360360360357</v>
      </c>
      <c r="E5100" s="98">
        <v>-1.610558981812471E-2</v>
      </c>
      <c r="F5100" s="98">
        <v>5091</v>
      </c>
      <c r="G5100" s="76">
        <f t="shared" ca="1" si="162"/>
        <v>-1.9095961953165357E-2</v>
      </c>
    </row>
    <row r="5101" spans="2:7">
      <c r="B5101" s="283">
        <v>43979.645833333336</v>
      </c>
      <c r="C5101" s="284">
        <v>324.88</v>
      </c>
      <c r="D5101" s="98">
        <f t="shared" si="163"/>
        <v>0.29708148680480706</v>
      </c>
      <c r="E5101" s="98">
        <v>-1.6111447607510598E-2</v>
      </c>
      <c r="F5101" s="98">
        <v>5092</v>
      </c>
      <c r="G5101" s="76">
        <f t="shared" ca="1" si="162"/>
        <v>-6.315825594274899E-3</v>
      </c>
    </row>
    <row r="5102" spans="2:7">
      <c r="B5102" s="283">
        <v>45414.645833333336</v>
      </c>
      <c r="C5102" s="284">
        <v>1097</v>
      </c>
      <c r="D5102" s="98">
        <f t="shared" si="163"/>
        <v>2.376631371583354</v>
      </c>
      <c r="E5102" s="98">
        <v>-1.6117025570194787E-2</v>
      </c>
      <c r="F5102" s="98">
        <v>5093</v>
      </c>
      <c r="G5102" s="76">
        <f t="shared" ca="1" si="162"/>
        <v>1.1180190357158117E-2</v>
      </c>
    </row>
    <row r="5103" spans="2:7">
      <c r="B5103" s="283">
        <v>38951.645833333336</v>
      </c>
      <c r="C5103" s="284">
        <v>77.44</v>
      </c>
      <c r="D5103" s="98">
        <f t="shared" si="163"/>
        <v>-0.92940747493163167</v>
      </c>
      <c r="E5103" s="98">
        <v>-1.613517977385337E-2</v>
      </c>
      <c r="F5103" s="98">
        <v>5094</v>
      </c>
      <c r="G5103" s="76">
        <f t="shared" ca="1" si="162"/>
        <v>3.7035024004890447E-3</v>
      </c>
    </row>
    <row r="5104" spans="2:7">
      <c r="B5104" s="283">
        <v>40745.645833333336</v>
      </c>
      <c r="C5104" s="284">
        <v>207.78</v>
      </c>
      <c r="D5104" s="98">
        <f t="shared" si="163"/>
        <v>1.6831095041322315</v>
      </c>
      <c r="E5104" s="98">
        <v>-1.6146597850276945E-2</v>
      </c>
      <c r="F5104" s="98">
        <v>5095</v>
      </c>
      <c r="G5104" s="76">
        <f t="shared" ca="1" si="162"/>
        <v>2.4475757347148637E-2</v>
      </c>
    </row>
    <row r="5105" spans="2:7">
      <c r="B5105" s="283">
        <v>39408.645833333336</v>
      </c>
      <c r="C5105" s="284">
        <v>91.82</v>
      </c>
      <c r="D5105" s="98">
        <f t="shared" si="163"/>
        <v>-0.5580902878044085</v>
      </c>
      <c r="E5105" s="98">
        <v>-1.6179149255330594E-2</v>
      </c>
      <c r="F5105" s="98">
        <v>5096</v>
      </c>
      <c r="G5105" s="76">
        <f t="shared" ca="1" si="162"/>
        <v>3.9424943292678961E-2</v>
      </c>
    </row>
    <row r="5106" spans="2:7">
      <c r="B5106" s="283">
        <v>38740.645833333336</v>
      </c>
      <c r="C5106" s="284">
        <v>103.34</v>
      </c>
      <c r="D5106" s="98">
        <f t="shared" si="163"/>
        <v>0.12546286212154234</v>
      </c>
      <c r="E5106" s="98">
        <v>-1.618431073876625E-2</v>
      </c>
      <c r="F5106" s="98">
        <v>5097</v>
      </c>
      <c r="G5106" s="76">
        <f t="shared" ca="1" si="162"/>
        <v>4.2516810921195247E-2</v>
      </c>
    </row>
    <row r="5107" spans="2:7">
      <c r="B5107" s="283">
        <v>41290.645833333336</v>
      </c>
      <c r="C5107" s="284">
        <v>223</v>
      </c>
      <c r="D5107" s="98">
        <f t="shared" si="163"/>
        <v>1.157925295142249</v>
      </c>
      <c r="E5107" s="98">
        <v>-1.6190938368553343E-2</v>
      </c>
      <c r="F5107" s="98">
        <v>5098</v>
      </c>
      <c r="G5107" s="76">
        <f t="shared" ca="1" si="162"/>
        <v>4.4102525364474794E-2</v>
      </c>
    </row>
    <row r="5108" spans="2:7">
      <c r="B5108" s="283">
        <v>41974.645833333336</v>
      </c>
      <c r="C5108" s="284">
        <v>202.15</v>
      </c>
      <c r="D5108" s="98">
        <f t="shared" si="163"/>
        <v>-9.3497757847533558E-2</v>
      </c>
      <c r="E5108" s="98">
        <v>-1.6205956784115183E-2</v>
      </c>
      <c r="F5108" s="98">
        <v>5099</v>
      </c>
      <c r="G5108" s="76">
        <f t="shared" ca="1" si="162"/>
        <v>4.0927269217230056E-2</v>
      </c>
    </row>
    <row r="5109" spans="2:7">
      <c r="B5109" s="283">
        <v>43117.645833333336</v>
      </c>
      <c r="C5109" s="284">
        <v>332.65</v>
      </c>
      <c r="D5109" s="98">
        <f t="shared" si="163"/>
        <v>0.64556022755379661</v>
      </c>
      <c r="E5109" s="98">
        <v>-1.6206784372874372E-2</v>
      </c>
      <c r="F5109" s="98">
        <v>5100</v>
      </c>
      <c r="G5109" s="76">
        <f t="shared" ca="1" si="162"/>
        <v>7.8286260274389383E-3</v>
      </c>
    </row>
    <row r="5110" spans="2:7">
      <c r="B5110" s="283">
        <v>40721.645833333336</v>
      </c>
      <c r="C5110" s="284">
        <v>178.46</v>
      </c>
      <c r="D5110" s="98">
        <f t="shared" si="163"/>
        <v>-0.46352021644370955</v>
      </c>
      <c r="E5110" s="98">
        <v>-1.6207276736493914E-2</v>
      </c>
      <c r="F5110" s="98">
        <v>5101</v>
      </c>
      <c r="G5110" s="76">
        <f t="shared" ca="1" si="162"/>
        <v>-1.9983432909969061E-2</v>
      </c>
    </row>
    <row r="5111" spans="2:7">
      <c r="B5111" s="283">
        <v>40112.645833333336</v>
      </c>
      <c r="C5111" s="284">
        <v>120.67</v>
      </c>
      <c r="D5111" s="98">
        <f t="shared" si="163"/>
        <v>-0.32382606746609888</v>
      </c>
      <c r="E5111" s="98">
        <v>-1.6223707810206989E-2</v>
      </c>
      <c r="F5111" s="98">
        <v>5102</v>
      </c>
      <c r="G5111" s="76">
        <f t="shared" ca="1" si="162"/>
        <v>-1.8627392851302126E-2</v>
      </c>
    </row>
    <row r="5112" spans="2:7">
      <c r="B5112" s="283">
        <v>37743.645833333336</v>
      </c>
      <c r="C5112" s="284">
        <v>20.010000000000002</v>
      </c>
      <c r="D5112" s="98">
        <f t="shared" si="163"/>
        <v>-0.83417585149581508</v>
      </c>
      <c r="E5112" s="98">
        <v>-1.6224188790560423E-2</v>
      </c>
      <c r="F5112" s="98">
        <v>5103</v>
      </c>
      <c r="G5112" s="76">
        <f t="shared" ca="1" si="162"/>
        <v>5.3020636877511296E-2</v>
      </c>
    </row>
    <row r="5113" spans="2:7">
      <c r="B5113" s="283">
        <v>39041.645833333336</v>
      </c>
      <c r="C5113" s="284">
        <v>69.099999999999994</v>
      </c>
      <c r="D5113" s="98">
        <f t="shared" si="163"/>
        <v>2.4532733633183401</v>
      </c>
      <c r="E5113" s="98">
        <v>-1.623006833712981E-2</v>
      </c>
      <c r="F5113" s="98">
        <v>5104</v>
      </c>
      <c r="G5113" s="76">
        <f t="shared" ca="1" si="162"/>
        <v>-1.7042167872739137E-3</v>
      </c>
    </row>
    <row r="5114" spans="2:7">
      <c r="B5114" s="283">
        <v>42649.645833333336</v>
      </c>
      <c r="C5114" s="284">
        <v>430.27</v>
      </c>
      <c r="D5114" s="98">
        <f t="shared" si="163"/>
        <v>5.2267727930535459</v>
      </c>
      <c r="E5114" s="98">
        <v>-1.6233395065962553E-2</v>
      </c>
      <c r="F5114" s="98">
        <v>5105</v>
      </c>
      <c r="G5114" s="76">
        <f t="shared" ca="1" si="162"/>
        <v>-1.0971300741588653E-2</v>
      </c>
    </row>
    <row r="5115" spans="2:7">
      <c r="B5115" s="283">
        <v>36732.645833333336</v>
      </c>
      <c r="C5115" s="284">
        <v>27.87</v>
      </c>
      <c r="D5115" s="98">
        <f t="shared" si="163"/>
        <v>-0.93522671810723501</v>
      </c>
      <c r="E5115" s="98">
        <v>-1.6237204376985392E-2</v>
      </c>
      <c r="F5115" s="98">
        <v>5106</v>
      </c>
      <c r="G5115" s="76">
        <f t="shared" ca="1" si="162"/>
        <v>-5.4920086514441351E-2</v>
      </c>
    </row>
    <row r="5116" spans="2:7">
      <c r="B5116" s="283">
        <v>37586.645833333336</v>
      </c>
      <c r="C5116" s="284">
        <v>23.01</v>
      </c>
      <c r="D5116" s="98">
        <f t="shared" si="163"/>
        <v>-0.17438105489773947</v>
      </c>
      <c r="E5116" s="98">
        <v>-1.624625908507904E-2</v>
      </c>
      <c r="F5116" s="98">
        <v>5107</v>
      </c>
      <c r="G5116" s="76">
        <f t="shared" ca="1" si="162"/>
        <v>1.93381357604272E-2</v>
      </c>
    </row>
    <row r="5117" spans="2:7">
      <c r="B5117" s="283">
        <v>39430.645833333336</v>
      </c>
      <c r="C5117" s="284">
        <v>97.71</v>
      </c>
      <c r="D5117" s="98">
        <f t="shared" si="163"/>
        <v>3.246414602346805</v>
      </c>
      <c r="E5117" s="98">
        <v>-1.6309272123225638E-2</v>
      </c>
      <c r="F5117" s="98">
        <v>5108</v>
      </c>
      <c r="G5117" s="76">
        <f t="shared" ca="1" si="162"/>
        <v>-3.5625884520593551E-2</v>
      </c>
    </row>
    <row r="5118" spans="2:7">
      <c r="B5118" s="283">
        <v>40989.645833333336</v>
      </c>
      <c r="C5118" s="284">
        <v>208.37</v>
      </c>
      <c r="D5118" s="98">
        <f t="shared" si="163"/>
        <v>1.1325350527069902</v>
      </c>
      <c r="E5118" s="98">
        <v>-1.6333852617665179E-2</v>
      </c>
      <c r="F5118" s="98">
        <v>5109</v>
      </c>
      <c r="G5118" s="76">
        <f t="shared" ca="1" si="162"/>
        <v>6.299837326094114E-2</v>
      </c>
    </row>
    <row r="5119" spans="2:7">
      <c r="B5119" s="283">
        <v>39573.645833333336</v>
      </c>
      <c r="C5119" s="284">
        <v>93.34</v>
      </c>
      <c r="D5119" s="98">
        <f t="shared" si="163"/>
        <v>-0.55204683975620283</v>
      </c>
      <c r="E5119" s="98">
        <v>-1.6334703340710299E-2</v>
      </c>
      <c r="F5119" s="98">
        <v>5110</v>
      </c>
      <c r="G5119" s="76">
        <f t="shared" ca="1" si="162"/>
        <v>-1.1632313236783241E-2</v>
      </c>
    </row>
    <row r="5120" spans="2:7">
      <c r="B5120" s="283">
        <v>38874.645833333336</v>
      </c>
      <c r="C5120" s="284">
        <v>80.67</v>
      </c>
      <c r="D5120" s="98">
        <f t="shared" si="163"/>
        <v>-0.1357403042639812</v>
      </c>
      <c r="E5120" s="98">
        <v>-1.6339470796244426E-2</v>
      </c>
      <c r="F5120" s="98">
        <v>5111</v>
      </c>
      <c r="G5120" s="76">
        <f t="shared" ca="1" si="162"/>
        <v>-1.0140597290541781E-2</v>
      </c>
    </row>
    <row r="5121" spans="2:7">
      <c r="B5121" s="283">
        <v>37246.645833333336</v>
      </c>
      <c r="C5121" s="284">
        <v>27.67</v>
      </c>
      <c r="D5121" s="98">
        <f t="shared" si="163"/>
        <v>-0.65699764472542455</v>
      </c>
      <c r="E5121" s="98">
        <v>-1.6352648418058946E-2</v>
      </c>
      <c r="F5121" s="98">
        <v>5112</v>
      </c>
      <c r="G5121" s="76">
        <f t="shared" ca="1" si="162"/>
        <v>-3.7671526329125381E-3</v>
      </c>
    </row>
    <row r="5122" spans="2:7">
      <c r="B5122" s="283">
        <v>42669.645833333336</v>
      </c>
      <c r="C5122" s="284">
        <v>481.93</v>
      </c>
      <c r="D5122" s="98">
        <f t="shared" si="163"/>
        <v>16.417058185760752</v>
      </c>
      <c r="E5122" s="98">
        <v>-1.6369017246657735E-2</v>
      </c>
      <c r="F5122" s="98">
        <v>5113</v>
      </c>
      <c r="G5122" s="76">
        <f t="shared" ca="1" si="162"/>
        <v>2.2451392615432528E-2</v>
      </c>
    </row>
    <row r="5123" spans="2:7">
      <c r="B5123" s="283">
        <v>37578.645833333336</v>
      </c>
      <c r="C5123" s="284">
        <v>22.23</v>
      </c>
      <c r="D5123" s="98">
        <f t="shared" si="163"/>
        <v>-0.95387296910339681</v>
      </c>
      <c r="E5123" s="98">
        <v>-1.6371681415929262E-2</v>
      </c>
      <c r="F5123" s="98">
        <v>5114</v>
      </c>
      <c r="G5123" s="76">
        <f t="shared" ca="1" si="162"/>
        <v>1.6092924131432703E-2</v>
      </c>
    </row>
    <row r="5124" spans="2:7">
      <c r="B5124" s="283">
        <v>45174.645833333336</v>
      </c>
      <c r="C5124" s="284">
        <v>699.58</v>
      </c>
      <c r="D5124" s="98">
        <f t="shared" si="163"/>
        <v>30.470085470085472</v>
      </c>
      <c r="E5124" s="98">
        <v>-1.638007395638541E-2</v>
      </c>
      <c r="F5124" s="98">
        <v>5115</v>
      </c>
      <c r="G5124" s="76">
        <f t="shared" ca="1" si="162"/>
        <v>2.7571385001782356E-2</v>
      </c>
    </row>
    <row r="5125" spans="2:7">
      <c r="B5125" s="283">
        <v>40217.645833333336</v>
      </c>
      <c r="C5125" s="284">
        <v>123.08</v>
      </c>
      <c r="D5125" s="98">
        <f t="shared" si="163"/>
        <v>-0.82406586809228399</v>
      </c>
      <c r="E5125" s="98">
        <v>-1.6382961719811351E-2</v>
      </c>
      <c r="F5125" s="98">
        <v>5116</v>
      </c>
      <c r="G5125" s="76">
        <f t="shared" ca="1" si="162"/>
        <v>4.1169923831739109E-3</v>
      </c>
    </row>
    <row r="5126" spans="2:7">
      <c r="B5126" s="283">
        <v>44845.645833333336</v>
      </c>
      <c r="C5126" s="284">
        <v>436.88</v>
      </c>
      <c r="D5126" s="98">
        <f t="shared" si="163"/>
        <v>2.5495612609684759</v>
      </c>
      <c r="E5126" s="98">
        <v>-1.6412634801990289E-2</v>
      </c>
      <c r="F5126" s="98">
        <v>5117</v>
      </c>
      <c r="G5126" s="76">
        <f t="shared" ca="1" si="162"/>
        <v>-6.0246526229891309E-3</v>
      </c>
    </row>
    <row r="5127" spans="2:7">
      <c r="B5127" s="283">
        <v>45385.645833333336</v>
      </c>
      <c r="C5127" s="284">
        <v>1099</v>
      </c>
      <c r="D5127" s="98">
        <f t="shared" si="163"/>
        <v>1.5155649148507599</v>
      </c>
      <c r="E5127" s="98">
        <v>-1.6440391275942545E-2</v>
      </c>
      <c r="F5127" s="98">
        <v>5118</v>
      </c>
      <c r="G5127" s="76">
        <f t="shared" ca="1" si="162"/>
        <v>1.7743672574821526E-3</v>
      </c>
    </row>
    <row r="5128" spans="2:7">
      <c r="B5128" s="283">
        <v>44767.645833333336</v>
      </c>
      <c r="C5128" s="284">
        <v>370.85</v>
      </c>
      <c r="D5128" s="98">
        <f t="shared" si="163"/>
        <v>-0.66255686988171059</v>
      </c>
      <c r="E5128" s="98">
        <v>-1.6443442514255335E-2</v>
      </c>
      <c r="F5128" s="98">
        <v>5119</v>
      </c>
      <c r="G5128" s="76">
        <f t="shared" ca="1" si="162"/>
        <v>4.8355830886529443E-2</v>
      </c>
    </row>
    <row r="5129" spans="2:7">
      <c r="B5129" s="283">
        <v>44096.645833333336</v>
      </c>
      <c r="C5129" s="284">
        <v>300.45</v>
      </c>
      <c r="D5129" s="98">
        <f t="shared" si="163"/>
        <v>-0.18983416475664028</v>
      </c>
      <c r="E5129" s="98">
        <v>-1.6465889747283025E-2</v>
      </c>
      <c r="F5129" s="98">
        <v>5120</v>
      </c>
      <c r="G5129" s="76">
        <f t="shared" ca="1" si="162"/>
        <v>3.3037172867900949E-2</v>
      </c>
    </row>
    <row r="5130" spans="2:7">
      <c r="B5130" s="283">
        <v>40640.645833333336</v>
      </c>
      <c r="C5130" s="284">
        <v>127.16</v>
      </c>
      <c r="D5130" s="98">
        <f t="shared" si="163"/>
        <v>-0.57676818106174066</v>
      </c>
      <c r="E5130" s="98">
        <v>-1.647459200247503E-2</v>
      </c>
      <c r="F5130" s="98">
        <v>5121</v>
      </c>
      <c r="G5130" s="76">
        <f t="shared" ref="G5130:G5193" ca="1" si="164">_xlfn.NORM.INV(RAND(),M$12,M$13)</f>
        <v>1.7629683375320792E-2</v>
      </c>
    </row>
    <row r="5131" spans="2:7">
      <c r="B5131" s="283">
        <v>41432.645833333336</v>
      </c>
      <c r="C5131" s="284">
        <v>187.3</v>
      </c>
      <c r="D5131" s="98">
        <f t="shared" ref="D5131:D5194" si="165">C5131/C5130-1</f>
        <v>0.47294746775715657</v>
      </c>
      <c r="E5131" s="98">
        <v>-1.648813274522154E-2</v>
      </c>
      <c r="F5131" s="98">
        <v>5122</v>
      </c>
      <c r="G5131" s="76">
        <f t="shared" ca="1" si="164"/>
        <v>1.0008073793764907E-2</v>
      </c>
    </row>
    <row r="5132" spans="2:7">
      <c r="B5132" s="283">
        <v>37161.645833333336</v>
      </c>
      <c r="C5132" s="284">
        <v>19.670000000000002</v>
      </c>
      <c r="D5132" s="98">
        <f t="shared" si="165"/>
        <v>-0.89498131340096099</v>
      </c>
      <c r="E5132" s="98">
        <v>-1.6499999999999959E-2</v>
      </c>
      <c r="F5132" s="98">
        <v>5123</v>
      </c>
      <c r="G5132" s="76">
        <f t="shared" ca="1" si="164"/>
        <v>-2.1128052644385824E-2</v>
      </c>
    </row>
    <row r="5133" spans="2:7">
      <c r="B5133" s="283">
        <v>37734.645833333336</v>
      </c>
      <c r="C5133" s="284">
        <v>19.670000000000002</v>
      </c>
      <c r="D5133" s="98">
        <f t="shared" si="165"/>
        <v>0</v>
      </c>
      <c r="E5133" s="98">
        <v>-1.6499999999999959E-2</v>
      </c>
      <c r="F5133" s="98">
        <v>5124</v>
      </c>
      <c r="G5133" s="76">
        <f t="shared" ca="1" si="164"/>
        <v>-9.7077895734833958E-3</v>
      </c>
    </row>
    <row r="5134" spans="2:7">
      <c r="B5134" s="283">
        <v>37195.645833333336</v>
      </c>
      <c r="C5134" s="284">
        <v>22.62</v>
      </c>
      <c r="D5134" s="98">
        <f t="shared" si="165"/>
        <v>0.1499745805795627</v>
      </c>
      <c r="E5134" s="98">
        <v>-1.6521739130434754E-2</v>
      </c>
      <c r="F5134" s="98">
        <v>5125</v>
      </c>
      <c r="G5134" s="76">
        <f t="shared" ca="1" si="164"/>
        <v>-1.8134500846428717E-2</v>
      </c>
    </row>
    <row r="5135" spans="2:7">
      <c r="B5135" s="283">
        <v>43985.645833333336</v>
      </c>
      <c r="C5135" s="284">
        <v>333.27</v>
      </c>
      <c r="D5135" s="98">
        <f t="shared" si="165"/>
        <v>13.733421750663128</v>
      </c>
      <c r="E5135" s="98">
        <v>-1.652551125800461E-2</v>
      </c>
      <c r="F5135" s="98">
        <v>5126</v>
      </c>
      <c r="G5135" s="76">
        <f t="shared" ca="1" si="164"/>
        <v>1.0447856727022928E-2</v>
      </c>
    </row>
    <row r="5136" spans="2:7">
      <c r="B5136" s="283">
        <v>38709.645833333336</v>
      </c>
      <c r="C5136" s="284">
        <v>93.42</v>
      </c>
      <c r="D5136" s="98">
        <f t="shared" si="165"/>
        <v>-0.71968674048069126</v>
      </c>
      <c r="E5136" s="98">
        <v>-1.6528055584798307E-2</v>
      </c>
      <c r="F5136" s="98">
        <v>5127</v>
      </c>
      <c r="G5136" s="76">
        <f t="shared" ca="1" si="164"/>
        <v>-6.6219908203218238E-3</v>
      </c>
    </row>
    <row r="5137" spans="2:7">
      <c r="B5137" s="283">
        <v>42431.645833333336</v>
      </c>
      <c r="C5137" s="284">
        <v>386.38</v>
      </c>
      <c r="D5137" s="98">
        <f t="shared" si="165"/>
        <v>3.135945193748662</v>
      </c>
      <c r="E5137" s="98">
        <v>-1.6544491956831608E-2</v>
      </c>
      <c r="F5137" s="98">
        <v>5128</v>
      </c>
      <c r="G5137" s="76">
        <f t="shared" ca="1" si="164"/>
        <v>-1.6998765993246633E-2</v>
      </c>
    </row>
    <row r="5138" spans="2:7">
      <c r="B5138" s="283">
        <v>40245.645833333336</v>
      </c>
      <c r="C5138" s="284">
        <v>117.03</v>
      </c>
      <c r="D5138" s="98">
        <f t="shared" si="165"/>
        <v>-0.69711165174180856</v>
      </c>
      <c r="E5138" s="98">
        <v>-1.6554621848739459E-2</v>
      </c>
      <c r="F5138" s="98">
        <v>5129</v>
      </c>
      <c r="G5138" s="76">
        <f t="shared" ca="1" si="164"/>
        <v>-3.0632057114985448E-3</v>
      </c>
    </row>
    <row r="5139" spans="2:7">
      <c r="B5139" s="283">
        <v>45427.645833333336</v>
      </c>
      <c r="C5139" s="284">
        <v>1181.78</v>
      </c>
      <c r="D5139" s="98">
        <f t="shared" si="165"/>
        <v>9.0980945056823028</v>
      </c>
      <c r="E5139" s="98">
        <v>-1.6560149124559054E-2</v>
      </c>
      <c r="F5139" s="98">
        <v>5130</v>
      </c>
      <c r="G5139" s="76">
        <f t="shared" ca="1" si="164"/>
        <v>-9.0727487409187086E-3</v>
      </c>
    </row>
    <row r="5140" spans="2:7">
      <c r="B5140" s="283">
        <v>43146.645833333336</v>
      </c>
      <c r="C5140" s="284">
        <v>296.68</v>
      </c>
      <c r="D5140" s="98">
        <f t="shared" si="165"/>
        <v>-0.74895496623737068</v>
      </c>
      <c r="E5140" s="98">
        <v>-1.6573853089366208E-2</v>
      </c>
      <c r="F5140" s="98">
        <v>5131</v>
      </c>
      <c r="G5140" s="76">
        <f t="shared" ca="1" si="164"/>
        <v>6.5758229890267705E-3</v>
      </c>
    </row>
    <row r="5141" spans="2:7">
      <c r="B5141" s="283">
        <v>43566.645833333336</v>
      </c>
      <c r="C5141" s="284">
        <v>380.12</v>
      </c>
      <c r="D5141" s="98">
        <f t="shared" si="165"/>
        <v>0.28124578670621547</v>
      </c>
      <c r="E5141" s="98">
        <v>-1.6583447597857792E-2</v>
      </c>
      <c r="F5141" s="98">
        <v>5132</v>
      </c>
      <c r="G5141" s="76">
        <f t="shared" ca="1" si="164"/>
        <v>1.1164045732519537E-2</v>
      </c>
    </row>
    <row r="5142" spans="2:7">
      <c r="B5142" s="283">
        <v>41320.645833333336</v>
      </c>
      <c r="C5142" s="284">
        <v>207.5</v>
      </c>
      <c r="D5142" s="98">
        <f t="shared" si="165"/>
        <v>-0.4541197516573714</v>
      </c>
      <c r="E5142" s="98">
        <v>-1.6587677725118488E-2</v>
      </c>
      <c r="F5142" s="98">
        <v>5133</v>
      </c>
      <c r="G5142" s="76">
        <f t="shared" ca="1" si="164"/>
        <v>-1.0072348371923907E-2</v>
      </c>
    </row>
    <row r="5143" spans="2:7">
      <c r="B5143" s="283">
        <v>43292.645833333336</v>
      </c>
      <c r="C5143" s="284">
        <v>242.6</v>
      </c>
      <c r="D5143" s="98">
        <f t="shared" si="165"/>
        <v>0.16915662650602403</v>
      </c>
      <c r="E5143" s="98">
        <v>-1.6619375760032362E-2</v>
      </c>
      <c r="F5143" s="98">
        <v>5134</v>
      </c>
      <c r="G5143" s="76">
        <f t="shared" ca="1" si="164"/>
        <v>2.3232942106083152E-2</v>
      </c>
    </row>
    <row r="5144" spans="2:7">
      <c r="B5144" s="283">
        <v>40884.645833333336</v>
      </c>
      <c r="C5144" s="284">
        <v>193.27</v>
      </c>
      <c r="D5144" s="98">
        <f t="shared" si="165"/>
        <v>-0.20333882934872216</v>
      </c>
      <c r="E5144" s="98">
        <v>-1.6637834537498675E-2</v>
      </c>
      <c r="F5144" s="98">
        <v>5135</v>
      </c>
      <c r="G5144" s="76">
        <f t="shared" ca="1" si="164"/>
        <v>-3.0713061959920004E-2</v>
      </c>
    </row>
    <row r="5145" spans="2:7">
      <c r="B5145" s="283">
        <v>42478.645833333336</v>
      </c>
      <c r="C5145" s="284">
        <v>400.83</v>
      </c>
      <c r="D5145" s="98">
        <f t="shared" si="165"/>
        <v>1.0739380141770578</v>
      </c>
      <c r="E5145" s="98">
        <v>-1.6657671360580939E-2</v>
      </c>
      <c r="F5145" s="98">
        <v>5136</v>
      </c>
      <c r="G5145" s="76">
        <f t="shared" ca="1" si="164"/>
        <v>-3.0180117700908893E-2</v>
      </c>
    </row>
    <row r="5146" spans="2:7">
      <c r="B5146" s="283">
        <v>37967.645833333336</v>
      </c>
      <c r="C5146" s="284">
        <v>27.15</v>
      </c>
      <c r="D5146" s="98">
        <f t="shared" si="165"/>
        <v>-0.93226554898585434</v>
      </c>
      <c r="E5146" s="98">
        <v>-1.6660630206446925E-2</v>
      </c>
      <c r="F5146" s="98">
        <v>5137</v>
      </c>
      <c r="G5146" s="76">
        <f t="shared" ca="1" si="164"/>
        <v>-8.6141178987341749E-3</v>
      </c>
    </row>
    <row r="5147" spans="2:7">
      <c r="B5147" s="283">
        <v>42244.645833333336</v>
      </c>
      <c r="C5147" s="284">
        <v>187</v>
      </c>
      <c r="D5147" s="98">
        <f t="shared" si="165"/>
        <v>5.8876611418047888</v>
      </c>
      <c r="E5147" s="98">
        <v>-1.6669295893148139E-2</v>
      </c>
      <c r="F5147" s="98">
        <v>5138</v>
      </c>
      <c r="G5147" s="76">
        <f t="shared" ca="1" si="164"/>
        <v>4.8702030089080244E-2</v>
      </c>
    </row>
    <row r="5148" spans="2:7">
      <c r="B5148" s="283">
        <v>44026.645833333336</v>
      </c>
      <c r="C5148" s="284">
        <v>316.7</v>
      </c>
      <c r="D5148" s="98">
        <f t="shared" si="165"/>
        <v>0.69358288770053478</v>
      </c>
      <c r="E5148" s="98">
        <v>-1.6673393982674534E-2</v>
      </c>
      <c r="F5148" s="98">
        <v>5139</v>
      </c>
      <c r="G5148" s="76">
        <f t="shared" ca="1" si="164"/>
        <v>-3.0666171507307494E-2</v>
      </c>
    </row>
    <row r="5149" spans="2:7">
      <c r="B5149" s="283">
        <v>42124.645833333336</v>
      </c>
      <c r="C5149" s="284">
        <v>162.62</v>
      </c>
      <c r="D5149" s="98">
        <f t="shared" si="165"/>
        <v>-0.48651720871487214</v>
      </c>
      <c r="E5149" s="98">
        <v>-1.6688837828032321E-2</v>
      </c>
      <c r="F5149" s="98">
        <v>5140</v>
      </c>
      <c r="G5149" s="76">
        <f t="shared" ca="1" si="164"/>
        <v>-5.6998287947437533E-2</v>
      </c>
    </row>
    <row r="5150" spans="2:7">
      <c r="B5150" s="283">
        <v>41225.645833333336</v>
      </c>
      <c r="C5150" s="284">
        <v>214.42</v>
      </c>
      <c r="D5150" s="98">
        <f t="shared" si="165"/>
        <v>0.31853400565736067</v>
      </c>
      <c r="E5150" s="98">
        <v>-1.6692653398147406E-2</v>
      </c>
      <c r="F5150" s="98">
        <v>5141</v>
      </c>
      <c r="G5150" s="76">
        <f t="shared" ca="1" si="164"/>
        <v>2.6655054667173269E-2</v>
      </c>
    </row>
    <row r="5151" spans="2:7">
      <c r="B5151" s="283">
        <v>44503.645833333336</v>
      </c>
      <c r="C5151" s="284">
        <v>416.97</v>
      </c>
      <c r="D5151" s="98">
        <f t="shared" si="165"/>
        <v>0.94464135808226879</v>
      </c>
      <c r="E5151" s="98">
        <v>-1.6696144322603468E-2</v>
      </c>
      <c r="F5151" s="98">
        <v>5142</v>
      </c>
      <c r="G5151" s="76">
        <f t="shared" ca="1" si="164"/>
        <v>2.8427539344197766E-2</v>
      </c>
    </row>
    <row r="5152" spans="2:7">
      <c r="B5152" s="283">
        <v>43256.645833333336</v>
      </c>
      <c r="C5152" s="284">
        <v>237.25</v>
      </c>
      <c r="D5152" s="98">
        <f t="shared" si="165"/>
        <v>-0.43101422164664127</v>
      </c>
      <c r="E5152" s="98">
        <v>-1.6702586206896575E-2</v>
      </c>
      <c r="F5152" s="98">
        <v>5143</v>
      </c>
      <c r="G5152" s="76">
        <f t="shared" ca="1" si="164"/>
        <v>2.5087197662451946E-2</v>
      </c>
    </row>
    <row r="5153" spans="2:7">
      <c r="B5153" s="283">
        <v>38439.645833333336</v>
      </c>
      <c r="C5153" s="284">
        <v>50.57</v>
      </c>
      <c r="D5153" s="98">
        <f t="shared" si="165"/>
        <v>-0.7868493150684932</v>
      </c>
      <c r="E5153" s="98">
        <v>-1.6721757728952014E-2</v>
      </c>
      <c r="F5153" s="98">
        <v>5144</v>
      </c>
      <c r="G5153" s="76">
        <f t="shared" ca="1" si="164"/>
        <v>1.7053113134461423E-2</v>
      </c>
    </row>
    <row r="5154" spans="2:7">
      <c r="B5154" s="283">
        <v>39322.645833333336</v>
      </c>
      <c r="C5154" s="284">
        <v>83.36</v>
      </c>
      <c r="D5154" s="98">
        <f t="shared" si="165"/>
        <v>0.64840814712280004</v>
      </c>
      <c r="E5154" s="98">
        <v>-1.6749233309742872E-2</v>
      </c>
      <c r="F5154" s="98">
        <v>5145</v>
      </c>
      <c r="G5154" s="76">
        <f t="shared" ca="1" si="164"/>
        <v>3.68517122995832E-2</v>
      </c>
    </row>
    <row r="5155" spans="2:7">
      <c r="B5155" s="283">
        <v>40177.645833333336</v>
      </c>
      <c r="C5155" s="284">
        <v>129.47999999999999</v>
      </c>
      <c r="D5155" s="98">
        <f t="shared" si="165"/>
        <v>0.55326295585412666</v>
      </c>
      <c r="E5155" s="98">
        <v>-1.6781836130306038E-2</v>
      </c>
      <c r="F5155" s="98">
        <v>5146</v>
      </c>
      <c r="G5155" s="76">
        <f t="shared" ca="1" si="164"/>
        <v>-4.1220862742251618E-2</v>
      </c>
    </row>
    <row r="5156" spans="2:7">
      <c r="B5156" s="283">
        <v>44481.645833333336</v>
      </c>
      <c r="C5156" s="284">
        <v>415.82</v>
      </c>
      <c r="D5156" s="98">
        <f t="shared" si="165"/>
        <v>2.2114612295335188</v>
      </c>
      <c r="E5156" s="98">
        <v>-1.6788045020334819E-2</v>
      </c>
      <c r="F5156" s="98">
        <v>5147</v>
      </c>
      <c r="G5156" s="76">
        <f t="shared" ca="1" si="164"/>
        <v>2.6942099521506425E-2</v>
      </c>
    </row>
    <row r="5157" spans="2:7">
      <c r="B5157" s="283">
        <v>37328.645833333336</v>
      </c>
      <c r="C5157" s="284">
        <v>24</v>
      </c>
      <c r="D5157" s="98">
        <f t="shared" si="165"/>
        <v>-0.94228271848395939</v>
      </c>
      <c r="E5157" s="98">
        <v>-1.6796394920114754E-2</v>
      </c>
      <c r="F5157" s="98">
        <v>5148</v>
      </c>
      <c r="G5157" s="76">
        <f t="shared" ca="1" si="164"/>
        <v>2.7298485995980792E-2</v>
      </c>
    </row>
    <row r="5158" spans="2:7">
      <c r="B5158" s="283">
        <v>37007.645833333336</v>
      </c>
      <c r="C5158" s="284">
        <v>23.41</v>
      </c>
      <c r="D5158" s="98">
        <f t="shared" si="165"/>
        <v>-2.458333333333329E-2</v>
      </c>
      <c r="E5158" s="98">
        <v>-1.6799664006719839E-2</v>
      </c>
      <c r="F5158" s="98">
        <v>5149</v>
      </c>
      <c r="G5158" s="76">
        <f t="shared" ca="1" si="164"/>
        <v>-1.2946551372927804E-2</v>
      </c>
    </row>
    <row r="5159" spans="2:7">
      <c r="B5159" s="283">
        <v>41137.645833333336</v>
      </c>
      <c r="C5159" s="284">
        <v>210.66</v>
      </c>
      <c r="D5159" s="98">
        <f t="shared" si="165"/>
        <v>7.9987184963690723</v>
      </c>
      <c r="E5159" s="98">
        <v>-1.6802016241948992E-2</v>
      </c>
      <c r="F5159" s="98">
        <v>5150</v>
      </c>
      <c r="G5159" s="76">
        <f t="shared" ca="1" si="164"/>
        <v>2.5438558147249182E-2</v>
      </c>
    </row>
    <row r="5160" spans="2:7">
      <c r="B5160" s="283">
        <v>42130.645833333336</v>
      </c>
      <c r="C5160" s="284">
        <v>162</v>
      </c>
      <c r="D5160" s="98">
        <f t="shared" si="165"/>
        <v>-0.23098832241526635</v>
      </c>
      <c r="E5160" s="98">
        <v>-1.6811312738969519E-2</v>
      </c>
      <c r="F5160" s="98">
        <v>5151</v>
      </c>
      <c r="G5160" s="76">
        <f t="shared" ca="1" si="164"/>
        <v>3.1133703566784781E-2</v>
      </c>
    </row>
    <row r="5161" spans="2:7">
      <c r="B5161" s="283">
        <v>42493.645833333336</v>
      </c>
      <c r="C5161" s="284">
        <v>293.77</v>
      </c>
      <c r="D5161" s="98">
        <f t="shared" si="165"/>
        <v>0.81339506172839493</v>
      </c>
      <c r="E5161" s="98">
        <v>-1.6834002677376225E-2</v>
      </c>
      <c r="F5161" s="98">
        <v>5152</v>
      </c>
      <c r="G5161" s="76">
        <f t="shared" ca="1" si="164"/>
        <v>2.4653202228847634E-2</v>
      </c>
    </row>
    <row r="5162" spans="2:7">
      <c r="B5162" s="283">
        <v>40528.645833333336</v>
      </c>
      <c r="C5162" s="284">
        <v>132.5</v>
      </c>
      <c r="D5162" s="98">
        <f t="shared" si="165"/>
        <v>-0.54896687885080164</v>
      </c>
      <c r="E5162" s="98">
        <v>-1.6843511167173753E-2</v>
      </c>
      <c r="F5162" s="98">
        <v>5153</v>
      </c>
      <c r="G5162" s="76">
        <f t="shared" ca="1" si="164"/>
        <v>-6.2458131753722538E-4</v>
      </c>
    </row>
    <row r="5163" spans="2:7">
      <c r="B5163" s="283">
        <v>43607.645833333336</v>
      </c>
      <c r="C5163" s="284">
        <v>337.95</v>
      </c>
      <c r="D5163" s="98">
        <f t="shared" si="165"/>
        <v>1.550566037735849</v>
      </c>
      <c r="E5163" s="98">
        <v>-1.6872727272727261E-2</v>
      </c>
      <c r="F5163" s="98">
        <v>5154</v>
      </c>
      <c r="G5163" s="76">
        <f t="shared" ca="1" si="164"/>
        <v>2.5491257405949822E-2</v>
      </c>
    </row>
    <row r="5164" spans="2:7">
      <c r="B5164" s="283">
        <v>39986.645833333336</v>
      </c>
      <c r="C5164" s="284">
        <v>76.83</v>
      </c>
      <c r="D5164" s="98">
        <f t="shared" si="165"/>
        <v>-0.77265867731913007</v>
      </c>
      <c r="E5164" s="98">
        <v>-1.6890595009596998E-2</v>
      </c>
      <c r="F5164" s="98">
        <v>5155</v>
      </c>
      <c r="G5164" s="76">
        <f t="shared" ca="1" si="164"/>
        <v>7.5700614863733577E-3</v>
      </c>
    </row>
    <row r="5165" spans="2:7">
      <c r="B5165" s="283">
        <v>44137.645833333336</v>
      </c>
      <c r="C5165" s="284">
        <v>293.93</v>
      </c>
      <c r="D5165" s="98">
        <f t="shared" si="165"/>
        <v>2.8257191201353637</v>
      </c>
      <c r="E5165" s="98">
        <v>-1.6890761923874509E-2</v>
      </c>
      <c r="F5165" s="98">
        <v>5156</v>
      </c>
      <c r="G5165" s="76">
        <f t="shared" ca="1" si="164"/>
        <v>3.0990912787997624E-3</v>
      </c>
    </row>
    <row r="5166" spans="2:7">
      <c r="B5166" s="283">
        <v>41586.645833333336</v>
      </c>
      <c r="C5166" s="284">
        <v>179.83</v>
      </c>
      <c r="D5166" s="98">
        <f t="shared" si="165"/>
        <v>-0.38818766372945934</v>
      </c>
      <c r="E5166" s="98">
        <v>-1.6892630658211116E-2</v>
      </c>
      <c r="F5166" s="98">
        <v>5157</v>
      </c>
      <c r="G5166" s="76">
        <f t="shared" ca="1" si="164"/>
        <v>4.1417726588988235E-2</v>
      </c>
    </row>
    <row r="5167" spans="2:7">
      <c r="B5167" s="283">
        <v>41466.645833333336</v>
      </c>
      <c r="C5167" s="284">
        <v>182.12</v>
      </c>
      <c r="D5167" s="98">
        <f t="shared" si="165"/>
        <v>1.2734249012956722E-2</v>
      </c>
      <c r="E5167" s="98">
        <v>-1.689608636977058E-2</v>
      </c>
      <c r="F5167" s="98">
        <v>5158</v>
      </c>
      <c r="G5167" s="76">
        <f t="shared" ca="1" si="164"/>
        <v>-4.2470462110070537E-2</v>
      </c>
    </row>
    <row r="5168" spans="2:7">
      <c r="B5168" s="283">
        <v>38120.645833333336</v>
      </c>
      <c r="C5168" s="284">
        <v>25.56</v>
      </c>
      <c r="D5168" s="98">
        <f t="shared" si="165"/>
        <v>-0.85965297605974089</v>
      </c>
      <c r="E5168" s="98">
        <v>-1.692307692307693E-2</v>
      </c>
      <c r="F5168" s="98">
        <v>5159</v>
      </c>
      <c r="G5168" s="76">
        <f t="shared" ca="1" si="164"/>
        <v>2.0528650872357859E-2</v>
      </c>
    </row>
    <row r="5169" spans="2:7">
      <c r="B5169" s="283">
        <v>41607.645833333336</v>
      </c>
      <c r="C5169" s="284">
        <v>174.53</v>
      </c>
      <c r="D5169" s="98">
        <f t="shared" si="165"/>
        <v>5.8282472613458536</v>
      </c>
      <c r="E5169" s="98">
        <v>-1.6953925875858866E-2</v>
      </c>
      <c r="F5169" s="98">
        <v>5160</v>
      </c>
      <c r="G5169" s="76">
        <f t="shared" ca="1" si="164"/>
        <v>5.1139035948883065E-3</v>
      </c>
    </row>
    <row r="5170" spans="2:7">
      <c r="B5170" s="283">
        <v>37488.645833333336</v>
      </c>
      <c r="C5170" s="284">
        <v>23.77</v>
      </c>
      <c r="D5170" s="98">
        <f t="shared" si="165"/>
        <v>-0.86380564945854577</v>
      </c>
      <c r="E5170" s="98">
        <v>-1.6956162117452434E-2</v>
      </c>
      <c r="F5170" s="98">
        <v>5161</v>
      </c>
      <c r="G5170" s="76">
        <f t="shared" ca="1" si="164"/>
        <v>-2.842497308958337E-3</v>
      </c>
    </row>
    <row r="5171" spans="2:7">
      <c r="B5171" s="283">
        <v>41367.645833333336</v>
      </c>
      <c r="C5171" s="284">
        <v>174.93</v>
      </c>
      <c r="D5171" s="98">
        <f t="shared" si="165"/>
        <v>6.3592763988220451</v>
      </c>
      <c r="E5171" s="98">
        <v>-1.6971059286316259E-2</v>
      </c>
      <c r="F5171" s="98">
        <v>5162</v>
      </c>
      <c r="G5171" s="76">
        <f t="shared" ca="1" si="164"/>
        <v>3.2140489549292002E-2</v>
      </c>
    </row>
    <row r="5172" spans="2:7">
      <c r="B5172" s="283">
        <v>44397.645833333336</v>
      </c>
      <c r="C5172" s="284">
        <v>342.35</v>
      </c>
      <c r="D5172" s="98">
        <f t="shared" si="165"/>
        <v>0.95706854170239519</v>
      </c>
      <c r="E5172" s="98">
        <v>-1.6998305912079625E-2</v>
      </c>
      <c r="F5172" s="98">
        <v>5163</v>
      </c>
      <c r="G5172" s="76">
        <f t="shared" ca="1" si="164"/>
        <v>5.0060289697264608E-2</v>
      </c>
    </row>
    <row r="5173" spans="2:7">
      <c r="B5173" s="283">
        <v>43475.645833333336</v>
      </c>
      <c r="C5173" s="284">
        <v>297.08</v>
      </c>
      <c r="D5173" s="98">
        <f t="shared" si="165"/>
        <v>-0.13223309478603773</v>
      </c>
      <c r="E5173" s="98">
        <v>-1.7007477996161868E-2</v>
      </c>
      <c r="F5173" s="98">
        <v>5164</v>
      </c>
      <c r="G5173" s="76">
        <f t="shared" ca="1" si="164"/>
        <v>2.6693107080809006E-2</v>
      </c>
    </row>
    <row r="5174" spans="2:7">
      <c r="B5174" s="283">
        <v>45723.645833333336</v>
      </c>
      <c r="C5174" s="284">
        <v>1775.45</v>
      </c>
      <c r="D5174" s="98">
        <f t="shared" si="165"/>
        <v>4.9763363403796959</v>
      </c>
      <c r="E5174" s="98">
        <v>-1.7024692725058133E-2</v>
      </c>
      <c r="F5174" s="98">
        <v>5165</v>
      </c>
      <c r="G5174" s="76">
        <f t="shared" ca="1" si="164"/>
        <v>1.0148836343061995E-2</v>
      </c>
    </row>
    <row r="5175" spans="2:7">
      <c r="B5175" s="283">
        <v>42179.645833333336</v>
      </c>
      <c r="C5175" s="284">
        <v>155.52000000000001</v>
      </c>
      <c r="D5175" s="98">
        <f t="shared" si="165"/>
        <v>-0.91240530569714717</v>
      </c>
      <c r="E5175" s="98">
        <v>-1.7064846416382173E-2</v>
      </c>
      <c r="F5175" s="98">
        <v>5166</v>
      </c>
      <c r="G5175" s="76">
        <f t="shared" ca="1" si="164"/>
        <v>4.1959295450519095E-2</v>
      </c>
    </row>
    <row r="5176" spans="2:7">
      <c r="B5176" s="283">
        <v>38181.645833333336</v>
      </c>
      <c r="C5176" s="284">
        <v>25.33</v>
      </c>
      <c r="D5176" s="98">
        <f t="shared" si="165"/>
        <v>-0.83712705761316875</v>
      </c>
      <c r="E5176" s="98">
        <v>-1.7074117190531646E-2</v>
      </c>
      <c r="F5176" s="98">
        <v>5167</v>
      </c>
      <c r="G5176" s="76">
        <f t="shared" ca="1" si="164"/>
        <v>-6.5610831929961561E-2</v>
      </c>
    </row>
    <row r="5177" spans="2:7">
      <c r="B5177" s="283">
        <v>37039.645833333336</v>
      </c>
      <c r="C5177" s="284">
        <v>23</v>
      </c>
      <c r="D5177" s="98">
        <f t="shared" si="165"/>
        <v>-9.1985787603631963E-2</v>
      </c>
      <c r="E5177" s="98">
        <v>-1.7094017094017033E-2</v>
      </c>
      <c r="F5177" s="98">
        <v>5168</v>
      </c>
      <c r="G5177" s="76">
        <f t="shared" ca="1" si="164"/>
        <v>1.910050378784527E-2</v>
      </c>
    </row>
    <row r="5178" spans="2:7">
      <c r="B5178" s="283">
        <v>41813.645833333336</v>
      </c>
      <c r="C5178" s="284">
        <v>190.28</v>
      </c>
      <c r="D5178" s="98">
        <f t="shared" si="165"/>
        <v>7.2730434782608704</v>
      </c>
      <c r="E5178" s="98">
        <v>-1.7097990598687995E-2</v>
      </c>
      <c r="F5178" s="98">
        <v>5169</v>
      </c>
      <c r="G5178" s="76">
        <f t="shared" ca="1" si="164"/>
        <v>-2.7267561956867796E-2</v>
      </c>
    </row>
    <row r="5179" spans="2:7">
      <c r="B5179" s="283">
        <v>43651.645833333336</v>
      </c>
      <c r="C5179" s="284">
        <v>272.87</v>
      </c>
      <c r="D5179" s="98">
        <f t="shared" si="165"/>
        <v>0.43404456590287999</v>
      </c>
      <c r="E5179" s="98">
        <v>-1.710971832000574E-2</v>
      </c>
      <c r="F5179" s="98">
        <v>5170</v>
      </c>
      <c r="G5179" s="76">
        <f t="shared" ca="1" si="164"/>
        <v>6.203143977416118E-3</v>
      </c>
    </row>
    <row r="5180" spans="2:7">
      <c r="B5180" s="283">
        <v>45306.645833333336</v>
      </c>
      <c r="C5180" s="284">
        <v>720.52</v>
      </c>
      <c r="D5180" s="98">
        <f t="shared" si="165"/>
        <v>1.6405247920255066</v>
      </c>
      <c r="E5180" s="98">
        <v>-1.7119783922408538E-2</v>
      </c>
      <c r="F5180" s="98">
        <v>5171</v>
      </c>
      <c r="G5180" s="76">
        <f t="shared" ca="1" si="164"/>
        <v>-6.581378129830763E-3</v>
      </c>
    </row>
    <row r="5181" spans="2:7">
      <c r="B5181" s="283">
        <v>41655.645833333336</v>
      </c>
      <c r="C5181" s="284">
        <v>169.74</v>
      </c>
      <c r="D5181" s="98">
        <f t="shared" si="165"/>
        <v>-0.76442014100927103</v>
      </c>
      <c r="E5181" s="98">
        <v>-1.7139548349739298E-2</v>
      </c>
      <c r="F5181" s="98">
        <v>5172</v>
      </c>
      <c r="G5181" s="76">
        <f t="shared" ca="1" si="164"/>
        <v>3.5020261140816078E-2</v>
      </c>
    </row>
    <row r="5182" spans="2:7">
      <c r="B5182" s="283">
        <v>44405.645833333336</v>
      </c>
      <c r="C5182" s="284">
        <v>350.85</v>
      </c>
      <c r="D5182" s="98">
        <f t="shared" si="165"/>
        <v>1.0669848002827855</v>
      </c>
      <c r="E5182" s="98">
        <v>-1.7144297840154699E-2</v>
      </c>
      <c r="F5182" s="98">
        <v>5173</v>
      </c>
      <c r="G5182" s="76">
        <f t="shared" ca="1" si="164"/>
        <v>6.9412632605027873E-3</v>
      </c>
    </row>
    <row r="5183" spans="2:7">
      <c r="B5183" s="283">
        <v>38036.645833333336</v>
      </c>
      <c r="C5183" s="284">
        <v>26.37</v>
      </c>
      <c r="D5183" s="98">
        <f t="shared" si="165"/>
        <v>-0.92483967507481835</v>
      </c>
      <c r="E5183" s="98">
        <v>-1.7144986954901076E-2</v>
      </c>
      <c r="F5183" s="98">
        <v>5174</v>
      </c>
      <c r="G5183" s="76">
        <f t="shared" ca="1" si="164"/>
        <v>-3.1856277307563151E-2</v>
      </c>
    </row>
    <row r="5184" spans="2:7">
      <c r="B5184" s="283">
        <v>38330.645833333336</v>
      </c>
      <c r="C5184" s="284">
        <v>32.08</v>
      </c>
      <c r="D5184" s="98">
        <f t="shared" si="165"/>
        <v>0.21653394008342808</v>
      </c>
      <c r="E5184" s="98">
        <v>-1.7156862745098089E-2</v>
      </c>
      <c r="F5184" s="98">
        <v>5175</v>
      </c>
      <c r="G5184" s="76">
        <f t="shared" ca="1" si="164"/>
        <v>1.1614245638861827E-2</v>
      </c>
    </row>
    <row r="5185" spans="2:7">
      <c r="B5185" s="283">
        <v>44358.645833333336</v>
      </c>
      <c r="C5185" s="284">
        <v>311.23</v>
      </c>
      <c r="D5185" s="98">
        <f t="shared" si="165"/>
        <v>8.7016832917705749</v>
      </c>
      <c r="E5185" s="98">
        <v>-1.7178766539299617E-2</v>
      </c>
      <c r="F5185" s="98">
        <v>5176</v>
      </c>
      <c r="G5185" s="76">
        <f t="shared" ca="1" si="164"/>
        <v>-4.2233273837696976E-2</v>
      </c>
    </row>
    <row r="5186" spans="2:7">
      <c r="B5186" s="283">
        <v>44083.645833333336</v>
      </c>
      <c r="C5186" s="284">
        <v>303.57</v>
      </c>
      <c r="D5186" s="98">
        <f t="shared" si="165"/>
        <v>-2.4612023262539084E-2</v>
      </c>
      <c r="E5186" s="98">
        <v>-1.719114219114215E-2</v>
      </c>
      <c r="F5186" s="98">
        <v>5177</v>
      </c>
      <c r="G5186" s="76">
        <f t="shared" ca="1" si="164"/>
        <v>-2.2979640972521638E-3</v>
      </c>
    </row>
    <row r="5187" spans="2:7">
      <c r="B5187" s="283">
        <v>44375.645833333336</v>
      </c>
      <c r="C5187" s="284">
        <v>336</v>
      </c>
      <c r="D5187" s="98">
        <f t="shared" si="165"/>
        <v>0.10682873801759074</v>
      </c>
      <c r="E5187" s="98">
        <v>-1.7199017199017175E-2</v>
      </c>
      <c r="F5187" s="98">
        <v>5178</v>
      </c>
      <c r="G5187" s="76">
        <f t="shared" ca="1" si="164"/>
        <v>-2.2508685278002819E-2</v>
      </c>
    </row>
    <row r="5188" spans="2:7">
      <c r="B5188" s="283">
        <v>45005.645833333336</v>
      </c>
      <c r="C5188" s="284">
        <v>628.67999999999995</v>
      </c>
      <c r="D5188" s="98">
        <f t="shared" si="165"/>
        <v>0.8710714285714285</v>
      </c>
      <c r="E5188" s="98">
        <v>-1.722682507425366E-2</v>
      </c>
      <c r="F5188" s="98">
        <v>5179</v>
      </c>
      <c r="G5188" s="76">
        <f t="shared" ca="1" si="164"/>
        <v>1.1020674925585717E-2</v>
      </c>
    </row>
    <row r="5189" spans="2:7">
      <c r="B5189" s="283">
        <v>39253.645833333336</v>
      </c>
      <c r="C5189" s="284">
        <v>97.54</v>
      </c>
      <c r="D5189" s="98">
        <f t="shared" si="165"/>
        <v>-0.84484952599096519</v>
      </c>
      <c r="E5189" s="98">
        <v>-1.7229219143576779E-2</v>
      </c>
      <c r="F5189" s="98">
        <v>5180</v>
      </c>
      <c r="G5189" s="76">
        <f t="shared" ca="1" si="164"/>
        <v>3.3447052975574486E-3</v>
      </c>
    </row>
    <row r="5190" spans="2:7">
      <c r="B5190" s="283">
        <v>42160.645833333336</v>
      </c>
      <c r="C5190" s="284">
        <v>158</v>
      </c>
      <c r="D5190" s="98">
        <f t="shared" si="165"/>
        <v>0.61984826737748611</v>
      </c>
      <c r="E5190" s="98">
        <v>-1.7229582633575991E-2</v>
      </c>
      <c r="F5190" s="98">
        <v>5181</v>
      </c>
      <c r="G5190" s="76">
        <f t="shared" ca="1" si="164"/>
        <v>-5.7097290777577893E-2</v>
      </c>
    </row>
    <row r="5191" spans="2:7">
      <c r="B5191" s="283">
        <v>44813.645833333336</v>
      </c>
      <c r="C5191" s="284">
        <v>371.33</v>
      </c>
      <c r="D5191" s="98">
        <f t="shared" si="165"/>
        <v>1.3501898734177216</v>
      </c>
      <c r="E5191" s="98">
        <v>-1.7255524679105516E-2</v>
      </c>
      <c r="F5191" s="98">
        <v>5182</v>
      </c>
      <c r="G5191" s="76">
        <f t="shared" ca="1" si="164"/>
        <v>-2.2849801187074623E-2</v>
      </c>
    </row>
    <row r="5192" spans="2:7">
      <c r="B5192" s="283">
        <v>37553.645833333336</v>
      </c>
      <c r="C5192" s="284">
        <v>23.35</v>
      </c>
      <c r="D5192" s="98">
        <f t="shared" si="165"/>
        <v>-0.93711792744997713</v>
      </c>
      <c r="E5192" s="98">
        <v>-1.7255892255892302E-2</v>
      </c>
      <c r="F5192" s="98">
        <v>5183</v>
      </c>
      <c r="G5192" s="76">
        <f t="shared" ca="1" si="164"/>
        <v>1.0822534548621324E-2</v>
      </c>
    </row>
    <row r="5193" spans="2:7">
      <c r="B5193" s="283">
        <v>45719.645833333336</v>
      </c>
      <c r="C5193" s="284">
        <v>1699.95</v>
      </c>
      <c r="D5193" s="98">
        <f t="shared" si="165"/>
        <v>71.80299785867237</v>
      </c>
      <c r="E5193" s="98">
        <v>-1.7256330211585125E-2</v>
      </c>
      <c r="F5193" s="98">
        <v>5184</v>
      </c>
      <c r="G5193" s="76">
        <f t="shared" ca="1" si="164"/>
        <v>1.8666889540622567E-2</v>
      </c>
    </row>
    <row r="5194" spans="2:7">
      <c r="B5194" s="283">
        <v>42720.645833333336</v>
      </c>
      <c r="C5194" s="284">
        <v>294.27999999999997</v>
      </c>
      <c r="D5194" s="98">
        <f t="shared" si="165"/>
        <v>-0.82688902614782789</v>
      </c>
      <c r="E5194" s="98">
        <v>-1.7264985807313504E-2</v>
      </c>
      <c r="F5194" s="98">
        <v>5185</v>
      </c>
      <c r="G5194" s="76">
        <f t="shared" ref="G5194:G5257" ca="1" si="166">_xlfn.NORM.INV(RAND(),M$12,M$13)</f>
        <v>-1.1538454655215694E-2</v>
      </c>
    </row>
    <row r="5195" spans="2:7">
      <c r="B5195" s="283">
        <v>40814.645833333336</v>
      </c>
      <c r="C5195" s="284">
        <v>234.9</v>
      </c>
      <c r="D5195" s="98">
        <f t="shared" ref="D5195:D5258" si="167">C5195/C5194-1</f>
        <v>-0.20178061709936101</v>
      </c>
      <c r="E5195" s="98">
        <v>-1.7278165920595723E-2</v>
      </c>
      <c r="F5195" s="98">
        <v>5186</v>
      </c>
      <c r="G5195" s="76">
        <f t="shared" ca="1" si="166"/>
        <v>2.3048930061101262E-2</v>
      </c>
    </row>
    <row r="5196" spans="2:7">
      <c r="B5196" s="283">
        <v>41187.645833333336</v>
      </c>
      <c r="C5196" s="284">
        <v>225.71</v>
      </c>
      <c r="D5196" s="98">
        <f t="shared" si="167"/>
        <v>-3.912303107705406E-2</v>
      </c>
      <c r="E5196" s="98">
        <v>-1.7284918146987072E-2</v>
      </c>
      <c r="F5196" s="98">
        <v>5187</v>
      </c>
      <c r="G5196" s="76">
        <f t="shared" ca="1" si="166"/>
        <v>2.0202413950681546E-2</v>
      </c>
    </row>
    <row r="5197" spans="2:7">
      <c r="B5197" s="283">
        <v>36915.645833333336</v>
      </c>
      <c r="C5197" s="284">
        <v>39.21</v>
      </c>
      <c r="D5197" s="98">
        <f t="shared" si="167"/>
        <v>-0.82628151167427233</v>
      </c>
      <c r="E5197" s="98">
        <v>-1.7293233082706694E-2</v>
      </c>
      <c r="F5197" s="98">
        <v>5188</v>
      </c>
      <c r="G5197" s="76">
        <f t="shared" ca="1" si="166"/>
        <v>-1.0238841113180349E-2</v>
      </c>
    </row>
    <row r="5198" spans="2:7">
      <c r="B5198" s="283">
        <v>45783.645833333336</v>
      </c>
      <c r="C5198" s="284">
        <v>2884.67</v>
      </c>
      <c r="D5198" s="98">
        <f t="shared" si="167"/>
        <v>72.569752614129044</v>
      </c>
      <c r="E5198" s="98">
        <v>-1.7315619144949723E-2</v>
      </c>
      <c r="F5198" s="98">
        <v>5189</v>
      </c>
      <c r="G5198" s="76">
        <f t="shared" ca="1" si="166"/>
        <v>-2.5515846062294782E-2</v>
      </c>
    </row>
    <row r="5199" spans="2:7">
      <c r="B5199" s="283">
        <v>40021.645833333336</v>
      </c>
      <c r="C5199" s="284">
        <v>93.5</v>
      </c>
      <c r="D5199" s="98">
        <f t="shared" si="167"/>
        <v>-0.96758728034749208</v>
      </c>
      <c r="E5199" s="98">
        <v>-1.7341040462427793E-2</v>
      </c>
      <c r="F5199" s="98">
        <v>5190</v>
      </c>
      <c r="G5199" s="76">
        <f t="shared" ca="1" si="166"/>
        <v>2.384291290991874E-3</v>
      </c>
    </row>
    <row r="5200" spans="2:7">
      <c r="B5200" s="283">
        <v>40044.645833333336</v>
      </c>
      <c r="C5200" s="284">
        <v>106.49</v>
      </c>
      <c r="D5200" s="98">
        <f t="shared" si="167"/>
        <v>0.13893048128342245</v>
      </c>
      <c r="E5200" s="98">
        <v>-1.7347974531697008E-2</v>
      </c>
      <c r="F5200" s="98">
        <v>5191</v>
      </c>
      <c r="G5200" s="76">
        <f t="shared" ca="1" si="166"/>
        <v>-8.4421684560525845E-3</v>
      </c>
    </row>
    <row r="5201" spans="2:7">
      <c r="B5201" s="283">
        <v>41635.645833333336</v>
      </c>
      <c r="C5201" s="284">
        <v>168.76</v>
      </c>
      <c r="D5201" s="98">
        <f t="shared" si="167"/>
        <v>0.58474974175978955</v>
      </c>
      <c r="E5201" s="98">
        <v>-1.735181087690707E-2</v>
      </c>
      <c r="F5201" s="98">
        <v>5192</v>
      </c>
      <c r="G5201" s="76">
        <f t="shared" ca="1" si="166"/>
        <v>-2.2952517601687983E-2</v>
      </c>
    </row>
    <row r="5202" spans="2:7">
      <c r="B5202" s="283">
        <v>36930.645833333336</v>
      </c>
      <c r="C5202" s="284">
        <v>33.409999999999997</v>
      </c>
      <c r="D5202" s="98">
        <f t="shared" si="167"/>
        <v>-0.80202654657501782</v>
      </c>
      <c r="E5202" s="98">
        <v>-1.7352941176470682E-2</v>
      </c>
      <c r="F5202" s="98">
        <v>5193</v>
      </c>
      <c r="G5202" s="76">
        <f t="shared" ca="1" si="166"/>
        <v>-2.362795635451528E-2</v>
      </c>
    </row>
    <row r="5203" spans="2:7">
      <c r="B5203" s="283">
        <v>45301.645833333336</v>
      </c>
      <c r="C5203" s="284">
        <v>732.13</v>
      </c>
      <c r="D5203" s="98">
        <f t="shared" si="167"/>
        <v>20.913498952409462</v>
      </c>
      <c r="E5203" s="98">
        <v>-1.7367495671547717E-2</v>
      </c>
      <c r="F5203" s="98">
        <v>5194</v>
      </c>
      <c r="G5203" s="76">
        <f t="shared" ca="1" si="166"/>
        <v>4.3280192985926058E-2</v>
      </c>
    </row>
    <row r="5204" spans="2:7">
      <c r="B5204" s="283">
        <v>43633.645833333336</v>
      </c>
      <c r="C5204" s="284">
        <v>289.35000000000002</v>
      </c>
      <c r="D5204" s="98">
        <f t="shared" si="167"/>
        <v>-0.60478330351167142</v>
      </c>
      <c r="E5204" s="98">
        <v>-1.7387170170136246E-2</v>
      </c>
      <c r="F5204" s="98">
        <v>5195</v>
      </c>
      <c r="G5204" s="76">
        <f t="shared" ca="1" si="166"/>
        <v>1.3017053508777028E-2</v>
      </c>
    </row>
    <row r="5205" spans="2:7">
      <c r="B5205" s="283">
        <v>37019.645833333336</v>
      </c>
      <c r="C5205" s="284">
        <v>22.6</v>
      </c>
      <c r="D5205" s="98">
        <f t="shared" si="167"/>
        <v>-0.92189390012096073</v>
      </c>
      <c r="E5205" s="98">
        <v>-1.7391304347825987E-2</v>
      </c>
      <c r="F5205" s="98">
        <v>5196</v>
      </c>
      <c r="G5205" s="76">
        <f t="shared" ca="1" si="166"/>
        <v>-2.3740061793428833E-2</v>
      </c>
    </row>
    <row r="5206" spans="2:7">
      <c r="B5206" s="283">
        <v>42010.645833333336</v>
      </c>
      <c r="C5206" s="284">
        <v>192.05</v>
      </c>
      <c r="D5206" s="98">
        <f t="shared" si="167"/>
        <v>7.4977876106194685</v>
      </c>
      <c r="E5206" s="98">
        <v>-1.7395753389613633E-2</v>
      </c>
      <c r="F5206" s="98">
        <v>5197</v>
      </c>
      <c r="G5206" s="76">
        <f t="shared" ca="1" si="166"/>
        <v>-2.5701421318119297E-2</v>
      </c>
    </row>
    <row r="5207" spans="2:7">
      <c r="B5207" s="283">
        <v>41718.645833333336</v>
      </c>
      <c r="C5207" s="284">
        <v>205.58</v>
      </c>
      <c r="D5207" s="98">
        <f t="shared" si="167"/>
        <v>7.04504035407445E-2</v>
      </c>
      <c r="E5207" s="98">
        <v>-1.7397954306471619E-2</v>
      </c>
      <c r="F5207" s="98">
        <v>5198</v>
      </c>
      <c r="G5207" s="76">
        <f t="shared" ca="1" si="166"/>
        <v>3.4035239924248416E-2</v>
      </c>
    </row>
    <row r="5208" spans="2:7">
      <c r="B5208" s="283">
        <v>41522.645833333336</v>
      </c>
      <c r="C5208" s="284">
        <v>181.67</v>
      </c>
      <c r="D5208" s="98">
        <f t="shared" si="167"/>
        <v>-0.11630508804358408</v>
      </c>
      <c r="E5208" s="98">
        <v>-1.7415760722591767E-2</v>
      </c>
      <c r="F5208" s="98">
        <v>5199</v>
      </c>
      <c r="G5208" s="76">
        <f t="shared" ca="1" si="166"/>
        <v>-6.1001024297327788E-2</v>
      </c>
    </row>
    <row r="5209" spans="2:7">
      <c r="B5209" s="283">
        <v>37496.645833333336</v>
      </c>
      <c r="C5209" s="284">
        <v>23.13</v>
      </c>
      <c r="D5209" s="98">
        <f t="shared" si="167"/>
        <v>-0.8726812352066935</v>
      </c>
      <c r="E5209" s="98">
        <v>-1.7417162276975318E-2</v>
      </c>
      <c r="F5209" s="98">
        <v>5200</v>
      </c>
      <c r="G5209" s="76">
        <f t="shared" ca="1" si="166"/>
        <v>4.0707331806201785E-3</v>
      </c>
    </row>
    <row r="5210" spans="2:7">
      <c r="B5210" s="283">
        <v>42314.645833333336</v>
      </c>
      <c r="C5210" s="284">
        <v>311.7</v>
      </c>
      <c r="D5210" s="98">
        <f t="shared" si="167"/>
        <v>12.476005188067445</v>
      </c>
      <c r="E5210" s="98">
        <v>-1.7432147022665045E-2</v>
      </c>
      <c r="F5210" s="98">
        <v>5201</v>
      </c>
      <c r="G5210" s="76">
        <f t="shared" ca="1" si="166"/>
        <v>9.0610327509082957E-3</v>
      </c>
    </row>
    <row r="5211" spans="2:7">
      <c r="B5211" s="283">
        <v>37812.645833333336</v>
      </c>
      <c r="C5211" s="284">
        <v>23.67</v>
      </c>
      <c r="D5211" s="98">
        <f t="shared" si="167"/>
        <v>-0.92406159769008656</v>
      </c>
      <c r="E5211" s="98">
        <v>-1.743462017434616E-2</v>
      </c>
      <c r="F5211" s="98">
        <v>5202</v>
      </c>
      <c r="G5211" s="76">
        <f t="shared" ca="1" si="166"/>
        <v>2.536657984202299E-2</v>
      </c>
    </row>
    <row r="5212" spans="2:7">
      <c r="B5212" s="283">
        <v>43165.645833333336</v>
      </c>
      <c r="C5212" s="284">
        <v>280.08</v>
      </c>
      <c r="D5212" s="98">
        <f t="shared" si="167"/>
        <v>10.832699619771862</v>
      </c>
      <c r="E5212" s="98">
        <v>-1.7435537624978181E-2</v>
      </c>
      <c r="F5212" s="98">
        <v>5203</v>
      </c>
      <c r="G5212" s="76">
        <f t="shared" ca="1" si="166"/>
        <v>2.3578495592583359E-2</v>
      </c>
    </row>
    <row r="5213" spans="2:7">
      <c r="B5213" s="283">
        <v>44890.645833333336</v>
      </c>
      <c r="C5213" s="284">
        <v>580.35</v>
      </c>
      <c r="D5213" s="98">
        <f t="shared" si="167"/>
        <v>1.0720865467009428</v>
      </c>
      <c r="E5213" s="98">
        <v>-1.7438415305172206E-2</v>
      </c>
      <c r="F5213" s="98">
        <v>5204</v>
      </c>
      <c r="G5213" s="76">
        <f t="shared" ca="1" si="166"/>
        <v>4.7407804513538848E-3</v>
      </c>
    </row>
    <row r="5214" spans="2:7">
      <c r="B5214" s="283">
        <v>39742.645833333336</v>
      </c>
      <c r="C5214" s="284">
        <v>74.28</v>
      </c>
      <c r="D5214" s="98">
        <f t="shared" si="167"/>
        <v>-0.87200827087102617</v>
      </c>
      <c r="E5214" s="98">
        <v>-1.7460317460317398E-2</v>
      </c>
      <c r="F5214" s="98">
        <v>5205</v>
      </c>
      <c r="G5214" s="76">
        <f t="shared" ca="1" si="166"/>
        <v>-2.2163131377565641E-2</v>
      </c>
    </row>
    <row r="5215" spans="2:7">
      <c r="B5215" s="283">
        <v>44426.645833333336</v>
      </c>
      <c r="C5215" s="284">
        <v>341.13</v>
      </c>
      <c r="D5215" s="98">
        <f t="shared" si="167"/>
        <v>3.5924878836833605</v>
      </c>
      <c r="E5215" s="98">
        <v>-1.7482718894009208E-2</v>
      </c>
      <c r="F5215" s="98">
        <v>5206</v>
      </c>
      <c r="G5215" s="76">
        <f t="shared" ca="1" si="166"/>
        <v>8.7452008625104605E-3</v>
      </c>
    </row>
    <row r="5216" spans="2:7">
      <c r="B5216" s="283">
        <v>41060.645833333336</v>
      </c>
      <c r="C5216" s="284">
        <v>210.73</v>
      </c>
      <c r="D5216" s="98">
        <f t="shared" si="167"/>
        <v>-0.38225896285873417</v>
      </c>
      <c r="E5216" s="98">
        <v>-1.7484147706079867E-2</v>
      </c>
      <c r="F5216" s="98">
        <v>5207</v>
      </c>
      <c r="G5216" s="76">
        <f t="shared" ca="1" si="166"/>
        <v>-4.3143148554140448E-2</v>
      </c>
    </row>
    <row r="5217" spans="2:7">
      <c r="B5217" s="283">
        <v>43451.645833333336</v>
      </c>
      <c r="C5217" s="284">
        <v>303.23</v>
      </c>
      <c r="D5217" s="98">
        <f t="shared" si="167"/>
        <v>0.43895031556968656</v>
      </c>
      <c r="E5217" s="98">
        <v>-1.7496678871140148E-2</v>
      </c>
      <c r="F5217" s="98">
        <v>5208</v>
      </c>
      <c r="G5217" s="76">
        <f t="shared" ca="1" si="166"/>
        <v>-1.3372825487566168E-2</v>
      </c>
    </row>
    <row r="5218" spans="2:7">
      <c r="B5218" s="283">
        <v>44036.645833333336</v>
      </c>
      <c r="C5218" s="284">
        <v>302.93</v>
      </c>
      <c r="D5218" s="98">
        <f t="shared" si="167"/>
        <v>-9.8934801965511188E-4</v>
      </c>
      <c r="E5218" s="98">
        <v>-1.7513702850841528E-2</v>
      </c>
      <c r="F5218" s="98">
        <v>5209</v>
      </c>
      <c r="G5218" s="76">
        <f t="shared" ca="1" si="166"/>
        <v>-2.6673765457370425E-2</v>
      </c>
    </row>
    <row r="5219" spans="2:7">
      <c r="B5219" s="283">
        <v>37985.645833333336</v>
      </c>
      <c r="C5219" s="284">
        <v>29.16</v>
      </c>
      <c r="D5219" s="98">
        <f t="shared" si="167"/>
        <v>-0.90374013798567332</v>
      </c>
      <c r="E5219" s="98">
        <v>-1.7520215633423208E-2</v>
      </c>
      <c r="F5219" s="98">
        <v>5210</v>
      </c>
      <c r="G5219" s="76">
        <f t="shared" ca="1" si="166"/>
        <v>-4.6300621977646526E-3</v>
      </c>
    </row>
    <row r="5220" spans="2:7">
      <c r="B5220" s="283">
        <v>38943.645833333336</v>
      </c>
      <c r="C5220" s="284">
        <v>76.8</v>
      </c>
      <c r="D5220" s="98">
        <f t="shared" si="167"/>
        <v>1.6337448559670782</v>
      </c>
      <c r="E5220" s="98">
        <v>-1.7525905078674686E-2</v>
      </c>
      <c r="F5220" s="98">
        <v>5211</v>
      </c>
      <c r="G5220" s="76">
        <f t="shared" ca="1" si="166"/>
        <v>2.6868809580343132E-2</v>
      </c>
    </row>
    <row r="5221" spans="2:7">
      <c r="B5221" s="283">
        <v>41575.645833333336</v>
      </c>
      <c r="C5221" s="284">
        <v>176.96</v>
      </c>
      <c r="D5221" s="98">
        <f t="shared" si="167"/>
        <v>1.3041666666666667</v>
      </c>
      <c r="E5221" s="98">
        <v>-1.7543859649122751E-2</v>
      </c>
      <c r="F5221" s="98">
        <v>5212</v>
      </c>
      <c r="G5221" s="76">
        <f t="shared" ca="1" si="166"/>
        <v>-8.2211690051196915E-3</v>
      </c>
    </row>
    <row r="5222" spans="2:7">
      <c r="B5222" s="283">
        <v>39232.645833333336</v>
      </c>
      <c r="C5222" s="284">
        <v>100.14</v>
      </c>
      <c r="D5222" s="98">
        <f t="shared" si="167"/>
        <v>-0.43410940325497294</v>
      </c>
      <c r="E5222" s="98">
        <v>-1.75610713234573E-2</v>
      </c>
      <c r="F5222" s="98">
        <v>5213</v>
      </c>
      <c r="G5222" s="76">
        <f t="shared" ca="1" si="166"/>
        <v>-2.4562769404272222E-2</v>
      </c>
    </row>
    <row r="5223" spans="2:7">
      <c r="B5223" s="283">
        <v>41389.645833333336</v>
      </c>
      <c r="C5223" s="284">
        <v>160.43</v>
      </c>
      <c r="D5223" s="98">
        <f t="shared" si="167"/>
        <v>0.60205712003195533</v>
      </c>
      <c r="E5223" s="98">
        <v>-1.7575015309246766E-2</v>
      </c>
      <c r="F5223" s="98">
        <v>5214</v>
      </c>
      <c r="G5223" s="76">
        <f t="shared" ca="1" si="166"/>
        <v>-2.0546445000652235E-2</v>
      </c>
    </row>
    <row r="5224" spans="2:7">
      <c r="B5224" s="283">
        <v>40157.645833333336</v>
      </c>
      <c r="C5224" s="284">
        <v>117.32</v>
      </c>
      <c r="D5224" s="98">
        <f t="shared" si="167"/>
        <v>-0.26871532755719008</v>
      </c>
      <c r="E5224" s="98">
        <v>-1.7584994138335364E-2</v>
      </c>
      <c r="F5224" s="98">
        <v>5215</v>
      </c>
      <c r="G5224" s="76">
        <f t="shared" ca="1" si="166"/>
        <v>1.6133886658653599E-3</v>
      </c>
    </row>
    <row r="5225" spans="2:7">
      <c r="B5225" s="283">
        <v>41066.645833333336</v>
      </c>
      <c r="C5225" s="284">
        <v>205.85</v>
      </c>
      <c r="D5225" s="98">
        <f t="shared" si="167"/>
        <v>0.75460279577224698</v>
      </c>
      <c r="E5225" s="98">
        <v>-1.7610002863415075E-2</v>
      </c>
      <c r="F5225" s="98">
        <v>5216</v>
      </c>
      <c r="G5225" s="76">
        <f t="shared" ca="1" si="166"/>
        <v>2.2071598153556221E-2</v>
      </c>
    </row>
    <row r="5226" spans="2:7">
      <c r="B5226" s="283">
        <v>40877.645833333336</v>
      </c>
      <c r="C5226" s="284">
        <v>190</v>
      </c>
      <c r="D5226" s="98">
        <f t="shared" si="167"/>
        <v>-7.6997813942190851E-2</v>
      </c>
      <c r="E5226" s="98">
        <v>-1.7630939455043682E-2</v>
      </c>
      <c r="F5226" s="98">
        <v>5217</v>
      </c>
      <c r="G5226" s="76">
        <f t="shared" ca="1" si="166"/>
        <v>-3.5410076587916776E-2</v>
      </c>
    </row>
    <row r="5227" spans="2:7">
      <c r="B5227" s="283">
        <v>40031.645833333336</v>
      </c>
      <c r="C5227" s="284">
        <v>116.25</v>
      </c>
      <c r="D5227" s="98">
        <f t="shared" si="167"/>
        <v>-0.38815789473684215</v>
      </c>
      <c r="E5227" s="98">
        <v>-1.7660976846374909E-2</v>
      </c>
      <c r="F5227" s="98">
        <v>5218</v>
      </c>
      <c r="G5227" s="76">
        <f t="shared" ca="1" si="166"/>
        <v>-1.5376237969543091E-3</v>
      </c>
    </row>
    <row r="5228" spans="2:7">
      <c r="B5228" s="283">
        <v>44057.645833333336</v>
      </c>
      <c r="C5228" s="284">
        <v>312.82</v>
      </c>
      <c r="D5228" s="98">
        <f t="shared" si="167"/>
        <v>1.6909247311827955</v>
      </c>
      <c r="E5228" s="98">
        <v>-1.767938451876272E-2</v>
      </c>
      <c r="F5228" s="98">
        <v>5219</v>
      </c>
      <c r="G5228" s="76">
        <f t="shared" ca="1" si="166"/>
        <v>-7.4288378715859932E-5</v>
      </c>
    </row>
    <row r="5229" spans="2:7">
      <c r="B5229" s="283">
        <v>45859.645833333336</v>
      </c>
      <c r="C5229" s="284">
        <v>3063.33</v>
      </c>
      <c r="D5229" s="98">
        <f t="shared" si="167"/>
        <v>8.7926283485710623</v>
      </c>
      <c r="E5229" s="98">
        <v>-1.7691197691197758E-2</v>
      </c>
      <c r="F5229" s="98">
        <v>5220</v>
      </c>
      <c r="G5229" s="76">
        <f t="shared" ca="1" si="166"/>
        <v>1.2219422793693433E-2</v>
      </c>
    </row>
    <row r="5230" spans="2:7">
      <c r="B5230" s="283">
        <v>41767.645833333336</v>
      </c>
      <c r="C5230" s="284">
        <v>215.84</v>
      </c>
      <c r="D5230" s="98">
        <f t="shared" si="167"/>
        <v>-0.92954072855356751</v>
      </c>
      <c r="E5230" s="98">
        <v>-1.770354526009188E-2</v>
      </c>
      <c r="F5230" s="98">
        <v>5221</v>
      </c>
      <c r="G5230" s="76">
        <f t="shared" ca="1" si="166"/>
        <v>7.5793667381911494E-3</v>
      </c>
    </row>
    <row r="5231" spans="2:7">
      <c r="B5231" s="283">
        <v>37631.645833333336</v>
      </c>
      <c r="C5231" s="284">
        <v>22.13</v>
      </c>
      <c r="D5231" s="98">
        <f t="shared" si="167"/>
        <v>-0.89747034840622686</v>
      </c>
      <c r="E5231" s="98">
        <v>-1.7754105636928585E-2</v>
      </c>
      <c r="F5231" s="98">
        <v>5222</v>
      </c>
      <c r="G5231" s="76">
        <f t="shared" ca="1" si="166"/>
        <v>4.6498799178315633E-3</v>
      </c>
    </row>
    <row r="5232" spans="2:7">
      <c r="B5232" s="283">
        <v>40448.645833333336</v>
      </c>
      <c r="C5232" s="284">
        <v>116.73</v>
      </c>
      <c r="D5232" s="98">
        <f t="shared" si="167"/>
        <v>4.2747401717126081</v>
      </c>
      <c r="E5232" s="98">
        <v>-1.7754964658364236E-2</v>
      </c>
      <c r="F5232" s="98">
        <v>5223</v>
      </c>
      <c r="G5232" s="76">
        <f t="shared" ca="1" si="166"/>
        <v>-2.8816693889863323E-2</v>
      </c>
    </row>
    <row r="5233" spans="2:7">
      <c r="B5233" s="283">
        <v>45043.645833333336</v>
      </c>
      <c r="C5233" s="284">
        <v>587.52</v>
      </c>
      <c r="D5233" s="98">
        <f t="shared" si="167"/>
        <v>4.0331534309946022</v>
      </c>
      <c r="E5233" s="98">
        <v>-1.7771462007857508E-2</v>
      </c>
      <c r="F5233" s="98">
        <v>5224</v>
      </c>
      <c r="G5233" s="76">
        <f t="shared" ca="1" si="166"/>
        <v>-1.7298311121031747E-2</v>
      </c>
    </row>
    <row r="5234" spans="2:7">
      <c r="B5234" s="283">
        <v>42706.645833333336</v>
      </c>
      <c r="C5234" s="284">
        <v>302.25</v>
      </c>
      <c r="D5234" s="98">
        <f t="shared" si="167"/>
        <v>-0.48554942810457513</v>
      </c>
      <c r="E5234" s="98">
        <v>-1.7775900168984893E-2</v>
      </c>
      <c r="F5234" s="98">
        <v>5225</v>
      </c>
      <c r="G5234" s="76">
        <f t="shared" ca="1" si="166"/>
        <v>2.056957043751503E-2</v>
      </c>
    </row>
    <row r="5235" spans="2:7">
      <c r="B5235" s="283">
        <v>42976.645833333336</v>
      </c>
      <c r="C5235" s="284">
        <v>344</v>
      </c>
      <c r="D5235" s="98">
        <f t="shared" si="167"/>
        <v>0.13813068651778337</v>
      </c>
      <c r="E5235" s="98">
        <v>-1.7788310538788821E-2</v>
      </c>
      <c r="F5235" s="98">
        <v>5226</v>
      </c>
      <c r="G5235" s="76">
        <f t="shared" ca="1" si="166"/>
        <v>3.1194449886474789E-2</v>
      </c>
    </row>
    <row r="5236" spans="2:7">
      <c r="B5236" s="283">
        <v>44984.645833333336</v>
      </c>
      <c r="C5236" s="284">
        <v>566.47</v>
      </c>
      <c r="D5236" s="98">
        <f t="shared" si="167"/>
        <v>0.64671511627906986</v>
      </c>
      <c r="E5236" s="98">
        <v>-1.7789953704506423E-2</v>
      </c>
      <c r="F5236" s="98">
        <v>5227</v>
      </c>
      <c r="G5236" s="76">
        <f t="shared" ca="1" si="166"/>
        <v>-2.285176532314482E-2</v>
      </c>
    </row>
    <row r="5237" spans="2:7">
      <c r="B5237" s="283">
        <v>43993.645833333336</v>
      </c>
      <c r="C5237" s="284">
        <v>331.07</v>
      </c>
      <c r="D5237" s="98">
        <f t="shared" si="167"/>
        <v>-0.41555598707786823</v>
      </c>
      <c r="E5237" s="98">
        <v>-1.7800456878393267E-2</v>
      </c>
      <c r="F5237" s="98">
        <v>5228</v>
      </c>
      <c r="G5237" s="76">
        <f t="shared" ca="1" si="166"/>
        <v>3.7982053630264911E-2</v>
      </c>
    </row>
    <row r="5238" spans="2:7">
      <c r="B5238" s="283">
        <v>43396.645833333336</v>
      </c>
      <c r="C5238" s="284">
        <v>235.45</v>
      </c>
      <c r="D5238" s="98">
        <f t="shared" si="167"/>
        <v>-0.28882109523665689</v>
      </c>
      <c r="E5238" s="98">
        <v>-1.7812447855831803E-2</v>
      </c>
      <c r="F5238" s="98">
        <v>5229</v>
      </c>
      <c r="G5238" s="76">
        <f t="shared" ca="1" si="166"/>
        <v>-4.2259930172075369E-2</v>
      </c>
    </row>
    <row r="5239" spans="2:7">
      <c r="B5239" s="283">
        <v>39965.645833333336</v>
      </c>
      <c r="C5239" s="284">
        <v>68.92</v>
      </c>
      <c r="D5239" s="98">
        <f t="shared" si="167"/>
        <v>-0.70728392440008492</v>
      </c>
      <c r="E5239" s="98">
        <v>-1.7813880575744623E-2</v>
      </c>
      <c r="F5239" s="98">
        <v>5230</v>
      </c>
      <c r="G5239" s="76">
        <f t="shared" ca="1" si="166"/>
        <v>-6.9514951264888873E-3</v>
      </c>
    </row>
    <row r="5240" spans="2:7">
      <c r="B5240" s="283">
        <v>38258.645833333336</v>
      </c>
      <c r="C5240" s="284">
        <v>28.67</v>
      </c>
      <c r="D5240" s="98">
        <f t="shared" si="167"/>
        <v>-0.58401044689495063</v>
      </c>
      <c r="E5240" s="98">
        <v>-1.7814319972593307E-2</v>
      </c>
      <c r="F5240" s="98">
        <v>5231</v>
      </c>
      <c r="G5240" s="76">
        <f t="shared" ca="1" si="166"/>
        <v>-2.1788443009865547E-2</v>
      </c>
    </row>
    <row r="5241" spans="2:7">
      <c r="B5241" s="283">
        <v>43585.645833333336</v>
      </c>
      <c r="C5241" s="284">
        <v>368.48</v>
      </c>
      <c r="D5241" s="98">
        <f t="shared" si="167"/>
        <v>11.852459016393443</v>
      </c>
      <c r="E5241" s="98">
        <v>-1.7831916197990183E-2</v>
      </c>
      <c r="F5241" s="98">
        <v>5232</v>
      </c>
      <c r="G5241" s="76">
        <f t="shared" ca="1" si="166"/>
        <v>-1.7595119813284606E-2</v>
      </c>
    </row>
    <row r="5242" spans="2:7">
      <c r="B5242" s="283">
        <v>44725.645833333336</v>
      </c>
      <c r="C5242" s="284">
        <v>385.43</v>
      </c>
      <c r="D5242" s="98">
        <f t="shared" si="167"/>
        <v>4.5999782891880114E-2</v>
      </c>
      <c r="E5242" s="98">
        <v>-1.7837576128226673E-2</v>
      </c>
      <c r="F5242" s="98">
        <v>5233</v>
      </c>
      <c r="G5242" s="76">
        <f t="shared" ca="1" si="166"/>
        <v>3.0712617299119557E-2</v>
      </c>
    </row>
    <row r="5243" spans="2:7">
      <c r="B5243" s="283">
        <v>42375.645833333336</v>
      </c>
      <c r="C5243" s="284">
        <v>456.43</v>
      </c>
      <c r="D5243" s="98">
        <f t="shared" si="167"/>
        <v>0.18420984355135817</v>
      </c>
      <c r="E5243" s="98">
        <v>-1.7838698571182698E-2</v>
      </c>
      <c r="F5243" s="98">
        <v>5234</v>
      </c>
      <c r="G5243" s="76">
        <f t="shared" ca="1" si="166"/>
        <v>8.2753654165966764E-2</v>
      </c>
    </row>
    <row r="5244" spans="2:7">
      <c r="B5244" s="283">
        <v>43202.645833333336</v>
      </c>
      <c r="C5244" s="284">
        <v>294.72000000000003</v>
      </c>
      <c r="D5244" s="98">
        <f t="shared" si="167"/>
        <v>-0.35429310080406629</v>
      </c>
      <c r="E5244" s="98">
        <v>-1.7861903492401909E-2</v>
      </c>
      <c r="F5244" s="98">
        <v>5235</v>
      </c>
      <c r="G5244" s="76">
        <f t="shared" ca="1" si="166"/>
        <v>1.2048468372444509E-2</v>
      </c>
    </row>
    <row r="5245" spans="2:7">
      <c r="B5245" s="283">
        <v>43182.645833333336</v>
      </c>
      <c r="C5245" s="284">
        <v>266.33</v>
      </c>
      <c r="D5245" s="98">
        <f t="shared" si="167"/>
        <v>-9.6328718783930678E-2</v>
      </c>
      <c r="E5245" s="98">
        <v>-1.7884799763994486E-2</v>
      </c>
      <c r="F5245" s="98">
        <v>5236</v>
      </c>
      <c r="G5245" s="76">
        <f t="shared" ca="1" si="166"/>
        <v>-1.1823027795885946E-2</v>
      </c>
    </row>
    <row r="5246" spans="2:7">
      <c r="B5246" s="283">
        <v>44592.645833333336</v>
      </c>
      <c r="C5246" s="284">
        <v>371.75</v>
      </c>
      <c r="D5246" s="98">
        <f t="shared" si="167"/>
        <v>0.39582472872000918</v>
      </c>
      <c r="E5246" s="98">
        <v>-1.7885448589242237E-2</v>
      </c>
      <c r="F5246" s="98">
        <v>5237</v>
      </c>
      <c r="G5246" s="76">
        <f t="shared" ca="1" si="166"/>
        <v>-2.3660016004219398E-2</v>
      </c>
    </row>
    <row r="5247" spans="2:7">
      <c r="B5247" s="283">
        <v>36628.645833333336</v>
      </c>
      <c r="C5247" s="284">
        <v>27.43</v>
      </c>
      <c r="D5247" s="98">
        <f t="shared" si="167"/>
        <v>-0.92621385339609952</v>
      </c>
      <c r="E5247" s="98">
        <v>-1.7901897601145689E-2</v>
      </c>
      <c r="F5247" s="98">
        <v>5238</v>
      </c>
      <c r="G5247" s="76">
        <f t="shared" ca="1" si="166"/>
        <v>5.1473467369519035E-2</v>
      </c>
    </row>
    <row r="5248" spans="2:7">
      <c r="B5248" s="283">
        <v>41599.645833333336</v>
      </c>
      <c r="C5248" s="284">
        <v>168.94</v>
      </c>
      <c r="D5248" s="98">
        <f t="shared" si="167"/>
        <v>5.1589500546846514</v>
      </c>
      <c r="E5248" s="98">
        <v>-1.7904894779676828E-2</v>
      </c>
      <c r="F5248" s="98">
        <v>5239</v>
      </c>
      <c r="G5248" s="76">
        <f t="shared" ca="1" si="166"/>
        <v>-5.7325532196483963E-3</v>
      </c>
    </row>
    <row r="5249" spans="2:7">
      <c r="B5249" s="283">
        <v>40945.645833333336</v>
      </c>
      <c r="C5249" s="284">
        <v>196.41</v>
      </c>
      <c r="D5249" s="98">
        <f t="shared" si="167"/>
        <v>0.16260210725701429</v>
      </c>
      <c r="E5249" s="98">
        <v>-1.7950000000000021E-2</v>
      </c>
      <c r="F5249" s="98">
        <v>5240</v>
      </c>
      <c r="G5249" s="76">
        <f t="shared" ca="1" si="166"/>
        <v>9.7219084827650255E-3</v>
      </c>
    </row>
    <row r="5250" spans="2:7">
      <c r="B5250" s="283">
        <v>45016.645833333336</v>
      </c>
      <c r="C5250" s="284">
        <v>606.58000000000004</v>
      </c>
      <c r="D5250" s="98">
        <f t="shared" si="167"/>
        <v>2.0883356244590399</v>
      </c>
      <c r="E5250" s="98">
        <v>-1.7970470146354001E-2</v>
      </c>
      <c r="F5250" s="98">
        <v>5241</v>
      </c>
      <c r="G5250" s="76">
        <f t="shared" ca="1" si="166"/>
        <v>-7.6632134394962349E-3</v>
      </c>
    </row>
    <row r="5251" spans="2:7">
      <c r="B5251" s="283">
        <v>45001.645833333336</v>
      </c>
      <c r="C5251" s="284">
        <v>625.6</v>
      </c>
      <c r="D5251" s="98">
        <f t="shared" si="167"/>
        <v>3.135612779847663E-2</v>
      </c>
      <c r="E5251" s="98">
        <v>-1.7973471470057234E-2</v>
      </c>
      <c r="F5251" s="98">
        <v>5242</v>
      </c>
      <c r="G5251" s="76">
        <f t="shared" ca="1" si="166"/>
        <v>5.3214776219025491E-2</v>
      </c>
    </row>
    <row r="5252" spans="2:7">
      <c r="B5252" s="283">
        <v>39709.645833333336</v>
      </c>
      <c r="C5252" s="284">
        <v>96.09</v>
      </c>
      <c r="D5252" s="98">
        <f t="shared" si="167"/>
        <v>-0.84640345268542205</v>
      </c>
      <c r="E5252" s="98">
        <v>-1.7986714358712241E-2</v>
      </c>
      <c r="F5252" s="98">
        <v>5243</v>
      </c>
      <c r="G5252" s="76">
        <f t="shared" ca="1" si="166"/>
        <v>-7.5993810335255475E-3</v>
      </c>
    </row>
    <row r="5253" spans="2:7">
      <c r="B5253" s="283">
        <v>44272.645833333336</v>
      </c>
      <c r="C5253" s="284">
        <v>293.18</v>
      </c>
      <c r="D5253" s="98">
        <f t="shared" si="167"/>
        <v>2.0510979290248725</v>
      </c>
      <c r="E5253" s="98">
        <v>-1.7986936861497216E-2</v>
      </c>
      <c r="F5253" s="98">
        <v>5244</v>
      </c>
      <c r="G5253" s="76">
        <f t="shared" ca="1" si="166"/>
        <v>1.169933469691441E-2</v>
      </c>
    </row>
    <row r="5254" spans="2:7">
      <c r="B5254" s="283">
        <v>38967.645833333336</v>
      </c>
      <c r="C5254" s="284">
        <v>73.150000000000006</v>
      </c>
      <c r="D5254" s="98">
        <f t="shared" si="167"/>
        <v>-0.7504945767105532</v>
      </c>
      <c r="E5254" s="98">
        <v>-1.7988991810981236E-2</v>
      </c>
      <c r="F5254" s="98">
        <v>5245</v>
      </c>
      <c r="G5254" s="76">
        <f t="shared" ca="1" si="166"/>
        <v>-2.074824422962988E-2</v>
      </c>
    </row>
    <row r="5255" spans="2:7">
      <c r="B5255" s="283">
        <v>44515.645833333336</v>
      </c>
      <c r="C5255" s="284">
        <v>419.78</v>
      </c>
      <c r="D5255" s="98">
        <f t="shared" si="167"/>
        <v>4.7386192754613798</v>
      </c>
      <c r="E5255" s="98">
        <v>-1.7989566519288069E-2</v>
      </c>
      <c r="F5255" s="98">
        <v>5246</v>
      </c>
      <c r="G5255" s="76">
        <f t="shared" ca="1" si="166"/>
        <v>-1.7212262071594941E-2</v>
      </c>
    </row>
    <row r="5256" spans="2:7">
      <c r="B5256" s="283">
        <v>37809.645833333336</v>
      </c>
      <c r="C5256" s="284">
        <v>24.01</v>
      </c>
      <c r="D5256" s="98">
        <f t="shared" si="167"/>
        <v>-0.94280337319548335</v>
      </c>
      <c r="E5256" s="98">
        <v>-1.7995910020449757E-2</v>
      </c>
      <c r="F5256" s="98">
        <v>5247</v>
      </c>
      <c r="G5256" s="76">
        <f t="shared" ca="1" si="166"/>
        <v>-3.7525700233838766E-4</v>
      </c>
    </row>
    <row r="5257" spans="2:7">
      <c r="B5257" s="283">
        <v>39133.645833333336</v>
      </c>
      <c r="C5257" s="284">
        <v>85.05</v>
      </c>
      <c r="D5257" s="98">
        <f t="shared" si="167"/>
        <v>2.5422740524781338</v>
      </c>
      <c r="E5257" s="98">
        <v>-1.8011776931070367E-2</v>
      </c>
      <c r="F5257" s="98">
        <v>5248</v>
      </c>
      <c r="G5257" s="76">
        <f t="shared" ca="1" si="166"/>
        <v>1.9951334457230886E-2</v>
      </c>
    </row>
    <row r="5258" spans="2:7">
      <c r="B5258" s="283">
        <v>38587.645833333336</v>
      </c>
      <c r="C5258" s="284">
        <v>54.5</v>
      </c>
      <c r="D5258" s="98">
        <f t="shared" si="167"/>
        <v>-0.35920047031158142</v>
      </c>
      <c r="E5258" s="98">
        <v>-1.8018018018018056E-2</v>
      </c>
      <c r="F5258" s="98">
        <v>5249</v>
      </c>
      <c r="G5258" s="76">
        <f t="shared" ref="G5258:G5321" ca="1" si="168">_xlfn.NORM.INV(RAND(),M$12,M$13)</f>
        <v>-3.3048975633660875E-2</v>
      </c>
    </row>
    <row r="5259" spans="2:7">
      <c r="B5259" s="283">
        <v>45096.645833333336</v>
      </c>
      <c r="C5259" s="284">
        <v>571.62</v>
      </c>
      <c r="D5259" s="98">
        <f t="shared" ref="D5259:D5322" si="169">C5259/C5258-1</f>
        <v>9.4884403669724779</v>
      </c>
      <c r="E5259" s="98">
        <v>-1.8037518037518074E-2</v>
      </c>
      <c r="F5259" s="98">
        <v>5250</v>
      </c>
      <c r="G5259" s="76">
        <f t="shared" ca="1" si="168"/>
        <v>-2.3058069445293556E-2</v>
      </c>
    </row>
    <row r="5260" spans="2:7">
      <c r="B5260" s="283">
        <v>40648.645833333336</v>
      </c>
      <c r="C5260" s="284">
        <v>125.68</v>
      </c>
      <c r="D5260" s="98">
        <f t="shared" si="169"/>
        <v>-0.78013365522549938</v>
      </c>
      <c r="E5260" s="98">
        <v>-1.8048285022267296E-2</v>
      </c>
      <c r="F5260" s="98">
        <v>5251</v>
      </c>
      <c r="G5260" s="76">
        <f t="shared" ca="1" si="168"/>
        <v>-5.0570991555045242E-2</v>
      </c>
    </row>
    <row r="5261" spans="2:7">
      <c r="B5261" s="283">
        <v>43697.645833333336</v>
      </c>
      <c r="C5261" s="284">
        <v>345.32</v>
      </c>
      <c r="D5261" s="98">
        <f t="shared" si="169"/>
        <v>1.7476129853596434</v>
      </c>
      <c r="E5261" s="98">
        <v>-1.8056700884351851E-2</v>
      </c>
      <c r="F5261" s="98">
        <v>5252</v>
      </c>
      <c r="G5261" s="76">
        <f t="shared" ca="1" si="168"/>
        <v>4.0262291987289162E-3</v>
      </c>
    </row>
    <row r="5262" spans="2:7">
      <c r="B5262" s="283">
        <v>44939.645833333336</v>
      </c>
      <c r="C5262" s="284">
        <v>680.02</v>
      </c>
      <c r="D5262" s="98">
        <f t="shared" si="169"/>
        <v>0.96924591683076566</v>
      </c>
      <c r="E5262" s="98">
        <v>-1.8092556494115897E-2</v>
      </c>
      <c r="F5262" s="98">
        <v>5253</v>
      </c>
      <c r="G5262" s="76">
        <f t="shared" ca="1" si="168"/>
        <v>8.6825216439630672E-3</v>
      </c>
    </row>
    <row r="5263" spans="2:7">
      <c r="B5263" s="283">
        <v>44888.645833333336</v>
      </c>
      <c r="C5263" s="284">
        <v>599.54999999999995</v>
      </c>
      <c r="D5263" s="98">
        <f t="shared" si="169"/>
        <v>-0.11833475486015121</v>
      </c>
      <c r="E5263" s="98">
        <v>-1.8096953815918915E-2</v>
      </c>
      <c r="F5263" s="98">
        <v>5254</v>
      </c>
      <c r="G5263" s="76">
        <f t="shared" ca="1" si="168"/>
        <v>6.7345501719919335E-3</v>
      </c>
    </row>
    <row r="5264" spans="2:7">
      <c r="B5264" s="283">
        <v>42569.645833333336</v>
      </c>
      <c r="C5264" s="284">
        <v>383.6</v>
      </c>
      <c r="D5264" s="98">
        <f t="shared" si="169"/>
        <v>-0.36018680677174542</v>
      </c>
      <c r="E5264" s="98">
        <v>-1.8097115212327486E-2</v>
      </c>
      <c r="F5264" s="98">
        <v>5255</v>
      </c>
      <c r="G5264" s="76">
        <f t="shared" ca="1" si="168"/>
        <v>9.3307661004619659E-3</v>
      </c>
    </row>
    <row r="5265" spans="2:7">
      <c r="B5265" s="283">
        <v>36886.645833333336</v>
      </c>
      <c r="C5265" s="284">
        <v>35.79</v>
      </c>
      <c r="D5265" s="98">
        <f t="shared" si="169"/>
        <v>-0.90669968717413973</v>
      </c>
      <c r="E5265" s="98">
        <v>-1.8106995884773713E-2</v>
      </c>
      <c r="F5265" s="98">
        <v>5256</v>
      </c>
      <c r="G5265" s="76">
        <f t="shared" ca="1" si="168"/>
        <v>1.8148113921307382E-2</v>
      </c>
    </row>
    <row r="5266" spans="2:7">
      <c r="B5266" s="283">
        <v>45735.645833333336</v>
      </c>
      <c r="C5266" s="284">
        <v>2029.52</v>
      </c>
      <c r="D5266" s="98">
        <f t="shared" si="169"/>
        <v>55.706342553785973</v>
      </c>
      <c r="E5266" s="98">
        <v>-1.8146809673783237E-2</v>
      </c>
      <c r="F5266" s="98">
        <v>5257</v>
      </c>
      <c r="G5266" s="76">
        <f t="shared" ca="1" si="168"/>
        <v>1.8879668870211204E-2</v>
      </c>
    </row>
    <row r="5267" spans="2:7">
      <c r="B5267" s="283">
        <v>39486.645833333336</v>
      </c>
      <c r="C5267" s="284">
        <v>87.06</v>
      </c>
      <c r="D5267" s="98">
        <f t="shared" si="169"/>
        <v>-0.95710315739682295</v>
      </c>
      <c r="E5267" s="98">
        <v>-1.8157212134882195E-2</v>
      </c>
      <c r="F5267" s="98">
        <v>5258</v>
      </c>
      <c r="G5267" s="76">
        <f t="shared" ca="1" si="168"/>
        <v>2.400500022748735E-2</v>
      </c>
    </row>
    <row r="5268" spans="2:7">
      <c r="B5268" s="283">
        <v>37116.645833333336</v>
      </c>
      <c r="C5268" s="284">
        <v>21.07</v>
      </c>
      <c r="D5268" s="98">
        <f t="shared" si="169"/>
        <v>-0.75798300022972664</v>
      </c>
      <c r="E5268" s="98">
        <v>-1.817334575955265E-2</v>
      </c>
      <c r="F5268" s="98">
        <v>5259</v>
      </c>
      <c r="G5268" s="76">
        <f t="shared" ca="1" si="168"/>
        <v>-2.136392869763681E-2</v>
      </c>
    </row>
    <row r="5269" spans="2:7">
      <c r="B5269" s="283">
        <v>41984.645833333336</v>
      </c>
      <c r="C5269" s="284">
        <v>197.67</v>
      </c>
      <c r="D5269" s="98">
        <f t="shared" si="169"/>
        <v>8.38158519221642</v>
      </c>
      <c r="E5269" s="98">
        <v>-1.817910892564456E-2</v>
      </c>
      <c r="F5269" s="98">
        <v>5260</v>
      </c>
      <c r="G5269" s="76">
        <f t="shared" ca="1" si="168"/>
        <v>2.008469742240638E-3</v>
      </c>
    </row>
    <row r="5270" spans="2:7">
      <c r="B5270" s="283">
        <v>40679.645833333336</v>
      </c>
      <c r="C5270" s="284">
        <v>129.03</v>
      </c>
      <c r="D5270" s="98">
        <f t="shared" si="169"/>
        <v>-0.34724540901502499</v>
      </c>
      <c r="E5270" s="98">
        <v>-1.8185968650129225E-2</v>
      </c>
      <c r="F5270" s="98">
        <v>5261</v>
      </c>
      <c r="G5270" s="76">
        <f t="shared" ca="1" si="168"/>
        <v>-2.1654127310991138E-3</v>
      </c>
    </row>
    <row r="5271" spans="2:7">
      <c r="B5271" s="283">
        <v>44799.645833333336</v>
      </c>
      <c r="C5271" s="284">
        <v>374.58</v>
      </c>
      <c r="D5271" s="98">
        <f t="shared" si="169"/>
        <v>1.9030458033015578</v>
      </c>
      <c r="E5271" s="98">
        <v>-1.8190396309498813E-2</v>
      </c>
      <c r="F5271" s="98">
        <v>5262</v>
      </c>
      <c r="G5271" s="76">
        <f t="shared" ca="1" si="168"/>
        <v>-9.1741630759755149E-4</v>
      </c>
    </row>
    <row r="5272" spans="2:7">
      <c r="B5272" s="283">
        <v>37435.645833333336</v>
      </c>
      <c r="C5272" s="284">
        <v>25.33</v>
      </c>
      <c r="D5272" s="98">
        <f t="shared" si="169"/>
        <v>-0.93237759624112337</v>
      </c>
      <c r="E5272" s="98">
        <v>-1.8217054263566013E-2</v>
      </c>
      <c r="F5272" s="98">
        <v>5263</v>
      </c>
      <c r="G5272" s="76">
        <f t="shared" ca="1" si="168"/>
        <v>-8.3517393821184779E-3</v>
      </c>
    </row>
    <row r="5273" spans="2:7">
      <c r="B5273" s="283">
        <v>42584.645833333336</v>
      </c>
      <c r="C5273" s="284">
        <v>382.68</v>
      </c>
      <c r="D5273" s="98">
        <f t="shared" si="169"/>
        <v>14.107777339123571</v>
      </c>
      <c r="E5273" s="98">
        <v>-1.8265777321703425E-2</v>
      </c>
      <c r="F5273" s="98">
        <v>5264</v>
      </c>
      <c r="G5273" s="76">
        <f t="shared" ca="1" si="168"/>
        <v>-2.6954960450124518E-2</v>
      </c>
    </row>
    <row r="5274" spans="2:7">
      <c r="B5274" s="283">
        <v>38069.645833333336</v>
      </c>
      <c r="C5274" s="284">
        <v>23.09</v>
      </c>
      <c r="D5274" s="98">
        <f t="shared" si="169"/>
        <v>-0.93966238110170375</v>
      </c>
      <c r="E5274" s="98">
        <v>-1.8282312925170019E-2</v>
      </c>
      <c r="F5274" s="98">
        <v>5265</v>
      </c>
      <c r="G5274" s="76">
        <f t="shared" ca="1" si="168"/>
        <v>-5.7252311372191486E-2</v>
      </c>
    </row>
    <row r="5275" spans="2:7">
      <c r="B5275" s="283">
        <v>44706.645833333336</v>
      </c>
      <c r="C5275" s="284">
        <v>390.4</v>
      </c>
      <c r="D5275" s="98">
        <f t="shared" si="169"/>
        <v>15.907752273711562</v>
      </c>
      <c r="E5275" s="98">
        <v>-1.8306175819754689E-2</v>
      </c>
      <c r="F5275" s="98">
        <v>5266</v>
      </c>
      <c r="G5275" s="76">
        <f t="shared" ca="1" si="168"/>
        <v>4.6809807222063043E-2</v>
      </c>
    </row>
    <row r="5276" spans="2:7">
      <c r="B5276" s="283">
        <v>37862.645833333336</v>
      </c>
      <c r="C5276" s="284">
        <v>27.32</v>
      </c>
      <c r="D5276" s="98">
        <f t="shared" si="169"/>
        <v>-0.93002049180327873</v>
      </c>
      <c r="E5276" s="98">
        <v>-1.8325547969816669E-2</v>
      </c>
      <c r="F5276" s="98">
        <v>5267</v>
      </c>
      <c r="G5276" s="76">
        <f t="shared" ca="1" si="168"/>
        <v>2.7060204835637133E-3</v>
      </c>
    </row>
    <row r="5277" spans="2:7">
      <c r="B5277" s="283">
        <v>43019.645833333336</v>
      </c>
      <c r="C5277" s="284">
        <v>341.65</v>
      </c>
      <c r="D5277" s="98">
        <f t="shared" si="169"/>
        <v>11.505490483162518</v>
      </c>
      <c r="E5277" s="98">
        <v>-1.8331753009797946E-2</v>
      </c>
      <c r="F5277" s="98">
        <v>5268</v>
      </c>
      <c r="G5277" s="76">
        <f t="shared" ca="1" si="168"/>
        <v>-4.7902667041515405E-3</v>
      </c>
    </row>
    <row r="5278" spans="2:7">
      <c r="B5278" s="283">
        <v>38833.645833333336</v>
      </c>
      <c r="C5278" s="284">
        <v>100.13</v>
      </c>
      <c r="D5278" s="98">
        <f t="shared" si="169"/>
        <v>-0.70692228889214115</v>
      </c>
      <c r="E5278" s="98">
        <v>-1.8333333333333424E-2</v>
      </c>
      <c r="F5278" s="98">
        <v>5269</v>
      </c>
      <c r="G5278" s="76">
        <f t="shared" ca="1" si="168"/>
        <v>3.7791978750681687E-2</v>
      </c>
    </row>
    <row r="5279" spans="2:7">
      <c r="B5279" s="283">
        <v>40848.645833333336</v>
      </c>
      <c r="C5279" s="284">
        <v>227.52</v>
      </c>
      <c r="D5279" s="98">
        <f t="shared" si="169"/>
        <v>1.2722460800958757</v>
      </c>
      <c r="E5279" s="98">
        <v>-1.8337144582991738E-2</v>
      </c>
      <c r="F5279" s="98">
        <v>5270</v>
      </c>
      <c r="G5279" s="76">
        <f t="shared" ca="1" si="168"/>
        <v>2.5909394578508993E-2</v>
      </c>
    </row>
    <row r="5280" spans="2:7">
      <c r="B5280" s="283">
        <v>40210.645833333336</v>
      </c>
      <c r="C5280" s="284">
        <v>126.84</v>
      </c>
      <c r="D5280" s="98">
        <f t="shared" si="169"/>
        <v>-0.44251054852320681</v>
      </c>
      <c r="E5280" s="98">
        <v>-1.8342233573252931E-2</v>
      </c>
      <c r="F5280" s="98">
        <v>5271</v>
      </c>
      <c r="G5280" s="76">
        <f t="shared" ca="1" si="168"/>
        <v>-3.1211194832708E-3</v>
      </c>
    </row>
    <row r="5281" spans="2:7">
      <c r="B5281" s="283">
        <v>43164.645833333336</v>
      </c>
      <c r="C5281" s="284">
        <v>285.05</v>
      </c>
      <c r="D5281" s="98">
        <f t="shared" si="169"/>
        <v>1.2473194575843585</v>
      </c>
      <c r="E5281" s="98">
        <v>-1.8355258626627124E-2</v>
      </c>
      <c r="F5281" s="98">
        <v>5272</v>
      </c>
      <c r="G5281" s="76">
        <f t="shared" ca="1" si="168"/>
        <v>-5.8847141036971591E-2</v>
      </c>
    </row>
    <row r="5282" spans="2:7">
      <c r="B5282" s="283">
        <v>43203.645833333336</v>
      </c>
      <c r="C5282" s="284">
        <v>289.3</v>
      </c>
      <c r="D5282" s="98">
        <f t="shared" si="169"/>
        <v>1.4909664971057612E-2</v>
      </c>
      <c r="E5282" s="98">
        <v>-1.8390336590662359E-2</v>
      </c>
      <c r="F5282" s="98">
        <v>5273</v>
      </c>
      <c r="G5282" s="76">
        <f t="shared" ca="1" si="168"/>
        <v>1.8453652136056098E-2</v>
      </c>
    </row>
    <row r="5283" spans="2:7">
      <c r="B5283" s="283">
        <v>41038.645833333336</v>
      </c>
      <c r="C5283" s="284">
        <v>224.59</v>
      </c>
      <c r="D5283" s="98">
        <f t="shared" si="169"/>
        <v>-0.22367784306947802</v>
      </c>
      <c r="E5283" s="98">
        <v>-1.8400349650349646E-2</v>
      </c>
      <c r="F5283" s="98">
        <v>5274</v>
      </c>
      <c r="G5283" s="76">
        <f t="shared" ca="1" si="168"/>
        <v>4.5562874756540795E-3</v>
      </c>
    </row>
    <row r="5284" spans="2:7">
      <c r="B5284" s="283">
        <v>45643.645833333336</v>
      </c>
      <c r="C5284" s="284">
        <v>1964.18</v>
      </c>
      <c r="D5284" s="98">
        <f t="shared" si="169"/>
        <v>7.7456253617703368</v>
      </c>
      <c r="E5284" s="98">
        <v>-1.8400799600199913E-2</v>
      </c>
      <c r="F5284" s="98">
        <v>5275</v>
      </c>
      <c r="G5284" s="76">
        <f t="shared" ca="1" si="168"/>
        <v>-1.1232752335957545E-2</v>
      </c>
    </row>
    <row r="5285" spans="2:7">
      <c r="B5285" s="283">
        <v>42765.645833333336</v>
      </c>
      <c r="C5285" s="284">
        <v>343.53</v>
      </c>
      <c r="D5285" s="98">
        <f t="shared" si="169"/>
        <v>-0.82510258733924591</v>
      </c>
      <c r="E5285" s="98">
        <v>-1.8429624549974433E-2</v>
      </c>
      <c r="F5285" s="98">
        <v>5276</v>
      </c>
      <c r="G5285" s="76">
        <f t="shared" ca="1" si="168"/>
        <v>7.4003344960399354E-4</v>
      </c>
    </row>
    <row r="5286" spans="2:7">
      <c r="B5286" s="283">
        <v>42060.645833333336</v>
      </c>
      <c r="C5286" s="284">
        <v>159.08000000000001</v>
      </c>
      <c r="D5286" s="98">
        <f t="shared" si="169"/>
        <v>-0.53692545047011897</v>
      </c>
      <c r="E5286" s="98">
        <v>-1.8448818411797241E-2</v>
      </c>
      <c r="F5286" s="98">
        <v>5277</v>
      </c>
      <c r="G5286" s="76">
        <f t="shared" ca="1" si="168"/>
        <v>-2.7796361358592824E-2</v>
      </c>
    </row>
    <row r="5287" spans="2:7">
      <c r="B5287" s="283">
        <v>38974.645833333336</v>
      </c>
      <c r="C5287" s="284">
        <v>72.88</v>
      </c>
      <c r="D5287" s="98">
        <f t="shared" si="169"/>
        <v>-0.54186572793562993</v>
      </c>
      <c r="E5287" s="98">
        <v>-1.8451178451178496E-2</v>
      </c>
      <c r="F5287" s="98">
        <v>5278</v>
      </c>
      <c r="G5287" s="76">
        <f t="shared" ca="1" si="168"/>
        <v>2.0953409500145556E-2</v>
      </c>
    </row>
    <row r="5288" spans="2:7">
      <c r="B5288" s="283">
        <v>37663.645833333336</v>
      </c>
      <c r="C5288" s="284">
        <v>21.27</v>
      </c>
      <c r="D5288" s="98">
        <f t="shared" si="169"/>
        <v>-0.7081503841931942</v>
      </c>
      <c r="E5288" s="98">
        <v>-1.8458698661744433E-2</v>
      </c>
      <c r="F5288" s="98">
        <v>5279</v>
      </c>
      <c r="G5288" s="76">
        <f t="shared" ca="1" si="168"/>
        <v>4.6023187328252668E-2</v>
      </c>
    </row>
    <row r="5289" spans="2:7">
      <c r="B5289" s="283">
        <v>38026.645833333336</v>
      </c>
      <c r="C5289" s="284">
        <v>26.04</v>
      </c>
      <c r="D5289" s="98">
        <f t="shared" si="169"/>
        <v>0.22425952045133979</v>
      </c>
      <c r="E5289" s="98">
        <v>-1.8469656992084471E-2</v>
      </c>
      <c r="F5289" s="98">
        <v>5280</v>
      </c>
      <c r="G5289" s="76">
        <f t="shared" ca="1" si="168"/>
        <v>-3.0238860476272458E-2</v>
      </c>
    </row>
    <row r="5290" spans="2:7">
      <c r="B5290" s="283">
        <v>38321.645833333336</v>
      </c>
      <c r="C5290" s="284">
        <v>31.35</v>
      </c>
      <c r="D5290" s="98">
        <f t="shared" si="169"/>
        <v>0.20391705069124444</v>
      </c>
      <c r="E5290" s="98">
        <v>-1.8472135253600475E-2</v>
      </c>
      <c r="F5290" s="98">
        <v>5281</v>
      </c>
      <c r="G5290" s="76">
        <f t="shared" ca="1" si="168"/>
        <v>-1.6958348130574813E-2</v>
      </c>
    </row>
    <row r="5291" spans="2:7">
      <c r="B5291" s="283">
        <v>38979.645833333336</v>
      </c>
      <c r="C5291" s="284">
        <v>70.599999999999994</v>
      </c>
      <c r="D5291" s="98">
        <f t="shared" si="169"/>
        <v>1.2519936204146727</v>
      </c>
      <c r="E5291" s="98">
        <v>-1.8490198804393287E-2</v>
      </c>
      <c r="F5291" s="98">
        <v>5282</v>
      </c>
      <c r="G5291" s="76">
        <f t="shared" ca="1" si="168"/>
        <v>7.8411653005070209E-3</v>
      </c>
    </row>
    <row r="5292" spans="2:7">
      <c r="B5292" s="283">
        <v>44792.645833333336</v>
      </c>
      <c r="C5292" s="284">
        <v>386.75</v>
      </c>
      <c r="D5292" s="98">
        <f t="shared" si="169"/>
        <v>4.4780453257790374</v>
      </c>
      <c r="E5292" s="98">
        <v>-1.8525567821342515E-2</v>
      </c>
      <c r="F5292" s="98">
        <v>5283</v>
      </c>
      <c r="G5292" s="76">
        <f t="shared" ca="1" si="168"/>
        <v>2.7780584905535258E-2</v>
      </c>
    </row>
    <row r="5293" spans="2:7">
      <c r="B5293" s="283">
        <v>36959.645833333336</v>
      </c>
      <c r="C5293" s="284">
        <v>28.07</v>
      </c>
      <c r="D5293" s="98">
        <f t="shared" si="169"/>
        <v>-0.92742081447963798</v>
      </c>
      <c r="E5293" s="98">
        <v>-1.8531468531468587E-2</v>
      </c>
      <c r="F5293" s="98">
        <v>5284</v>
      </c>
      <c r="G5293" s="76">
        <f t="shared" ca="1" si="168"/>
        <v>-3.5699866775981581E-2</v>
      </c>
    </row>
    <row r="5294" spans="2:7">
      <c r="B5294" s="283">
        <v>43668.645833333336</v>
      </c>
      <c r="C5294" s="284">
        <v>250.2</v>
      </c>
      <c r="D5294" s="98">
        <f t="shared" si="169"/>
        <v>7.9134307089419309</v>
      </c>
      <c r="E5294" s="98">
        <v>-1.8554112893735653E-2</v>
      </c>
      <c r="F5294" s="98">
        <v>5285</v>
      </c>
      <c r="G5294" s="76">
        <f t="shared" ca="1" si="168"/>
        <v>3.5699292552247658E-2</v>
      </c>
    </row>
    <row r="5295" spans="2:7">
      <c r="B5295" s="283">
        <v>38624.645833333336</v>
      </c>
      <c r="C5295" s="284">
        <v>66.099999999999994</v>
      </c>
      <c r="D5295" s="98">
        <f t="shared" si="169"/>
        <v>-0.73581135091926453</v>
      </c>
      <c r="E5295" s="98">
        <v>-1.8559762435040872E-2</v>
      </c>
      <c r="F5295" s="98">
        <v>5286</v>
      </c>
      <c r="G5295" s="76">
        <f t="shared" ca="1" si="168"/>
        <v>-2.2252002918291103E-2</v>
      </c>
    </row>
    <row r="5296" spans="2:7">
      <c r="B5296" s="283">
        <v>40227.645833333336</v>
      </c>
      <c r="C5296" s="284">
        <v>120</v>
      </c>
      <c r="D5296" s="98">
        <f t="shared" si="169"/>
        <v>0.81543116490166434</v>
      </c>
      <c r="E5296" s="98">
        <v>-1.8565469861781314E-2</v>
      </c>
      <c r="F5296" s="98">
        <v>5287</v>
      </c>
      <c r="G5296" s="76">
        <f t="shared" ca="1" si="168"/>
        <v>4.4555240182730639E-2</v>
      </c>
    </row>
    <row r="5297" spans="2:7">
      <c r="B5297" s="283">
        <v>43992.645833333336</v>
      </c>
      <c r="C5297" s="284">
        <v>337.07</v>
      </c>
      <c r="D5297" s="98">
        <f t="shared" si="169"/>
        <v>1.8089166666666667</v>
      </c>
      <c r="E5297" s="98">
        <v>-1.8633359536495253E-2</v>
      </c>
      <c r="F5297" s="98">
        <v>5288</v>
      </c>
      <c r="G5297" s="76">
        <f t="shared" ca="1" si="168"/>
        <v>4.567451641521311E-3</v>
      </c>
    </row>
    <row r="5298" spans="2:7">
      <c r="B5298" s="283">
        <v>40508.645833333336</v>
      </c>
      <c r="C5298" s="284">
        <v>125.74</v>
      </c>
      <c r="D5298" s="98">
        <f t="shared" si="169"/>
        <v>-0.62696175868513959</v>
      </c>
      <c r="E5298" s="98">
        <v>-1.8652930617341745E-2</v>
      </c>
      <c r="F5298" s="98">
        <v>5289</v>
      </c>
      <c r="G5298" s="76">
        <f t="shared" ca="1" si="168"/>
        <v>-2.0121756913140977E-2</v>
      </c>
    </row>
    <row r="5299" spans="2:7">
      <c r="B5299" s="283">
        <v>39377.645833333336</v>
      </c>
      <c r="C5299" s="284">
        <v>84.64</v>
      </c>
      <c r="D5299" s="98">
        <f t="shared" si="169"/>
        <v>-0.32686495944011451</v>
      </c>
      <c r="E5299" s="98">
        <v>-1.8666666666666609E-2</v>
      </c>
      <c r="F5299" s="98">
        <v>5290</v>
      </c>
      <c r="G5299" s="76">
        <f t="shared" ca="1" si="168"/>
        <v>2.639261512939102E-2</v>
      </c>
    </row>
    <row r="5300" spans="2:7">
      <c r="B5300" s="283">
        <v>42851.645833333336</v>
      </c>
      <c r="C5300" s="284">
        <v>395.85</v>
      </c>
      <c r="D5300" s="98">
        <f t="shared" si="169"/>
        <v>3.6768667296786388</v>
      </c>
      <c r="E5300" s="98">
        <v>-1.8667261639149113E-2</v>
      </c>
      <c r="F5300" s="98">
        <v>5291</v>
      </c>
      <c r="G5300" s="76">
        <f t="shared" ca="1" si="168"/>
        <v>-6.9496898453040076E-3</v>
      </c>
    </row>
    <row r="5301" spans="2:7">
      <c r="B5301" s="283">
        <v>39500.645833333336</v>
      </c>
      <c r="C5301" s="284">
        <v>85.38</v>
      </c>
      <c r="D5301" s="98">
        <f t="shared" si="169"/>
        <v>-0.78431223948465334</v>
      </c>
      <c r="E5301" s="98">
        <v>-1.8733478910470169E-2</v>
      </c>
      <c r="F5301" s="98">
        <v>5292</v>
      </c>
      <c r="G5301" s="76">
        <f t="shared" ca="1" si="168"/>
        <v>3.0225930671066996E-3</v>
      </c>
    </row>
    <row r="5302" spans="2:7">
      <c r="B5302" s="283">
        <v>36867.645833333336</v>
      </c>
      <c r="C5302" s="284">
        <v>27.68</v>
      </c>
      <c r="D5302" s="98">
        <f t="shared" si="169"/>
        <v>-0.67580229561958305</v>
      </c>
      <c r="E5302" s="98">
        <v>-1.8787663948954259E-2</v>
      </c>
      <c r="F5302" s="98">
        <v>5293</v>
      </c>
      <c r="G5302" s="76">
        <f t="shared" ca="1" si="168"/>
        <v>-5.963829382363299E-2</v>
      </c>
    </row>
    <row r="5303" spans="2:7">
      <c r="B5303" s="283">
        <v>36592.645833333336</v>
      </c>
      <c r="C5303" s="284">
        <v>30.29</v>
      </c>
      <c r="D5303" s="98">
        <f t="shared" si="169"/>
        <v>9.4291907514450823E-2</v>
      </c>
      <c r="E5303" s="98">
        <v>-1.8788467768059647E-2</v>
      </c>
      <c r="F5303" s="98">
        <v>5294</v>
      </c>
      <c r="G5303" s="76">
        <f t="shared" ca="1" si="168"/>
        <v>-4.8783303727490859E-2</v>
      </c>
    </row>
    <row r="5304" spans="2:7">
      <c r="B5304" s="283">
        <v>42592.645833333336</v>
      </c>
      <c r="C5304" s="284">
        <v>414.37</v>
      </c>
      <c r="D5304" s="98">
        <f t="shared" si="169"/>
        <v>12.680092439749092</v>
      </c>
      <c r="E5304" s="98">
        <v>-1.8824587990149633E-2</v>
      </c>
      <c r="F5304" s="98">
        <v>5295</v>
      </c>
      <c r="G5304" s="76">
        <f t="shared" ca="1" si="168"/>
        <v>-2.1679172070562268E-2</v>
      </c>
    </row>
    <row r="5305" spans="2:7">
      <c r="B5305" s="283">
        <v>41982.645833333336</v>
      </c>
      <c r="C5305" s="284">
        <v>200.58</v>
      </c>
      <c r="D5305" s="98">
        <f t="shared" si="169"/>
        <v>-0.51593986051113738</v>
      </c>
      <c r="E5305" s="98">
        <v>-1.883285232108789E-2</v>
      </c>
      <c r="F5305" s="98">
        <v>5296</v>
      </c>
      <c r="G5305" s="76">
        <f t="shared" ca="1" si="168"/>
        <v>4.0346108439999542E-2</v>
      </c>
    </row>
    <row r="5306" spans="2:7">
      <c r="B5306" s="283">
        <v>44775.645833333336</v>
      </c>
      <c r="C5306" s="284">
        <v>387.75</v>
      </c>
      <c r="D5306" s="98">
        <f t="shared" si="169"/>
        <v>0.93314388274005378</v>
      </c>
      <c r="E5306" s="98">
        <v>-1.88512145748988E-2</v>
      </c>
      <c r="F5306" s="98">
        <v>5297</v>
      </c>
      <c r="G5306" s="76">
        <f t="shared" ca="1" si="168"/>
        <v>-2.1148493623486714E-2</v>
      </c>
    </row>
    <row r="5307" spans="2:7">
      <c r="B5307" s="283">
        <v>43368.645833333336</v>
      </c>
      <c r="C5307" s="284">
        <v>252.37</v>
      </c>
      <c r="D5307" s="98">
        <f t="shared" si="169"/>
        <v>-0.34914248871695674</v>
      </c>
      <c r="E5307" s="98">
        <v>-1.8855454474768774E-2</v>
      </c>
      <c r="F5307" s="98">
        <v>5298</v>
      </c>
      <c r="G5307" s="76">
        <f t="shared" ca="1" si="168"/>
        <v>-1.4676333348839502E-2</v>
      </c>
    </row>
    <row r="5308" spans="2:7">
      <c r="B5308" s="283">
        <v>36854.645833333336</v>
      </c>
      <c r="C5308" s="284">
        <v>26.53</v>
      </c>
      <c r="D5308" s="98">
        <f t="shared" si="169"/>
        <v>-0.89487657011530686</v>
      </c>
      <c r="E5308" s="98">
        <v>-1.8860946745562046E-2</v>
      </c>
      <c r="F5308" s="98">
        <v>5299</v>
      </c>
      <c r="G5308" s="76">
        <f t="shared" ca="1" si="168"/>
        <v>8.0107360834189376E-3</v>
      </c>
    </row>
    <row r="5309" spans="2:7">
      <c r="B5309" s="283">
        <v>41152.645833333336</v>
      </c>
      <c r="C5309" s="284">
        <v>213.35</v>
      </c>
      <c r="D5309" s="98">
        <f t="shared" si="169"/>
        <v>7.0418394270637013</v>
      </c>
      <c r="E5309" s="98">
        <v>-1.8900027591281177E-2</v>
      </c>
      <c r="F5309" s="98">
        <v>5300</v>
      </c>
      <c r="G5309" s="76">
        <f t="shared" ca="1" si="168"/>
        <v>-1.4800576506630379E-2</v>
      </c>
    </row>
    <row r="5310" spans="2:7">
      <c r="B5310" s="283">
        <v>36945.645833333336</v>
      </c>
      <c r="C5310" s="284">
        <v>31.14</v>
      </c>
      <c r="D5310" s="98">
        <f t="shared" si="169"/>
        <v>-0.85404265291774073</v>
      </c>
      <c r="E5310" s="98">
        <v>-1.8903591682419618E-2</v>
      </c>
      <c r="F5310" s="98">
        <v>5301</v>
      </c>
      <c r="G5310" s="76">
        <f t="shared" ca="1" si="168"/>
        <v>-2.0990388000049945E-2</v>
      </c>
    </row>
    <row r="5311" spans="2:7">
      <c r="B5311" s="283">
        <v>38323.645833333336</v>
      </c>
      <c r="C5311" s="284">
        <v>30.1</v>
      </c>
      <c r="D5311" s="98">
        <f t="shared" si="169"/>
        <v>-3.3397559409120037E-2</v>
      </c>
      <c r="E5311" s="98">
        <v>-1.8904823989569719E-2</v>
      </c>
      <c r="F5311" s="98">
        <v>5302</v>
      </c>
      <c r="G5311" s="76">
        <f t="shared" ca="1" si="168"/>
        <v>4.2441425516809218E-2</v>
      </c>
    </row>
    <row r="5312" spans="2:7">
      <c r="B5312" s="283">
        <v>42178.645833333336</v>
      </c>
      <c r="C5312" s="284">
        <v>158.22</v>
      </c>
      <c r="D5312" s="98">
        <f t="shared" si="169"/>
        <v>4.2564784053156144</v>
      </c>
      <c r="E5312" s="98">
        <v>-1.8912382960253105E-2</v>
      </c>
      <c r="F5312" s="98">
        <v>5303</v>
      </c>
      <c r="G5312" s="76">
        <f t="shared" ca="1" si="168"/>
        <v>1.115539501700364E-2</v>
      </c>
    </row>
    <row r="5313" spans="2:7">
      <c r="B5313" s="283">
        <v>39105.645833333336</v>
      </c>
      <c r="C5313" s="284">
        <v>90.22</v>
      </c>
      <c r="D5313" s="98">
        <f t="shared" si="169"/>
        <v>-0.42978131715333079</v>
      </c>
      <c r="E5313" s="98">
        <v>-1.8921270117442268E-2</v>
      </c>
      <c r="F5313" s="98">
        <v>5304</v>
      </c>
      <c r="G5313" s="76">
        <f t="shared" ca="1" si="168"/>
        <v>-7.7758805813231881E-3</v>
      </c>
    </row>
    <row r="5314" spans="2:7">
      <c r="B5314" s="283">
        <v>39218.645833333336</v>
      </c>
      <c r="C5314" s="284">
        <v>99.39</v>
      </c>
      <c r="D5314" s="98">
        <f t="shared" si="169"/>
        <v>0.1016404344934605</v>
      </c>
      <c r="E5314" s="98">
        <v>-1.8951732306781155E-2</v>
      </c>
      <c r="F5314" s="98">
        <v>5305</v>
      </c>
      <c r="G5314" s="76">
        <f t="shared" ca="1" si="168"/>
        <v>-3.084671135952554E-2</v>
      </c>
    </row>
    <row r="5315" spans="2:7">
      <c r="B5315" s="283">
        <v>41311.645833333336</v>
      </c>
      <c r="C5315" s="284">
        <v>213.47</v>
      </c>
      <c r="D5315" s="98">
        <f t="shared" si="169"/>
        <v>1.1478015896971527</v>
      </c>
      <c r="E5315" s="98">
        <v>-1.8979779411764652E-2</v>
      </c>
      <c r="F5315" s="98">
        <v>5306</v>
      </c>
      <c r="G5315" s="76">
        <f t="shared" ca="1" si="168"/>
        <v>9.5242940337614979E-3</v>
      </c>
    </row>
    <row r="5316" spans="2:7">
      <c r="B5316" s="283">
        <v>38796.645833333336</v>
      </c>
      <c r="C5316" s="284">
        <v>86.78</v>
      </c>
      <c r="D5316" s="98">
        <f t="shared" si="169"/>
        <v>-0.59347917740197687</v>
      </c>
      <c r="E5316" s="98">
        <v>-1.8991634637124055E-2</v>
      </c>
      <c r="F5316" s="98">
        <v>5307</v>
      </c>
      <c r="G5316" s="76">
        <f t="shared" ca="1" si="168"/>
        <v>-1.0975193287080312E-3</v>
      </c>
    </row>
    <row r="5317" spans="2:7">
      <c r="B5317" s="283">
        <v>44217.645833333336</v>
      </c>
      <c r="C5317" s="284">
        <v>311.83</v>
      </c>
      <c r="D5317" s="98">
        <f t="shared" si="169"/>
        <v>2.5933394791426592</v>
      </c>
      <c r="E5317" s="98">
        <v>-1.9001478591877285E-2</v>
      </c>
      <c r="F5317" s="98">
        <v>5308</v>
      </c>
      <c r="G5317" s="76">
        <f t="shared" ca="1" si="168"/>
        <v>-2.6607189830113137E-3</v>
      </c>
    </row>
    <row r="5318" spans="2:7">
      <c r="B5318" s="283">
        <v>39020.645833333336</v>
      </c>
      <c r="C5318" s="284">
        <v>69.180000000000007</v>
      </c>
      <c r="D5318" s="98">
        <f t="shared" si="169"/>
        <v>-0.77814835006253402</v>
      </c>
      <c r="E5318" s="98">
        <v>-1.9001701644923319E-2</v>
      </c>
      <c r="F5318" s="98">
        <v>5309</v>
      </c>
      <c r="G5318" s="76">
        <f t="shared" ca="1" si="168"/>
        <v>-1.1672621002896398E-2</v>
      </c>
    </row>
    <row r="5319" spans="2:7">
      <c r="B5319" s="283">
        <v>42209.645833333336</v>
      </c>
      <c r="C5319" s="284">
        <v>188.38</v>
      </c>
      <c r="D5319" s="98">
        <f t="shared" si="169"/>
        <v>1.723041341428158</v>
      </c>
      <c r="E5319" s="98">
        <v>-1.9007446753111501E-2</v>
      </c>
      <c r="F5319" s="98">
        <v>5310</v>
      </c>
      <c r="G5319" s="76">
        <f t="shared" ca="1" si="168"/>
        <v>-3.5920171568876849E-2</v>
      </c>
    </row>
    <row r="5320" spans="2:7">
      <c r="B5320" s="283">
        <v>36889.645833333336</v>
      </c>
      <c r="C5320" s="284">
        <v>37.130000000000003</v>
      </c>
      <c r="D5320" s="98">
        <f t="shared" si="169"/>
        <v>-0.80289839685741582</v>
      </c>
      <c r="E5320" s="98">
        <v>-1.9022457067371157E-2</v>
      </c>
      <c r="F5320" s="98">
        <v>5311</v>
      </c>
      <c r="G5320" s="76">
        <f t="shared" ca="1" si="168"/>
        <v>2.4581410486278814E-2</v>
      </c>
    </row>
    <row r="5321" spans="2:7">
      <c r="B5321" s="283">
        <v>45224.645833333336</v>
      </c>
      <c r="C5321" s="284">
        <v>687.73</v>
      </c>
      <c r="D5321" s="98">
        <f t="shared" si="169"/>
        <v>17.52221922973337</v>
      </c>
      <c r="E5321" s="98">
        <v>-1.902805711269917E-2</v>
      </c>
      <c r="F5321" s="98">
        <v>5312</v>
      </c>
      <c r="G5321" s="76">
        <f t="shared" ca="1" si="168"/>
        <v>1.0270435475791245E-2</v>
      </c>
    </row>
    <row r="5322" spans="2:7">
      <c r="B5322" s="283">
        <v>41464.645833333336</v>
      </c>
      <c r="C5322" s="284">
        <v>186.93</v>
      </c>
      <c r="D5322" s="98">
        <f t="shared" si="169"/>
        <v>-0.72819275006179751</v>
      </c>
      <c r="E5322" s="98">
        <v>-1.9049118387909347E-2</v>
      </c>
      <c r="F5322" s="98">
        <v>5313</v>
      </c>
      <c r="G5322" s="76">
        <f t="shared" ref="G5322:G5385" ca="1" si="170">_xlfn.NORM.INV(RAND(),M$12,M$13)</f>
        <v>-1.995610870175455E-2</v>
      </c>
    </row>
    <row r="5323" spans="2:7">
      <c r="B5323" s="283">
        <v>42741.645833333336</v>
      </c>
      <c r="C5323" s="284">
        <v>344.68</v>
      </c>
      <c r="D5323" s="98">
        <f t="shared" ref="D5323:D5386" si="171">C5323/C5322-1</f>
        <v>0.84389878564168397</v>
      </c>
      <c r="E5323" s="98">
        <v>-1.9067676020262936E-2</v>
      </c>
      <c r="F5323" s="98">
        <v>5314</v>
      </c>
      <c r="G5323" s="76">
        <f t="shared" ca="1" si="170"/>
        <v>-5.3192545995264925E-4</v>
      </c>
    </row>
    <row r="5324" spans="2:7">
      <c r="B5324" s="283">
        <v>38698.645833333336</v>
      </c>
      <c r="C5324" s="284">
        <v>102.71</v>
      </c>
      <c r="D5324" s="98">
        <f t="shared" si="171"/>
        <v>-0.70201346176163404</v>
      </c>
      <c r="E5324" s="98">
        <v>-1.9100372457262926E-2</v>
      </c>
      <c r="F5324" s="98">
        <v>5315</v>
      </c>
      <c r="G5324" s="76">
        <f t="shared" ca="1" si="170"/>
        <v>-3.7477166943056558E-3</v>
      </c>
    </row>
    <row r="5325" spans="2:7">
      <c r="B5325" s="283">
        <v>42755.645833333336</v>
      </c>
      <c r="C5325" s="284">
        <v>342.88</v>
      </c>
      <c r="D5325" s="98">
        <f t="shared" si="171"/>
        <v>2.3383312238340963</v>
      </c>
      <c r="E5325" s="98">
        <v>-1.9137797865949602E-2</v>
      </c>
      <c r="F5325" s="98">
        <v>5316</v>
      </c>
      <c r="G5325" s="76">
        <f t="shared" ca="1" si="170"/>
        <v>3.6079246702062064E-2</v>
      </c>
    </row>
    <row r="5326" spans="2:7">
      <c r="B5326" s="283">
        <v>42247.645833333336</v>
      </c>
      <c r="C5326" s="284">
        <v>183.42</v>
      </c>
      <c r="D5326" s="98">
        <f t="shared" si="171"/>
        <v>-0.4650606626224919</v>
      </c>
      <c r="E5326" s="98">
        <v>-1.9144385026737987E-2</v>
      </c>
      <c r="F5326" s="98">
        <v>5317</v>
      </c>
      <c r="G5326" s="76">
        <f t="shared" ca="1" si="170"/>
        <v>-2.9780168093955939E-2</v>
      </c>
    </row>
    <row r="5327" spans="2:7">
      <c r="B5327" s="283">
        <v>43711.645833333336</v>
      </c>
      <c r="C5327" s="284">
        <v>335.03</v>
      </c>
      <c r="D5327" s="98">
        <f t="shared" si="171"/>
        <v>0.8265728928143059</v>
      </c>
      <c r="E5327" s="98">
        <v>-1.9146880580847347E-2</v>
      </c>
      <c r="F5327" s="98">
        <v>5318</v>
      </c>
      <c r="G5327" s="76">
        <f t="shared" ca="1" si="170"/>
        <v>-3.9097428996082553E-2</v>
      </c>
    </row>
    <row r="5328" spans="2:7">
      <c r="B5328" s="283">
        <v>36997.645833333336</v>
      </c>
      <c r="C5328" s="284">
        <v>24.07</v>
      </c>
      <c r="D5328" s="98">
        <f t="shared" si="171"/>
        <v>-0.92815568755036859</v>
      </c>
      <c r="E5328" s="98">
        <v>-1.9152404237978815E-2</v>
      </c>
      <c r="F5328" s="98">
        <v>5319</v>
      </c>
      <c r="G5328" s="76">
        <f t="shared" ca="1" si="170"/>
        <v>4.2291327240946808E-2</v>
      </c>
    </row>
    <row r="5329" spans="2:7">
      <c r="B5329" s="283">
        <v>44649.645833333336</v>
      </c>
      <c r="C5329" s="284">
        <v>337.38</v>
      </c>
      <c r="D5329" s="98">
        <f t="shared" si="171"/>
        <v>13.016618196925632</v>
      </c>
      <c r="E5329" s="98">
        <v>-1.9158647556473007E-2</v>
      </c>
      <c r="F5329" s="98">
        <v>5320</v>
      </c>
      <c r="G5329" s="76">
        <f t="shared" ca="1" si="170"/>
        <v>-2.6640879881230057E-2</v>
      </c>
    </row>
    <row r="5330" spans="2:7">
      <c r="B5330" s="283">
        <v>40462.645833333336</v>
      </c>
      <c r="C5330" s="284">
        <v>115.59</v>
      </c>
      <c r="D5330" s="98">
        <f t="shared" si="171"/>
        <v>-0.65738929397118973</v>
      </c>
      <c r="E5330" s="98">
        <v>-1.9176919813321924E-2</v>
      </c>
      <c r="F5330" s="98">
        <v>5321</v>
      </c>
      <c r="G5330" s="76">
        <f t="shared" ca="1" si="170"/>
        <v>-3.9607372694104082E-2</v>
      </c>
    </row>
    <row r="5331" spans="2:7">
      <c r="B5331" s="283">
        <v>39143.645833333336</v>
      </c>
      <c r="C5331" s="284">
        <v>80.239999999999995</v>
      </c>
      <c r="D5331" s="98">
        <f t="shared" si="171"/>
        <v>-0.30582230296738477</v>
      </c>
      <c r="E5331" s="98">
        <v>-1.9190807969685975E-2</v>
      </c>
      <c r="F5331" s="98">
        <v>5322</v>
      </c>
      <c r="G5331" s="76">
        <f t="shared" ca="1" si="170"/>
        <v>-8.0638437473403036E-3</v>
      </c>
    </row>
    <row r="5332" spans="2:7">
      <c r="B5332" s="283">
        <v>39366.645833333336</v>
      </c>
      <c r="C5332" s="284">
        <v>94</v>
      </c>
      <c r="D5332" s="98">
        <f t="shared" si="171"/>
        <v>0.1714855433698903</v>
      </c>
      <c r="E5332" s="98">
        <v>-1.9198664440734592E-2</v>
      </c>
      <c r="F5332" s="98">
        <v>5323</v>
      </c>
      <c r="G5332" s="76">
        <f t="shared" ca="1" si="170"/>
        <v>-3.4469896340415106E-2</v>
      </c>
    </row>
    <row r="5333" spans="2:7">
      <c r="B5333" s="283">
        <v>37901.645833333336</v>
      </c>
      <c r="C5333" s="284">
        <v>24</v>
      </c>
      <c r="D5333" s="98">
        <f t="shared" si="171"/>
        <v>-0.74468085106382986</v>
      </c>
      <c r="E5333" s="98">
        <v>-1.9207192480588442E-2</v>
      </c>
      <c r="F5333" s="98">
        <v>5324</v>
      </c>
      <c r="G5333" s="76">
        <f t="shared" ca="1" si="170"/>
        <v>-5.3442008431916425E-2</v>
      </c>
    </row>
    <row r="5334" spans="2:7">
      <c r="B5334" s="283">
        <v>44116.645833333336</v>
      </c>
      <c r="C5334" s="284">
        <v>294.2</v>
      </c>
      <c r="D5334" s="98">
        <f t="shared" si="171"/>
        <v>11.258333333333333</v>
      </c>
      <c r="E5334" s="98">
        <v>-1.923525685901939E-2</v>
      </c>
      <c r="F5334" s="98">
        <v>5325</v>
      </c>
      <c r="G5334" s="76">
        <f t="shared" ca="1" si="170"/>
        <v>-1.5422396594492918E-2</v>
      </c>
    </row>
    <row r="5335" spans="2:7">
      <c r="B5335" s="283">
        <v>42653.645833333336</v>
      </c>
      <c r="C5335" s="284">
        <v>437.73</v>
      </c>
      <c r="D5335" s="98">
        <f t="shared" si="171"/>
        <v>0.48786539768864734</v>
      </c>
      <c r="E5335" s="98">
        <v>-1.9268254430578224E-2</v>
      </c>
      <c r="F5335" s="98">
        <v>5326</v>
      </c>
      <c r="G5335" s="76">
        <f t="shared" ca="1" si="170"/>
        <v>1.0004586007269877E-2</v>
      </c>
    </row>
    <row r="5336" spans="2:7">
      <c r="B5336" s="283">
        <v>45008.645833333336</v>
      </c>
      <c r="C5336" s="284">
        <v>613.79999999999995</v>
      </c>
      <c r="D5336" s="98">
        <f t="shared" si="171"/>
        <v>0.40223425399218682</v>
      </c>
      <c r="E5336" s="98">
        <v>-1.9285155064150739E-2</v>
      </c>
      <c r="F5336" s="98">
        <v>5327</v>
      </c>
      <c r="G5336" s="76">
        <f t="shared" ca="1" si="170"/>
        <v>-1.0770897557476719E-2</v>
      </c>
    </row>
    <row r="5337" spans="2:7">
      <c r="B5337" s="283">
        <v>41922.645833333336</v>
      </c>
      <c r="C5337" s="284">
        <v>188.6</v>
      </c>
      <c r="D5337" s="98">
        <f t="shared" si="171"/>
        <v>-0.69273378950798303</v>
      </c>
      <c r="E5337" s="98">
        <v>-1.9291768498778006E-2</v>
      </c>
      <c r="F5337" s="98">
        <v>5328</v>
      </c>
      <c r="G5337" s="76">
        <f t="shared" ca="1" si="170"/>
        <v>-6.1928450598319577E-3</v>
      </c>
    </row>
    <row r="5338" spans="2:7">
      <c r="B5338" s="283">
        <v>38695.645833333336</v>
      </c>
      <c r="C5338" s="284">
        <v>104.71</v>
      </c>
      <c r="D5338" s="98">
        <f t="shared" si="171"/>
        <v>-0.44480381760339349</v>
      </c>
      <c r="E5338" s="98">
        <v>-1.9293809122412631E-2</v>
      </c>
      <c r="F5338" s="98">
        <v>5329</v>
      </c>
      <c r="G5338" s="76">
        <f t="shared" ca="1" si="170"/>
        <v>1.3424960362609378E-2</v>
      </c>
    </row>
    <row r="5339" spans="2:7">
      <c r="B5339" s="283">
        <v>40024.645833333336</v>
      </c>
      <c r="C5339" s="284">
        <v>105.21</v>
      </c>
      <c r="D5339" s="98">
        <f t="shared" si="171"/>
        <v>4.7750931143157871E-3</v>
      </c>
      <c r="E5339" s="98">
        <v>-1.9295302013422888E-2</v>
      </c>
      <c r="F5339" s="98">
        <v>5330</v>
      </c>
      <c r="G5339" s="76">
        <f t="shared" ca="1" si="170"/>
        <v>3.121792511124161E-2</v>
      </c>
    </row>
    <row r="5340" spans="2:7">
      <c r="B5340" s="283">
        <v>42766.645833333336</v>
      </c>
      <c r="C5340" s="284">
        <v>336.9</v>
      </c>
      <c r="D5340" s="98">
        <f t="shared" si="171"/>
        <v>2.2021670943826632</v>
      </c>
      <c r="E5340" s="98">
        <v>-1.9299624486944333E-2</v>
      </c>
      <c r="F5340" s="98">
        <v>5331</v>
      </c>
      <c r="G5340" s="76">
        <f t="shared" ca="1" si="170"/>
        <v>1.2554586719390514E-2</v>
      </c>
    </row>
    <row r="5341" spans="2:7">
      <c r="B5341" s="283">
        <v>37788.645833333336</v>
      </c>
      <c r="C5341" s="284">
        <v>21.85</v>
      </c>
      <c r="D5341" s="98">
        <f t="shared" si="171"/>
        <v>-0.93514395963193819</v>
      </c>
      <c r="E5341" s="98">
        <v>-1.9299820466786355E-2</v>
      </c>
      <c r="F5341" s="98">
        <v>5332</v>
      </c>
      <c r="G5341" s="76">
        <f t="shared" ca="1" si="170"/>
        <v>6.3351950549300373E-2</v>
      </c>
    </row>
    <row r="5342" spans="2:7">
      <c r="B5342" s="283">
        <v>45673.645833333336</v>
      </c>
      <c r="C5342" s="284">
        <v>1460.75</v>
      </c>
      <c r="D5342" s="98">
        <f t="shared" si="171"/>
        <v>65.853546910755142</v>
      </c>
      <c r="E5342" s="98">
        <v>-1.9301779120510232E-2</v>
      </c>
      <c r="F5342" s="98">
        <v>5333</v>
      </c>
      <c r="G5342" s="76">
        <f t="shared" ca="1" si="170"/>
        <v>2.7012089925785146E-2</v>
      </c>
    </row>
    <row r="5343" spans="2:7">
      <c r="B5343" s="283">
        <v>41205.645833333336</v>
      </c>
      <c r="C5343" s="284">
        <v>228.29</v>
      </c>
      <c r="D5343" s="98">
        <f t="shared" si="171"/>
        <v>-0.84371726852644191</v>
      </c>
      <c r="E5343" s="98">
        <v>-1.9330727264916914E-2</v>
      </c>
      <c r="F5343" s="98">
        <v>5334</v>
      </c>
      <c r="G5343" s="76">
        <f t="shared" ca="1" si="170"/>
        <v>1.4232469051059243E-2</v>
      </c>
    </row>
    <row r="5344" spans="2:7">
      <c r="B5344" s="283">
        <v>43230.645833333336</v>
      </c>
      <c r="C5344" s="284">
        <v>279.97000000000003</v>
      </c>
      <c r="D5344" s="98">
        <f t="shared" si="171"/>
        <v>0.22637872880984733</v>
      </c>
      <c r="E5344" s="98">
        <v>-1.9369527145358889E-2</v>
      </c>
      <c r="F5344" s="98">
        <v>5335</v>
      </c>
      <c r="G5344" s="76">
        <f t="shared" ca="1" si="170"/>
        <v>3.3068596481585111E-2</v>
      </c>
    </row>
    <row r="5345" spans="2:7">
      <c r="B5345" s="283">
        <v>43318.645833333336</v>
      </c>
      <c r="C5345" s="284">
        <v>272.12</v>
      </c>
      <c r="D5345" s="98">
        <f t="shared" si="171"/>
        <v>-2.8038718434117982E-2</v>
      </c>
      <c r="E5345" s="98">
        <v>-1.9387387387387323E-2</v>
      </c>
      <c r="F5345" s="98">
        <v>5336</v>
      </c>
      <c r="G5345" s="76">
        <f t="shared" ca="1" si="170"/>
        <v>3.1576712638229591E-3</v>
      </c>
    </row>
    <row r="5346" spans="2:7">
      <c r="B5346" s="283">
        <v>44407.645833333336</v>
      </c>
      <c r="C5346" s="284">
        <v>340.92</v>
      </c>
      <c r="D5346" s="98">
        <f t="shared" si="171"/>
        <v>0.25282963398500669</v>
      </c>
      <c r="E5346" s="98">
        <v>-1.9414962464405883E-2</v>
      </c>
      <c r="F5346" s="98">
        <v>5337</v>
      </c>
      <c r="G5346" s="76">
        <f t="shared" ca="1" si="170"/>
        <v>7.4410112019963805E-3</v>
      </c>
    </row>
    <row r="5347" spans="2:7">
      <c r="B5347" s="283">
        <v>44966.645833333336</v>
      </c>
      <c r="C5347" s="284">
        <v>605.58000000000004</v>
      </c>
      <c r="D5347" s="98">
        <f t="shared" si="171"/>
        <v>0.77631115804294271</v>
      </c>
      <c r="E5347" s="98">
        <v>-1.9430681045370601E-2</v>
      </c>
      <c r="F5347" s="98">
        <v>5338</v>
      </c>
      <c r="G5347" s="76">
        <f t="shared" ca="1" si="170"/>
        <v>1.9910988659214927E-3</v>
      </c>
    </row>
    <row r="5348" spans="2:7">
      <c r="B5348" s="283">
        <v>43112.645833333336</v>
      </c>
      <c r="C5348" s="284">
        <v>349.35</v>
      </c>
      <c r="D5348" s="98">
        <f t="shared" si="171"/>
        <v>-0.42311503021896368</v>
      </c>
      <c r="E5348" s="98">
        <v>-1.9450993600538813E-2</v>
      </c>
      <c r="F5348" s="98">
        <v>5339</v>
      </c>
      <c r="G5348" s="76">
        <f t="shared" ca="1" si="170"/>
        <v>-1.807225612105542E-3</v>
      </c>
    </row>
    <row r="5349" spans="2:7">
      <c r="B5349" s="283">
        <v>40162.645833333336</v>
      </c>
      <c r="C5349" s="284">
        <v>116.89</v>
      </c>
      <c r="D5349" s="98">
        <f t="shared" si="171"/>
        <v>-0.6654071847717189</v>
      </c>
      <c r="E5349" s="98">
        <v>-1.9461454575958381E-2</v>
      </c>
      <c r="F5349" s="98">
        <v>5340</v>
      </c>
      <c r="G5349" s="76">
        <f t="shared" ca="1" si="170"/>
        <v>-3.3036620937987808E-2</v>
      </c>
    </row>
    <row r="5350" spans="2:7">
      <c r="B5350" s="283">
        <v>45562.645833333336</v>
      </c>
      <c r="C5350" s="284">
        <v>2332.6799999999998</v>
      </c>
      <c r="D5350" s="98">
        <f t="shared" si="171"/>
        <v>18.956198134998715</v>
      </c>
      <c r="E5350" s="98">
        <v>-1.9462122422214678E-2</v>
      </c>
      <c r="F5350" s="98">
        <v>5341</v>
      </c>
      <c r="G5350" s="76">
        <f t="shared" ca="1" si="170"/>
        <v>-9.483146905456678E-3</v>
      </c>
    </row>
    <row r="5351" spans="2:7">
      <c r="B5351" s="283">
        <v>42254.645833333336</v>
      </c>
      <c r="C5351" s="284">
        <v>186.32</v>
      </c>
      <c r="D5351" s="98">
        <f t="shared" si="171"/>
        <v>-0.92012620676646606</v>
      </c>
      <c r="E5351" s="98">
        <v>-1.9471634564782736E-2</v>
      </c>
      <c r="F5351" s="98">
        <v>5342</v>
      </c>
      <c r="G5351" s="76">
        <f t="shared" ca="1" si="170"/>
        <v>3.0263350425829803E-2</v>
      </c>
    </row>
    <row r="5352" spans="2:7">
      <c r="B5352" s="283">
        <v>41045.645833333336</v>
      </c>
      <c r="C5352" s="284">
        <v>229.45</v>
      </c>
      <c r="D5352" s="98">
        <f t="shared" si="171"/>
        <v>0.23148346930012886</v>
      </c>
      <c r="E5352" s="98">
        <v>-1.9486346737318971E-2</v>
      </c>
      <c r="F5352" s="98">
        <v>5343</v>
      </c>
      <c r="G5352" s="76">
        <f t="shared" ca="1" si="170"/>
        <v>-1.3535358182166744E-2</v>
      </c>
    </row>
    <row r="5353" spans="2:7">
      <c r="B5353" s="283">
        <v>38061.645833333336</v>
      </c>
      <c r="C5353" s="284">
        <v>25.13</v>
      </c>
      <c r="D5353" s="98">
        <f t="shared" si="171"/>
        <v>-0.89047722815428199</v>
      </c>
      <c r="E5353" s="98">
        <v>-1.9508388607101024E-2</v>
      </c>
      <c r="F5353" s="98">
        <v>5344</v>
      </c>
      <c r="G5353" s="76">
        <f t="shared" ca="1" si="170"/>
        <v>2.2165121635304753E-2</v>
      </c>
    </row>
    <row r="5354" spans="2:7">
      <c r="B5354" s="283">
        <v>40561.645833333336</v>
      </c>
      <c r="C5354" s="284">
        <v>134.12</v>
      </c>
      <c r="D5354" s="98">
        <f t="shared" si="171"/>
        <v>4.3370473537604459</v>
      </c>
      <c r="E5354" s="98">
        <v>-1.9518970684991532E-2</v>
      </c>
      <c r="F5354" s="98">
        <v>5345</v>
      </c>
      <c r="G5354" s="76">
        <f t="shared" ca="1" si="170"/>
        <v>-2.7928412675685334E-2</v>
      </c>
    </row>
    <row r="5355" spans="2:7">
      <c r="B5355" s="283">
        <v>37245.645833333336</v>
      </c>
      <c r="C5355" s="284">
        <v>28.13</v>
      </c>
      <c r="D5355" s="98">
        <f t="shared" si="171"/>
        <v>-0.79026245153593799</v>
      </c>
      <c r="E5355" s="98">
        <v>-1.9518996165911573E-2</v>
      </c>
      <c r="F5355" s="98">
        <v>5346</v>
      </c>
      <c r="G5355" s="76">
        <f t="shared" ca="1" si="170"/>
        <v>-1.0871368813700745E-2</v>
      </c>
    </row>
    <row r="5356" spans="2:7">
      <c r="B5356" s="283">
        <v>45492.645833333336</v>
      </c>
      <c r="C5356" s="284">
        <v>1402.8</v>
      </c>
      <c r="D5356" s="98">
        <f t="shared" si="171"/>
        <v>48.8684678279417</v>
      </c>
      <c r="E5356" s="98">
        <v>-1.9535208806570004E-2</v>
      </c>
      <c r="F5356" s="98">
        <v>5347</v>
      </c>
      <c r="G5356" s="76">
        <f t="shared" ca="1" si="170"/>
        <v>4.5491063246866366E-2</v>
      </c>
    </row>
    <row r="5357" spans="2:7">
      <c r="B5357" s="283">
        <v>43670.645833333336</v>
      </c>
      <c r="C5357" s="284">
        <v>241.88</v>
      </c>
      <c r="D5357" s="98">
        <f t="shared" si="171"/>
        <v>-0.82757342457941263</v>
      </c>
      <c r="E5357" s="98">
        <v>-1.9537900283745468E-2</v>
      </c>
      <c r="F5357" s="98">
        <v>5348</v>
      </c>
      <c r="G5357" s="76">
        <f t="shared" ca="1" si="170"/>
        <v>-3.0382985127071924E-2</v>
      </c>
    </row>
    <row r="5358" spans="2:7">
      <c r="B5358" s="283">
        <v>41527.645833333336</v>
      </c>
      <c r="C5358" s="284">
        <v>179.44</v>
      </c>
      <c r="D5358" s="98">
        <f t="shared" si="171"/>
        <v>-0.25814453447990737</v>
      </c>
      <c r="E5358" s="98">
        <v>-1.9560703748224273E-2</v>
      </c>
      <c r="F5358" s="98">
        <v>5349</v>
      </c>
      <c r="G5358" s="76">
        <f t="shared" ca="1" si="170"/>
        <v>-5.0236615276046184E-3</v>
      </c>
    </row>
    <row r="5359" spans="2:7">
      <c r="B5359" s="283">
        <v>39681.645833333336</v>
      </c>
      <c r="C5359" s="284">
        <v>98.05</v>
      </c>
      <c r="D5359" s="98">
        <f t="shared" si="171"/>
        <v>-0.45357779759251005</v>
      </c>
      <c r="E5359" s="98">
        <v>-1.9598040195980437E-2</v>
      </c>
      <c r="F5359" s="98">
        <v>5350</v>
      </c>
      <c r="G5359" s="76">
        <f t="shared" ca="1" si="170"/>
        <v>-1.0009283517865748E-2</v>
      </c>
    </row>
    <row r="5360" spans="2:7">
      <c r="B5360" s="283">
        <v>41716.645833333336</v>
      </c>
      <c r="C5360" s="284">
        <v>210.89</v>
      </c>
      <c r="D5360" s="98">
        <f t="shared" si="171"/>
        <v>1.1508414074451809</v>
      </c>
      <c r="E5360" s="98">
        <v>-1.9617869927014198E-2</v>
      </c>
      <c r="F5360" s="98">
        <v>5351</v>
      </c>
      <c r="G5360" s="76">
        <f t="shared" ca="1" si="170"/>
        <v>3.3419595352453424E-2</v>
      </c>
    </row>
    <row r="5361" spans="2:7">
      <c r="B5361" s="283">
        <v>42137.645833333336</v>
      </c>
      <c r="C5361" s="284">
        <v>164.9</v>
      </c>
      <c r="D5361" s="98">
        <f t="shared" si="171"/>
        <v>-0.2180757741002417</v>
      </c>
      <c r="E5361" s="98">
        <v>-1.9619500594530215E-2</v>
      </c>
      <c r="F5361" s="98">
        <v>5352</v>
      </c>
      <c r="G5361" s="76">
        <f t="shared" ca="1" si="170"/>
        <v>1.4053755840286215E-2</v>
      </c>
    </row>
    <row r="5362" spans="2:7">
      <c r="B5362" s="283">
        <v>40815.645833333336</v>
      </c>
      <c r="C5362" s="284">
        <v>230.29</v>
      </c>
      <c r="D5362" s="98">
        <f t="shared" si="171"/>
        <v>0.39654335961188591</v>
      </c>
      <c r="E5362" s="98">
        <v>-1.9625372498935811E-2</v>
      </c>
      <c r="F5362" s="98">
        <v>5353</v>
      </c>
      <c r="G5362" s="76">
        <f t="shared" ca="1" si="170"/>
        <v>-5.2216339787898108E-2</v>
      </c>
    </row>
    <row r="5363" spans="2:7">
      <c r="B5363" s="283">
        <v>38203.645833333336</v>
      </c>
      <c r="C5363" s="284">
        <v>25.47</v>
      </c>
      <c r="D5363" s="98">
        <f t="shared" si="171"/>
        <v>-0.88940032133397018</v>
      </c>
      <c r="E5363" s="98">
        <v>-1.9630484988452768E-2</v>
      </c>
      <c r="F5363" s="98">
        <v>5354</v>
      </c>
      <c r="G5363" s="76">
        <f t="shared" ca="1" si="170"/>
        <v>3.0588719148036077E-2</v>
      </c>
    </row>
    <row r="5364" spans="2:7">
      <c r="B5364" s="283">
        <v>44501.645833333336</v>
      </c>
      <c r="C5364" s="284">
        <v>423.1</v>
      </c>
      <c r="D5364" s="98">
        <f t="shared" si="171"/>
        <v>15.61170003926188</v>
      </c>
      <c r="E5364" s="98">
        <v>-1.9648732564066851E-2</v>
      </c>
      <c r="F5364" s="98">
        <v>5355</v>
      </c>
      <c r="G5364" s="76">
        <f t="shared" ca="1" si="170"/>
        <v>-2.2466984235791156E-2</v>
      </c>
    </row>
    <row r="5365" spans="2:7">
      <c r="B5365" s="283">
        <v>43732.645833333336</v>
      </c>
      <c r="C5365" s="284">
        <v>329.15</v>
      </c>
      <c r="D5365" s="98">
        <f t="shared" si="171"/>
        <v>-0.22205152446230214</v>
      </c>
      <c r="E5365" s="98">
        <v>-1.9657483246463214E-2</v>
      </c>
      <c r="F5365" s="98">
        <v>5356</v>
      </c>
      <c r="G5365" s="76">
        <f t="shared" ca="1" si="170"/>
        <v>4.1450962062688952E-2</v>
      </c>
    </row>
    <row r="5366" spans="2:7">
      <c r="B5366" s="283">
        <v>39856.645833333336</v>
      </c>
      <c r="C5366" s="284">
        <v>48.36</v>
      </c>
      <c r="D5366" s="98">
        <f t="shared" si="171"/>
        <v>-0.85307610511924659</v>
      </c>
      <c r="E5366" s="98">
        <v>-1.9663490776403836E-2</v>
      </c>
      <c r="F5366" s="98">
        <v>5357</v>
      </c>
      <c r="G5366" s="76">
        <f t="shared" ca="1" si="170"/>
        <v>1.9319512457303682E-2</v>
      </c>
    </row>
    <row r="5367" spans="2:7">
      <c r="B5367" s="283">
        <v>37889.645833333336</v>
      </c>
      <c r="C5367" s="284">
        <v>23.42</v>
      </c>
      <c r="D5367" s="98">
        <f t="shared" si="171"/>
        <v>-0.51571546732837059</v>
      </c>
      <c r="E5367" s="98">
        <v>-1.9673503557974037E-2</v>
      </c>
      <c r="F5367" s="98">
        <v>5358</v>
      </c>
      <c r="G5367" s="76">
        <f t="shared" ca="1" si="170"/>
        <v>2.7480376932478061E-2</v>
      </c>
    </row>
    <row r="5368" spans="2:7">
      <c r="B5368" s="283">
        <v>44909.645833333336</v>
      </c>
      <c r="C5368" s="284">
        <v>641.70000000000005</v>
      </c>
      <c r="D5368" s="98">
        <f t="shared" si="171"/>
        <v>26.399658411614006</v>
      </c>
      <c r="E5368" s="98">
        <v>-1.9676739283204459E-2</v>
      </c>
      <c r="F5368" s="98">
        <v>5359</v>
      </c>
      <c r="G5368" s="76">
        <f t="shared" ca="1" si="170"/>
        <v>7.0473074525834924E-3</v>
      </c>
    </row>
    <row r="5369" spans="2:7">
      <c r="B5369" s="283">
        <v>38734.645833333336</v>
      </c>
      <c r="C5369" s="284">
        <v>105.6</v>
      </c>
      <c r="D5369" s="98">
        <f t="shared" si="171"/>
        <v>-0.8354371201496027</v>
      </c>
      <c r="E5369" s="98">
        <v>-1.9680653546231053E-2</v>
      </c>
      <c r="F5369" s="98">
        <v>5360</v>
      </c>
      <c r="G5369" s="76">
        <f t="shared" ca="1" si="170"/>
        <v>2.2375970319738231E-2</v>
      </c>
    </row>
    <row r="5370" spans="2:7">
      <c r="B5370" s="283">
        <v>45329.645833333336</v>
      </c>
      <c r="C5370" s="284">
        <v>807.6</v>
      </c>
      <c r="D5370" s="98">
        <f t="shared" si="171"/>
        <v>6.6477272727272734</v>
      </c>
      <c r="E5370" s="98">
        <v>-1.9700666399621314E-2</v>
      </c>
      <c r="F5370" s="98">
        <v>5361</v>
      </c>
      <c r="G5370" s="76">
        <f t="shared" ca="1" si="170"/>
        <v>-4.0106888981702983E-2</v>
      </c>
    </row>
    <row r="5371" spans="2:7">
      <c r="B5371" s="283">
        <v>45845.645833333336</v>
      </c>
      <c r="C5371" s="284">
        <v>2842.5</v>
      </c>
      <c r="D5371" s="98">
        <f t="shared" si="171"/>
        <v>2.5196879643387815</v>
      </c>
      <c r="E5371" s="98">
        <v>-1.97160366524467E-2</v>
      </c>
      <c r="F5371" s="98">
        <v>5362</v>
      </c>
      <c r="G5371" s="76">
        <f t="shared" ca="1" si="170"/>
        <v>1.8633524261873161E-2</v>
      </c>
    </row>
    <row r="5372" spans="2:7">
      <c r="B5372" s="283">
        <v>45397.645833333336</v>
      </c>
      <c r="C5372" s="284">
        <v>995.98</v>
      </c>
      <c r="D5372" s="98">
        <f t="shared" si="171"/>
        <v>-0.64961125769569039</v>
      </c>
      <c r="E5372" s="98">
        <v>-1.9724021180685392E-2</v>
      </c>
      <c r="F5372" s="98">
        <v>5363</v>
      </c>
      <c r="G5372" s="76">
        <f t="shared" ca="1" si="170"/>
        <v>1.4712356580533529E-2</v>
      </c>
    </row>
    <row r="5373" spans="2:7">
      <c r="B5373" s="283">
        <v>42677.645833333336</v>
      </c>
      <c r="C5373" s="284">
        <v>466</v>
      </c>
      <c r="D5373" s="98">
        <f t="shared" si="171"/>
        <v>-0.53211911885780838</v>
      </c>
      <c r="E5373" s="98">
        <v>-1.9731583154529053E-2</v>
      </c>
      <c r="F5373" s="98">
        <v>5364</v>
      </c>
      <c r="G5373" s="76">
        <f t="shared" ca="1" si="170"/>
        <v>-2.3850228625879589E-2</v>
      </c>
    </row>
    <row r="5374" spans="2:7">
      <c r="B5374" s="283">
        <v>36671.645833333336</v>
      </c>
      <c r="C5374" s="284">
        <v>23.33</v>
      </c>
      <c r="D5374" s="98">
        <f t="shared" si="171"/>
        <v>-0.94993562231759654</v>
      </c>
      <c r="E5374" s="98">
        <v>-1.9747899159664017E-2</v>
      </c>
      <c r="F5374" s="98">
        <v>5365</v>
      </c>
      <c r="G5374" s="76">
        <f t="shared" ca="1" si="170"/>
        <v>2.8601713580007879E-2</v>
      </c>
    </row>
    <row r="5375" spans="2:7">
      <c r="B5375" s="283">
        <v>38398.645833333336</v>
      </c>
      <c r="C5375" s="284">
        <v>38.200000000000003</v>
      </c>
      <c r="D5375" s="98">
        <f t="shared" si="171"/>
        <v>0.63737676810973021</v>
      </c>
      <c r="E5375" s="98">
        <v>-1.9758788811906514E-2</v>
      </c>
      <c r="F5375" s="98">
        <v>5366</v>
      </c>
      <c r="G5375" s="76">
        <f t="shared" ca="1" si="170"/>
        <v>-6.3558264461328146E-2</v>
      </c>
    </row>
    <row r="5376" spans="2:7">
      <c r="B5376" s="283">
        <v>42145.645833333336</v>
      </c>
      <c r="C5376" s="284">
        <v>166.62</v>
      </c>
      <c r="D5376" s="98">
        <f t="shared" si="171"/>
        <v>3.3617801047120413</v>
      </c>
      <c r="E5376" s="98">
        <v>-1.9767031415460545E-2</v>
      </c>
      <c r="F5376" s="98">
        <v>5367</v>
      </c>
      <c r="G5376" s="76">
        <f t="shared" ca="1" si="170"/>
        <v>1.327380066897826E-3</v>
      </c>
    </row>
    <row r="5377" spans="2:7">
      <c r="B5377" s="283">
        <v>38749.645833333336</v>
      </c>
      <c r="C5377" s="284">
        <v>100.14</v>
      </c>
      <c r="D5377" s="98">
        <f t="shared" si="171"/>
        <v>-0.39899171768095065</v>
      </c>
      <c r="E5377" s="98">
        <v>-1.9772905246671857E-2</v>
      </c>
      <c r="F5377" s="98">
        <v>5368</v>
      </c>
      <c r="G5377" s="76">
        <f t="shared" ca="1" si="170"/>
        <v>-3.2745049906908123E-2</v>
      </c>
    </row>
    <row r="5378" spans="2:7">
      <c r="B5378" s="283">
        <v>45842.645833333336</v>
      </c>
      <c r="C5378" s="284">
        <v>2899.67</v>
      </c>
      <c r="D5378" s="98">
        <f t="shared" si="171"/>
        <v>27.956161374076295</v>
      </c>
      <c r="E5378" s="98">
        <v>-1.9775739730982345E-2</v>
      </c>
      <c r="F5378" s="98">
        <v>5369</v>
      </c>
      <c r="G5378" s="76">
        <f t="shared" ca="1" si="170"/>
        <v>4.2472433457001108E-2</v>
      </c>
    </row>
    <row r="5379" spans="2:7">
      <c r="B5379" s="283">
        <v>45440.645833333336</v>
      </c>
      <c r="C5379" s="284">
        <v>1292.27</v>
      </c>
      <c r="D5379" s="98">
        <f t="shared" si="171"/>
        <v>-0.55433894201753997</v>
      </c>
      <c r="E5379" s="98">
        <v>-1.9782303637122078E-2</v>
      </c>
      <c r="F5379" s="98">
        <v>5370</v>
      </c>
      <c r="G5379" s="76">
        <f t="shared" ca="1" si="170"/>
        <v>2.5917542379864562E-2</v>
      </c>
    </row>
    <row r="5380" spans="2:7">
      <c r="B5380" s="283">
        <v>39701.645833333336</v>
      </c>
      <c r="C5380" s="284">
        <v>98.01</v>
      </c>
      <c r="D5380" s="98">
        <f t="shared" si="171"/>
        <v>-0.92415671647565911</v>
      </c>
      <c r="E5380" s="98">
        <v>-1.9801980198019709E-2</v>
      </c>
      <c r="F5380" s="98">
        <v>5371</v>
      </c>
      <c r="G5380" s="76">
        <f t="shared" ca="1" si="170"/>
        <v>6.2785120499118163E-2</v>
      </c>
    </row>
    <row r="5381" spans="2:7">
      <c r="B5381" s="283">
        <v>42668.645833333336</v>
      </c>
      <c r="C5381" s="284">
        <v>489.95</v>
      </c>
      <c r="D5381" s="98">
        <f t="shared" si="171"/>
        <v>3.9989796959493926</v>
      </c>
      <c r="E5381" s="98">
        <v>-1.9805941782534808E-2</v>
      </c>
      <c r="F5381" s="98">
        <v>5372</v>
      </c>
      <c r="G5381" s="76">
        <f t="shared" ca="1" si="170"/>
        <v>9.1815978009914118E-3</v>
      </c>
    </row>
    <row r="5382" spans="2:7">
      <c r="B5382" s="283">
        <v>36600.645833333336</v>
      </c>
      <c r="C5382" s="284">
        <v>27.67</v>
      </c>
      <c r="D5382" s="98">
        <f t="shared" si="171"/>
        <v>-0.94352484947443616</v>
      </c>
      <c r="E5382" s="98">
        <v>-1.9837052780729669E-2</v>
      </c>
      <c r="F5382" s="98">
        <v>5373</v>
      </c>
      <c r="G5382" s="76">
        <f t="shared" ca="1" si="170"/>
        <v>-2.4371968768105184E-2</v>
      </c>
    </row>
    <row r="5383" spans="2:7">
      <c r="B5383" s="283">
        <v>45750.645833333336</v>
      </c>
      <c r="C5383" s="284">
        <v>2343.65</v>
      </c>
      <c r="D5383" s="98">
        <f t="shared" si="171"/>
        <v>83.700036140224071</v>
      </c>
      <c r="E5383" s="98">
        <v>-1.9873116507818311E-2</v>
      </c>
      <c r="F5383" s="98">
        <v>5374</v>
      </c>
      <c r="G5383" s="76">
        <f t="shared" ca="1" si="170"/>
        <v>-4.0167338935523794E-2</v>
      </c>
    </row>
    <row r="5384" spans="2:7">
      <c r="B5384" s="283">
        <v>41032.645833333336</v>
      </c>
      <c r="C5384" s="284">
        <v>238.1</v>
      </c>
      <c r="D5384" s="98">
        <f t="shared" si="171"/>
        <v>-0.89840633200349884</v>
      </c>
      <c r="E5384" s="98">
        <v>-1.9962955340604993E-2</v>
      </c>
      <c r="F5384" s="98">
        <v>5375</v>
      </c>
      <c r="G5384" s="76">
        <f t="shared" ca="1" si="170"/>
        <v>-1.1335362710655954E-2</v>
      </c>
    </row>
    <row r="5385" spans="2:7">
      <c r="B5385" s="283">
        <v>37648.645833333336</v>
      </c>
      <c r="C5385" s="284">
        <v>21.6</v>
      </c>
      <c r="D5385" s="98">
        <f t="shared" si="171"/>
        <v>-0.90928181436371269</v>
      </c>
      <c r="E5385" s="98">
        <v>-1.9963702359346525E-2</v>
      </c>
      <c r="F5385" s="98">
        <v>5376</v>
      </c>
      <c r="G5385" s="76">
        <f t="shared" ca="1" si="170"/>
        <v>2.747535848321834E-3</v>
      </c>
    </row>
    <row r="5386" spans="2:7">
      <c r="B5386" s="283">
        <v>38705.645833333336</v>
      </c>
      <c r="C5386" s="284">
        <v>93.75</v>
      </c>
      <c r="D5386" s="98">
        <f t="shared" si="171"/>
        <v>3.3402777777777777</v>
      </c>
      <c r="E5386" s="98">
        <v>-1.9966548191511557E-2</v>
      </c>
      <c r="F5386" s="98">
        <v>5377</v>
      </c>
      <c r="G5386" s="76">
        <f t="shared" ref="G5386:G5449" ca="1" si="172">_xlfn.NORM.INV(RAND(),M$12,M$13)</f>
        <v>-1.2576116666962433E-2</v>
      </c>
    </row>
    <row r="5387" spans="2:7">
      <c r="B5387" s="283">
        <v>41711.645833333336</v>
      </c>
      <c r="C5387" s="284">
        <v>216.89</v>
      </c>
      <c r="D5387" s="98">
        <f t="shared" ref="D5387:D5450" si="173">C5387/C5386-1</f>
        <v>1.3134933333333332</v>
      </c>
      <c r="E5387" s="98">
        <v>-1.9971984998418568E-2</v>
      </c>
      <c r="F5387" s="98">
        <v>5378</v>
      </c>
      <c r="G5387" s="76">
        <f t="shared" ca="1" si="172"/>
        <v>9.4611757887692952E-3</v>
      </c>
    </row>
    <row r="5388" spans="2:7">
      <c r="B5388" s="283">
        <v>38363.645833333336</v>
      </c>
      <c r="C5388" s="284">
        <v>36.799999999999997</v>
      </c>
      <c r="D5388" s="98">
        <f t="shared" si="173"/>
        <v>-0.83032873806998941</v>
      </c>
      <c r="E5388" s="98">
        <v>-1.9973368841544659E-2</v>
      </c>
      <c r="F5388" s="98">
        <v>5379</v>
      </c>
      <c r="G5388" s="76">
        <f t="shared" ca="1" si="172"/>
        <v>1.1181804638892864E-2</v>
      </c>
    </row>
    <row r="5389" spans="2:7">
      <c r="B5389" s="283">
        <v>41785.645833333336</v>
      </c>
      <c r="C5389" s="284">
        <v>225.19</v>
      </c>
      <c r="D5389" s="98">
        <f t="shared" si="173"/>
        <v>5.1192934782608699</v>
      </c>
      <c r="E5389" s="98">
        <v>-2.0018277557770081E-2</v>
      </c>
      <c r="F5389" s="98">
        <v>5380</v>
      </c>
      <c r="G5389" s="76">
        <f t="shared" ca="1" si="172"/>
        <v>4.8040176997165311E-3</v>
      </c>
    </row>
    <row r="5390" spans="2:7">
      <c r="B5390" s="283">
        <v>40395.645833333336</v>
      </c>
      <c r="C5390" s="284">
        <v>120.86</v>
      </c>
      <c r="D5390" s="98">
        <f t="shared" si="173"/>
        <v>-0.46329765975398551</v>
      </c>
      <c r="E5390" s="98">
        <v>-2.0027568312657062E-2</v>
      </c>
      <c r="F5390" s="98">
        <v>5381</v>
      </c>
      <c r="G5390" s="76">
        <f t="shared" ca="1" si="172"/>
        <v>-4.6924320661148489E-2</v>
      </c>
    </row>
    <row r="5391" spans="2:7">
      <c r="B5391" s="283">
        <v>37869.645833333336</v>
      </c>
      <c r="C5391" s="284">
        <v>26.39</v>
      </c>
      <c r="D5391" s="98">
        <f t="shared" si="173"/>
        <v>-0.78164818798609959</v>
      </c>
      <c r="E5391" s="98">
        <v>-2.0051986632008911E-2</v>
      </c>
      <c r="F5391" s="98">
        <v>5382</v>
      </c>
      <c r="G5391" s="76">
        <f t="shared" ca="1" si="172"/>
        <v>4.5937588981836128E-2</v>
      </c>
    </row>
    <row r="5392" spans="2:7">
      <c r="B5392" s="283">
        <v>38677.645833333336</v>
      </c>
      <c r="C5392" s="284">
        <v>76.23</v>
      </c>
      <c r="D5392" s="98">
        <f t="shared" si="173"/>
        <v>1.8885941644562334</v>
      </c>
      <c r="E5392" s="98">
        <v>-2.0053991515619041E-2</v>
      </c>
      <c r="F5392" s="98">
        <v>5383</v>
      </c>
      <c r="G5392" s="76">
        <f t="shared" ca="1" si="172"/>
        <v>3.2126241565349337E-2</v>
      </c>
    </row>
    <row r="5393" spans="2:7">
      <c r="B5393" s="283">
        <v>37545.645833333336</v>
      </c>
      <c r="C5393" s="284">
        <v>24.87</v>
      </c>
      <c r="D5393" s="98">
        <f t="shared" si="173"/>
        <v>-0.67375049193231007</v>
      </c>
      <c r="E5393" s="98">
        <v>-2.0094562647754111E-2</v>
      </c>
      <c r="F5393" s="98">
        <v>5384</v>
      </c>
      <c r="G5393" s="76">
        <f t="shared" ca="1" si="172"/>
        <v>-4.7551850975971872E-2</v>
      </c>
    </row>
    <row r="5394" spans="2:7">
      <c r="B5394" s="283">
        <v>37057.645833333336</v>
      </c>
      <c r="C5394" s="284">
        <v>21.35</v>
      </c>
      <c r="D5394" s="98">
        <f t="shared" si="173"/>
        <v>-0.14153598713309201</v>
      </c>
      <c r="E5394" s="98">
        <v>-2.0192748967416185E-2</v>
      </c>
      <c r="F5394" s="98">
        <v>5385</v>
      </c>
      <c r="G5394" s="76">
        <f t="shared" ca="1" si="172"/>
        <v>-1.3885738336670915E-2</v>
      </c>
    </row>
    <row r="5395" spans="2:7">
      <c r="B5395" s="283">
        <v>39706.645833333336</v>
      </c>
      <c r="C5395" s="284">
        <v>97.95</v>
      </c>
      <c r="D5395" s="98">
        <f t="shared" si="173"/>
        <v>3.5878220140515218</v>
      </c>
      <c r="E5395" s="98">
        <v>-2.0206061818545562E-2</v>
      </c>
      <c r="F5395" s="98">
        <v>5386</v>
      </c>
      <c r="G5395" s="76">
        <f t="shared" ca="1" si="172"/>
        <v>1.4341490957357117E-2</v>
      </c>
    </row>
    <row r="5396" spans="2:7">
      <c r="B5396" s="283">
        <v>43994.645833333336</v>
      </c>
      <c r="C5396" s="284">
        <v>324.38</v>
      </c>
      <c r="D5396" s="98">
        <f t="shared" si="173"/>
        <v>2.3116896375701885</v>
      </c>
      <c r="E5396" s="98">
        <v>-2.0207206935089261E-2</v>
      </c>
      <c r="F5396" s="98">
        <v>5387</v>
      </c>
      <c r="G5396" s="76">
        <f t="shared" ca="1" si="172"/>
        <v>3.8185568507148909E-2</v>
      </c>
    </row>
    <row r="5397" spans="2:7">
      <c r="B5397" s="283">
        <v>44679.645833333336</v>
      </c>
      <c r="C5397" s="284">
        <v>400.22</v>
      </c>
      <c r="D5397" s="98">
        <f t="shared" si="173"/>
        <v>0.23379986435661881</v>
      </c>
      <c r="E5397" s="98">
        <v>-2.0221308264786519E-2</v>
      </c>
      <c r="F5397" s="98">
        <v>5388</v>
      </c>
      <c r="G5397" s="76">
        <f t="shared" ca="1" si="172"/>
        <v>-6.5981727371156942E-3</v>
      </c>
    </row>
    <row r="5398" spans="2:7">
      <c r="B5398" s="283">
        <v>37454.645833333336</v>
      </c>
      <c r="C5398" s="284">
        <v>24.22</v>
      </c>
      <c r="D5398" s="98">
        <f t="shared" si="173"/>
        <v>-0.93948328419369342</v>
      </c>
      <c r="E5398" s="98">
        <v>-2.0226537216828433E-2</v>
      </c>
      <c r="F5398" s="98">
        <v>5389</v>
      </c>
      <c r="G5398" s="76">
        <f t="shared" ca="1" si="172"/>
        <v>9.6945848627608844E-3</v>
      </c>
    </row>
    <row r="5399" spans="2:7">
      <c r="B5399" s="283">
        <v>45321.645833333336</v>
      </c>
      <c r="C5399" s="284">
        <v>750.78</v>
      </c>
      <c r="D5399" s="98">
        <f t="shared" si="173"/>
        <v>29.998348472336911</v>
      </c>
      <c r="E5399" s="98">
        <v>-2.0227593046928005E-2</v>
      </c>
      <c r="F5399" s="98">
        <v>5390</v>
      </c>
      <c r="G5399" s="76">
        <f t="shared" ca="1" si="172"/>
        <v>3.3383713270253878E-3</v>
      </c>
    </row>
    <row r="5400" spans="2:7">
      <c r="B5400" s="283">
        <v>42781.645833333336</v>
      </c>
      <c r="C5400" s="284">
        <v>340.88</v>
      </c>
      <c r="D5400" s="98">
        <f t="shared" si="173"/>
        <v>-0.54596552918298302</v>
      </c>
      <c r="E5400" s="98">
        <v>-2.0234536675097781E-2</v>
      </c>
      <c r="F5400" s="98">
        <v>5391</v>
      </c>
      <c r="G5400" s="76">
        <f t="shared" ca="1" si="172"/>
        <v>-4.7820557266277479E-3</v>
      </c>
    </row>
    <row r="5401" spans="2:7">
      <c r="B5401" s="283">
        <v>43950.645833333336</v>
      </c>
      <c r="C5401" s="284">
        <v>344.58</v>
      </c>
      <c r="D5401" s="98">
        <f t="shared" si="173"/>
        <v>1.0854259563482627E-2</v>
      </c>
      <c r="E5401" s="98">
        <v>-2.0244526585157852E-2</v>
      </c>
      <c r="F5401" s="98">
        <v>5392</v>
      </c>
      <c r="G5401" s="76">
        <f t="shared" ca="1" si="172"/>
        <v>2.9382540310489775E-2</v>
      </c>
    </row>
    <row r="5402" spans="2:7">
      <c r="B5402" s="283">
        <v>41379.645833333336</v>
      </c>
      <c r="C5402" s="284">
        <v>166.94</v>
      </c>
      <c r="D5402" s="98">
        <f t="shared" si="173"/>
        <v>-0.51552614777410177</v>
      </c>
      <c r="E5402" s="98">
        <v>-2.0247667116614743E-2</v>
      </c>
      <c r="F5402" s="98">
        <v>5393</v>
      </c>
      <c r="G5402" s="76">
        <f t="shared" ca="1" si="172"/>
        <v>1.1364987896283978E-2</v>
      </c>
    </row>
    <row r="5403" spans="2:7">
      <c r="B5403" s="283">
        <v>40434.645833333336</v>
      </c>
      <c r="C5403" s="284">
        <v>115.95</v>
      </c>
      <c r="D5403" s="98">
        <f t="shared" si="173"/>
        <v>-0.30543907990894925</v>
      </c>
      <c r="E5403" s="98">
        <v>-2.0278833967046772E-2</v>
      </c>
      <c r="F5403" s="98">
        <v>5394</v>
      </c>
      <c r="G5403" s="76">
        <f t="shared" ca="1" si="172"/>
        <v>-1.9178256912560747E-2</v>
      </c>
    </row>
    <row r="5404" spans="2:7">
      <c r="B5404" s="283">
        <v>43803.645833333336</v>
      </c>
      <c r="C5404" s="284">
        <v>457.83</v>
      </c>
      <c r="D5404" s="98">
        <f t="shared" si="173"/>
        <v>2.9485122897800773</v>
      </c>
      <c r="E5404" s="98">
        <v>-2.0307284087991095E-2</v>
      </c>
      <c r="F5404" s="98">
        <v>5395</v>
      </c>
      <c r="G5404" s="76">
        <f t="shared" ca="1" si="172"/>
        <v>5.6152451604917379E-2</v>
      </c>
    </row>
    <row r="5405" spans="2:7">
      <c r="B5405" s="283">
        <v>45553.645833333336</v>
      </c>
      <c r="C5405" s="284">
        <v>2526.85</v>
      </c>
      <c r="D5405" s="98">
        <f t="shared" si="173"/>
        <v>4.5191883450188932</v>
      </c>
      <c r="E5405" s="98">
        <v>-2.0327378183058964E-2</v>
      </c>
      <c r="F5405" s="98">
        <v>5396</v>
      </c>
      <c r="G5405" s="76">
        <f t="shared" ca="1" si="172"/>
        <v>2.27317735514917E-2</v>
      </c>
    </row>
    <row r="5406" spans="2:7">
      <c r="B5406" s="283">
        <v>44734.645833333336</v>
      </c>
      <c r="C5406" s="284">
        <v>341.68</v>
      </c>
      <c r="D5406" s="98">
        <f t="shared" si="173"/>
        <v>-0.86478026000751917</v>
      </c>
      <c r="E5406" s="98">
        <v>-2.0356671827512995E-2</v>
      </c>
      <c r="F5406" s="98">
        <v>5397</v>
      </c>
      <c r="G5406" s="76">
        <f t="shared" ca="1" si="172"/>
        <v>-3.7714465384182619E-2</v>
      </c>
    </row>
    <row r="5407" spans="2:7">
      <c r="B5407" s="283">
        <v>41583.645833333336</v>
      </c>
      <c r="C5407" s="284">
        <v>179.91</v>
      </c>
      <c r="D5407" s="98">
        <f t="shared" si="173"/>
        <v>-0.47345469445094823</v>
      </c>
      <c r="E5407" s="98">
        <v>-2.0364824394228154E-2</v>
      </c>
      <c r="F5407" s="98">
        <v>5398</v>
      </c>
      <c r="G5407" s="76">
        <f t="shared" ca="1" si="172"/>
        <v>-1.3097102291633468E-2</v>
      </c>
    </row>
    <row r="5408" spans="2:7">
      <c r="B5408" s="283">
        <v>42383.645833333336</v>
      </c>
      <c r="C5408" s="284">
        <v>422.98</v>
      </c>
      <c r="D5408" s="98">
        <f t="shared" si="173"/>
        <v>1.3510644210994389</v>
      </c>
      <c r="E5408" s="98">
        <v>-2.0380749455741198E-2</v>
      </c>
      <c r="F5408" s="98">
        <v>5399</v>
      </c>
      <c r="G5408" s="76">
        <f t="shared" ca="1" si="172"/>
        <v>-2.4174488054856173E-2</v>
      </c>
    </row>
    <row r="5409" spans="2:7">
      <c r="B5409" s="283">
        <v>39612.645833333336</v>
      </c>
      <c r="C5409" s="284">
        <v>94.67</v>
      </c>
      <c r="D5409" s="98">
        <f t="shared" si="173"/>
        <v>-0.77618327107664664</v>
      </c>
      <c r="E5409" s="98">
        <v>-2.0384933774834413E-2</v>
      </c>
      <c r="F5409" s="98">
        <v>5400</v>
      </c>
      <c r="G5409" s="76">
        <f t="shared" ca="1" si="172"/>
        <v>-2.8614459866956585E-2</v>
      </c>
    </row>
    <row r="5410" spans="2:7">
      <c r="B5410" s="283">
        <v>40318.645833333336</v>
      </c>
      <c r="C5410" s="284">
        <v>122.9</v>
      </c>
      <c r="D5410" s="98">
        <f t="shared" si="173"/>
        <v>0.29819372557304313</v>
      </c>
      <c r="E5410" s="98">
        <v>-2.0404909931452164E-2</v>
      </c>
      <c r="F5410" s="98">
        <v>5401</v>
      </c>
      <c r="G5410" s="76">
        <f t="shared" ca="1" si="172"/>
        <v>3.2673154872932701E-2</v>
      </c>
    </row>
    <row r="5411" spans="2:7">
      <c r="B5411" s="283">
        <v>42018.645833333336</v>
      </c>
      <c r="C5411" s="284">
        <v>187.12</v>
      </c>
      <c r="D5411" s="98">
        <f t="shared" si="173"/>
        <v>0.52253864930838079</v>
      </c>
      <c r="E5411" s="98">
        <v>-2.0416710292116003E-2</v>
      </c>
      <c r="F5411" s="98">
        <v>5402</v>
      </c>
      <c r="G5411" s="76">
        <f t="shared" ca="1" si="172"/>
        <v>-1.817806081371132E-2</v>
      </c>
    </row>
    <row r="5412" spans="2:7">
      <c r="B5412" s="283">
        <v>39384.645833333336</v>
      </c>
      <c r="C5412" s="284">
        <v>91.13</v>
      </c>
      <c r="D5412" s="98">
        <f t="shared" si="173"/>
        <v>-0.51298631893971791</v>
      </c>
      <c r="E5412" s="98">
        <v>-2.04235192948512E-2</v>
      </c>
      <c r="F5412" s="98">
        <v>5403</v>
      </c>
      <c r="G5412" s="76">
        <f t="shared" ca="1" si="172"/>
        <v>-3.1200404961862882E-2</v>
      </c>
    </row>
    <row r="5413" spans="2:7">
      <c r="B5413" s="283">
        <v>37551.645833333336</v>
      </c>
      <c r="C5413" s="284">
        <v>23.98</v>
      </c>
      <c r="D5413" s="98">
        <f t="shared" si="173"/>
        <v>-0.73685943158125755</v>
      </c>
      <c r="E5413" s="98">
        <v>-2.0424836601307228E-2</v>
      </c>
      <c r="F5413" s="98">
        <v>5404</v>
      </c>
      <c r="G5413" s="76">
        <f t="shared" ca="1" si="172"/>
        <v>1.2021467497377293E-2</v>
      </c>
    </row>
    <row r="5414" spans="2:7">
      <c r="B5414" s="283">
        <v>42059.645833333336</v>
      </c>
      <c r="C5414" s="284">
        <v>162.07</v>
      </c>
      <c r="D5414" s="98">
        <f t="shared" si="173"/>
        <v>5.7585487906588817</v>
      </c>
      <c r="E5414" s="98">
        <v>-2.0429132668479899E-2</v>
      </c>
      <c r="F5414" s="98">
        <v>5405</v>
      </c>
      <c r="G5414" s="76">
        <f t="shared" ca="1" si="172"/>
        <v>-2.1433190935401747E-2</v>
      </c>
    </row>
    <row r="5415" spans="2:7">
      <c r="B5415" s="283">
        <v>44658.645833333336</v>
      </c>
      <c r="C5415" s="284">
        <v>353.98</v>
      </c>
      <c r="D5415" s="98">
        <f t="shared" si="173"/>
        <v>1.1841179737150616</v>
      </c>
      <c r="E5415" s="98">
        <v>-2.0449954340426624E-2</v>
      </c>
      <c r="F5415" s="98">
        <v>5406</v>
      </c>
      <c r="G5415" s="76">
        <f t="shared" ca="1" si="172"/>
        <v>-3.3082582099551797E-2</v>
      </c>
    </row>
    <row r="5416" spans="2:7">
      <c r="B5416" s="283">
        <v>41451.645833333336</v>
      </c>
      <c r="C5416" s="284">
        <v>193.76</v>
      </c>
      <c r="D5416" s="98">
        <f t="shared" si="173"/>
        <v>-0.45262444205887342</v>
      </c>
      <c r="E5416" s="98">
        <v>-2.0474192406855107E-2</v>
      </c>
      <c r="F5416" s="98">
        <v>5407</v>
      </c>
      <c r="G5416" s="76">
        <f t="shared" ca="1" si="172"/>
        <v>4.710199310703108E-2</v>
      </c>
    </row>
    <row r="5417" spans="2:7">
      <c r="B5417" s="283">
        <v>37748.645833333336</v>
      </c>
      <c r="C5417" s="284">
        <v>20.05</v>
      </c>
      <c r="D5417" s="98">
        <f t="shared" si="173"/>
        <v>-0.89652146985962011</v>
      </c>
      <c r="E5417" s="98">
        <v>-2.0517830972154316E-2</v>
      </c>
      <c r="F5417" s="98">
        <v>5408</v>
      </c>
      <c r="G5417" s="76">
        <f t="shared" ca="1" si="172"/>
        <v>3.5956579510240297E-2</v>
      </c>
    </row>
    <row r="5418" spans="2:7">
      <c r="B5418" s="283">
        <v>37333.645833333336</v>
      </c>
      <c r="C5418" s="284">
        <v>24.81</v>
      </c>
      <c r="D5418" s="98">
        <f t="shared" si="173"/>
        <v>0.23740648379052365</v>
      </c>
      <c r="E5418" s="98">
        <v>-2.0529016975917913E-2</v>
      </c>
      <c r="F5418" s="98">
        <v>5409</v>
      </c>
      <c r="G5418" s="76">
        <f t="shared" ca="1" si="172"/>
        <v>-2.7847928400741857E-2</v>
      </c>
    </row>
    <row r="5419" spans="2:7">
      <c r="B5419" s="283">
        <v>45582.645833333336</v>
      </c>
      <c r="C5419" s="284">
        <v>2318.48</v>
      </c>
      <c r="D5419" s="98">
        <f t="shared" si="173"/>
        <v>92.449415558242649</v>
      </c>
      <c r="E5419" s="98">
        <v>-2.0539901144860706E-2</v>
      </c>
      <c r="F5419" s="98">
        <v>5410</v>
      </c>
      <c r="G5419" s="76">
        <f t="shared" ca="1" si="172"/>
        <v>2.6623484342021943E-3</v>
      </c>
    </row>
    <row r="5420" spans="2:7">
      <c r="B5420" s="283">
        <v>44874.645833333336</v>
      </c>
      <c r="C5420" s="284">
        <v>540.82000000000005</v>
      </c>
      <c r="D5420" s="98">
        <f t="shared" si="173"/>
        <v>-0.76673510230840891</v>
      </c>
      <c r="E5420" s="98">
        <v>-2.0573001557463E-2</v>
      </c>
      <c r="F5420" s="98">
        <v>5411</v>
      </c>
      <c r="G5420" s="76">
        <f t="shared" ca="1" si="172"/>
        <v>-3.039598344149446E-2</v>
      </c>
    </row>
    <row r="5421" spans="2:7">
      <c r="B5421" s="283">
        <v>40333.645833333336</v>
      </c>
      <c r="C5421" s="284">
        <v>122.33</v>
      </c>
      <c r="D5421" s="98">
        <f t="shared" si="173"/>
        <v>-0.77380644206945015</v>
      </c>
      <c r="E5421" s="98">
        <v>-2.057646116893519E-2</v>
      </c>
      <c r="F5421" s="98">
        <v>5412</v>
      </c>
      <c r="G5421" s="76">
        <f t="shared" ca="1" si="172"/>
        <v>2.3956490808989928E-2</v>
      </c>
    </row>
    <row r="5422" spans="2:7">
      <c r="B5422" s="283">
        <v>38170.645833333336</v>
      </c>
      <c r="C5422" s="284">
        <v>24.75</v>
      </c>
      <c r="D5422" s="98">
        <f t="shared" si="173"/>
        <v>-0.79767841085588165</v>
      </c>
      <c r="E5422" s="98">
        <v>-2.0577760189948502E-2</v>
      </c>
      <c r="F5422" s="98">
        <v>5413</v>
      </c>
      <c r="G5422" s="76">
        <f t="shared" ca="1" si="172"/>
        <v>-2.9250120516809672E-2</v>
      </c>
    </row>
    <row r="5423" spans="2:7">
      <c r="B5423" s="283">
        <v>41102.645833333336</v>
      </c>
      <c r="C5423" s="284">
        <v>229.76</v>
      </c>
      <c r="D5423" s="98">
        <f t="shared" si="173"/>
        <v>8.2832323232323226</v>
      </c>
      <c r="E5423" s="98">
        <v>-2.0589112920414432E-2</v>
      </c>
      <c r="F5423" s="98">
        <v>5414</v>
      </c>
      <c r="G5423" s="76">
        <f t="shared" ca="1" si="172"/>
        <v>4.0367353144824092E-2</v>
      </c>
    </row>
    <row r="5424" spans="2:7">
      <c r="B5424" s="283">
        <v>36850.645833333336</v>
      </c>
      <c r="C5424" s="284">
        <v>27.09</v>
      </c>
      <c r="D5424" s="98">
        <f t="shared" si="173"/>
        <v>-0.88209435933147629</v>
      </c>
      <c r="E5424" s="98">
        <v>-2.0607375271149642E-2</v>
      </c>
      <c r="F5424" s="98">
        <v>5415</v>
      </c>
      <c r="G5424" s="76">
        <f t="shared" ca="1" si="172"/>
        <v>2.7965444563064493E-2</v>
      </c>
    </row>
    <row r="5425" spans="2:7">
      <c r="B5425" s="283">
        <v>39748.645833333336</v>
      </c>
      <c r="C5425" s="284">
        <v>66.92</v>
      </c>
      <c r="D5425" s="98">
        <f t="shared" si="173"/>
        <v>1.4702842377260983</v>
      </c>
      <c r="E5425" s="98">
        <v>-2.0635152934289414E-2</v>
      </c>
      <c r="F5425" s="98">
        <v>5416</v>
      </c>
      <c r="G5425" s="76">
        <f t="shared" ca="1" si="172"/>
        <v>5.7020615410253803E-3</v>
      </c>
    </row>
    <row r="5426" spans="2:7">
      <c r="B5426" s="283">
        <v>39892.645833333336</v>
      </c>
      <c r="C5426" s="284">
        <v>42.71</v>
      </c>
      <c r="D5426" s="98">
        <f t="shared" si="173"/>
        <v>-0.36177525403466826</v>
      </c>
      <c r="E5426" s="98">
        <v>-2.063746847053427E-2</v>
      </c>
      <c r="F5426" s="98">
        <v>5417</v>
      </c>
      <c r="G5426" s="76">
        <f t="shared" ca="1" si="172"/>
        <v>-2.7238856625762049E-2</v>
      </c>
    </row>
    <row r="5427" spans="2:7">
      <c r="B5427" s="283">
        <v>45377.645833333336</v>
      </c>
      <c r="C5427" s="284">
        <v>1021.23</v>
      </c>
      <c r="D5427" s="98">
        <f t="shared" si="173"/>
        <v>22.910793725122922</v>
      </c>
      <c r="E5427" s="98">
        <v>-2.0656520613366314E-2</v>
      </c>
      <c r="F5427" s="98">
        <v>5418</v>
      </c>
      <c r="G5427" s="76">
        <f t="shared" ca="1" si="172"/>
        <v>-3.3989336302616691E-2</v>
      </c>
    </row>
    <row r="5428" spans="2:7">
      <c r="B5428" s="283">
        <v>40050.645833333336</v>
      </c>
      <c r="C5428" s="284">
        <v>106.89</v>
      </c>
      <c r="D5428" s="98">
        <f t="shared" si="173"/>
        <v>-0.89533209952704096</v>
      </c>
      <c r="E5428" s="98">
        <v>-2.0705451213925863E-2</v>
      </c>
      <c r="F5428" s="98">
        <v>5419</v>
      </c>
      <c r="G5428" s="76">
        <f t="shared" ca="1" si="172"/>
        <v>3.4457454395206408E-2</v>
      </c>
    </row>
    <row r="5429" spans="2:7">
      <c r="B5429" s="283">
        <v>37235.645833333336</v>
      </c>
      <c r="C5429" s="284">
        <v>28.81</v>
      </c>
      <c r="D5429" s="98">
        <f t="shared" si="173"/>
        <v>-0.73047057722892694</v>
      </c>
      <c r="E5429" s="98">
        <v>-2.0734194425560903E-2</v>
      </c>
      <c r="F5429" s="98">
        <v>5420</v>
      </c>
      <c r="G5429" s="76">
        <f t="shared" ca="1" si="172"/>
        <v>1.3545299095628289E-2</v>
      </c>
    </row>
    <row r="5430" spans="2:7">
      <c r="B5430" s="283">
        <v>41122.645833333336</v>
      </c>
      <c r="C5430" s="284">
        <v>210.45</v>
      </c>
      <c r="D5430" s="98">
        <f t="shared" si="173"/>
        <v>6.3047552933009374</v>
      </c>
      <c r="E5430" s="98">
        <v>-2.0752873295798224E-2</v>
      </c>
      <c r="F5430" s="98">
        <v>5421</v>
      </c>
      <c r="G5430" s="76">
        <f t="shared" ca="1" si="172"/>
        <v>-1.8367951700752425E-2</v>
      </c>
    </row>
    <row r="5431" spans="2:7">
      <c r="B5431" s="283">
        <v>37452.645833333336</v>
      </c>
      <c r="C5431" s="284">
        <v>25.47</v>
      </c>
      <c r="D5431" s="98">
        <f t="shared" si="173"/>
        <v>-0.87897362794012834</v>
      </c>
      <c r="E5431" s="98">
        <v>-2.076124567474058E-2</v>
      </c>
      <c r="F5431" s="98">
        <v>5422</v>
      </c>
      <c r="G5431" s="76">
        <f t="shared" ca="1" si="172"/>
        <v>-1.4180195160971425E-2</v>
      </c>
    </row>
    <row r="5432" spans="2:7">
      <c r="B5432" s="283">
        <v>36766.645833333336</v>
      </c>
      <c r="C5432" s="284">
        <v>28.27</v>
      </c>
      <c r="D5432" s="98">
        <f t="shared" si="173"/>
        <v>0.10993325480957994</v>
      </c>
      <c r="E5432" s="98">
        <v>-2.0782819535850372E-2</v>
      </c>
      <c r="F5432" s="98">
        <v>5423</v>
      </c>
      <c r="G5432" s="76">
        <f t="shared" ca="1" si="172"/>
        <v>4.9228830289220014E-3</v>
      </c>
    </row>
    <row r="5433" spans="2:7">
      <c r="B5433" s="283">
        <v>45370.645833333336</v>
      </c>
      <c r="C5433" s="284">
        <v>1021.7</v>
      </c>
      <c r="D5433" s="98">
        <f t="shared" si="173"/>
        <v>35.140785284754159</v>
      </c>
      <c r="E5433" s="98">
        <v>-2.08161622357248E-2</v>
      </c>
      <c r="F5433" s="98">
        <v>5424</v>
      </c>
      <c r="G5433" s="76">
        <f t="shared" ca="1" si="172"/>
        <v>-3.7029298923608081E-2</v>
      </c>
    </row>
    <row r="5434" spans="2:7">
      <c r="B5434" s="283">
        <v>42088.645833333336</v>
      </c>
      <c r="C5434" s="284">
        <v>145.37</v>
      </c>
      <c r="D5434" s="98">
        <f t="shared" si="173"/>
        <v>-0.8577175296075169</v>
      </c>
      <c r="E5434" s="98">
        <v>-2.0879638984306559E-2</v>
      </c>
      <c r="F5434" s="98">
        <v>5425</v>
      </c>
      <c r="G5434" s="76">
        <f t="shared" ca="1" si="172"/>
        <v>-3.9191820066952474E-2</v>
      </c>
    </row>
    <row r="5435" spans="2:7">
      <c r="B5435" s="283">
        <v>44729.645833333336</v>
      </c>
      <c r="C5435" s="284">
        <v>367.92</v>
      </c>
      <c r="D5435" s="98">
        <f t="shared" si="173"/>
        <v>1.5309210978881476</v>
      </c>
      <c r="E5435" s="98">
        <v>-2.0890438300023906E-2</v>
      </c>
      <c r="F5435" s="98">
        <v>5426</v>
      </c>
      <c r="G5435" s="76">
        <f t="shared" ca="1" si="172"/>
        <v>-2.6846448201498434E-2</v>
      </c>
    </row>
    <row r="5436" spans="2:7">
      <c r="B5436" s="283">
        <v>42310.645833333336</v>
      </c>
      <c r="C5436" s="284">
        <v>306.7</v>
      </c>
      <c r="D5436" s="98">
        <f t="shared" si="173"/>
        <v>-0.166394868449663</v>
      </c>
      <c r="E5436" s="98">
        <v>-2.0909816440542683E-2</v>
      </c>
      <c r="F5436" s="98">
        <v>5427</v>
      </c>
      <c r="G5436" s="76">
        <f t="shared" ca="1" si="172"/>
        <v>-1.0055125521056025E-2</v>
      </c>
    </row>
    <row r="5437" spans="2:7">
      <c r="B5437" s="283">
        <v>45203.645833333336</v>
      </c>
      <c r="C5437" s="284">
        <v>701.02</v>
      </c>
      <c r="D5437" s="98">
        <f t="shared" si="173"/>
        <v>1.2856863384414736</v>
      </c>
      <c r="E5437" s="98">
        <v>-2.0962808820859435E-2</v>
      </c>
      <c r="F5437" s="98">
        <v>5428</v>
      </c>
      <c r="G5437" s="76">
        <f t="shared" ca="1" si="172"/>
        <v>-1.8666884186450069E-2</v>
      </c>
    </row>
    <row r="5438" spans="2:7">
      <c r="B5438" s="283">
        <v>38961.645833333336</v>
      </c>
      <c r="C5438" s="284">
        <v>74.709999999999994</v>
      </c>
      <c r="D5438" s="98">
        <f t="shared" si="173"/>
        <v>-0.89342672106359311</v>
      </c>
      <c r="E5438" s="98">
        <v>-2.0967107849561128E-2</v>
      </c>
      <c r="F5438" s="98">
        <v>5429</v>
      </c>
      <c r="G5438" s="76">
        <f t="shared" ca="1" si="172"/>
        <v>-3.3062418706614145E-2</v>
      </c>
    </row>
    <row r="5439" spans="2:7">
      <c r="B5439" s="283">
        <v>44886.645833333336</v>
      </c>
      <c r="C5439" s="284">
        <v>601.32000000000005</v>
      </c>
      <c r="D5439" s="98">
        <f t="shared" si="173"/>
        <v>7.0487217239994653</v>
      </c>
      <c r="E5439" s="98">
        <v>-2.0970367958319747E-2</v>
      </c>
      <c r="F5439" s="98">
        <v>5430</v>
      </c>
      <c r="G5439" s="76">
        <f t="shared" ca="1" si="172"/>
        <v>-3.5351098109228117E-2</v>
      </c>
    </row>
    <row r="5440" spans="2:7">
      <c r="B5440" s="283">
        <v>39360.645833333336</v>
      </c>
      <c r="C5440" s="284">
        <v>98.36</v>
      </c>
      <c r="D5440" s="98">
        <f t="shared" si="173"/>
        <v>-0.83642652830439701</v>
      </c>
      <c r="E5440" s="98">
        <v>-2.1001293918582631E-2</v>
      </c>
      <c r="F5440" s="98">
        <v>5431</v>
      </c>
      <c r="G5440" s="76">
        <f t="shared" ca="1" si="172"/>
        <v>-1.1031642647384009E-2</v>
      </c>
    </row>
    <row r="5441" spans="2:7">
      <c r="B5441" s="283">
        <v>43335.645833333336</v>
      </c>
      <c r="C5441" s="284">
        <v>281.88</v>
      </c>
      <c r="D5441" s="98">
        <f t="shared" si="173"/>
        <v>1.865799105327369</v>
      </c>
      <c r="E5441" s="98">
        <v>-2.1012051540304943E-2</v>
      </c>
      <c r="F5441" s="98">
        <v>5432</v>
      </c>
      <c r="G5441" s="76">
        <f t="shared" ca="1" si="172"/>
        <v>-4.7980966861272623E-2</v>
      </c>
    </row>
    <row r="5442" spans="2:7">
      <c r="B5442" s="283">
        <v>43416.645833333336</v>
      </c>
      <c r="C5442" s="284">
        <v>278.27999999999997</v>
      </c>
      <c r="D5442" s="98">
        <f t="shared" si="173"/>
        <v>-1.2771392081736943E-2</v>
      </c>
      <c r="E5442" s="98">
        <v>-2.1071516515988375E-2</v>
      </c>
      <c r="F5442" s="98">
        <v>5433</v>
      </c>
      <c r="G5442" s="76">
        <f t="shared" ca="1" si="172"/>
        <v>-1.1563948727274743E-2</v>
      </c>
    </row>
    <row r="5443" spans="2:7">
      <c r="B5443" s="283">
        <v>38062.645833333336</v>
      </c>
      <c r="C5443" s="284">
        <v>24.6</v>
      </c>
      <c r="D5443" s="98">
        <f t="shared" si="173"/>
        <v>-0.91159982751185853</v>
      </c>
      <c r="E5443" s="98">
        <v>-2.1090330282530712E-2</v>
      </c>
      <c r="F5443" s="98">
        <v>5434</v>
      </c>
      <c r="G5443" s="76">
        <f t="shared" ca="1" si="172"/>
        <v>-5.3663425655280858E-2</v>
      </c>
    </row>
    <row r="5444" spans="2:7">
      <c r="B5444" s="283">
        <v>41108.645833333336</v>
      </c>
      <c r="C5444" s="284">
        <v>221.13</v>
      </c>
      <c r="D5444" s="98">
        <f t="shared" si="173"/>
        <v>7.9890243902439018</v>
      </c>
      <c r="E5444" s="98">
        <v>-2.1115537848605648E-2</v>
      </c>
      <c r="F5444" s="98">
        <v>5435</v>
      </c>
      <c r="G5444" s="76">
        <f t="shared" ca="1" si="172"/>
        <v>2.4302632360539193E-2</v>
      </c>
    </row>
    <row r="5445" spans="2:7">
      <c r="B5445" s="283">
        <v>41353.645833333336</v>
      </c>
      <c r="C5445" s="284">
        <v>194.06</v>
      </c>
      <c r="D5445" s="98">
        <f t="shared" si="173"/>
        <v>-0.12241667797223355</v>
      </c>
      <c r="E5445" s="98">
        <v>-2.1134930643127325E-2</v>
      </c>
      <c r="F5445" s="98">
        <v>5436</v>
      </c>
      <c r="G5445" s="76">
        <f t="shared" ca="1" si="172"/>
        <v>1.3752528091418055E-2</v>
      </c>
    </row>
    <row r="5446" spans="2:7">
      <c r="B5446" s="283">
        <v>41898.645833333336</v>
      </c>
      <c r="C5446" s="284">
        <v>185.88</v>
      </c>
      <c r="D5446" s="98">
        <f t="shared" si="173"/>
        <v>-4.2151911779861884E-2</v>
      </c>
      <c r="E5446" s="98">
        <v>-2.1169036334913183E-2</v>
      </c>
      <c r="F5446" s="98">
        <v>5437</v>
      </c>
      <c r="G5446" s="76">
        <f t="shared" ca="1" si="172"/>
        <v>2.3637662743130106E-2</v>
      </c>
    </row>
    <row r="5447" spans="2:7">
      <c r="B5447" s="283">
        <v>45785.645833333336</v>
      </c>
      <c r="C5447" s="284">
        <v>2750.5</v>
      </c>
      <c r="D5447" s="98">
        <f t="shared" si="173"/>
        <v>13.797180976974392</v>
      </c>
      <c r="E5447" s="98">
        <v>-2.1174377224199237E-2</v>
      </c>
      <c r="F5447" s="98">
        <v>5438</v>
      </c>
      <c r="G5447" s="76">
        <f t="shared" ca="1" si="172"/>
        <v>-1.9978309859792771E-2</v>
      </c>
    </row>
    <row r="5448" spans="2:7">
      <c r="B5448" s="283">
        <v>41796.645833333336</v>
      </c>
      <c r="C5448" s="284">
        <v>200.6</v>
      </c>
      <c r="D5448" s="98">
        <f t="shared" si="173"/>
        <v>-0.92706780585348114</v>
      </c>
      <c r="E5448" s="98">
        <v>-2.1176929833121916E-2</v>
      </c>
      <c r="F5448" s="98">
        <v>5439</v>
      </c>
      <c r="G5448" s="76">
        <f t="shared" ca="1" si="172"/>
        <v>-6.8085706333677783E-3</v>
      </c>
    </row>
    <row r="5449" spans="2:7">
      <c r="B5449" s="283">
        <v>43000.645833333336</v>
      </c>
      <c r="C5449" s="284">
        <v>338.72</v>
      </c>
      <c r="D5449" s="98">
        <f t="shared" si="173"/>
        <v>0.6885343968095714</v>
      </c>
      <c r="E5449" s="98">
        <v>-2.118191012859405E-2</v>
      </c>
      <c r="F5449" s="98">
        <v>5440</v>
      </c>
      <c r="G5449" s="76">
        <f t="shared" ca="1" si="172"/>
        <v>4.0127089343460286E-2</v>
      </c>
    </row>
    <row r="5450" spans="2:7">
      <c r="B5450" s="283">
        <v>37271.645833333336</v>
      </c>
      <c r="C5450" s="284">
        <v>27.25</v>
      </c>
      <c r="D5450" s="98">
        <f t="shared" si="173"/>
        <v>-0.91955007085498353</v>
      </c>
      <c r="E5450" s="98">
        <v>-2.1192528735632155E-2</v>
      </c>
      <c r="F5450" s="98">
        <v>5441</v>
      </c>
      <c r="G5450" s="76">
        <f t="shared" ref="G5450:G5513" ca="1" si="174">_xlfn.NORM.INV(RAND(),M$12,M$13)</f>
        <v>-1.3720554888956283E-2</v>
      </c>
    </row>
    <row r="5451" spans="2:7">
      <c r="B5451" s="283">
        <v>38511.645833333336</v>
      </c>
      <c r="C5451" s="284">
        <v>52.62</v>
      </c>
      <c r="D5451" s="98">
        <f t="shared" ref="D5451:D5514" si="175">C5451/C5450-1</f>
        <v>0.93100917431192642</v>
      </c>
      <c r="E5451" s="98">
        <v>-2.1205357142857206E-2</v>
      </c>
      <c r="F5451" s="98">
        <v>5442</v>
      </c>
      <c r="G5451" s="76">
        <f t="shared" ca="1" si="174"/>
        <v>5.4569589293275498E-4</v>
      </c>
    </row>
    <row r="5452" spans="2:7">
      <c r="B5452" s="283">
        <v>38385.645833333336</v>
      </c>
      <c r="C5452" s="284">
        <v>40.07</v>
      </c>
      <c r="D5452" s="98">
        <f t="shared" si="175"/>
        <v>-0.23850247054351958</v>
      </c>
      <c r="E5452" s="98">
        <v>-2.1250610649731216E-2</v>
      </c>
      <c r="F5452" s="98">
        <v>5443</v>
      </c>
      <c r="G5452" s="76">
        <f t="shared" ca="1" si="174"/>
        <v>-2.222316380329268E-2</v>
      </c>
    </row>
    <row r="5453" spans="2:7">
      <c r="B5453" s="283">
        <v>43116.645833333336</v>
      </c>
      <c r="C5453" s="284">
        <v>338.13</v>
      </c>
      <c r="D5453" s="98">
        <f t="shared" si="175"/>
        <v>7.4384826553531322</v>
      </c>
      <c r="E5453" s="98">
        <v>-2.1331403762662848E-2</v>
      </c>
      <c r="F5453" s="98">
        <v>5444</v>
      </c>
      <c r="G5453" s="76">
        <f t="shared" ca="1" si="174"/>
        <v>-1.0778772029802168E-2</v>
      </c>
    </row>
    <row r="5454" spans="2:7">
      <c r="B5454" s="283">
        <v>38322.645833333336</v>
      </c>
      <c r="C5454" s="284">
        <v>30.68</v>
      </c>
      <c r="D5454" s="98">
        <f t="shared" si="175"/>
        <v>-0.90926566705113421</v>
      </c>
      <c r="E5454" s="98">
        <v>-2.1371610845295153E-2</v>
      </c>
      <c r="F5454" s="98">
        <v>5445</v>
      </c>
      <c r="G5454" s="76">
        <f t="shared" ca="1" si="174"/>
        <v>3.7716783465092232E-2</v>
      </c>
    </row>
    <row r="5455" spans="2:7">
      <c r="B5455" s="283">
        <v>45881.645833333336</v>
      </c>
      <c r="C5455" s="284">
        <v>3210</v>
      </c>
      <c r="D5455" s="98">
        <f t="shared" si="175"/>
        <v>103.6284224250326</v>
      </c>
      <c r="E5455" s="98">
        <v>-2.139218394168596E-2</v>
      </c>
      <c r="F5455" s="98">
        <v>5446</v>
      </c>
      <c r="G5455" s="76">
        <f t="shared" ca="1" si="174"/>
        <v>-3.2579494907928025E-2</v>
      </c>
    </row>
    <row r="5456" spans="2:7">
      <c r="B5456" s="283">
        <v>40744.645833333336</v>
      </c>
      <c r="C5456" s="284">
        <v>211.19</v>
      </c>
      <c r="D5456" s="98">
        <f t="shared" si="175"/>
        <v>-0.93420872274143307</v>
      </c>
      <c r="E5456" s="98">
        <v>-2.1407719753486876E-2</v>
      </c>
      <c r="F5456" s="98">
        <v>5447</v>
      </c>
      <c r="G5456" s="76">
        <f t="shared" ca="1" si="174"/>
        <v>3.8478526486875476E-2</v>
      </c>
    </row>
    <row r="5457" spans="2:7">
      <c r="B5457" s="283">
        <v>39638.645833333336</v>
      </c>
      <c r="C5457" s="284">
        <v>84.03</v>
      </c>
      <c r="D5457" s="98">
        <f t="shared" si="175"/>
        <v>-0.60211184241678106</v>
      </c>
      <c r="E5457" s="98">
        <v>-2.1427739606381779E-2</v>
      </c>
      <c r="F5457" s="98">
        <v>5448</v>
      </c>
      <c r="G5457" s="76">
        <f t="shared" ca="1" si="174"/>
        <v>3.6341102884919686E-2</v>
      </c>
    </row>
    <row r="5458" spans="2:7">
      <c r="B5458" s="283">
        <v>37476.645833333336</v>
      </c>
      <c r="C5458" s="284">
        <v>24.14</v>
      </c>
      <c r="D5458" s="98">
        <f t="shared" si="175"/>
        <v>-0.7127216470308223</v>
      </c>
      <c r="E5458" s="98">
        <v>-2.1483583299554132E-2</v>
      </c>
      <c r="F5458" s="98">
        <v>5449</v>
      </c>
      <c r="G5458" s="76">
        <f t="shared" ca="1" si="174"/>
        <v>3.7815538603967296E-2</v>
      </c>
    </row>
    <row r="5459" spans="2:7">
      <c r="B5459" s="283">
        <v>38735.645833333336</v>
      </c>
      <c r="C5459" s="284">
        <v>103.33</v>
      </c>
      <c r="D5459" s="98">
        <f t="shared" si="175"/>
        <v>3.2804473902236948</v>
      </c>
      <c r="E5459" s="98">
        <v>-2.149621212121211E-2</v>
      </c>
      <c r="F5459" s="98">
        <v>5450</v>
      </c>
      <c r="G5459" s="76">
        <f t="shared" ca="1" si="174"/>
        <v>4.6750455495561134E-3</v>
      </c>
    </row>
    <row r="5460" spans="2:7">
      <c r="B5460" s="283">
        <v>38383.645833333336</v>
      </c>
      <c r="C5460" s="284">
        <v>40.950000000000003</v>
      </c>
      <c r="D5460" s="98">
        <f t="shared" si="175"/>
        <v>-0.60369689344817568</v>
      </c>
      <c r="E5460" s="98">
        <v>-2.1505376344086002E-2</v>
      </c>
      <c r="F5460" s="98">
        <v>5451</v>
      </c>
      <c r="G5460" s="76">
        <f t="shared" ca="1" si="174"/>
        <v>-2.3170352696801292E-2</v>
      </c>
    </row>
    <row r="5461" spans="2:7">
      <c r="B5461" s="283">
        <v>39427.645833333336</v>
      </c>
      <c r="C5461" s="284">
        <v>98.73</v>
      </c>
      <c r="D5461" s="98">
        <f t="shared" si="175"/>
        <v>1.4109890109890109</v>
      </c>
      <c r="E5461" s="98">
        <v>-2.150644202180374E-2</v>
      </c>
      <c r="F5461" s="98">
        <v>5452</v>
      </c>
      <c r="G5461" s="76">
        <f t="shared" ca="1" si="174"/>
        <v>-3.3997165276833455E-2</v>
      </c>
    </row>
    <row r="5462" spans="2:7">
      <c r="B5462" s="283">
        <v>43481.645833333336</v>
      </c>
      <c r="C5462" s="284">
        <v>321.5</v>
      </c>
      <c r="D5462" s="98">
        <f t="shared" si="175"/>
        <v>2.2563557176136939</v>
      </c>
      <c r="E5462" s="98">
        <v>-2.1547263984417753E-2</v>
      </c>
      <c r="F5462" s="98">
        <v>5453</v>
      </c>
      <c r="G5462" s="76">
        <f t="shared" ca="1" si="174"/>
        <v>-4.190608618771421E-4</v>
      </c>
    </row>
    <row r="5463" spans="2:7">
      <c r="B5463" s="283">
        <v>44027.645833333336</v>
      </c>
      <c r="C5463" s="284">
        <v>309.87</v>
      </c>
      <c r="D5463" s="98">
        <f t="shared" si="175"/>
        <v>-3.6174183514774527E-2</v>
      </c>
      <c r="E5463" s="98">
        <v>-2.1566150931480843E-2</v>
      </c>
      <c r="F5463" s="98">
        <v>5454</v>
      </c>
      <c r="G5463" s="76">
        <f t="shared" ca="1" si="174"/>
        <v>-2.8182338827166122E-2</v>
      </c>
    </row>
    <row r="5464" spans="2:7">
      <c r="B5464" s="283">
        <v>41772.645833333336</v>
      </c>
      <c r="C5464" s="284">
        <v>214.41</v>
      </c>
      <c r="D5464" s="98">
        <f t="shared" si="175"/>
        <v>-0.30806467228192469</v>
      </c>
      <c r="E5464" s="98">
        <v>-2.1584375285205737E-2</v>
      </c>
      <c r="F5464" s="98">
        <v>5455</v>
      </c>
      <c r="G5464" s="76">
        <f t="shared" ca="1" si="174"/>
        <v>-1.0703870571222166E-2</v>
      </c>
    </row>
    <row r="5465" spans="2:7">
      <c r="B5465" s="283">
        <v>39118.645833333336</v>
      </c>
      <c r="C5465" s="284">
        <v>92.46</v>
      </c>
      <c r="D5465" s="98">
        <f t="shared" si="175"/>
        <v>-0.56877011333426619</v>
      </c>
      <c r="E5465" s="98">
        <v>-2.1587301587301599E-2</v>
      </c>
      <c r="F5465" s="98">
        <v>5456</v>
      </c>
      <c r="G5465" s="76">
        <f t="shared" ca="1" si="174"/>
        <v>1.5999054652627697E-2</v>
      </c>
    </row>
    <row r="5466" spans="2:7">
      <c r="B5466" s="283">
        <v>43608.645833333336</v>
      </c>
      <c r="C5466" s="284">
        <v>330.65</v>
      </c>
      <c r="D5466" s="98">
        <f t="shared" si="175"/>
        <v>2.5761410339606314</v>
      </c>
      <c r="E5466" s="98">
        <v>-2.1600828524929727E-2</v>
      </c>
      <c r="F5466" s="98">
        <v>5457</v>
      </c>
      <c r="G5466" s="76">
        <f t="shared" ca="1" si="174"/>
        <v>-1.1373461649841933E-2</v>
      </c>
    </row>
    <row r="5467" spans="2:7">
      <c r="B5467" s="283">
        <v>45665.645833333336</v>
      </c>
      <c r="C5467" s="284">
        <v>1623.12</v>
      </c>
      <c r="D5467" s="98">
        <f t="shared" si="175"/>
        <v>3.9088764554665056</v>
      </c>
      <c r="E5467" s="98">
        <v>-2.1645178206542437E-2</v>
      </c>
      <c r="F5467" s="98">
        <v>5458</v>
      </c>
      <c r="G5467" s="76">
        <f t="shared" ca="1" si="174"/>
        <v>5.7199847015303867E-2</v>
      </c>
    </row>
    <row r="5468" spans="2:7">
      <c r="B5468" s="283">
        <v>39268.645833333336</v>
      </c>
      <c r="C5468" s="284">
        <v>93.05</v>
      </c>
      <c r="D5468" s="98">
        <f t="shared" si="175"/>
        <v>-0.94267213761151358</v>
      </c>
      <c r="E5468" s="98">
        <v>-2.1659131531910458E-2</v>
      </c>
      <c r="F5468" s="98">
        <v>5459</v>
      </c>
      <c r="G5468" s="76">
        <f t="shared" ca="1" si="174"/>
        <v>-2.4812391988084142E-2</v>
      </c>
    </row>
    <row r="5469" spans="2:7">
      <c r="B5469" s="283">
        <v>44474.645833333336</v>
      </c>
      <c r="C5469" s="284">
        <v>441.62</v>
      </c>
      <c r="D5469" s="98">
        <f t="shared" si="175"/>
        <v>3.7460505104782378</v>
      </c>
      <c r="E5469" s="98">
        <v>-2.1665928223305264E-2</v>
      </c>
      <c r="F5469" s="98">
        <v>5460</v>
      </c>
      <c r="G5469" s="76">
        <f t="shared" ca="1" si="174"/>
        <v>-6.3879007686067756E-3</v>
      </c>
    </row>
    <row r="5470" spans="2:7">
      <c r="B5470" s="283">
        <v>45268.645833333336</v>
      </c>
      <c r="C5470" s="284">
        <v>686.22</v>
      </c>
      <c r="D5470" s="98">
        <f t="shared" si="175"/>
        <v>0.55386984285132024</v>
      </c>
      <c r="E5470" s="98">
        <v>-2.1670325910296162E-2</v>
      </c>
      <c r="F5470" s="98">
        <v>5461</v>
      </c>
      <c r="G5470" s="76">
        <f t="shared" ca="1" si="174"/>
        <v>1.2441618648351933E-2</v>
      </c>
    </row>
    <row r="5471" spans="2:7">
      <c r="B5471" s="283">
        <v>41514.645833333336</v>
      </c>
      <c r="C5471" s="284">
        <v>175.13</v>
      </c>
      <c r="D5471" s="98">
        <f t="shared" si="175"/>
        <v>-0.74479030048672445</v>
      </c>
      <c r="E5471" s="98">
        <v>-2.1729415707742228E-2</v>
      </c>
      <c r="F5471" s="98">
        <v>5462</v>
      </c>
      <c r="G5471" s="76">
        <f t="shared" ca="1" si="174"/>
        <v>1.8181450573197522E-2</v>
      </c>
    </row>
    <row r="5472" spans="2:7">
      <c r="B5472" s="283">
        <v>39967.645833333336</v>
      </c>
      <c r="C5472" s="284">
        <v>70.680000000000007</v>
      </c>
      <c r="D5472" s="98">
        <f t="shared" si="175"/>
        <v>-0.59641409238851129</v>
      </c>
      <c r="E5472" s="98">
        <v>-2.1730103806228307E-2</v>
      </c>
      <c r="F5472" s="98">
        <v>5463</v>
      </c>
      <c r="G5472" s="76">
        <f t="shared" ca="1" si="174"/>
        <v>2.2967413208674084E-2</v>
      </c>
    </row>
    <row r="5473" spans="2:7">
      <c r="B5473" s="283">
        <v>42087.645833333336</v>
      </c>
      <c r="C5473" s="284">
        <v>148.47</v>
      </c>
      <c r="D5473" s="98">
        <f t="shared" si="175"/>
        <v>1.1005942275042444</v>
      </c>
      <c r="E5473" s="98">
        <v>-2.1743427554852812E-2</v>
      </c>
      <c r="F5473" s="98">
        <v>5464</v>
      </c>
      <c r="G5473" s="76">
        <f t="shared" ca="1" si="174"/>
        <v>-5.4584191600569603E-4</v>
      </c>
    </row>
    <row r="5474" spans="2:7">
      <c r="B5474" s="283">
        <v>44236.645833333336</v>
      </c>
      <c r="C5474" s="284">
        <v>305.47000000000003</v>
      </c>
      <c r="D5474" s="98">
        <f t="shared" si="175"/>
        <v>1.0574526840439149</v>
      </c>
      <c r="E5474" s="98">
        <v>-2.1776027155986699E-2</v>
      </c>
      <c r="F5474" s="98">
        <v>5465</v>
      </c>
      <c r="G5474" s="76">
        <f t="shared" ca="1" si="174"/>
        <v>4.2406707087969085E-2</v>
      </c>
    </row>
    <row r="5475" spans="2:7">
      <c r="B5475" s="283">
        <v>40079.645833333336</v>
      </c>
      <c r="C5475" s="284">
        <v>116.76</v>
      </c>
      <c r="D5475" s="98">
        <f t="shared" si="175"/>
        <v>-0.61776933905129794</v>
      </c>
      <c r="E5475" s="98">
        <v>-2.1782841823056232E-2</v>
      </c>
      <c r="F5475" s="98">
        <v>5466</v>
      </c>
      <c r="G5475" s="76">
        <f t="shared" ca="1" si="174"/>
        <v>-1.5297858783578245E-2</v>
      </c>
    </row>
    <row r="5476" spans="2:7">
      <c r="B5476" s="283">
        <v>44119.645833333336</v>
      </c>
      <c r="C5476" s="284">
        <v>288.72000000000003</v>
      </c>
      <c r="D5476" s="98">
        <f t="shared" si="175"/>
        <v>1.472764645426516</v>
      </c>
      <c r="E5476" s="98">
        <v>-2.1785532779942218E-2</v>
      </c>
      <c r="F5476" s="98">
        <v>5467</v>
      </c>
      <c r="G5476" s="76">
        <f t="shared" ca="1" si="174"/>
        <v>-2.4462019850467271E-2</v>
      </c>
    </row>
    <row r="5477" spans="2:7">
      <c r="B5477" s="283">
        <v>39406.645833333336</v>
      </c>
      <c r="C5477" s="284">
        <v>89.67</v>
      </c>
      <c r="D5477" s="98">
        <f t="shared" si="175"/>
        <v>-0.68942227763923525</v>
      </c>
      <c r="E5477" s="98">
        <v>-2.1817388458601483E-2</v>
      </c>
      <c r="F5477" s="98">
        <v>5468</v>
      </c>
      <c r="G5477" s="76">
        <f t="shared" ca="1" si="174"/>
        <v>1.2495196815657731E-2</v>
      </c>
    </row>
    <row r="5478" spans="2:7">
      <c r="B5478" s="283">
        <v>37244.645833333336</v>
      </c>
      <c r="C5478" s="284">
        <v>28.69</v>
      </c>
      <c r="D5478" s="98">
        <f t="shared" si="175"/>
        <v>-0.68004906880785099</v>
      </c>
      <c r="E5478" s="98">
        <v>-2.1820661438799793E-2</v>
      </c>
      <c r="F5478" s="98">
        <v>5469</v>
      </c>
      <c r="G5478" s="76">
        <f t="shared" ca="1" si="174"/>
        <v>1.906979411442818E-2</v>
      </c>
    </row>
    <row r="5479" spans="2:7">
      <c r="B5479" s="283">
        <v>38789.645833333336</v>
      </c>
      <c r="C5479" s="284">
        <v>89.95</v>
      </c>
      <c r="D5479" s="98">
        <f t="shared" si="175"/>
        <v>2.1352387591495292</v>
      </c>
      <c r="E5479" s="98">
        <v>-2.185732927359707E-2</v>
      </c>
      <c r="F5479" s="98">
        <v>5470</v>
      </c>
      <c r="G5479" s="76">
        <f t="shared" ca="1" si="174"/>
        <v>-3.80467157057763E-2</v>
      </c>
    </row>
    <row r="5480" spans="2:7">
      <c r="B5480" s="283">
        <v>43853.645833333336</v>
      </c>
      <c r="C5480" s="284">
        <v>460.37</v>
      </c>
      <c r="D5480" s="98">
        <f t="shared" si="175"/>
        <v>4.1180655919955527</v>
      </c>
      <c r="E5480" s="98">
        <v>-2.1946037816018671E-2</v>
      </c>
      <c r="F5480" s="98">
        <v>5471</v>
      </c>
      <c r="G5480" s="76">
        <f t="shared" ca="1" si="174"/>
        <v>-1.6001788778465066E-2</v>
      </c>
    </row>
    <row r="5481" spans="2:7">
      <c r="B5481" s="283">
        <v>40962.645833333336</v>
      </c>
      <c r="C5481" s="284">
        <v>188.03</v>
      </c>
      <c r="D5481" s="98">
        <f t="shared" si="175"/>
        <v>-0.59156765210591478</v>
      </c>
      <c r="E5481" s="98">
        <v>-2.1950585175552706E-2</v>
      </c>
      <c r="F5481" s="98">
        <v>5472</v>
      </c>
      <c r="G5481" s="76">
        <f t="shared" ca="1" si="174"/>
        <v>-2.1176297168887723E-2</v>
      </c>
    </row>
    <row r="5482" spans="2:7">
      <c r="B5482" s="283">
        <v>44280.645833333336</v>
      </c>
      <c r="C5482" s="284">
        <v>292.63</v>
      </c>
      <c r="D5482" s="98">
        <f t="shared" si="175"/>
        <v>0.55629420837100452</v>
      </c>
      <c r="E5482" s="98">
        <v>-2.1958556149732633E-2</v>
      </c>
      <c r="F5482" s="98">
        <v>5473</v>
      </c>
      <c r="G5482" s="76">
        <f t="shared" ca="1" si="174"/>
        <v>1.9502460238852416E-2</v>
      </c>
    </row>
    <row r="5483" spans="2:7">
      <c r="B5483" s="283">
        <v>36788.645833333336</v>
      </c>
      <c r="C5483" s="284">
        <v>26.67</v>
      </c>
      <c r="D5483" s="98">
        <f t="shared" si="175"/>
        <v>-0.90886101903427541</v>
      </c>
      <c r="E5483" s="98">
        <v>-2.2002200220021972E-2</v>
      </c>
      <c r="F5483" s="98">
        <v>5474</v>
      </c>
      <c r="G5483" s="76">
        <f t="shared" ca="1" si="174"/>
        <v>1.8139983156333996E-2</v>
      </c>
    </row>
    <row r="5484" spans="2:7">
      <c r="B5484" s="283">
        <v>44606.645833333336</v>
      </c>
      <c r="C5484" s="284">
        <v>351.88</v>
      </c>
      <c r="D5484" s="98">
        <f t="shared" si="175"/>
        <v>12.193850768653917</v>
      </c>
      <c r="E5484" s="98">
        <v>-2.20122290161201E-2</v>
      </c>
      <c r="F5484" s="98">
        <v>5475</v>
      </c>
      <c r="G5484" s="76">
        <f t="shared" ca="1" si="174"/>
        <v>1.991967698784396E-2</v>
      </c>
    </row>
    <row r="5485" spans="2:7">
      <c r="B5485" s="283">
        <v>36711.645833333336</v>
      </c>
      <c r="C5485" s="284">
        <v>27.53</v>
      </c>
      <c r="D5485" s="98">
        <f t="shared" si="175"/>
        <v>-0.92176310105717862</v>
      </c>
      <c r="E5485" s="98">
        <v>-2.2024866785079866E-2</v>
      </c>
      <c r="F5485" s="98">
        <v>5476</v>
      </c>
      <c r="G5485" s="76">
        <f t="shared" ca="1" si="174"/>
        <v>-4.7669266899960858E-2</v>
      </c>
    </row>
    <row r="5486" spans="2:7">
      <c r="B5486" s="283">
        <v>45692.645833333336</v>
      </c>
      <c r="C5486" s="284">
        <v>1574.78</v>
      </c>
      <c r="D5486" s="98">
        <f t="shared" si="175"/>
        <v>56.202324736650922</v>
      </c>
      <c r="E5486" s="98">
        <v>-2.2039782148335352E-2</v>
      </c>
      <c r="F5486" s="98">
        <v>5477</v>
      </c>
      <c r="G5486" s="76">
        <f t="shared" ca="1" si="174"/>
        <v>-1.7753830406489549E-2</v>
      </c>
    </row>
    <row r="5487" spans="2:7">
      <c r="B5487" s="283">
        <v>39876.645833333336</v>
      </c>
      <c r="C5487" s="284">
        <v>43.46</v>
      </c>
      <c r="D5487" s="98">
        <f t="shared" si="175"/>
        <v>-0.97240249431666648</v>
      </c>
      <c r="E5487" s="98">
        <v>-2.2052205220521981E-2</v>
      </c>
      <c r="F5487" s="98">
        <v>5478</v>
      </c>
      <c r="G5487" s="76">
        <f t="shared" ca="1" si="174"/>
        <v>-1.8222666073788883E-2</v>
      </c>
    </row>
    <row r="5488" spans="2:7">
      <c r="B5488" s="283">
        <v>39035.645833333336</v>
      </c>
      <c r="C5488" s="284">
        <v>70.930000000000007</v>
      </c>
      <c r="D5488" s="98">
        <f t="shared" si="175"/>
        <v>0.6320754716981134</v>
      </c>
      <c r="E5488" s="98">
        <v>-2.2059837308699759E-2</v>
      </c>
      <c r="F5488" s="98">
        <v>5479</v>
      </c>
      <c r="G5488" s="76">
        <f t="shared" ca="1" si="174"/>
        <v>3.573611412264726E-2</v>
      </c>
    </row>
    <row r="5489" spans="2:7">
      <c r="B5489" s="283">
        <v>43957.645833333336</v>
      </c>
      <c r="C5489" s="284">
        <v>320.58</v>
      </c>
      <c r="D5489" s="98">
        <f t="shared" si="175"/>
        <v>3.5196672775976312</v>
      </c>
      <c r="E5489" s="98">
        <v>-2.2115120641796104E-2</v>
      </c>
      <c r="F5489" s="98">
        <v>5480</v>
      </c>
      <c r="G5489" s="76">
        <f t="shared" ca="1" si="174"/>
        <v>1.8363264816031944E-2</v>
      </c>
    </row>
    <row r="5490" spans="2:7">
      <c r="B5490" s="283">
        <v>44336.645833333336</v>
      </c>
      <c r="C5490" s="284">
        <v>297.82</v>
      </c>
      <c r="D5490" s="98">
        <f t="shared" si="175"/>
        <v>-7.0996319171501621E-2</v>
      </c>
      <c r="E5490" s="98">
        <v>-2.216239288176769E-2</v>
      </c>
      <c r="F5490" s="98">
        <v>5481</v>
      </c>
      <c r="G5490" s="76">
        <f t="shared" ca="1" si="174"/>
        <v>-3.5864681768408818E-2</v>
      </c>
    </row>
    <row r="5491" spans="2:7">
      <c r="B5491" s="283">
        <v>45617.645833333336</v>
      </c>
      <c r="C5491" s="284">
        <v>1950.95</v>
      </c>
      <c r="D5491" s="98">
        <f t="shared" si="175"/>
        <v>5.5507689208246598</v>
      </c>
      <c r="E5491" s="98">
        <v>-2.218802939024267E-2</v>
      </c>
      <c r="F5491" s="98">
        <v>5482</v>
      </c>
      <c r="G5491" s="76">
        <f t="shared" ca="1" si="174"/>
        <v>1.0854962944947073E-2</v>
      </c>
    </row>
    <row r="5492" spans="2:7">
      <c r="B5492" s="283">
        <v>41754.645833333336</v>
      </c>
      <c r="C5492" s="284">
        <v>227.58</v>
      </c>
      <c r="D5492" s="98">
        <f t="shared" si="175"/>
        <v>-0.88334913759963096</v>
      </c>
      <c r="E5492" s="98">
        <v>-2.2212674543501509E-2</v>
      </c>
      <c r="F5492" s="98">
        <v>5483</v>
      </c>
      <c r="G5492" s="76">
        <f t="shared" ca="1" si="174"/>
        <v>2.6554291132968318E-2</v>
      </c>
    </row>
    <row r="5493" spans="2:7">
      <c r="B5493" s="283">
        <v>36761.645833333336</v>
      </c>
      <c r="C5493" s="284">
        <v>28.6</v>
      </c>
      <c r="D5493" s="98">
        <f t="shared" si="175"/>
        <v>-0.87432990596713245</v>
      </c>
      <c r="E5493" s="98">
        <v>-2.2222222222222143E-2</v>
      </c>
      <c r="F5493" s="98">
        <v>5484</v>
      </c>
      <c r="G5493" s="76">
        <f t="shared" ca="1" si="174"/>
        <v>-8.1563712447106779E-3</v>
      </c>
    </row>
    <row r="5494" spans="2:7">
      <c r="B5494" s="283">
        <v>37159.645833333336</v>
      </c>
      <c r="C5494" s="284">
        <v>19.8</v>
      </c>
      <c r="D5494" s="98">
        <f t="shared" si="175"/>
        <v>-0.30769230769230771</v>
      </c>
      <c r="E5494" s="98">
        <v>-2.2222222222222143E-2</v>
      </c>
      <c r="F5494" s="98">
        <v>5485</v>
      </c>
      <c r="G5494" s="76">
        <f t="shared" ca="1" si="174"/>
        <v>-5.1308665508999547E-2</v>
      </c>
    </row>
    <row r="5495" spans="2:7">
      <c r="B5495" s="283">
        <v>36928.645833333336</v>
      </c>
      <c r="C5495" s="284">
        <v>36.950000000000003</v>
      </c>
      <c r="D5495" s="98">
        <f t="shared" si="175"/>
        <v>0.86616161616161613</v>
      </c>
      <c r="E5495" s="98">
        <v>-2.2228102672664618E-2</v>
      </c>
      <c r="F5495" s="98">
        <v>5486</v>
      </c>
      <c r="G5495" s="76">
        <f t="shared" ca="1" si="174"/>
        <v>-2.8390088956680843E-2</v>
      </c>
    </row>
    <row r="5496" spans="2:7">
      <c r="B5496" s="283">
        <v>45033.645833333336</v>
      </c>
      <c r="C5496" s="284">
        <v>583.15</v>
      </c>
      <c r="D5496" s="98">
        <f t="shared" si="175"/>
        <v>14.782138024357238</v>
      </c>
      <c r="E5496" s="98">
        <v>-2.2249421548573123E-2</v>
      </c>
      <c r="F5496" s="98">
        <v>5487</v>
      </c>
      <c r="G5496" s="76">
        <f t="shared" ca="1" si="174"/>
        <v>9.4503882137395596E-3</v>
      </c>
    </row>
    <row r="5497" spans="2:7">
      <c r="B5497" s="283">
        <v>45546.645833333336</v>
      </c>
      <c r="C5497" s="284">
        <v>2204.9</v>
      </c>
      <c r="D5497" s="98">
        <f t="shared" si="175"/>
        <v>2.7810168910228934</v>
      </c>
      <c r="E5497" s="98">
        <v>-2.2282331552224921E-2</v>
      </c>
      <c r="F5497" s="98">
        <v>5488</v>
      </c>
      <c r="G5497" s="76">
        <f t="shared" ca="1" si="174"/>
        <v>-1.193095897029408E-2</v>
      </c>
    </row>
    <row r="5498" spans="2:7">
      <c r="B5498" s="283">
        <v>42388.645833333336</v>
      </c>
      <c r="C5498" s="284">
        <v>352.05</v>
      </c>
      <c r="D5498" s="98">
        <f t="shared" si="175"/>
        <v>-0.84033289491586927</v>
      </c>
      <c r="E5498" s="98">
        <v>-2.2300599866696191E-2</v>
      </c>
      <c r="F5498" s="98">
        <v>5489</v>
      </c>
      <c r="G5498" s="76">
        <f t="shared" ca="1" si="174"/>
        <v>-3.3755541443761176E-3</v>
      </c>
    </row>
    <row r="5499" spans="2:7">
      <c r="B5499" s="283">
        <v>37811.645833333336</v>
      </c>
      <c r="C5499" s="284">
        <v>24.09</v>
      </c>
      <c r="D5499" s="98">
        <f t="shared" si="175"/>
        <v>-0.93157221985513416</v>
      </c>
      <c r="E5499" s="98">
        <v>-2.2321428571428603E-2</v>
      </c>
      <c r="F5499" s="98">
        <v>5490</v>
      </c>
      <c r="G5499" s="76">
        <f t="shared" ca="1" si="174"/>
        <v>3.6267474944088059E-2</v>
      </c>
    </row>
    <row r="5500" spans="2:7">
      <c r="B5500" s="283">
        <v>45037.645833333336</v>
      </c>
      <c r="C5500" s="284">
        <v>564.92999999999995</v>
      </c>
      <c r="D5500" s="98">
        <f t="shared" si="175"/>
        <v>22.450809464508094</v>
      </c>
      <c r="E5500" s="98">
        <v>-2.2324905248948812E-2</v>
      </c>
      <c r="F5500" s="98">
        <v>5491</v>
      </c>
      <c r="G5500" s="76">
        <f t="shared" ca="1" si="174"/>
        <v>9.9250952775057927E-3</v>
      </c>
    </row>
    <row r="5501" spans="2:7">
      <c r="B5501" s="283">
        <v>39594.645833333336</v>
      </c>
      <c r="C5501" s="284">
        <v>92.37</v>
      </c>
      <c r="D5501" s="98">
        <f t="shared" si="175"/>
        <v>-0.83649301683394395</v>
      </c>
      <c r="E5501" s="98">
        <v>-2.2332768839966155E-2</v>
      </c>
      <c r="F5501" s="98">
        <v>5492</v>
      </c>
      <c r="G5501" s="76">
        <f t="shared" ca="1" si="174"/>
        <v>1.7002346944985515E-2</v>
      </c>
    </row>
    <row r="5502" spans="2:7">
      <c r="B5502" s="283">
        <v>37908.645833333336</v>
      </c>
      <c r="C5502" s="284">
        <v>24.94</v>
      </c>
      <c r="D5502" s="98">
        <f t="shared" si="175"/>
        <v>-0.7299989173974234</v>
      </c>
      <c r="E5502" s="98">
        <v>-2.2344178753430088E-2</v>
      </c>
      <c r="F5502" s="98">
        <v>5493</v>
      </c>
      <c r="G5502" s="76">
        <f t="shared" ca="1" si="174"/>
        <v>-5.9986339096672978E-3</v>
      </c>
    </row>
    <row r="5503" spans="2:7">
      <c r="B5503" s="283">
        <v>40816.645833333336</v>
      </c>
      <c r="C5503" s="284">
        <v>225.14</v>
      </c>
      <c r="D5503" s="98">
        <f t="shared" si="175"/>
        <v>8.027265437048916</v>
      </c>
      <c r="E5503" s="98">
        <v>-2.2363107386338954E-2</v>
      </c>
      <c r="F5503" s="98">
        <v>5494</v>
      </c>
      <c r="G5503" s="76">
        <f t="shared" ca="1" si="174"/>
        <v>-8.1526324572774381E-3</v>
      </c>
    </row>
    <row r="5504" spans="2:7">
      <c r="B5504" s="283">
        <v>41907.645833333336</v>
      </c>
      <c r="C5504" s="284">
        <v>185.31</v>
      </c>
      <c r="D5504" s="98">
        <f t="shared" si="175"/>
        <v>-0.17691214355512119</v>
      </c>
      <c r="E5504" s="98">
        <v>-2.2368768135056727E-2</v>
      </c>
      <c r="F5504" s="98">
        <v>5495</v>
      </c>
      <c r="G5504" s="76">
        <f t="shared" ca="1" si="174"/>
        <v>6.6843015079078548E-3</v>
      </c>
    </row>
    <row r="5505" spans="2:7">
      <c r="B5505" s="283">
        <v>42796.645833333336</v>
      </c>
      <c r="C5505" s="284">
        <v>342.62</v>
      </c>
      <c r="D5505" s="98">
        <f t="shared" si="175"/>
        <v>0.84890184015973236</v>
      </c>
      <c r="E5505" s="98">
        <v>-2.2398493451650681E-2</v>
      </c>
      <c r="F5505" s="98">
        <v>5496</v>
      </c>
      <c r="G5505" s="76">
        <f t="shared" ca="1" si="174"/>
        <v>7.0638427677341617E-2</v>
      </c>
    </row>
    <row r="5506" spans="2:7">
      <c r="B5506" s="283">
        <v>40974.645833333336</v>
      </c>
      <c r="C5506" s="284">
        <v>181.07</v>
      </c>
      <c r="D5506" s="98">
        <f t="shared" si="175"/>
        <v>-0.47151363026093052</v>
      </c>
      <c r="E5506" s="98">
        <v>-2.2405787711910152E-2</v>
      </c>
      <c r="F5506" s="98">
        <v>5497</v>
      </c>
      <c r="G5506" s="76">
        <f t="shared" ca="1" si="174"/>
        <v>-5.3421518554244443E-2</v>
      </c>
    </row>
    <row r="5507" spans="2:7">
      <c r="B5507" s="283">
        <v>45026.645833333336</v>
      </c>
      <c r="C5507" s="284">
        <v>572.82000000000005</v>
      </c>
      <c r="D5507" s="98">
        <f t="shared" si="175"/>
        <v>2.1635279173800193</v>
      </c>
      <c r="E5507" s="98">
        <v>-2.2408055294820373E-2</v>
      </c>
      <c r="F5507" s="98">
        <v>5498</v>
      </c>
      <c r="G5507" s="76">
        <f t="shared" ca="1" si="174"/>
        <v>1.4700296345775805E-3</v>
      </c>
    </row>
    <row r="5508" spans="2:7">
      <c r="B5508" s="283">
        <v>43573.645833333336</v>
      </c>
      <c r="C5508" s="284">
        <v>386.8</v>
      </c>
      <c r="D5508" s="98">
        <f t="shared" si="175"/>
        <v>-0.3247442477567124</v>
      </c>
      <c r="E5508" s="98">
        <v>-2.2417671291732999E-2</v>
      </c>
      <c r="F5508" s="98">
        <v>5499</v>
      </c>
      <c r="G5508" s="76">
        <f t="shared" ca="1" si="174"/>
        <v>-2.9666766966241578E-3</v>
      </c>
    </row>
    <row r="5509" spans="2:7">
      <c r="B5509" s="283">
        <v>40303.645833333336</v>
      </c>
      <c r="C5509" s="284">
        <v>123.33</v>
      </c>
      <c r="D5509" s="98">
        <f t="shared" si="175"/>
        <v>-0.68115305067218201</v>
      </c>
      <c r="E5509" s="98">
        <v>-2.2431832593531986E-2</v>
      </c>
      <c r="F5509" s="98">
        <v>5500</v>
      </c>
      <c r="G5509" s="76">
        <f t="shared" ca="1" si="174"/>
        <v>-1.9129038993905171E-2</v>
      </c>
    </row>
    <row r="5510" spans="2:7">
      <c r="B5510" s="283">
        <v>43665.645833333336</v>
      </c>
      <c r="C5510" s="284">
        <v>254.93</v>
      </c>
      <c r="D5510" s="98">
        <f t="shared" si="175"/>
        <v>1.0670558663747669</v>
      </c>
      <c r="E5510" s="98">
        <v>-2.2432701894316898E-2</v>
      </c>
      <c r="F5510" s="98">
        <v>5501</v>
      </c>
      <c r="G5510" s="76">
        <f t="shared" ca="1" si="174"/>
        <v>1.8814418460530131E-2</v>
      </c>
    </row>
    <row r="5511" spans="2:7">
      <c r="B5511" s="283">
        <v>36966.645833333336</v>
      </c>
      <c r="C5511" s="284">
        <v>27.42</v>
      </c>
      <c r="D5511" s="98">
        <f t="shared" si="175"/>
        <v>-0.89244106225238296</v>
      </c>
      <c r="E5511" s="98">
        <v>-2.2459893048128343E-2</v>
      </c>
      <c r="F5511" s="98">
        <v>5502</v>
      </c>
      <c r="G5511" s="76">
        <f t="shared" ca="1" si="174"/>
        <v>2.3353108863461206E-2</v>
      </c>
    </row>
    <row r="5512" spans="2:7">
      <c r="B5512" s="283">
        <v>40134.645833333336</v>
      </c>
      <c r="C5512" s="284">
        <v>115.7</v>
      </c>
      <c r="D5512" s="98">
        <f t="shared" si="175"/>
        <v>3.2195477753464621</v>
      </c>
      <c r="E5512" s="98">
        <v>-2.2473808719161825E-2</v>
      </c>
      <c r="F5512" s="98">
        <v>5503</v>
      </c>
      <c r="G5512" s="76">
        <f t="shared" ca="1" si="174"/>
        <v>1.476913234547903E-2</v>
      </c>
    </row>
    <row r="5513" spans="2:7">
      <c r="B5513" s="283">
        <v>44428.645833333336</v>
      </c>
      <c r="C5513" s="284">
        <v>333.45</v>
      </c>
      <c r="D5513" s="98">
        <f t="shared" si="175"/>
        <v>1.8820224719101124</v>
      </c>
      <c r="E5513" s="98">
        <v>-2.2513411309471487E-2</v>
      </c>
      <c r="F5513" s="98">
        <v>5504</v>
      </c>
      <c r="G5513" s="76">
        <f t="shared" ca="1" si="174"/>
        <v>-1.5878883351536574E-2</v>
      </c>
    </row>
    <row r="5514" spans="2:7">
      <c r="B5514" s="283">
        <v>36669.645833333336</v>
      </c>
      <c r="C5514" s="284">
        <v>23</v>
      </c>
      <c r="D5514" s="98">
        <f t="shared" si="175"/>
        <v>-0.93102414155045732</v>
      </c>
      <c r="E5514" s="98">
        <v>-2.2524436889077792E-2</v>
      </c>
      <c r="F5514" s="98">
        <v>5505</v>
      </c>
      <c r="G5514" s="76">
        <f t="shared" ref="G5514:G5577" ca="1" si="176">_xlfn.NORM.INV(RAND(),M$12,M$13)</f>
        <v>-3.8040840895023763E-2</v>
      </c>
    </row>
    <row r="5515" spans="2:7">
      <c r="B5515" s="283">
        <v>37410.645833333336</v>
      </c>
      <c r="C5515" s="284">
        <v>26</v>
      </c>
      <c r="D5515" s="98">
        <f t="shared" ref="D5515:D5578" si="177">C5515/C5514-1</f>
        <v>0.13043478260869557</v>
      </c>
      <c r="E5515" s="98">
        <v>-2.2556390977443663E-2</v>
      </c>
      <c r="F5515" s="98">
        <v>5506</v>
      </c>
      <c r="G5515" s="76">
        <f t="shared" ca="1" si="176"/>
        <v>1.0833678453635403E-2</v>
      </c>
    </row>
    <row r="5516" spans="2:7">
      <c r="B5516" s="283">
        <v>36755.645833333336</v>
      </c>
      <c r="C5516" s="284">
        <v>27.73</v>
      </c>
      <c r="D5516" s="98">
        <f t="shared" si="177"/>
        <v>6.6538461538461657E-2</v>
      </c>
      <c r="E5516" s="98">
        <v>-2.2559041240747257E-2</v>
      </c>
      <c r="F5516" s="98">
        <v>5507</v>
      </c>
      <c r="G5516" s="76">
        <f t="shared" ca="1" si="176"/>
        <v>-3.5950139563190639E-2</v>
      </c>
    </row>
    <row r="5517" spans="2:7">
      <c r="B5517" s="283">
        <v>40116.645833333336</v>
      </c>
      <c r="C5517" s="284">
        <v>117.3</v>
      </c>
      <c r="D5517" s="98">
        <f t="shared" si="177"/>
        <v>3.2300757302560399</v>
      </c>
      <c r="E5517" s="98">
        <v>-2.2581451545704567E-2</v>
      </c>
      <c r="F5517" s="98">
        <v>5508</v>
      </c>
      <c r="G5517" s="76">
        <f t="shared" ca="1" si="176"/>
        <v>1.2956034836073056E-2</v>
      </c>
    </row>
    <row r="5518" spans="2:7">
      <c r="B5518" s="283">
        <v>41695.645833333336</v>
      </c>
      <c r="C5518" s="284">
        <v>226.75</v>
      </c>
      <c r="D5518" s="98">
        <f t="shared" si="177"/>
        <v>0.93307757885762999</v>
      </c>
      <c r="E5518" s="98">
        <v>-2.2587180481917324E-2</v>
      </c>
      <c r="F5518" s="98">
        <v>5509</v>
      </c>
      <c r="G5518" s="76">
        <f t="shared" ca="1" si="176"/>
        <v>1.3422178960682431E-2</v>
      </c>
    </row>
    <row r="5519" spans="2:7">
      <c r="B5519" s="283">
        <v>44722.645833333336</v>
      </c>
      <c r="C5519" s="284">
        <v>392.43</v>
      </c>
      <c r="D5519" s="98">
        <f t="shared" si="177"/>
        <v>0.73067254685777283</v>
      </c>
      <c r="E5519" s="98">
        <v>-2.2590286425902883E-2</v>
      </c>
      <c r="F5519" s="98">
        <v>5510</v>
      </c>
      <c r="G5519" s="76">
        <f t="shared" ca="1" si="176"/>
        <v>2.6962550604239261E-3</v>
      </c>
    </row>
    <row r="5520" spans="2:7">
      <c r="B5520" s="283">
        <v>42730.645833333336</v>
      </c>
      <c r="C5520" s="284">
        <v>277.7</v>
      </c>
      <c r="D5520" s="98">
        <f t="shared" si="177"/>
        <v>-0.29235787274163549</v>
      </c>
      <c r="E5520" s="98">
        <v>-2.259608616077724E-2</v>
      </c>
      <c r="F5520" s="98">
        <v>5511</v>
      </c>
      <c r="G5520" s="76">
        <f t="shared" ca="1" si="176"/>
        <v>9.5685209964699487E-3</v>
      </c>
    </row>
    <row r="5521" spans="2:7">
      <c r="B5521" s="283">
        <v>45603.645833333336</v>
      </c>
      <c r="C5521" s="284">
        <v>2315.42</v>
      </c>
      <c r="D5521" s="98">
        <f t="shared" si="177"/>
        <v>7.3378465970471733</v>
      </c>
      <c r="E5521" s="98">
        <v>-2.2596509001878373E-2</v>
      </c>
      <c r="F5521" s="98">
        <v>5512</v>
      </c>
      <c r="G5521" s="76">
        <f t="shared" ca="1" si="176"/>
        <v>-2.2986235958754785E-2</v>
      </c>
    </row>
    <row r="5522" spans="2:7">
      <c r="B5522" s="283">
        <v>39717.645833333336</v>
      </c>
      <c r="C5522" s="284">
        <v>94.61</v>
      </c>
      <c r="D5522" s="98">
        <f t="shared" si="177"/>
        <v>-0.95913916265731491</v>
      </c>
      <c r="E5522" s="98">
        <v>-2.2623966942148743E-2</v>
      </c>
      <c r="F5522" s="98">
        <v>5513</v>
      </c>
      <c r="G5522" s="76">
        <f t="shared" ca="1" si="176"/>
        <v>1.2126331123876002E-2</v>
      </c>
    </row>
    <row r="5523" spans="2:7">
      <c r="B5523" s="283">
        <v>41425.645833333336</v>
      </c>
      <c r="C5523" s="284">
        <v>209.75</v>
      </c>
      <c r="D5523" s="98">
        <f t="shared" si="177"/>
        <v>1.2169960892083291</v>
      </c>
      <c r="E5523" s="98">
        <v>-2.2645729462746456E-2</v>
      </c>
      <c r="F5523" s="98">
        <v>5514</v>
      </c>
      <c r="G5523" s="76">
        <f t="shared" ca="1" si="176"/>
        <v>2.7286466418277179E-2</v>
      </c>
    </row>
    <row r="5524" spans="2:7">
      <c r="B5524" s="283">
        <v>42691.645833333336</v>
      </c>
      <c r="C5524" s="284">
        <v>310.13</v>
      </c>
      <c r="D5524" s="98">
        <f t="shared" si="177"/>
        <v>0.47856972586412394</v>
      </c>
      <c r="E5524" s="98">
        <v>-2.2658515063658125E-2</v>
      </c>
      <c r="F5524" s="98">
        <v>5515</v>
      </c>
      <c r="G5524" s="76">
        <f t="shared" ca="1" si="176"/>
        <v>8.4164294559013631E-3</v>
      </c>
    </row>
    <row r="5525" spans="2:7">
      <c r="B5525" s="283">
        <v>45566.645833333336</v>
      </c>
      <c r="C5525" s="284">
        <v>2273.1</v>
      </c>
      <c r="D5525" s="98">
        <f t="shared" si="177"/>
        <v>6.3295069809434752</v>
      </c>
      <c r="E5525" s="98">
        <v>-2.2688284383907908E-2</v>
      </c>
      <c r="F5525" s="98">
        <v>5516</v>
      </c>
      <c r="G5525" s="76">
        <f t="shared" ca="1" si="176"/>
        <v>3.5779767544734768E-2</v>
      </c>
    </row>
    <row r="5526" spans="2:7">
      <c r="B5526" s="283">
        <v>41151.645833333336</v>
      </c>
      <c r="C5526" s="284">
        <v>217.46</v>
      </c>
      <c r="D5526" s="98">
        <f t="shared" si="177"/>
        <v>-0.90433328934054813</v>
      </c>
      <c r="E5526" s="98">
        <v>-2.2695609186103916E-2</v>
      </c>
      <c r="F5526" s="98">
        <v>5517</v>
      </c>
      <c r="G5526" s="76">
        <f t="shared" ca="1" si="176"/>
        <v>2.1701139414504193E-2</v>
      </c>
    </row>
    <row r="5527" spans="2:7">
      <c r="B5527" s="283">
        <v>41536.645833333336</v>
      </c>
      <c r="C5527" s="284">
        <v>174.66</v>
      </c>
      <c r="D5527" s="98">
        <f t="shared" si="177"/>
        <v>-0.19681780557343886</v>
      </c>
      <c r="E5527" s="98">
        <v>-2.2717099373321448E-2</v>
      </c>
      <c r="F5527" s="98">
        <v>5518</v>
      </c>
      <c r="G5527" s="76">
        <f t="shared" ca="1" si="176"/>
        <v>-1.9286329919471407E-2</v>
      </c>
    </row>
    <row r="5528" spans="2:7">
      <c r="B5528" s="283">
        <v>40863.645833333336</v>
      </c>
      <c r="C5528" s="284">
        <v>200.37</v>
      </c>
      <c r="D5528" s="98">
        <f t="shared" si="177"/>
        <v>0.1472002748196497</v>
      </c>
      <c r="E5528" s="98">
        <v>-2.2776043698790382E-2</v>
      </c>
      <c r="F5528" s="98">
        <v>5519</v>
      </c>
      <c r="G5528" s="76">
        <f t="shared" ca="1" si="176"/>
        <v>1.2331620023420527E-2</v>
      </c>
    </row>
    <row r="5529" spans="2:7">
      <c r="B5529" s="283">
        <v>42523.645833333336</v>
      </c>
      <c r="C5529" s="284">
        <v>294.32</v>
      </c>
      <c r="D5529" s="98">
        <f t="shared" si="177"/>
        <v>0.4688825672505863</v>
      </c>
      <c r="E5529" s="98">
        <v>-2.2777076831130949E-2</v>
      </c>
      <c r="F5529" s="98">
        <v>5520</v>
      </c>
      <c r="G5529" s="76">
        <f t="shared" ca="1" si="176"/>
        <v>8.2138008626738077E-3</v>
      </c>
    </row>
    <row r="5530" spans="2:7">
      <c r="B5530" s="283">
        <v>37026.645833333336</v>
      </c>
      <c r="C5530" s="284">
        <v>21.88</v>
      </c>
      <c r="D5530" s="98">
        <f t="shared" si="177"/>
        <v>-0.92565914650720305</v>
      </c>
      <c r="E5530" s="98">
        <v>-2.2778025904421684E-2</v>
      </c>
      <c r="F5530" s="98">
        <v>5521</v>
      </c>
      <c r="G5530" s="76">
        <f t="shared" ca="1" si="176"/>
        <v>-1.108351059843854E-2</v>
      </c>
    </row>
    <row r="5531" spans="2:7">
      <c r="B5531" s="283">
        <v>44635.645833333336</v>
      </c>
      <c r="C5531" s="284">
        <v>338.88</v>
      </c>
      <c r="D5531" s="98">
        <f t="shared" si="177"/>
        <v>14.488117001828154</v>
      </c>
      <c r="E5531" s="98">
        <v>-2.2781013899302094E-2</v>
      </c>
      <c r="F5531" s="98">
        <v>5522</v>
      </c>
      <c r="G5531" s="76">
        <f t="shared" ca="1" si="176"/>
        <v>3.4289911172019218E-2</v>
      </c>
    </row>
    <row r="5532" spans="2:7">
      <c r="B5532" s="283">
        <v>40946.645833333336</v>
      </c>
      <c r="C5532" s="284">
        <v>191.93</v>
      </c>
      <c r="D5532" s="98">
        <f t="shared" si="177"/>
        <v>-0.43363432483474973</v>
      </c>
      <c r="E5532" s="98">
        <v>-2.2809429255129521E-2</v>
      </c>
      <c r="F5532" s="98">
        <v>5523</v>
      </c>
      <c r="G5532" s="76">
        <f t="shared" ca="1" si="176"/>
        <v>-4.1727584855195829E-2</v>
      </c>
    </row>
    <row r="5533" spans="2:7">
      <c r="B5533" s="283">
        <v>43622.645833333336</v>
      </c>
      <c r="C5533" s="284">
        <v>300.48</v>
      </c>
      <c r="D5533" s="98">
        <f t="shared" si="177"/>
        <v>0.56557078101391145</v>
      </c>
      <c r="E5533" s="98">
        <v>-2.2829268292682836E-2</v>
      </c>
      <c r="F5533" s="98">
        <v>5524</v>
      </c>
      <c r="G5533" s="76">
        <f t="shared" ca="1" si="176"/>
        <v>2.0915728700867896E-2</v>
      </c>
    </row>
    <row r="5534" spans="2:7">
      <c r="B5534" s="283">
        <v>39793.645833333336</v>
      </c>
      <c r="C5534" s="284">
        <v>53.41</v>
      </c>
      <c r="D5534" s="98">
        <f t="shared" si="177"/>
        <v>-0.82225106496272637</v>
      </c>
      <c r="E5534" s="98">
        <v>-2.2868642517380189E-2</v>
      </c>
      <c r="F5534" s="98">
        <v>5525</v>
      </c>
      <c r="G5534" s="76">
        <f t="shared" ca="1" si="176"/>
        <v>2.4643611084095709E-2</v>
      </c>
    </row>
    <row r="5535" spans="2:7">
      <c r="B5535" s="283">
        <v>41659.645833333336</v>
      </c>
      <c r="C5535" s="284">
        <v>170.72</v>
      </c>
      <c r="D5535" s="98">
        <f t="shared" si="177"/>
        <v>2.1964051675716161</v>
      </c>
      <c r="E5535" s="98">
        <v>-2.2949693813311911E-2</v>
      </c>
      <c r="F5535" s="98">
        <v>5526</v>
      </c>
      <c r="G5535" s="76">
        <f t="shared" ca="1" si="176"/>
        <v>-1.0047309569661168E-2</v>
      </c>
    </row>
    <row r="5536" spans="2:7">
      <c r="B5536" s="283">
        <v>45483.645833333336</v>
      </c>
      <c r="C5536" s="284">
        <v>1332.55</v>
      </c>
      <c r="D5536" s="98">
        <f t="shared" si="177"/>
        <v>6.8054709465791934</v>
      </c>
      <c r="E5536" s="98">
        <v>-2.2949737874399689E-2</v>
      </c>
      <c r="F5536" s="98">
        <v>5527</v>
      </c>
      <c r="G5536" s="76">
        <f t="shared" ca="1" si="176"/>
        <v>-5.091781906098608E-2</v>
      </c>
    </row>
    <row r="5537" spans="2:7">
      <c r="B5537" s="283">
        <v>38545.645833333336</v>
      </c>
      <c r="C5537" s="284">
        <v>50.6</v>
      </c>
      <c r="D5537" s="98">
        <f t="shared" si="177"/>
        <v>-0.96202769126862031</v>
      </c>
      <c r="E5537" s="98">
        <v>-2.2977408766171048E-2</v>
      </c>
      <c r="F5537" s="98">
        <v>5528</v>
      </c>
      <c r="G5537" s="76">
        <f t="shared" ca="1" si="176"/>
        <v>1.1379175048772916E-2</v>
      </c>
    </row>
    <row r="5538" spans="2:7">
      <c r="B5538" s="283">
        <v>43809.645833333336</v>
      </c>
      <c r="C5538" s="284">
        <v>429.93</v>
      </c>
      <c r="D5538" s="98">
        <f t="shared" si="177"/>
        <v>7.4966403162055339</v>
      </c>
      <c r="E5538" s="98">
        <v>-2.29973866606068E-2</v>
      </c>
      <c r="F5538" s="98">
        <v>5529</v>
      </c>
      <c r="G5538" s="76">
        <f t="shared" ca="1" si="176"/>
        <v>5.1470844669609887E-3</v>
      </c>
    </row>
    <row r="5539" spans="2:7">
      <c r="B5539" s="283">
        <v>40774.645833333336</v>
      </c>
      <c r="C5539" s="284">
        <v>216.08</v>
      </c>
      <c r="D5539" s="98">
        <f t="shared" si="177"/>
        <v>-0.49740655455539273</v>
      </c>
      <c r="E5539" s="98">
        <v>-2.3013971153411306E-2</v>
      </c>
      <c r="F5539" s="98">
        <v>5530</v>
      </c>
      <c r="G5539" s="76">
        <f t="shared" ca="1" si="176"/>
        <v>-1.5817223734564612E-2</v>
      </c>
    </row>
    <row r="5540" spans="2:7">
      <c r="B5540" s="283">
        <v>42670.645833333336</v>
      </c>
      <c r="C5540" s="284">
        <v>470.83</v>
      </c>
      <c r="D5540" s="98">
        <f t="shared" si="177"/>
        <v>1.1789614957423176</v>
      </c>
      <c r="E5540" s="98">
        <v>-2.3032390596144703E-2</v>
      </c>
      <c r="F5540" s="98">
        <v>5531</v>
      </c>
      <c r="G5540" s="76">
        <f t="shared" ca="1" si="176"/>
        <v>-3.6995612212092688E-2</v>
      </c>
    </row>
    <row r="5541" spans="2:7">
      <c r="B5541" s="283">
        <v>45555.645833333336</v>
      </c>
      <c r="C5541" s="284">
        <v>2532.7199999999998</v>
      </c>
      <c r="D5541" s="98">
        <f t="shared" si="177"/>
        <v>4.3792664018860306</v>
      </c>
      <c r="E5541" s="98">
        <v>-2.306636014379837E-2</v>
      </c>
      <c r="F5541" s="98">
        <v>5532</v>
      </c>
      <c r="G5541" s="76">
        <f t="shared" ca="1" si="176"/>
        <v>4.7152247076428806E-3</v>
      </c>
    </row>
    <row r="5542" spans="2:7">
      <c r="B5542" s="283">
        <v>37298.645833333336</v>
      </c>
      <c r="C5542" s="284">
        <v>25.4</v>
      </c>
      <c r="D5542" s="98">
        <f t="shared" si="177"/>
        <v>-0.98997125619886917</v>
      </c>
      <c r="E5542" s="98">
        <v>-2.3076923076923106E-2</v>
      </c>
      <c r="F5542" s="98">
        <v>5533</v>
      </c>
      <c r="G5542" s="76">
        <f t="shared" ca="1" si="176"/>
        <v>-1.4729845209242032E-2</v>
      </c>
    </row>
    <row r="5543" spans="2:7">
      <c r="B5543" s="283">
        <v>40700.645833333336</v>
      </c>
      <c r="C5543" s="284">
        <v>135.01</v>
      </c>
      <c r="D5543" s="98">
        <f t="shared" si="177"/>
        <v>4.3153543307086615</v>
      </c>
      <c r="E5543" s="98">
        <v>-2.3082489146164953E-2</v>
      </c>
      <c r="F5543" s="98">
        <v>5534</v>
      </c>
      <c r="G5543" s="76">
        <f t="shared" ca="1" si="176"/>
        <v>-4.3346942059459409E-3</v>
      </c>
    </row>
    <row r="5544" spans="2:7">
      <c r="B5544" s="283">
        <v>44431.645833333336</v>
      </c>
      <c r="C5544" s="284">
        <v>325.73</v>
      </c>
      <c r="D5544" s="98">
        <f t="shared" si="177"/>
        <v>1.4126361010295536</v>
      </c>
      <c r="E5544" s="98">
        <v>-2.31518968361073E-2</v>
      </c>
      <c r="F5544" s="98">
        <v>5535</v>
      </c>
      <c r="G5544" s="76">
        <f t="shared" ca="1" si="176"/>
        <v>-4.7153831807770115E-3</v>
      </c>
    </row>
    <row r="5545" spans="2:7">
      <c r="B5545" s="283">
        <v>39763.645833333336</v>
      </c>
      <c r="C5545" s="284">
        <v>66.650000000000006</v>
      </c>
      <c r="D5545" s="98">
        <f t="shared" si="177"/>
        <v>-0.79538267890584224</v>
      </c>
      <c r="E5545" s="98">
        <v>-2.3156969075186828E-2</v>
      </c>
      <c r="F5545" s="98">
        <v>5536</v>
      </c>
      <c r="G5545" s="76">
        <f t="shared" ca="1" si="176"/>
        <v>-4.7118796862778752E-3</v>
      </c>
    </row>
    <row r="5546" spans="2:7">
      <c r="B5546" s="283">
        <v>39832.645833333336</v>
      </c>
      <c r="C5546" s="284">
        <v>51.45</v>
      </c>
      <c r="D5546" s="98">
        <f t="shared" si="177"/>
        <v>-0.22805701425356339</v>
      </c>
      <c r="E5546" s="98">
        <v>-2.3163090943611131E-2</v>
      </c>
      <c r="F5546" s="98">
        <v>5537</v>
      </c>
      <c r="G5546" s="76">
        <f t="shared" ca="1" si="176"/>
        <v>3.0329803768269223E-3</v>
      </c>
    </row>
    <row r="5547" spans="2:7">
      <c r="B5547" s="283">
        <v>43395.645833333336</v>
      </c>
      <c r="C5547" s="284">
        <v>239.72</v>
      </c>
      <c r="D5547" s="98">
        <f t="shared" si="177"/>
        <v>3.6592808551992224</v>
      </c>
      <c r="E5547" s="98">
        <v>-2.3225490995028908E-2</v>
      </c>
      <c r="F5547" s="98">
        <v>5538</v>
      </c>
      <c r="G5547" s="76">
        <f t="shared" ca="1" si="176"/>
        <v>8.4927646181617456E-3</v>
      </c>
    </row>
    <row r="5548" spans="2:7">
      <c r="B5548" s="283">
        <v>37239.645833333336</v>
      </c>
      <c r="C5548" s="284">
        <v>29.4</v>
      </c>
      <c r="D5548" s="98">
        <f t="shared" si="177"/>
        <v>-0.8773569164024696</v>
      </c>
      <c r="E5548" s="98">
        <v>-2.3255813953488413E-2</v>
      </c>
      <c r="F5548" s="98">
        <v>5539</v>
      </c>
      <c r="G5548" s="76">
        <f t="shared" ca="1" si="176"/>
        <v>-1.0886911533538185E-3</v>
      </c>
    </row>
    <row r="5549" spans="2:7">
      <c r="B5549" s="283">
        <v>42318.645833333336</v>
      </c>
      <c r="C5549" s="284">
        <v>311.52999999999997</v>
      </c>
      <c r="D5549" s="98">
        <f t="shared" si="177"/>
        <v>9.5962585034013603</v>
      </c>
      <c r="E5549" s="98">
        <v>-2.3263834456811461E-2</v>
      </c>
      <c r="F5549" s="98">
        <v>5540</v>
      </c>
      <c r="G5549" s="76">
        <f t="shared" ca="1" si="176"/>
        <v>-1.0991474408736792E-2</v>
      </c>
    </row>
    <row r="5550" spans="2:7">
      <c r="B5550" s="283">
        <v>36881.645833333336</v>
      </c>
      <c r="C5550" s="284">
        <v>37.33</v>
      </c>
      <c r="D5550" s="98">
        <f t="shared" si="177"/>
        <v>-0.88017205405578913</v>
      </c>
      <c r="E5550" s="98">
        <v>-2.3286237571951918E-2</v>
      </c>
      <c r="F5550" s="98">
        <v>5541</v>
      </c>
      <c r="G5550" s="76">
        <f t="shared" ca="1" si="176"/>
        <v>-2.1834052676918781E-2</v>
      </c>
    </row>
    <row r="5551" spans="2:7">
      <c r="B5551" s="283">
        <v>36607.645833333336</v>
      </c>
      <c r="C5551" s="284">
        <v>26</v>
      </c>
      <c r="D5551" s="98">
        <f t="shared" si="177"/>
        <v>-0.30350924189659789</v>
      </c>
      <c r="E5551" s="98">
        <v>-2.3290758827948954E-2</v>
      </c>
      <c r="F5551" s="98">
        <v>5542</v>
      </c>
      <c r="G5551" s="76">
        <f t="shared" ca="1" si="176"/>
        <v>1.4892311825405612E-2</v>
      </c>
    </row>
    <row r="5552" spans="2:7">
      <c r="B5552" s="283">
        <v>38726.645833333336</v>
      </c>
      <c r="C5552" s="284">
        <v>104.3</v>
      </c>
      <c r="D5552" s="98">
        <f t="shared" si="177"/>
        <v>3.0115384615384615</v>
      </c>
      <c r="E5552" s="98">
        <v>-2.3316789961607021E-2</v>
      </c>
      <c r="F5552" s="98">
        <v>5543</v>
      </c>
      <c r="G5552" s="76">
        <f t="shared" ca="1" si="176"/>
        <v>-1.7283744561725701E-2</v>
      </c>
    </row>
    <row r="5553" spans="2:7">
      <c r="B5553" s="283">
        <v>43878.645833333336</v>
      </c>
      <c r="C5553" s="284">
        <v>447.18</v>
      </c>
      <c r="D5553" s="98">
        <f t="shared" si="177"/>
        <v>3.2874400767018219</v>
      </c>
      <c r="E5553" s="98">
        <v>-2.3347238299080475E-2</v>
      </c>
      <c r="F5553" s="98">
        <v>5544</v>
      </c>
      <c r="G5553" s="76">
        <f t="shared" ca="1" si="176"/>
        <v>-3.8643651194805943E-2</v>
      </c>
    </row>
    <row r="5554" spans="2:7">
      <c r="B5554" s="283">
        <v>37494.645833333336</v>
      </c>
      <c r="C5554" s="284">
        <v>23.82</v>
      </c>
      <c r="D5554" s="98">
        <f t="shared" si="177"/>
        <v>-0.94673285925130823</v>
      </c>
      <c r="E5554" s="98">
        <v>-2.337023370233704E-2</v>
      </c>
      <c r="F5554" s="98">
        <v>5545</v>
      </c>
      <c r="G5554" s="76">
        <f t="shared" ca="1" si="176"/>
        <v>3.1383549344530408E-2</v>
      </c>
    </row>
    <row r="5555" spans="2:7">
      <c r="B5555" s="283">
        <v>38846.645833333336</v>
      </c>
      <c r="C5555" s="284">
        <v>101.9</v>
      </c>
      <c r="D5555" s="98">
        <f t="shared" si="177"/>
        <v>3.27791771620487</v>
      </c>
      <c r="E5555" s="98">
        <v>-2.3385087214874423E-2</v>
      </c>
      <c r="F5555" s="98">
        <v>5546</v>
      </c>
      <c r="G5555" s="76">
        <f t="shared" ca="1" si="176"/>
        <v>8.7296077673714714E-4</v>
      </c>
    </row>
    <row r="5556" spans="2:7">
      <c r="B5556" s="283">
        <v>39889.645833333336</v>
      </c>
      <c r="C5556" s="284">
        <v>42.17</v>
      </c>
      <c r="D5556" s="98">
        <f t="shared" si="177"/>
        <v>-0.58616290480863587</v>
      </c>
      <c r="E5556" s="98">
        <v>-2.3390458545622939E-2</v>
      </c>
      <c r="F5556" s="98">
        <v>5547</v>
      </c>
      <c r="G5556" s="76">
        <f t="shared" ca="1" si="176"/>
        <v>5.0438573114000206E-2</v>
      </c>
    </row>
    <row r="5557" spans="2:7">
      <c r="B5557" s="283">
        <v>36683.645833333336</v>
      </c>
      <c r="C5557" s="284">
        <v>26.72</v>
      </c>
      <c r="D5557" s="98">
        <f t="shared" si="177"/>
        <v>-0.36637419966801044</v>
      </c>
      <c r="E5557" s="98">
        <v>-2.3391812865497075E-2</v>
      </c>
      <c r="F5557" s="98">
        <v>5548</v>
      </c>
      <c r="G5557" s="76">
        <f t="shared" ca="1" si="176"/>
        <v>6.5146719043660109E-2</v>
      </c>
    </row>
    <row r="5558" spans="2:7">
      <c r="B5558" s="283">
        <v>45813.645833333336</v>
      </c>
      <c r="C5558" s="284">
        <v>2739.5</v>
      </c>
      <c r="D5558" s="98">
        <f t="shared" si="177"/>
        <v>101.52619760479043</v>
      </c>
      <c r="E5558" s="98">
        <v>-2.3410345897040163E-2</v>
      </c>
      <c r="F5558" s="98">
        <v>5549</v>
      </c>
      <c r="G5558" s="76">
        <f t="shared" ca="1" si="176"/>
        <v>1.3582471200178589E-2</v>
      </c>
    </row>
    <row r="5559" spans="2:7">
      <c r="B5559" s="283">
        <v>41758.645833333336</v>
      </c>
      <c r="C5559" s="284">
        <v>220.07</v>
      </c>
      <c r="D5559" s="98">
        <f t="shared" si="177"/>
        <v>-0.91966782259536406</v>
      </c>
      <c r="E5559" s="98">
        <v>-2.343021965830927E-2</v>
      </c>
      <c r="F5559" s="98">
        <v>5550</v>
      </c>
      <c r="G5559" s="76">
        <f t="shared" ca="1" si="176"/>
        <v>3.3967687370291356E-2</v>
      </c>
    </row>
    <row r="5560" spans="2:7">
      <c r="B5560" s="283">
        <v>36860.645833333336</v>
      </c>
      <c r="C5560" s="284">
        <v>27.92</v>
      </c>
      <c r="D5560" s="98">
        <f t="shared" si="177"/>
        <v>-0.87313127641205068</v>
      </c>
      <c r="E5560" s="98">
        <v>-2.3434767401189216E-2</v>
      </c>
      <c r="F5560" s="98">
        <v>5551</v>
      </c>
      <c r="G5560" s="76">
        <f t="shared" ca="1" si="176"/>
        <v>-4.3694409729759624E-2</v>
      </c>
    </row>
    <row r="5561" spans="2:7">
      <c r="B5561" s="283">
        <v>38616.645833333336</v>
      </c>
      <c r="C5561" s="284">
        <v>67.03</v>
      </c>
      <c r="D5561" s="98">
        <f t="shared" si="177"/>
        <v>1.4007879656160456</v>
      </c>
      <c r="E5561" s="98">
        <v>-2.3455710955710973E-2</v>
      </c>
      <c r="F5561" s="98">
        <v>5552</v>
      </c>
      <c r="G5561" s="76">
        <f t="shared" ca="1" si="176"/>
        <v>9.492086676600682E-3</v>
      </c>
    </row>
    <row r="5562" spans="2:7">
      <c r="B5562" s="283">
        <v>43311.645833333336</v>
      </c>
      <c r="C5562" s="284">
        <v>264.62</v>
      </c>
      <c r="D5562" s="98">
        <f t="shared" si="177"/>
        <v>2.9477845740713113</v>
      </c>
      <c r="E5562" s="98">
        <v>-2.3470366816739308E-2</v>
      </c>
      <c r="F5562" s="98">
        <v>5553</v>
      </c>
      <c r="G5562" s="76">
        <f t="shared" ca="1" si="176"/>
        <v>-2.0206250180035183E-2</v>
      </c>
    </row>
    <row r="5563" spans="2:7">
      <c r="B5563" s="283">
        <v>38930.645833333336</v>
      </c>
      <c r="C5563" s="284">
        <v>77.8</v>
      </c>
      <c r="D5563" s="98">
        <f t="shared" si="177"/>
        <v>-0.70599350011337014</v>
      </c>
      <c r="E5563" s="98">
        <v>-2.3471821262708747E-2</v>
      </c>
      <c r="F5563" s="98">
        <v>5554</v>
      </c>
      <c r="G5563" s="76">
        <f t="shared" ca="1" si="176"/>
        <v>-8.1047895974581587E-3</v>
      </c>
    </row>
    <row r="5564" spans="2:7">
      <c r="B5564" s="283">
        <v>38121.645833333336</v>
      </c>
      <c r="C5564" s="284">
        <v>24.96</v>
      </c>
      <c r="D5564" s="98">
        <f t="shared" si="177"/>
        <v>-0.67917737789203081</v>
      </c>
      <c r="E5564" s="98">
        <v>-2.3474178403755763E-2</v>
      </c>
      <c r="F5564" s="98">
        <v>5555</v>
      </c>
      <c r="G5564" s="76">
        <f t="shared" ca="1" si="176"/>
        <v>-4.0435077583945794E-2</v>
      </c>
    </row>
    <row r="5565" spans="2:7">
      <c r="B5565" s="283">
        <v>37481.645833333336</v>
      </c>
      <c r="C5565" s="284">
        <v>23.7</v>
      </c>
      <c r="D5565" s="98">
        <f t="shared" si="177"/>
        <v>-5.0480769230769273E-2</v>
      </c>
      <c r="E5565" s="98">
        <v>-2.3485784919653918E-2</v>
      </c>
      <c r="F5565" s="98">
        <v>5556</v>
      </c>
      <c r="G5565" s="76">
        <f t="shared" ca="1" si="176"/>
        <v>2.0454815034965511E-2</v>
      </c>
    </row>
    <row r="5566" spans="2:7">
      <c r="B5566" s="283">
        <v>45425.645833333336</v>
      </c>
      <c r="C5566" s="284">
        <v>1105.43</v>
      </c>
      <c r="D5566" s="98">
        <f t="shared" si="177"/>
        <v>45.642616033755282</v>
      </c>
      <c r="E5566" s="98">
        <v>-2.3514862417737592E-2</v>
      </c>
      <c r="F5566" s="98">
        <v>5557</v>
      </c>
      <c r="G5566" s="76">
        <f t="shared" ca="1" si="176"/>
        <v>-8.5054920006872063E-4</v>
      </c>
    </row>
    <row r="5567" spans="2:7">
      <c r="B5567" s="283">
        <v>39770.645833333336</v>
      </c>
      <c r="C5567" s="284">
        <v>57.63</v>
      </c>
      <c r="D5567" s="98">
        <f t="shared" si="177"/>
        <v>-0.94786644111341289</v>
      </c>
      <c r="E5567" s="98">
        <v>-2.3551338529312127E-2</v>
      </c>
      <c r="F5567" s="98">
        <v>5558</v>
      </c>
      <c r="G5567" s="76">
        <f t="shared" ca="1" si="176"/>
        <v>-2.527543235697554E-2</v>
      </c>
    </row>
    <row r="5568" spans="2:7">
      <c r="B5568" s="283">
        <v>44551.645833333336</v>
      </c>
      <c r="C5568" s="284">
        <v>379.62</v>
      </c>
      <c r="D5568" s="98">
        <f t="shared" si="177"/>
        <v>5.5871941697032792</v>
      </c>
      <c r="E5568" s="98">
        <v>-2.3560882761458846E-2</v>
      </c>
      <c r="F5568" s="98">
        <v>5559</v>
      </c>
      <c r="G5568" s="76">
        <f t="shared" ca="1" si="176"/>
        <v>1.9755650331723325E-2</v>
      </c>
    </row>
    <row r="5569" spans="2:7">
      <c r="B5569" s="283">
        <v>37643.645833333336</v>
      </c>
      <c r="C5569" s="284">
        <v>22.37</v>
      </c>
      <c r="D5569" s="98">
        <f t="shared" si="177"/>
        <v>-0.94107265159896736</v>
      </c>
      <c r="E5569" s="98">
        <v>-2.3570493234395418E-2</v>
      </c>
      <c r="F5569" s="98">
        <v>5560</v>
      </c>
      <c r="G5569" s="76">
        <f t="shared" ca="1" si="176"/>
        <v>8.4951362969088052E-3</v>
      </c>
    </row>
    <row r="5570" spans="2:7">
      <c r="B5570" s="283">
        <v>36882.645833333336</v>
      </c>
      <c r="C5570" s="284">
        <v>36.450000000000003</v>
      </c>
      <c r="D5570" s="98">
        <f t="shared" si="177"/>
        <v>0.62941439427805101</v>
      </c>
      <c r="E5570" s="98">
        <v>-2.3573533351191944E-2</v>
      </c>
      <c r="F5570" s="98">
        <v>5561</v>
      </c>
      <c r="G5570" s="76">
        <f t="shared" ca="1" si="176"/>
        <v>3.3354272697079058E-2</v>
      </c>
    </row>
    <row r="5571" spans="2:7">
      <c r="B5571" s="283">
        <v>43376.645833333336</v>
      </c>
      <c r="C5571" s="284">
        <v>247.55</v>
      </c>
      <c r="D5571" s="98">
        <f t="shared" si="177"/>
        <v>5.7914951989026058</v>
      </c>
      <c r="E5571" s="98">
        <v>-2.366397160323408E-2</v>
      </c>
      <c r="F5571" s="98">
        <v>5562</v>
      </c>
      <c r="G5571" s="76">
        <f t="shared" ca="1" si="176"/>
        <v>5.1173235052958223E-4</v>
      </c>
    </row>
    <row r="5572" spans="2:7">
      <c r="B5572" s="283">
        <v>36938.645833333336</v>
      </c>
      <c r="C5572" s="284">
        <v>33.409999999999997</v>
      </c>
      <c r="D5572" s="98">
        <f t="shared" si="177"/>
        <v>-0.86503736618864879</v>
      </c>
      <c r="E5572" s="98">
        <v>-2.3670368205727765E-2</v>
      </c>
      <c r="F5572" s="98">
        <v>5563</v>
      </c>
      <c r="G5572" s="76">
        <f t="shared" ca="1" si="176"/>
        <v>2.0708757661785079E-2</v>
      </c>
    </row>
    <row r="5573" spans="2:7">
      <c r="B5573" s="283">
        <v>39766.645833333336</v>
      </c>
      <c r="C5573" s="284">
        <v>63.46</v>
      </c>
      <c r="D5573" s="98">
        <f t="shared" si="177"/>
        <v>0.89943130799161941</v>
      </c>
      <c r="E5573" s="98">
        <v>-2.3692307692307679E-2</v>
      </c>
      <c r="F5573" s="98">
        <v>5564</v>
      </c>
      <c r="G5573" s="76">
        <f t="shared" ca="1" si="176"/>
        <v>3.0774665221128858E-2</v>
      </c>
    </row>
    <row r="5574" spans="2:7">
      <c r="B5574" s="283">
        <v>45117.645833333336</v>
      </c>
      <c r="C5574" s="284">
        <v>561.04999999999995</v>
      </c>
      <c r="D5574" s="98">
        <f t="shared" si="177"/>
        <v>7.8410022061140872</v>
      </c>
      <c r="E5574" s="98">
        <v>-2.3700558581446707E-2</v>
      </c>
      <c r="F5574" s="98">
        <v>5565</v>
      </c>
      <c r="G5574" s="76">
        <f t="shared" ca="1" si="176"/>
        <v>-3.097018679241783E-2</v>
      </c>
    </row>
    <row r="5575" spans="2:7">
      <c r="B5575" s="283">
        <v>43656.645833333336</v>
      </c>
      <c r="C5575" s="284">
        <v>257.48</v>
      </c>
      <c r="D5575" s="98">
        <f t="shared" si="177"/>
        <v>-0.54107477051956154</v>
      </c>
      <c r="E5575" s="98">
        <v>-2.3772511848341171E-2</v>
      </c>
      <c r="F5575" s="98">
        <v>5566</v>
      </c>
      <c r="G5575" s="76">
        <f t="shared" ca="1" si="176"/>
        <v>3.8032673991725344E-2</v>
      </c>
    </row>
    <row r="5576" spans="2:7">
      <c r="B5576" s="283">
        <v>43805.645833333336</v>
      </c>
      <c r="C5576" s="284">
        <v>435.8</v>
      </c>
      <c r="D5576" s="98">
        <f t="shared" si="177"/>
        <v>0.6925586453316761</v>
      </c>
      <c r="E5576" s="98">
        <v>-2.3811123804403866E-2</v>
      </c>
      <c r="F5576" s="98">
        <v>5567</v>
      </c>
      <c r="G5576" s="76">
        <f t="shared" ca="1" si="176"/>
        <v>-2.0132142527808275E-2</v>
      </c>
    </row>
    <row r="5577" spans="2:7">
      <c r="B5577" s="283">
        <v>42480.645833333336</v>
      </c>
      <c r="C5577" s="284">
        <v>391.28</v>
      </c>
      <c r="D5577" s="98">
        <f t="shared" si="177"/>
        <v>-0.10215695273061043</v>
      </c>
      <c r="E5577" s="98">
        <v>-2.382556195893526E-2</v>
      </c>
      <c r="F5577" s="98">
        <v>5568</v>
      </c>
      <c r="G5577" s="76">
        <f t="shared" ca="1" si="176"/>
        <v>-1.2875279105101247E-2</v>
      </c>
    </row>
    <row r="5578" spans="2:7">
      <c r="B5578" s="283">
        <v>39924.645833333336</v>
      </c>
      <c r="C5578" s="284">
        <v>54.49</v>
      </c>
      <c r="D5578" s="98">
        <f t="shared" si="177"/>
        <v>-0.86073911265589853</v>
      </c>
      <c r="E5578" s="98">
        <v>-2.3826585453242566E-2</v>
      </c>
      <c r="F5578" s="98">
        <v>5569</v>
      </c>
      <c r="G5578" s="76">
        <f t="shared" ref="G5578:G5641" ca="1" si="178">_xlfn.NORM.INV(RAND(),M$12,M$13)</f>
        <v>-1.9236605487353412E-3</v>
      </c>
    </row>
    <row r="5579" spans="2:7">
      <c r="B5579" s="283">
        <v>43158.645833333336</v>
      </c>
      <c r="C5579" s="284">
        <v>294.82</v>
      </c>
      <c r="D5579" s="98">
        <f t="shared" ref="D5579:D5642" si="179">C5579/C5578-1</f>
        <v>4.4105340429436595</v>
      </c>
      <c r="E5579" s="98">
        <v>-2.3839480829084159E-2</v>
      </c>
      <c r="F5579" s="98">
        <v>5570</v>
      </c>
      <c r="G5579" s="76">
        <f t="shared" ca="1" si="178"/>
        <v>3.4536622935057423E-2</v>
      </c>
    </row>
    <row r="5580" spans="2:7">
      <c r="B5580" s="283">
        <v>37342.645833333336</v>
      </c>
      <c r="C5580" s="284">
        <v>25.38</v>
      </c>
      <c r="D5580" s="98">
        <f t="shared" si="179"/>
        <v>-0.91391357438437015</v>
      </c>
      <c r="E5580" s="98">
        <v>-2.384615384615385E-2</v>
      </c>
      <c r="F5580" s="98">
        <v>5571</v>
      </c>
      <c r="G5580" s="76">
        <f t="shared" ca="1" si="178"/>
        <v>7.940535153608038E-3</v>
      </c>
    </row>
    <row r="5581" spans="2:7">
      <c r="B5581" s="283">
        <v>39629.645833333336</v>
      </c>
      <c r="C5581" s="284">
        <v>85.06</v>
      </c>
      <c r="D5581" s="98">
        <f t="shared" si="179"/>
        <v>2.3514578408195432</v>
      </c>
      <c r="E5581" s="98">
        <v>-2.3869635070002282E-2</v>
      </c>
      <c r="F5581" s="98">
        <v>5572</v>
      </c>
      <c r="G5581" s="76">
        <f t="shared" ca="1" si="178"/>
        <v>1.3298084000275641E-3</v>
      </c>
    </row>
    <row r="5582" spans="2:7">
      <c r="B5582" s="283">
        <v>39797.645833333336</v>
      </c>
      <c r="C5582" s="284">
        <v>54.3</v>
      </c>
      <c r="D5582" s="98">
        <f t="shared" si="179"/>
        <v>-0.3616270867622855</v>
      </c>
      <c r="E5582" s="98">
        <v>-2.3907963329139026E-2</v>
      </c>
      <c r="F5582" s="98">
        <v>5573</v>
      </c>
      <c r="G5582" s="76">
        <f t="shared" ca="1" si="178"/>
        <v>-3.7376529077285586E-2</v>
      </c>
    </row>
    <row r="5583" spans="2:7">
      <c r="B5583" s="283">
        <v>38700.645833333336</v>
      </c>
      <c r="C5583" s="284">
        <v>96.75</v>
      </c>
      <c r="D5583" s="98">
        <f t="shared" si="179"/>
        <v>0.78176795580110503</v>
      </c>
      <c r="E5583" s="98">
        <v>-2.3910411622276029E-2</v>
      </c>
      <c r="F5583" s="98">
        <v>5574</v>
      </c>
      <c r="G5583" s="76">
        <f t="shared" ca="1" si="178"/>
        <v>-1.88610739804203E-3</v>
      </c>
    </row>
    <row r="5584" spans="2:7">
      <c r="B5584" s="283">
        <v>37050.645833333336</v>
      </c>
      <c r="C5584" s="284">
        <v>22.45</v>
      </c>
      <c r="D5584" s="98">
        <f t="shared" si="179"/>
        <v>-0.76795865633074933</v>
      </c>
      <c r="E5584" s="98">
        <v>-2.3913043478260954E-2</v>
      </c>
      <c r="F5584" s="98">
        <v>5575</v>
      </c>
      <c r="G5584" s="76">
        <f t="shared" ca="1" si="178"/>
        <v>-3.4673589523092599E-3</v>
      </c>
    </row>
    <row r="5585" spans="2:7">
      <c r="B5585" s="283">
        <v>39463.645833333336</v>
      </c>
      <c r="C5585" s="284">
        <v>107.73</v>
      </c>
      <c r="D5585" s="98">
        <f t="shared" si="179"/>
        <v>3.7986636971046774</v>
      </c>
      <c r="E5585" s="98">
        <v>-2.3919543354172346E-2</v>
      </c>
      <c r="F5585" s="98">
        <v>5576</v>
      </c>
      <c r="G5585" s="76">
        <f t="shared" ca="1" si="178"/>
        <v>6.050350801350534E-3</v>
      </c>
    </row>
    <row r="5586" spans="2:7">
      <c r="B5586" s="283">
        <v>39363.645833333336</v>
      </c>
      <c r="C5586" s="284">
        <v>96</v>
      </c>
      <c r="D5586" s="98">
        <f t="shared" si="179"/>
        <v>-0.10888331940963525</v>
      </c>
      <c r="E5586" s="98">
        <v>-2.3993493289955259E-2</v>
      </c>
      <c r="F5586" s="98">
        <v>5577</v>
      </c>
      <c r="G5586" s="76">
        <f t="shared" ca="1" si="178"/>
        <v>7.3920129279440912E-3</v>
      </c>
    </row>
    <row r="5587" spans="2:7">
      <c r="B5587" s="283">
        <v>37876.645833333336</v>
      </c>
      <c r="C5587" s="284">
        <v>26.03</v>
      </c>
      <c r="D5587" s="98">
        <f t="shared" si="179"/>
        <v>-0.72885416666666658</v>
      </c>
      <c r="E5587" s="98">
        <v>-2.3997000374953115E-2</v>
      </c>
      <c r="F5587" s="98">
        <v>5578</v>
      </c>
      <c r="G5587" s="76">
        <f t="shared" ca="1" si="178"/>
        <v>1.2213786141304771E-2</v>
      </c>
    </row>
    <row r="5588" spans="2:7">
      <c r="B5588" s="283">
        <v>41897.645833333336</v>
      </c>
      <c r="C5588" s="284">
        <v>189.9</v>
      </c>
      <c r="D5588" s="98">
        <f t="shared" si="179"/>
        <v>6.2954283519016521</v>
      </c>
      <c r="E5588" s="98">
        <v>-2.4001644652310139E-2</v>
      </c>
      <c r="F5588" s="98">
        <v>5579</v>
      </c>
      <c r="G5588" s="76">
        <f t="shared" ca="1" si="178"/>
        <v>-1.4631816073972865E-2</v>
      </c>
    </row>
    <row r="5589" spans="2:7">
      <c r="B5589" s="283">
        <v>43892.645833333336</v>
      </c>
      <c r="C5589" s="284">
        <v>373.82</v>
      </c>
      <c r="D5589" s="98">
        <f t="shared" si="179"/>
        <v>0.96850974196945749</v>
      </c>
      <c r="E5589" s="98">
        <v>-2.4019633439507082E-2</v>
      </c>
      <c r="F5589" s="98">
        <v>5580</v>
      </c>
      <c r="G5589" s="76">
        <f t="shared" ca="1" si="178"/>
        <v>-1.4140519587302697E-2</v>
      </c>
    </row>
    <row r="5590" spans="2:7">
      <c r="B5590" s="283">
        <v>38922.645833333336</v>
      </c>
      <c r="C5590" s="284">
        <v>77.400000000000006</v>
      </c>
      <c r="D5590" s="98">
        <f t="shared" si="179"/>
        <v>-0.79294847787705314</v>
      </c>
      <c r="E5590" s="98">
        <v>-2.4082713403101752E-2</v>
      </c>
      <c r="F5590" s="98">
        <v>5581</v>
      </c>
      <c r="G5590" s="76">
        <f t="shared" ca="1" si="178"/>
        <v>2.041606293512349E-3</v>
      </c>
    </row>
    <row r="5591" spans="2:7">
      <c r="B5591" s="283">
        <v>42640.645833333336</v>
      </c>
      <c r="C5591" s="284">
        <v>431.45</v>
      </c>
      <c r="D5591" s="98">
        <f t="shared" si="179"/>
        <v>4.5742894056847536</v>
      </c>
      <c r="E5591" s="98">
        <v>-2.4089572494910727E-2</v>
      </c>
      <c r="F5591" s="98">
        <v>5582</v>
      </c>
      <c r="G5591" s="76">
        <f t="shared" ca="1" si="178"/>
        <v>5.0873626726657996E-2</v>
      </c>
    </row>
    <row r="5592" spans="2:7">
      <c r="B5592" s="283">
        <v>37137.645833333336</v>
      </c>
      <c r="C5592" s="284">
        <v>20.66</v>
      </c>
      <c r="D5592" s="98">
        <f t="shared" si="179"/>
        <v>-0.952114961177425</v>
      </c>
      <c r="E5592" s="98">
        <v>-2.409069437883804E-2</v>
      </c>
      <c r="F5592" s="98">
        <v>5583</v>
      </c>
      <c r="G5592" s="76">
        <f t="shared" ca="1" si="178"/>
        <v>-2.4803032962300377E-2</v>
      </c>
    </row>
    <row r="5593" spans="2:7">
      <c r="B5593" s="283">
        <v>39720.645833333336</v>
      </c>
      <c r="C5593" s="284">
        <v>92.33</v>
      </c>
      <c r="D5593" s="98">
        <f t="shared" si="179"/>
        <v>3.4690222652468536</v>
      </c>
      <c r="E5593" s="98">
        <v>-2.4098932459570843E-2</v>
      </c>
      <c r="F5593" s="98">
        <v>5584</v>
      </c>
      <c r="G5593" s="76">
        <f t="shared" ca="1" si="178"/>
        <v>-1.8395614329275806E-2</v>
      </c>
    </row>
    <row r="5594" spans="2:7">
      <c r="B5594" s="283">
        <v>44977.645833333336</v>
      </c>
      <c r="C5594" s="284">
        <v>571.65</v>
      </c>
      <c r="D5594" s="98">
        <f t="shared" si="179"/>
        <v>5.1913787501353834</v>
      </c>
      <c r="E5594" s="98">
        <v>-2.410502415623883E-2</v>
      </c>
      <c r="F5594" s="98">
        <v>5585</v>
      </c>
      <c r="G5594" s="76">
        <f t="shared" ca="1" si="178"/>
        <v>-2.1826066349369913E-2</v>
      </c>
    </row>
    <row r="5595" spans="2:7">
      <c r="B5595" s="283">
        <v>38482.645833333336</v>
      </c>
      <c r="C5595" s="284">
        <v>51.4</v>
      </c>
      <c r="D5595" s="98">
        <f t="shared" si="179"/>
        <v>-0.91008484212367713</v>
      </c>
      <c r="E5595" s="98">
        <v>-2.4112397949496933E-2</v>
      </c>
      <c r="F5595" s="98">
        <v>5586</v>
      </c>
      <c r="G5595" s="76">
        <f t="shared" ca="1" si="178"/>
        <v>-5.6154251242413619E-2</v>
      </c>
    </row>
    <row r="5596" spans="2:7">
      <c r="B5596" s="283">
        <v>39737.645833333336</v>
      </c>
      <c r="C5596" s="284">
        <v>69.94</v>
      </c>
      <c r="D5596" s="98">
        <f t="shared" si="179"/>
        <v>0.36070038910505842</v>
      </c>
      <c r="E5596" s="98">
        <v>-2.4138412166876067E-2</v>
      </c>
      <c r="F5596" s="98">
        <v>5587</v>
      </c>
      <c r="G5596" s="76">
        <f t="shared" ca="1" si="178"/>
        <v>-1.0822069401507759E-2</v>
      </c>
    </row>
    <row r="5597" spans="2:7">
      <c r="B5597" s="283">
        <v>43738.645833333336</v>
      </c>
      <c r="C5597" s="284">
        <v>320.3</v>
      </c>
      <c r="D5597" s="98">
        <f t="shared" si="179"/>
        <v>3.5796396911638553</v>
      </c>
      <c r="E5597" s="98">
        <v>-2.4159887883496323E-2</v>
      </c>
      <c r="F5597" s="98">
        <v>5588</v>
      </c>
      <c r="G5597" s="76">
        <f t="shared" ca="1" si="178"/>
        <v>2.151511808184892E-2</v>
      </c>
    </row>
    <row r="5598" spans="2:7">
      <c r="B5598" s="283">
        <v>43598.645833333336</v>
      </c>
      <c r="C5598" s="284">
        <v>335.62</v>
      </c>
      <c r="D5598" s="98">
        <f t="shared" si="179"/>
        <v>4.7830159225725755E-2</v>
      </c>
      <c r="E5598" s="98">
        <v>-2.4161893408542467E-2</v>
      </c>
      <c r="F5598" s="98">
        <v>5589</v>
      </c>
      <c r="G5598" s="76">
        <f t="shared" ca="1" si="178"/>
        <v>1.657636665937735E-2</v>
      </c>
    </row>
    <row r="5599" spans="2:7">
      <c r="B5599" s="283">
        <v>40659.645833333336</v>
      </c>
      <c r="C5599" s="284">
        <v>129.44</v>
      </c>
      <c r="D5599" s="98">
        <f t="shared" si="179"/>
        <v>-0.61432572552291287</v>
      </c>
      <c r="E5599" s="98">
        <v>-2.4199019977384162E-2</v>
      </c>
      <c r="F5599" s="98">
        <v>5590</v>
      </c>
      <c r="G5599" s="76">
        <f t="shared" ca="1" si="178"/>
        <v>1.4392970323472313E-2</v>
      </c>
    </row>
    <row r="5600" spans="2:7">
      <c r="B5600" s="283">
        <v>43619.645833333336</v>
      </c>
      <c r="C5600" s="284">
        <v>304.32</v>
      </c>
      <c r="D5600" s="98">
        <f t="shared" si="179"/>
        <v>1.3510506798516686</v>
      </c>
      <c r="E5600" s="98">
        <v>-2.4240092343208897E-2</v>
      </c>
      <c r="F5600" s="98">
        <v>5591</v>
      </c>
      <c r="G5600" s="76">
        <f t="shared" ca="1" si="178"/>
        <v>2.5317989599846265E-2</v>
      </c>
    </row>
    <row r="5601" spans="2:7">
      <c r="B5601" s="283">
        <v>40896.645833333336</v>
      </c>
      <c r="C5601" s="284">
        <v>173.66</v>
      </c>
      <c r="D5601" s="98">
        <f t="shared" si="179"/>
        <v>-0.42935068349106209</v>
      </c>
      <c r="E5601" s="98">
        <v>-2.427239015619731E-2</v>
      </c>
      <c r="F5601" s="98">
        <v>5592</v>
      </c>
      <c r="G5601" s="76">
        <f t="shared" ca="1" si="178"/>
        <v>-2.5451138792937419E-2</v>
      </c>
    </row>
    <row r="5602" spans="2:7">
      <c r="B5602" s="283">
        <v>42524.645833333336</v>
      </c>
      <c r="C5602" s="284">
        <v>287.17</v>
      </c>
      <c r="D5602" s="98">
        <f t="shared" si="179"/>
        <v>0.65363353679603842</v>
      </c>
      <c r="E5602" s="98">
        <v>-2.4293286219081223E-2</v>
      </c>
      <c r="F5602" s="98">
        <v>5593</v>
      </c>
      <c r="G5602" s="76">
        <f t="shared" ca="1" si="178"/>
        <v>6.0671412589367348E-3</v>
      </c>
    </row>
    <row r="5603" spans="2:7">
      <c r="B5603" s="283">
        <v>38462.645833333336</v>
      </c>
      <c r="C5603" s="284">
        <v>53.68</v>
      </c>
      <c r="D5603" s="98">
        <f t="shared" si="179"/>
        <v>-0.81307239614165827</v>
      </c>
      <c r="E5603" s="98">
        <v>-2.4354780079970939E-2</v>
      </c>
      <c r="F5603" s="98">
        <v>5594</v>
      </c>
      <c r="G5603" s="76">
        <f t="shared" ca="1" si="178"/>
        <v>3.8350027529945048E-2</v>
      </c>
    </row>
    <row r="5604" spans="2:7">
      <c r="B5604" s="283">
        <v>37784.645833333336</v>
      </c>
      <c r="C5604" s="284">
        <v>21.99</v>
      </c>
      <c r="D5604" s="98">
        <f t="shared" si="179"/>
        <v>-0.59035022354694489</v>
      </c>
      <c r="E5604" s="98">
        <v>-2.4401064773735603E-2</v>
      </c>
      <c r="F5604" s="98">
        <v>5595</v>
      </c>
      <c r="G5604" s="76">
        <f t="shared" ca="1" si="178"/>
        <v>1.1925277786361568E-2</v>
      </c>
    </row>
    <row r="5605" spans="2:7">
      <c r="B5605" s="283">
        <v>37319.645833333336</v>
      </c>
      <c r="C5605" s="284">
        <v>25.17</v>
      </c>
      <c r="D5605" s="98">
        <f t="shared" si="179"/>
        <v>0.1446111869031379</v>
      </c>
      <c r="E5605" s="98">
        <v>-2.4418604651162745E-2</v>
      </c>
      <c r="F5605" s="98">
        <v>5596</v>
      </c>
      <c r="G5605" s="76">
        <f t="shared" ca="1" si="178"/>
        <v>-2.7019002487505158E-2</v>
      </c>
    </row>
    <row r="5606" spans="2:7">
      <c r="B5606" s="283">
        <v>44596.645833333336</v>
      </c>
      <c r="C5606" s="284">
        <v>371.47</v>
      </c>
      <c r="D5606" s="98">
        <f t="shared" si="179"/>
        <v>13.75844259038538</v>
      </c>
      <c r="E5606" s="98">
        <v>-2.442419308243815E-2</v>
      </c>
      <c r="F5606" s="98">
        <v>5597</v>
      </c>
      <c r="G5606" s="76">
        <f t="shared" ca="1" si="178"/>
        <v>3.2992638067819262E-2</v>
      </c>
    </row>
    <row r="5607" spans="2:7">
      <c r="B5607" s="283">
        <v>45075.645833333336</v>
      </c>
      <c r="C5607" s="284">
        <v>589.37</v>
      </c>
      <c r="D5607" s="98">
        <f t="shared" si="179"/>
        <v>0.58658841898403624</v>
      </c>
      <c r="E5607" s="98">
        <v>-2.4431827586777644E-2</v>
      </c>
      <c r="F5607" s="98">
        <v>5598</v>
      </c>
      <c r="G5607" s="76">
        <f t="shared" ca="1" si="178"/>
        <v>-1.4785469328016877E-2</v>
      </c>
    </row>
    <row r="5608" spans="2:7">
      <c r="B5608" s="283">
        <v>38474.645833333336</v>
      </c>
      <c r="C5608" s="284">
        <v>52.61</v>
      </c>
      <c r="D5608" s="98">
        <f t="shared" si="179"/>
        <v>-0.91073519181498885</v>
      </c>
      <c r="E5608" s="98">
        <v>-2.4476172816614183E-2</v>
      </c>
      <c r="F5608" s="98">
        <v>5599</v>
      </c>
      <c r="G5608" s="76">
        <f t="shared" ca="1" si="178"/>
        <v>7.3732038795804172E-3</v>
      </c>
    </row>
    <row r="5609" spans="2:7">
      <c r="B5609" s="283">
        <v>45211.645833333336</v>
      </c>
      <c r="C5609" s="284">
        <v>729.13</v>
      </c>
      <c r="D5609" s="98">
        <f t="shared" si="179"/>
        <v>12.859152252423494</v>
      </c>
      <c r="E5609" s="98">
        <v>-2.4483898157686923E-2</v>
      </c>
      <c r="F5609" s="98">
        <v>5600</v>
      </c>
      <c r="G5609" s="76">
        <f t="shared" ca="1" si="178"/>
        <v>-2.5189089421731592E-2</v>
      </c>
    </row>
    <row r="5610" spans="2:7">
      <c r="B5610" s="283">
        <v>43444.645833333336</v>
      </c>
      <c r="C5610" s="284">
        <v>289.07</v>
      </c>
      <c r="D5610" s="98">
        <f t="shared" si="179"/>
        <v>-0.60354120664353406</v>
      </c>
      <c r="E5610" s="98">
        <v>-2.4499713157628333E-2</v>
      </c>
      <c r="F5610" s="98">
        <v>5601</v>
      </c>
      <c r="G5610" s="76">
        <f t="shared" ca="1" si="178"/>
        <v>-9.9562681366792034E-3</v>
      </c>
    </row>
    <row r="5611" spans="2:7">
      <c r="B5611" s="283">
        <v>42632.645833333336</v>
      </c>
      <c r="C5611" s="284">
        <v>438.97</v>
      </c>
      <c r="D5611" s="98">
        <f t="shared" si="179"/>
        <v>0.51855951845573744</v>
      </c>
      <c r="E5611" s="98">
        <v>-2.4511111111111039E-2</v>
      </c>
      <c r="F5611" s="98">
        <v>5602</v>
      </c>
      <c r="G5611" s="76">
        <f t="shared" ca="1" si="178"/>
        <v>1.5873615828383016E-2</v>
      </c>
    </row>
    <row r="5612" spans="2:7">
      <c r="B5612" s="283">
        <v>38397.645833333336</v>
      </c>
      <c r="C5612" s="284">
        <v>38.97</v>
      </c>
      <c r="D5612" s="98">
        <f t="shared" si="179"/>
        <v>-0.91122400164020323</v>
      </c>
      <c r="E5612" s="98">
        <v>-2.4530663329161539E-2</v>
      </c>
      <c r="F5612" s="98">
        <v>5603</v>
      </c>
      <c r="G5612" s="76">
        <f t="shared" ca="1" si="178"/>
        <v>-2.3638632324327467E-2</v>
      </c>
    </row>
    <row r="5613" spans="2:7">
      <c r="B5613" s="283">
        <v>39759.645833333336</v>
      </c>
      <c r="C5613" s="284">
        <v>73.150000000000006</v>
      </c>
      <c r="D5613" s="98">
        <f t="shared" si="179"/>
        <v>0.87708493713112667</v>
      </c>
      <c r="E5613" s="98">
        <v>-2.453660488065057E-2</v>
      </c>
      <c r="F5613" s="98">
        <v>5604</v>
      </c>
      <c r="G5613" s="76">
        <f t="shared" ca="1" si="178"/>
        <v>-1.808304973562355E-3</v>
      </c>
    </row>
    <row r="5614" spans="2:7">
      <c r="B5614" s="283">
        <v>40851.645833333336</v>
      </c>
      <c r="C5614" s="284">
        <v>224.34</v>
      </c>
      <c r="D5614" s="98">
        <f t="shared" si="179"/>
        <v>2.0668489405331507</v>
      </c>
      <c r="E5614" s="98">
        <v>-2.4566285490673523E-2</v>
      </c>
      <c r="F5614" s="98">
        <v>5605</v>
      </c>
      <c r="G5614" s="76">
        <f t="shared" ca="1" si="178"/>
        <v>2.3428200445062809E-2</v>
      </c>
    </row>
    <row r="5615" spans="2:7">
      <c r="B5615" s="283">
        <v>42682.645833333336</v>
      </c>
      <c r="C5615" s="284">
        <v>447.72</v>
      </c>
      <c r="D5615" s="98">
        <f t="shared" si="179"/>
        <v>0.99572078095747529</v>
      </c>
      <c r="E5615" s="98">
        <v>-2.4575163398692701E-2</v>
      </c>
      <c r="F5615" s="98">
        <v>5606</v>
      </c>
      <c r="G5615" s="76">
        <f t="shared" ca="1" si="178"/>
        <v>-2.3991955546828671E-2</v>
      </c>
    </row>
    <row r="5616" spans="2:7">
      <c r="B5616" s="283">
        <v>40795.645833333336</v>
      </c>
      <c r="C5616" s="284">
        <v>231.2</v>
      </c>
      <c r="D5616" s="98">
        <f t="shared" si="179"/>
        <v>-0.48360582506923977</v>
      </c>
      <c r="E5616" s="98">
        <v>-2.463719203509962E-2</v>
      </c>
      <c r="F5616" s="98">
        <v>5607</v>
      </c>
      <c r="G5616" s="76">
        <f t="shared" ca="1" si="178"/>
        <v>4.9378163108834743E-2</v>
      </c>
    </row>
    <row r="5617" spans="2:7">
      <c r="B5617" s="283">
        <v>41645.645833333336</v>
      </c>
      <c r="C5617" s="284">
        <v>173.38</v>
      </c>
      <c r="D5617" s="98">
        <f t="shared" si="179"/>
        <v>-0.25008650519031139</v>
      </c>
      <c r="E5617" s="98">
        <v>-2.4639963996399561E-2</v>
      </c>
      <c r="F5617" s="98">
        <v>5608</v>
      </c>
      <c r="G5617" s="76">
        <f t="shared" ca="1" si="178"/>
        <v>-3.8958466702402324E-3</v>
      </c>
    </row>
    <row r="5618" spans="2:7">
      <c r="B5618" s="283">
        <v>40494.645833333336</v>
      </c>
      <c r="C5618" s="284">
        <v>133.26</v>
      </c>
      <c r="D5618" s="98">
        <f t="shared" si="179"/>
        <v>-0.23139923866651291</v>
      </c>
      <c r="E5618" s="98">
        <v>-2.4665154065725003E-2</v>
      </c>
      <c r="F5618" s="98">
        <v>5609</v>
      </c>
      <c r="G5618" s="76">
        <f t="shared" ca="1" si="178"/>
        <v>-3.8283301977878138E-2</v>
      </c>
    </row>
    <row r="5619" spans="2:7">
      <c r="B5619" s="283">
        <v>40214.645833333336</v>
      </c>
      <c r="C5619" s="284">
        <v>125.13</v>
      </c>
      <c r="D5619" s="98">
        <f t="shared" si="179"/>
        <v>-6.1008554705087814E-2</v>
      </c>
      <c r="E5619" s="98">
        <v>-2.4707716289945614E-2</v>
      </c>
      <c r="F5619" s="98">
        <v>5610</v>
      </c>
      <c r="G5619" s="76">
        <f t="shared" ca="1" si="178"/>
        <v>-3.4672669093036207E-2</v>
      </c>
    </row>
    <row r="5620" spans="2:7">
      <c r="B5620" s="283">
        <v>44994.645833333336</v>
      </c>
      <c r="C5620" s="284">
        <v>662.88</v>
      </c>
      <c r="D5620" s="98">
        <f t="shared" si="179"/>
        <v>4.297530568209063</v>
      </c>
      <c r="E5620" s="98">
        <v>-2.4717514124293682E-2</v>
      </c>
      <c r="F5620" s="98">
        <v>5611</v>
      </c>
      <c r="G5620" s="76">
        <f t="shared" ca="1" si="178"/>
        <v>-2.2280637953223156E-2</v>
      </c>
    </row>
    <row r="5621" spans="2:7">
      <c r="B5621" s="283">
        <v>39216.645833333336</v>
      </c>
      <c r="C5621" s="284">
        <v>100.61</v>
      </c>
      <c r="D5621" s="98">
        <f t="shared" si="179"/>
        <v>-0.84822290610668594</v>
      </c>
      <c r="E5621" s="98">
        <v>-2.4718883288096127E-2</v>
      </c>
      <c r="F5621" s="98">
        <v>5612</v>
      </c>
      <c r="G5621" s="76">
        <f t="shared" ca="1" si="178"/>
        <v>2.545174740493119E-2</v>
      </c>
    </row>
    <row r="5622" spans="2:7">
      <c r="B5622" s="283">
        <v>39764.645833333336</v>
      </c>
      <c r="C5622" s="284">
        <v>65</v>
      </c>
      <c r="D5622" s="98">
        <f t="shared" si="179"/>
        <v>-0.35394096014312693</v>
      </c>
      <c r="E5622" s="98">
        <v>-2.4756189047261845E-2</v>
      </c>
      <c r="F5622" s="98">
        <v>5613</v>
      </c>
      <c r="G5622" s="76">
        <f t="shared" ca="1" si="178"/>
        <v>2.0615650266214312E-3</v>
      </c>
    </row>
    <row r="5623" spans="2:7">
      <c r="B5623" s="283">
        <v>43046.645833333336</v>
      </c>
      <c r="C5623" s="284">
        <v>331.87</v>
      </c>
      <c r="D5623" s="98">
        <f t="shared" si="179"/>
        <v>4.1056923076923075</v>
      </c>
      <c r="E5623" s="98">
        <v>-2.4829572167371805E-2</v>
      </c>
      <c r="F5623" s="98">
        <v>5614</v>
      </c>
      <c r="G5623" s="76">
        <f t="shared" ca="1" si="178"/>
        <v>-4.885824302720939E-2</v>
      </c>
    </row>
    <row r="5624" spans="2:7">
      <c r="B5624" s="283">
        <v>41376.645833333336</v>
      </c>
      <c r="C5624" s="284">
        <v>170.39</v>
      </c>
      <c r="D5624" s="98">
        <f t="shared" si="179"/>
        <v>-0.48657606894265837</v>
      </c>
      <c r="E5624" s="98">
        <v>-2.4838321982487255E-2</v>
      </c>
      <c r="F5624" s="98">
        <v>5615</v>
      </c>
      <c r="G5624" s="76">
        <f t="shared" ca="1" si="178"/>
        <v>2.2610609951380829E-2</v>
      </c>
    </row>
    <row r="5625" spans="2:7">
      <c r="B5625" s="283">
        <v>45481.645833333336</v>
      </c>
      <c r="C5625" s="284">
        <v>1408.47</v>
      </c>
      <c r="D5625" s="98">
        <f t="shared" si="179"/>
        <v>7.2661541170256481</v>
      </c>
      <c r="E5625" s="98">
        <v>-2.4855127148860623E-2</v>
      </c>
      <c r="F5625" s="98">
        <v>5616</v>
      </c>
      <c r="G5625" s="76">
        <f t="shared" ca="1" si="178"/>
        <v>6.1095900225344359E-3</v>
      </c>
    </row>
    <row r="5626" spans="2:7">
      <c r="B5626" s="283">
        <v>43362.645833333336</v>
      </c>
      <c r="C5626" s="284">
        <v>300.12</v>
      </c>
      <c r="D5626" s="98">
        <f t="shared" si="179"/>
        <v>-0.78691771922724663</v>
      </c>
      <c r="E5626" s="98">
        <v>-2.4856223803489508E-2</v>
      </c>
      <c r="F5626" s="98">
        <v>5617</v>
      </c>
      <c r="G5626" s="76">
        <f t="shared" ca="1" si="178"/>
        <v>9.6664071375310145E-3</v>
      </c>
    </row>
    <row r="5627" spans="2:7">
      <c r="B5627" s="283">
        <v>36707.645833333336</v>
      </c>
      <c r="C5627" s="284">
        <v>26.67</v>
      </c>
      <c r="D5627" s="98">
        <f t="shared" si="179"/>
        <v>-0.91113554578168732</v>
      </c>
      <c r="E5627" s="98">
        <v>-2.4862888482632517E-2</v>
      </c>
      <c r="F5627" s="98">
        <v>5618</v>
      </c>
      <c r="G5627" s="76">
        <f t="shared" ca="1" si="178"/>
        <v>1.95532610080674E-2</v>
      </c>
    </row>
    <row r="5628" spans="2:7">
      <c r="B5628" s="283">
        <v>39631.645833333336</v>
      </c>
      <c r="C5628" s="284">
        <v>80.790000000000006</v>
      </c>
      <c r="D5628" s="98">
        <f t="shared" si="179"/>
        <v>2.0292463442069741</v>
      </c>
      <c r="E5628" s="98">
        <v>-2.4864212432106125E-2</v>
      </c>
      <c r="F5628" s="98">
        <v>5619</v>
      </c>
      <c r="G5628" s="76">
        <f t="shared" ca="1" si="178"/>
        <v>-5.2035872835375946E-2</v>
      </c>
    </row>
    <row r="5629" spans="2:7">
      <c r="B5629" s="283">
        <v>45772.645833333336</v>
      </c>
      <c r="C5629" s="284">
        <v>2673.5</v>
      </c>
      <c r="D5629" s="98">
        <f t="shared" si="179"/>
        <v>32.091966827577664</v>
      </c>
      <c r="E5629" s="98">
        <v>-2.4864407459686988E-2</v>
      </c>
      <c r="F5629" s="98">
        <v>5620</v>
      </c>
      <c r="G5629" s="76">
        <f t="shared" ca="1" si="178"/>
        <v>1.6996660841490499E-2</v>
      </c>
    </row>
    <row r="5630" spans="2:7">
      <c r="B5630" s="283">
        <v>42860.645833333336</v>
      </c>
      <c r="C5630" s="284">
        <v>398.55</v>
      </c>
      <c r="D5630" s="98">
        <f t="shared" si="179"/>
        <v>-0.8509257527585562</v>
      </c>
      <c r="E5630" s="98">
        <v>-2.4882560187903691E-2</v>
      </c>
      <c r="F5630" s="98">
        <v>5621</v>
      </c>
      <c r="G5630" s="76">
        <f t="shared" ca="1" si="178"/>
        <v>-1.8471429498913033E-2</v>
      </c>
    </row>
    <row r="5631" spans="2:7">
      <c r="B5631" s="283">
        <v>43804.645833333336</v>
      </c>
      <c r="C5631" s="284">
        <v>446.43</v>
      </c>
      <c r="D5631" s="98">
        <f t="shared" si="179"/>
        <v>0.12013549115543842</v>
      </c>
      <c r="E5631" s="98">
        <v>-2.490007207915601E-2</v>
      </c>
      <c r="F5631" s="98">
        <v>5622</v>
      </c>
      <c r="G5631" s="76">
        <f t="shared" ca="1" si="178"/>
        <v>2.3699753409632909E-3</v>
      </c>
    </row>
    <row r="5632" spans="2:7">
      <c r="B5632" s="283">
        <v>39135.645833333336</v>
      </c>
      <c r="C5632" s="284">
        <v>83.01</v>
      </c>
      <c r="D5632" s="98">
        <f t="shared" si="179"/>
        <v>-0.81405819501377596</v>
      </c>
      <c r="E5632" s="98">
        <v>-2.4903089392693367E-2</v>
      </c>
      <c r="F5632" s="98">
        <v>5623</v>
      </c>
      <c r="G5632" s="76">
        <f t="shared" ca="1" si="178"/>
        <v>3.3825723732284032E-4</v>
      </c>
    </row>
    <row r="5633" spans="2:7">
      <c r="B5633" s="283">
        <v>42409.645833333336</v>
      </c>
      <c r="C5633" s="284">
        <v>374.6</v>
      </c>
      <c r="D5633" s="98">
        <f t="shared" si="179"/>
        <v>3.5127093121310686</v>
      </c>
      <c r="E5633" s="98">
        <v>-2.4910846760548666E-2</v>
      </c>
      <c r="F5633" s="98">
        <v>5624</v>
      </c>
      <c r="G5633" s="76">
        <f t="shared" ca="1" si="178"/>
        <v>-4.2578821959635894E-2</v>
      </c>
    </row>
    <row r="5634" spans="2:7">
      <c r="B5634" s="283">
        <v>45140.645833333336</v>
      </c>
      <c r="C5634" s="284">
        <v>677.5</v>
      </c>
      <c r="D5634" s="98">
        <f t="shared" si="179"/>
        <v>0.80859583555792836</v>
      </c>
      <c r="E5634" s="98">
        <v>-2.4941352561058117E-2</v>
      </c>
      <c r="F5634" s="98">
        <v>5625</v>
      </c>
      <c r="G5634" s="76">
        <f t="shared" ca="1" si="178"/>
        <v>2.7888714129045578E-2</v>
      </c>
    </row>
    <row r="5635" spans="2:7">
      <c r="B5635" s="283">
        <v>38982.645833333336</v>
      </c>
      <c r="C5635" s="284">
        <v>69.569999999999993</v>
      </c>
      <c r="D5635" s="98">
        <f t="shared" si="179"/>
        <v>-0.89731365313653133</v>
      </c>
      <c r="E5635" s="98">
        <v>-2.49474421864051E-2</v>
      </c>
      <c r="F5635" s="98">
        <v>5626</v>
      </c>
      <c r="G5635" s="76">
        <f t="shared" ca="1" si="178"/>
        <v>-1.4148156903134989E-2</v>
      </c>
    </row>
    <row r="5636" spans="2:7">
      <c r="B5636" s="283">
        <v>42083.645833333336</v>
      </c>
      <c r="C5636" s="284">
        <v>152.35</v>
      </c>
      <c r="D5636" s="98">
        <f t="shared" si="179"/>
        <v>1.1898806957021706</v>
      </c>
      <c r="E5636" s="98">
        <v>-2.4959999999999982E-2</v>
      </c>
      <c r="F5636" s="98">
        <v>5627</v>
      </c>
      <c r="G5636" s="76">
        <f t="shared" ca="1" si="178"/>
        <v>2.5409682736739405E-3</v>
      </c>
    </row>
    <row r="5637" spans="2:7">
      <c r="B5637" s="283">
        <v>39923.645833333336</v>
      </c>
      <c r="C5637" s="284">
        <v>55.82</v>
      </c>
      <c r="D5637" s="98">
        <f t="shared" si="179"/>
        <v>-0.6336068263866097</v>
      </c>
      <c r="E5637" s="98">
        <v>-2.4978165938864594E-2</v>
      </c>
      <c r="F5637" s="98">
        <v>5628</v>
      </c>
      <c r="G5637" s="76">
        <f t="shared" ca="1" si="178"/>
        <v>-1.9327926382077906E-2</v>
      </c>
    </row>
    <row r="5638" spans="2:7">
      <c r="B5638" s="283">
        <v>40554.645833333336</v>
      </c>
      <c r="C5638" s="284">
        <v>137.72999999999999</v>
      </c>
      <c r="D5638" s="98">
        <f t="shared" si="179"/>
        <v>1.4673951988534575</v>
      </c>
      <c r="E5638" s="98">
        <v>-2.4989381282741085E-2</v>
      </c>
      <c r="F5638" s="98">
        <v>5629</v>
      </c>
      <c r="G5638" s="76">
        <f t="shared" ca="1" si="178"/>
        <v>2.4172787901322976E-2</v>
      </c>
    </row>
    <row r="5639" spans="2:7">
      <c r="B5639" s="283">
        <v>36543.645833333336</v>
      </c>
      <c r="C5639" s="284">
        <v>40.950000000000003</v>
      </c>
      <c r="D5639" s="98">
        <f t="shared" si="179"/>
        <v>-0.70267915486822041</v>
      </c>
      <c r="E5639" s="98">
        <v>-2.4999999999999911E-2</v>
      </c>
      <c r="F5639" s="98">
        <v>5630</v>
      </c>
      <c r="G5639" s="76">
        <f t="shared" ca="1" si="178"/>
        <v>-4.4599381087560126E-2</v>
      </c>
    </row>
    <row r="5640" spans="2:7">
      <c r="B5640" s="283">
        <v>37172.645833333336</v>
      </c>
      <c r="C5640" s="284">
        <v>18.329999999999998</v>
      </c>
      <c r="D5640" s="98">
        <f t="shared" si="179"/>
        <v>-0.55238095238095242</v>
      </c>
      <c r="E5640" s="98">
        <v>-2.5000000000000133E-2</v>
      </c>
      <c r="F5640" s="98">
        <v>5631</v>
      </c>
      <c r="G5640" s="76">
        <f t="shared" ca="1" si="178"/>
        <v>1.8824891914652319E-3</v>
      </c>
    </row>
    <row r="5641" spans="2:7">
      <c r="B5641" s="283">
        <v>37322.645833333336</v>
      </c>
      <c r="C5641" s="284">
        <v>24.54</v>
      </c>
      <c r="D5641" s="98">
        <f t="shared" si="179"/>
        <v>0.33878887070376429</v>
      </c>
      <c r="E5641" s="98">
        <v>-2.5029797377830842E-2</v>
      </c>
      <c r="F5641" s="98">
        <v>5632</v>
      </c>
      <c r="G5641" s="76">
        <f t="shared" ca="1" si="178"/>
        <v>-3.6230118702048578E-2</v>
      </c>
    </row>
    <row r="5642" spans="2:7">
      <c r="B5642" s="283">
        <v>39013.645833333336</v>
      </c>
      <c r="C5642" s="284">
        <v>71.22</v>
      </c>
      <c r="D5642" s="98">
        <f t="shared" si="179"/>
        <v>1.902200488997555</v>
      </c>
      <c r="E5642" s="98">
        <v>-2.5051334702258732E-2</v>
      </c>
      <c r="F5642" s="98">
        <v>5633</v>
      </c>
      <c r="G5642" s="76">
        <f t="shared" ref="G5642:G5705" ca="1" si="180">_xlfn.NORM.INV(RAND(),M$12,M$13)</f>
        <v>3.8336055452742202E-3</v>
      </c>
    </row>
    <row r="5643" spans="2:7">
      <c r="B5643" s="283">
        <v>44585.645833333336</v>
      </c>
      <c r="C5643" s="284">
        <v>364.7</v>
      </c>
      <c r="D5643" s="98">
        <f t="shared" ref="D5643:D5706" si="181">C5643/C5642-1</f>
        <v>4.1207525975849482</v>
      </c>
      <c r="E5643" s="98">
        <v>-2.5074850299401152E-2</v>
      </c>
      <c r="F5643" s="98">
        <v>5634</v>
      </c>
      <c r="G5643" s="76">
        <f t="shared" ca="1" si="180"/>
        <v>-6.0745256335734809E-3</v>
      </c>
    </row>
    <row r="5644" spans="2:7">
      <c r="B5644" s="283">
        <v>39511.645833333336</v>
      </c>
      <c r="C5644" s="284">
        <v>81.91</v>
      </c>
      <c r="D5644" s="98">
        <f t="shared" si="181"/>
        <v>-0.7754044420071291</v>
      </c>
      <c r="E5644" s="98">
        <v>-2.5113068317067389E-2</v>
      </c>
      <c r="F5644" s="98">
        <v>5635</v>
      </c>
      <c r="G5644" s="76">
        <f t="shared" ca="1" si="180"/>
        <v>-2.8520729713546026E-2</v>
      </c>
    </row>
    <row r="5645" spans="2:7">
      <c r="B5645" s="283">
        <v>36789.645833333336</v>
      </c>
      <c r="C5645" s="284">
        <v>26</v>
      </c>
      <c r="D5645" s="98">
        <f t="shared" si="181"/>
        <v>-0.68257843975094612</v>
      </c>
      <c r="E5645" s="98">
        <v>-2.512185976752912E-2</v>
      </c>
      <c r="F5645" s="98">
        <v>5636</v>
      </c>
      <c r="G5645" s="76">
        <f t="shared" ca="1" si="180"/>
        <v>-3.9234254452667594E-2</v>
      </c>
    </row>
    <row r="5646" spans="2:7">
      <c r="B5646" s="283">
        <v>42438.645833333336</v>
      </c>
      <c r="C5646" s="284">
        <v>378.28</v>
      </c>
      <c r="D5646" s="98">
        <f t="shared" si="181"/>
        <v>13.549230769230768</v>
      </c>
      <c r="E5646" s="98">
        <v>-2.5126923176043037E-2</v>
      </c>
      <c r="F5646" s="98">
        <v>5637</v>
      </c>
      <c r="G5646" s="76">
        <f t="shared" ca="1" si="180"/>
        <v>1.5857892732118503E-2</v>
      </c>
    </row>
    <row r="5647" spans="2:7">
      <c r="B5647" s="283">
        <v>41694.645833333336</v>
      </c>
      <c r="C5647" s="284">
        <v>231.99</v>
      </c>
      <c r="D5647" s="98">
        <f t="shared" si="181"/>
        <v>-0.38672411969969323</v>
      </c>
      <c r="E5647" s="98">
        <v>-2.5129217968651418E-2</v>
      </c>
      <c r="F5647" s="98">
        <v>5638</v>
      </c>
      <c r="G5647" s="76">
        <f t="shared" ca="1" si="180"/>
        <v>2.3582418336296866E-2</v>
      </c>
    </row>
    <row r="5648" spans="2:7">
      <c r="B5648" s="283">
        <v>44377.645833333336</v>
      </c>
      <c r="C5648" s="284">
        <v>327.17</v>
      </c>
      <c r="D5648" s="98">
        <f t="shared" si="181"/>
        <v>0.41027630501314705</v>
      </c>
      <c r="E5648" s="98">
        <v>-2.5177283832906183E-2</v>
      </c>
      <c r="F5648" s="98">
        <v>5639</v>
      </c>
      <c r="G5648" s="76">
        <f t="shared" ca="1" si="180"/>
        <v>-1.1820155338377339E-2</v>
      </c>
    </row>
    <row r="5649" spans="2:7">
      <c r="B5649" s="283">
        <v>39854.645833333336</v>
      </c>
      <c r="C5649" s="284">
        <v>50.69</v>
      </c>
      <c r="D5649" s="98">
        <f t="shared" si="181"/>
        <v>-0.84506525659443099</v>
      </c>
      <c r="E5649" s="98">
        <v>-2.5192307692307736E-2</v>
      </c>
      <c r="F5649" s="98">
        <v>5640</v>
      </c>
      <c r="G5649" s="76">
        <f t="shared" ca="1" si="180"/>
        <v>-8.6175689732061623E-3</v>
      </c>
    </row>
    <row r="5650" spans="2:7">
      <c r="B5650" s="283">
        <v>37008.645833333336</v>
      </c>
      <c r="C5650" s="284">
        <v>22.82</v>
      </c>
      <c r="D5650" s="98">
        <f t="shared" si="181"/>
        <v>-0.5498125863089367</v>
      </c>
      <c r="E5650" s="98">
        <v>-2.5202904741563392E-2</v>
      </c>
      <c r="F5650" s="98">
        <v>5641</v>
      </c>
      <c r="G5650" s="76">
        <f t="shared" ca="1" si="180"/>
        <v>-9.7365775951114963E-3</v>
      </c>
    </row>
    <row r="5651" spans="2:7">
      <c r="B5651" s="283">
        <v>40032.645833333336</v>
      </c>
      <c r="C5651" s="284">
        <v>113.32</v>
      </c>
      <c r="D5651" s="98">
        <f t="shared" si="181"/>
        <v>3.9658194566170026</v>
      </c>
      <c r="E5651" s="98">
        <v>-2.5204301075268831E-2</v>
      </c>
      <c r="F5651" s="98">
        <v>5642</v>
      </c>
      <c r="G5651" s="76">
        <f t="shared" ca="1" si="180"/>
        <v>-1.2510151782663058E-2</v>
      </c>
    </row>
    <row r="5652" spans="2:7">
      <c r="B5652" s="283">
        <v>45181.645833333336</v>
      </c>
      <c r="C5652" s="284">
        <v>684.17</v>
      </c>
      <c r="D5652" s="98">
        <f t="shared" si="181"/>
        <v>5.0375044122837984</v>
      </c>
      <c r="E5652" s="98">
        <v>-2.5260008548226298E-2</v>
      </c>
      <c r="F5652" s="98">
        <v>5643</v>
      </c>
      <c r="G5652" s="76">
        <f t="shared" ca="1" si="180"/>
        <v>-7.2499979607844565E-3</v>
      </c>
    </row>
    <row r="5653" spans="2:7">
      <c r="B5653" s="283">
        <v>42604.645833333336</v>
      </c>
      <c r="C5653" s="284">
        <v>388.45</v>
      </c>
      <c r="D5653" s="98">
        <f t="shared" si="181"/>
        <v>-0.43223175526550417</v>
      </c>
      <c r="E5653" s="98">
        <v>-2.5268493425674943E-2</v>
      </c>
      <c r="F5653" s="98">
        <v>5644</v>
      </c>
      <c r="G5653" s="76">
        <f t="shared" ca="1" si="180"/>
        <v>-3.0596437908992323E-2</v>
      </c>
    </row>
    <row r="5654" spans="2:7">
      <c r="B5654" s="283">
        <v>40941.645833333336</v>
      </c>
      <c r="C5654" s="284">
        <v>205.54</v>
      </c>
      <c r="D5654" s="98">
        <f t="shared" si="181"/>
        <v>-0.47087141202213922</v>
      </c>
      <c r="E5654" s="98">
        <v>-2.5322458270106263E-2</v>
      </c>
      <c r="F5654" s="98">
        <v>5645</v>
      </c>
      <c r="G5654" s="76">
        <f t="shared" ca="1" si="180"/>
        <v>9.0291035611251725E-3</v>
      </c>
    </row>
    <row r="5655" spans="2:7">
      <c r="B5655" s="283">
        <v>43507.645833333336</v>
      </c>
      <c r="C5655" s="284">
        <v>303.52999999999997</v>
      </c>
      <c r="D5655" s="98">
        <f t="shared" si="181"/>
        <v>0.47674418604651159</v>
      </c>
      <c r="E5655" s="98">
        <v>-2.5366856115339065E-2</v>
      </c>
      <c r="F5655" s="98">
        <v>5646</v>
      </c>
      <c r="G5655" s="76">
        <f t="shared" ca="1" si="180"/>
        <v>-2.9597037409421069E-3</v>
      </c>
    </row>
    <row r="5656" spans="2:7">
      <c r="B5656" s="283">
        <v>38349.645833333336</v>
      </c>
      <c r="C5656" s="284">
        <v>33.01</v>
      </c>
      <c r="D5656" s="98">
        <f t="shared" si="181"/>
        <v>-0.89124633479392479</v>
      </c>
      <c r="E5656" s="98">
        <v>-2.5391201653380602E-2</v>
      </c>
      <c r="F5656" s="98">
        <v>5647</v>
      </c>
      <c r="G5656" s="76">
        <f t="shared" ca="1" si="180"/>
        <v>9.3758975745036107E-3</v>
      </c>
    </row>
    <row r="5657" spans="2:7">
      <c r="B5657" s="283">
        <v>44298.645833333336</v>
      </c>
      <c r="C5657" s="284">
        <v>294.38</v>
      </c>
      <c r="D5657" s="98">
        <f t="shared" si="181"/>
        <v>7.9179036655558921</v>
      </c>
      <c r="E5657" s="98">
        <v>-2.539314682999505E-2</v>
      </c>
      <c r="F5657" s="98">
        <v>5648</v>
      </c>
      <c r="G5657" s="76">
        <f t="shared" ca="1" si="180"/>
        <v>-1.1876095044009273E-2</v>
      </c>
    </row>
    <row r="5658" spans="2:7">
      <c r="B5658" s="283">
        <v>37820.645833333336</v>
      </c>
      <c r="C5658" s="284">
        <v>24.17</v>
      </c>
      <c r="D5658" s="98">
        <f t="shared" si="181"/>
        <v>-0.91789523744819623</v>
      </c>
      <c r="E5658" s="98">
        <v>-2.5403225806451601E-2</v>
      </c>
      <c r="F5658" s="98">
        <v>5649</v>
      </c>
      <c r="G5658" s="76">
        <f t="shared" ca="1" si="180"/>
        <v>1.4095075685575799E-3</v>
      </c>
    </row>
    <row r="5659" spans="2:7">
      <c r="B5659" s="283">
        <v>40226.645833333336</v>
      </c>
      <c r="C5659" s="284">
        <v>122.27</v>
      </c>
      <c r="D5659" s="98">
        <f t="shared" si="181"/>
        <v>4.0587505171700453</v>
      </c>
      <c r="E5659" s="98">
        <v>-2.5426430734895589E-2</v>
      </c>
      <c r="F5659" s="98">
        <v>5650</v>
      </c>
      <c r="G5659" s="76">
        <f t="shared" ca="1" si="180"/>
        <v>-2.7535345447020656E-2</v>
      </c>
    </row>
    <row r="5660" spans="2:7">
      <c r="B5660" s="283">
        <v>37448.645833333336</v>
      </c>
      <c r="C5660" s="284">
        <v>25.66</v>
      </c>
      <c r="D5660" s="98">
        <f t="shared" si="181"/>
        <v>-0.79013658297211087</v>
      </c>
      <c r="E5660" s="98">
        <v>-2.5446259020129092E-2</v>
      </c>
      <c r="F5660" s="98">
        <v>5651</v>
      </c>
      <c r="G5660" s="76">
        <f t="shared" ca="1" si="180"/>
        <v>-1.4642682429882896E-3</v>
      </c>
    </row>
    <row r="5661" spans="2:7">
      <c r="B5661" s="283">
        <v>36795.645833333336</v>
      </c>
      <c r="C5661" s="284">
        <v>24.44</v>
      </c>
      <c r="D5661" s="98">
        <f t="shared" si="181"/>
        <v>-4.7544816835541681E-2</v>
      </c>
      <c r="E5661" s="98">
        <v>-2.5518341307814829E-2</v>
      </c>
      <c r="F5661" s="98">
        <v>5652</v>
      </c>
      <c r="G5661" s="76">
        <f t="shared" ca="1" si="180"/>
        <v>-1.2915424763746956E-2</v>
      </c>
    </row>
    <row r="5662" spans="2:7">
      <c r="B5662" s="283">
        <v>41253.645833333336</v>
      </c>
      <c r="C5662" s="284">
        <v>227.19</v>
      </c>
      <c r="D5662" s="98">
        <f t="shared" si="181"/>
        <v>8.295826513911619</v>
      </c>
      <c r="E5662" s="98">
        <v>-2.5562942311816439E-2</v>
      </c>
      <c r="F5662" s="98">
        <v>5653</v>
      </c>
      <c r="G5662" s="76">
        <f t="shared" ca="1" si="180"/>
        <v>5.0727523664448274E-3</v>
      </c>
    </row>
    <row r="5663" spans="2:7">
      <c r="B5663" s="283">
        <v>41988.645833333336</v>
      </c>
      <c r="C5663" s="284">
        <v>192.35</v>
      </c>
      <c r="D5663" s="98">
        <f t="shared" si="181"/>
        <v>-0.15335182006250281</v>
      </c>
      <c r="E5663" s="98">
        <v>-2.5582573454913993E-2</v>
      </c>
      <c r="F5663" s="98">
        <v>5654</v>
      </c>
      <c r="G5663" s="76">
        <f t="shared" ca="1" si="180"/>
        <v>-5.1321205735591471E-2</v>
      </c>
    </row>
    <row r="5664" spans="2:7">
      <c r="B5664" s="283">
        <v>43511.645833333336</v>
      </c>
      <c r="C5664" s="284">
        <v>284.89999999999998</v>
      </c>
      <c r="D5664" s="98">
        <f t="shared" si="181"/>
        <v>0.48115414608786056</v>
      </c>
      <c r="E5664" s="98">
        <v>-2.5583145221971471E-2</v>
      </c>
      <c r="F5664" s="98">
        <v>5655</v>
      </c>
      <c r="G5664" s="76">
        <f t="shared" ca="1" si="180"/>
        <v>-3.1882303223737168E-2</v>
      </c>
    </row>
    <row r="5665" spans="2:7">
      <c r="B5665" s="283">
        <v>41029.645833333336</v>
      </c>
      <c r="C5665" s="284">
        <v>246.37</v>
      </c>
      <c r="D5665" s="98">
        <f t="shared" si="181"/>
        <v>-0.13524043524043516</v>
      </c>
      <c r="E5665" s="98">
        <v>-2.558930548963767E-2</v>
      </c>
      <c r="F5665" s="98">
        <v>5656</v>
      </c>
      <c r="G5665" s="76">
        <f t="shared" ca="1" si="180"/>
        <v>1.8140607276312799E-2</v>
      </c>
    </row>
    <row r="5666" spans="2:7">
      <c r="B5666" s="283">
        <v>40673.645833333336</v>
      </c>
      <c r="C5666" s="284">
        <v>131.22</v>
      </c>
      <c r="D5666" s="98">
        <f t="shared" si="181"/>
        <v>-0.46738645127247636</v>
      </c>
      <c r="E5666" s="98">
        <v>-2.5618177767877004E-2</v>
      </c>
      <c r="F5666" s="98">
        <v>5657</v>
      </c>
      <c r="G5666" s="76">
        <f t="shared" ca="1" si="180"/>
        <v>3.422928600354061E-2</v>
      </c>
    </row>
    <row r="5667" spans="2:7">
      <c r="B5667" s="283">
        <v>42068.645833333336</v>
      </c>
      <c r="C5667" s="284">
        <v>155.07</v>
      </c>
      <c r="D5667" s="98">
        <f t="shared" si="181"/>
        <v>0.18175582990397809</v>
      </c>
      <c r="E5667" s="98">
        <v>-2.5636192271442093E-2</v>
      </c>
      <c r="F5667" s="98">
        <v>5658</v>
      </c>
      <c r="G5667" s="76">
        <f t="shared" ca="1" si="180"/>
        <v>2.9593095191061253E-2</v>
      </c>
    </row>
    <row r="5668" spans="2:7">
      <c r="B5668" s="283">
        <v>42286.645833333336</v>
      </c>
      <c r="C5668" s="284">
        <v>208.53</v>
      </c>
      <c r="D5668" s="98">
        <f t="shared" si="181"/>
        <v>0.34474753337202557</v>
      </c>
      <c r="E5668" s="98">
        <v>-2.5651808242220353E-2</v>
      </c>
      <c r="F5668" s="98">
        <v>5659</v>
      </c>
      <c r="G5668" s="76">
        <f t="shared" ca="1" si="180"/>
        <v>-1.0194100378643774E-2</v>
      </c>
    </row>
    <row r="5669" spans="2:7">
      <c r="B5669" s="283">
        <v>40605.645833333336</v>
      </c>
      <c r="C5669" s="284">
        <v>129.4</v>
      </c>
      <c r="D5669" s="98">
        <f t="shared" si="181"/>
        <v>-0.37946578429962108</v>
      </c>
      <c r="E5669" s="98">
        <v>-2.5675777426398594E-2</v>
      </c>
      <c r="F5669" s="98">
        <v>5660</v>
      </c>
      <c r="G5669" s="76">
        <f t="shared" ca="1" si="180"/>
        <v>-1.213711801317709E-2</v>
      </c>
    </row>
    <row r="5670" spans="2:7">
      <c r="B5670" s="283">
        <v>44232.645833333336</v>
      </c>
      <c r="C5670" s="284">
        <v>311.85000000000002</v>
      </c>
      <c r="D5670" s="98">
        <f t="shared" si="181"/>
        <v>1.4099690880989182</v>
      </c>
      <c r="E5670" s="98">
        <v>-2.568188208829314E-2</v>
      </c>
      <c r="F5670" s="98">
        <v>5661</v>
      </c>
      <c r="G5670" s="76">
        <f t="shared" ca="1" si="180"/>
        <v>3.1478292913299823E-2</v>
      </c>
    </row>
    <row r="5671" spans="2:7">
      <c r="B5671" s="283">
        <v>37603.645833333336</v>
      </c>
      <c r="C5671" s="284">
        <v>22.21</v>
      </c>
      <c r="D5671" s="98">
        <f t="shared" si="181"/>
        <v>-0.92877986211319541</v>
      </c>
      <c r="E5671" s="98">
        <v>-2.5877192982456165E-2</v>
      </c>
      <c r="F5671" s="98">
        <v>5662</v>
      </c>
      <c r="G5671" s="76">
        <f t="shared" ca="1" si="180"/>
        <v>1.1960986165040181E-2</v>
      </c>
    </row>
    <row r="5672" spans="2:7">
      <c r="B5672" s="283">
        <v>45784.645833333336</v>
      </c>
      <c r="C5672" s="284">
        <v>2810</v>
      </c>
      <c r="D5672" s="98">
        <f t="shared" si="181"/>
        <v>125.51958577217469</v>
      </c>
      <c r="E5672" s="98">
        <v>-2.5885109908585724E-2</v>
      </c>
      <c r="F5672" s="98">
        <v>5663</v>
      </c>
      <c r="G5672" s="76">
        <f t="shared" ca="1" si="180"/>
        <v>3.1138917341041614E-2</v>
      </c>
    </row>
    <row r="5673" spans="2:7">
      <c r="B5673" s="283">
        <v>44900.645833333336</v>
      </c>
      <c r="C5673" s="284">
        <v>590.87</v>
      </c>
      <c r="D5673" s="98">
        <f t="shared" si="181"/>
        <v>-0.7897259786476869</v>
      </c>
      <c r="E5673" s="98">
        <v>-2.5899304296218228E-2</v>
      </c>
      <c r="F5673" s="98">
        <v>5664</v>
      </c>
      <c r="G5673" s="76">
        <f t="shared" ca="1" si="180"/>
        <v>8.3145163277162262E-4</v>
      </c>
    </row>
    <row r="5674" spans="2:7">
      <c r="B5674" s="283">
        <v>43181.645833333336</v>
      </c>
      <c r="C5674" s="284">
        <v>271.18</v>
      </c>
      <c r="D5674" s="98">
        <f t="shared" si="181"/>
        <v>-0.54104963866840428</v>
      </c>
      <c r="E5674" s="98">
        <v>-2.593390804597695E-2</v>
      </c>
      <c r="F5674" s="98">
        <v>5665</v>
      </c>
      <c r="G5674" s="76">
        <f t="shared" ca="1" si="180"/>
        <v>-1.9592934943058232E-2</v>
      </c>
    </row>
    <row r="5675" spans="2:7">
      <c r="B5675" s="283">
        <v>42149.645833333336</v>
      </c>
      <c r="C5675" s="284">
        <v>162.6</v>
      </c>
      <c r="D5675" s="98">
        <f t="shared" si="181"/>
        <v>-0.40039825945866214</v>
      </c>
      <c r="E5675" s="98">
        <v>-2.5939016354160516E-2</v>
      </c>
      <c r="F5675" s="98">
        <v>5666</v>
      </c>
      <c r="G5675" s="76">
        <f t="shared" ca="1" si="180"/>
        <v>1.7123542306849877E-2</v>
      </c>
    </row>
    <row r="5676" spans="2:7">
      <c r="B5676" s="283">
        <v>39630.645833333336</v>
      </c>
      <c r="C5676" s="284">
        <v>82.85</v>
      </c>
      <c r="D5676" s="98">
        <f t="shared" si="181"/>
        <v>-0.4904674046740467</v>
      </c>
      <c r="E5676" s="98">
        <v>-2.59816600047027E-2</v>
      </c>
      <c r="F5676" s="98">
        <v>5667</v>
      </c>
      <c r="G5676" s="76">
        <f t="shared" ca="1" si="180"/>
        <v>-1.0780268109631985E-2</v>
      </c>
    </row>
    <row r="5677" spans="2:7">
      <c r="B5677" s="283">
        <v>44908.645833333336</v>
      </c>
      <c r="C5677" s="284">
        <v>654.58000000000004</v>
      </c>
      <c r="D5677" s="98">
        <f t="shared" si="181"/>
        <v>6.9007845503922765</v>
      </c>
      <c r="E5677" s="98">
        <v>-2.6024074873153058E-2</v>
      </c>
      <c r="F5677" s="98">
        <v>5668</v>
      </c>
      <c r="G5677" s="76">
        <f t="shared" ca="1" si="180"/>
        <v>1.9382422690741287E-2</v>
      </c>
    </row>
    <row r="5678" spans="2:7">
      <c r="B5678" s="283">
        <v>42867.645833333336</v>
      </c>
      <c r="C5678" s="284">
        <v>418.83</v>
      </c>
      <c r="D5678" s="98">
        <f t="shared" si="181"/>
        <v>-0.36015460295151092</v>
      </c>
      <c r="E5678" s="98">
        <v>-2.6044694556193737E-2</v>
      </c>
      <c r="F5678" s="98">
        <v>5669</v>
      </c>
      <c r="G5678" s="76">
        <f t="shared" ca="1" si="180"/>
        <v>-1.8767827059102037E-2</v>
      </c>
    </row>
    <row r="5679" spans="2:7">
      <c r="B5679" s="283">
        <v>36837.645833333336</v>
      </c>
      <c r="C5679" s="284">
        <v>24.67</v>
      </c>
      <c r="D5679" s="98">
        <f t="shared" si="181"/>
        <v>-0.94109782011794763</v>
      </c>
      <c r="E5679" s="98">
        <v>-2.6056060007895621E-2</v>
      </c>
      <c r="F5679" s="98">
        <v>5670</v>
      </c>
      <c r="G5679" s="76">
        <f t="shared" ca="1" si="180"/>
        <v>9.1607479681879997E-4</v>
      </c>
    </row>
    <row r="5680" spans="2:7">
      <c r="B5680" s="283">
        <v>37427.645833333336</v>
      </c>
      <c r="C5680" s="284">
        <v>24.67</v>
      </c>
      <c r="D5680" s="98">
        <f t="shared" si="181"/>
        <v>0</v>
      </c>
      <c r="E5680" s="98">
        <v>-2.6056060007895621E-2</v>
      </c>
      <c r="F5680" s="98">
        <v>5671</v>
      </c>
      <c r="G5680" s="76">
        <f t="shared" ca="1" si="180"/>
        <v>-7.5457076738893614E-3</v>
      </c>
    </row>
    <row r="5681" spans="2:7">
      <c r="B5681" s="283">
        <v>37474.645833333336</v>
      </c>
      <c r="C5681" s="284">
        <v>25.04</v>
      </c>
      <c r="D5681" s="98">
        <f t="shared" si="181"/>
        <v>1.4997973246858365E-2</v>
      </c>
      <c r="E5681" s="98">
        <v>-2.6059898872034304E-2</v>
      </c>
      <c r="F5681" s="98">
        <v>5672</v>
      </c>
      <c r="G5681" s="76">
        <f t="shared" ca="1" si="180"/>
        <v>1.9283318144390618E-2</v>
      </c>
    </row>
    <row r="5682" spans="2:7">
      <c r="B5682" s="283">
        <v>40870.645833333336</v>
      </c>
      <c r="C5682" s="284">
        <v>194.67</v>
      </c>
      <c r="D5682" s="98">
        <f t="shared" si="181"/>
        <v>6.774361022364217</v>
      </c>
      <c r="E5682" s="98">
        <v>-2.6065639383630268E-2</v>
      </c>
      <c r="F5682" s="98">
        <v>5673</v>
      </c>
      <c r="G5682" s="76">
        <f t="shared" ca="1" si="180"/>
        <v>-3.0755576799497536E-3</v>
      </c>
    </row>
    <row r="5683" spans="2:7">
      <c r="B5683" s="283">
        <v>43888.645833333336</v>
      </c>
      <c r="C5683" s="284">
        <v>385.55</v>
      </c>
      <c r="D5683" s="98">
        <f t="shared" si="181"/>
        <v>0.98053115528843704</v>
      </c>
      <c r="E5683" s="98">
        <v>-2.6142965395301809E-2</v>
      </c>
      <c r="F5683" s="98">
        <v>5674</v>
      </c>
      <c r="G5683" s="76">
        <f t="shared" ca="1" si="180"/>
        <v>-5.7910585043556336E-3</v>
      </c>
    </row>
    <row r="5684" spans="2:7">
      <c r="B5684" s="283">
        <v>43945.645833333336</v>
      </c>
      <c r="C5684" s="284">
        <v>344.62</v>
      </c>
      <c r="D5684" s="98">
        <f t="shared" si="181"/>
        <v>-0.10616003112436778</v>
      </c>
      <c r="E5684" s="98">
        <v>-2.6167062280999187E-2</v>
      </c>
      <c r="F5684" s="98">
        <v>5675</v>
      </c>
      <c r="G5684" s="76">
        <f t="shared" ca="1" si="180"/>
        <v>-1.8812123750250225E-3</v>
      </c>
    </row>
    <row r="5685" spans="2:7">
      <c r="B5685" s="283">
        <v>38623.645833333336</v>
      </c>
      <c r="C5685" s="284">
        <v>67.349999999999994</v>
      </c>
      <c r="D5685" s="98">
        <f t="shared" si="181"/>
        <v>-0.80456734954442577</v>
      </c>
      <c r="E5685" s="98">
        <v>-2.6171197223828879E-2</v>
      </c>
      <c r="F5685" s="98">
        <v>5676</v>
      </c>
      <c r="G5685" s="76">
        <f t="shared" ca="1" si="180"/>
        <v>-9.5288801790937502E-3</v>
      </c>
    </row>
    <row r="5686" spans="2:7">
      <c r="B5686" s="283">
        <v>43587.645833333336</v>
      </c>
      <c r="C5686" s="284">
        <v>358.83</v>
      </c>
      <c r="D5686" s="98">
        <f t="shared" si="181"/>
        <v>4.3278396436525615</v>
      </c>
      <c r="E5686" s="98">
        <v>-2.6188666956144302E-2</v>
      </c>
      <c r="F5686" s="98">
        <v>5677</v>
      </c>
      <c r="G5686" s="76">
        <f t="shared" ca="1" si="180"/>
        <v>-6.4875358093336999E-2</v>
      </c>
    </row>
    <row r="5687" spans="2:7">
      <c r="B5687" s="283">
        <v>37518.645833333336</v>
      </c>
      <c r="C5687" s="284">
        <v>22.67</v>
      </c>
      <c r="D5687" s="98">
        <f t="shared" si="181"/>
        <v>-0.93682245074269155</v>
      </c>
      <c r="E5687" s="98">
        <v>-2.6202749140893489E-2</v>
      </c>
      <c r="F5687" s="98">
        <v>5678</v>
      </c>
      <c r="G5687" s="76">
        <f t="shared" ca="1" si="180"/>
        <v>-4.7946486305109122E-2</v>
      </c>
    </row>
    <row r="5688" spans="2:7">
      <c r="B5688" s="283">
        <v>42933.645833333336</v>
      </c>
      <c r="C5688" s="284">
        <v>409.02</v>
      </c>
      <c r="D5688" s="98">
        <f t="shared" si="181"/>
        <v>17.042346713718569</v>
      </c>
      <c r="E5688" s="98">
        <v>-2.62124133990429E-2</v>
      </c>
      <c r="F5688" s="98">
        <v>5679</v>
      </c>
      <c r="G5688" s="76">
        <f t="shared" ca="1" si="180"/>
        <v>-2.0053107635543084E-2</v>
      </c>
    </row>
    <row r="5689" spans="2:7">
      <c r="B5689" s="283">
        <v>37854.645833333336</v>
      </c>
      <c r="C5689" s="284">
        <v>27.84</v>
      </c>
      <c r="D5689" s="98">
        <f t="shared" si="181"/>
        <v>-0.93193486871057651</v>
      </c>
      <c r="E5689" s="98">
        <v>-2.6232948583420734E-2</v>
      </c>
      <c r="F5689" s="98">
        <v>5680</v>
      </c>
      <c r="G5689" s="76">
        <f t="shared" ca="1" si="180"/>
        <v>2.455448046684865E-2</v>
      </c>
    </row>
    <row r="5690" spans="2:7">
      <c r="B5690" s="283">
        <v>43530.645833333336</v>
      </c>
      <c r="C5690" s="284">
        <v>311</v>
      </c>
      <c r="D5690" s="98">
        <f t="shared" si="181"/>
        <v>10.170977011494253</v>
      </c>
      <c r="E5690" s="98">
        <v>-2.6238336777506421E-2</v>
      </c>
      <c r="F5690" s="98">
        <v>5681</v>
      </c>
      <c r="G5690" s="76">
        <f t="shared" ca="1" si="180"/>
        <v>1.6915269831636378E-2</v>
      </c>
    </row>
    <row r="5691" spans="2:7">
      <c r="B5691" s="283">
        <v>43503.645833333336</v>
      </c>
      <c r="C5691" s="284">
        <v>314.2</v>
      </c>
      <c r="D5691" s="98">
        <f t="shared" si="181"/>
        <v>1.0289389067523969E-2</v>
      </c>
      <c r="E5691" s="98">
        <v>-2.6249728825115559E-2</v>
      </c>
      <c r="F5691" s="98">
        <v>5682</v>
      </c>
      <c r="G5691" s="76">
        <f t="shared" ca="1" si="180"/>
        <v>2.6941815545778038E-2</v>
      </c>
    </row>
    <row r="5692" spans="2:7">
      <c r="B5692" s="283">
        <v>37508.645833333336</v>
      </c>
      <c r="C5692" s="284">
        <v>23.34</v>
      </c>
      <c r="D5692" s="98">
        <f t="shared" si="181"/>
        <v>-0.92571610439210694</v>
      </c>
      <c r="E5692" s="98">
        <v>-2.6282853566958697E-2</v>
      </c>
      <c r="F5692" s="98">
        <v>5683</v>
      </c>
      <c r="G5692" s="76">
        <f t="shared" ca="1" si="180"/>
        <v>4.4412887361966011E-2</v>
      </c>
    </row>
    <row r="5693" spans="2:7">
      <c r="B5693" s="283">
        <v>39510.645833333336</v>
      </c>
      <c r="C5693" s="284">
        <v>84.02</v>
      </c>
      <c r="D5693" s="98">
        <f t="shared" si="181"/>
        <v>2.599828620394173</v>
      </c>
      <c r="E5693" s="98">
        <v>-2.6306640398655823E-2</v>
      </c>
      <c r="F5693" s="98">
        <v>5684</v>
      </c>
      <c r="G5693" s="76">
        <f t="shared" ca="1" si="180"/>
        <v>2.2168073515275069E-2</v>
      </c>
    </row>
    <row r="5694" spans="2:7">
      <c r="B5694" s="283">
        <v>36805.645833333336</v>
      </c>
      <c r="C5694" s="284">
        <v>25.07</v>
      </c>
      <c r="D5694" s="98">
        <f t="shared" si="181"/>
        <v>-0.70161866222328018</v>
      </c>
      <c r="E5694" s="98">
        <v>-2.6407766990291237E-2</v>
      </c>
      <c r="F5694" s="98">
        <v>5685</v>
      </c>
      <c r="G5694" s="76">
        <f t="shared" ca="1" si="180"/>
        <v>-3.4226778405581935E-2</v>
      </c>
    </row>
    <row r="5695" spans="2:7">
      <c r="B5695" s="283">
        <v>37587.645833333336</v>
      </c>
      <c r="C5695" s="284">
        <v>22.4</v>
      </c>
      <c r="D5695" s="98">
        <f t="shared" si="181"/>
        <v>-0.10650179497407264</v>
      </c>
      <c r="E5695" s="98">
        <v>-2.6510212950891066E-2</v>
      </c>
      <c r="F5695" s="98">
        <v>5686</v>
      </c>
      <c r="G5695" s="76">
        <f t="shared" ca="1" si="180"/>
        <v>2.2058886149584164E-2</v>
      </c>
    </row>
    <row r="5696" spans="2:7">
      <c r="B5696" s="283">
        <v>41150.645833333336</v>
      </c>
      <c r="C5696" s="284">
        <v>222.51</v>
      </c>
      <c r="D5696" s="98">
        <f t="shared" si="181"/>
        <v>8.9334821428571427</v>
      </c>
      <c r="E5696" s="98">
        <v>-2.6512665704160665E-2</v>
      </c>
      <c r="F5696" s="98">
        <v>5687</v>
      </c>
      <c r="G5696" s="76">
        <f t="shared" ca="1" si="180"/>
        <v>3.1704601590859922E-2</v>
      </c>
    </row>
    <row r="5697" spans="2:7">
      <c r="B5697" s="283">
        <v>41058.645833333336</v>
      </c>
      <c r="C5697" s="284">
        <v>215.14</v>
      </c>
      <c r="D5697" s="98">
        <f t="shared" si="181"/>
        <v>-3.3122106871601331E-2</v>
      </c>
      <c r="E5697" s="98">
        <v>-2.6515837104072459E-2</v>
      </c>
      <c r="F5697" s="98">
        <v>5688</v>
      </c>
      <c r="G5697" s="76">
        <f t="shared" ca="1" si="180"/>
        <v>4.573271763560946E-2</v>
      </c>
    </row>
    <row r="5698" spans="2:7">
      <c r="B5698" s="283">
        <v>45560.645833333336</v>
      </c>
      <c r="C5698" s="284">
        <v>2371.2800000000002</v>
      </c>
      <c r="D5698" s="98">
        <f t="shared" si="181"/>
        <v>10.022032165101797</v>
      </c>
      <c r="E5698" s="98">
        <v>-2.652018982872717E-2</v>
      </c>
      <c r="F5698" s="98">
        <v>5689</v>
      </c>
      <c r="G5698" s="76">
        <f t="shared" ca="1" si="180"/>
        <v>1.8820043598170483E-2</v>
      </c>
    </row>
    <row r="5699" spans="2:7">
      <c r="B5699" s="283">
        <v>41019.645833333336</v>
      </c>
      <c r="C5699" s="284">
        <v>249.41</v>
      </c>
      <c r="D5699" s="98">
        <f t="shared" si="181"/>
        <v>-0.89482051887588143</v>
      </c>
      <c r="E5699" s="98">
        <v>-2.6540728308809158E-2</v>
      </c>
      <c r="F5699" s="98">
        <v>5690</v>
      </c>
      <c r="G5699" s="76">
        <f t="shared" ca="1" si="180"/>
        <v>-6.4262991090432292E-2</v>
      </c>
    </row>
    <row r="5700" spans="2:7">
      <c r="B5700" s="283">
        <v>37522.645833333336</v>
      </c>
      <c r="C5700" s="284">
        <v>22.7</v>
      </c>
      <c r="D5700" s="98">
        <f t="shared" si="181"/>
        <v>-0.90898520508399827</v>
      </c>
      <c r="E5700" s="98">
        <v>-2.6586620926243643E-2</v>
      </c>
      <c r="F5700" s="98">
        <v>5691</v>
      </c>
      <c r="G5700" s="76">
        <f t="shared" ca="1" si="180"/>
        <v>-1.1745101123283636E-2</v>
      </c>
    </row>
    <row r="5701" spans="2:7">
      <c r="B5701" s="283">
        <v>40584.645833333336</v>
      </c>
      <c r="C5701" s="284">
        <v>114.57</v>
      </c>
      <c r="D5701" s="98">
        <f t="shared" si="181"/>
        <v>4.0471365638766521</v>
      </c>
      <c r="E5701" s="98">
        <v>-2.6675728485260342E-2</v>
      </c>
      <c r="F5701" s="98">
        <v>5692</v>
      </c>
      <c r="G5701" s="76">
        <f t="shared" ca="1" si="180"/>
        <v>1.5977436632835337E-2</v>
      </c>
    </row>
    <row r="5702" spans="2:7">
      <c r="B5702" s="283">
        <v>37029.645833333336</v>
      </c>
      <c r="C5702" s="284">
        <v>23.34</v>
      </c>
      <c r="D5702" s="98">
        <f t="shared" si="181"/>
        <v>-0.79628174914899186</v>
      </c>
      <c r="E5702" s="98">
        <v>-2.6688907422852348E-2</v>
      </c>
      <c r="F5702" s="98">
        <v>5693</v>
      </c>
      <c r="G5702" s="76">
        <f t="shared" ca="1" si="180"/>
        <v>1.4135346823026156E-2</v>
      </c>
    </row>
    <row r="5703" spans="2:7">
      <c r="B5703" s="283">
        <v>37154.645833333336</v>
      </c>
      <c r="C5703" s="284">
        <v>19.68</v>
      </c>
      <c r="D5703" s="98">
        <f t="shared" si="181"/>
        <v>-0.15681233933161953</v>
      </c>
      <c r="E5703" s="98">
        <v>-2.6706231454005858E-2</v>
      </c>
      <c r="F5703" s="98">
        <v>5694</v>
      </c>
      <c r="G5703" s="76">
        <f t="shared" ca="1" si="180"/>
        <v>1.4785997687526108E-3</v>
      </c>
    </row>
    <row r="5704" spans="2:7">
      <c r="B5704" s="283">
        <v>38002.645833333336</v>
      </c>
      <c r="C5704" s="284">
        <v>31.33</v>
      </c>
      <c r="D5704" s="98">
        <f t="shared" si="181"/>
        <v>0.591971544715447</v>
      </c>
      <c r="E5704" s="98">
        <v>-2.6716371543957784E-2</v>
      </c>
      <c r="F5704" s="98">
        <v>5695</v>
      </c>
      <c r="G5704" s="76">
        <f t="shared" ca="1" si="180"/>
        <v>-5.7176308134131368E-3</v>
      </c>
    </row>
    <row r="5705" spans="2:7">
      <c r="B5705" s="283">
        <v>45799.645833333336</v>
      </c>
      <c r="C5705" s="284">
        <v>2774.83</v>
      </c>
      <c r="D5705" s="98">
        <f t="shared" si="181"/>
        <v>87.567826364506871</v>
      </c>
      <c r="E5705" s="98">
        <v>-2.671694142406178E-2</v>
      </c>
      <c r="F5705" s="98">
        <v>5696</v>
      </c>
      <c r="G5705" s="76">
        <f t="shared" ca="1" si="180"/>
        <v>-2.398474448078429E-2</v>
      </c>
    </row>
    <row r="5706" spans="2:7">
      <c r="B5706" s="283">
        <v>43360.645833333336</v>
      </c>
      <c r="C5706" s="284">
        <v>321.58</v>
      </c>
      <c r="D5706" s="98">
        <f t="shared" si="181"/>
        <v>-0.88410821563843556</v>
      </c>
      <c r="E5706" s="98">
        <v>-2.6783282389613583E-2</v>
      </c>
      <c r="F5706" s="98">
        <v>5697</v>
      </c>
      <c r="G5706" s="76">
        <f t="shared" ref="G5706:G5769" ca="1" si="182">_xlfn.NORM.INV(RAND(),M$12,M$13)</f>
        <v>-2.1651599475774577E-3</v>
      </c>
    </row>
    <row r="5707" spans="2:7">
      <c r="B5707" s="283">
        <v>39126.645833333336</v>
      </c>
      <c r="C5707" s="284">
        <v>85.63</v>
      </c>
      <c r="D5707" s="98">
        <f t="shared" ref="D5707:D5770" si="183">C5707/C5706-1</f>
        <v>-0.7337210025499098</v>
      </c>
      <c r="E5707" s="98">
        <v>-2.6821229685191517E-2</v>
      </c>
      <c r="F5707" s="98">
        <v>5698</v>
      </c>
      <c r="G5707" s="76">
        <f t="shared" ca="1" si="182"/>
        <v>2.8272904440100333E-3</v>
      </c>
    </row>
    <row r="5708" spans="2:7">
      <c r="B5708" s="283">
        <v>39855.645833333336</v>
      </c>
      <c r="C5708" s="284">
        <v>49.33</v>
      </c>
      <c r="D5708" s="98">
        <f t="shared" si="183"/>
        <v>-0.42391685157071124</v>
      </c>
      <c r="E5708" s="98">
        <v>-2.6829749457486729E-2</v>
      </c>
      <c r="F5708" s="98">
        <v>5699</v>
      </c>
      <c r="G5708" s="76">
        <f t="shared" ca="1" si="182"/>
        <v>1.5763295464962024E-2</v>
      </c>
    </row>
    <row r="5709" spans="2:7">
      <c r="B5709" s="283">
        <v>40932.645833333336</v>
      </c>
      <c r="C5709" s="284">
        <v>192.64</v>
      </c>
      <c r="D5709" s="98">
        <f t="shared" si="183"/>
        <v>2.9051287249138453</v>
      </c>
      <c r="E5709" s="98">
        <v>-2.6874115983027025E-2</v>
      </c>
      <c r="F5709" s="98">
        <v>5700</v>
      </c>
      <c r="G5709" s="76">
        <f t="shared" ca="1" si="182"/>
        <v>3.0251219278371568E-2</v>
      </c>
    </row>
    <row r="5710" spans="2:7">
      <c r="B5710" s="283">
        <v>44550.645833333336</v>
      </c>
      <c r="C5710" s="284">
        <v>388.78</v>
      </c>
      <c r="D5710" s="98">
        <f t="shared" si="183"/>
        <v>1.0181686046511627</v>
      </c>
      <c r="E5710" s="98">
        <v>-2.6882258710452578E-2</v>
      </c>
      <c r="F5710" s="98">
        <v>5701</v>
      </c>
      <c r="G5710" s="76">
        <f t="shared" ca="1" si="182"/>
        <v>2.5847217272004308E-3</v>
      </c>
    </row>
    <row r="5711" spans="2:7">
      <c r="B5711" s="283">
        <v>40182.645833333336</v>
      </c>
      <c r="C5711" s="284">
        <v>129.94999999999999</v>
      </c>
      <c r="D5711" s="98">
        <f t="shared" si="183"/>
        <v>-0.66574926693759973</v>
      </c>
      <c r="E5711" s="98">
        <v>-2.6883330837202402E-2</v>
      </c>
      <c r="F5711" s="98">
        <v>5702</v>
      </c>
      <c r="G5711" s="76">
        <f t="shared" ca="1" si="182"/>
        <v>-7.2442758674576783E-3</v>
      </c>
    </row>
    <row r="5712" spans="2:7">
      <c r="B5712" s="283">
        <v>40759.645833333336</v>
      </c>
      <c r="C5712" s="284">
        <v>210.68</v>
      </c>
      <c r="D5712" s="98">
        <f t="shared" si="183"/>
        <v>0.6212389380530976</v>
      </c>
      <c r="E5712" s="98">
        <v>-2.6927162717657271E-2</v>
      </c>
      <c r="F5712" s="98">
        <v>5703</v>
      </c>
      <c r="G5712" s="76">
        <f t="shared" ca="1" si="182"/>
        <v>3.5838699424796151E-2</v>
      </c>
    </row>
    <row r="5713" spans="2:7">
      <c r="B5713" s="283">
        <v>40942.645833333336</v>
      </c>
      <c r="C5713" s="284">
        <v>200</v>
      </c>
      <c r="D5713" s="98">
        <f t="shared" si="183"/>
        <v>-5.0692994114296619E-2</v>
      </c>
      <c r="E5713" s="98">
        <v>-2.6953391067432109E-2</v>
      </c>
      <c r="F5713" s="98">
        <v>5704</v>
      </c>
      <c r="G5713" s="76">
        <f t="shared" ca="1" si="182"/>
        <v>-1.1267861290163935E-2</v>
      </c>
    </row>
    <row r="5714" spans="2:7">
      <c r="B5714" s="283">
        <v>36969.645833333336</v>
      </c>
      <c r="C5714" s="284">
        <v>26.68</v>
      </c>
      <c r="D5714" s="98">
        <f t="shared" si="183"/>
        <v>-0.86660000000000004</v>
      </c>
      <c r="E5714" s="98">
        <v>-2.6987600291757952E-2</v>
      </c>
      <c r="F5714" s="98">
        <v>5705</v>
      </c>
      <c r="G5714" s="76">
        <f t="shared" ca="1" si="182"/>
        <v>2.4487620325237016E-2</v>
      </c>
    </row>
    <row r="5715" spans="2:7">
      <c r="B5715" s="283">
        <v>38603.645833333336</v>
      </c>
      <c r="C5715" s="284">
        <v>65.88</v>
      </c>
      <c r="D5715" s="98">
        <f t="shared" si="183"/>
        <v>1.4692653673163418</v>
      </c>
      <c r="E5715" s="98">
        <v>-2.7027027027026973E-2</v>
      </c>
      <c r="F5715" s="98">
        <v>5706</v>
      </c>
      <c r="G5715" s="76">
        <f t="shared" ca="1" si="182"/>
        <v>4.6045077397670268E-2</v>
      </c>
    </row>
    <row r="5716" spans="2:7">
      <c r="B5716" s="283">
        <v>41596.645833333336</v>
      </c>
      <c r="C5716" s="284">
        <v>168.08</v>
      </c>
      <c r="D5716" s="98">
        <f t="shared" si="183"/>
        <v>1.5513054037644207</v>
      </c>
      <c r="E5716" s="98">
        <v>-2.703328509406655E-2</v>
      </c>
      <c r="F5716" s="98">
        <v>5707</v>
      </c>
      <c r="G5716" s="76">
        <f t="shared" ca="1" si="182"/>
        <v>-1.7542257533261326E-2</v>
      </c>
    </row>
    <row r="5717" spans="2:7">
      <c r="B5717" s="283">
        <v>37503.645833333336</v>
      </c>
      <c r="C5717" s="284">
        <v>23.72</v>
      </c>
      <c r="D5717" s="98">
        <f t="shared" si="183"/>
        <v>-0.85887672536887205</v>
      </c>
      <c r="E5717" s="98">
        <v>-2.7071369975389725E-2</v>
      </c>
      <c r="F5717" s="98">
        <v>5708</v>
      </c>
      <c r="G5717" s="76">
        <f t="shared" ca="1" si="182"/>
        <v>-5.0881892847852613E-3</v>
      </c>
    </row>
    <row r="5718" spans="2:7">
      <c r="B5718" s="283">
        <v>42306.645833333336</v>
      </c>
      <c r="C5718" s="284">
        <v>305.7</v>
      </c>
      <c r="D5718" s="98">
        <f t="shared" si="183"/>
        <v>11.887858347386173</v>
      </c>
      <c r="E5718" s="98">
        <v>-2.7145721286955471E-2</v>
      </c>
      <c r="F5718" s="98">
        <v>5709</v>
      </c>
      <c r="G5718" s="76">
        <f t="shared" ca="1" si="182"/>
        <v>-4.5043562485383246E-3</v>
      </c>
    </row>
    <row r="5719" spans="2:7">
      <c r="B5719" s="283">
        <v>39911.645833333336</v>
      </c>
      <c r="C5719" s="284">
        <v>51.54</v>
      </c>
      <c r="D5719" s="98">
        <f t="shared" si="183"/>
        <v>-0.83140333660451426</v>
      </c>
      <c r="E5719" s="98">
        <v>-2.7180067950169806E-2</v>
      </c>
      <c r="F5719" s="98">
        <v>5710</v>
      </c>
      <c r="G5719" s="76">
        <f t="shared" ca="1" si="182"/>
        <v>6.1287275414988324E-3</v>
      </c>
    </row>
    <row r="5720" spans="2:7">
      <c r="B5720" s="283">
        <v>38901.645833333336</v>
      </c>
      <c r="C5720" s="284">
        <v>87.27</v>
      </c>
      <c r="D5720" s="98">
        <f t="shared" si="183"/>
        <v>0.69324796274738065</v>
      </c>
      <c r="E5720" s="98">
        <v>-2.7198751532716559E-2</v>
      </c>
      <c r="F5720" s="98">
        <v>5711</v>
      </c>
      <c r="G5720" s="76">
        <f t="shared" ca="1" si="182"/>
        <v>-6.9462217503078443E-3</v>
      </c>
    </row>
    <row r="5721" spans="2:7">
      <c r="B5721" s="283">
        <v>44510.645833333336</v>
      </c>
      <c r="C5721" s="284">
        <v>420.75</v>
      </c>
      <c r="D5721" s="98">
        <f t="shared" si="183"/>
        <v>3.8212444138879338</v>
      </c>
      <c r="E5721" s="98">
        <v>-2.72351050794164E-2</v>
      </c>
      <c r="F5721" s="98">
        <v>5712</v>
      </c>
      <c r="G5721" s="76">
        <f t="shared" ca="1" si="182"/>
        <v>-1.0363573283607616E-2</v>
      </c>
    </row>
    <row r="5722" spans="2:7">
      <c r="B5722" s="283">
        <v>39755.645833333336</v>
      </c>
      <c r="C5722" s="284">
        <v>71.33</v>
      </c>
      <c r="D5722" s="98">
        <f t="shared" si="183"/>
        <v>-0.83046939988116453</v>
      </c>
      <c r="E5722" s="98">
        <v>-2.7273966998499932E-2</v>
      </c>
      <c r="F5722" s="98">
        <v>5713</v>
      </c>
      <c r="G5722" s="76">
        <f t="shared" ca="1" si="182"/>
        <v>-2.4961335566339907E-2</v>
      </c>
    </row>
    <row r="5723" spans="2:7">
      <c r="B5723" s="283">
        <v>45386.645833333336</v>
      </c>
      <c r="C5723" s="284">
        <v>1068.97</v>
      </c>
      <c r="D5723" s="98">
        <f t="shared" si="183"/>
        <v>13.986261040235526</v>
      </c>
      <c r="E5723" s="98">
        <v>-2.7324840764331171E-2</v>
      </c>
      <c r="F5723" s="98">
        <v>5714</v>
      </c>
      <c r="G5723" s="76">
        <f t="shared" ca="1" si="182"/>
        <v>4.0793664524239751E-3</v>
      </c>
    </row>
    <row r="5724" spans="2:7">
      <c r="B5724" s="283">
        <v>45575.645833333336</v>
      </c>
      <c r="C5724" s="284">
        <v>2297.9299999999998</v>
      </c>
      <c r="D5724" s="98">
        <f t="shared" si="183"/>
        <v>1.1496674368784903</v>
      </c>
      <c r="E5724" s="98">
        <v>-2.7331216931216984E-2</v>
      </c>
      <c r="F5724" s="98">
        <v>5715</v>
      </c>
      <c r="G5724" s="76">
        <f t="shared" ca="1" si="182"/>
        <v>-2.2215823776166866E-2</v>
      </c>
    </row>
    <row r="5725" spans="2:7">
      <c r="B5725" s="283">
        <v>41113.645833333336</v>
      </c>
      <c r="C5725" s="284">
        <v>210.94</v>
      </c>
      <c r="D5725" s="98">
        <f t="shared" si="183"/>
        <v>-0.90820434042812448</v>
      </c>
      <c r="E5725" s="98">
        <v>-2.7343569880573626E-2</v>
      </c>
      <c r="F5725" s="98">
        <v>5716</v>
      </c>
      <c r="G5725" s="76">
        <f t="shared" ca="1" si="182"/>
        <v>-8.6314164036070283E-4</v>
      </c>
    </row>
    <row r="5726" spans="2:7">
      <c r="B5726" s="283">
        <v>39846.645833333336</v>
      </c>
      <c r="C5726" s="284">
        <v>56.9</v>
      </c>
      <c r="D5726" s="98">
        <f t="shared" si="183"/>
        <v>-0.7302550488290509</v>
      </c>
      <c r="E5726" s="98">
        <v>-2.7350427350427364E-2</v>
      </c>
      <c r="F5726" s="98">
        <v>5717</v>
      </c>
      <c r="G5726" s="76">
        <f t="shared" ca="1" si="182"/>
        <v>-2.6510473959996055E-2</v>
      </c>
    </row>
    <row r="5727" spans="2:7">
      <c r="B5727" s="283">
        <v>41458.645833333336</v>
      </c>
      <c r="C5727" s="284">
        <v>186.14</v>
      </c>
      <c r="D5727" s="98">
        <f t="shared" si="183"/>
        <v>2.2713532513181018</v>
      </c>
      <c r="E5727" s="98">
        <v>-2.7380081513219801E-2</v>
      </c>
      <c r="F5727" s="98">
        <v>5718</v>
      </c>
      <c r="G5727" s="76">
        <f t="shared" ca="1" si="182"/>
        <v>6.3437534843903243E-2</v>
      </c>
    </row>
    <row r="5728" spans="2:7">
      <c r="B5728" s="283">
        <v>42884.645833333336</v>
      </c>
      <c r="C5728" s="284">
        <v>399.32</v>
      </c>
      <c r="D5728" s="98">
        <f t="shared" si="183"/>
        <v>1.1452670033308263</v>
      </c>
      <c r="E5728" s="98">
        <v>-2.7400930413814972E-2</v>
      </c>
      <c r="F5728" s="98">
        <v>5719</v>
      </c>
      <c r="G5728" s="76">
        <f t="shared" ca="1" si="182"/>
        <v>1.6819061052063804E-2</v>
      </c>
    </row>
    <row r="5729" spans="2:7">
      <c r="B5729" s="283">
        <v>39398.645833333336</v>
      </c>
      <c r="C5729" s="284">
        <v>90.43</v>
      </c>
      <c r="D5729" s="98">
        <f t="shared" si="183"/>
        <v>-0.77354001803065209</v>
      </c>
      <c r="E5729" s="98">
        <v>-2.7425252742525275E-2</v>
      </c>
      <c r="F5729" s="98">
        <v>5720</v>
      </c>
      <c r="G5729" s="76">
        <f t="shared" ca="1" si="182"/>
        <v>3.9929674033950223E-3</v>
      </c>
    </row>
    <row r="5730" spans="2:7">
      <c r="B5730" s="283">
        <v>42090.645833333336</v>
      </c>
      <c r="C5730" s="284">
        <v>141.78</v>
      </c>
      <c r="D5730" s="98">
        <f t="shared" si="183"/>
        <v>0.56784253013380503</v>
      </c>
      <c r="E5730" s="98">
        <v>-2.7438606118809217E-2</v>
      </c>
      <c r="F5730" s="98">
        <v>5721</v>
      </c>
      <c r="G5730" s="76">
        <f t="shared" ca="1" si="182"/>
        <v>4.0154683282154532E-2</v>
      </c>
    </row>
    <row r="5731" spans="2:7">
      <c r="B5731" s="283">
        <v>37208.645833333336</v>
      </c>
      <c r="C5731" s="284">
        <v>26.07</v>
      </c>
      <c r="D5731" s="98">
        <f t="shared" si="183"/>
        <v>-0.81612357173085059</v>
      </c>
      <c r="E5731" s="98">
        <v>-2.7601641178664593E-2</v>
      </c>
      <c r="F5731" s="98">
        <v>5722</v>
      </c>
      <c r="G5731" s="76">
        <f t="shared" ca="1" si="182"/>
        <v>3.2570063597741131E-2</v>
      </c>
    </row>
    <row r="5732" spans="2:7">
      <c r="B5732" s="283">
        <v>40834.645833333336</v>
      </c>
      <c r="C5732" s="284">
        <v>233.03</v>
      </c>
      <c r="D5732" s="98">
        <f t="shared" si="183"/>
        <v>7.938626774069812</v>
      </c>
      <c r="E5732" s="98">
        <v>-2.7623617775923259E-2</v>
      </c>
      <c r="F5732" s="98">
        <v>5723</v>
      </c>
      <c r="G5732" s="76">
        <f t="shared" ca="1" si="182"/>
        <v>4.9082715404401428E-3</v>
      </c>
    </row>
    <row r="5733" spans="2:7">
      <c r="B5733" s="283">
        <v>36663.645833333336</v>
      </c>
      <c r="C5733" s="284">
        <v>24.63</v>
      </c>
      <c r="D5733" s="98">
        <f t="shared" si="183"/>
        <v>-0.8943054542333605</v>
      </c>
      <c r="E5733" s="98">
        <v>-2.7635215159889426E-2</v>
      </c>
      <c r="F5733" s="98">
        <v>5724</v>
      </c>
      <c r="G5733" s="76">
        <f t="shared" ca="1" si="182"/>
        <v>1.2245507861672949E-2</v>
      </c>
    </row>
    <row r="5734" spans="2:7">
      <c r="B5734" s="283">
        <v>37204.645833333336</v>
      </c>
      <c r="C5734" s="284">
        <v>26.69</v>
      </c>
      <c r="D5734" s="98">
        <f t="shared" si="183"/>
        <v>8.363784003248087E-2</v>
      </c>
      <c r="E5734" s="98">
        <v>-2.7686703096539089E-2</v>
      </c>
      <c r="F5734" s="98">
        <v>5725</v>
      </c>
      <c r="G5734" s="76">
        <f t="shared" ca="1" si="182"/>
        <v>2.0244501032029887E-2</v>
      </c>
    </row>
    <row r="5735" spans="2:7">
      <c r="B5735" s="283">
        <v>45706.645833333336</v>
      </c>
      <c r="C5735" s="284">
        <v>2280.9299999999998</v>
      </c>
      <c r="D5735" s="98">
        <f t="shared" si="183"/>
        <v>84.460097414762075</v>
      </c>
      <c r="E5735" s="98">
        <v>-2.7736572890025624E-2</v>
      </c>
      <c r="F5735" s="98">
        <v>5726</v>
      </c>
      <c r="G5735" s="76">
        <f t="shared" ca="1" si="182"/>
        <v>-4.2183446901610466E-2</v>
      </c>
    </row>
    <row r="5736" spans="2:7">
      <c r="B5736" s="283">
        <v>38925.645833333336</v>
      </c>
      <c r="C5736" s="284">
        <v>77.709999999999994</v>
      </c>
      <c r="D5736" s="98">
        <f t="shared" si="183"/>
        <v>-0.96593056341053873</v>
      </c>
      <c r="E5736" s="98">
        <v>-2.7774302514700477E-2</v>
      </c>
      <c r="F5736" s="98">
        <v>5727</v>
      </c>
      <c r="G5736" s="76">
        <f t="shared" ca="1" si="182"/>
        <v>8.1169142473513315E-3</v>
      </c>
    </row>
    <row r="5737" spans="2:7">
      <c r="B5737" s="283">
        <v>43951.645833333336</v>
      </c>
      <c r="C5737" s="284">
        <v>335</v>
      </c>
      <c r="D5737" s="98">
        <f t="shared" si="183"/>
        <v>3.3108994981340887</v>
      </c>
      <c r="E5737" s="98">
        <v>-2.7801961808578524E-2</v>
      </c>
      <c r="F5737" s="98">
        <v>5728</v>
      </c>
      <c r="G5737" s="76">
        <f t="shared" ca="1" si="182"/>
        <v>-3.5117585596037275E-2</v>
      </c>
    </row>
    <row r="5738" spans="2:7">
      <c r="B5738" s="283">
        <v>41116.645833333336</v>
      </c>
      <c r="C5738" s="284">
        <v>214.31</v>
      </c>
      <c r="D5738" s="98">
        <f t="shared" si="183"/>
        <v>-0.36026865671641795</v>
      </c>
      <c r="E5738" s="98">
        <v>-2.7808020322990346E-2</v>
      </c>
      <c r="F5738" s="98">
        <v>5729</v>
      </c>
      <c r="G5738" s="76">
        <f t="shared" ca="1" si="182"/>
        <v>5.8709595794046669E-3</v>
      </c>
    </row>
    <row r="5739" spans="2:7">
      <c r="B5739" s="283">
        <v>39814.645833333336</v>
      </c>
      <c r="C5739" s="284">
        <v>58.33</v>
      </c>
      <c r="D5739" s="98">
        <f t="shared" si="183"/>
        <v>-0.72782417992627502</v>
      </c>
      <c r="E5739" s="98">
        <v>-2.7833333333333377E-2</v>
      </c>
      <c r="F5739" s="98">
        <v>5730</v>
      </c>
      <c r="G5739" s="76">
        <f t="shared" ca="1" si="182"/>
        <v>-2.8741794992129841E-2</v>
      </c>
    </row>
    <row r="5740" spans="2:7">
      <c r="B5740" s="283">
        <v>40273.645833333336</v>
      </c>
      <c r="C5740" s="284">
        <v>125.28</v>
      </c>
      <c r="D5740" s="98">
        <f t="shared" si="183"/>
        <v>1.1477798731356077</v>
      </c>
      <c r="E5740" s="98">
        <v>-2.7857530845037615E-2</v>
      </c>
      <c r="F5740" s="98">
        <v>5731</v>
      </c>
      <c r="G5740" s="76">
        <f t="shared" ca="1" si="182"/>
        <v>2.6459744460357967E-2</v>
      </c>
    </row>
    <row r="5741" spans="2:7">
      <c r="B5741" s="283">
        <v>43557.645833333336</v>
      </c>
      <c r="C5741" s="284">
        <v>376.62</v>
      </c>
      <c r="D5741" s="98">
        <f t="shared" si="183"/>
        <v>2.0062260536398466</v>
      </c>
      <c r="E5741" s="98">
        <v>-2.7876722936348131E-2</v>
      </c>
      <c r="F5741" s="98">
        <v>5732</v>
      </c>
      <c r="G5741" s="76">
        <f t="shared" ca="1" si="182"/>
        <v>-4.4268886727274106E-3</v>
      </c>
    </row>
    <row r="5742" spans="2:7">
      <c r="B5742" s="283">
        <v>37085.645833333336</v>
      </c>
      <c r="C5742" s="284">
        <v>23</v>
      </c>
      <c r="D5742" s="98">
        <f t="shared" si="183"/>
        <v>-0.93893048696298653</v>
      </c>
      <c r="E5742" s="98">
        <v>-2.789518174133554E-2</v>
      </c>
      <c r="F5742" s="98">
        <v>5733</v>
      </c>
      <c r="G5742" s="76">
        <f t="shared" ca="1" si="182"/>
        <v>-1.302905856296155E-2</v>
      </c>
    </row>
    <row r="5743" spans="2:7">
      <c r="B5743" s="283">
        <v>40269.645833333336</v>
      </c>
      <c r="C5743" s="284">
        <v>128.87</v>
      </c>
      <c r="D5743" s="98">
        <f t="shared" si="183"/>
        <v>4.6030434782608696</v>
      </c>
      <c r="E5743" s="98">
        <v>-2.7909783510598141E-2</v>
      </c>
      <c r="F5743" s="98">
        <v>5734</v>
      </c>
      <c r="G5743" s="76">
        <f t="shared" ca="1" si="182"/>
        <v>3.7290635282256597E-3</v>
      </c>
    </row>
    <row r="5744" spans="2:7">
      <c r="B5744" s="283">
        <v>36942.645833333336</v>
      </c>
      <c r="C5744" s="284">
        <v>31.34</v>
      </c>
      <c r="D5744" s="98">
        <f t="shared" si="183"/>
        <v>-0.75680918755334836</v>
      </c>
      <c r="E5744" s="98">
        <v>-2.7915632754342501E-2</v>
      </c>
      <c r="F5744" s="98">
        <v>5735</v>
      </c>
      <c r="G5744" s="76">
        <f t="shared" ca="1" si="182"/>
        <v>-3.66454537856143E-3</v>
      </c>
    </row>
    <row r="5745" spans="2:7">
      <c r="B5745" s="283">
        <v>41337.645833333336</v>
      </c>
      <c r="C5745" s="284">
        <v>196.61</v>
      </c>
      <c r="D5745" s="98">
        <f t="shared" si="183"/>
        <v>5.2734524569240593</v>
      </c>
      <c r="E5745" s="98">
        <v>-2.7934341936121765E-2</v>
      </c>
      <c r="F5745" s="98">
        <v>5736</v>
      </c>
      <c r="G5745" s="76">
        <f t="shared" ca="1" si="182"/>
        <v>6.9846704216820158E-3</v>
      </c>
    </row>
    <row r="5746" spans="2:7">
      <c r="B5746" s="283">
        <v>39491.645833333336</v>
      </c>
      <c r="C5746" s="284">
        <v>84.11</v>
      </c>
      <c r="D5746" s="98">
        <f t="shared" si="183"/>
        <v>-0.57219876913686996</v>
      </c>
      <c r="E5746" s="98">
        <v>-2.7967179013059118E-2</v>
      </c>
      <c r="F5746" s="98">
        <v>5737</v>
      </c>
      <c r="G5746" s="76">
        <f t="shared" ca="1" si="182"/>
        <v>-2.1500343667876929E-2</v>
      </c>
    </row>
    <row r="5747" spans="2:7">
      <c r="B5747" s="283">
        <v>43606.645833333336</v>
      </c>
      <c r="C5747" s="284">
        <v>343.75</v>
      </c>
      <c r="D5747" s="98">
        <f t="shared" si="183"/>
        <v>3.0869099988110804</v>
      </c>
      <c r="E5747" s="98">
        <v>-2.7993779160186527E-2</v>
      </c>
      <c r="F5747" s="98">
        <v>5738</v>
      </c>
      <c r="G5747" s="76">
        <f t="shared" ca="1" si="182"/>
        <v>-3.557753916932322E-2</v>
      </c>
    </row>
    <row r="5748" spans="2:7">
      <c r="B5748" s="283">
        <v>40379.645833333336</v>
      </c>
      <c r="C5748" s="284">
        <v>124.95</v>
      </c>
      <c r="D5748" s="98">
        <f t="shared" si="183"/>
        <v>-0.63650909090909091</v>
      </c>
      <c r="E5748" s="98">
        <v>-2.8004667444574194E-2</v>
      </c>
      <c r="F5748" s="98">
        <v>5739</v>
      </c>
      <c r="G5748" s="76">
        <f t="shared" ca="1" si="182"/>
        <v>4.7512283844584557E-2</v>
      </c>
    </row>
    <row r="5749" spans="2:7">
      <c r="B5749" s="283">
        <v>42947.645833333336</v>
      </c>
      <c r="C5749" s="284">
        <v>376.87</v>
      </c>
      <c r="D5749" s="98">
        <f t="shared" si="183"/>
        <v>2.0161664665866348</v>
      </c>
      <c r="E5749" s="98">
        <v>-2.8009181647022485E-2</v>
      </c>
      <c r="F5749" s="98">
        <v>5740</v>
      </c>
      <c r="G5749" s="76">
        <f t="shared" ca="1" si="182"/>
        <v>-3.7270724011062017E-2</v>
      </c>
    </row>
    <row r="5750" spans="2:7">
      <c r="B5750" s="283">
        <v>45590.645833333336</v>
      </c>
      <c r="C5750" s="284">
        <v>2100.2800000000002</v>
      </c>
      <c r="D5750" s="98">
        <f t="shared" si="183"/>
        <v>4.572956191790273</v>
      </c>
      <c r="E5750" s="98">
        <v>-2.8039632185184571E-2</v>
      </c>
      <c r="F5750" s="98">
        <v>5741</v>
      </c>
      <c r="G5750" s="76">
        <f t="shared" ca="1" si="182"/>
        <v>-5.7869203062974779E-3</v>
      </c>
    </row>
    <row r="5751" spans="2:7">
      <c r="B5751" s="283">
        <v>40553.645833333336</v>
      </c>
      <c r="C5751" s="284">
        <v>141.26</v>
      </c>
      <c r="D5751" s="98">
        <f t="shared" si="183"/>
        <v>-0.93274230102652977</v>
      </c>
      <c r="E5751" s="98">
        <v>-2.8072106784092554E-2</v>
      </c>
      <c r="F5751" s="98">
        <v>5742</v>
      </c>
      <c r="G5751" s="76">
        <f t="shared" ca="1" si="182"/>
        <v>1.4471484410855677E-2</v>
      </c>
    </row>
    <row r="5752" spans="2:7">
      <c r="B5752" s="283">
        <v>40969.645833333336</v>
      </c>
      <c r="C5752" s="284">
        <v>180.25</v>
      </c>
      <c r="D5752" s="98">
        <f t="shared" si="183"/>
        <v>0.27601585728444022</v>
      </c>
      <c r="E5752" s="98">
        <v>-2.8092311010460502E-2</v>
      </c>
      <c r="F5752" s="98">
        <v>5743</v>
      </c>
      <c r="G5752" s="76">
        <f t="shared" ca="1" si="182"/>
        <v>6.2930658779627568E-4</v>
      </c>
    </row>
    <row r="5753" spans="2:7">
      <c r="B5753" s="283">
        <v>44627.645833333336</v>
      </c>
      <c r="C5753" s="284">
        <v>327.93</v>
      </c>
      <c r="D5753" s="98">
        <f t="shared" si="183"/>
        <v>0.81930651872399451</v>
      </c>
      <c r="E5753" s="98">
        <v>-2.8125185229091354E-2</v>
      </c>
      <c r="F5753" s="98">
        <v>5744</v>
      </c>
      <c r="G5753" s="76">
        <f t="shared" ca="1" si="182"/>
        <v>-1.0696360280390884E-2</v>
      </c>
    </row>
    <row r="5754" spans="2:7">
      <c r="B5754" s="283">
        <v>45371.645833333336</v>
      </c>
      <c r="C5754" s="284">
        <v>992.92</v>
      </c>
      <c r="D5754" s="98">
        <f t="shared" si="183"/>
        <v>2.027841307596133</v>
      </c>
      <c r="E5754" s="98">
        <v>-2.8168738377214564E-2</v>
      </c>
      <c r="F5754" s="98">
        <v>5745</v>
      </c>
      <c r="G5754" s="76">
        <f t="shared" ca="1" si="182"/>
        <v>2.0617425929853331E-2</v>
      </c>
    </row>
    <row r="5755" spans="2:7">
      <c r="B5755" s="283">
        <v>45019.645833333336</v>
      </c>
      <c r="C5755" s="284">
        <v>589.47</v>
      </c>
      <c r="D5755" s="98">
        <f t="shared" si="183"/>
        <v>-0.40632679369939162</v>
      </c>
      <c r="E5755" s="98">
        <v>-2.8207326321342596E-2</v>
      </c>
      <c r="F5755" s="98">
        <v>5746</v>
      </c>
      <c r="G5755" s="76">
        <f t="shared" ca="1" si="182"/>
        <v>-1.4726603546700738E-2</v>
      </c>
    </row>
    <row r="5756" spans="2:7">
      <c r="B5756" s="283">
        <v>43354.645833333336</v>
      </c>
      <c r="C5756" s="284">
        <v>307.17</v>
      </c>
      <c r="D5756" s="98">
        <f t="shared" si="183"/>
        <v>-0.47890477886915361</v>
      </c>
      <c r="E5756" s="98">
        <v>-2.8250553622271468E-2</v>
      </c>
      <c r="F5756" s="98">
        <v>5747</v>
      </c>
      <c r="G5756" s="76">
        <f t="shared" ca="1" si="182"/>
        <v>-1.6426449657606257E-2</v>
      </c>
    </row>
    <row r="5757" spans="2:7">
      <c r="B5757" s="283">
        <v>42425.645833333336</v>
      </c>
      <c r="C5757" s="284">
        <v>354.1</v>
      </c>
      <c r="D5757" s="98">
        <f t="shared" si="183"/>
        <v>0.15278184718559751</v>
      </c>
      <c r="E5757" s="98">
        <v>-2.8398957332967378E-2</v>
      </c>
      <c r="F5757" s="98">
        <v>5748</v>
      </c>
      <c r="G5757" s="76">
        <f t="shared" ca="1" si="182"/>
        <v>3.0462803207242421E-2</v>
      </c>
    </row>
    <row r="5758" spans="2:7">
      <c r="B5758" s="283">
        <v>39315.645833333336</v>
      </c>
      <c r="C5758" s="284">
        <v>84</v>
      </c>
      <c r="D5758" s="98">
        <f t="shared" si="183"/>
        <v>-0.76277887602372219</v>
      </c>
      <c r="E5758" s="98">
        <v>-2.845246356696729E-2</v>
      </c>
      <c r="F5758" s="98">
        <v>5749</v>
      </c>
      <c r="G5758" s="76">
        <f t="shared" ca="1" si="182"/>
        <v>-2.7677158932461105E-2</v>
      </c>
    </row>
    <row r="5759" spans="2:7">
      <c r="B5759" s="283">
        <v>43420.645833333336</v>
      </c>
      <c r="C5759" s="284">
        <v>280.98</v>
      </c>
      <c r="D5759" s="98">
        <f t="shared" si="183"/>
        <v>2.3450000000000002</v>
      </c>
      <c r="E5759" s="98">
        <v>-2.8490422515731972E-2</v>
      </c>
      <c r="F5759" s="98">
        <v>5750</v>
      </c>
      <c r="G5759" s="76">
        <f t="shared" ca="1" si="182"/>
        <v>9.477664020524865E-3</v>
      </c>
    </row>
    <row r="5760" spans="2:7">
      <c r="B5760" s="283">
        <v>45470.645833333336</v>
      </c>
      <c r="C5760" s="284">
        <v>1433.77</v>
      </c>
      <c r="D5760" s="98">
        <f t="shared" si="183"/>
        <v>4.1027475265143423</v>
      </c>
      <c r="E5760" s="98">
        <v>-2.851238269471823E-2</v>
      </c>
      <c r="F5760" s="98">
        <v>5751</v>
      </c>
      <c r="G5760" s="76">
        <f t="shared" ca="1" si="182"/>
        <v>-5.1105453189129423E-3</v>
      </c>
    </row>
    <row r="5761" spans="2:7">
      <c r="B5761" s="283">
        <v>39745.645833333336</v>
      </c>
      <c r="C5761" s="284">
        <v>68.33</v>
      </c>
      <c r="D5761" s="98">
        <f t="shared" si="183"/>
        <v>-0.95234242591210583</v>
      </c>
      <c r="E5761" s="98">
        <v>-2.857549047483654E-2</v>
      </c>
      <c r="F5761" s="98">
        <v>5752</v>
      </c>
      <c r="G5761" s="76">
        <f t="shared" ca="1" si="182"/>
        <v>1.904276425346357E-2</v>
      </c>
    </row>
    <row r="5762" spans="2:7">
      <c r="B5762" s="283">
        <v>45583.645833333336</v>
      </c>
      <c r="C5762" s="284">
        <v>2252.15</v>
      </c>
      <c r="D5762" s="98">
        <f t="shared" si="183"/>
        <v>31.959900482950388</v>
      </c>
      <c r="E5762" s="98">
        <v>-2.8609261240122752E-2</v>
      </c>
      <c r="F5762" s="98">
        <v>5753</v>
      </c>
      <c r="G5762" s="76">
        <f t="shared" ca="1" si="182"/>
        <v>-1.576191117953149E-2</v>
      </c>
    </row>
    <row r="5763" spans="2:7">
      <c r="B5763" s="283">
        <v>43727.645833333336</v>
      </c>
      <c r="C5763" s="284">
        <v>321.42</v>
      </c>
      <c r="D5763" s="98">
        <f t="shared" si="183"/>
        <v>-0.85728304065004557</v>
      </c>
      <c r="E5763" s="98">
        <v>-2.8649138712601885E-2</v>
      </c>
      <c r="F5763" s="98">
        <v>5754</v>
      </c>
      <c r="G5763" s="76">
        <f t="shared" ca="1" si="182"/>
        <v>1.449107147317662E-3</v>
      </c>
    </row>
    <row r="5764" spans="2:7">
      <c r="B5764" s="283">
        <v>44806.645833333336</v>
      </c>
      <c r="C5764" s="284">
        <v>357.6</v>
      </c>
      <c r="D5764" s="98">
        <f t="shared" si="183"/>
        <v>0.11256300168004474</v>
      </c>
      <c r="E5764" s="98">
        <v>-2.8656797501018461E-2</v>
      </c>
      <c r="F5764" s="98">
        <v>5755</v>
      </c>
      <c r="G5764" s="76">
        <f t="shared" ca="1" si="182"/>
        <v>2.8027244010608299E-2</v>
      </c>
    </row>
    <row r="5765" spans="2:7">
      <c r="B5765" s="283">
        <v>39462.645833333336</v>
      </c>
      <c r="C5765" s="284">
        <v>110.37</v>
      </c>
      <c r="D5765" s="98">
        <f t="shared" si="183"/>
        <v>-0.69135906040268458</v>
      </c>
      <c r="E5765" s="98">
        <v>-2.8689606617970487E-2</v>
      </c>
      <c r="F5765" s="98">
        <v>5756</v>
      </c>
      <c r="G5765" s="76">
        <f t="shared" ca="1" si="182"/>
        <v>-6.0459386322966498E-3</v>
      </c>
    </row>
    <row r="5766" spans="2:7">
      <c r="B5766" s="283">
        <v>42594.645833333336</v>
      </c>
      <c r="C5766" s="284">
        <v>404.88</v>
      </c>
      <c r="D5766" s="98">
        <f t="shared" si="183"/>
        <v>2.6683881489535199</v>
      </c>
      <c r="E5766" s="98">
        <v>-2.876196416148924E-2</v>
      </c>
      <c r="F5766" s="98">
        <v>5757</v>
      </c>
      <c r="G5766" s="76">
        <f t="shared" ca="1" si="182"/>
        <v>-4.0169617884220021E-2</v>
      </c>
    </row>
    <row r="5767" spans="2:7">
      <c r="B5767" s="283">
        <v>40589.645833333336</v>
      </c>
      <c r="C5767" s="284">
        <v>118.65</v>
      </c>
      <c r="D5767" s="98">
        <f t="shared" si="183"/>
        <v>-0.7069502074688796</v>
      </c>
      <c r="E5767" s="98">
        <v>-2.8812310714578016E-2</v>
      </c>
      <c r="F5767" s="98">
        <v>5758</v>
      </c>
      <c r="G5767" s="76">
        <f t="shared" ca="1" si="182"/>
        <v>-1.4615269218994541E-2</v>
      </c>
    </row>
    <row r="5768" spans="2:7">
      <c r="B5768" s="283">
        <v>36724.645833333336</v>
      </c>
      <c r="C5768" s="284">
        <v>32.33</v>
      </c>
      <c r="D5768" s="98">
        <f t="shared" si="183"/>
        <v>-0.72751790981879483</v>
      </c>
      <c r="E5768" s="98">
        <v>-2.8837488735355965E-2</v>
      </c>
      <c r="F5768" s="98">
        <v>5759</v>
      </c>
      <c r="G5768" s="76">
        <f t="shared" ca="1" si="182"/>
        <v>2.2035308875383184E-3</v>
      </c>
    </row>
    <row r="5769" spans="2:7">
      <c r="B5769" s="283">
        <v>42382.645833333336</v>
      </c>
      <c r="C5769" s="284">
        <v>431.78</v>
      </c>
      <c r="D5769" s="98">
        <f t="shared" si="183"/>
        <v>12.355397463656047</v>
      </c>
      <c r="E5769" s="98">
        <v>-2.8878592955782545E-2</v>
      </c>
      <c r="F5769" s="98">
        <v>5760</v>
      </c>
      <c r="G5769" s="76">
        <f t="shared" ca="1" si="182"/>
        <v>-1.4083556610922117E-2</v>
      </c>
    </row>
    <row r="5770" spans="2:7">
      <c r="B5770" s="283">
        <v>42347.645833333336</v>
      </c>
      <c r="C5770" s="284">
        <v>484.08</v>
      </c>
      <c r="D5770" s="98">
        <f t="shared" si="183"/>
        <v>0.12112649960628108</v>
      </c>
      <c r="E5770" s="98">
        <v>-2.8887818969667856E-2</v>
      </c>
      <c r="F5770" s="98">
        <v>5761</v>
      </c>
      <c r="G5770" s="76">
        <f t="shared" ref="G5770:G5833" ca="1" si="184">_xlfn.NORM.INV(RAND(),M$12,M$13)</f>
        <v>3.8047293221352874E-3</v>
      </c>
    </row>
    <row r="5771" spans="2:7">
      <c r="B5771" s="283">
        <v>36599.645833333336</v>
      </c>
      <c r="C5771" s="284">
        <v>28.23</v>
      </c>
      <c r="D5771" s="98">
        <f t="shared" ref="D5771:D5834" si="185">C5771/C5770-1</f>
        <v>-0.94168319286068414</v>
      </c>
      <c r="E5771" s="98">
        <v>-2.8895768833849367E-2</v>
      </c>
      <c r="F5771" s="98">
        <v>5762</v>
      </c>
      <c r="G5771" s="76">
        <f t="shared" ca="1" si="184"/>
        <v>2.837838698721435E-2</v>
      </c>
    </row>
    <row r="5772" spans="2:7">
      <c r="B5772" s="283">
        <v>42949.645833333336</v>
      </c>
      <c r="C5772" s="284">
        <v>363.82</v>
      </c>
      <c r="D5772" s="98">
        <f t="shared" si="185"/>
        <v>11.887708111937654</v>
      </c>
      <c r="E5772" s="98">
        <v>-2.890697984785795E-2</v>
      </c>
      <c r="F5772" s="98">
        <v>5763</v>
      </c>
      <c r="G5772" s="76">
        <f t="shared" ca="1" si="184"/>
        <v>-2.2217236092937579E-2</v>
      </c>
    </row>
    <row r="5773" spans="2:7">
      <c r="B5773" s="283">
        <v>41502.645833333336</v>
      </c>
      <c r="C5773" s="284">
        <v>174.3</v>
      </c>
      <c r="D5773" s="98">
        <f t="shared" si="185"/>
        <v>-0.52091693694684182</v>
      </c>
      <c r="E5773" s="98">
        <v>-2.8915259903058654E-2</v>
      </c>
      <c r="F5773" s="98">
        <v>5764</v>
      </c>
      <c r="G5773" s="76">
        <f t="shared" ca="1" si="184"/>
        <v>-5.4963618018911607E-2</v>
      </c>
    </row>
    <row r="5774" spans="2:7">
      <c r="B5774" s="283">
        <v>42853.645833333336</v>
      </c>
      <c r="C5774" s="284">
        <v>397.8</v>
      </c>
      <c r="D5774" s="98">
        <f t="shared" si="185"/>
        <v>1.282271944922547</v>
      </c>
      <c r="E5774" s="98">
        <v>-2.8927132918344811E-2</v>
      </c>
      <c r="F5774" s="98">
        <v>5765</v>
      </c>
      <c r="G5774" s="76">
        <f t="shared" ca="1" si="184"/>
        <v>-2.0531440466347365E-2</v>
      </c>
    </row>
    <row r="5775" spans="2:7">
      <c r="B5775" s="283">
        <v>42214.645833333336</v>
      </c>
      <c r="C5775" s="284">
        <v>185.23</v>
      </c>
      <c r="D5775" s="98">
        <f t="shared" si="185"/>
        <v>-0.53436400201106093</v>
      </c>
      <c r="E5775" s="98">
        <v>-2.8938401048492879E-2</v>
      </c>
      <c r="F5775" s="98">
        <v>5766</v>
      </c>
      <c r="G5775" s="76">
        <f t="shared" ca="1" si="184"/>
        <v>-4.4533098294825949E-2</v>
      </c>
    </row>
    <row r="5776" spans="2:7">
      <c r="B5776" s="283">
        <v>45366.645833333336</v>
      </c>
      <c r="C5776" s="284">
        <v>980.97</v>
      </c>
      <c r="D5776" s="98">
        <f t="shared" si="185"/>
        <v>4.2959563785563901</v>
      </c>
      <c r="E5776" s="98">
        <v>-2.8954089208291234E-2</v>
      </c>
      <c r="F5776" s="98">
        <v>5767</v>
      </c>
      <c r="G5776" s="76">
        <f t="shared" ca="1" si="184"/>
        <v>5.9643759535498581E-3</v>
      </c>
    </row>
    <row r="5777" spans="2:7">
      <c r="B5777" s="283">
        <v>37054.645833333336</v>
      </c>
      <c r="C5777" s="284">
        <v>21.76</v>
      </c>
      <c r="D5777" s="98">
        <f t="shared" si="185"/>
        <v>-0.977817874144979</v>
      </c>
      <c r="E5777" s="98">
        <v>-2.9004908522980766E-2</v>
      </c>
      <c r="F5777" s="98">
        <v>5768</v>
      </c>
      <c r="G5777" s="76">
        <f t="shared" ca="1" si="184"/>
        <v>5.0316530741888084E-2</v>
      </c>
    </row>
    <row r="5778" spans="2:7">
      <c r="B5778" s="283">
        <v>39787.645833333336</v>
      </c>
      <c r="C5778" s="284">
        <v>51.87</v>
      </c>
      <c r="D5778" s="98">
        <f t="shared" si="185"/>
        <v>1.3837316176470584</v>
      </c>
      <c r="E5778" s="98">
        <v>-2.9015350056158851E-2</v>
      </c>
      <c r="F5778" s="98">
        <v>5769</v>
      </c>
      <c r="G5778" s="76">
        <f t="shared" ca="1" si="184"/>
        <v>-2.799091362332113E-2</v>
      </c>
    </row>
    <row r="5779" spans="2:7">
      <c r="B5779" s="283">
        <v>39534.645833333336</v>
      </c>
      <c r="C5779" s="284">
        <v>79.97</v>
      </c>
      <c r="D5779" s="98">
        <f t="shared" si="185"/>
        <v>0.5417389627915945</v>
      </c>
      <c r="E5779" s="98">
        <v>-2.9018941233608597E-2</v>
      </c>
      <c r="F5779" s="98">
        <v>5770</v>
      </c>
      <c r="G5779" s="76">
        <f t="shared" ca="1" si="184"/>
        <v>2.1515303523587513E-2</v>
      </c>
    </row>
    <row r="5780" spans="2:7">
      <c r="B5780" s="283">
        <v>43676.645833333336</v>
      </c>
      <c r="C5780" s="284">
        <v>233.45</v>
      </c>
      <c r="D5780" s="98">
        <f t="shared" si="185"/>
        <v>1.9192197073902713</v>
      </c>
      <c r="E5780" s="98">
        <v>-2.9031318886994173E-2</v>
      </c>
      <c r="F5780" s="98">
        <v>5771</v>
      </c>
      <c r="G5780" s="76">
        <f t="shared" ca="1" si="184"/>
        <v>-1.4863668699567702E-2</v>
      </c>
    </row>
    <row r="5781" spans="2:7">
      <c r="B5781" s="283">
        <v>44711.645833333336</v>
      </c>
      <c r="C5781" s="284">
        <v>396.52</v>
      </c>
      <c r="D5781" s="98">
        <f t="shared" si="185"/>
        <v>0.6985221674876847</v>
      </c>
      <c r="E5781" s="98">
        <v>-2.9089128305582745E-2</v>
      </c>
      <c r="F5781" s="98">
        <v>5772</v>
      </c>
      <c r="G5781" s="76">
        <f t="shared" ca="1" si="184"/>
        <v>-9.5726010617424272E-3</v>
      </c>
    </row>
    <row r="5782" spans="2:7">
      <c r="B5782" s="283">
        <v>37684.645833333336</v>
      </c>
      <c r="C5782" s="284">
        <v>21.33</v>
      </c>
      <c r="D5782" s="98">
        <f t="shared" si="185"/>
        <v>-0.94620700090789867</v>
      </c>
      <c r="E5782" s="98">
        <v>-2.9130632680928525E-2</v>
      </c>
      <c r="F5782" s="98">
        <v>5773</v>
      </c>
      <c r="G5782" s="76">
        <f t="shared" ca="1" si="184"/>
        <v>-3.4014370293444077E-2</v>
      </c>
    </row>
    <row r="5783" spans="2:7">
      <c r="B5783" s="283">
        <v>37782.645833333336</v>
      </c>
      <c r="C5783" s="284">
        <v>22.61</v>
      </c>
      <c r="D5783" s="98">
        <f t="shared" si="185"/>
        <v>6.000937646507265E-2</v>
      </c>
      <c r="E5783" s="98">
        <v>-2.9197080291970767E-2</v>
      </c>
      <c r="F5783" s="98">
        <v>5774</v>
      </c>
      <c r="G5783" s="76">
        <f t="shared" ca="1" si="184"/>
        <v>4.4893466823065199E-2</v>
      </c>
    </row>
    <row r="5784" spans="2:7">
      <c r="B5784" s="283">
        <v>43592.791666666664</v>
      </c>
      <c r="C5784" s="284">
        <v>342.38</v>
      </c>
      <c r="D5784" s="98">
        <f t="shared" si="185"/>
        <v>14.142857142857142</v>
      </c>
      <c r="E5784" s="98">
        <v>-2.9204944992627935E-2</v>
      </c>
      <c r="F5784" s="98">
        <v>5775</v>
      </c>
      <c r="G5784" s="76">
        <f t="shared" ca="1" si="184"/>
        <v>2.2893631630854748E-3</v>
      </c>
    </row>
    <row r="5785" spans="2:7">
      <c r="B5785" s="283">
        <v>44937.645833333336</v>
      </c>
      <c r="C5785" s="284">
        <v>680.47</v>
      </c>
      <c r="D5785" s="98">
        <f t="shared" si="185"/>
        <v>0.98747006250365099</v>
      </c>
      <c r="E5785" s="98">
        <v>-2.92451888097921E-2</v>
      </c>
      <c r="F5785" s="98">
        <v>5776</v>
      </c>
      <c r="G5785" s="76">
        <f t="shared" ca="1" si="184"/>
        <v>3.9427366435737425E-3</v>
      </c>
    </row>
    <row r="5786" spans="2:7">
      <c r="B5786" s="283">
        <v>41698.645833333336</v>
      </c>
      <c r="C5786" s="284">
        <v>220.68</v>
      </c>
      <c r="D5786" s="98">
        <f t="shared" si="185"/>
        <v>-0.67569474040001765</v>
      </c>
      <c r="E5786" s="98">
        <v>-2.9252628337658959E-2</v>
      </c>
      <c r="F5786" s="98">
        <v>5777</v>
      </c>
      <c r="G5786" s="76">
        <f t="shared" ca="1" si="184"/>
        <v>-3.4138576879008217E-2</v>
      </c>
    </row>
    <row r="5787" spans="2:7">
      <c r="B5787" s="283">
        <v>40892.645833333336</v>
      </c>
      <c r="C5787" s="284">
        <v>180.55</v>
      </c>
      <c r="D5787" s="98">
        <f t="shared" si="185"/>
        <v>-0.18184701830705086</v>
      </c>
      <c r="E5787" s="98">
        <v>-2.9301075268817089E-2</v>
      </c>
      <c r="F5787" s="98">
        <v>5778</v>
      </c>
      <c r="G5787" s="76">
        <f t="shared" ca="1" si="184"/>
        <v>-2.1803972598864768E-2</v>
      </c>
    </row>
    <row r="5788" spans="2:7">
      <c r="B5788" s="283">
        <v>44956.645833333336</v>
      </c>
      <c r="C5788" s="284">
        <v>611.77</v>
      </c>
      <c r="D5788" s="98">
        <f t="shared" si="185"/>
        <v>2.3883688728883961</v>
      </c>
      <c r="E5788" s="98">
        <v>-2.9321697738992514E-2</v>
      </c>
      <c r="F5788" s="98">
        <v>5779</v>
      </c>
      <c r="G5788" s="76">
        <f t="shared" ca="1" si="184"/>
        <v>3.323456374353452E-2</v>
      </c>
    </row>
    <row r="5789" spans="2:7">
      <c r="B5789" s="283">
        <v>43640.645833333336</v>
      </c>
      <c r="C5789" s="284">
        <v>288.98</v>
      </c>
      <c r="D5789" s="98">
        <f t="shared" si="185"/>
        <v>-0.52763293394576394</v>
      </c>
      <c r="E5789" s="98">
        <v>-2.9356442294773633E-2</v>
      </c>
      <c r="F5789" s="98">
        <v>5780</v>
      </c>
      <c r="G5789" s="76">
        <f t="shared" ca="1" si="184"/>
        <v>7.6396893310331886E-3</v>
      </c>
    </row>
    <row r="5790" spans="2:7">
      <c r="B5790" s="283">
        <v>43654.645833333336</v>
      </c>
      <c r="C5790" s="284">
        <v>264.85000000000002</v>
      </c>
      <c r="D5790" s="98">
        <f t="shared" si="185"/>
        <v>-8.3500588276005261E-2</v>
      </c>
      <c r="E5790" s="98">
        <v>-2.9391285227397645E-2</v>
      </c>
      <c r="F5790" s="98">
        <v>5781</v>
      </c>
      <c r="G5790" s="76">
        <f t="shared" ca="1" si="184"/>
        <v>3.3213232250365848E-2</v>
      </c>
    </row>
    <row r="5791" spans="2:7">
      <c r="B5791" s="283">
        <v>44645.645833333336</v>
      </c>
      <c r="C5791" s="284">
        <v>354.68</v>
      </c>
      <c r="D5791" s="98">
        <f t="shared" si="185"/>
        <v>0.33917311685859919</v>
      </c>
      <c r="E5791" s="98">
        <v>-2.9417398681005902E-2</v>
      </c>
      <c r="F5791" s="98">
        <v>5782</v>
      </c>
      <c r="G5791" s="76">
        <f t="shared" ca="1" si="184"/>
        <v>1.9745363991827171E-2</v>
      </c>
    </row>
    <row r="5792" spans="2:7">
      <c r="B5792" s="283">
        <v>42157.645833333336</v>
      </c>
      <c r="C5792" s="284">
        <v>170.43</v>
      </c>
      <c r="D5792" s="98">
        <f t="shared" si="185"/>
        <v>-0.51948235028758316</v>
      </c>
      <c r="E5792" s="98">
        <v>-2.9441913439635425E-2</v>
      </c>
      <c r="F5792" s="98">
        <v>5783</v>
      </c>
      <c r="G5792" s="76">
        <f t="shared" ca="1" si="184"/>
        <v>3.1974747116094791E-2</v>
      </c>
    </row>
    <row r="5793" spans="2:7">
      <c r="B5793" s="283">
        <v>43255.645833333336</v>
      </c>
      <c r="C5793" s="284">
        <v>241.28</v>
      </c>
      <c r="D5793" s="98">
        <f t="shared" si="185"/>
        <v>0.41571319603356205</v>
      </c>
      <c r="E5793" s="98">
        <v>-2.944489139179407E-2</v>
      </c>
      <c r="F5793" s="98">
        <v>5784</v>
      </c>
      <c r="G5793" s="76">
        <f t="shared" ca="1" si="184"/>
        <v>-3.3980428192189618E-2</v>
      </c>
    </row>
    <row r="5794" spans="2:7">
      <c r="B5794" s="283">
        <v>37453.645833333336</v>
      </c>
      <c r="C5794" s="284">
        <v>24.72</v>
      </c>
      <c r="D5794" s="98">
        <f t="shared" si="185"/>
        <v>-0.89754641909814326</v>
      </c>
      <c r="E5794" s="98">
        <v>-2.9446407538280317E-2</v>
      </c>
      <c r="F5794" s="98">
        <v>5785</v>
      </c>
      <c r="G5794" s="76">
        <f t="shared" ca="1" si="184"/>
        <v>1.2758505917423859E-2</v>
      </c>
    </row>
    <row r="5795" spans="2:7">
      <c r="B5795" s="283">
        <v>44148.645833333336</v>
      </c>
      <c r="C5795" s="284">
        <v>284.48</v>
      </c>
      <c r="D5795" s="98">
        <f t="shared" si="185"/>
        <v>10.508090614886733</v>
      </c>
      <c r="E5795" s="98">
        <v>-2.9475982532751077E-2</v>
      </c>
      <c r="F5795" s="98">
        <v>5786</v>
      </c>
      <c r="G5795" s="76">
        <f t="shared" ca="1" si="184"/>
        <v>1.033602271184134E-2</v>
      </c>
    </row>
    <row r="5796" spans="2:7">
      <c r="B5796" s="283">
        <v>42675.645833333336</v>
      </c>
      <c r="C5796" s="284">
        <v>471.97</v>
      </c>
      <c r="D5796" s="98">
        <f t="shared" si="185"/>
        <v>0.65906214848143985</v>
      </c>
      <c r="E5796" s="98">
        <v>-2.9527275718133739E-2</v>
      </c>
      <c r="F5796" s="98">
        <v>5787</v>
      </c>
      <c r="G5796" s="76">
        <f t="shared" ca="1" si="184"/>
        <v>3.7367226148578937E-2</v>
      </c>
    </row>
    <row r="5797" spans="2:7">
      <c r="B5797" s="283">
        <v>38399.645833333336</v>
      </c>
      <c r="C5797" s="284">
        <v>37.07</v>
      </c>
      <c r="D5797" s="98">
        <f t="shared" si="185"/>
        <v>-0.92145687225883</v>
      </c>
      <c r="E5797" s="98">
        <v>-2.9581151832460795E-2</v>
      </c>
      <c r="F5797" s="98">
        <v>5788</v>
      </c>
      <c r="G5797" s="76">
        <f t="shared" ca="1" si="184"/>
        <v>-1.9508953306167778E-2</v>
      </c>
    </row>
    <row r="5798" spans="2:7">
      <c r="B5798" s="283">
        <v>43879.645833333336</v>
      </c>
      <c r="C5798" s="284">
        <v>433.95</v>
      </c>
      <c r="D5798" s="98">
        <f t="shared" si="185"/>
        <v>10.706231454005934</v>
      </c>
      <c r="E5798" s="98">
        <v>-2.958540185160341E-2</v>
      </c>
      <c r="F5798" s="98">
        <v>5789</v>
      </c>
      <c r="G5798" s="76">
        <f t="shared" ca="1" si="184"/>
        <v>-9.2403540386858767E-3</v>
      </c>
    </row>
    <row r="5799" spans="2:7">
      <c r="B5799" s="283">
        <v>42622.645833333336</v>
      </c>
      <c r="C5799" s="284">
        <v>489.08</v>
      </c>
      <c r="D5799" s="98">
        <f t="shared" si="185"/>
        <v>0.12704228597764722</v>
      </c>
      <c r="E5799" s="98">
        <v>-2.9699434579902872E-2</v>
      </c>
      <c r="F5799" s="98">
        <v>5790</v>
      </c>
      <c r="G5799" s="76">
        <f t="shared" ca="1" si="184"/>
        <v>-1.8296009626416414E-2</v>
      </c>
    </row>
    <row r="5800" spans="2:7">
      <c r="B5800" s="283">
        <v>43798.645833333336</v>
      </c>
      <c r="C5800" s="284">
        <v>440.55</v>
      </c>
      <c r="D5800" s="98">
        <f t="shared" si="185"/>
        <v>-9.9227120307516126E-2</v>
      </c>
      <c r="E5800" s="98">
        <v>-2.9732408325074289E-2</v>
      </c>
      <c r="F5800" s="98">
        <v>5791</v>
      </c>
      <c r="G5800" s="76">
        <f t="shared" ca="1" si="184"/>
        <v>-1.6681497787397807E-2</v>
      </c>
    </row>
    <row r="5801" spans="2:7">
      <c r="B5801" s="283">
        <v>37294.645833333336</v>
      </c>
      <c r="C5801" s="284">
        <v>25.1</v>
      </c>
      <c r="D5801" s="98">
        <f t="shared" si="185"/>
        <v>-0.94302576325048237</v>
      </c>
      <c r="E5801" s="98">
        <v>-2.9764205643602604E-2</v>
      </c>
      <c r="F5801" s="98">
        <v>5792</v>
      </c>
      <c r="G5801" s="76">
        <f t="shared" ca="1" si="184"/>
        <v>-1.6784164497724942E-2</v>
      </c>
    </row>
    <row r="5802" spans="2:7">
      <c r="B5802" s="283">
        <v>45610.645833333336</v>
      </c>
      <c r="C5802" s="284">
        <v>2038.2</v>
      </c>
      <c r="D5802" s="98">
        <f t="shared" si="185"/>
        <v>80.20318725099601</v>
      </c>
      <c r="E5802" s="98">
        <v>-2.980740853571473E-2</v>
      </c>
      <c r="F5802" s="98">
        <v>5793</v>
      </c>
      <c r="G5802" s="76">
        <f t="shared" ca="1" si="184"/>
        <v>-2.9446075608342685E-3</v>
      </c>
    </row>
    <row r="5803" spans="2:7">
      <c r="B5803" s="283">
        <v>37284.645833333336</v>
      </c>
      <c r="C5803" s="284">
        <v>25.71</v>
      </c>
      <c r="D5803" s="98">
        <f t="shared" si="185"/>
        <v>-0.98738592876067122</v>
      </c>
      <c r="E5803" s="98">
        <v>-2.981132075471693E-2</v>
      </c>
      <c r="F5803" s="98">
        <v>5794</v>
      </c>
      <c r="G5803" s="76">
        <f t="shared" ca="1" si="184"/>
        <v>8.4301581280139034E-3</v>
      </c>
    </row>
    <row r="5804" spans="2:7">
      <c r="B5804" s="283">
        <v>45869.645833333336</v>
      </c>
      <c r="C5804" s="284">
        <v>3036.83</v>
      </c>
      <c r="D5804" s="98">
        <f t="shared" si="185"/>
        <v>117.11863088292492</v>
      </c>
      <c r="E5804" s="98">
        <v>-2.9819466674333994E-2</v>
      </c>
      <c r="F5804" s="98">
        <v>5795</v>
      </c>
      <c r="G5804" s="76">
        <f t="shared" ca="1" si="184"/>
        <v>9.4533386636112635E-3</v>
      </c>
    </row>
    <row r="5805" spans="2:7">
      <c r="B5805" s="283">
        <v>41354.645833333336</v>
      </c>
      <c r="C5805" s="284">
        <v>188.27</v>
      </c>
      <c r="D5805" s="98">
        <f t="shared" si="185"/>
        <v>-0.93800443225336949</v>
      </c>
      <c r="E5805" s="98">
        <v>-2.9836133154694355E-2</v>
      </c>
      <c r="F5805" s="98">
        <v>5796</v>
      </c>
      <c r="G5805" s="76">
        <f t="shared" ca="1" si="184"/>
        <v>3.9798998303241233E-2</v>
      </c>
    </row>
    <row r="5806" spans="2:7">
      <c r="B5806" s="283">
        <v>41219.645833333336</v>
      </c>
      <c r="C5806" s="284">
        <v>214.9</v>
      </c>
      <c r="D5806" s="98">
        <f t="shared" si="185"/>
        <v>0.14144579593137507</v>
      </c>
      <c r="E5806" s="98">
        <v>-2.9840639248792322E-2</v>
      </c>
      <c r="F5806" s="98">
        <v>5797</v>
      </c>
      <c r="G5806" s="76">
        <f t="shared" ca="1" si="184"/>
        <v>-1.4740894223760053E-2</v>
      </c>
    </row>
    <row r="5807" spans="2:7">
      <c r="B5807" s="283">
        <v>37966.645833333336</v>
      </c>
      <c r="C5807" s="284">
        <v>27.61</v>
      </c>
      <c r="D5807" s="98">
        <f t="shared" si="185"/>
        <v>-0.87152163797114934</v>
      </c>
      <c r="E5807" s="98">
        <v>-2.9866479269149759E-2</v>
      </c>
      <c r="F5807" s="98">
        <v>5798</v>
      </c>
      <c r="G5807" s="76">
        <f t="shared" ca="1" si="184"/>
        <v>-2.4459208589818971E-2</v>
      </c>
    </row>
    <row r="5808" spans="2:7">
      <c r="B5808" s="283">
        <v>42402.645833333336</v>
      </c>
      <c r="C5808" s="284">
        <v>412.72</v>
      </c>
      <c r="D5808" s="98">
        <f t="shared" si="185"/>
        <v>13.948207171314742</v>
      </c>
      <c r="E5808" s="98">
        <v>-2.9875655219425035E-2</v>
      </c>
      <c r="F5808" s="98">
        <v>5799</v>
      </c>
      <c r="G5808" s="76">
        <f t="shared" ca="1" si="184"/>
        <v>-7.8339096609451302E-3</v>
      </c>
    </row>
    <row r="5809" spans="2:7">
      <c r="B5809" s="283">
        <v>39059.645833333336</v>
      </c>
      <c r="C5809" s="284">
        <v>93.7</v>
      </c>
      <c r="D5809" s="98">
        <f t="shared" si="185"/>
        <v>-0.77296956774568715</v>
      </c>
      <c r="E5809" s="98">
        <v>-2.9920281602650367E-2</v>
      </c>
      <c r="F5809" s="98">
        <v>5800</v>
      </c>
      <c r="G5809" s="76">
        <f t="shared" ca="1" si="184"/>
        <v>-4.612800055229662E-2</v>
      </c>
    </row>
    <row r="5810" spans="2:7">
      <c r="B5810" s="283">
        <v>36935.645833333336</v>
      </c>
      <c r="C5810" s="284">
        <v>33.06</v>
      </c>
      <c r="D5810" s="98">
        <f t="shared" si="185"/>
        <v>-0.64717182497331915</v>
      </c>
      <c r="E5810" s="98">
        <v>-2.9929577464788637E-2</v>
      </c>
      <c r="F5810" s="98">
        <v>5801</v>
      </c>
      <c r="G5810" s="76">
        <f t="shared" ca="1" si="184"/>
        <v>5.3582586127434745E-2</v>
      </c>
    </row>
    <row r="5811" spans="2:7">
      <c r="B5811" s="283">
        <v>43850.645833333336</v>
      </c>
      <c r="C5811" s="284">
        <v>471.63</v>
      </c>
      <c r="D5811" s="98">
        <f t="shared" si="185"/>
        <v>13.265880217785842</v>
      </c>
      <c r="E5811" s="98">
        <v>-2.9967091731797568E-2</v>
      </c>
      <c r="F5811" s="98">
        <v>5802</v>
      </c>
      <c r="G5811" s="76">
        <f t="shared" ca="1" si="184"/>
        <v>1.2506148994897104E-2</v>
      </c>
    </row>
    <row r="5812" spans="2:7">
      <c r="B5812" s="283">
        <v>36952.645833333336</v>
      </c>
      <c r="C5812" s="284">
        <v>25.8</v>
      </c>
      <c r="D5812" s="98">
        <f t="shared" si="185"/>
        <v>-0.94529610075694925</v>
      </c>
      <c r="E5812" s="98">
        <v>-3.007518796992481E-2</v>
      </c>
      <c r="F5812" s="98">
        <v>5803</v>
      </c>
      <c r="G5812" s="76">
        <f t="shared" ca="1" si="184"/>
        <v>-1.3070212630940549E-2</v>
      </c>
    </row>
    <row r="5813" spans="2:7">
      <c r="B5813" s="283">
        <v>41373.645833333336</v>
      </c>
      <c r="C5813" s="284">
        <v>175.75</v>
      </c>
      <c r="D5813" s="98">
        <f t="shared" si="185"/>
        <v>5.8120155038759691</v>
      </c>
      <c r="E5813" s="98">
        <v>-3.0077262693156692E-2</v>
      </c>
      <c r="F5813" s="98">
        <v>5804</v>
      </c>
      <c r="G5813" s="76">
        <f t="shared" ca="1" si="184"/>
        <v>-5.595798355508756E-5</v>
      </c>
    </row>
    <row r="5814" spans="2:7">
      <c r="B5814" s="283">
        <v>36857.645833333336</v>
      </c>
      <c r="C5814" s="284">
        <v>25.73</v>
      </c>
      <c r="D5814" s="98">
        <f t="shared" si="185"/>
        <v>-0.85359886201991464</v>
      </c>
      <c r="E5814" s="98">
        <v>-3.0154542027893028E-2</v>
      </c>
      <c r="F5814" s="98">
        <v>5805</v>
      </c>
      <c r="G5814" s="76">
        <f t="shared" ca="1" si="184"/>
        <v>2.6057125933407446E-2</v>
      </c>
    </row>
    <row r="5815" spans="2:7">
      <c r="B5815" s="283">
        <v>44648.645833333336</v>
      </c>
      <c r="C5815" s="284">
        <v>343.97</v>
      </c>
      <c r="D5815" s="98">
        <f t="shared" si="185"/>
        <v>12.368441507967354</v>
      </c>
      <c r="E5815" s="98">
        <v>-3.0196233224314861E-2</v>
      </c>
      <c r="F5815" s="98">
        <v>5806</v>
      </c>
      <c r="G5815" s="76">
        <f t="shared" ca="1" si="184"/>
        <v>1.5303440191219365E-2</v>
      </c>
    </row>
    <row r="5816" spans="2:7">
      <c r="B5816" s="283">
        <v>45709.645833333336</v>
      </c>
      <c r="C5816" s="284">
        <v>1928.78</v>
      </c>
      <c r="D5816" s="98">
        <f t="shared" si="185"/>
        <v>4.6074076227577985</v>
      </c>
      <c r="E5816" s="98">
        <v>-3.0213136102409832E-2</v>
      </c>
      <c r="F5816" s="98">
        <v>5807</v>
      </c>
      <c r="G5816" s="76">
        <f t="shared" ca="1" si="184"/>
        <v>-4.3065135937937864E-3</v>
      </c>
    </row>
    <row r="5817" spans="2:7">
      <c r="B5817" s="283">
        <v>39834.645833333336</v>
      </c>
      <c r="C5817" s="284">
        <v>51.66</v>
      </c>
      <c r="D5817" s="98">
        <f t="shared" si="185"/>
        <v>-0.97321622994846479</v>
      </c>
      <c r="E5817" s="98">
        <v>-3.0223390275952777E-2</v>
      </c>
      <c r="F5817" s="98">
        <v>5808</v>
      </c>
      <c r="G5817" s="76">
        <f t="shared" ca="1" si="184"/>
        <v>-1.5511145231988765E-2</v>
      </c>
    </row>
    <row r="5818" spans="2:7">
      <c r="B5818" s="283">
        <v>40847.645833333336</v>
      </c>
      <c r="C5818" s="284">
        <v>231.77</v>
      </c>
      <c r="D5818" s="98">
        <f t="shared" si="185"/>
        <v>3.4864498644986455</v>
      </c>
      <c r="E5818" s="98">
        <v>-3.0291619597506259E-2</v>
      </c>
      <c r="F5818" s="98">
        <v>5809</v>
      </c>
      <c r="G5818" s="76">
        <f t="shared" ca="1" si="184"/>
        <v>-6.890524676445188E-2</v>
      </c>
    </row>
    <row r="5819" spans="2:7">
      <c r="B5819" s="283">
        <v>40862.645833333336</v>
      </c>
      <c r="C5819" s="284">
        <v>205.04</v>
      </c>
      <c r="D5819" s="98">
        <f t="shared" si="185"/>
        <v>-0.1153298528713812</v>
      </c>
      <c r="E5819" s="98">
        <v>-3.0314495152518273E-2</v>
      </c>
      <c r="F5819" s="98">
        <v>5810</v>
      </c>
      <c r="G5819" s="76">
        <f t="shared" ca="1" si="184"/>
        <v>8.5326543305574455E-4</v>
      </c>
    </row>
    <row r="5820" spans="2:7">
      <c r="B5820" s="283">
        <v>39245.645833333336</v>
      </c>
      <c r="C5820" s="284">
        <v>96.12</v>
      </c>
      <c r="D5820" s="98">
        <f t="shared" si="185"/>
        <v>-0.53121342177136166</v>
      </c>
      <c r="E5820" s="98">
        <v>-3.0364168263895763E-2</v>
      </c>
      <c r="F5820" s="98">
        <v>5811</v>
      </c>
      <c r="G5820" s="76">
        <f t="shared" ca="1" si="184"/>
        <v>2.0515025915061345E-2</v>
      </c>
    </row>
    <row r="5821" spans="2:7">
      <c r="B5821" s="283">
        <v>39258.645833333336</v>
      </c>
      <c r="C5821" s="284">
        <v>94.07</v>
      </c>
      <c r="D5821" s="98">
        <f t="shared" si="185"/>
        <v>-2.1327507282563607E-2</v>
      </c>
      <c r="E5821" s="98">
        <v>-3.0406101834673294E-2</v>
      </c>
      <c r="F5821" s="98">
        <v>5812</v>
      </c>
      <c r="G5821" s="76">
        <f t="shared" ca="1" si="184"/>
        <v>-2.6277596298088027E-2</v>
      </c>
    </row>
    <row r="5822" spans="2:7">
      <c r="B5822" s="283">
        <v>44712.645833333336</v>
      </c>
      <c r="C5822" s="284">
        <v>384.42</v>
      </c>
      <c r="D5822" s="98">
        <f t="shared" si="185"/>
        <v>3.0865313064739031</v>
      </c>
      <c r="E5822" s="98">
        <v>-3.0515484717038133E-2</v>
      </c>
      <c r="F5822" s="98">
        <v>5813</v>
      </c>
      <c r="G5822" s="76">
        <f t="shared" ca="1" si="184"/>
        <v>6.7019901174681346E-2</v>
      </c>
    </row>
    <row r="5823" spans="2:7">
      <c r="B5823" s="283">
        <v>45666.645833333336</v>
      </c>
      <c r="C5823" s="284">
        <v>1573.57</v>
      </c>
      <c r="D5823" s="98">
        <f t="shared" si="185"/>
        <v>3.093361427605223</v>
      </c>
      <c r="E5823" s="98">
        <v>-3.0527625807087566E-2</v>
      </c>
      <c r="F5823" s="98">
        <v>5814</v>
      </c>
      <c r="G5823" s="76">
        <f t="shared" ca="1" si="184"/>
        <v>1.8896723853265209E-2</v>
      </c>
    </row>
    <row r="5824" spans="2:7">
      <c r="B5824" s="283">
        <v>37078.645833333336</v>
      </c>
      <c r="C5824" s="284">
        <v>22.33</v>
      </c>
      <c r="D5824" s="98">
        <f t="shared" si="185"/>
        <v>-0.98580933800212256</v>
      </c>
      <c r="E5824" s="98">
        <v>-3.081597222222221E-2</v>
      </c>
      <c r="F5824" s="98">
        <v>5815</v>
      </c>
      <c r="G5824" s="76">
        <f t="shared" ca="1" si="184"/>
        <v>-1.8520167858787118E-2</v>
      </c>
    </row>
    <row r="5825" spans="2:7">
      <c r="B5825" s="283">
        <v>38870.645833333336</v>
      </c>
      <c r="C5825" s="284">
        <v>86.13</v>
      </c>
      <c r="D5825" s="98">
        <f t="shared" si="185"/>
        <v>2.8571428571428572</v>
      </c>
      <c r="E5825" s="98">
        <v>-3.0831551704737392E-2</v>
      </c>
      <c r="F5825" s="98">
        <v>5816</v>
      </c>
      <c r="G5825" s="76">
        <f t="shared" ca="1" si="184"/>
        <v>-2.6491893294718637E-2</v>
      </c>
    </row>
    <row r="5826" spans="2:7">
      <c r="B5826" s="283">
        <v>45103.645833333336</v>
      </c>
      <c r="C5826" s="284">
        <v>541.87</v>
      </c>
      <c r="D5826" s="98">
        <f t="shared" si="185"/>
        <v>5.2913038430279817</v>
      </c>
      <c r="E5826" s="98">
        <v>-3.0869386368107543E-2</v>
      </c>
      <c r="F5826" s="98">
        <v>5817</v>
      </c>
      <c r="G5826" s="76">
        <f t="shared" ca="1" si="184"/>
        <v>8.232389235832048E-3</v>
      </c>
    </row>
    <row r="5827" spans="2:7">
      <c r="B5827" s="283">
        <v>42065.645833333336</v>
      </c>
      <c r="C5827" s="284">
        <v>155.08000000000001</v>
      </c>
      <c r="D5827" s="98">
        <f t="shared" si="185"/>
        <v>-0.71380589440271658</v>
      </c>
      <c r="E5827" s="98">
        <v>-3.0871141107361555E-2</v>
      </c>
      <c r="F5827" s="98">
        <v>5818</v>
      </c>
      <c r="G5827" s="76">
        <f t="shared" ca="1" si="184"/>
        <v>2.0675279775297295E-3</v>
      </c>
    </row>
    <row r="5828" spans="2:7">
      <c r="B5828" s="283">
        <v>39484.645833333336</v>
      </c>
      <c r="C5828" s="284">
        <v>89.09</v>
      </c>
      <c r="D5828" s="98">
        <f t="shared" si="185"/>
        <v>-0.42552231106525662</v>
      </c>
      <c r="E5828" s="98">
        <v>-3.0893070814750345E-2</v>
      </c>
      <c r="F5828" s="98">
        <v>5819</v>
      </c>
      <c r="G5828" s="76">
        <f t="shared" ca="1" si="184"/>
        <v>-3.1243945535522497E-2</v>
      </c>
    </row>
    <row r="5829" spans="2:7">
      <c r="B5829" s="283">
        <v>43836.645833333336</v>
      </c>
      <c r="C5829" s="284">
        <v>431.37</v>
      </c>
      <c r="D5829" s="98">
        <f t="shared" si="185"/>
        <v>3.8419575709956222</v>
      </c>
      <c r="E5829" s="98">
        <v>-3.0955857576097867E-2</v>
      </c>
      <c r="F5829" s="98">
        <v>5820</v>
      </c>
      <c r="G5829" s="76">
        <f t="shared" ca="1" si="184"/>
        <v>-1.440199941718605E-2</v>
      </c>
    </row>
    <row r="5830" spans="2:7">
      <c r="B5830" s="283">
        <v>36892.645833333336</v>
      </c>
      <c r="C5830" s="284">
        <v>35.979999999999997</v>
      </c>
      <c r="D5830" s="98">
        <f t="shared" si="185"/>
        <v>-0.91659132531237686</v>
      </c>
      <c r="E5830" s="98">
        <v>-3.0972259628333054E-2</v>
      </c>
      <c r="F5830" s="98">
        <v>5821</v>
      </c>
      <c r="G5830" s="76">
        <f t="shared" ca="1" si="184"/>
        <v>-2.0989375860984146E-2</v>
      </c>
    </row>
    <row r="5831" spans="2:7">
      <c r="B5831" s="283">
        <v>44685.645833333336</v>
      </c>
      <c r="C5831" s="284">
        <v>391.92</v>
      </c>
      <c r="D5831" s="98">
        <f t="shared" si="185"/>
        <v>9.8927181767648715</v>
      </c>
      <c r="E5831" s="98">
        <v>-3.0980343676597744E-2</v>
      </c>
      <c r="F5831" s="98">
        <v>5822</v>
      </c>
      <c r="G5831" s="76">
        <f t="shared" ca="1" si="184"/>
        <v>-1.5920507749627905E-2</v>
      </c>
    </row>
    <row r="5832" spans="2:7">
      <c r="B5832" s="283">
        <v>41619.645833333336</v>
      </c>
      <c r="C5832" s="284">
        <v>182.49</v>
      </c>
      <c r="D5832" s="98">
        <f t="shared" si="185"/>
        <v>-0.53436925903245558</v>
      </c>
      <c r="E5832" s="98">
        <v>-3.1009398396431798E-2</v>
      </c>
      <c r="F5832" s="98">
        <v>5823</v>
      </c>
      <c r="G5832" s="76">
        <f t="shared" ca="1" si="184"/>
        <v>-2.7599776808291905E-2</v>
      </c>
    </row>
    <row r="5833" spans="2:7">
      <c r="B5833" s="283">
        <v>37046.645833333336</v>
      </c>
      <c r="C5833" s="284">
        <v>22.8</v>
      </c>
      <c r="D5833" s="98">
        <f t="shared" si="185"/>
        <v>-0.87506164721354596</v>
      </c>
      <c r="E5833" s="98">
        <v>-3.1024224394390121E-2</v>
      </c>
      <c r="F5833" s="98">
        <v>5824</v>
      </c>
      <c r="G5833" s="76">
        <f t="shared" ca="1" si="184"/>
        <v>-3.7351126637315532E-2</v>
      </c>
    </row>
    <row r="5834" spans="2:7">
      <c r="B5834" s="283">
        <v>45418.645833333336</v>
      </c>
      <c r="C5834" s="284">
        <v>1094.3499999999999</v>
      </c>
      <c r="D5834" s="98">
        <f t="shared" si="185"/>
        <v>46.997807017543856</v>
      </c>
      <c r="E5834" s="98">
        <v>-3.1034177439348443E-2</v>
      </c>
      <c r="F5834" s="98">
        <v>5825</v>
      </c>
      <c r="G5834" s="76">
        <f t="shared" ref="G5834:G5897" ca="1" si="186">_xlfn.NORM.INV(RAND(),M$12,M$13)</f>
        <v>-1.1935477582930475E-2</v>
      </c>
    </row>
    <row r="5835" spans="2:7">
      <c r="B5835" s="283">
        <v>38429.645833333336</v>
      </c>
      <c r="C5835" s="284">
        <v>56.63</v>
      </c>
      <c r="D5835" s="98">
        <f t="shared" ref="D5835:D5898" si="187">C5835/C5834-1</f>
        <v>-0.94825238726184491</v>
      </c>
      <c r="E5835" s="98">
        <v>-3.1137724550898249E-2</v>
      </c>
      <c r="F5835" s="98">
        <v>5826</v>
      </c>
      <c r="G5835" s="76">
        <f t="shared" ca="1" si="186"/>
        <v>-3.2294998780250259E-2</v>
      </c>
    </row>
    <row r="5836" spans="2:7">
      <c r="B5836" s="283">
        <v>40252.645833333336</v>
      </c>
      <c r="C5836" s="284">
        <v>113.88</v>
      </c>
      <c r="D5836" s="98">
        <f t="shared" si="187"/>
        <v>1.0109482606392368</v>
      </c>
      <c r="E5836" s="98">
        <v>-3.1138335885656065E-2</v>
      </c>
      <c r="F5836" s="98">
        <v>5827</v>
      </c>
      <c r="G5836" s="76">
        <f t="shared" ca="1" si="186"/>
        <v>3.9711595493398151E-2</v>
      </c>
    </row>
    <row r="5837" spans="2:7">
      <c r="B5837" s="283">
        <v>42956.645833333336</v>
      </c>
      <c r="C5837" s="284">
        <v>328.57</v>
      </c>
      <c r="D5837" s="98">
        <f t="shared" si="187"/>
        <v>1.885230066736916</v>
      </c>
      <c r="E5837" s="98">
        <v>-3.1195636149196515E-2</v>
      </c>
      <c r="F5837" s="98">
        <v>5828</v>
      </c>
      <c r="G5837" s="76">
        <f t="shared" ca="1" si="186"/>
        <v>-1.2895561645861271E-2</v>
      </c>
    </row>
    <row r="5838" spans="2:7">
      <c r="B5838" s="283">
        <v>37348.645833333336</v>
      </c>
      <c r="C5838" s="284">
        <v>24.22</v>
      </c>
      <c r="D5838" s="98">
        <f t="shared" si="187"/>
        <v>-0.92628663602885231</v>
      </c>
      <c r="E5838" s="98">
        <v>-3.1200000000000006E-2</v>
      </c>
      <c r="F5838" s="98">
        <v>5829</v>
      </c>
      <c r="G5838" s="76">
        <f t="shared" ca="1" si="186"/>
        <v>-1.5299647012485047E-2</v>
      </c>
    </row>
    <row r="5839" spans="2:7">
      <c r="B5839" s="283">
        <v>42843.645833333336</v>
      </c>
      <c r="C5839" s="284">
        <v>362.67</v>
      </c>
      <c r="D5839" s="98">
        <f t="shared" si="187"/>
        <v>13.97398843930636</v>
      </c>
      <c r="E5839" s="98">
        <v>-3.12007479631361E-2</v>
      </c>
      <c r="F5839" s="98">
        <v>5830</v>
      </c>
      <c r="G5839" s="76">
        <f t="shared" ca="1" si="186"/>
        <v>2.3549556245325936E-2</v>
      </c>
    </row>
    <row r="5840" spans="2:7">
      <c r="B5840" s="283">
        <v>42485.645833333336</v>
      </c>
      <c r="C5840" s="284">
        <v>375.78</v>
      </c>
      <c r="D5840" s="98">
        <f t="shared" si="187"/>
        <v>3.6148564810985162E-2</v>
      </c>
      <c r="E5840" s="98">
        <v>-3.1245166279969094E-2</v>
      </c>
      <c r="F5840" s="98">
        <v>5831</v>
      </c>
      <c r="G5840" s="76">
        <f t="shared" ca="1" si="186"/>
        <v>-3.0460633197586018E-2</v>
      </c>
    </row>
    <row r="5841" spans="2:7">
      <c r="B5841" s="283">
        <v>44305.645833333336</v>
      </c>
      <c r="C5841" s="284">
        <v>281.2</v>
      </c>
      <c r="D5841" s="98">
        <f t="shared" si="187"/>
        <v>-0.25168981851083083</v>
      </c>
      <c r="E5841" s="98">
        <v>-3.1246770248389399E-2</v>
      </c>
      <c r="F5841" s="98">
        <v>5832</v>
      </c>
      <c r="G5841" s="76">
        <f t="shared" ca="1" si="186"/>
        <v>-1.5504603891553854E-2</v>
      </c>
    </row>
    <row r="5842" spans="2:7">
      <c r="B5842" s="283">
        <v>43243.645833333336</v>
      </c>
      <c r="C5842" s="284">
        <v>254.82</v>
      </c>
      <c r="D5842" s="98">
        <f t="shared" si="187"/>
        <v>-9.3812233285917479E-2</v>
      </c>
      <c r="E5842" s="98">
        <v>-3.1286827599315781E-2</v>
      </c>
      <c r="F5842" s="98">
        <v>5833</v>
      </c>
      <c r="G5842" s="76">
        <f t="shared" ca="1" si="186"/>
        <v>2.7003095847844695E-2</v>
      </c>
    </row>
    <row r="5843" spans="2:7">
      <c r="B5843" s="283">
        <v>40781.645833333336</v>
      </c>
      <c r="C5843" s="284">
        <v>208.67</v>
      </c>
      <c r="D5843" s="98">
        <f t="shared" si="187"/>
        <v>-0.18110823326269532</v>
      </c>
      <c r="E5843" s="98">
        <v>-3.1289169490738677E-2</v>
      </c>
      <c r="F5843" s="98">
        <v>5834</v>
      </c>
      <c r="G5843" s="76">
        <f t="shared" ca="1" si="186"/>
        <v>4.825340566069318E-2</v>
      </c>
    </row>
    <row r="5844" spans="2:7">
      <c r="B5844" s="283">
        <v>45219.645833333336</v>
      </c>
      <c r="C5844" s="284">
        <v>743.35</v>
      </c>
      <c r="D5844" s="98">
        <f t="shared" si="187"/>
        <v>2.5623232855705185</v>
      </c>
      <c r="E5844" s="98">
        <v>-3.1314342307592002E-2</v>
      </c>
      <c r="F5844" s="98">
        <v>5835</v>
      </c>
      <c r="G5844" s="76">
        <f t="shared" ca="1" si="186"/>
        <v>2.2501979394263783E-2</v>
      </c>
    </row>
    <row r="5845" spans="2:7">
      <c r="B5845" s="283">
        <v>45419.645833333336</v>
      </c>
      <c r="C5845" s="284">
        <v>1060.08</v>
      </c>
      <c r="D5845" s="98">
        <f t="shared" si="187"/>
        <v>0.42608461693683974</v>
      </c>
      <c r="E5845" s="98">
        <v>-3.1315392698862299E-2</v>
      </c>
      <c r="F5845" s="98">
        <v>5836</v>
      </c>
      <c r="G5845" s="76">
        <f t="shared" ca="1" si="186"/>
        <v>9.3907196801440631E-3</v>
      </c>
    </row>
    <row r="5846" spans="2:7">
      <c r="B5846" s="283">
        <v>41424.645833333336</v>
      </c>
      <c r="C5846" s="284">
        <v>214.61</v>
      </c>
      <c r="D5846" s="98">
        <f t="shared" si="187"/>
        <v>-0.79755301486680241</v>
      </c>
      <c r="E5846" s="98">
        <v>-3.1412194791713643E-2</v>
      </c>
      <c r="F5846" s="98">
        <v>5837</v>
      </c>
      <c r="G5846" s="76">
        <f t="shared" ca="1" si="186"/>
        <v>1.7556465937236497E-3</v>
      </c>
    </row>
    <row r="5847" spans="2:7">
      <c r="B5847" s="283">
        <v>42955.645833333336</v>
      </c>
      <c r="C5847" s="284">
        <v>339.15</v>
      </c>
      <c r="D5847" s="98">
        <f t="shared" si="187"/>
        <v>0.58030846652066526</v>
      </c>
      <c r="E5847" s="98">
        <v>-3.1415107810938148E-2</v>
      </c>
      <c r="F5847" s="98">
        <v>5838</v>
      </c>
      <c r="G5847" s="76">
        <f t="shared" ca="1" si="186"/>
        <v>2.5206537493120216E-3</v>
      </c>
    </row>
    <row r="5848" spans="2:7">
      <c r="B5848" s="283">
        <v>39836.645833333336</v>
      </c>
      <c r="C5848" s="284">
        <v>50.22</v>
      </c>
      <c r="D5848" s="98">
        <f t="shared" si="187"/>
        <v>-0.8519239274657231</v>
      </c>
      <c r="E5848" s="98">
        <v>-3.1436837029893971E-2</v>
      </c>
      <c r="F5848" s="98">
        <v>5839</v>
      </c>
      <c r="G5848" s="76">
        <f t="shared" ca="1" si="186"/>
        <v>-5.7863620709069197E-2</v>
      </c>
    </row>
    <row r="5849" spans="2:7">
      <c r="B5849" s="283">
        <v>37564.645833333336</v>
      </c>
      <c r="C5849" s="284">
        <v>22.49</v>
      </c>
      <c r="D5849" s="98">
        <f t="shared" si="187"/>
        <v>-0.55217045001991238</v>
      </c>
      <c r="E5849" s="98">
        <v>-3.1438415159345423E-2</v>
      </c>
      <c r="F5849" s="98">
        <v>5840</v>
      </c>
      <c r="G5849" s="76">
        <f t="shared" ca="1" si="186"/>
        <v>3.6271230333226989E-2</v>
      </c>
    </row>
    <row r="5850" spans="2:7">
      <c r="B5850" s="283">
        <v>44160.645833333336</v>
      </c>
      <c r="C5850" s="284">
        <v>302.3</v>
      </c>
      <c r="D5850" s="98">
        <f t="shared" si="187"/>
        <v>12.441529568697201</v>
      </c>
      <c r="E5850" s="98">
        <v>-3.1493288053054735E-2</v>
      </c>
      <c r="F5850" s="98">
        <v>5841</v>
      </c>
      <c r="G5850" s="76">
        <f t="shared" ca="1" si="186"/>
        <v>-3.6114339281477447E-3</v>
      </c>
    </row>
    <row r="5851" spans="2:7">
      <c r="B5851" s="283">
        <v>36839.645833333336</v>
      </c>
      <c r="C5851" s="284">
        <v>25.81</v>
      </c>
      <c r="D5851" s="98">
        <f t="shared" si="187"/>
        <v>-0.9146212371816077</v>
      </c>
      <c r="E5851" s="98">
        <v>-3.1519699812382784E-2</v>
      </c>
      <c r="F5851" s="98">
        <v>5842</v>
      </c>
      <c r="G5851" s="76">
        <f t="shared" ca="1" si="186"/>
        <v>5.20802453500884E-2</v>
      </c>
    </row>
    <row r="5852" spans="2:7">
      <c r="B5852" s="283">
        <v>37001.645833333336</v>
      </c>
      <c r="C5852" s="284">
        <v>24.53</v>
      </c>
      <c r="D5852" s="98">
        <f t="shared" si="187"/>
        <v>-4.9593180937620995E-2</v>
      </c>
      <c r="E5852" s="98">
        <v>-3.158310303987355E-2</v>
      </c>
      <c r="F5852" s="98">
        <v>5843</v>
      </c>
      <c r="G5852" s="76">
        <f t="shared" ca="1" si="186"/>
        <v>-1.2157668043412066E-2</v>
      </c>
    </row>
    <row r="5853" spans="2:7">
      <c r="B5853" s="283">
        <v>44071.645833333336</v>
      </c>
      <c r="C5853" s="284">
        <v>334.23</v>
      </c>
      <c r="D5853" s="98">
        <f t="shared" si="187"/>
        <v>12.625356706074195</v>
      </c>
      <c r="E5853" s="98">
        <v>-3.1638418079095953E-2</v>
      </c>
      <c r="F5853" s="98">
        <v>5844</v>
      </c>
      <c r="G5853" s="76">
        <f t="shared" ca="1" si="186"/>
        <v>-9.7181419755611731E-3</v>
      </c>
    </row>
    <row r="5854" spans="2:7">
      <c r="B5854" s="283">
        <v>45482.645833333336</v>
      </c>
      <c r="C5854" s="284">
        <v>1363.85</v>
      </c>
      <c r="D5854" s="98">
        <f t="shared" si="187"/>
        <v>3.0805732579361509</v>
      </c>
      <c r="E5854" s="98">
        <v>-3.167976598720601E-2</v>
      </c>
      <c r="F5854" s="98">
        <v>5845</v>
      </c>
      <c r="G5854" s="76">
        <f t="shared" ca="1" si="186"/>
        <v>-1.3153753627701844E-2</v>
      </c>
    </row>
    <row r="5855" spans="2:7">
      <c r="B5855" s="283">
        <v>40728.645833333336</v>
      </c>
      <c r="C5855" s="284">
        <v>189.6</v>
      </c>
      <c r="D5855" s="98">
        <f t="shared" si="187"/>
        <v>-0.86098177952120836</v>
      </c>
      <c r="E5855" s="98">
        <v>-3.1763864773771799E-2</v>
      </c>
      <c r="F5855" s="98">
        <v>5846</v>
      </c>
      <c r="G5855" s="76">
        <f t="shared" ca="1" si="186"/>
        <v>2.0227795122995742E-2</v>
      </c>
    </row>
    <row r="5856" spans="2:7">
      <c r="B5856" s="283">
        <v>37838.645833333336</v>
      </c>
      <c r="C5856" s="284">
        <v>24.04</v>
      </c>
      <c r="D5856" s="98">
        <f t="shared" si="187"/>
        <v>-0.87320675105485235</v>
      </c>
      <c r="E5856" s="98">
        <v>-3.1816351188078906E-2</v>
      </c>
      <c r="F5856" s="98">
        <v>5847</v>
      </c>
      <c r="G5856" s="76">
        <f t="shared" ca="1" si="186"/>
        <v>2.0573804752291109E-2</v>
      </c>
    </row>
    <row r="5857" spans="2:7">
      <c r="B5857" s="283">
        <v>42269.645833333336</v>
      </c>
      <c r="C5857" s="284">
        <v>213.58</v>
      </c>
      <c r="D5857" s="98">
        <f t="shared" si="187"/>
        <v>7.8843594009983367</v>
      </c>
      <c r="E5857" s="98">
        <v>-3.1822302810516678E-2</v>
      </c>
      <c r="F5857" s="98">
        <v>5848</v>
      </c>
      <c r="G5857" s="76">
        <f t="shared" ca="1" si="186"/>
        <v>-3.4554904137241362E-2</v>
      </c>
    </row>
    <row r="5858" spans="2:7">
      <c r="B5858" s="283">
        <v>43887.645833333336</v>
      </c>
      <c r="C5858" s="284">
        <v>395.9</v>
      </c>
      <c r="D5858" s="98">
        <f t="shared" si="187"/>
        <v>0.85363798108437106</v>
      </c>
      <c r="E5858" s="98">
        <v>-3.1863644144474623E-2</v>
      </c>
      <c r="F5858" s="98">
        <v>5849</v>
      </c>
      <c r="G5858" s="76">
        <f t="shared" ca="1" si="186"/>
        <v>-2.679612590138146E-2</v>
      </c>
    </row>
    <row r="5859" spans="2:7">
      <c r="B5859" s="283">
        <v>45496.645833333336</v>
      </c>
      <c r="C5859" s="284">
        <v>1380.25</v>
      </c>
      <c r="D5859" s="98">
        <f t="shared" si="187"/>
        <v>2.4863601919676688</v>
      </c>
      <c r="E5859" s="98">
        <v>-3.1960556030915521E-2</v>
      </c>
      <c r="F5859" s="98">
        <v>5850</v>
      </c>
      <c r="G5859" s="76">
        <f t="shared" ca="1" si="186"/>
        <v>-2.2097791742239077E-3</v>
      </c>
    </row>
    <row r="5860" spans="2:7">
      <c r="B5860" s="283">
        <v>42283.645833333336</v>
      </c>
      <c r="C5860" s="284">
        <v>217.68</v>
      </c>
      <c r="D5860" s="98">
        <f t="shared" si="187"/>
        <v>-0.84228944031878283</v>
      </c>
      <c r="E5860" s="98">
        <v>-3.1974029439231555E-2</v>
      </c>
      <c r="F5860" s="98">
        <v>5851</v>
      </c>
      <c r="G5860" s="76">
        <f t="shared" ca="1" si="186"/>
        <v>1.1812584649133347E-2</v>
      </c>
    </row>
    <row r="5861" spans="2:7">
      <c r="B5861" s="283">
        <v>40885.645833333336</v>
      </c>
      <c r="C5861" s="284">
        <v>187.09</v>
      </c>
      <c r="D5861" s="98">
        <f t="shared" si="187"/>
        <v>-0.1405273796398383</v>
      </c>
      <c r="E5861" s="98">
        <v>-3.1975992135354736E-2</v>
      </c>
      <c r="F5861" s="98">
        <v>5852</v>
      </c>
      <c r="G5861" s="76">
        <f t="shared" ca="1" si="186"/>
        <v>2.0631538221940532E-3</v>
      </c>
    </row>
    <row r="5862" spans="2:7">
      <c r="B5862" s="283">
        <v>43899.645833333336</v>
      </c>
      <c r="C5862" s="284">
        <v>379.35</v>
      </c>
      <c r="D5862" s="98">
        <f t="shared" si="187"/>
        <v>1.0276337591533489</v>
      </c>
      <c r="E5862" s="98">
        <v>-3.2072872014696885E-2</v>
      </c>
      <c r="F5862" s="98">
        <v>5853</v>
      </c>
      <c r="G5862" s="76">
        <f t="shared" ca="1" si="186"/>
        <v>-3.7679489308388027E-2</v>
      </c>
    </row>
    <row r="5863" spans="2:7">
      <c r="B5863" s="283">
        <v>40396.645833333336</v>
      </c>
      <c r="C5863" s="284">
        <v>116.98</v>
      </c>
      <c r="D5863" s="98">
        <f t="shared" si="187"/>
        <v>-0.69163042045604328</v>
      </c>
      <c r="E5863" s="98">
        <v>-3.210325997021346E-2</v>
      </c>
      <c r="F5863" s="98">
        <v>5854</v>
      </c>
      <c r="G5863" s="76">
        <f t="shared" ca="1" si="186"/>
        <v>2.1410597420627838E-2</v>
      </c>
    </row>
    <row r="5864" spans="2:7">
      <c r="B5864" s="283">
        <v>43522.645833333336</v>
      </c>
      <c r="C5864" s="284">
        <v>295.18</v>
      </c>
      <c r="D5864" s="98">
        <f t="shared" si="187"/>
        <v>1.523337322619251</v>
      </c>
      <c r="E5864" s="98">
        <v>-3.2133254639648556E-2</v>
      </c>
      <c r="F5864" s="98">
        <v>5855</v>
      </c>
      <c r="G5864" s="76">
        <f t="shared" ca="1" si="186"/>
        <v>1.69736009777132E-2</v>
      </c>
    </row>
    <row r="5865" spans="2:7">
      <c r="B5865" s="283">
        <v>45525.645833333336</v>
      </c>
      <c r="C5865" s="284">
        <v>1885.78</v>
      </c>
      <c r="D5865" s="98">
        <f t="shared" si="187"/>
        <v>5.3885764618199063</v>
      </c>
      <c r="E5865" s="98">
        <v>-3.2198797035698945E-2</v>
      </c>
      <c r="F5865" s="98">
        <v>5856</v>
      </c>
      <c r="G5865" s="76">
        <f t="shared" ca="1" si="186"/>
        <v>-4.487684239869439E-3</v>
      </c>
    </row>
    <row r="5866" spans="2:7">
      <c r="B5866" s="283">
        <v>42950.645833333336</v>
      </c>
      <c r="C5866" s="284">
        <v>352.1</v>
      </c>
      <c r="D5866" s="98">
        <f t="shared" si="187"/>
        <v>-0.81328680970208611</v>
      </c>
      <c r="E5866" s="98">
        <v>-3.2213732065306977E-2</v>
      </c>
      <c r="F5866" s="98">
        <v>5857</v>
      </c>
      <c r="G5866" s="76">
        <f t="shared" ca="1" si="186"/>
        <v>7.8278244255450633E-3</v>
      </c>
    </row>
    <row r="5867" spans="2:7">
      <c r="B5867" s="283">
        <v>42550.645833333336</v>
      </c>
      <c r="C5867" s="284">
        <v>290.25</v>
      </c>
      <c r="D5867" s="98">
        <f t="shared" si="187"/>
        <v>-0.17566032377165586</v>
      </c>
      <c r="E5867" s="98">
        <v>-3.2338723120519997E-2</v>
      </c>
      <c r="F5867" s="98">
        <v>5858</v>
      </c>
      <c r="G5867" s="76">
        <f t="shared" ca="1" si="186"/>
        <v>3.4477023562543424E-3</v>
      </c>
    </row>
    <row r="5868" spans="2:7">
      <c r="B5868" s="283">
        <v>45558.645833333336</v>
      </c>
      <c r="C5868" s="284">
        <v>2450.7800000000002</v>
      </c>
      <c r="D5868" s="98">
        <f t="shared" si="187"/>
        <v>7.4436864771748503</v>
      </c>
      <c r="E5868" s="98">
        <v>-3.2352569569474521E-2</v>
      </c>
      <c r="F5868" s="98">
        <v>5859</v>
      </c>
      <c r="G5868" s="76">
        <f t="shared" ca="1" si="186"/>
        <v>-2.2628586120052314E-2</v>
      </c>
    </row>
    <row r="5869" spans="2:7">
      <c r="B5869" s="283">
        <v>42726.645833333336</v>
      </c>
      <c r="C5869" s="284">
        <v>281.13</v>
      </c>
      <c r="D5869" s="98">
        <f t="shared" si="187"/>
        <v>-0.88528958127616519</v>
      </c>
      <c r="E5869" s="98">
        <v>-3.235466216913907E-2</v>
      </c>
      <c r="F5869" s="98">
        <v>5860</v>
      </c>
      <c r="G5869" s="76">
        <f t="shared" ca="1" si="186"/>
        <v>-1.2452229683298028E-2</v>
      </c>
    </row>
    <row r="5870" spans="2:7">
      <c r="B5870" s="283">
        <v>38188.645833333336</v>
      </c>
      <c r="C5870" s="284">
        <v>25.67</v>
      </c>
      <c r="D5870" s="98">
        <f t="shared" si="187"/>
        <v>-0.90868992992565711</v>
      </c>
      <c r="E5870" s="98">
        <v>-3.2416132679984888E-2</v>
      </c>
      <c r="F5870" s="98">
        <v>5861</v>
      </c>
      <c r="G5870" s="76">
        <f t="shared" ca="1" si="186"/>
        <v>7.3561674119643865E-3</v>
      </c>
    </row>
    <row r="5871" spans="2:7">
      <c r="B5871" s="283">
        <v>39771.645833333336</v>
      </c>
      <c r="C5871" s="284">
        <v>55.76</v>
      </c>
      <c r="D5871" s="98">
        <f t="shared" si="187"/>
        <v>1.1721854304635762</v>
      </c>
      <c r="E5871" s="98">
        <v>-3.2448377581121068E-2</v>
      </c>
      <c r="F5871" s="98">
        <v>5862</v>
      </c>
      <c r="G5871" s="76">
        <f t="shared" ca="1" si="186"/>
        <v>-2.1196582678757649E-2</v>
      </c>
    </row>
    <row r="5872" spans="2:7">
      <c r="B5872" s="283">
        <v>41052.645833333336</v>
      </c>
      <c r="C5872" s="284">
        <v>220</v>
      </c>
      <c r="D5872" s="98">
        <f t="shared" si="187"/>
        <v>2.9454806312769013</v>
      </c>
      <c r="E5872" s="98">
        <v>-3.2541776605101158E-2</v>
      </c>
      <c r="F5872" s="98">
        <v>5863</v>
      </c>
      <c r="G5872" s="76">
        <f t="shared" ca="1" si="186"/>
        <v>1.3940562185330891E-2</v>
      </c>
    </row>
    <row r="5873" spans="2:7">
      <c r="B5873" s="283">
        <v>37334.645833333336</v>
      </c>
      <c r="C5873" s="284">
        <v>24</v>
      </c>
      <c r="D5873" s="98">
        <f t="shared" si="187"/>
        <v>-0.89090909090909087</v>
      </c>
      <c r="E5873" s="98">
        <v>-3.2648125755743607E-2</v>
      </c>
      <c r="F5873" s="98">
        <v>5864</v>
      </c>
      <c r="G5873" s="76">
        <f t="shared" ca="1" si="186"/>
        <v>-4.1247112948586656E-2</v>
      </c>
    </row>
    <row r="5874" spans="2:7">
      <c r="B5874" s="283">
        <v>45568.645833333336</v>
      </c>
      <c r="C5874" s="284">
        <v>2198.73</v>
      </c>
      <c r="D5874" s="98">
        <f t="shared" si="187"/>
        <v>90.613749999999996</v>
      </c>
      <c r="E5874" s="98">
        <v>-3.2717434340768015E-2</v>
      </c>
      <c r="F5874" s="98">
        <v>5865</v>
      </c>
      <c r="G5874" s="76">
        <f t="shared" ca="1" si="186"/>
        <v>-4.2725134137807576E-2</v>
      </c>
    </row>
    <row r="5875" spans="2:7">
      <c r="B5875" s="283">
        <v>37543.645833333336</v>
      </c>
      <c r="C5875" s="284">
        <v>25.38</v>
      </c>
      <c r="D5875" s="98">
        <f t="shared" si="187"/>
        <v>-0.988456972888895</v>
      </c>
      <c r="E5875" s="98">
        <v>-3.2774390243902385E-2</v>
      </c>
      <c r="F5875" s="98">
        <v>5866</v>
      </c>
      <c r="G5875" s="76">
        <f t="shared" ca="1" si="186"/>
        <v>1.9354353762202178E-2</v>
      </c>
    </row>
    <row r="5876" spans="2:7">
      <c r="B5876" s="283">
        <v>40738.645833333336</v>
      </c>
      <c r="C5876" s="284">
        <v>193.81</v>
      </c>
      <c r="D5876" s="98">
        <f t="shared" si="187"/>
        <v>6.6363278171788815</v>
      </c>
      <c r="E5876" s="98">
        <v>-3.2787703363609144E-2</v>
      </c>
      <c r="F5876" s="98">
        <v>5867</v>
      </c>
      <c r="G5876" s="76">
        <f t="shared" ca="1" si="186"/>
        <v>-1.1580288598700242E-2</v>
      </c>
    </row>
    <row r="5877" spans="2:7">
      <c r="B5877" s="283">
        <v>38894.645833333336</v>
      </c>
      <c r="C5877" s="284">
        <v>85.53</v>
      </c>
      <c r="D5877" s="98">
        <f t="shared" si="187"/>
        <v>-0.55869150198648154</v>
      </c>
      <c r="E5877" s="98">
        <v>-3.2794300576727387E-2</v>
      </c>
      <c r="F5877" s="98">
        <v>5868</v>
      </c>
      <c r="G5877" s="76">
        <f t="shared" ca="1" si="186"/>
        <v>1.156430179846389E-2</v>
      </c>
    </row>
    <row r="5878" spans="2:7">
      <c r="B5878" s="283">
        <v>45895.645833333336</v>
      </c>
      <c r="C5878" s="284">
        <v>3508.17</v>
      </c>
      <c r="D5878" s="98">
        <f t="shared" si="187"/>
        <v>40.016836197825327</v>
      </c>
      <c r="E5878" s="98">
        <v>-3.2850609125720576E-2</v>
      </c>
      <c r="F5878" s="98">
        <v>5869</v>
      </c>
      <c r="G5878" s="76">
        <f t="shared" ca="1" si="186"/>
        <v>-3.0249713967341871E-2</v>
      </c>
    </row>
    <row r="5879" spans="2:7">
      <c r="B5879" s="283">
        <v>40042.645833333336</v>
      </c>
      <c r="C5879" s="284">
        <v>107.06</v>
      </c>
      <c r="D5879" s="98">
        <f t="shared" si="187"/>
        <v>-0.96948266475113809</v>
      </c>
      <c r="E5879" s="98">
        <v>-3.2881662149954805E-2</v>
      </c>
      <c r="F5879" s="98">
        <v>5870</v>
      </c>
      <c r="G5879" s="76">
        <f t="shared" ca="1" si="186"/>
        <v>-8.2200246611672148E-2</v>
      </c>
    </row>
    <row r="5880" spans="2:7">
      <c r="B5880" s="283">
        <v>40113.645833333336</v>
      </c>
      <c r="C5880" s="284">
        <v>116.7</v>
      </c>
      <c r="D5880" s="98">
        <f t="shared" si="187"/>
        <v>9.0042966560807125E-2</v>
      </c>
      <c r="E5880" s="98">
        <v>-3.2899643656252531E-2</v>
      </c>
      <c r="F5880" s="98">
        <v>5871</v>
      </c>
      <c r="G5880" s="76">
        <f t="shared" ca="1" si="186"/>
        <v>2.2392544940761283E-4</v>
      </c>
    </row>
    <row r="5881" spans="2:7">
      <c r="B5881" s="283">
        <v>45139.645833333336</v>
      </c>
      <c r="C5881" s="284">
        <v>694.83</v>
      </c>
      <c r="D5881" s="98">
        <f t="shared" si="187"/>
        <v>4.9539845758354755</v>
      </c>
      <c r="E5881" s="98">
        <v>-3.2916713060906377E-2</v>
      </c>
      <c r="F5881" s="98">
        <v>5872</v>
      </c>
      <c r="G5881" s="76">
        <f t="shared" ca="1" si="186"/>
        <v>-7.6261575061793346E-2</v>
      </c>
    </row>
    <row r="5882" spans="2:7">
      <c r="B5882" s="283">
        <v>38449.645833333336</v>
      </c>
      <c r="C5882" s="284">
        <v>50.52</v>
      </c>
      <c r="D5882" s="98">
        <f t="shared" si="187"/>
        <v>-0.92729156772160093</v>
      </c>
      <c r="E5882" s="98">
        <v>-3.3110047846889867E-2</v>
      </c>
      <c r="F5882" s="98">
        <v>5873</v>
      </c>
      <c r="G5882" s="76">
        <f t="shared" ca="1" si="186"/>
        <v>-4.4101495761559223E-2</v>
      </c>
    </row>
    <row r="5883" spans="2:7">
      <c r="B5883" s="283">
        <v>45846.645833333336</v>
      </c>
      <c r="C5883" s="284">
        <v>2748.17</v>
      </c>
      <c r="D5883" s="98">
        <f t="shared" si="187"/>
        <v>53.39766429136975</v>
      </c>
      <c r="E5883" s="98">
        <v>-3.3185576077396584E-2</v>
      </c>
      <c r="F5883" s="98">
        <v>5874</v>
      </c>
      <c r="G5883" s="76">
        <f t="shared" ca="1" si="186"/>
        <v>-3.9948038344833292E-2</v>
      </c>
    </row>
    <row r="5884" spans="2:7">
      <c r="B5884" s="283">
        <v>45572.645833333336</v>
      </c>
      <c r="C5884" s="284">
        <v>2135.6999999999998</v>
      </c>
      <c r="D5884" s="98">
        <f t="shared" si="187"/>
        <v>-0.22286466994399923</v>
      </c>
      <c r="E5884" s="98">
        <v>-3.3239329509807125E-2</v>
      </c>
      <c r="F5884" s="98">
        <v>5875</v>
      </c>
      <c r="G5884" s="76">
        <f t="shared" ca="1" si="186"/>
        <v>3.8292554301516166E-2</v>
      </c>
    </row>
    <row r="5885" spans="2:7">
      <c r="B5885" s="283">
        <v>45491.645833333336</v>
      </c>
      <c r="C5885" s="284">
        <v>1430.75</v>
      </c>
      <c r="D5885" s="98">
        <f t="shared" si="187"/>
        <v>-0.3300791309640867</v>
      </c>
      <c r="E5885" s="98">
        <v>-3.3244366363728517E-2</v>
      </c>
      <c r="F5885" s="98">
        <v>5876</v>
      </c>
      <c r="G5885" s="76">
        <f t="shared" ca="1" si="186"/>
        <v>-6.9944365350077444E-4</v>
      </c>
    </row>
    <row r="5886" spans="2:7">
      <c r="B5886" s="283">
        <v>36531.645833333336</v>
      </c>
      <c r="C5886" s="284">
        <v>38.67</v>
      </c>
      <c r="D5886" s="98">
        <f t="shared" si="187"/>
        <v>-0.97297221736851303</v>
      </c>
      <c r="E5886" s="98">
        <v>-3.3250000000000002E-2</v>
      </c>
      <c r="F5886" s="98">
        <v>5877</v>
      </c>
      <c r="G5886" s="76">
        <f t="shared" ca="1" si="186"/>
        <v>1.3400540437780858E-3</v>
      </c>
    </row>
    <row r="5887" spans="2:7">
      <c r="B5887" s="283">
        <v>42403.645833333336</v>
      </c>
      <c r="C5887" s="284">
        <v>398.93</v>
      </c>
      <c r="D5887" s="98">
        <f t="shared" si="187"/>
        <v>9.3162658391517965</v>
      </c>
      <c r="E5887" s="98">
        <v>-3.3412483039348739E-2</v>
      </c>
      <c r="F5887" s="98">
        <v>5878</v>
      </c>
      <c r="G5887" s="76">
        <f t="shared" ca="1" si="186"/>
        <v>1.809894730253651E-2</v>
      </c>
    </row>
    <row r="5888" spans="2:7">
      <c r="B5888" s="283">
        <v>43299.645833333336</v>
      </c>
      <c r="C5888" s="284">
        <v>227.05</v>
      </c>
      <c r="D5888" s="98">
        <f t="shared" si="187"/>
        <v>-0.43085253051913863</v>
      </c>
      <c r="E5888" s="98">
        <v>-3.341847594721159E-2</v>
      </c>
      <c r="F5888" s="98">
        <v>5879</v>
      </c>
      <c r="G5888" s="76">
        <f t="shared" ca="1" si="186"/>
        <v>-4.4017134592751153E-2</v>
      </c>
    </row>
    <row r="5889" spans="2:7">
      <c r="B5889" s="283">
        <v>45716.645833333336</v>
      </c>
      <c r="C5889" s="284">
        <v>1729.8</v>
      </c>
      <c r="D5889" s="98">
        <f t="shared" si="187"/>
        <v>6.6185862144901995</v>
      </c>
      <c r="E5889" s="98">
        <v>-3.357729482093974E-2</v>
      </c>
      <c r="F5889" s="98">
        <v>5880</v>
      </c>
      <c r="G5889" s="76">
        <f t="shared" ca="1" si="186"/>
        <v>5.2075682705710453E-2</v>
      </c>
    </row>
    <row r="5890" spans="2:7">
      <c r="B5890" s="283">
        <v>43175.645833333336</v>
      </c>
      <c r="C5890" s="284">
        <v>292.2</v>
      </c>
      <c r="D5890" s="98">
        <f t="shared" si="187"/>
        <v>-0.83107873742629201</v>
      </c>
      <c r="E5890" s="98">
        <v>-3.3666247767709545E-2</v>
      </c>
      <c r="F5890" s="98">
        <v>5881</v>
      </c>
      <c r="G5890" s="76">
        <f t="shared" ca="1" si="186"/>
        <v>3.27188549453412E-2</v>
      </c>
    </row>
    <row r="5891" spans="2:7">
      <c r="B5891" s="283">
        <v>37090.645833333336</v>
      </c>
      <c r="C5891" s="284">
        <v>22.58</v>
      </c>
      <c r="D5891" s="98">
        <f t="shared" si="187"/>
        <v>-0.92272416153319647</v>
      </c>
      <c r="E5891" s="98">
        <v>-3.3804022250748966E-2</v>
      </c>
      <c r="F5891" s="98">
        <v>5882</v>
      </c>
      <c r="G5891" s="76">
        <f t="shared" ca="1" si="186"/>
        <v>5.0665017040193779E-2</v>
      </c>
    </row>
    <row r="5892" spans="2:7">
      <c r="B5892" s="283">
        <v>42578.645833333336</v>
      </c>
      <c r="C5892" s="284">
        <v>392.17</v>
      </c>
      <c r="D5892" s="98">
        <f t="shared" si="187"/>
        <v>16.368024800708593</v>
      </c>
      <c r="E5892" s="98">
        <v>-3.3826065533382521E-2</v>
      </c>
      <c r="F5892" s="98">
        <v>5883</v>
      </c>
      <c r="G5892" s="76">
        <f t="shared" ca="1" si="186"/>
        <v>-1.5582108751866552E-2</v>
      </c>
    </row>
    <row r="5893" spans="2:7">
      <c r="B5893" s="283">
        <v>40120.645833333336</v>
      </c>
      <c r="C5893" s="284">
        <v>113.33</v>
      </c>
      <c r="D5893" s="98">
        <f t="shared" si="187"/>
        <v>-0.71101818089094015</v>
      </c>
      <c r="E5893" s="98">
        <v>-3.384484228473994E-2</v>
      </c>
      <c r="F5893" s="98">
        <v>5884</v>
      </c>
      <c r="G5893" s="76">
        <f t="shared" ca="1" si="186"/>
        <v>-1.9625379495890403E-2</v>
      </c>
    </row>
    <row r="5894" spans="2:7">
      <c r="B5894" s="283">
        <v>39722.645833333336</v>
      </c>
      <c r="C5894" s="284">
        <v>91.07</v>
      </c>
      <c r="D5894" s="98">
        <f t="shared" si="187"/>
        <v>-0.19641754169240278</v>
      </c>
      <c r="E5894" s="98">
        <v>-3.3945051447968666E-2</v>
      </c>
      <c r="F5894" s="98">
        <v>5885</v>
      </c>
      <c r="G5894" s="76">
        <f t="shared" ca="1" si="186"/>
        <v>1.7760909891009907E-2</v>
      </c>
    </row>
    <row r="5895" spans="2:7">
      <c r="B5895" s="283">
        <v>37249.645833333336</v>
      </c>
      <c r="C5895" s="284">
        <v>26.73</v>
      </c>
      <c r="D5895" s="98">
        <f t="shared" si="187"/>
        <v>-0.70648951356099698</v>
      </c>
      <c r="E5895" s="98">
        <v>-3.3971810625225918E-2</v>
      </c>
      <c r="F5895" s="98">
        <v>5886</v>
      </c>
      <c r="G5895" s="76">
        <f t="shared" ca="1" si="186"/>
        <v>-6.3897025377507785E-2</v>
      </c>
    </row>
    <row r="5896" spans="2:7">
      <c r="B5896" s="283">
        <v>37466.645833333336</v>
      </c>
      <c r="C5896" s="284">
        <v>24.07</v>
      </c>
      <c r="D5896" s="98">
        <f t="shared" si="187"/>
        <v>-9.9513655069210616E-2</v>
      </c>
      <c r="E5896" s="98">
        <v>-3.4109149277688711E-2</v>
      </c>
      <c r="F5896" s="98">
        <v>5887</v>
      </c>
      <c r="G5896" s="76">
        <f t="shared" ca="1" si="186"/>
        <v>1.9705323894463448E-2</v>
      </c>
    </row>
    <row r="5897" spans="2:7">
      <c r="B5897" s="283">
        <v>37393.645833333336</v>
      </c>
      <c r="C5897" s="284">
        <v>24.33</v>
      </c>
      <c r="D5897" s="98">
        <f t="shared" si="187"/>
        <v>1.080182800166174E-2</v>
      </c>
      <c r="E5897" s="98">
        <v>-3.4140531957125964E-2</v>
      </c>
      <c r="F5897" s="98">
        <v>5888</v>
      </c>
      <c r="G5897" s="76">
        <f t="shared" ca="1" si="186"/>
        <v>1.138547163104533E-2</v>
      </c>
    </row>
    <row r="5898" spans="2:7">
      <c r="B5898" s="283">
        <v>44095.645833333336</v>
      </c>
      <c r="C5898" s="284">
        <v>305.48</v>
      </c>
      <c r="D5898" s="98">
        <f t="shared" si="187"/>
        <v>11.555692560624745</v>
      </c>
      <c r="E5898" s="98">
        <v>-3.4208030350932672E-2</v>
      </c>
      <c r="F5898" s="98">
        <v>5889</v>
      </c>
      <c r="G5898" s="76">
        <f t="shared" ref="G5898:G5961" ca="1" si="188">_xlfn.NORM.INV(RAND(),M$12,M$13)</f>
        <v>1.9533785754445872E-2</v>
      </c>
    </row>
    <row r="5899" spans="2:7">
      <c r="B5899" s="283">
        <v>41435.645833333336</v>
      </c>
      <c r="C5899" s="284">
        <v>180.89</v>
      </c>
      <c r="D5899" s="98">
        <f t="shared" ref="D5899:D5962" si="189">C5899/C5898-1</f>
        <v>-0.40784994107633898</v>
      </c>
      <c r="E5899" s="98">
        <v>-3.4223171382808504E-2</v>
      </c>
      <c r="F5899" s="98">
        <v>5890</v>
      </c>
      <c r="G5899" s="76">
        <f t="shared" ca="1" si="188"/>
        <v>3.7038160845856503E-2</v>
      </c>
    </row>
    <row r="5900" spans="2:7">
      <c r="B5900" s="283">
        <v>41703.645833333336</v>
      </c>
      <c r="C5900" s="284">
        <v>213.96</v>
      </c>
      <c r="D5900" s="98">
        <f t="shared" si="189"/>
        <v>0.18281828735695749</v>
      </c>
      <c r="E5900" s="98">
        <v>-3.4302220617439927E-2</v>
      </c>
      <c r="F5900" s="98">
        <v>5891</v>
      </c>
      <c r="G5900" s="76">
        <f t="shared" ca="1" si="188"/>
        <v>-3.5637975401637427E-2</v>
      </c>
    </row>
    <row r="5901" spans="2:7">
      <c r="B5901" s="283">
        <v>45625.645833333336</v>
      </c>
      <c r="C5901" s="284">
        <v>1891.05</v>
      </c>
      <c r="D5901" s="98">
        <f t="shared" si="189"/>
        <v>7.8383342680874932</v>
      </c>
      <c r="E5901" s="98">
        <v>-3.4306491065911549E-2</v>
      </c>
      <c r="F5901" s="98">
        <v>5892</v>
      </c>
      <c r="G5901" s="76">
        <f t="shared" ca="1" si="188"/>
        <v>-5.4740107966420683E-2</v>
      </c>
    </row>
    <row r="5902" spans="2:7">
      <c r="B5902" s="283">
        <v>42335.645833333336</v>
      </c>
      <c r="C5902" s="284">
        <v>460.62</v>
      </c>
      <c r="D5902" s="98">
        <f t="shared" si="189"/>
        <v>-0.7564210359324185</v>
      </c>
      <c r="E5902" s="98">
        <v>-3.4440834294099165E-2</v>
      </c>
      <c r="F5902" s="98">
        <v>5893</v>
      </c>
      <c r="G5902" s="76">
        <f t="shared" ca="1" si="188"/>
        <v>5.4046392492358552E-3</v>
      </c>
    </row>
    <row r="5903" spans="2:7">
      <c r="B5903" s="283">
        <v>43238.645833333336</v>
      </c>
      <c r="C5903" s="284">
        <v>261.3</v>
      </c>
      <c r="D5903" s="98">
        <f t="shared" si="189"/>
        <v>-0.43272111501888755</v>
      </c>
      <c r="E5903" s="98">
        <v>-3.4546462220579999E-2</v>
      </c>
      <c r="F5903" s="98">
        <v>5894</v>
      </c>
      <c r="G5903" s="76">
        <f t="shared" ca="1" si="188"/>
        <v>3.0880836934579207E-2</v>
      </c>
    </row>
    <row r="5904" spans="2:7">
      <c r="B5904" s="283">
        <v>40206.645833333336</v>
      </c>
      <c r="C5904" s="284">
        <v>126.23</v>
      </c>
      <c r="D5904" s="98">
        <f t="shared" si="189"/>
        <v>-0.51691542288557213</v>
      </c>
      <c r="E5904" s="98">
        <v>-3.4569789674952167E-2</v>
      </c>
      <c r="F5904" s="98">
        <v>5895</v>
      </c>
      <c r="G5904" s="76">
        <f t="shared" ca="1" si="188"/>
        <v>2.8604332645528311E-2</v>
      </c>
    </row>
    <row r="5905" spans="2:7">
      <c r="B5905" s="283">
        <v>45712.645833333336</v>
      </c>
      <c r="C5905" s="284">
        <v>1862.03</v>
      </c>
      <c r="D5905" s="98">
        <f t="shared" si="189"/>
        <v>13.751089281470332</v>
      </c>
      <c r="E5905" s="98">
        <v>-3.460736838830758E-2</v>
      </c>
      <c r="F5905" s="98">
        <v>5896</v>
      </c>
      <c r="G5905" s="76">
        <f t="shared" ca="1" si="188"/>
        <v>6.8149884774685397E-3</v>
      </c>
    </row>
    <row r="5906" spans="2:7">
      <c r="B5906" s="283">
        <v>38856.645833333336</v>
      </c>
      <c r="C5906" s="284">
        <v>90.82</v>
      </c>
      <c r="D5906" s="98">
        <f t="shared" si="189"/>
        <v>-0.95122527564002723</v>
      </c>
      <c r="E5906" s="98">
        <v>-3.4753958975449195E-2</v>
      </c>
      <c r="F5906" s="98">
        <v>5897</v>
      </c>
      <c r="G5906" s="76">
        <f t="shared" ca="1" si="188"/>
        <v>3.8788446868568846E-2</v>
      </c>
    </row>
    <row r="5907" spans="2:7">
      <c r="B5907" s="283">
        <v>45034.645833333336</v>
      </c>
      <c r="C5907" s="284">
        <v>562.87</v>
      </c>
      <c r="D5907" s="98">
        <f t="shared" si="189"/>
        <v>5.1976436908170012</v>
      </c>
      <c r="E5907" s="98">
        <v>-3.4776644088141961E-2</v>
      </c>
      <c r="F5907" s="98">
        <v>5898</v>
      </c>
      <c r="G5907" s="76">
        <f t="shared" ca="1" si="188"/>
        <v>-1.5149614330292532E-2</v>
      </c>
    </row>
    <row r="5908" spans="2:7">
      <c r="B5908" s="283">
        <v>44998.645833333336</v>
      </c>
      <c r="C5908" s="284">
        <v>616.25</v>
      </c>
      <c r="D5908" s="98">
        <f t="shared" si="189"/>
        <v>9.4835397160978552E-2</v>
      </c>
      <c r="E5908" s="98">
        <v>-3.4817065530635238E-2</v>
      </c>
      <c r="F5908" s="98">
        <v>5899</v>
      </c>
      <c r="G5908" s="76">
        <f t="shared" ca="1" si="188"/>
        <v>-9.4996390517744413E-3</v>
      </c>
    </row>
    <row r="5909" spans="2:7">
      <c r="B5909" s="283">
        <v>43784.645833333336</v>
      </c>
      <c r="C5909" s="284">
        <v>406.02</v>
      </c>
      <c r="D5909" s="98">
        <f t="shared" si="189"/>
        <v>-0.3411440162271806</v>
      </c>
      <c r="E5909" s="98">
        <v>-3.4825397580050987E-2</v>
      </c>
      <c r="F5909" s="98">
        <v>5900</v>
      </c>
      <c r="G5909" s="76">
        <f t="shared" ca="1" si="188"/>
        <v>-1.9151725213641044E-2</v>
      </c>
    </row>
    <row r="5910" spans="2:7">
      <c r="B5910" s="283">
        <v>43643.645833333336</v>
      </c>
      <c r="C5910" s="284">
        <v>280.38</v>
      </c>
      <c r="D5910" s="98">
        <f t="shared" si="189"/>
        <v>-0.30944288458696612</v>
      </c>
      <c r="E5910" s="98">
        <v>-3.483648881239243E-2</v>
      </c>
      <c r="F5910" s="98">
        <v>5901</v>
      </c>
      <c r="G5910" s="76">
        <f t="shared" ca="1" si="188"/>
        <v>4.2026537562470233E-2</v>
      </c>
    </row>
    <row r="5911" spans="2:7">
      <c r="B5911" s="283">
        <v>41445.645833333336</v>
      </c>
      <c r="C5911" s="284">
        <v>186.89</v>
      </c>
      <c r="D5911" s="98">
        <f t="shared" si="189"/>
        <v>-0.33344033097938519</v>
      </c>
      <c r="E5911" s="98">
        <v>-3.485850030985338E-2</v>
      </c>
      <c r="F5911" s="98">
        <v>5902</v>
      </c>
      <c r="G5911" s="76">
        <f t="shared" ca="1" si="188"/>
        <v>8.2681705744632975E-2</v>
      </c>
    </row>
    <row r="5912" spans="2:7">
      <c r="B5912" s="283">
        <v>40231.645833333336</v>
      </c>
      <c r="C5912" s="284">
        <v>116.16</v>
      </c>
      <c r="D5912" s="98">
        <f t="shared" si="189"/>
        <v>-0.37845791642142435</v>
      </c>
      <c r="E5912" s="98">
        <v>-3.4895314057826532E-2</v>
      </c>
      <c r="F5912" s="98">
        <v>5903</v>
      </c>
      <c r="G5912" s="76">
        <f t="shared" ca="1" si="188"/>
        <v>-3.5132867230310484E-2</v>
      </c>
    </row>
    <row r="5913" spans="2:7">
      <c r="B5913" s="283">
        <v>42276.645833333336</v>
      </c>
      <c r="C5913" s="284">
        <v>213.75</v>
      </c>
      <c r="D5913" s="98">
        <f t="shared" si="189"/>
        <v>0.84013429752066116</v>
      </c>
      <c r="E5913" s="98">
        <v>-3.4901571247968222E-2</v>
      </c>
      <c r="F5913" s="98">
        <v>5904</v>
      </c>
      <c r="G5913" s="76">
        <f t="shared" ca="1" si="188"/>
        <v>5.0183468001669722E-2</v>
      </c>
    </row>
    <row r="5914" spans="2:7">
      <c r="B5914" s="283">
        <v>38699.645833333336</v>
      </c>
      <c r="C5914" s="284">
        <v>99.12</v>
      </c>
      <c r="D5914" s="98">
        <f t="shared" si="189"/>
        <v>-0.53628070175438602</v>
      </c>
      <c r="E5914" s="98">
        <v>-3.4952779670918033E-2</v>
      </c>
      <c r="F5914" s="98">
        <v>5905</v>
      </c>
      <c r="G5914" s="76">
        <f t="shared" ca="1" si="188"/>
        <v>-6.309382394684146E-2</v>
      </c>
    </row>
    <row r="5915" spans="2:7">
      <c r="B5915" s="283">
        <v>36941.645833333336</v>
      </c>
      <c r="C5915" s="284">
        <v>32.24</v>
      </c>
      <c r="D5915" s="98">
        <f t="shared" si="189"/>
        <v>-0.67473769168684417</v>
      </c>
      <c r="E5915" s="98">
        <v>-3.5019455252918164E-2</v>
      </c>
      <c r="F5915" s="98">
        <v>5906</v>
      </c>
      <c r="G5915" s="76">
        <f t="shared" ca="1" si="188"/>
        <v>4.6281584629474994E-2</v>
      </c>
    </row>
    <row r="5916" spans="2:7">
      <c r="B5916" s="283">
        <v>38016.645833333336</v>
      </c>
      <c r="C5916" s="284">
        <v>28.07</v>
      </c>
      <c r="D5916" s="98">
        <f t="shared" si="189"/>
        <v>-0.12934243176178661</v>
      </c>
      <c r="E5916" s="98">
        <v>-3.5063595737366726E-2</v>
      </c>
      <c r="F5916" s="98">
        <v>5907</v>
      </c>
      <c r="G5916" s="76">
        <f t="shared" ca="1" si="188"/>
        <v>6.5365381052127081E-2</v>
      </c>
    </row>
    <row r="5917" spans="2:7">
      <c r="B5917" s="283">
        <v>39415.645833333336</v>
      </c>
      <c r="C5917" s="284">
        <v>99.07</v>
      </c>
      <c r="D5917" s="98">
        <f t="shared" si="189"/>
        <v>2.5293908086925541</v>
      </c>
      <c r="E5917" s="98">
        <v>-3.5063796629979604E-2</v>
      </c>
      <c r="F5917" s="98">
        <v>5908</v>
      </c>
      <c r="G5917" s="76">
        <f t="shared" ca="1" si="188"/>
        <v>-9.0929210914792967E-3</v>
      </c>
    </row>
    <row r="5918" spans="2:7">
      <c r="B5918" s="283">
        <v>36920.645833333336</v>
      </c>
      <c r="C5918" s="284">
        <v>38.799999999999997</v>
      </c>
      <c r="D5918" s="98">
        <f t="shared" si="189"/>
        <v>-0.60835772685979617</v>
      </c>
      <c r="E5918" s="98">
        <v>-3.5065904003979242E-2</v>
      </c>
      <c r="F5918" s="98">
        <v>5909</v>
      </c>
      <c r="G5918" s="76">
        <f t="shared" ca="1" si="188"/>
        <v>-4.7777213106494111E-2</v>
      </c>
    </row>
    <row r="5919" spans="2:7">
      <c r="B5919" s="283">
        <v>36552.645833333336</v>
      </c>
      <c r="C5919" s="284">
        <v>37.4</v>
      </c>
      <c r="D5919" s="98">
        <f t="shared" si="189"/>
        <v>-3.6082474226804107E-2</v>
      </c>
      <c r="E5919" s="98">
        <v>-3.5087719298245612E-2</v>
      </c>
      <c r="F5919" s="98">
        <v>5910</v>
      </c>
      <c r="G5919" s="76">
        <f t="shared" ca="1" si="188"/>
        <v>-6.9086684064162712E-2</v>
      </c>
    </row>
    <row r="5920" spans="2:7">
      <c r="B5920" s="283">
        <v>37697.645833333336</v>
      </c>
      <c r="C5920" s="284">
        <v>20.329999999999998</v>
      </c>
      <c r="D5920" s="98">
        <f t="shared" si="189"/>
        <v>-0.45641711229946524</v>
      </c>
      <c r="E5920" s="98">
        <v>-3.5121025154247865E-2</v>
      </c>
      <c r="F5920" s="98">
        <v>5911</v>
      </c>
      <c r="G5920" s="76">
        <f t="shared" ca="1" si="188"/>
        <v>-6.175614258818764E-4</v>
      </c>
    </row>
    <row r="5921" spans="2:7">
      <c r="B5921" s="283">
        <v>42913.645833333336</v>
      </c>
      <c r="C5921" s="284">
        <v>406.47</v>
      </c>
      <c r="D5921" s="98">
        <f t="shared" si="189"/>
        <v>18.993605509099854</v>
      </c>
      <c r="E5921" s="98">
        <v>-3.5131863175635436E-2</v>
      </c>
      <c r="F5921" s="98">
        <v>5912</v>
      </c>
      <c r="G5921" s="76">
        <f t="shared" ca="1" si="188"/>
        <v>4.373395246341992E-2</v>
      </c>
    </row>
    <row r="5922" spans="2:7">
      <c r="B5922" s="283">
        <v>45335.645833333336</v>
      </c>
      <c r="C5922" s="284">
        <v>830.33</v>
      </c>
      <c r="D5922" s="98">
        <f t="shared" si="189"/>
        <v>1.0427829852141608</v>
      </c>
      <c r="E5922" s="98">
        <v>-3.517313502207764E-2</v>
      </c>
      <c r="F5922" s="98">
        <v>5913</v>
      </c>
      <c r="G5922" s="76">
        <f t="shared" ca="1" si="188"/>
        <v>-3.9083790965273993E-2</v>
      </c>
    </row>
    <row r="5923" spans="2:7">
      <c r="B5923" s="283">
        <v>39029.645833333336</v>
      </c>
      <c r="C5923" s="284">
        <v>73.12</v>
      </c>
      <c r="D5923" s="98">
        <f t="shared" si="189"/>
        <v>-0.911938626811027</v>
      </c>
      <c r="E5923" s="98">
        <v>-3.5228922021374842E-2</v>
      </c>
      <c r="F5923" s="98">
        <v>5914</v>
      </c>
      <c r="G5923" s="76">
        <f t="shared" ca="1" si="188"/>
        <v>-1.644791941589565E-2</v>
      </c>
    </row>
    <row r="5924" spans="2:7">
      <c r="B5924" s="283">
        <v>44013.645833333336</v>
      </c>
      <c r="C5924" s="284">
        <v>327.22000000000003</v>
      </c>
      <c r="D5924" s="98">
        <f t="shared" si="189"/>
        <v>3.475109409190372</v>
      </c>
      <c r="E5924" s="98">
        <v>-3.526151306091152E-2</v>
      </c>
      <c r="F5924" s="98">
        <v>5915</v>
      </c>
      <c r="G5924" s="76">
        <f t="shared" ca="1" si="188"/>
        <v>3.4237473530657467E-2</v>
      </c>
    </row>
    <row r="5925" spans="2:7">
      <c r="B5925" s="283">
        <v>37200.645833333336</v>
      </c>
      <c r="C5925" s="284">
        <v>22.67</v>
      </c>
      <c r="D5925" s="98">
        <f t="shared" si="189"/>
        <v>-0.93071939368009293</v>
      </c>
      <c r="E5925" s="98">
        <v>-3.5319148936170164E-2</v>
      </c>
      <c r="F5925" s="98">
        <v>5916</v>
      </c>
      <c r="G5925" s="76">
        <f t="shared" ca="1" si="188"/>
        <v>-4.5453222781207676E-2</v>
      </c>
    </row>
    <row r="5926" spans="2:7">
      <c r="B5926" s="283">
        <v>38680.645833333336</v>
      </c>
      <c r="C5926" s="284">
        <v>74.13</v>
      </c>
      <c r="D5926" s="98">
        <f t="shared" si="189"/>
        <v>2.2699602999558883</v>
      </c>
      <c r="E5926" s="98">
        <v>-3.5393623942745589E-2</v>
      </c>
      <c r="F5926" s="98">
        <v>5917</v>
      </c>
      <c r="G5926" s="76">
        <f t="shared" ca="1" si="188"/>
        <v>1.6013459102201862E-2</v>
      </c>
    </row>
    <row r="5927" spans="2:7">
      <c r="B5927" s="283">
        <v>39881.645833333336</v>
      </c>
      <c r="C5927" s="284">
        <v>42.78</v>
      </c>
      <c r="D5927" s="98">
        <f t="shared" si="189"/>
        <v>-0.4229057061918251</v>
      </c>
      <c r="E5927" s="98">
        <v>-3.5400225479143232E-2</v>
      </c>
      <c r="F5927" s="98">
        <v>5918</v>
      </c>
      <c r="G5927" s="76">
        <f t="shared" ca="1" si="188"/>
        <v>3.5365586767072397E-3</v>
      </c>
    </row>
    <row r="5928" spans="2:7">
      <c r="B5928" s="283">
        <v>36577.645833333336</v>
      </c>
      <c r="C5928" s="284">
        <v>40</v>
      </c>
      <c r="D5928" s="98">
        <f t="shared" si="189"/>
        <v>-6.4983637213651302E-2</v>
      </c>
      <c r="E5928" s="98">
        <v>-3.5447311309380281E-2</v>
      </c>
      <c r="F5928" s="98">
        <v>5919</v>
      </c>
      <c r="G5928" s="76">
        <f t="shared" ca="1" si="188"/>
        <v>-8.0090068133119845E-3</v>
      </c>
    </row>
    <row r="5929" spans="2:7">
      <c r="B5929" s="283">
        <v>36682.645833333336</v>
      </c>
      <c r="C5929" s="284">
        <v>27.36</v>
      </c>
      <c r="D5929" s="98">
        <f t="shared" si="189"/>
        <v>-0.31600000000000006</v>
      </c>
      <c r="E5929" s="98">
        <v>-3.5600986958054359E-2</v>
      </c>
      <c r="F5929" s="98">
        <v>5920</v>
      </c>
      <c r="G5929" s="76">
        <f t="shared" ca="1" si="188"/>
        <v>-5.5103706821718161E-3</v>
      </c>
    </row>
    <row r="5930" spans="2:7">
      <c r="B5930" s="283">
        <v>38852.645833333336</v>
      </c>
      <c r="C5930" s="284">
        <v>99.65</v>
      </c>
      <c r="D5930" s="98">
        <f t="shared" si="189"/>
        <v>2.6421783625730999</v>
      </c>
      <c r="E5930" s="98">
        <v>-3.5614052066195612E-2</v>
      </c>
      <c r="F5930" s="98">
        <v>5921</v>
      </c>
      <c r="G5930" s="76">
        <f t="shared" ca="1" si="188"/>
        <v>3.1594672739322857E-2</v>
      </c>
    </row>
    <row r="5931" spans="2:7">
      <c r="B5931" s="283">
        <v>39146.645833333336</v>
      </c>
      <c r="C5931" s="284">
        <v>77.38</v>
      </c>
      <c r="D5931" s="98">
        <f t="shared" si="189"/>
        <v>-0.22348218765679884</v>
      </c>
      <c r="E5931" s="98">
        <v>-3.5643070787637066E-2</v>
      </c>
      <c r="F5931" s="98">
        <v>5922</v>
      </c>
      <c r="G5931" s="76">
        <f t="shared" ca="1" si="188"/>
        <v>1.4971768198595893E-2</v>
      </c>
    </row>
    <row r="5932" spans="2:7">
      <c r="B5932" s="283">
        <v>38917.645833333336</v>
      </c>
      <c r="C5932" s="284">
        <v>78.67</v>
      </c>
      <c r="D5932" s="98">
        <f t="shared" si="189"/>
        <v>1.6670974411992834E-2</v>
      </c>
      <c r="E5932" s="98">
        <v>-3.567050747732281E-2</v>
      </c>
      <c r="F5932" s="98">
        <v>5923</v>
      </c>
      <c r="G5932" s="76">
        <f t="shared" ca="1" si="188"/>
        <v>3.9337578961626818E-3</v>
      </c>
    </row>
    <row r="5933" spans="2:7">
      <c r="B5933" s="283">
        <v>42488.645833333336</v>
      </c>
      <c r="C5933" s="284">
        <v>303.14999999999998</v>
      </c>
      <c r="D5933" s="98">
        <f t="shared" si="189"/>
        <v>2.8534384136265407</v>
      </c>
      <c r="E5933" s="98">
        <v>-3.5721101851262871E-2</v>
      </c>
      <c r="F5933" s="98">
        <v>5924</v>
      </c>
      <c r="G5933" s="76">
        <f t="shared" ca="1" si="188"/>
        <v>-2.116713993910092E-2</v>
      </c>
    </row>
    <row r="5934" spans="2:7">
      <c r="B5934" s="283">
        <v>45446.645833333336</v>
      </c>
      <c r="C5934" s="284">
        <v>1247.8</v>
      </c>
      <c r="D5934" s="98">
        <f t="shared" si="189"/>
        <v>3.1161141349167076</v>
      </c>
      <c r="E5934" s="98">
        <v>-3.5725601415732222E-2</v>
      </c>
      <c r="F5934" s="98">
        <v>5925</v>
      </c>
      <c r="G5934" s="76">
        <f t="shared" ca="1" si="188"/>
        <v>-3.4279822490131173E-2</v>
      </c>
    </row>
    <row r="5935" spans="2:7">
      <c r="B5935" s="283">
        <v>45649.645833333336</v>
      </c>
      <c r="C5935" s="284">
        <v>1710.95</v>
      </c>
      <c r="D5935" s="98">
        <f t="shared" si="189"/>
        <v>0.37117326494630554</v>
      </c>
      <c r="E5935" s="98">
        <v>-3.5850938537222987E-2</v>
      </c>
      <c r="F5935" s="98">
        <v>5926</v>
      </c>
      <c r="G5935" s="76">
        <f t="shared" ca="1" si="188"/>
        <v>-2.4928551405544286E-2</v>
      </c>
    </row>
    <row r="5936" spans="2:7">
      <c r="B5936" s="283">
        <v>44795.645833333336</v>
      </c>
      <c r="C5936" s="284">
        <v>372.88</v>
      </c>
      <c r="D5936" s="98">
        <f t="shared" si="189"/>
        <v>-0.78206259680294576</v>
      </c>
      <c r="E5936" s="98">
        <v>-3.5862960568842972E-2</v>
      </c>
      <c r="F5936" s="98">
        <v>5927</v>
      </c>
      <c r="G5936" s="76">
        <f t="shared" ca="1" si="188"/>
        <v>2.1688354045325282E-3</v>
      </c>
    </row>
    <row r="5937" spans="2:7">
      <c r="B5937" s="283">
        <v>45604.645833333336</v>
      </c>
      <c r="C5937" s="284">
        <v>2231.92</v>
      </c>
      <c r="D5937" s="98">
        <f t="shared" si="189"/>
        <v>4.9856254022741906</v>
      </c>
      <c r="E5937" s="98">
        <v>-3.6062571801228294E-2</v>
      </c>
      <c r="F5937" s="98">
        <v>5928</v>
      </c>
      <c r="G5937" s="76">
        <f t="shared" ca="1" si="188"/>
        <v>2.3875016958927991E-2</v>
      </c>
    </row>
    <row r="5938" spans="2:7">
      <c r="B5938" s="283">
        <v>42662.645833333336</v>
      </c>
      <c r="C5938" s="284">
        <v>486.43</v>
      </c>
      <c r="D5938" s="98">
        <f t="shared" si="189"/>
        <v>-0.78205760063084695</v>
      </c>
      <c r="E5938" s="98">
        <v>-3.6104230654909308E-2</v>
      </c>
      <c r="F5938" s="98">
        <v>5929</v>
      </c>
      <c r="G5938" s="76">
        <f t="shared" ca="1" si="188"/>
        <v>-1.709428832211533E-2</v>
      </c>
    </row>
    <row r="5939" spans="2:7">
      <c r="B5939" s="283">
        <v>38489.645833333336</v>
      </c>
      <c r="C5939" s="284">
        <v>51.42</v>
      </c>
      <c r="D5939" s="98">
        <f t="shared" si="189"/>
        <v>-0.89429105935078013</v>
      </c>
      <c r="E5939" s="98">
        <v>-3.617619493908153E-2</v>
      </c>
      <c r="F5939" s="98">
        <v>5930</v>
      </c>
      <c r="G5939" s="76">
        <f t="shared" ca="1" si="188"/>
        <v>5.7608648364591789E-3</v>
      </c>
    </row>
    <row r="5940" spans="2:7">
      <c r="B5940" s="283">
        <v>43297.645833333336</v>
      </c>
      <c r="C5940" s="284">
        <v>234.43</v>
      </c>
      <c r="D5940" s="98">
        <f t="shared" si="189"/>
        <v>3.5591209646052118</v>
      </c>
      <c r="E5940" s="98">
        <v>-3.6179747564033971E-2</v>
      </c>
      <c r="F5940" s="98">
        <v>5931</v>
      </c>
      <c r="G5940" s="76">
        <f t="shared" ca="1" si="188"/>
        <v>3.0244418715606743E-2</v>
      </c>
    </row>
    <row r="5941" spans="2:7">
      <c r="B5941" s="283">
        <v>42823.645833333336</v>
      </c>
      <c r="C5941" s="284">
        <v>380.43</v>
      </c>
      <c r="D5941" s="98">
        <f t="shared" si="189"/>
        <v>0.62278718594036597</v>
      </c>
      <c r="E5941" s="98">
        <v>-3.6276124129195675E-2</v>
      </c>
      <c r="F5941" s="98">
        <v>5932</v>
      </c>
      <c r="G5941" s="76">
        <f t="shared" ca="1" si="188"/>
        <v>-3.8068246663031254E-3</v>
      </c>
    </row>
    <row r="5942" spans="2:7">
      <c r="B5942" s="283">
        <v>36563.645833333336</v>
      </c>
      <c r="C5942" s="284">
        <v>33.33</v>
      </c>
      <c r="D5942" s="98">
        <f t="shared" si="189"/>
        <v>-0.91238861288541917</v>
      </c>
      <c r="E5942" s="98">
        <v>-3.6426712922810189E-2</v>
      </c>
      <c r="F5942" s="98">
        <v>5933</v>
      </c>
      <c r="G5942" s="76">
        <f t="shared" ca="1" si="188"/>
        <v>-1.7573792287866759E-2</v>
      </c>
    </row>
    <row r="5943" spans="2:7">
      <c r="B5943" s="283">
        <v>38751.645833333336</v>
      </c>
      <c r="C5943" s="284">
        <v>95.98</v>
      </c>
      <c r="D5943" s="98">
        <f t="shared" si="189"/>
        <v>1.8796879687968802</v>
      </c>
      <c r="E5943" s="98">
        <v>-3.6442124284710276E-2</v>
      </c>
      <c r="F5943" s="98">
        <v>5934</v>
      </c>
      <c r="G5943" s="76">
        <f t="shared" ca="1" si="188"/>
        <v>7.1693872145290424E-2</v>
      </c>
    </row>
    <row r="5944" spans="2:7">
      <c r="B5944" s="283">
        <v>42416.645833333336</v>
      </c>
      <c r="C5944" s="284">
        <v>331.07</v>
      </c>
      <c r="D5944" s="98">
        <f t="shared" si="189"/>
        <v>2.4493644509272765</v>
      </c>
      <c r="E5944" s="98">
        <v>-3.6466821885913991E-2</v>
      </c>
      <c r="F5944" s="98">
        <v>5935</v>
      </c>
      <c r="G5944" s="76">
        <f t="shared" ca="1" si="188"/>
        <v>-5.0174788057737712E-3</v>
      </c>
    </row>
    <row r="5945" spans="2:7">
      <c r="B5945" s="283">
        <v>42577.645833333336</v>
      </c>
      <c r="C5945" s="284">
        <v>405.9</v>
      </c>
      <c r="D5945" s="98">
        <f t="shared" si="189"/>
        <v>0.22602470776572936</v>
      </c>
      <c r="E5945" s="98">
        <v>-3.6484914662805346E-2</v>
      </c>
      <c r="F5945" s="98">
        <v>5936</v>
      </c>
      <c r="G5945" s="76">
        <f t="shared" ca="1" si="188"/>
        <v>3.1843024287252844E-2</v>
      </c>
    </row>
    <row r="5946" spans="2:7">
      <c r="B5946" s="283">
        <v>39461.645833333336</v>
      </c>
      <c r="C5946" s="284">
        <v>113.63</v>
      </c>
      <c r="D5946" s="98">
        <f t="shared" si="189"/>
        <v>-0.72005420054200542</v>
      </c>
      <c r="E5946" s="98">
        <v>-3.6544005426488058E-2</v>
      </c>
      <c r="F5946" s="98">
        <v>5937</v>
      </c>
      <c r="G5946" s="76">
        <f t="shared" ca="1" si="188"/>
        <v>-7.9105286866452112E-3</v>
      </c>
    </row>
    <row r="5947" spans="2:7">
      <c r="B5947" s="283">
        <v>41487.645833333336</v>
      </c>
      <c r="C5947" s="284">
        <v>191.25</v>
      </c>
      <c r="D5947" s="98">
        <f t="shared" si="189"/>
        <v>0.68309425327818363</v>
      </c>
      <c r="E5947" s="98">
        <v>-3.6572464863231069E-2</v>
      </c>
      <c r="F5947" s="98">
        <v>5938</v>
      </c>
      <c r="G5947" s="76">
        <f t="shared" ca="1" si="188"/>
        <v>-1.3895817039130735E-2</v>
      </c>
    </row>
    <row r="5948" spans="2:7">
      <c r="B5948" s="283">
        <v>38110.645833333336</v>
      </c>
      <c r="C5948" s="284">
        <v>26.33</v>
      </c>
      <c r="D5948" s="98">
        <f t="shared" si="189"/>
        <v>-0.8623267973856209</v>
      </c>
      <c r="E5948" s="98">
        <v>-3.6589828027808302E-2</v>
      </c>
      <c r="F5948" s="98">
        <v>5939</v>
      </c>
      <c r="G5948" s="76">
        <f t="shared" ca="1" si="188"/>
        <v>4.8482976538405088E-2</v>
      </c>
    </row>
    <row r="5949" spans="2:7">
      <c r="B5949" s="283">
        <v>43166.645833333336</v>
      </c>
      <c r="C5949" s="284">
        <v>269.83</v>
      </c>
      <c r="D5949" s="98">
        <f t="shared" si="189"/>
        <v>9.2480060767185712</v>
      </c>
      <c r="E5949" s="98">
        <v>-3.6596686660954059E-2</v>
      </c>
      <c r="F5949" s="98">
        <v>5940</v>
      </c>
      <c r="G5949" s="76">
        <f t="shared" ca="1" si="188"/>
        <v>7.9663520843104418E-3</v>
      </c>
    </row>
    <row r="5950" spans="2:7">
      <c r="B5950" s="283">
        <v>45870.645833333336</v>
      </c>
      <c r="C5950" s="284">
        <v>2925.67</v>
      </c>
      <c r="D5950" s="98">
        <f t="shared" si="189"/>
        <v>9.8426416632694664</v>
      </c>
      <c r="E5950" s="98">
        <v>-3.660395873328437E-2</v>
      </c>
      <c r="F5950" s="98">
        <v>5941</v>
      </c>
      <c r="G5950" s="76">
        <f t="shared" ca="1" si="188"/>
        <v>5.1871103292401861E-2</v>
      </c>
    </row>
    <row r="5951" spans="2:7">
      <c r="B5951" s="283">
        <v>37386.645833333336</v>
      </c>
      <c r="C5951" s="284">
        <v>24.93</v>
      </c>
      <c r="D5951" s="98">
        <f t="shared" si="189"/>
        <v>-0.99147887492437625</v>
      </c>
      <c r="E5951" s="98">
        <v>-3.670788253477586E-2</v>
      </c>
      <c r="F5951" s="98">
        <v>5942</v>
      </c>
      <c r="G5951" s="76">
        <f t="shared" ca="1" si="188"/>
        <v>1.6292761449144887E-2</v>
      </c>
    </row>
    <row r="5952" spans="2:7">
      <c r="B5952" s="283">
        <v>43886.645833333336</v>
      </c>
      <c r="C5952" s="284">
        <v>408.93</v>
      </c>
      <c r="D5952" s="98">
        <f t="shared" si="189"/>
        <v>15.403128760529484</v>
      </c>
      <c r="E5952" s="98">
        <v>-3.672382926599449E-2</v>
      </c>
      <c r="F5952" s="98">
        <v>5943</v>
      </c>
      <c r="G5952" s="76">
        <f t="shared" ca="1" si="188"/>
        <v>-7.2974745221163467E-3</v>
      </c>
    </row>
    <row r="5953" spans="2:7">
      <c r="B5953" s="283">
        <v>42873.645833333336</v>
      </c>
      <c r="C5953" s="284">
        <v>413.58</v>
      </c>
      <c r="D5953" s="98">
        <f t="shared" si="189"/>
        <v>1.1371139314797052E-2</v>
      </c>
      <c r="E5953" s="98">
        <v>-3.6729940607895695E-2</v>
      </c>
      <c r="F5953" s="98">
        <v>5944</v>
      </c>
      <c r="G5953" s="76">
        <f t="shared" ca="1" si="188"/>
        <v>-1.9620429774459484E-2</v>
      </c>
    </row>
    <row r="5954" spans="2:7">
      <c r="B5954" s="283">
        <v>36817.645833333336</v>
      </c>
      <c r="C5954" s="284">
        <v>23.33</v>
      </c>
      <c r="D5954" s="98">
        <f t="shared" si="189"/>
        <v>-0.94359011557618844</v>
      </c>
      <c r="E5954" s="98">
        <v>-3.6746490503715923E-2</v>
      </c>
      <c r="F5954" s="98">
        <v>5945</v>
      </c>
      <c r="G5954" s="76">
        <f t="shared" ca="1" si="188"/>
        <v>3.4399027582898506E-2</v>
      </c>
    </row>
    <row r="5955" spans="2:7">
      <c r="B5955" s="283">
        <v>44995.645833333336</v>
      </c>
      <c r="C5955" s="284">
        <v>638.48</v>
      </c>
      <c r="D5955" s="98">
        <f t="shared" si="189"/>
        <v>26.36733819117017</v>
      </c>
      <c r="E5955" s="98">
        <v>-3.6809075549118941E-2</v>
      </c>
      <c r="F5955" s="98">
        <v>5946</v>
      </c>
      <c r="G5955" s="76">
        <f t="shared" ca="1" si="188"/>
        <v>-1.2805541726666099E-3</v>
      </c>
    </row>
    <row r="5956" spans="2:7">
      <c r="B5956" s="283">
        <v>45658.645833333336</v>
      </c>
      <c r="C5956" s="284">
        <v>1678.4</v>
      </c>
      <c r="D5956" s="98">
        <f t="shared" si="189"/>
        <v>1.6287432652549807</v>
      </c>
      <c r="E5956" s="98">
        <v>-3.6824919515428323E-2</v>
      </c>
      <c r="F5956" s="98">
        <v>5947</v>
      </c>
      <c r="G5956" s="76">
        <f t="shared" ca="1" si="188"/>
        <v>1.4160053176248164E-2</v>
      </c>
    </row>
    <row r="5957" spans="2:7">
      <c r="B5957" s="283">
        <v>45796.645833333336</v>
      </c>
      <c r="C5957" s="284">
        <v>2799</v>
      </c>
      <c r="D5957" s="98">
        <f t="shared" si="189"/>
        <v>0.66765967588179209</v>
      </c>
      <c r="E5957" s="98">
        <v>-3.6876714025676383E-2</v>
      </c>
      <c r="F5957" s="98">
        <v>5948</v>
      </c>
      <c r="G5957" s="76">
        <f t="shared" ca="1" si="188"/>
        <v>-9.5502885675631047E-3</v>
      </c>
    </row>
    <row r="5958" spans="2:7">
      <c r="B5958" s="283">
        <v>44418.645833333336</v>
      </c>
      <c r="C5958" s="284">
        <v>333.62</v>
      </c>
      <c r="D5958" s="98">
        <f t="shared" si="189"/>
        <v>-0.8808074312254377</v>
      </c>
      <c r="E5958" s="98">
        <v>-3.7032760860152947E-2</v>
      </c>
      <c r="F5958" s="98">
        <v>5949</v>
      </c>
      <c r="G5958" s="76">
        <f t="shared" ca="1" si="188"/>
        <v>4.4710333696725148E-2</v>
      </c>
    </row>
    <row r="5959" spans="2:7">
      <c r="B5959" s="283">
        <v>39211.645833333336</v>
      </c>
      <c r="C5959" s="284">
        <v>100.43</v>
      </c>
      <c r="D5959" s="98">
        <f t="shared" si="189"/>
        <v>-0.69896888675738866</v>
      </c>
      <c r="E5959" s="98">
        <v>-3.7104506232022882E-2</v>
      </c>
      <c r="F5959" s="98">
        <v>5950</v>
      </c>
      <c r="G5959" s="76">
        <f t="shared" ca="1" si="188"/>
        <v>-3.3612690196577102E-2</v>
      </c>
    </row>
    <row r="5960" spans="2:7">
      <c r="B5960" s="283">
        <v>37764.645833333336</v>
      </c>
      <c r="C5960" s="284">
        <v>21.73</v>
      </c>
      <c r="D5960" s="98">
        <f t="shared" si="189"/>
        <v>-0.78363038932589868</v>
      </c>
      <c r="E5960" s="98">
        <v>-3.7217545414266695E-2</v>
      </c>
      <c r="F5960" s="98">
        <v>5951</v>
      </c>
      <c r="G5960" s="76">
        <f t="shared" ca="1" si="188"/>
        <v>-5.2063031154191697E-2</v>
      </c>
    </row>
    <row r="5961" spans="2:7">
      <c r="B5961" s="283">
        <v>40023.645833333336</v>
      </c>
      <c r="C5961" s="284">
        <v>107.28</v>
      </c>
      <c r="D5961" s="98">
        <f t="shared" si="189"/>
        <v>3.9369535204786006</v>
      </c>
      <c r="E5961" s="98">
        <v>-3.7243112267791534E-2</v>
      </c>
      <c r="F5961" s="98">
        <v>5952</v>
      </c>
      <c r="G5961" s="76">
        <f t="shared" ca="1" si="188"/>
        <v>-1.6450268560839691E-2</v>
      </c>
    </row>
    <row r="5962" spans="2:7">
      <c r="B5962" s="283">
        <v>44728.645833333336</v>
      </c>
      <c r="C5962" s="284">
        <v>375.77</v>
      </c>
      <c r="D5962" s="98">
        <f t="shared" si="189"/>
        <v>2.5027032065622667</v>
      </c>
      <c r="E5962" s="98">
        <v>-3.7277105964336976E-2</v>
      </c>
      <c r="F5962" s="98">
        <v>5953</v>
      </c>
      <c r="G5962" s="76">
        <f t="shared" ref="G5962:G6025" ca="1" si="190">_xlfn.NORM.INV(RAND(),M$12,M$13)</f>
        <v>-1.6236082928365144E-2</v>
      </c>
    </row>
    <row r="5963" spans="2:7">
      <c r="B5963" s="283">
        <v>45663.645833333336</v>
      </c>
      <c r="C5963" s="284">
        <v>1638.48</v>
      </c>
      <c r="D5963" s="98">
        <f t="shared" ref="D5963:D6026" si="191">C5963/C5962-1</f>
        <v>3.360326795646273</v>
      </c>
      <c r="E5963" s="98">
        <v>-3.7303830267278459E-2</v>
      </c>
      <c r="F5963" s="98">
        <v>5954</v>
      </c>
      <c r="G5963" s="76">
        <f t="shared" ca="1" si="190"/>
        <v>1.2045330302340044E-2</v>
      </c>
    </row>
    <row r="5964" spans="2:7">
      <c r="B5964" s="283">
        <v>38881.645833333336</v>
      </c>
      <c r="C5964" s="284">
        <v>78.67</v>
      </c>
      <c r="D5964" s="98">
        <f t="shared" si="191"/>
        <v>-0.95198598701235293</v>
      </c>
      <c r="E5964" s="98">
        <v>-3.7322564855604479E-2</v>
      </c>
      <c r="F5964" s="98">
        <v>5955</v>
      </c>
      <c r="G5964" s="76">
        <f t="shared" ca="1" si="190"/>
        <v>-6.3421920646484692E-2</v>
      </c>
    </row>
    <row r="5965" spans="2:7">
      <c r="B5965" s="283">
        <v>40861.645833333336</v>
      </c>
      <c r="C5965" s="284">
        <v>211.45</v>
      </c>
      <c r="D5965" s="98">
        <f t="shared" si="191"/>
        <v>1.6878098385661624</v>
      </c>
      <c r="E5965" s="98">
        <v>-3.7332119280673925E-2</v>
      </c>
      <c r="F5965" s="98">
        <v>5956</v>
      </c>
      <c r="G5965" s="76">
        <f t="shared" ca="1" si="190"/>
        <v>-7.5644039120282124E-3</v>
      </c>
    </row>
    <row r="5966" spans="2:7">
      <c r="B5966" s="283">
        <v>39724.645833333336</v>
      </c>
      <c r="C5966" s="284">
        <v>87.67</v>
      </c>
      <c r="D5966" s="98">
        <f t="shared" si="191"/>
        <v>-0.58538661622132881</v>
      </c>
      <c r="E5966" s="98">
        <v>-3.7333918963434631E-2</v>
      </c>
      <c r="F5966" s="98">
        <v>5957</v>
      </c>
      <c r="G5966" s="76">
        <f t="shared" ca="1" si="190"/>
        <v>2.7523053337054623E-2</v>
      </c>
    </row>
    <row r="5967" spans="2:7">
      <c r="B5967" s="283">
        <v>42348.645833333336</v>
      </c>
      <c r="C5967" s="284">
        <v>466</v>
      </c>
      <c r="D5967" s="98">
        <f t="shared" si="191"/>
        <v>4.3153872476331694</v>
      </c>
      <c r="E5967" s="98">
        <v>-3.7349198479590173E-2</v>
      </c>
      <c r="F5967" s="98">
        <v>5958</v>
      </c>
      <c r="G5967" s="76">
        <f t="shared" ca="1" si="190"/>
        <v>-3.380631720912352E-2</v>
      </c>
    </row>
    <row r="5968" spans="2:7">
      <c r="B5968" s="283">
        <v>42426.645833333336</v>
      </c>
      <c r="C5968" s="284">
        <v>340.87</v>
      </c>
      <c r="D5968" s="98">
        <f t="shared" si="191"/>
        <v>-0.26851931330472101</v>
      </c>
      <c r="E5968" s="98">
        <v>-3.7362327026263853E-2</v>
      </c>
      <c r="F5968" s="98">
        <v>5959</v>
      </c>
      <c r="G5968" s="76">
        <f t="shared" ca="1" si="190"/>
        <v>-8.1246789305699958E-3</v>
      </c>
    </row>
    <row r="5969" spans="2:7">
      <c r="B5969" s="283">
        <v>42545.645833333336</v>
      </c>
      <c r="C5969" s="284">
        <v>272.18</v>
      </c>
      <c r="D5969" s="98">
        <f t="shared" si="191"/>
        <v>-0.20151377357937039</v>
      </c>
      <c r="E5969" s="98">
        <v>-3.7382847038019418E-2</v>
      </c>
      <c r="F5969" s="98">
        <v>5960</v>
      </c>
      <c r="G5969" s="76">
        <f t="shared" ca="1" si="190"/>
        <v>-6.8760520169022746E-2</v>
      </c>
    </row>
    <row r="5970" spans="2:7">
      <c r="B5970" s="283">
        <v>45810.645833333336</v>
      </c>
      <c r="C5970" s="284">
        <v>2792.33</v>
      </c>
      <c r="D5970" s="98">
        <f t="shared" si="191"/>
        <v>9.2591299875082669</v>
      </c>
      <c r="E5970" s="98">
        <v>-3.7403088081687019E-2</v>
      </c>
      <c r="F5970" s="98">
        <v>5961</v>
      </c>
      <c r="G5970" s="76">
        <f t="shared" ca="1" si="190"/>
        <v>1.4336326350897622E-2</v>
      </c>
    </row>
    <row r="5971" spans="2:7">
      <c r="B5971" s="283">
        <v>44673.645833333336</v>
      </c>
      <c r="C5971" s="284">
        <v>419.1</v>
      </c>
      <c r="D5971" s="98">
        <f t="shared" si="191"/>
        <v>-0.84991028997288998</v>
      </c>
      <c r="E5971" s="98">
        <v>-3.7547364795039506E-2</v>
      </c>
      <c r="F5971" s="98">
        <v>5962</v>
      </c>
      <c r="G5971" s="76">
        <f t="shared" ca="1" si="190"/>
        <v>3.7580345681528224E-2</v>
      </c>
    </row>
    <row r="5972" spans="2:7">
      <c r="B5972" s="283">
        <v>44930.645833333336</v>
      </c>
      <c r="C5972" s="284">
        <v>641.22</v>
      </c>
      <c r="D5972" s="98">
        <f t="shared" si="191"/>
        <v>0.5299928418038653</v>
      </c>
      <c r="E5972" s="98">
        <v>-3.7611814852614445E-2</v>
      </c>
      <c r="F5972" s="98">
        <v>5963</v>
      </c>
      <c r="G5972" s="76">
        <f t="shared" ca="1" si="190"/>
        <v>2.3743209220198333E-2</v>
      </c>
    </row>
    <row r="5973" spans="2:7">
      <c r="B5973" s="283">
        <v>42424.645833333336</v>
      </c>
      <c r="C5973" s="284">
        <v>364.45</v>
      </c>
      <c r="D5973" s="98">
        <f t="shared" si="191"/>
        <v>-0.4316303296840398</v>
      </c>
      <c r="E5973" s="98">
        <v>-3.7628729865328725E-2</v>
      </c>
      <c r="F5973" s="98">
        <v>5964</v>
      </c>
      <c r="G5973" s="76">
        <f t="shared" ca="1" si="190"/>
        <v>-3.9006290273372962E-2</v>
      </c>
    </row>
    <row r="5974" spans="2:7">
      <c r="B5974" s="283">
        <v>42457.645833333336</v>
      </c>
      <c r="C5974" s="284">
        <v>388.62</v>
      </c>
      <c r="D5974" s="98">
        <f t="shared" si="191"/>
        <v>6.6319110989161878E-2</v>
      </c>
      <c r="E5974" s="98">
        <v>-3.7759675142991611E-2</v>
      </c>
      <c r="F5974" s="98">
        <v>5965</v>
      </c>
      <c r="G5974" s="76">
        <f t="shared" ca="1" si="190"/>
        <v>5.3802337464962199E-2</v>
      </c>
    </row>
    <row r="5975" spans="2:7">
      <c r="B5975" s="283">
        <v>36564.645833333336</v>
      </c>
      <c r="C5975" s="284">
        <v>32.07</v>
      </c>
      <c r="D5975" s="98">
        <f t="shared" si="191"/>
        <v>-0.91747722711131696</v>
      </c>
      <c r="E5975" s="98">
        <v>-3.7803780378037777E-2</v>
      </c>
      <c r="F5975" s="98">
        <v>5966</v>
      </c>
      <c r="G5975" s="76">
        <f t="shared" ca="1" si="190"/>
        <v>-3.1924847747169312E-2</v>
      </c>
    </row>
    <row r="5976" spans="2:7">
      <c r="B5976" s="283">
        <v>43133.645833333336</v>
      </c>
      <c r="C5976" s="284">
        <v>297</v>
      </c>
      <c r="D5976" s="98">
        <f t="shared" si="191"/>
        <v>8.2609915809167447</v>
      </c>
      <c r="E5976" s="98">
        <v>-3.7807367091068134E-2</v>
      </c>
      <c r="F5976" s="98">
        <v>5967</v>
      </c>
      <c r="G5976" s="76">
        <f t="shared" ca="1" si="190"/>
        <v>1.6174044006194795E-3</v>
      </c>
    </row>
    <row r="5977" spans="2:7">
      <c r="B5977" s="283">
        <v>37732.645833333336</v>
      </c>
      <c r="C5977" s="284">
        <v>19.850000000000001</v>
      </c>
      <c r="D5977" s="98">
        <f t="shared" si="191"/>
        <v>-0.9331649831649832</v>
      </c>
      <c r="E5977" s="98">
        <v>-3.7809015996122075E-2</v>
      </c>
      <c r="F5977" s="98">
        <v>5968</v>
      </c>
      <c r="G5977" s="76">
        <f t="shared" ca="1" si="190"/>
        <v>7.4528347834580348E-3</v>
      </c>
    </row>
    <row r="5978" spans="2:7">
      <c r="B5978" s="283">
        <v>42206.645833333336</v>
      </c>
      <c r="C5978" s="284">
        <v>185.43</v>
      </c>
      <c r="D5978" s="98">
        <f t="shared" si="191"/>
        <v>8.3415617128463477</v>
      </c>
      <c r="E5978" s="98">
        <v>-3.7876822497794782E-2</v>
      </c>
      <c r="F5978" s="98">
        <v>5969</v>
      </c>
      <c r="G5978" s="76">
        <f t="shared" ca="1" si="190"/>
        <v>2.1197912985671918E-2</v>
      </c>
    </row>
    <row r="5979" spans="2:7">
      <c r="B5979" s="283">
        <v>38869.645833333336</v>
      </c>
      <c r="C5979" s="284">
        <v>88.87</v>
      </c>
      <c r="D5979" s="98">
        <f t="shared" si="191"/>
        <v>-0.52073558755325466</v>
      </c>
      <c r="E5979" s="98">
        <v>-3.7891090180794618E-2</v>
      </c>
      <c r="F5979" s="98">
        <v>5970</v>
      </c>
      <c r="G5979" s="76">
        <f t="shared" ca="1" si="190"/>
        <v>3.0856008543541376E-2</v>
      </c>
    </row>
    <row r="5980" spans="2:7">
      <c r="B5980" s="283">
        <v>36661.645833333336</v>
      </c>
      <c r="C5980" s="284">
        <v>25.33</v>
      </c>
      <c r="D5980" s="98">
        <f t="shared" si="191"/>
        <v>-0.71497693259817718</v>
      </c>
      <c r="E5980" s="98">
        <v>-3.7979491074819571E-2</v>
      </c>
      <c r="F5980" s="98">
        <v>5971</v>
      </c>
      <c r="G5980" s="76">
        <f t="shared" ca="1" si="190"/>
        <v>-6.8075752023215794E-3</v>
      </c>
    </row>
    <row r="5981" spans="2:7">
      <c r="B5981" s="283">
        <v>40889.645833333336</v>
      </c>
      <c r="C5981" s="284">
        <v>183.98</v>
      </c>
      <c r="D5981" s="98">
        <f t="shared" si="191"/>
        <v>6.2633241215949464</v>
      </c>
      <c r="E5981" s="98">
        <v>-3.801307189542491E-2</v>
      </c>
      <c r="F5981" s="98">
        <v>5972</v>
      </c>
      <c r="G5981" s="76">
        <f t="shared" ca="1" si="190"/>
        <v>2.58537461058319E-4</v>
      </c>
    </row>
    <row r="5982" spans="2:7">
      <c r="B5982" s="283">
        <v>42464.645833333336</v>
      </c>
      <c r="C5982" s="284">
        <v>381.42</v>
      </c>
      <c r="D5982" s="98">
        <f t="shared" si="191"/>
        <v>1.0731601261006634</v>
      </c>
      <c r="E5982" s="98">
        <v>-3.8081307374155049E-2</v>
      </c>
      <c r="F5982" s="98">
        <v>5973</v>
      </c>
      <c r="G5982" s="76">
        <f t="shared" ca="1" si="190"/>
        <v>5.457300008811539E-4</v>
      </c>
    </row>
    <row r="5983" spans="2:7">
      <c r="B5983" s="283">
        <v>43377.645833333336</v>
      </c>
      <c r="C5983" s="284">
        <v>238.12</v>
      </c>
      <c r="D5983" s="98">
        <f t="shared" si="191"/>
        <v>-0.37570132662157207</v>
      </c>
      <c r="E5983" s="98">
        <v>-3.809331448192288E-2</v>
      </c>
      <c r="F5983" s="98">
        <v>5974</v>
      </c>
      <c r="G5983" s="76">
        <f t="shared" ca="1" si="190"/>
        <v>6.1914437521593015E-3</v>
      </c>
    </row>
    <row r="5984" spans="2:7">
      <c r="B5984" s="283">
        <v>43384.645833333336</v>
      </c>
      <c r="C5984" s="284">
        <v>231.72</v>
      </c>
      <c r="D5984" s="98">
        <f t="shared" si="191"/>
        <v>-2.6877204770703877E-2</v>
      </c>
      <c r="E5984" s="98">
        <v>-3.8107098381070958E-2</v>
      </c>
      <c r="F5984" s="98">
        <v>5975</v>
      </c>
      <c r="G5984" s="76">
        <f t="shared" ca="1" si="190"/>
        <v>-2.5570925019292753E-2</v>
      </c>
    </row>
    <row r="5985" spans="2:7">
      <c r="B5985" s="283">
        <v>36962.645833333336</v>
      </c>
      <c r="C5985" s="284">
        <v>27</v>
      </c>
      <c r="D5985" s="98">
        <f t="shared" si="191"/>
        <v>-0.8834800621439669</v>
      </c>
      <c r="E5985" s="98">
        <v>-3.8118988243676544E-2</v>
      </c>
      <c r="F5985" s="98">
        <v>5976</v>
      </c>
      <c r="G5985" s="76">
        <f t="shared" ca="1" si="190"/>
        <v>2.3724574199601278E-2</v>
      </c>
    </row>
    <row r="5986" spans="2:7">
      <c r="B5986" s="283">
        <v>39295.645833333336</v>
      </c>
      <c r="C5986" s="284">
        <v>84.4</v>
      </c>
      <c r="D5986" s="98">
        <f t="shared" si="191"/>
        <v>2.1259259259259262</v>
      </c>
      <c r="E5986" s="98">
        <v>-3.8176638176638078E-2</v>
      </c>
      <c r="F5986" s="98">
        <v>5977</v>
      </c>
      <c r="G5986" s="76">
        <f t="shared" ca="1" si="190"/>
        <v>6.6370314861332783E-2</v>
      </c>
    </row>
    <row r="5987" spans="2:7">
      <c r="B5987" s="283">
        <v>43131.645833333336</v>
      </c>
      <c r="C5987" s="284">
        <v>307.57</v>
      </c>
      <c r="D5987" s="98">
        <f t="shared" si="191"/>
        <v>2.6441943127962082</v>
      </c>
      <c r="E5987" s="98">
        <v>-3.8242651657285909E-2</v>
      </c>
      <c r="F5987" s="98">
        <v>5978</v>
      </c>
      <c r="G5987" s="76">
        <f t="shared" ca="1" si="190"/>
        <v>4.3750644822157798E-2</v>
      </c>
    </row>
    <row r="5988" spans="2:7">
      <c r="B5988" s="283">
        <v>45644.645833333336</v>
      </c>
      <c r="C5988" s="284">
        <v>1888.97</v>
      </c>
      <c r="D5988" s="98">
        <f t="shared" si="191"/>
        <v>5.1415937835289531</v>
      </c>
      <c r="E5988" s="98">
        <v>-3.8290788013318533E-2</v>
      </c>
      <c r="F5988" s="98">
        <v>5979</v>
      </c>
      <c r="G5988" s="76">
        <f t="shared" ca="1" si="190"/>
        <v>-2.5228383086164367E-2</v>
      </c>
    </row>
    <row r="5989" spans="2:7">
      <c r="B5989" s="283">
        <v>43614.645833333336</v>
      </c>
      <c r="C5989" s="284">
        <v>330.3</v>
      </c>
      <c r="D5989" s="98">
        <f t="shared" si="191"/>
        <v>-0.82514280269141382</v>
      </c>
      <c r="E5989" s="98">
        <v>-3.8371957610341179E-2</v>
      </c>
      <c r="F5989" s="98">
        <v>5980</v>
      </c>
      <c r="G5989" s="76">
        <f t="shared" ca="1" si="190"/>
        <v>5.8408519371790653E-2</v>
      </c>
    </row>
    <row r="5990" spans="2:7">
      <c r="B5990" s="283">
        <v>40087.645833333336</v>
      </c>
      <c r="C5990" s="284">
        <v>116.86</v>
      </c>
      <c r="D5990" s="98">
        <f t="shared" si="191"/>
        <v>-0.64620042385709964</v>
      </c>
      <c r="E5990" s="98">
        <v>-3.8426725911297588E-2</v>
      </c>
      <c r="F5990" s="98">
        <v>5981</v>
      </c>
      <c r="G5990" s="76">
        <f t="shared" ca="1" si="190"/>
        <v>-5.1326407285086799E-2</v>
      </c>
    </row>
    <row r="5991" spans="2:7">
      <c r="B5991" s="283">
        <v>42373.645833333336</v>
      </c>
      <c r="C5991" s="284">
        <v>453.12</v>
      </c>
      <c r="D5991" s="98">
        <f t="shared" si="191"/>
        <v>2.877460208796851</v>
      </c>
      <c r="E5991" s="98">
        <v>-3.8472148541114026E-2</v>
      </c>
      <c r="F5991" s="98">
        <v>5982</v>
      </c>
      <c r="G5991" s="76">
        <f t="shared" ca="1" si="190"/>
        <v>-1.8509927058537904E-3</v>
      </c>
    </row>
    <row r="5992" spans="2:7">
      <c r="B5992" s="283">
        <v>37167.645833333336</v>
      </c>
      <c r="C5992" s="284">
        <v>18.7</v>
      </c>
      <c r="D5992" s="98">
        <f t="shared" si="191"/>
        <v>-0.9587305790960452</v>
      </c>
      <c r="E5992" s="98">
        <v>-3.8560411311054033E-2</v>
      </c>
      <c r="F5992" s="98">
        <v>5983</v>
      </c>
      <c r="G5992" s="76">
        <f t="shared" ca="1" si="190"/>
        <v>-9.3812739697427591E-3</v>
      </c>
    </row>
    <row r="5993" spans="2:7">
      <c r="B5993" s="283">
        <v>44074.645833333336</v>
      </c>
      <c r="C5993" s="284">
        <v>321.33</v>
      </c>
      <c r="D5993" s="98">
        <f t="shared" si="191"/>
        <v>16.183422459893048</v>
      </c>
      <c r="E5993" s="98">
        <v>-3.8596176285791373E-2</v>
      </c>
      <c r="F5993" s="98">
        <v>5984</v>
      </c>
      <c r="G5993" s="76">
        <f t="shared" ca="1" si="190"/>
        <v>2.0631812548963357E-2</v>
      </c>
    </row>
    <row r="5994" spans="2:7">
      <c r="B5994" s="283">
        <v>45618.645833333336</v>
      </c>
      <c r="C5994" s="284">
        <v>1875.4</v>
      </c>
      <c r="D5994" s="98">
        <f t="shared" si="191"/>
        <v>4.8363675971742452</v>
      </c>
      <c r="E5994" s="98">
        <v>-3.8724723852482046E-2</v>
      </c>
      <c r="F5994" s="98">
        <v>5985</v>
      </c>
      <c r="G5994" s="76">
        <f t="shared" ca="1" si="190"/>
        <v>-3.6248306860881818E-2</v>
      </c>
    </row>
    <row r="5995" spans="2:7">
      <c r="B5995" s="283">
        <v>41778.645833333336</v>
      </c>
      <c r="C5995" s="284">
        <v>206.23</v>
      </c>
      <c r="D5995" s="98">
        <f t="shared" si="191"/>
        <v>-0.89003412605310872</v>
      </c>
      <c r="E5995" s="98">
        <v>-3.8868434543505637E-2</v>
      </c>
      <c r="F5995" s="98">
        <v>5986</v>
      </c>
      <c r="G5995" s="76">
        <f t="shared" ca="1" si="190"/>
        <v>3.916258647317819E-2</v>
      </c>
    </row>
    <row r="5996" spans="2:7">
      <c r="B5996" s="283">
        <v>37459.645833333336</v>
      </c>
      <c r="C5996" s="284">
        <v>24.2</v>
      </c>
      <c r="D5996" s="98">
        <f t="shared" si="191"/>
        <v>-0.88265528778548219</v>
      </c>
      <c r="E5996" s="98">
        <v>-3.8919777601270855E-2</v>
      </c>
      <c r="F5996" s="98">
        <v>5987</v>
      </c>
      <c r="G5996" s="76">
        <f t="shared" ca="1" si="190"/>
        <v>1.8359623678288334E-2</v>
      </c>
    </row>
    <row r="5997" spans="2:7">
      <c r="B5997" s="283">
        <v>39972.645833333336</v>
      </c>
      <c r="C5997" s="284">
        <v>71.73</v>
      </c>
      <c r="D5997" s="98">
        <f t="shared" si="191"/>
        <v>1.9640495867768597</v>
      </c>
      <c r="E5997" s="98">
        <v>-3.8987138263665511E-2</v>
      </c>
      <c r="F5997" s="98">
        <v>5988</v>
      </c>
      <c r="G5997" s="76">
        <f t="shared" ca="1" si="190"/>
        <v>2.1096015007987082E-2</v>
      </c>
    </row>
    <row r="5998" spans="2:7">
      <c r="B5998" s="283">
        <v>38096.645833333336</v>
      </c>
      <c r="C5998" s="284">
        <v>25.88</v>
      </c>
      <c r="D5998" s="98">
        <f t="shared" si="191"/>
        <v>-0.63920256517496177</v>
      </c>
      <c r="E5998" s="98">
        <v>-3.8989974006684025E-2</v>
      </c>
      <c r="F5998" s="98">
        <v>5989</v>
      </c>
      <c r="G5998" s="76">
        <f t="shared" ca="1" si="190"/>
        <v>1.2194148379738406E-2</v>
      </c>
    </row>
    <row r="5999" spans="2:7">
      <c r="B5999" s="283">
        <v>43787.645833333336</v>
      </c>
      <c r="C5999" s="284">
        <v>390.17</v>
      </c>
      <c r="D5999" s="98">
        <f t="shared" si="191"/>
        <v>14.076120556414221</v>
      </c>
      <c r="E5999" s="98">
        <v>-3.9037485838135932E-2</v>
      </c>
      <c r="F5999" s="98">
        <v>5990</v>
      </c>
      <c r="G5999" s="76">
        <f t="shared" ca="1" si="190"/>
        <v>-6.6860397463214843E-2</v>
      </c>
    </row>
    <row r="6000" spans="2:7">
      <c r="B6000" s="283">
        <v>43810.645833333336</v>
      </c>
      <c r="C6000" s="284">
        <v>413.08</v>
      </c>
      <c r="D6000" s="98">
        <f t="shared" si="191"/>
        <v>5.8717994720250077E-2</v>
      </c>
      <c r="E6000" s="98">
        <v>-3.9192426674109826E-2</v>
      </c>
      <c r="F6000" s="98">
        <v>5991</v>
      </c>
      <c r="G6000" s="76">
        <f t="shared" ca="1" si="190"/>
        <v>-2.3398649461096072E-2</v>
      </c>
    </row>
    <row r="6001" spans="2:7">
      <c r="B6001" s="283">
        <v>40035.645833333336</v>
      </c>
      <c r="C6001" s="284">
        <v>108.87</v>
      </c>
      <c r="D6001" s="98">
        <f t="shared" si="191"/>
        <v>-0.73644330396049185</v>
      </c>
      <c r="E6001" s="98">
        <v>-3.9269325803035549E-2</v>
      </c>
      <c r="F6001" s="98">
        <v>5992</v>
      </c>
      <c r="G6001" s="76">
        <f t="shared" ca="1" si="190"/>
        <v>2.7381592664818211E-2</v>
      </c>
    </row>
    <row r="6002" spans="2:7">
      <c r="B6002" s="283">
        <v>42212.645833333336</v>
      </c>
      <c r="C6002" s="284">
        <v>180.98</v>
      </c>
      <c r="D6002" s="98">
        <f t="shared" si="191"/>
        <v>0.66234959125562587</v>
      </c>
      <c r="E6002" s="98">
        <v>-3.92823017305447E-2</v>
      </c>
      <c r="F6002" s="98">
        <v>5993</v>
      </c>
      <c r="G6002" s="76">
        <f t="shared" ca="1" si="190"/>
        <v>-3.0228861238547879E-2</v>
      </c>
    </row>
    <row r="6003" spans="2:7">
      <c r="B6003" s="283">
        <v>45901.645833333336</v>
      </c>
      <c r="C6003" s="284">
        <v>3523.67</v>
      </c>
      <c r="D6003" s="98">
        <f t="shared" si="191"/>
        <v>18.469941429992264</v>
      </c>
      <c r="E6003" s="98">
        <v>-3.9303893582854132E-2</v>
      </c>
      <c r="F6003" s="98">
        <v>5994</v>
      </c>
      <c r="G6003" s="76">
        <f t="shared" ca="1" si="190"/>
        <v>4.0420484456741623E-2</v>
      </c>
    </row>
    <row r="6004" spans="2:7">
      <c r="B6004" s="283">
        <v>37368.645833333336</v>
      </c>
      <c r="C6004" s="284">
        <v>23.39</v>
      </c>
      <c r="D6004" s="98">
        <f t="shared" si="191"/>
        <v>-0.99336203446974314</v>
      </c>
      <c r="E6004" s="98">
        <v>-3.942505133470231E-2</v>
      </c>
      <c r="F6004" s="98">
        <v>5995</v>
      </c>
      <c r="G6004" s="76">
        <f t="shared" ca="1" si="190"/>
        <v>-1.8483477855858868E-2</v>
      </c>
    </row>
    <row r="6005" spans="2:7">
      <c r="B6005" s="283">
        <v>42585.645833333336</v>
      </c>
      <c r="C6005" s="284">
        <v>367.55</v>
      </c>
      <c r="D6005" s="98">
        <f t="shared" si="191"/>
        <v>14.713980333475844</v>
      </c>
      <c r="E6005" s="98">
        <v>-3.9536949932058141E-2</v>
      </c>
      <c r="F6005" s="98">
        <v>5996</v>
      </c>
      <c r="G6005" s="76">
        <f t="shared" ca="1" si="190"/>
        <v>2.548126168362656E-2</v>
      </c>
    </row>
    <row r="6006" spans="2:7">
      <c r="B6006" s="283">
        <v>41589.645833333336</v>
      </c>
      <c r="C6006" s="284">
        <v>172.72</v>
      </c>
      <c r="D6006" s="98">
        <f t="shared" si="191"/>
        <v>-0.53007754047068434</v>
      </c>
      <c r="E6006" s="98">
        <v>-3.9537340821887423E-2</v>
      </c>
      <c r="F6006" s="98">
        <v>5997</v>
      </c>
      <c r="G6006" s="76">
        <f t="shared" ca="1" si="190"/>
        <v>-3.641387254583308E-2</v>
      </c>
    </row>
    <row r="6007" spans="2:7">
      <c r="B6007" s="283">
        <v>37063.645833333336</v>
      </c>
      <c r="C6007" s="284">
        <v>21.13</v>
      </c>
      <c r="D6007" s="98">
        <f t="shared" si="191"/>
        <v>-0.87766327003242239</v>
      </c>
      <c r="E6007" s="98">
        <v>-3.954545454545455E-2</v>
      </c>
      <c r="F6007" s="98">
        <v>5998</v>
      </c>
      <c r="G6007" s="76">
        <f t="shared" ca="1" si="190"/>
        <v>1.6047006614353619E-2</v>
      </c>
    </row>
    <row r="6008" spans="2:7">
      <c r="B6008" s="283">
        <v>42342.645833333336</v>
      </c>
      <c r="C6008" s="284">
        <v>522.6</v>
      </c>
      <c r="D6008" s="98">
        <f t="shared" si="191"/>
        <v>23.732607666824421</v>
      </c>
      <c r="E6008" s="98">
        <v>-3.9550099242814052E-2</v>
      </c>
      <c r="F6008" s="98">
        <v>5999</v>
      </c>
      <c r="G6008" s="76">
        <f t="shared" ca="1" si="190"/>
        <v>-3.4734748533555015E-2</v>
      </c>
    </row>
    <row r="6009" spans="2:7">
      <c r="B6009" s="283">
        <v>45408.645833333336</v>
      </c>
      <c r="C6009" s="284">
        <v>1104.17</v>
      </c>
      <c r="D6009" s="98">
        <f t="shared" si="191"/>
        <v>1.1128396479142748</v>
      </c>
      <c r="E6009" s="98">
        <v>-3.9768675537003251E-2</v>
      </c>
      <c r="F6009" s="98">
        <v>6000</v>
      </c>
      <c r="G6009" s="76">
        <f t="shared" ca="1" si="190"/>
        <v>-1.1042373311493601E-2</v>
      </c>
    </row>
    <row r="6010" spans="2:7">
      <c r="B6010" s="283">
        <v>37067.645833333336</v>
      </c>
      <c r="C6010" s="284">
        <v>19.07</v>
      </c>
      <c r="D6010" s="98">
        <f t="shared" si="191"/>
        <v>-0.98272910874231323</v>
      </c>
      <c r="E6010" s="98">
        <v>-3.9778449144007966E-2</v>
      </c>
      <c r="F6010" s="98">
        <v>6001</v>
      </c>
      <c r="G6010" s="76">
        <f t="shared" ca="1" si="190"/>
        <v>-2.3908944008406648E-2</v>
      </c>
    </row>
    <row r="6011" spans="2:7">
      <c r="B6011" s="283">
        <v>43508.645833333336</v>
      </c>
      <c r="C6011" s="284">
        <v>291.45</v>
      </c>
      <c r="D6011" s="98">
        <f t="shared" si="191"/>
        <v>14.283167278447824</v>
      </c>
      <c r="E6011" s="98">
        <v>-3.9798372483774158E-2</v>
      </c>
      <c r="F6011" s="98">
        <v>6002</v>
      </c>
      <c r="G6011" s="76">
        <f t="shared" ca="1" si="190"/>
        <v>-4.7813259331997933E-2</v>
      </c>
    </row>
    <row r="6012" spans="2:7">
      <c r="B6012" s="283">
        <v>39868.645833333336</v>
      </c>
      <c r="C6012" s="284">
        <v>48.01</v>
      </c>
      <c r="D6012" s="98">
        <f t="shared" si="191"/>
        <v>-0.83527191628066566</v>
      </c>
      <c r="E6012" s="98">
        <v>-3.9800000000000058E-2</v>
      </c>
      <c r="F6012" s="98">
        <v>6003</v>
      </c>
      <c r="G6012" s="76">
        <f t="shared" ca="1" si="190"/>
        <v>-2.577349544684009E-2</v>
      </c>
    </row>
    <row r="6013" spans="2:7">
      <c r="B6013" s="283">
        <v>38747.645833333336</v>
      </c>
      <c r="C6013" s="284">
        <v>100.5</v>
      </c>
      <c r="D6013" s="98">
        <f t="shared" si="191"/>
        <v>1.093313892938971</v>
      </c>
      <c r="E6013" s="98">
        <v>-3.9839495557466353E-2</v>
      </c>
      <c r="F6013" s="98">
        <v>6004</v>
      </c>
      <c r="G6013" s="76">
        <f t="shared" ca="1" si="190"/>
        <v>-4.6292882203990304E-2</v>
      </c>
    </row>
    <row r="6014" spans="2:7">
      <c r="B6014" s="283">
        <v>41989.645833333336</v>
      </c>
      <c r="C6014" s="284">
        <v>184.67</v>
      </c>
      <c r="D6014" s="98">
        <f t="shared" si="191"/>
        <v>0.83751243781094509</v>
      </c>
      <c r="E6014" s="98">
        <v>-3.9927216012477285E-2</v>
      </c>
      <c r="F6014" s="98">
        <v>6005</v>
      </c>
      <c r="G6014" s="76">
        <f t="shared" ca="1" si="190"/>
        <v>8.4537619964774151E-3</v>
      </c>
    </row>
    <row r="6015" spans="2:7">
      <c r="B6015" s="283">
        <v>43278.645833333336</v>
      </c>
      <c r="C6015" s="284">
        <v>242.1</v>
      </c>
      <c r="D6015" s="98">
        <f t="shared" si="191"/>
        <v>0.31098716629663725</v>
      </c>
      <c r="E6015" s="98">
        <v>-3.9971448965025025E-2</v>
      </c>
      <c r="F6015" s="98">
        <v>6006</v>
      </c>
      <c r="G6015" s="76">
        <f t="shared" ca="1" si="190"/>
        <v>-4.8671585180045402E-3</v>
      </c>
    </row>
    <row r="6016" spans="2:7">
      <c r="B6016" s="283">
        <v>45678.645833333336</v>
      </c>
      <c r="C6016" s="284">
        <v>1423.15</v>
      </c>
      <c r="D6016" s="98">
        <f t="shared" si="191"/>
        <v>4.8783560512185051</v>
      </c>
      <c r="E6016" s="98">
        <v>-3.9981921452759694E-2</v>
      </c>
      <c r="F6016" s="98">
        <v>6007</v>
      </c>
      <c r="G6016" s="76">
        <f t="shared" ca="1" si="190"/>
        <v>-2.4410601103536364E-2</v>
      </c>
    </row>
    <row r="6017" spans="2:7">
      <c r="B6017" s="283">
        <v>39869.645833333336</v>
      </c>
      <c r="C6017" s="284">
        <v>46.09</v>
      </c>
      <c r="D6017" s="98">
        <f t="shared" si="191"/>
        <v>-0.96761409549239363</v>
      </c>
      <c r="E6017" s="98">
        <v>-3.9991668402416081E-2</v>
      </c>
      <c r="F6017" s="98">
        <v>6008</v>
      </c>
      <c r="G6017" s="76">
        <f t="shared" ca="1" si="190"/>
        <v>-2.4795769511467336E-2</v>
      </c>
    </row>
    <row r="6018" spans="2:7">
      <c r="B6018" s="283">
        <v>37077.645833333336</v>
      </c>
      <c r="C6018" s="284">
        <v>23.04</v>
      </c>
      <c r="D6018" s="98">
        <f t="shared" si="191"/>
        <v>-0.50010848340203951</v>
      </c>
      <c r="E6018" s="98">
        <v>-4.0000000000000036E-2</v>
      </c>
      <c r="F6018" s="98">
        <v>6009</v>
      </c>
      <c r="G6018" s="76">
        <f t="shared" ca="1" si="190"/>
        <v>2.9474399648266186E-2</v>
      </c>
    </row>
    <row r="6019" spans="2:7">
      <c r="B6019" s="283">
        <v>40590.645833333336</v>
      </c>
      <c r="C6019" s="284">
        <v>113.89</v>
      </c>
      <c r="D6019" s="98">
        <f t="shared" si="191"/>
        <v>3.9431423611111116</v>
      </c>
      <c r="E6019" s="98">
        <v>-4.011799410029504E-2</v>
      </c>
      <c r="F6019" s="98">
        <v>6010</v>
      </c>
      <c r="G6019" s="76">
        <f t="shared" ca="1" si="190"/>
        <v>-1.1747117318083061E-2</v>
      </c>
    </row>
    <row r="6020" spans="2:7">
      <c r="B6020" s="283">
        <v>43493.645833333336</v>
      </c>
      <c r="C6020" s="284">
        <v>302.62</v>
      </c>
      <c r="D6020" s="98">
        <f t="shared" si="191"/>
        <v>1.6571252963385725</v>
      </c>
      <c r="E6020" s="98">
        <v>-4.0124337869127946E-2</v>
      </c>
      <c r="F6020" s="98">
        <v>6011</v>
      </c>
      <c r="G6020" s="76">
        <f t="shared" ca="1" si="190"/>
        <v>4.64032019891377E-2</v>
      </c>
    </row>
    <row r="6021" spans="2:7">
      <c r="B6021" s="283">
        <v>37238.645833333336</v>
      </c>
      <c r="C6021" s="284">
        <v>30.1</v>
      </c>
      <c r="D6021" s="98">
        <f t="shared" si="191"/>
        <v>-0.90053532482981957</v>
      </c>
      <c r="E6021" s="98">
        <v>-4.0178571428571397E-2</v>
      </c>
      <c r="F6021" s="98">
        <v>6012</v>
      </c>
      <c r="G6021" s="76">
        <f t="shared" ca="1" si="190"/>
        <v>-3.0550766819223016E-2</v>
      </c>
    </row>
    <row r="6022" spans="2:7">
      <c r="B6022" s="283">
        <v>45539.645833333336</v>
      </c>
      <c r="C6022" s="284">
        <v>2122.9499999999998</v>
      </c>
      <c r="D6022" s="98">
        <f t="shared" si="191"/>
        <v>69.529900332225907</v>
      </c>
      <c r="E6022" s="98">
        <v>-4.0222973706101617E-2</v>
      </c>
      <c r="F6022" s="98">
        <v>6013</v>
      </c>
      <c r="G6022" s="76">
        <f t="shared" ca="1" si="190"/>
        <v>1.0297845066993301E-2</v>
      </c>
    </row>
    <row r="6023" spans="2:7">
      <c r="B6023" s="283">
        <v>39155.645833333336</v>
      </c>
      <c r="C6023" s="284">
        <v>74.069999999999993</v>
      </c>
      <c r="D6023" s="98">
        <f t="shared" si="191"/>
        <v>-0.96510987069879173</v>
      </c>
      <c r="E6023" s="98">
        <v>-4.0419743490089477E-2</v>
      </c>
      <c r="F6023" s="98">
        <v>6014</v>
      </c>
      <c r="G6023" s="76">
        <f t="shared" ca="1" si="190"/>
        <v>4.035126809981962E-2</v>
      </c>
    </row>
    <row r="6024" spans="2:7">
      <c r="B6024" s="283">
        <v>41492.645833333336</v>
      </c>
      <c r="C6024" s="284">
        <v>184.8</v>
      </c>
      <c r="D6024" s="98">
        <f t="shared" si="191"/>
        <v>1.4949372215471857</v>
      </c>
      <c r="E6024" s="98">
        <v>-4.049844236760114E-2</v>
      </c>
      <c r="F6024" s="98">
        <v>6015</v>
      </c>
      <c r="G6024" s="76">
        <f t="shared" ca="1" si="190"/>
        <v>2.5359053645201524E-2</v>
      </c>
    </row>
    <row r="6025" spans="2:7">
      <c r="B6025" s="283">
        <v>45527.645833333336</v>
      </c>
      <c r="C6025" s="284">
        <v>1800.78</v>
      </c>
      <c r="D6025" s="98">
        <f t="shared" si="191"/>
        <v>8.7444805194805184</v>
      </c>
      <c r="E6025" s="98">
        <v>-4.0540900541859548E-2</v>
      </c>
      <c r="F6025" s="98">
        <v>6016</v>
      </c>
      <c r="G6025" s="76">
        <f t="shared" ca="1" si="190"/>
        <v>-9.2008414702814002E-3</v>
      </c>
    </row>
    <row r="6026" spans="2:7">
      <c r="B6026" s="283">
        <v>36875.645833333336</v>
      </c>
      <c r="C6026" s="284">
        <v>31.94</v>
      </c>
      <c r="D6026" s="98">
        <f t="shared" si="191"/>
        <v>-0.98226324148424571</v>
      </c>
      <c r="E6026" s="98">
        <v>-4.0552718534094256E-2</v>
      </c>
      <c r="F6026" s="98">
        <v>6017</v>
      </c>
      <c r="G6026" s="76">
        <f t="shared" ref="G6026:G6089" ca="1" si="192">_xlfn.NORM.INV(RAND(),M$12,M$13)</f>
        <v>-1.2804222781788418E-3</v>
      </c>
    </row>
    <row r="6027" spans="2:7">
      <c r="B6027" s="283">
        <v>44953.645833333336</v>
      </c>
      <c r="C6027" s="284">
        <v>630.25</v>
      </c>
      <c r="D6027" s="98">
        <f t="shared" ref="D6027:D6090" si="193">C6027/C6026-1</f>
        <v>18.732310582341889</v>
      </c>
      <c r="E6027" s="98">
        <v>-4.0569340843355173E-2</v>
      </c>
      <c r="F6027" s="98">
        <v>6018</v>
      </c>
      <c r="G6027" s="76">
        <f t="shared" ca="1" si="192"/>
        <v>-6.6029720895877109E-2</v>
      </c>
    </row>
    <row r="6028" spans="2:7">
      <c r="B6028" s="283">
        <v>45048.645833333336</v>
      </c>
      <c r="C6028" s="284">
        <v>566.12</v>
      </c>
      <c r="D6028" s="98">
        <f t="shared" si="193"/>
        <v>-0.10175327251090838</v>
      </c>
      <c r="E6028" s="98">
        <v>-4.0637180138959561E-2</v>
      </c>
      <c r="F6028" s="98">
        <v>6019</v>
      </c>
      <c r="G6028" s="76">
        <f t="shared" ca="1" si="192"/>
        <v>2.3497696697712964E-3</v>
      </c>
    </row>
    <row r="6029" spans="2:7">
      <c r="B6029" s="283">
        <v>36979.645833333336</v>
      </c>
      <c r="C6029" s="284">
        <v>25.26</v>
      </c>
      <c r="D6029" s="98">
        <f t="shared" si="193"/>
        <v>-0.95538048470288983</v>
      </c>
      <c r="E6029" s="98">
        <v>-4.0638055450056831E-2</v>
      </c>
      <c r="F6029" s="98">
        <v>6020</v>
      </c>
      <c r="G6029" s="76">
        <f t="shared" ca="1" si="192"/>
        <v>-2.4816596311331023E-2</v>
      </c>
    </row>
    <row r="6030" spans="2:7">
      <c r="B6030" s="283">
        <v>42114.645833333336</v>
      </c>
      <c r="C6030" s="284">
        <v>171.83</v>
      </c>
      <c r="D6030" s="98">
        <f t="shared" si="193"/>
        <v>5.8024544734758514</v>
      </c>
      <c r="E6030" s="98">
        <v>-4.0698972755694451E-2</v>
      </c>
      <c r="F6030" s="98">
        <v>6021</v>
      </c>
      <c r="G6030" s="76">
        <f t="shared" ca="1" si="192"/>
        <v>2.423320761812426E-2</v>
      </c>
    </row>
    <row r="6031" spans="2:7">
      <c r="B6031" s="283">
        <v>44518.645833333336</v>
      </c>
      <c r="C6031" s="284">
        <v>395.85</v>
      </c>
      <c r="D6031" s="98">
        <f t="shared" si="193"/>
        <v>1.3037304312401794</v>
      </c>
      <c r="E6031" s="98">
        <v>-4.0712468193384144E-2</v>
      </c>
      <c r="F6031" s="98">
        <v>6022</v>
      </c>
      <c r="G6031" s="76">
        <f t="shared" ca="1" si="192"/>
        <v>1.3169212956167239E-2</v>
      </c>
    </row>
    <row r="6032" spans="2:7">
      <c r="B6032" s="283">
        <v>42381.645833333336</v>
      </c>
      <c r="C6032" s="284">
        <v>444.62</v>
      </c>
      <c r="D6032" s="98">
        <f t="shared" si="193"/>
        <v>0.12320323354806106</v>
      </c>
      <c r="E6032" s="98">
        <v>-4.0733549083063592E-2</v>
      </c>
      <c r="F6032" s="98">
        <v>6023</v>
      </c>
      <c r="G6032" s="76">
        <f t="shared" ca="1" si="192"/>
        <v>-7.0805599403415444E-3</v>
      </c>
    </row>
    <row r="6033" spans="2:7">
      <c r="B6033" s="283">
        <v>43969.645833333336</v>
      </c>
      <c r="C6033" s="284">
        <v>309.57</v>
      </c>
      <c r="D6033" s="98">
        <f t="shared" si="193"/>
        <v>-0.30374252170392702</v>
      </c>
      <c r="E6033" s="98">
        <v>-4.0777120193350558E-2</v>
      </c>
      <c r="F6033" s="98">
        <v>6024</v>
      </c>
      <c r="G6033" s="76">
        <f t="shared" ca="1" si="192"/>
        <v>-4.6247016275491798E-2</v>
      </c>
    </row>
    <row r="6034" spans="2:7">
      <c r="B6034" s="283">
        <v>45726.645833333336</v>
      </c>
      <c r="C6034" s="284">
        <v>1703.03</v>
      </c>
      <c r="D6034" s="98">
        <f t="shared" si="193"/>
        <v>4.501275963433149</v>
      </c>
      <c r="E6034" s="98">
        <v>-4.0789658959700437E-2</v>
      </c>
      <c r="F6034" s="98">
        <v>6025</v>
      </c>
      <c r="G6034" s="76">
        <f t="shared" ca="1" si="192"/>
        <v>-1.3703220874389429E-2</v>
      </c>
    </row>
    <row r="6035" spans="2:7">
      <c r="B6035" s="283">
        <v>39875.645833333336</v>
      </c>
      <c r="C6035" s="284">
        <v>44.44</v>
      </c>
      <c r="D6035" s="98">
        <f t="shared" si="193"/>
        <v>-0.97390533343511276</v>
      </c>
      <c r="E6035" s="98">
        <v>-4.0794301748327211E-2</v>
      </c>
      <c r="F6035" s="98">
        <v>6026</v>
      </c>
      <c r="G6035" s="76">
        <f t="shared" ca="1" si="192"/>
        <v>2.9555048778831035E-2</v>
      </c>
    </row>
    <row r="6036" spans="2:7">
      <c r="B6036" s="283">
        <v>36948.645833333336</v>
      </c>
      <c r="C6036" s="284">
        <v>29.86</v>
      </c>
      <c r="D6036" s="98">
        <f t="shared" si="193"/>
        <v>-0.32808280828082803</v>
      </c>
      <c r="E6036" s="98">
        <v>-4.1104688503532438E-2</v>
      </c>
      <c r="F6036" s="98">
        <v>6027</v>
      </c>
      <c r="G6036" s="76">
        <f t="shared" ca="1" si="192"/>
        <v>4.5289874199777445E-2</v>
      </c>
    </row>
    <row r="6037" spans="2:7">
      <c r="B6037" s="283">
        <v>45471.645833333336</v>
      </c>
      <c r="C6037" s="284">
        <v>1374.83</v>
      </c>
      <c r="D6037" s="98">
        <f t="shared" si="193"/>
        <v>45.042531815137309</v>
      </c>
      <c r="E6037" s="98">
        <v>-4.1108406508714834E-2</v>
      </c>
      <c r="F6037" s="98">
        <v>6028</v>
      </c>
      <c r="G6037" s="76">
        <f t="shared" ca="1" si="192"/>
        <v>5.4958192196296073E-2</v>
      </c>
    </row>
    <row r="6038" spans="2:7">
      <c r="B6038" s="283">
        <v>36950.645833333336</v>
      </c>
      <c r="C6038" s="284">
        <v>26.34</v>
      </c>
      <c r="D6038" s="98">
        <f t="shared" si="193"/>
        <v>-0.98084126764763646</v>
      </c>
      <c r="E6038" s="98">
        <v>-4.1135784492173255E-2</v>
      </c>
      <c r="F6038" s="98">
        <v>6029</v>
      </c>
      <c r="G6038" s="76">
        <f t="shared" ca="1" si="192"/>
        <v>1.8599159783930265E-2</v>
      </c>
    </row>
    <row r="6039" spans="2:7">
      <c r="B6039" s="283">
        <v>44911.645833333336</v>
      </c>
      <c r="C6039" s="284">
        <v>631.13</v>
      </c>
      <c r="D6039" s="98">
        <f t="shared" si="193"/>
        <v>22.960895975702353</v>
      </c>
      <c r="E6039" s="98">
        <v>-4.1302102321059797E-2</v>
      </c>
      <c r="F6039" s="98">
        <v>6030</v>
      </c>
      <c r="G6039" s="76">
        <f t="shared" ca="1" si="192"/>
        <v>3.8540572033641911E-2</v>
      </c>
    </row>
    <row r="6040" spans="2:7">
      <c r="B6040" s="283">
        <v>42816.645833333336</v>
      </c>
      <c r="C6040" s="284">
        <v>392.68</v>
      </c>
      <c r="D6040" s="98">
        <f t="shared" si="193"/>
        <v>-0.37781439640010772</v>
      </c>
      <c r="E6040" s="98">
        <v>-4.1355402568234001E-2</v>
      </c>
      <c r="F6040" s="98">
        <v>6031</v>
      </c>
      <c r="G6040" s="76">
        <f t="shared" ca="1" si="192"/>
        <v>1.277073761935299E-2</v>
      </c>
    </row>
    <row r="6041" spans="2:7">
      <c r="B6041" s="283">
        <v>37264.645833333336</v>
      </c>
      <c r="C6041" s="284">
        <v>27.8</v>
      </c>
      <c r="D6041" s="98">
        <f t="shared" si="193"/>
        <v>-0.92920444127533874</v>
      </c>
      <c r="E6041" s="98">
        <v>-4.1379310344827558E-2</v>
      </c>
      <c r="F6041" s="98">
        <v>6032</v>
      </c>
      <c r="G6041" s="76">
        <f t="shared" ca="1" si="192"/>
        <v>-9.0685417641538854E-3</v>
      </c>
    </row>
    <row r="6042" spans="2:7">
      <c r="B6042" s="283">
        <v>45707.645833333336</v>
      </c>
      <c r="C6042" s="284">
        <v>2186.42</v>
      </c>
      <c r="D6042" s="98">
        <f t="shared" si="193"/>
        <v>77.648201438848915</v>
      </c>
      <c r="E6042" s="98">
        <v>-4.1434853327370735E-2</v>
      </c>
      <c r="F6042" s="98">
        <v>6033</v>
      </c>
      <c r="G6042" s="76">
        <f t="shared" ca="1" si="192"/>
        <v>1.7769973711764805E-2</v>
      </c>
    </row>
    <row r="6043" spans="2:7">
      <c r="B6043" s="283">
        <v>43347.645833333336</v>
      </c>
      <c r="C6043" s="284">
        <v>279.18</v>
      </c>
      <c r="D6043" s="98">
        <f t="shared" si="193"/>
        <v>-0.87231181566213256</v>
      </c>
      <c r="E6043" s="98">
        <v>-4.1507879287259186E-2</v>
      </c>
      <c r="F6043" s="98">
        <v>6034</v>
      </c>
      <c r="G6043" s="76">
        <f t="shared" ca="1" si="192"/>
        <v>-1.3176983307624675E-2</v>
      </c>
    </row>
    <row r="6044" spans="2:7">
      <c r="B6044" s="283">
        <v>42495.645833333336</v>
      </c>
      <c r="C6044" s="284">
        <v>281.2</v>
      </c>
      <c r="D6044" s="98">
        <f t="shared" si="193"/>
        <v>7.2354753205816635E-3</v>
      </c>
      <c r="E6044" s="98">
        <v>-4.1516122435067193E-2</v>
      </c>
      <c r="F6044" s="98">
        <v>6035</v>
      </c>
      <c r="G6044" s="76">
        <f t="shared" ca="1" si="192"/>
        <v>-1.518809208999522E-2</v>
      </c>
    </row>
    <row r="6045" spans="2:7">
      <c r="B6045" s="283">
        <v>36816.645833333336</v>
      </c>
      <c r="C6045" s="284">
        <v>24.22</v>
      </c>
      <c r="D6045" s="98">
        <f t="shared" si="193"/>
        <v>-0.91386913229018496</v>
      </c>
      <c r="E6045" s="98">
        <v>-4.1551246537396169E-2</v>
      </c>
      <c r="F6045" s="98">
        <v>6036</v>
      </c>
      <c r="G6045" s="76">
        <f t="shared" ca="1" si="192"/>
        <v>5.61588772594694E-2</v>
      </c>
    </row>
    <row r="6046" spans="2:7">
      <c r="B6046" s="283">
        <v>40736.645833333336</v>
      </c>
      <c r="C6046" s="284">
        <v>201.11</v>
      </c>
      <c r="D6046" s="98">
        <f t="shared" si="193"/>
        <v>7.303468208092486</v>
      </c>
      <c r="E6046" s="98">
        <v>-4.1831435513840498E-2</v>
      </c>
      <c r="F6046" s="98">
        <v>6037</v>
      </c>
      <c r="G6046" s="76">
        <f t="shared" ca="1" si="192"/>
        <v>4.3189838576207978E-2</v>
      </c>
    </row>
    <row r="6047" spans="2:7">
      <c r="B6047" s="283">
        <v>37516.645833333336</v>
      </c>
      <c r="C6047" s="284">
        <v>23.28</v>
      </c>
      <c r="D6047" s="98">
        <f t="shared" si="193"/>
        <v>-0.88424245437820104</v>
      </c>
      <c r="E6047" s="98">
        <v>-4.1975308641975295E-2</v>
      </c>
      <c r="F6047" s="98">
        <v>6038</v>
      </c>
      <c r="G6047" s="76">
        <f t="shared" ca="1" si="192"/>
        <v>-4.7429874238465897E-2</v>
      </c>
    </row>
    <row r="6048" spans="2:7">
      <c r="B6048" s="283">
        <v>40612.645833333336</v>
      </c>
      <c r="C6048" s="284">
        <v>124.5</v>
      </c>
      <c r="D6048" s="98">
        <f t="shared" si="193"/>
        <v>4.3479381443298966</v>
      </c>
      <c r="E6048" s="98">
        <v>-4.2307692307692268E-2</v>
      </c>
      <c r="F6048" s="98">
        <v>6039</v>
      </c>
      <c r="G6048" s="76">
        <f t="shared" ca="1" si="192"/>
        <v>2.33183260180252E-3</v>
      </c>
    </row>
    <row r="6049" spans="2:7">
      <c r="B6049" s="283">
        <v>39728.645833333336</v>
      </c>
      <c r="C6049" s="284">
        <v>76.87</v>
      </c>
      <c r="D6049" s="98">
        <f t="shared" si="193"/>
        <v>-0.38257028112449798</v>
      </c>
      <c r="E6049" s="98">
        <v>-4.2357044973215241E-2</v>
      </c>
      <c r="F6049" s="98">
        <v>6040</v>
      </c>
      <c r="G6049" s="76">
        <f t="shared" ca="1" si="192"/>
        <v>8.8258042316447065E-3</v>
      </c>
    </row>
    <row r="6050" spans="2:7">
      <c r="B6050" s="283">
        <v>42496.645833333336</v>
      </c>
      <c r="C6050" s="284">
        <v>269.27999999999997</v>
      </c>
      <c r="D6050" s="98">
        <f t="shared" si="193"/>
        <v>2.5030571094054892</v>
      </c>
      <c r="E6050" s="98">
        <v>-4.2389758179231962E-2</v>
      </c>
      <c r="F6050" s="98">
        <v>6041</v>
      </c>
      <c r="G6050" s="76">
        <f t="shared" ca="1" si="192"/>
        <v>-5.4012341100814605E-2</v>
      </c>
    </row>
    <row r="6051" spans="2:7">
      <c r="B6051" s="283">
        <v>37560.645833333336</v>
      </c>
      <c r="C6051" s="284">
        <v>22.34</v>
      </c>
      <c r="D6051" s="98">
        <f t="shared" si="193"/>
        <v>-0.91703802733214501</v>
      </c>
      <c r="E6051" s="98">
        <v>-4.2434633519074061E-2</v>
      </c>
      <c r="F6051" s="98">
        <v>6042</v>
      </c>
      <c r="G6051" s="76">
        <f t="shared" ca="1" si="192"/>
        <v>-3.671236087353557E-2</v>
      </c>
    </row>
    <row r="6052" spans="2:7">
      <c r="B6052" s="283">
        <v>42814.645833333336</v>
      </c>
      <c r="C6052" s="284">
        <v>415.98</v>
      </c>
      <c r="D6052" s="98">
        <f t="shared" si="193"/>
        <v>17.620411817367952</v>
      </c>
      <c r="E6052" s="98">
        <v>-4.2557598913618877E-2</v>
      </c>
      <c r="F6052" s="98">
        <v>6043</v>
      </c>
      <c r="G6052" s="76">
        <f t="shared" ca="1" si="192"/>
        <v>3.5227688697513942E-2</v>
      </c>
    </row>
    <row r="6053" spans="2:7">
      <c r="B6053" s="283">
        <v>45609.645833333336</v>
      </c>
      <c r="C6053" s="284">
        <v>2100.8200000000002</v>
      </c>
      <c r="D6053" s="98">
        <f t="shared" si="193"/>
        <v>4.050290879369201</v>
      </c>
      <c r="E6053" s="98">
        <v>-4.2719074807365476E-2</v>
      </c>
      <c r="F6053" s="98">
        <v>6044</v>
      </c>
      <c r="G6053" s="76">
        <f t="shared" ca="1" si="192"/>
        <v>4.3823804806598365E-3</v>
      </c>
    </row>
    <row r="6054" spans="2:7">
      <c r="B6054" s="283">
        <v>38068.645833333336</v>
      </c>
      <c r="C6054" s="284">
        <v>23.52</v>
      </c>
      <c r="D6054" s="98">
        <f t="shared" si="193"/>
        <v>-0.98880437162631729</v>
      </c>
      <c r="E6054" s="98">
        <v>-4.2735042735042805E-2</v>
      </c>
      <c r="F6054" s="98">
        <v>6045</v>
      </c>
      <c r="G6054" s="76">
        <f t="shared" ca="1" si="192"/>
        <v>8.0620739498591082E-2</v>
      </c>
    </row>
    <row r="6055" spans="2:7">
      <c r="B6055" s="283">
        <v>39063.645833333336</v>
      </c>
      <c r="C6055" s="284">
        <v>88.7</v>
      </c>
      <c r="D6055" s="98">
        <f t="shared" si="193"/>
        <v>2.7712585034013606</v>
      </c>
      <c r="E6055" s="98">
        <v>-4.2736887545866575E-2</v>
      </c>
      <c r="F6055" s="98">
        <v>6046</v>
      </c>
      <c r="G6055" s="76">
        <f t="shared" ca="1" si="192"/>
        <v>-1.9470955300833134E-2</v>
      </c>
    </row>
    <row r="6056" spans="2:7">
      <c r="B6056" s="283">
        <v>43615.645833333336</v>
      </c>
      <c r="C6056" s="284">
        <v>316.18</v>
      </c>
      <c r="D6056" s="98">
        <f t="shared" si="193"/>
        <v>2.5645997745208566</v>
      </c>
      <c r="E6056" s="98">
        <v>-4.2749016046018773E-2</v>
      </c>
      <c r="F6056" s="98">
        <v>6047</v>
      </c>
      <c r="G6056" s="76">
        <f t="shared" ca="1" si="192"/>
        <v>-3.7477646055393957E-2</v>
      </c>
    </row>
    <row r="6057" spans="2:7">
      <c r="B6057" s="283">
        <v>43215.645833333336</v>
      </c>
      <c r="C6057" s="284">
        <v>287.77</v>
      </c>
      <c r="D6057" s="98">
        <f t="shared" si="193"/>
        <v>-8.985388070086664E-2</v>
      </c>
      <c r="E6057" s="98">
        <v>-4.2840512223515703E-2</v>
      </c>
      <c r="F6057" s="98">
        <v>6048</v>
      </c>
      <c r="G6057" s="76">
        <f t="shared" ca="1" si="192"/>
        <v>-2.9042822917847665E-2</v>
      </c>
    </row>
    <row r="6058" spans="2:7">
      <c r="B6058" s="283">
        <v>43361.645833333336</v>
      </c>
      <c r="C6058" s="284">
        <v>307.77</v>
      </c>
      <c r="D6058" s="98">
        <f t="shared" si="193"/>
        <v>6.9499947875039103E-2</v>
      </c>
      <c r="E6058" s="98">
        <v>-4.2944212948566429E-2</v>
      </c>
      <c r="F6058" s="98">
        <v>6049</v>
      </c>
      <c r="G6058" s="76">
        <f t="shared" ca="1" si="192"/>
        <v>-3.1548611525486443E-2</v>
      </c>
    </row>
    <row r="6059" spans="2:7">
      <c r="B6059" s="283">
        <v>40820.645833333336</v>
      </c>
      <c r="C6059" s="284">
        <v>212.77</v>
      </c>
      <c r="D6059" s="98">
        <f t="shared" si="193"/>
        <v>-0.30867206030477301</v>
      </c>
      <c r="E6059" s="98">
        <v>-4.2956099316300733E-2</v>
      </c>
      <c r="F6059" s="98">
        <v>6050</v>
      </c>
      <c r="G6059" s="76">
        <f t="shared" ca="1" si="192"/>
        <v>-7.0397771327660646E-2</v>
      </c>
    </row>
    <row r="6060" spans="2:7">
      <c r="B6060" s="283">
        <v>40583.645833333336</v>
      </c>
      <c r="C6060" s="284">
        <v>117.71</v>
      </c>
      <c r="D6060" s="98">
        <f t="shared" si="193"/>
        <v>-0.44677351130328524</v>
      </c>
      <c r="E6060" s="98">
        <v>-4.3008130081300888E-2</v>
      </c>
      <c r="F6060" s="98">
        <v>6051</v>
      </c>
      <c r="G6060" s="76">
        <f t="shared" ca="1" si="192"/>
        <v>-3.4052274417176995E-2</v>
      </c>
    </row>
    <row r="6061" spans="2:7">
      <c r="B6061" s="283">
        <v>42229.645833333336</v>
      </c>
      <c r="C6061" s="284">
        <v>195</v>
      </c>
      <c r="D6061" s="98">
        <f t="shared" si="193"/>
        <v>0.65661371166425964</v>
      </c>
      <c r="E6061" s="98">
        <v>-4.3179587831207122E-2</v>
      </c>
      <c r="F6061" s="98">
        <v>6052</v>
      </c>
      <c r="G6061" s="76">
        <f t="shared" ca="1" si="192"/>
        <v>7.4352889876192919E-3</v>
      </c>
    </row>
    <row r="6062" spans="2:7">
      <c r="B6062" s="283">
        <v>44916.645833333336</v>
      </c>
      <c r="C6062" s="284">
        <v>647.92999999999995</v>
      </c>
      <c r="D6062" s="98">
        <f t="shared" si="193"/>
        <v>2.3227179487179486</v>
      </c>
      <c r="E6062" s="98">
        <v>-4.3179703767148636E-2</v>
      </c>
      <c r="F6062" s="98">
        <v>6053</v>
      </c>
      <c r="G6062" s="76">
        <f t="shared" ca="1" si="192"/>
        <v>-1.2659813528801278E-2</v>
      </c>
    </row>
    <row r="6063" spans="2:7">
      <c r="B6063" s="283">
        <v>44522.645833333336</v>
      </c>
      <c r="C6063" s="284">
        <v>378.65</v>
      </c>
      <c r="D6063" s="98">
        <f t="shared" si="193"/>
        <v>-0.41560045066596696</v>
      </c>
      <c r="E6063" s="98">
        <v>-4.3450802071491879E-2</v>
      </c>
      <c r="F6063" s="98">
        <v>6054</v>
      </c>
      <c r="G6063" s="76">
        <f t="shared" ca="1" si="192"/>
        <v>2.4617119108343997E-2</v>
      </c>
    </row>
    <row r="6064" spans="2:7">
      <c r="B6064" s="283">
        <v>41493.645833333336</v>
      </c>
      <c r="C6064" s="284">
        <v>176.74</v>
      </c>
      <c r="D6064" s="98">
        <f t="shared" si="193"/>
        <v>-0.53323649808530305</v>
      </c>
      <c r="E6064" s="98">
        <v>-4.3614718614718662E-2</v>
      </c>
      <c r="F6064" s="98">
        <v>6055</v>
      </c>
      <c r="G6064" s="76">
        <f t="shared" ca="1" si="192"/>
        <v>5.5943400352666765E-3</v>
      </c>
    </row>
    <row r="6065" spans="2:7">
      <c r="B6065" s="283">
        <v>43137.645833333336</v>
      </c>
      <c r="C6065" s="284">
        <v>283.35000000000002</v>
      </c>
      <c r="D6065" s="98">
        <f t="shared" si="193"/>
        <v>0.60320244426841696</v>
      </c>
      <c r="E6065" s="98">
        <v>-4.3641150263264317E-2</v>
      </c>
      <c r="F6065" s="98">
        <v>6056</v>
      </c>
      <c r="G6065" s="76">
        <f t="shared" ca="1" si="192"/>
        <v>-7.4176763657312784E-3</v>
      </c>
    </row>
    <row r="6066" spans="2:7">
      <c r="B6066" s="283">
        <v>41417.645833333336</v>
      </c>
      <c r="C6066" s="284">
        <v>216.03</v>
      </c>
      <c r="D6066" s="98">
        <f t="shared" si="193"/>
        <v>-0.23758602435150877</v>
      </c>
      <c r="E6066" s="98">
        <v>-4.3734230445752753E-2</v>
      </c>
      <c r="F6066" s="98">
        <v>6057</v>
      </c>
      <c r="G6066" s="76">
        <f t="shared" ca="1" si="192"/>
        <v>-8.6263663324185683E-3</v>
      </c>
    </row>
    <row r="6067" spans="2:7">
      <c r="B6067" s="283">
        <v>41953.645833333336</v>
      </c>
      <c r="C6067" s="284">
        <v>197.17</v>
      </c>
      <c r="D6067" s="98">
        <f t="shared" si="193"/>
        <v>-8.7302689441281389E-2</v>
      </c>
      <c r="E6067" s="98">
        <v>-4.3746059459721653E-2</v>
      </c>
      <c r="F6067" s="98">
        <v>6058</v>
      </c>
      <c r="G6067" s="76">
        <f t="shared" ca="1" si="192"/>
        <v>-2.6011179144974179E-3</v>
      </c>
    </row>
    <row r="6068" spans="2:7">
      <c r="B6068" s="283">
        <v>36843.645833333336</v>
      </c>
      <c r="C6068" s="284">
        <v>25.54</v>
      </c>
      <c r="D6068" s="98">
        <f t="shared" si="193"/>
        <v>-0.87046710960085205</v>
      </c>
      <c r="E6068" s="98">
        <v>-4.3803818794459048E-2</v>
      </c>
      <c r="F6068" s="98">
        <v>6059</v>
      </c>
      <c r="G6068" s="76">
        <f t="shared" ca="1" si="192"/>
        <v>-1.8590786666692446E-2</v>
      </c>
    </row>
    <row r="6069" spans="2:7">
      <c r="B6069" s="283">
        <v>41625.645833333336</v>
      </c>
      <c r="C6069" s="284">
        <v>168.22</v>
      </c>
      <c r="D6069" s="98">
        <f t="shared" si="193"/>
        <v>5.5865309318715743</v>
      </c>
      <c r="E6069" s="98">
        <v>-4.3824248280566191E-2</v>
      </c>
      <c r="F6069" s="98">
        <v>6060</v>
      </c>
      <c r="G6069" s="76">
        <f t="shared" ca="1" si="192"/>
        <v>-9.8111914186954034E-3</v>
      </c>
    </row>
    <row r="6070" spans="2:7">
      <c r="B6070" s="283">
        <v>43956.645833333336</v>
      </c>
      <c r="C6070" s="284">
        <v>327.83</v>
      </c>
      <c r="D6070" s="98">
        <f t="shared" si="193"/>
        <v>0.94881702532398049</v>
      </c>
      <c r="E6070" s="98">
        <v>-4.408805948388983E-2</v>
      </c>
      <c r="F6070" s="98">
        <v>6061</v>
      </c>
      <c r="G6070" s="76">
        <f t="shared" ca="1" si="192"/>
        <v>1.6621370506432403E-2</v>
      </c>
    </row>
    <row r="6071" spans="2:7">
      <c r="B6071" s="283">
        <v>40575.645833333336</v>
      </c>
      <c r="C6071" s="284">
        <v>125.78</v>
      </c>
      <c r="D6071" s="98">
        <f t="shared" si="193"/>
        <v>-0.61632553457584716</v>
      </c>
      <c r="E6071" s="98">
        <v>-4.4224924012158051E-2</v>
      </c>
      <c r="F6071" s="98">
        <v>6062</v>
      </c>
      <c r="G6071" s="76">
        <f t="shared" ca="1" si="192"/>
        <v>-1.6720922120966875E-2</v>
      </c>
    </row>
    <row r="6072" spans="2:7">
      <c r="B6072" s="283">
        <v>41037.645833333336</v>
      </c>
      <c r="C6072" s="284">
        <v>228.8</v>
      </c>
      <c r="D6072" s="98">
        <f t="shared" si="193"/>
        <v>0.81904913340753693</v>
      </c>
      <c r="E6072" s="98">
        <v>-4.42374368185805E-2</v>
      </c>
      <c r="F6072" s="98">
        <v>6063</v>
      </c>
      <c r="G6072" s="76">
        <f t="shared" ca="1" si="192"/>
        <v>-3.5667702994837985E-2</v>
      </c>
    </row>
    <row r="6073" spans="2:7">
      <c r="B6073" s="283">
        <v>44732.645833333336</v>
      </c>
      <c r="C6073" s="284">
        <v>351.62</v>
      </c>
      <c r="D6073" s="98">
        <f t="shared" si="193"/>
        <v>0.53680069930069929</v>
      </c>
      <c r="E6073" s="98">
        <v>-4.4303109371602534E-2</v>
      </c>
      <c r="F6073" s="98">
        <v>6064</v>
      </c>
      <c r="G6073" s="76">
        <f t="shared" ca="1" si="192"/>
        <v>-3.4922710752169112E-3</v>
      </c>
    </row>
    <row r="6074" spans="2:7">
      <c r="B6074" s="283">
        <v>45653.645833333336</v>
      </c>
      <c r="C6074" s="284">
        <v>1755.07</v>
      </c>
      <c r="D6074" s="98">
        <f t="shared" si="193"/>
        <v>3.9913827427336326</v>
      </c>
      <c r="E6074" s="98">
        <v>-4.4599891126837266E-2</v>
      </c>
      <c r="F6074" s="98">
        <v>6065</v>
      </c>
      <c r="G6074" s="76">
        <f t="shared" ca="1" si="192"/>
        <v>-5.1333879475042525E-2</v>
      </c>
    </row>
    <row r="6075" spans="2:7">
      <c r="B6075" s="283">
        <v>37148.645833333336</v>
      </c>
      <c r="C6075" s="284">
        <v>19.48</v>
      </c>
      <c r="D6075" s="98">
        <f t="shared" si="193"/>
        <v>-0.98890072760630632</v>
      </c>
      <c r="E6075" s="98">
        <v>-4.4629720451201615E-2</v>
      </c>
      <c r="F6075" s="98">
        <v>6066</v>
      </c>
      <c r="G6075" s="76">
        <f t="shared" ca="1" si="192"/>
        <v>3.5081040699341391E-2</v>
      </c>
    </row>
    <row r="6076" spans="2:7">
      <c r="B6076" s="283">
        <v>42044.645833333336</v>
      </c>
      <c r="C6076" s="284">
        <v>166.37</v>
      </c>
      <c r="D6076" s="98">
        <f t="shared" si="193"/>
        <v>7.5405544147843937</v>
      </c>
      <c r="E6076" s="98">
        <v>-4.4674131495836877E-2</v>
      </c>
      <c r="F6076" s="98">
        <v>6067</v>
      </c>
      <c r="G6076" s="76">
        <f t="shared" ca="1" si="192"/>
        <v>-5.0715247822485834E-2</v>
      </c>
    </row>
    <row r="6077" spans="2:7">
      <c r="B6077" s="283">
        <v>42878.645833333336</v>
      </c>
      <c r="C6077" s="284">
        <v>393.68</v>
      </c>
      <c r="D6077" s="98">
        <f t="shared" si="193"/>
        <v>1.3662919997595719</v>
      </c>
      <c r="E6077" s="98">
        <v>-4.4697888861926716E-2</v>
      </c>
      <c r="F6077" s="98">
        <v>6068</v>
      </c>
      <c r="G6077" s="76">
        <f t="shared" ca="1" si="192"/>
        <v>-5.4324028571330993E-2</v>
      </c>
    </row>
    <row r="6078" spans="2:7">
      <c r="B6078" s="283">
        <v>45391.645833333336</v>
      </c>
      <c r="C6078" s="284">
        <v>1042.02</v>
      </c>
      <c r="D6078" s="98">
        <f t="shared" si="193"/>
        <v>1.6468705547652913</v>
      </c>
      <c r="E6078" s="98">
        <v>-4.4824551754482522E-2</v>
      </c>
      <c r="F6078" s="98">
        <v>6069</v>
      </c>
      <c r="G6078" s="76">
        <f t="shared" ca="1" si="192"/>
        <v>1.8628301662393688E-2</v>
      </c>
    </row>
    <row r="6079" spans="2:7">
      <c r="B6079" s="283">
        <v>36836.645833333336</v>
      </c>
      <c r="C6079" s="284">
        <v>25.33</v>
      </c>
      <c r="D6079" s="98">
        <f t="shared" si="193"/>
        <v>-0.97569144546169939</v>
      </c>
      <c r="E6079" s="98">
        <v>-4.4871794871794934E-2</v>
      </c>
      <c r="F6079" s="98">
        <v>6070</v>
      </c>
      <c r="G6079" s="76">
        <f t="shared" ca="1" si="192"/>
        <v>-1.1914715234998551E-2</v>
      </c>
    </row>
    <row r="6080" spans="2:7">
      <c r="B6080" s="283">
        <v>40808.645833333336</v>
      </c>
      <c r="C6080" s="284">
        <v>233.24</v>
      </c>
      <c r="D6080" s="98">
        <f t="shared" si="193"/>
        <v>8.2080536912751683</v>
      </c>
      <c r="E6080" s="98">
        <v>-4.4881244881244786E-2</v>
      </c>
      <c r="F6080" s="98">
        <v>6071</v>
      </c>
      <c r="G6080" s="76">
        <f t="shared" ca="1" si="192"/>
        <v>-2.8998510952022338E-3</v>
      </c>
    </row>
    <row r="6081" spans="2:7">
      <c r="B6081" s="283">
        <v>43378.645833333336</v>
      </c>
      <c r="C6081" s="284">
        <v>227.43</v>
      </c>
      <c r="D6081" s="98">
        <f t="shared" si="193"/>
        <v>-2.4909963985594197E-2</v>
      </c>
      <c r="E6081" s="98">
        <v>-4.4893331093566302E-2</v>
      </c>
      <c r="F6081" s="98">
        <v>6072</v>
      </c>
      <c r="G6081" s="76">
        <f t="shared" ca="1" si="192"/>
        <v>-8.1887756816019681E-3</v>
      </c>
    </row>
    <row r="6082" spans="2:7">
      <c r="B6082" s="283">
        <v>38075.645833333336</v>
      </c>
      <c r="C6082" s="284">
        <v>23.56</v>
      </c>
      <c r="D6082" s="98">
        <f t="shared" si="193"/>
        <v>-0.8964076858813701</v>
      </c>
      <c r="E6082" s="98">
        <v>-4.4993919740575761E-2</v>
      </c>
      <c r="F6082" s="98">
        <v>6073</v>
      </c>
      <c r="G6082" s="76">
        <f t="shared" ca="1" si="192"/>
        <v>-3.2637497961355684E-2</v>
      </c>
    </row>
    <row r="6083" spans="2:7">
      <c r="B6083" s="283">
        <v>44942.645833333336</v>
      </c>
      <c r="C6083" s="284">
        <v>649.35</v>
      </c>
      <c r="D6083" s="98">
        <f t="shared" si="193"/>
        <v>26.561544991511038</v>
      </c>
      <c r="E6083" s="98">
        <v>-4.5101614658392353E-2</v>
      </c>
      <c r="F6083" s="98">
        <v>6074</v>
      </c>
      <c r="G6083" s="76">
        <f t="shared" ca="1" si="192"/>
        <v>4.3874248739627197E-2</v>
      </c>
    </row>
    <row r="6084" spans="2:7">
      <c r="B6084" s="283">
        <v>39469.645833333336</v>
      </c>
      <c r="C6084" s="284">
        <v>86.81</v>
      </c>
      <c r="D6084" s="98">
        <f t="shared" si="193"/>
        <v>-0.86631246631246628</v>
      </c>
      <c r="E6084" s="98">
        <v>-4.5309578796876804E-2</v>
      </c>
      <c r="F6084" s="98">
        <v>6075</v>
      </c>
      <c r="G6084" s="76">
        <f t="shared" ca="1" si="192"/>
        <v>-4.2399384900086268E-2</v>
      </c>
    </row>
    <row r="6085" spans="2:7">
      <c r="B6085" s="283">
        <v>38915.645833333336</v>
      </c>
      <c r="C6085" s="284">
        <v>82.67</v>
      </c>
      <c r="D6085" s="98">
        <f t="shared" si="193"/>
        <v>-4.7690358253657417E-2</v>
      </c>
      <c r="E6085" s="98">
        <v>-4.5381062355658086E-2</v>
      </c>
      <c r="F6085" s="98">
        <v>6076</v>
      </c>
      <c r="G6085" s="76">
        <f t="shared" ca="1" si="192"/>
        <v>2.7139555234213995E-2</v>
      </c>
    </row>
    <row r="6086" spans="2:7">
      <c r="B6086" s="283">
        <v>36626.645833333336</v>
      </c>
      <c r="C6086" s="284">
        <v>26.8</v>
      </c>
      <c r="D6086" s="98">
        <f t="shared" si="193"/>
        <v>-0.67581952340631424</v>
      </c>
      <c r="E6086" s="98">
        <v>-4.5584045584045496E-2</v>
      </c>
      <c r="F6086" s="98">
        <v>6077</v>
      </c>
      <c r="G6086" s="76">
        <f t="shared" ca="1" si="192"/>
        <v>-1.3360486513883532E-2</v>
      </c>
    </row>
    <row r="6087" spans="2:7">
      <c r="B6087" s="283">
        <v>42158.645833333336</v>
      </c>
      <c r="C6087" s="284">
        <v>162.65</v>
      </c>
      <c r="D6087" s="98">
        <f t="shared" si="193"/>
        <v>5.0690298507462686</v>
      </c>
      <c r="E6087" s="98">
        <v>-4.564924015724936E-2</v>
      </c>
      <c r="F6087" s="98">
        <v>6078</v>
      </c>
      <c r="G6087" s="76">
        <f t="shared" ca="1" si="192"/>
        <v>-1.7452588662086408E-2</v>
      </c>
    </row>
    <row r="6088" spans="2:7">
      <c r="B6088" s="283">
        <v>45646.645833333336</v>
      </c>
      <c r="C6088" s="284">
        <v>1774.57</v>
      </c>
      <c r="D6088" s="98">
        <f t="shared" si="193"/>
        <v>9.9103596679987689</v>
      </c>
      <c r="E6088" s="98">
        <v>-4.5878810688746774E-2</v>
      </c>
      <c r="F6088" s="98">
        <v>6079</v>
      </c>
      <c r="G6088" s="76">
        <f t="shared" ca="1" si="192"/>
        <v>2.5067984072327819E-2</v>
      </c>
    </row>
    <row r="6089" spans="2:7">
      <c r="B6089" s="283">
        <v>37120.645833333336</v>
      </c>
      <c r="C6089" s="284">
        <v>20.98</v>
      </c>
      <c r="D6089" s="98">
        <f t="shared" si="193"/>
        <v>-0.98817741762793243</v>
      </c>
      <c r="E6089" s="98">
        <v>-4.5929968167348734E-2</v>
      </c>
      <c r="F6089" s="98">
        <v>6080</v>
      </c>
      <c r="G6089" s="76">
        <f t="shared" ca="1" si="192"/>
        <v>8.5762401078046072E-2</v>
      </c>
    </row>
    <row r="6090" spans="2:7">
      <c r="B6090" s="283">
        <v>39650.645833333336</v>
      </c>
      <c r="C6090" s="284">
        <v>85.76</v>
      </c>
      <c r="D6090" s="98">
        <f t="shared" si="193"/>
        <v>3.087702573879886</v>
      </c>
      <c r="E6090" s="98">
        <v>-4.5945043942596464E-2</v>
      </c>
      <c r="F6090" s="98">
        <v>6081</v>
      </c>
      <c r="G6090" s="76">
        <f t="shared" ref="G6090:G6153" ca="1" si="194">_xlfn.NORM.INV(RAND(),M$12,M$13)</f>
        <v>1.4881949267522482E-2</v>
      </c>
    </row>
    <row r="6091" spans="2:7">
      <c r="B6091" s="283">
        <v>42355.645833333336</v>
      </c>
      <c r="C6091" s="284">
        <v>445.12</v>
      </c>
      <c r="D6091" s="98">
        <f t="shared" ref="D6091:D6154" si="195">C6091/C6090-1</f>
        <v>4.1902985074626864</v>
      </c>
      <c r="E6091" s="98">
        <v>-4.5973808860406806E-2</v>
      </c>
      <c r="F6091" s="98">
        <v>6082</v>
      </c>
      <c r="G6091" s="76">
        <f t="shared" ca="1" si="194"/>
        <v>1.6603072538828444E-2</v>
      </c>
    </row>
    <row r="6092" spans="2:7">
      <c r="B6092" s="283">
        <v>36767.645833333336</v>
      </c>
      <c r="C6092" s="284">
        <v>26.97</v>
      </c>
      <c r="D6092" s="98">
        <f t="shared" si="195"/>
        <v>-0.93940959741193386</v>
      </c>
      <c r="E6092" s="98">
        <v>-4.5985143261407901E-2</v>
      </c>
      <c r="F6092" s="98">
        <v>6083</v>
      </c>
      <c r="G6092" s="76">
        <f t="shared" ca="1" si="194"/>
        <v>1.9542188040935545E-2</v>
      </c>
    </row>
    <row r="6093" spans="2:7">
      <c r="B6093" s="283">
        <v>44676.645833333336</v>
      </c>
      <c r="C6093" s="284">
        <v>399.82</v>
      </c>
      <c r="D6093" s="98">
        <f t="shared" si="195"/>
        <v>13.824619948090472</v>
      </c>
      <c r="E6093" s="98">
        <v>-4.6003340491529543E-2</v>
      </c>
      <c r="F6093" s="98">
        <v>6084</v>
      </c>
      <c r="G6093" s="76">
        <f t="shared" ca="1" si="194"/>
        <v>5.6682837820201963E-4</v>
      </c>
    </row>
    <row r="6094" spans="2:7">
      <c r="B6094" s="283">
        <v>45509.645833333336</v>
      </c>
      <c r="C6094" s="284">
        <v>1329.83</v>
      </c>
      <c r="D6094" s="98">
        <f t="shared" si="195"/>
        <v>2.3260717322795257</v>
      </c>
      <c r="E6094" s="98">
        <v>-4.6292976089731819E-2</v>
      </c>
      <c r="F6094" s="98">
        <v>6085</v>
      </c>
      <c r="G6094" s="76">
        <f t="shared" ca="1" si="194"/>
        <v>-1.3424209555484956E-2</v>
      </c>
    </row>
    <row r="6095" spans="2:7">
      <c r="B6095" s="283">
        <v>36536.645833333336</v>
      </c>
      <c r="C6095" s="284">
        <v>39.409999999999997</v>
      </c>
      <c r="D6095" s="98">
        <f t="shared" si="195"/>
        <v>-0.97036463307340037</v>
      </c>
      <c r="E6095" s="98">
        <v>-4.6455359303169685E-2</v>
      </c>
      <c r="F6095" s="98">
        <v>6086</v>
      </c>
      <c r="G6095" s="76">
        <f t="shared" ca="1" si="194"/>
        <v>-1.8826833609662717E-2</v>
      </c>
    </row>
    <row r="6096" spans="2:7">
      <c r="B6096" s="283">
        <v>42642.645833333336</v>
      </c>
      <c r="C6096" s="284">
        <v>406.18</v>
      </c>
      <c r="D6096" s="98">
        <f t="shared" si="195"/>
        <v>9.3065211875158607</v>
      </c>
      <c r="E6096" s="98">
        <v>-4.663771857763177E-2</v>
      </c>
      <c r="F6096" s="98">
        <v>6087</v>
      </c>
      <c r="G6096" s="76">
        <f t="shared" ca="1" si="194"/>
        <v>-2.1568490218836566E-2</v>
      </c>
    </row>
    <row r="6097" spans="2:7">
      <c r="B6097" s="283">
        <v>39300.645833333336</v>
      </c>
      <c r="C6097" s="284">
        <v>82.11</v>
      </c>
      <c r="D6097" s="98">
        <f t="shared" si="195"/>
        <v>-0.79784824462061155</v>
      </c>
      <c r="E6097" s="98">
        <v>-4.6673632880529392E-2</v>
      </c>
      <c r="F6097" s="98">
        <v>6088</v>
      </c>
      <c r="G6097" s="76">
        <f t="shared" ca="1" si="194"/>
        <v>7.4763678910556471E-3</v>
      </c>
    </row>
    <row r="6098" spans="2:7">
      <c r="B6098" s="283">
        <v>41474.645833333336</v>
      </c>
      <c r="C6098" s="284">
        <v>173.26</v>
      </c>
      <c r="D6098" s="98">
        <f t="shared" si="195"/>
        <v>1.1100962123980027</v>
      </c>
      <c r="E6098" s="98">
        <v>-4.6712517193947756E-2</v>
      </c>
      <c r="F6098" s="98">
        <v>6089</v>
      </c>
      <c r="G6098" s="76">
        <f t="shared" ca="1" si="194"/>
        <v>4.7000639730550634E-4</v>
      </c>
    </row>
    <row r="6099" spans="2:7">
      <c r="B6099" s="283">
        <v>36923.645833333336</v>
      </c>
      <c r="C6099" s="284">
        <v>37.33</v>
      </c>
      <c r="D6099" s="98">
        <f t="shared" si="195"/>
        <v>-0.78454346069490932</v>
      </c>
      <c r="E6099" s="98">
        <v>-4.6731358529111255E-2</v>
      </c>
      <c r="F6099" s="98">
        <v>6090</v>
      </c>
      <c r="G6099" s="76">
        <f t="shared" ca="1" si="194"/>
        <v>2.0311384233417461E-2</v>
      </c>
    </row>
    <row r="6100" spans="2:7">
      <c r="B6100" s="283">
        <v>40556.645833333336</v>
      </c>
      <c r="C6100" s="284">
        <v>135.03</v>
      </c>
      <c r="D6100" s="98">
        <f t="shared" si="195"/>
        <v>2.617197964103938</v>
      </c>
      <c r="E6100" s="98">
        <v>-4.6869485423872259E-2</v>
      </c>
      <c r="F6100" s="98">
        <v>6091</v>
      </c>
      <c r="G6100" s="76">
        <f t="shared" ca="1" si="194"/>
        <v>-2.1001180835929788E-2</v>
      </c>
    </row>
    <row r="6101" spans="2:7">
      <c r="B6101" s="283">
        <v>39374.645833333336</v>
      </c>
      <c r="C6101" s="284">
        <v>86.25</v>
      </c>
      <c r="D6101" s="98">
        <f t="shared" si="195"/>
        <v>-0.36125305487669412</v>
      </c>
      <c r="E6101" s="98">
        <v>-4.7066622472655029E-2</v>
      </c>
      <c r="F6101" s="98">
        <v>6092</v>
      </c>
      <c r="G6101" s="76">
        <f t="shared" ca="1" si="194"/>
        <v>-3.1519810858630669E-2</v>
      </c>
    </row>
    <row r="6102" spans="2:7">
      <c r="B6102" s="283">
        <v>43858.645833333336</v>
      </c>
      <c r="C6102" s="284">
        <v>457.83</v>
      </c>
      <c r="D6102" s="98">
        <f t="shared" si="195"/>
        <v>4.3081739130434782</v>
      </c>
      <c r="E6102" s="98">
        <v>-4.7180020811654511E-2</v>
      </c>
      <c r="F6102" s="98">
        <v>6093</v>
      </c>
      <c r="G6102" s="76">
        <f t="shared" ca="1" si="194"/>
        <v>-3.4201092872801001E-2</v>
      </c>
    </row>
    <row r="6103" spans="2:7">
      <c r="B6103" s="283">
        <v>38251.645833333336</v>
      </c>
      <c r="C6103" s="284">
        <v>28.87</v>
      </c>
      <c r="D6103" s="98">
        <f t="shared" si="195"/>
        <v>-0.93694165956796194</v>
      </c>
      <c r="E6103" s="98">
        <v>-4.71947194719472E-2</v>
      </c>
      <c r="F6103" s="98">
        <v>6094</v>
      </c>
      <c r="G6103" s="76">
        <f t="shared" ca="1" si="194"/>
        <v>-5.4161433793919245E-2</v>
      </c>
    </row>
    <row r="6104" spans="2:7">
      <c r="B6104" s="283">
        <v>42384.645833333336</v>
      </c>
      <c r="C6104" s="284">
        <v>402.97</v>
      </c>
      <c r="D6104" s="98">
        <f t="shared" si="195"/>
        <v>12.958087980602702</v>
      </c>
      <c r="E6104" s="98">
        <v>-4.7307201286112766E-2</v>
      </c>
      <c r="F6104" s="98">
        <v>6095</v>
      </c>
      <c r="G6104" s="76">
        <f t="shared" ca="1" si="194"/>
        <v>-3.0761739634657836E-2</v>
      </c>
    </row>
    <row r="6105" spans="2:7">
      <c r="B6105" s="283">
        <v>45327.645833333336</v>
      </c>
      <c r="C6105" s="284">
        <v>807.8</v>
      </c>
      <c r="D6105" s="98">
        <f t="shared" si="195"/>
        <v>1.0046157282179813</v>
      </c>
      <c r="E6105" s="98">
        <v>-4.7439359456623031E-2</v>
      </c>
      <c r="F6105" s="98">
        <v>6096</v>
      </c>
      <c r="G6105" s="76">
        <f t="shared" ca="1" si="194"/>
        <v>-3.0424077032363654E-2</v>
      </c>
    </row>
    <row r="6106" spans="2:7">
      <c r="B6106" s="283">
        <v>37883.645833333336</v>
      </c>
      <c r="C6106" s="284">
        <v>24.44</v>
      </c>
      <c r="D6106" s="98">
        <f t="shared" si="195"/>
        <v>-0.96974498638276796</v>
      </c>
      <c r="E6106" s="98">
        <v>-4.7544816835541681E-2</v>
      </c>
      <c r="F6106" s="98">
        <v>6097</v>
      </c>
      <c r="G6106" s="76">
        <f t="shared" ca="1" si="194"/>
        <v>5.0113187868078224E-2</v>
      </c>
    </row>
    <row r="6107" spans="2:7">
      <c r="B6107" s="283">
        <v>38433.645833333336</v>
      </c>
      <c r="C6107" s="284">
        <v>56.68</v>
      </c>
      <c r="D6107" s="98">
        <f t="shared" si="195"/>
        <v>1.3191489361702127</v>
      </c>
      <c r="E6107" s="98">
        <v>-4.755503276760209E-2</v>
      </c>
      <c r="F6107" s="98">
        <v>6098</v>
      </c>
      <c r="G6107" s="76">
        <f t="shared" ca="1" si="194"/>
        <v>-2.0246065583410217E-2</v>
      </c>
    </row>
    <row r="6108" spans="2:7">
      <c r="B6108" s="283">
        <v>39056.645833333336</v>
      </c>
      <c r="C6108" s="284">
        <v>97.24</v>
      </c>
      <c r="D6108" s="98">
        <f t="shared" si="195"/>
        <v>0.71559633027522929</v>
      </c>
      <c r="E6108" s="98">
        <v>-4.7786917352134806E-2</v>
      </c>
      <c r="F6108" s="98">
        <v>6099</v>
      </c>
      <c r="G6108" s="76">
        <f t="shared" ca="1" si="194"/>
        <v>2.282609353395997E-4</v>
      </c>
    </row>
    <row r="6109" spans="2:7">
      <c r="B6109" s="283">
        <v>38873.645833333336</v>
      </c>
      <c r="C6109" s="284">
        <v>82.01</v>
      </c>
      <c r="D6109" s="98">
        <f t="shared" si="195"/>
        <v>-0.15662278897573001</v>
      </c>
      <c r="E6109" s="98">
        <v>-4.7834668524323609E-2</v>
      </c>
      <c r="F6109" s="98">
        <v>6100</v>
      </c>
      <c r="G6109" s="76">
        <f t="shared" ca="1" si="194"/>
        <v>-3.0303906801225862E-2</v>
      </c>
    </row>
    <row r="6110" spans="2:7">
      <c r="B6110" s="283">
        <v>41830.645833333336</v>
      </c>
      <c r="C6110" s="284">
        <v>173.58</v>
      </c>
      <c r="D6110" s="98">
        <f t="shared" si="195"/>
        <v>1.116571149859773</v>
      </c>
      <c r="E6110" s="98">
        <v>-4.7937691970162288E-2</v>
      </c>
      <c r="F6110" s="98">
        <v>6101</v>
      </c>
      <c r="G6110" s="76">
        <f t="shared" ca="1" si="194"/>
        <v>-7.5909405299439845E-4</v>
      </c>
    </row>
    <row r="6111" spans="2:7">
      <c r="B6111" s="283">
        <v>36983.645833333336</v>
      </c>
      <c r="C6111" s="284">
        <v>24.01</v>
      </c>
      <c r="D6111" s="98">
        <f t="shared" si="195"/>
        <v>-0.86167761262818299</v>
      </c>
      <c r="E6111" s="98">
        <v>-4.7977795400475753E-2</v>
      </c>
      <c r="F6111" s="98">
        <v>6102</v>
      </c>
      <c r="G6111" s="76">
        <f t="shared" ca="1" si="194"/>
        <v>1.7154238660873317E-2</v>
      </c>
    </row>
    <row r="6112" spans="2:7">
      <c r="B6112" s="283">
        <v>42404.645833333336</v>
      </c>
      <c r="C6112" s="284">
        <v>379.73</v>
      </c>
      <c r="D6112" s="98">
        <f t="shared" si="195"/>
        <v>14.815493544356517</v>
      </c>
      <c r="E6112" s="98">
        <v>-4.8128744391246592E-2</v>
      </c>
      <c r="F6112" s="98">
        <v>6103</v>
      </c>
      <c r="G6112" s="76">
        <f t="shared" ca="1" si="194"/>
        <v>5.2445257411001464E-3</v>
      </c>
    </row>
    <row r="6113" spans="2:7">
      <c r="B6113" s="283">
        <v>36690.645833333336</v>
      </c>
      <c r="C6113" s="284">
        <v>26.33</v>
      </c>
      <c r="D6113" s="98">
        <f t="shared" si="195"/>
        <v>-0.93066125931582966</v>
      </c>
      <c r="E6113" s="98">
        <v>-4.8427900252981715E-2</v>
      </c>
      <c r="F6113" s="98">
        <v>6104</v>
      </c>
      <c r="G6113" s="76">
        <f t="shared" ca="1" si="194"/>
        <v>3.6711856987737435E-2</v>
      </c>
    </row>
    <row r="6114" spans="2:7">
      <c r="B6114" s="283">
        <v>44613.645833333336</v>
      </c>
      <c r="C6114" s="284">
        <v>337.03</v>
      </c>
      <c r="D6114" s="98">
        <f t="shared" si="195"/>
        <v>11.800227876946449</v>
      </c>
      <c r="E6114" s="98">
        <v>-4.8475437605872473E-2</v>
      </c>
      <c r="F6114" s="98">
        <v>6105</v>
      </c>
      <c r="G6114" s="76">
        <f t="shared" ca="1" si="194"/>
        <v>2.2832885089492865E-2</v>
      </c>
    </row>
    <row r="6115" spans="2:7">
      <c r="B6115" s="283">
        <v>39496.645833333336</v>
      </c>
      <c r="C6115" s="284">
        <v>84.07</v>
      </c>
      <c r="D6115" s="98">
        <f t="shared" si="195"/>
        <v>-0.75055633029700619</v>
      </c>
      <c r="E6115" s="98">
        <v>-4.8551380715255887E-2</v>
      </c>
      <c r="F6115" s="98">
        <v>6106</v>
      </c>
      <c r="G6115" s="76">
        <f t="shared" ca="1" si="194"/>
        <v>2.6750536769795641E-3</v>
      </c>
    </row>
    <row r="6116" spans="2:7">
      <c r="B6116" s="283">
        <v>39783.645833333336</v>
      </c>
      <c r="C6116" s="284">
        <v>53.49</v>
      </c>
      <c r="D6116" s="98">
        <f t="shared" si="195"/>
        <v>-0.36374449863209224</v>
      </c>
      <c r="E6116" s="98">
        <v>-4.9066666666666592E-2</v>
      </c>
      <c r="F6116" s="98">
        <v>6107</v>
      </c>
      <c r="G6116" s="76">
        <f t="shared" ca="1" si="194"/>
        <v>-5.6278364930629224E-2</v>
      </c>
    </row>
    <row r="6117" spans="2:7">
      <c r="B6117" s="283">
        <v>40521.645833333336</v>
      </c>
      <c r="C6117" s="284">
        <v>125.57</v>
      </c>
      <c r="D6117" s="98">
        <f t="shared" si="195"/>
        <v>1.3475415965601045</v>
      </c>
      <c r="E6117" s="98">
        <v>-4.9072321090496196E-2</v>
      </c>
      <c r="F6117" s="98">
        <v>6108</v>
      </c>
      <c r="G6117" s="76">
        <f t="shared" ca="1" si="194"/>
        <v>1.0622120882512628E-2</v>
      </c>
    </row>
    <row r="6118" spans="2:7">
      <c r="B6118" s="283">
        <v>42683.645833333336</v>
      </c>
      <c r="C6118" s="284">
        <v>425.6</v>
      </c>
      <c r="D6118" s="98">
        <f t="shared" si="195"/>
        <v>2.3893445886756393</v>
      </c>
      <c r="E6118" s="98">
        <v>-4.9405878674171344E-2</v>
      </c>
      <c r="F6118" s="98">
        <v>6109</v>
      </c>
      <c r="G6118" s="76">
        <f t="shared" ca="1" si="194"/>
        <v>4.3992217135298592E-2</v>
      </c>
    </row>
    <row r="6119" spans="2:7">
      <c r="B6119" s="283">
        <v>42376.645833333336</v>
      </c>
      <c r="C6119" s="284">
        <v>433.82</v>
      </c>
      <c r="D6119" s="98">
        <f t="shared" si="195"/>
        <v>1.9313909774435922E-2</v>
      </c>
      <c r="E6119" s="98">
        <v>-4.9536621168634887E-2</v>
      </c>
      <c r="F6119" s="98">
        <v>6110</v>
      </c>
      <c r="G6119" s="76">
        <f t="shared" ca="1" si="194"/>
        <v>2.1209747627027997E-2</v>
      </c>
    </row>
    <row r="6120" spans="2:7">
      <c r="B6120" s="283">
        <v>42345.645833333336</v>
      </c>
      <c r="C6120" s="284">
        <v>496.68</v>
      </c>
      <c r="D6120" s="98">
        <f t="shared" si="195"/>
        <v>0.14489880595638738</v>
      </c>
      <c r="E6120" s="98">
        <v>-4.9598163030998843E-2</v>
      </c>
      <c r="F6120" s="98">
        <v>6111</v>
      </c>
      <c r="G6120" s="76">
        <f t="shared" ca="1" si="194"/>
        <v>5.1967956136193531E-2</v>
      </c>
    </row>
    <row r="6121" spans="2:7">
      <c r="B6121" s="283">
        <v>41893.645833333336</v>
      </c>
      <c r="C6121" s="284">
        <v>189.61</v>
      </c>
      <c r="D6121" s="98">
        <f t="shared" si="195"/>
        <v>-0.6182451477812676</v>
      </c>
      <c r="E6121" s="98">
        <v>-4.9621572853490892E-2</v>
      </c>
      <c r="F6121" s="98">
        <v>6112</v>
      </c>
      <c r="G6121" s="76">
        <f t="shared" ca="1" si="194"/>
        <v>-2.8456897797502115E-2</v>
      </c>
    </row>
    <row r="6122" spans="2:7">
      <c r="B6122" s="283">
        <v>43885.645833333336</v>
      </c>
      <c r="C6122" s="284">
        <v>424.52</v>
      </c>
      <c r="D6122" s="98">
        <f t="shared" si="195"/>
        <v>1.2389114498180471</v>
      </c>
      <c r="E6122" s="98">
        <v>-4.9823179193339007E-2</v>
      </c>
      <c r="F6122" s="98">
        <v>6113</v>
      </c>
      <c r="G6122" s="76">
        <f t="shared" ca="1" si="194"/>
        <v>1.8339414779739893E-2</v>
      </c>
    </row>
    <row r="6123" spans="2:7">
      <c r="B6123" s="283">
        <v>45793.645833333336</v>
      </c>
      <c r="C6123" s="284">
        <v>2906.17</v>
      </c>
      <c r="D6123" s="98">
        <f t="shared" si="195"/>
        <v>5.8457787618957884</v>
      </c>
      <c r="E6123" s="98">
        <v>-4.9960771493952283E-2</v>
      </c>
      <c r="F6123" s="98">
        <v>6114</v>
      </c>
      <c r="G6123" s="76">
        <f t="shared" ca="1" si="194"/>
        <v>1.2141572276647934E-2</v>
      </c>
    </row>
    <row r="6124" spans="2:7">
      <c r="B6124" s="283">
        <v>39057.645833333336</v>
      </c>
      <c r="C6124" s="284">
        <v>92.38</v>
      </c>
      <c r="D6124" s="98">
        <f t="shared" si="195"/>
        <v>-0.96821245832143332</v>
      </c>
      <c r="E6124" s="98">
        <v>-4.9979432332373452E-2</v>
      </c>
      <c r="F6124" s="98">
        <v>6115</v>
      </c>
      <c r="G6124" s="76">
        <f t="shared" ca="1" si="194"/>
        <v>4.2159298124986373E-2</v>
      </c>
    </row>
    <row r="6125" spans="2:7">
      <c r="B6125" s="283">
        <v>45715.645833333336</v>
      </c>
      <c r="C6125" s="284">
        <v>1789.9</v>
      </c>
      <c r="D6125" s="98">
        <f t="shared" si="195"/>
        <v>18.37540593201992</v>
      </c>
      <c r="E6125" s="98">
        <v>-4.9982219344291812E-2</v>
      </c>
      <c r="F6125" s="98">
        <v>6116</v>
      </c>
      <c r="G6125" s="76">
        <f t="shared" ca="1" si="194"/>
        <v>3.8546852423828395E-2</v>
      </c>
    </row>
    <row r="6126" spans="2:7">
      <c r="B6126" s="283">
        <v>45754.645833333336</v>
      </c>
      <c r="C6126" s="284">
        <v>2115.15</v>
      </c>
      <c r="D6126" s="98">
        <f t="shared" si="195"/>
        <v>0.18171406223811393</v>
      </c>
      <c r="E6126" s="98">
        <v>-4.9998428004868534E-2</v>
      </c>
      <c r="F6126" s="98">
        <v>6117</v>
      </c>
      <c r="G6126" s="76">
        <f t="shared" ca="1" si="194"/>
        <v>2.318033526603086E-2</v>
      </c>
    </row>
    <row r="6127" spans="2:7">
      <c r="B6127" s="283">
        <v>45751.645833333336</v>
      </c>
      <c r="C6127" s="284">
        <v>2226.4699999999998</v>
      </c>
      <c r="D6127" s="98">
        <f t="shared" si="195"/>
        <v>5.2629837127390333E-2</v>
      </c>
      <c r="E6127" s="98">
        <v>-4.9998933287820457E-2</v>
      </c>
      <c r="F6127" s="98">
        <v>6118</v>
      </c>
      <c r="G6127" s="76">
        <f t="shared" ca="1" si="194"/>
        <v>3.6746508814593203E-2</v>
      </c>
    </row>
    <row r="6128" spans="2:7">
      <c r="B6128" s="283">
        <v>36598.645833333336</v>
      </c>
      <c r="C6128" s="284">
        <v>29.07</v>
      </c>
      <c r="D6128" s="98">
        <f t="shared" si="195"/>
        <v>-0.98694345758083424</v>
      </c>
      <c r="E6128" s="98">
        <v>-5.0000000000000044E-2</v>
      </c>
      <c r="F6128" s="98">
        <v>6119</v>
      </c>
      <c r="G6128" s="76">
        <f t="shared" ca="1" si="194"/>
        <v>4.365386872464054E-2</v>
      </c>
    </row>
    <row r="6129" spans="2:7">
      <c r="B6129" s="283">
        <v>43005.645833333336</v>
      </c>
      <c r="C6129" s="284">
        <v>330.67</v>
      </c>
      <c r="D6129" s="98">
        <f t="shared" si="195"/>
        <v>10.374957000343997</v>
      </c>
      <c r="E6129" s="98">
        <v>-5.0071818442976146E-2</v>
      </c>
      <c r="F6129" s="98">
        <v>6120</v>
      </c>
      <c r="G6129" s="76">
        <f t="shared" ca="1" si="194"/>
        <v>2.1560695049602337E-2</v>
      </c>
    </row>
    <row r="6130" spans="2:7">
      <c r="B6130" s="283">
        <v>42821.645833333336</v>
      </c>
      <c r="C6130" s="284">
        <v>372.6</v>
      </c>
      <c r="D6130" s="98">
        <f t="shared" si="195"/>
        <v>0.12680315722623758</v>
      </c>
      <c r="E6130" s="98">
        <v>-5.0144033446350655E-2</v>
      </c>
      <c r="F6130" s="98">
        <v>6121</v>
      </c>
      <c r="G6130" s="76">
        <f t="shared" ca="1" si="194"/>
        <v>-2.9221948157795902E-2</v>
      </c>
    </row>
    <row r="6131" spans="2:7">
      <c r="B6131" s="283">
        <v>45544.645833333336</v>
      </c>
      <c r="C6131" s="284">
        <v>2281.4</v>
      </c>
      <c r="D6131" s="98">
        <f t="shared" si="195"/>
        <v>5.1229200214707458</v>
      </c>
      <c r="E6131" s="98">
        <v>-5.0188388600928335E-2</v>
      </c>
      <c r="F6131" s="98">
        <v>6122</v>
      </c>
      <c r="G6131" s="76">
        <f t="shared" ca="1" si="194"/>
        <v>3.4692865768737396E-2</v>
      </c>
    </row>
    <row r="6132" spans="2:7">
      <c r="B6132" s="283">
        <v>42121.645833333336</v>
      </c>
      <c r="C6132" s="284">
        <v>159.57</v>
      </c>
      <c r="D6132" s="98">
        <f t="shared" si="195"/>
        <v>-0.93005610589988608</v>
      </c>
      <c r="E6132" s="98">
        <v>-5.0291631948577664E-2</v>
      </c>
      <c r="F6132" s="98">
        <v>6123</v>
      </c>
      <c r="G6132" s="76">
        <f t="shared" ca="1" si="194"/>
        <v>-1.487921530845604E-2</v>
      </c>
    </row>
    <row r="6133" spans="2:7">
      <c r="B6133" s="283">
        <v>43178.645833333336</v>
      </c>
      <c r="C6133" s="284">
        <v>277.5</v>
      </c>
      <c r="D6133" s="98">
        <f t="shared" si="195"/>
        <v>0.73904869336341417</v>
      </c>
      <c r="E6133" s="98">
        <v>-5.0308008213552302E-2</v>
      </c>
      <c r="F6133" s="98">
        <v>6124</v>
      </c>
      <c r="G6133" s="76">
        <f t="shared" ca="1" si="194"/>
        <v>2.4337431570988027E-2</v>
      </c>
    </row>
    <row r="6134" spans="2:7">
      <c r="B6134" s="283">
        <v>43003.645833333336</v>
      </c>
      <c r="C6134" s="284">
        <v>321.62</v>
      </c>
      <c r="D6134" s="98">
        <f t="shared" si="195"/>
        <v>0.15899099099099101</v>
      </c>
      <c r="E6134" s="98">
        <v>-5.0484175720359015E-2</v>
      </c>
      <c r="F6134" s="98">
        <v>6125</v>
      </c>
      <c r="G6134" s="76">
        <f t="shared" ca="1" si="194"/>
        <v>1.7506256686810488E-2</v>
      </c>
    </row>
    <row r="6135" spans="2:7">
      <c r="B6135" s="283">
        <v>40821.645833333336</v>
      </c>
      <c r="C6135" s="284">
        <v>201.98</v>
      </c>
      <c r="D6135" s="98">
        <f t="shared" si="195"/>
        <v>-0.37199179155525153</v>
      </c>
      <c r="E6135" s="98">
        <v>-5.0712036471307176E-2</v>
      </c>
      <c r="F6135" s="98">
        <v>6126</v>
      </c>
      <c r="G6135" s="76">
        <f t="shared" ca="1" si="194"/>
        <v>6.5998677926097996E-2</v>
      </c>
    </row>
    <row r="6136" spans="2:7">
      <c r="B6136" s="283">
        <v>41428.645833333336</v>
      </c>
      <c r="C6136" s="284">
        <v>199.1</v>
      </c>
      <c r="D6136" s="98">
        <f t="shared" si="195"/>
        <v>-1.4258837508664191E-2</v>
      </c>
      <c r="E6136" s="98">
        <v>-5.0774731823599595E-2</v>
      </c>
      <c r="F6136" s="98">
        <v>6127</v>
      </c>
      <c r="G6136" s="76">
        <f t="shared" ca="1" si="194"/>
        <v>4.7554745999927851E-2</v>
      </c>
    </row>
    <row r="6137" spans="2:7">
      <c r="B6137" s="283">
        <v>43942.645833333336</v>
      </c>
      <c r="C6137" s="284">
        <v>313.73</v>
      </c>
      <c r="D6137" s="98">
        <f t="shared" si="195"/>
        <v>0.57574083375188367</v>
      </c>
      <c r="E6137" s="98">
        <v>-5.0884888821660867E-2</v>
      </c>
      <c r="F6137" s="98">
        <v>6128</v>
      </c>
      <c r="G6137" s="76">
        <f t="shared" ca="1" si="194"/>
        <v>1.7037827772512552E-2</v>
      </c>
    </row>
    <row r="6138" spans="2:7">
      <c r="B6138" s="283">
        <v>43249.645833333336</v>
      </c>
      <c r="C6138" s="284">
        <v>252.72</v>
      </c>
      <c r="D6138" s="98">
        <f t="shared" si="195"/>
        <v>-0.19446657954291913</v>
      </c>
      <c r="E6138" s="98">
        <v>-5.1066386302192845E-2</v>
      </c>
      <c r="F6138" s="98">
        <v>6129</v>
      </c>
      <c r="G6138" s="76">
        <f t="shared" ca="1" si="194"/>
        <v>4.6371073110857794E-2</v>
      </c>
    </row>
    <row r="6139" spans="2:7">
      <c r="B6139" s="283">
        <v>36633.645833333336</v>
      </c>
      <c r="C6139" s="284">
        <v>25.81</v>
      </c>
      <c r="D6139" s="98">
        <f t="shared" si="195"/>
        <v>-0.89787116176005066</v>
      </c>
      <c r="E6139" s="98">
        <v>-5.1102941176470629E-2</v>
      </c>
      <c r="F6139" s="98">
        <v>6130</v>
      </c>
      <c r="G6139" s="76">
        <f t="shared" ca="1" si="194"/>
        <v>-5.680818740294237E-2</v>
      </c>
    </row>
    <row r="6140" spans="2:7">
      <c r="B6140" s="283">
        <v>37356.645833333336</v>
      </c>
      <c r="C6140" s="284">
        <v>23.46</v>
      </c>
      <c r="D6140" s="98">
        <f t="shared" si="195"/>
        <v>-9.1049980627663674E-2</v>
      </c>
      <c r="E6140" s="98">
        <v>-5.1354630004043611E-2</v>
      </c>
      <c r="F6140" s="98">
        <v>6131</v>
      </c>
      <c r="G6140" s="76">
        <f t="shared" ca="1" si="194"/>
        <v>7.5583631349765302E-3</v>
      </c>
    </row>
    <row r="6141" spans="2:7">
      <c r="B6141" s="283">
        <v>43455.645833333336</v>
      </c>
      <c r="C6141" s="284">
        <v>283.14999999999998</v>
      </c>
      <c r="D6141" s="98">
        <f t="shared" si="195"/>
        <v>11.069479965899403</v>
      </c>
      <c r="E6141" s="98">
        <v>-5.1360225140713034E-2</v>
      </c>
      <c r="F6141" s="98">
        <v>6132</v>
      </c>
      <c r="G6141" s="76">
        <f t="shared" ca="1" si="194"/>
        <v>2.346105195579256E-2</v>
      </c>
    </row>
    <row r="6142" spans="2:7">
      <c r="B6142" s="283">
        <v>38531.645833333336</v>
      </c>
      <c r="C6142" s="284">
        <v>49.99</v>
      </c>
      <c r="D6142" s="98">
        <f t="shared" si="195"/>
        <v>-0.82345046794984988</v>
      </c>
      <c r="E6142" s="98">
        <v>-5.1423149905123311E-2</v>
      </c>
      <c r="F6142" s="98">
        <v>6133</v>
      </c>
      <c r="G6142" s="76">
        <f t="shared" ca="1" si="194"/>
        <v>5.1633912223065376E-2</v>
      </c>
    </row>
    <row r="6143" spans="2:7">
      <c r="B6143" s="283">
        <v>45891.645833333336</v>
      </c>
      <c r="C6143" s="284">
        <v>3522</v>
      </c>
      <c r="D6143" s="98">
        <f t="shared" si="195"/>
        <v>69.454090818163635</v>
      </c>
      <c r="E6143" s="98">
        <v>-5.1440883382709357E-2</v>
      </c>
      <c r="F6143" s="98">
        <v>6134</v>
      </c>
      <c r="G6143" s="76">
        <f t="shared" ca="1" si="194"/>
        <v>5.1854080287293911E-3</v>
      </c>
    </row>
    <row r="6144" spans="2:7">
      <c r="B6144" s="283">
        <v>45447.645833333336</v>
      </c>
      <c r="C6144" s="284">
        <v>1183.32</v>
      </c>
      <c r="D6144" s="98">
        <f t="shared" si="195"/>
        <v>-0.66402044293015328</v>
      </c>
      <c r="E6144" s="98">
        <v>-5.1674947908318614E-2</v>
      </c>
      <c r="F6144" s="98">
        <v>6135</v>
      </c>
      <c r="G6144" s="76">
        <f t="shared" ca="1" si="194"/>
        <v>4.7744229356264881E-3</v>
      </c>
    </row>
    <row r="6145" spans="2:7">
      <c r="B6145" s="283">
        <v>39981.645833333336</v>
      </c>
      <c r="C6145" s="284">
        <v>77.14</v>
      </c>
      <c r="D6145" s="98">
        <f t="shared" si="195"/>
        <v>-0.93481053307642903</v>
      </c>
      <c r="E6145" s="98">
        <v>-5.1868239921337267E-2</v>
      </c>
      <c r="F6145" s="98">
        <v>6136</v>
      </c>
      <c r="G6145" s="76">
        <f t="shared" ca="1" si="194"/>
        <v>1.0264273417595201E-2</v>
      </c>
    </row>
    <row r="6146" spans="2:7">
      <c r="B6146" s="283">
        <v>41022.645833333336</v>
      </c>
      <c r="C6146" s="284">
        <v>236.47</v>
      </c>
      <c r="D6146" s="98">
        <f t="shared" si="195"/>
        <v>2.0654653876069484</v>
      </c>
      <c r="E6146" s="98">
        <v>-5.1882442564452069E-2</v>
      </c>
      <c r="F6146" s="98">
        <v>6137</v>
      </c>
      <c r="G6146" s="76">
        <f t="shared" ca="1" si="194"/>
        <v>-8.1855684707839802E-3</v>
      </c>
    </row>
    <row r="6147" spans="2:7">
      <c r="B6147" s="283">
        <v>44820.645833333336</v>
      </c>
      <c r="C6147" s="284">
        <v>366.57</v>
      </c>
      <c r="D6147" s="98">
        <f t="shared" si="195"/>
        <v>0.55017549794899989</v>
      </c>
      <c r="E6147" s="98">
        <v>-5.1982310497323381E-2</v>
      </c>
      <c r="F6147" s="98">
        <v>6138</v>
      </c>
      <c r="G6147" s="76">
        <f t="shared" ca="1" si="194"/>
        <v>2.7177270801372777E-2</v>
      </c>
    </row>
    <row r="6148" spans="2:7">
      <c r="B6148" s="283">
        <v>45589.645833333336</v>
      </c>
      <c r="C6148" s="284">
        <v>2160.87</v>
      </c>
      <c r="D6148" s="98">
        <f t="shared" si="195"/>
        <v>4.8948359112857025</v>
      </c>
      <c r="E6148" s="98">
        <v>-5.2033797181813446E-2</v>
      </c>
      <c r="F6148" s="98">
        <v>6139</v>
      </c>
      <c r="G6148" s="76">
        <f t="shared" ca="1" si="194"/>
        <v>1.6073272209718903E-3</v>
      </c>
    </row>
    <row r="6149" spans="2:7">
      <c r="B6149" s="283">
        <v>45887.645833333336</v>
      </c>
      <c r="C6149" s="284">
        <v>3217</v>
      </c>
      <c r="D6149" s="98">
        <f t="shared" si="195"/>
        <v>0.48875221554281389</v>
      </c>
      <c r="E6149" s="98">
        <v>-5.2198328310013919E-2</v>
      </c>
      <c r="F6149" s="98">
        <v>6140</v>
      </c>
      <c r="G6149" s="76">
        <f t="shared" ca="1" si="194"/>
        <v>1.7773656944556293E-2</v>
      </c>
    </row>
    <row r="6150" spans="2:7">
      <c r="B6150" s="283">
        <v>38440.645833333336</v>
      </c>
      <c r="C6150" s="284">
        <v>47.93</v>
      </c>
      <c r="D6150" s="98">
        <f t="shared" si="195"/>
        <v>-0.98510102580043524</v>
      </c>
      <c r="E6150" s="98">
        <v>-5.220486454419615E-2</v>
      </c>
      <c r="F6150" s="98">
        <v>6141</v>
      </c>
      <c r="G6150" s="76">
        <f t="shared" ca="1" si="194"/>
        <v>7.4729024159375084E-3</v>
      </c>
    </row>
    <row r="6151" spans="2:7">
      <c r="B6151" s="283">
        <v>44830.645833333336</v>
      </c>
      <c r="C6151" s="284">
        <v>372.7</v>
      </c>
      <c r="D6151" s="98">
        <f t="shared" si="195"/>
        <v>6.77592322136449</v>
      </c>
      <c r="E6151" s="98">
        <v>-5.2256834075015912E-2</v>
      </c>
      <c r="F6151" s="98">
        <v>6142</v>
      </c>
      <c r="G6151" s="76">
        <f t="shared" ca="1" si="194"/>
        <v>1.3891106946791923E-2</v>
      </c>
    </row>
    <row r="6152" spans="2:7">
      <c r="B6152" s="283">
        <v>39744.645833333336</v>
      </c>
      <c r="C6152" s="284">
        <v>70.34</v>
      </c>
      <c r="D6152" s="98">
        <f t="shared" si="195"/>
        <v>-0.81126911725248185</v>
      </c>
      <c r="E6152" s="98">
        <v>-5.2277014281864709E-2</v>
      </c>
      <c r="F6152" s="98">
        <v>6143</v>
      </c>
      <c r="G6152" s="76">
        <f t="shared" ca="1" si="194"/>
        <v>5.3928040516097411E-2</v>
      </c>
    </row>
    <row r="6153" spans="2:7">
      <c r="B6153" s="283">
        <v>39514.645833333336</v>
      </c>
      <c r="C6153" s="284">
        <v>78.59</v>
      </c>
      <c r="D6153" s="98">
        <f t="shared" si="195"/>
        <v>0.11728746090417963</v>
      </c>
      <c r="E6153" s="98">
        <v>-5.2333293138791759E-2</v>
      </c>
      <c r="F6153" s="98">
        <v>6144</v>
      </c>
      <c r="G6153" s="76">
        <f t="shared" ca="1" si="194"/>
        <v>6.6658809229085611E-3</v>
      </c>
    </row>
    <row r="6154" spans="2:7">
      <c r="B6154" s="283">
        <v>37301.645833333336</v>
      </c>
      <c r="C6154" s="284">
        <v>23.68</v>
      </c>
      <c r="D6154" s="98">
        <f t="shared" si="195"/>
        <v>-0.69868940068711027</v>
      </c>
      <c r="E6154" s="98">
        <v>-5.2799999999999958E-2</v>
      </c>
      <c r="F6154" s="98">
        <v>6145</v>
      </c>
      <c r="G6154" s="76">
        <f t="shared" ref="G6154:G6217" ca="1" si="196">_xlfn.NORM.INV(RAND(),M$12,M$13)</f>
        <v>5.5268816946185899E-2</v>
      </c>
    </row>
    <row r="6155" spans="2:7">
      <c r="B6155" s="283">
        <v>39626.645833333336</v>
      </c>
      <c r="C6155" s="284">
        <v>87.14</v>
      </c>
      <c r="D6155" s="98">
        <f t="shared" ref="D6155:D6218" si="197">C6155/C6154-1</f>
        <v>2.6798986486486487</v>
      </c>
      <c r="E6155" s="98">
        <v>-5.2929029453320342E-2</v>
      </c>
      <c r="F6155" s="98">
        <v>6146</v>
      </c>
      <c r="G6155" s="76">
        <f t="shared" ca="1" si="196"/>
        <v>1.9340132277206351E-2</v>
      </c>
    </row>
    <row r="6156" spans="2:7">
      <c r="B6156" s="283">
        <v>39478.645833333336</v>
      </c>
      <c r="C6156" s="284">
        <v>89.68</v>
      </c>
      <c r="D6156" s="98">
        <f t="shared" si="197"/>
        <v>2.9148496672022128E-2</v>
      </c>
      <c r="E6156" s="98">
        <v>-5.3009503695881643E-2</v>
      </c>
      <c r="F6156" s="98">
        <v>6147</v>
      </c>
      <c r="G6156" s="76">
        <f t="shared" ca="1" si="196"/>
        <v>2.5529168182262542E-4</v>
      </c>
    </row>
    <row r="6157" spans="2:7">
      <c r="B6157" s="283">
        <v>36640.645833333336</v>
      </c>
      <c r="C6157" s="284">
        <v>23.55</v>
      </c>
      <c r="D6157" s="98">
        <f t="shared" si="197"/>
        <v>-0.73739964317573592</v>
      </c>
      <c r="E6157" s="98">
        <v>-5.3075995174909574E-2</v>
      </c>
      <c r="F6157" s="98">
        <v>6148</v>
      </c>
      <c r="G6157" s="76">
        <f t="shared" ca="1" si="196"/>
        <v>7.9125344420660198E-3</v>
      </c>
    </row>
    <row r="6158" spans="2:7">
      <c r="B6158" s="283">
        <v>42685.645833333336</v>
      </c>
      <c r="C6158" s="284">
        <v>406.9</v>
      </c>
      <c r="D6158" s="98">
        <f t="shared" si="197"/>
        <v>16.27813163481953</v>
      </c>
      <c r="E6158" s="98">
        <v>-5.339071769221837E-2</v>
      </c>
      <c r="F6158" s="98">
        <v>6149</v>
      </c>
      <c r="G6158" s="76">
        <f t="shared" ca="1" si="196"/>
        <v>1.604087973527495E-2</v>
      </c>
    </row>
    <row r="6159" spans="2:7">
      <c r="B6159" s="283">
        <v>44958.645833333336</v>
      </c>
      <c r="C6159" s="284">
        <v>606.67999999999995</v>
      </c>
      <c r="D6159" s="98">
        <f t="shared" si="197"/>
        <v>0.49098058491029728</v>
      </c>
      <c r="E6159" s="98">
        <v>-5.3644687787605227E-2</v>
      </c>
      <c r="F6159" s="98">
        <v>6150</v>
      </c>
      <c r="G6159" s="76">
        <f t="shared" ca="1" si="196"/>
        <v>2.6227111757240133E-2</v>
      </c>
    </row>
    <row r="6160" spans="2:7">
      <c r="B6160" s="283">
        <v>43860.645833333336</v>
      </c>
      <c r="C6160" s="284">
        <v>393.7</v>
      </c>
      <c r="D6160" s="98">
        <f t="shared" si="197"/>
        <v>-0.3510582185006923</v>
      </c>
      <c r="E6160" s="98">
        <v>-5.3651266766020833E-2</v>
      </c>
      <c r="F6160" s="98">
        <v>6151</v>
      </c>
      <c r="G6160" s="76">
        <f t="shared" ca="1" si="196"/>
        <v>4.0594162623014567E-2</v>
      </c>
    </row>
    <row r="6161" spans="2:7">
      <c r="B6161" s="283">
        <v>36594.645833333336</v>
      </c>
      <c r="C6161" s="284">
        <v>29.33</v>
      </c>
      <c r="D6161" s="98">
        <f t="shared" si="197"/>
        <v>-0.92550165100330206</v>
      </c>
      <c r="E6161" s="98">
        <v>-5.387096774193556E-2</v>
      </c>
      <c r="F6161" s="98">
        <v>6152</v>
      </c>
      <c r="G6161" s="76">
        <f t="shared" ca="1" si="196"/>
        <v>-3.004853495741799E-2</v>
      </c>
    </row>
    <row r="6162" spans="2:7">
      <c r="B6162" s="283">
        <v>38425.645833333336</v>
      </c>
      <c r="C6162" s="284">
        <v>52.81</v>
      </c>
      <c r="D6162" s="98">
        <f t="shared" si="197"/>
        <v>0.80054551653597028</v>
      </c>
      <c r="E6162" s="98">
        <v>-5.4092781658606426E-2</v>
      </c>
      <c r="F6162" s="98">
        <v>6153</v>
      </c>
      <c r="G6162" s="76">
        <f t="shared" ca="1" si="196"/>
        <v>-6.2640033106277346E-2</v>
      </c>
    </row>
    <row r="6163" spans="2:7">
      <c r="B6163" s="283">
        <v>36794.645833333336</v>
      </c>
      <c r="C6163" s="284">
        <v>25.08</v>
      </c>
      <c r="D6163" s="98">
        <f t="shared" si="197"/>
        <v>-0.52508994508615792</v>
      </c>
      <c r="E6163" s="98">
        <v>-5.4655107425556126E-2</v>
      </c>
      <c r="F6163" s="98">
        <v>6154</v>
      </c>
      <c r="G6163" s="76">
        <f t="shared" ca="1" si="196"/>
        <v>-8.5870852733430734E-3</v>
      </c>
    </row>
    <row r="6164" spans="2:7">
      <c r="B6164" s="283">
        <v>37397.645833333336</v>
      </c>
      <c r="C6164" s="284">
        <v>23</v>
      </c>
      <c r="D6164" s="98">
        <f t="shared" si="197"/>
        <v>-8.2934609250398639E-2</v>
      </c>
      <c r="E6164" s="98">
        <v>-5.4665022605836389E-2</v>
      </c>
      <c r="F6164" s="98">
        <v>6155</v>
      </c>
      <c r="G6164" s="76">
        <f t="shared" ca="1" si="196"/>
        <v>-8.5001520554488352E-3</v>
      </c>
    </row>
    <row r="6165" spans="2:7">
      <c r="B6165" s="283">
        <v>37557.645833333336</v>
      </c>
      <c r="C6165" s="284">
        <v>22.94</v>
      </c>
      <c r="D6165" s="98">
        <f t="shared" si="197"/>
        <v>-2.6086956521738092E-3</v>
      </c>
      <c r="E6165" s="98">
        <v>-5.4800164812525698E-2</v>
      </c>
      <c r="F6165" s="98">
        <v>6156</v>
      </c>
      <c r="G6165" s="76">
        <f t="shared" ca="1" si="196"/>
        <v>-2.9753387947848368E-2</v>
      </c>
    </row>
    <row r="6166" spans="2:7">
      <c r="B6166" s="283">
        <v>44498.645833333336</v>
      </c>
      <c r="C6166" s="284">
        <v>431.58</v>
      </c>
      <c r="D6166" s="98">
        <f t="shared" si="197"/>
        <v>17.813426329555359</v>
      </c>
      <c r="E6166" s="98">
        <v>-5.4837720642985421E-2</v>
      </c>
      <c r="F6166" s="98">
        <v>6157</v>
      </c>
      <c r="G6166" s="76">
        <f t="shared" ca="1" si="196"/>
        <v>-4.7345031230361108E-2</v>
      </c>
    </row>
    <row r="6167" spans="2:7">
      <c r="B6167" s="283">
        <v>45152.645833333336</v>
      </c>
      <c r="C6167" s="284">
        <v>676.4</v>
      </c>
      <c r="D6167" s="98">
        <f t="shared" si="197"/>
        <v>0.56726447008665826</v>
      </c>
      <c r="E6167" s="98">
        <v>-5.5016904635502573E-2</v>
      </c>
      <c r="F6167" s="98">
        <v>6158</v>
      </c>
      <c r="G6167" s="76">
        <f t="shared" ca="1" si="196"/>
        <v>-5.473618313454183E-2</v>
      </c>
    </row>
    <row r="6168" spans="2:7">
      <c r="B6168" s="283">
        <v>36731.645833333336</v>
      </c>
      <c r="C6168" s="284">
        <v>28.33</v>
      </c>
      <c r="D6168" s="98">
        <f t="shared" si="197"/>
        <v>-0.95811649911295094</v>
      </c>
      <c r="E6168" s="98">
        <v>-5.5351783927976017E-2</v>
      </c>
      <c r="F6168" s="98">
        <v>6159</v>
      </c>
      <c r="G6168" s="76">
        <f t="shared" ca="1" si="196"/>
        <v>-2.4016775437467365E-3</v>
      </c>
    </row>
    <row r="6169" spans="2:7">
      <c r="B6169" s="283">
        <v>44692.645833333336</v>
      </c>
      <c r="C6169" s="284">
        <v>376.1</v>
      </c>
      <c r="D6169" s="98">
        <f t="shared" si="197"/>
        <v>12.275679491704908</v>
      </c>
      <c r="E6169" s="98">
        <v>-5.5381137762149812E-2</v>
      </c>
      <c r="F6169" s="98">
        <v>6160</v>
      </c>
      <c r="G6169" s="76">
        <f t="shared" ca="1" si="196"/>
        <v>2.8336184285032588E-2</v>
      </c>
    </row>
    <row r="6170" spans="2:7">
      <c r="B6170" s="283">
        <v>37720.645833333336</v>
      </c>
      <c r="C6170" s="284">
        <v>19.38</v>
      </c>
      <c r="D6170" s="98">
        <f t="shared" si="197"/>
        <v>-0.94847115128955062</v>
      </c>
      <c r="E6170" s="98">
        <v>-5.6015586945932894E-2</v>
      </c>
      <c r="F6170" s="98">
        <v>6161</v>
      </c>
      <c r="G6170" s="76">
        <f t="shared" ca="1" si="196"/>
        <v>3.193592616407516E-2</v>
      </c>
    </row>
    <row r="6171" spans="2:7">
      <c r="B6171" s="283">
        <v>38118.645833333336</v>
      </c>
      <c r="C6171" s="284">
        <v>25.49</v>
      </c>
      <c r="D6171" s="98">
        <f t="shared" si="197"/>
        <v>0.31527347781217752</v>
      </c>
      <c r="E6171" s="98">
        <v>-5.6275453535727604E-2</v>
      </c>
      <c r="F6171" s="98">
        <v>6162</v>
      </c>
      <c r="G6171" s="76">
        <f t="shared" ca="1" si="196"/>
        <v>-9.1457858365541472E-3</v>
      </c>
    </row>
    <row r="6172" spans="2:7">
      <c r="B6172" s="283">
        <v>39801.645833333336</v>
      </c>
      <c r="C6172" s="284">
        <v>53.28</v>
      </c>
      <c r="D6172" s="98">
        <f t="shared" si="197"/>
        <v>1.0902314633189487</v>
      </c>
      <c r="E6172" s="98">
        <v>-5.649017177262261E-2</v>
      </c>
      <c r="F6172" s="98">
        <v>6163</v>
      </c>
      <c r="G6172" s="76">
        <f t="shared" ca="1" si="196"/>
        <v>-4.9517997929539904E-3</v>
      </c>
    </row>
    <row r="6173" spans="2:7">
      <c r="B6173" s="283">
        <v>36684.645833333336</v>
      </c>
      <c r="C6173" s="284">
        <v>25.21</v>
      </c>
      <c r="D6173" s="98">
        <f t="shared" si="197"/>
        <v>-0.52683933933933935</v>
      </c>
      <c r="E6173" s="98">
        <v>-5.6511976047904144E-2</v>
      </c>
      <c r="F6173" s="98">
        <v>6164</v>
      </c>
      <c r="G6173" s="76">
        <f t="shared" ca="1" si="196"/>
        <v>-3.9423720681974698E-3</v>
      </c>
    </row>
    <row r="6174" spans="2:7">
      <c r="B6174" s="283">
        <v>44475.645833333336</v>
      </c>
      <c r="C6174" s="284">
        <v>416.58</v>
      </c>
      <c r="D6174" s="98">
        <f t="shared" si="197"/>
        <v>15.524395081316936</v>
      </c>
      <c r="E6174" s="98">
        <v>-5.670033060096924E-2</v>
      </c>
      <c r="F6174" s="98">
        <v>6165</v>
      </c>
      <c r="G6174" s="76">
        <f t="shared" ca="1" si="196"/>
        <v>-1.0866866477781994E-2</v>
      </c>
    </row>
    <row r="6175" spans="2:7">
      <c r="B6175" s="283">
        <v>43698.645833333336</v>
      </c>
      <c r="C6175" s="284">
        <v>325.72000000000003</v>
      </c>
      <c r="D6175" s="98">
        <f t="shared" si="197"/>
        <v>-0.21810936674828352</v>
      </c>
      <c r="E6175" s="98">
        <v>-5.6758948221938943E-2</v>
      </c>
      <c r="F6175" s="98">
        <v>6166</v>
      </c>
      <c r="G6175" s="76">
        <f t="shared" ca="1" si="196"/>
        <v>-4.6138095416367528E-3</v>
      </c>
    </row>
    <row r="6176" spans="2:7">
      <c r="B6176" s="283">
        <v>42240.645833333336</v>
      </c>
      <c r="C6176" s="284">
        <v>187.2</v>
      </c>
      <c r="D6176" s="98">
        <f t="shared" si="197"/>
        <v>-0.42527324082033657</v>
      </c>
      <c r="E6176" s="98">
        <v>-5.6831922611850105E-2</v>
      </c>
      <c r="F6176" s="98">
        <v>6167</v>
      </c>
      <c r="G6176" s="76">
        <f t="shared" ca="1" si="196"/>
        <v>3.3186855837321026E-2</v>
      </c>
    </row>
    <row r="6177" spans="2:7">
      <c r="B6177" s="283">
        <v>45222.645833333336</v>
      </c>
      <c r="C6177" s="284">
        <v>701.07</v>
      </c>
      <c r="D6177" s="98">
        <f t="shared" si="197"/>
        <v>2.7450320512820516</v>
      </c>
      <c r="E6177" s="98">
        <v>-5.6877648483217857E-2</v>
      </c>
      <c r="F6177" s="98">
        <v>6168</v>
      </c>
      <c r="G6177" s="76">
        <f t="shared" ca="1" si="196"/>
        <v>-4.5291337698049835E-4</v>
      </c>
    </row>
    <row r="6178" spans="2:7">
      <c r="B6178" s="283">
        <v>42934.645833333336</v>
      </c>
      <c r="C6178" s="284">
        <v>385.68</v>
      </c>
      <c r="D6178" s="98">
        <f t="shared" si="197"/>
        <v>-0.44986948521545644</v>
      </c>
      <c r="E6178" s="98">
        <v>-5.7063224292210557E-2</v>
      </c>
      <c r="F6178" s="98">
        <v>6169</v>
      </c>
      <c r="G6178" s="76">
        <f t="shared" ca="1" si="196"/>
        <v>8.1109138049973127E-3</v>
      </c>
    </row>
    <row r="6179" spans="2:7">
      <c r="B6179" s="283">
        <v>42689.645833333336</v>
      </c>
      <c r="C6179" s="284">
        <v>383.6</v>
      </c>
      <c r="D6179" s="98">
        <f t="shared" si="197"/>
        <v>-5.3930719767683044E-3</v>
      </c>
      <c r="E6179" s="98">
        <v>-5.7262226591299981E-2</v>
      </c>
      <c r="F6179" s="98">
        <v>6170</v>
      </c>
      <c r="G6179" s="76">
        <f t="shared" ca="1" si="196"/>
        <v>9.2823007682577979E-2</v>
      </c>
    </row>
    <row r="6180" spans="2:7">
      <c r="B6180" s="283">
        <v>36752.645833333336</v>
      </c>
      <c r="C6180" s="284">
        <v>26.27</v>
      </c>
      <c r="D6180" s="98">
        <f t="shared" si="197"/>
        <v>-0.93151720542231486</v>
      </c>
      <c r="E6180" s="98">
        <v>-5.7409400789379283E-2</v>
      </c>
      <c r="F6180" s="98">
        <v>6171</v>
      </c>
      <c r="G6180" s="76">
        <f t="shared" ca="1" si="196"/>
        <v>4.6862664892480366E-2</v>
      </c>
    </row>
    <row r="6181" spans="2:7">
      <c r="B6181" s="283">
        <v>37536.645833333336</v>
      </c>
      <c r="C6181" s="284">
        <v>22.07</v>
      </c>
      <c r="D6181" s="98">
        <f t="shared" si="197"/>
        <v>-0.15987818804720211</v>
      </c>
      <c r="E6181" s="98">
        <v>-5.7643040136635459E-2</v>
      </c>
      <c r="F6181" s="98">
        <v>6172</v>
      </c>
      <c r="G6181" s="76">
        <f t="shared" ca="1" si="196"/>
        <v>1.5070970797237416E-2</v>
      </c>
    </row>
    <row r="6182" spans="2:7">
      <c r="B6182" s="283">
        <v>39847.645833333336</v>
      </c>
      <c r="C6182" s="284">
        <v>53.62</v>
      </c>
      <c r="D6182" s="98">
        <f t="shared" si="197"/>
        <v>1.4295423652016308</v>
      </c>
      <c r="E6182" s="98">
        <v>-5.7644991212653762E-2</v>
      </c>
      <c r="F6182" s="98">
        <v>6173</v>
      </c>
      <c r="G6182" s="76">
        <f t="shared" ca="1" si="196"/>
        <v>2.8228232645359494E-2</v>
      </c>
    </row>
    <row r="6183" spans="2:7">
      <c r="B6183" s="283">
        <v>45587.645833333336</v>
      </c>
      <c r="C6183" s="284">
        <v>2094.02</v>
      </c>
      <c r="D6183" s="98">
        <f t="shared" si="197"/>
        <v>38.052965311450954</v>
      </c>
      <c r="E6183" s="98">
        <v>-5.7821491723396456E-2</v>
      </c>
      <c r="F6183" s="98">
        <v>6174</v>
      </c>
      <c r="G6183" s="76">
        <f t="shared" ca="1" si="196"/>
        <v>2.4324133238061763E-2</v>
      </c>
    </row>
    <row r="6184" spans="2:7">
      <c r="B6184" s="283">
        <v>42410.645833333336</v>
      </c>
      <c r="C6184" s="284">
        <v>352.92</v>
      </c>
      <c r="D6184" s="98">
        <f t="shared" si="197"/>
        <v>-0.83146292776573283</v>
      </c>
      <c r="E6184" s="98">
        <v>-5.7875066737853698E-2</v>
      </c>
      <c r="F6184" s="98">
        <v>6175</v>
      </c>
      <c r="G6184" s="76">
        <f t="shared" ca="1" si="196"/>
        <v>3.821272141676321E-4</v>
      </c>
    </row>
    <row r="6185" spans="2:7">
      <c r="B6185" s="283">
        <v>41892.645833333336</v>
      </c>
      <c r="C6185" s="284">
        <v>199.51</v>
      </c>
      <c r="D6185" s="98">
        <f t="shared" si="197"/>
        <v>-0.43468774793154263</v>
      </c>
      <c r="E6185" s="98">
        <v>-5.8337659885779103E-2</v>
      </c>
      <c r="F6185" s="98">
        <v>6176</v>
      </c>
      <c r="G6185" s="76">
        <f t="shared" ca="1" si="196"/>
        <v>6.8803485343955535E-3</v>
      </c>
    </row>
    <row r="6186" spans="2:7">
      <c r="B6186" s="283">
        <v>36606.645833333336</v>
      </c>
      <c r="C6186" s="284">
        <v>26.62</v>
      </c>
      <c r="D6186" s="98">
        <f t="shared" si="197"/>
        <v>-0.86657310410505739</v>
      </c>
      <c r="E6186" s="98">
        <v>-5.8365758754863717E-2</v>
      </c>
      <c r="F6186" s="98">
        <v>6177</v>
      </c>
      <c r="G6186" s="76">
        <f t="shared" ca="1" si="196"/>
        <v>-8.9500390620797128E-3</v>
      </c>
    </row>
    <row r="6187" spans="2:7">
      <c r="B6187" s="283">
        <v>37573.645833333336</v>
      </c>
      <c r="C6187" s="284">
        <v>22.53</v>
      </c>
      <c r="D6187" s="98">
        <f t="shared" si="197"/>
        <v>-0.15364387678437263</v>
      </c>
      <c r="E6187" s="98">
        <v>-5.8503969912243936E-2</v>
      </c>
      <c r="F6187" s="98">
        <v>6178</v>
      </c>
      <c r="G6187" s="76">
        <f t="shared" ca="1" si="196"/>
        <v>2.8887317310368948E-2</v>
      </c>
    </row>
    <row r="6188" spans="2:7">
      <c r="B6188" s="283">
        <v>39148.645833333336</v>
      </c>
      <c r="C6188" s="284">
        <v>73.55</v>
      </c>
      <c r="D6188" s="98">
        <f t="shared" si="197"/>
        <v>2.2645361739902348</v>
      </c>
      <c r="E6188" s="98">
        <v>-5.9101957272611028E-2</v>
      </c>
      <c r="F6188" s="98">
        <v>6179</v>
      </c>
      <c r="G6188" s="76">
        <f t="shared" ca="1" si="196"/>
        <v>-2.570481253440151E-2</v>
      </c>
    </row>
    <row r="6189" spans="2:7">
      <c r="B6189" s="283">
        <v>38007.645833333336</v>
      </c>
      <c r="C6189" s="284">
        <v>28.98</v>
      </c>
      <c r="D6189" s="98">
        <f t="shared" si="197"/>
        <v>-0.60598232494901427</v>
      </c>
      <c r="E6189" s="98">
        <v>-5.9701492537313383E-2</v>
      </c>
      <c r="F6189" s="98">
        <v>6180</v>
      </c>
      <c r="G6189" s="76">
        <f t="shared" ca="1" si="196"/>
        <v>2.5715704286665132E-2</v>
      </c>
    </row>
    <row r="6190" spans="2:7">
      <c r="B6190" s="283">
        <v>37858.645833333336</v>
      </c>
      <c r="C6190" s="284">
        <v>26.26</v>
      </c>
      <c r="D6190" s="98">
        <f t="shared" si="197"/>
        <v>-9.3857832988267775E-2</v>
      </c>
      <c r="E6190" s="98">
        <v>-5.9792337987826683E-2</v>
      </c>
      <c r="F6190" s="98">
        <v>6181</v>
      </c>
      <c r="G6190" s="76">
        <f t="shared" ca="1" si="196"/>
        <v>-3.6474941252705458E-2</v>
      </c>
    </row>
    <row r="6191" spans="2:7">
      <c r="B6191" s="283">
        <v>36570.645833333336</v>
      </c>
      <c r="C6191" s="284">
        <v>31.4</v>
      </c>
      <c r="D6191" s="98">
        <f t="shared" si="197"/>
        <v>0.19573495811119557</v>
      </c>
      <c r="E6191" s="98">
        <v>-5.9880239520958112E-2</v>
      </c>
      <c r="F6191" s="98">
        <v>6182</v>
      </c>
      <c r="G6191" s="76">
        <f t="shared" ca="1" si="196"/>
        <v>-1.9798555882353262E-2</v>
      </c>
    </row>
    <row r="6192" spans="2:7">
      <c r="B6192" s="283">
        <v>44186.645833333336</v>
      </c>
      <c r="C6192" s="284">
        <v>310.32</v>
      </c>
      <c r="D6192" s="98">
        <f t="shared" si="197"/>
        <v>8.8828025477707016</v>
      </c>
      <c r="E6192" s="98">
        <v>-5.9921235989094268E-2</v>
      </c>
      <c r="F6192" s="98">
        <v>6183</v>
      </c>
      <c r="G6192" s="76">
        <f t="shared" ca="1" si="196"/>
        <v>2.7355188079733271E-2</v>
      </c>
    </row>
    <row r="6193" spans="2:7">
      <c r="B6193" s="283">
        <v>37146.645833333336</v>
      </c>
      <c r="C6193" s="284">
        <v>20.07</v>
      </c>
      <c r="D6193" s="98">
        <f t="shared" si="197"/>
        <v>-0.93532482598607891</v>
      </c>
      <c r="E6193" s="98">
        <v>-5.9953161592505855E-2</v>
      </c>
      <c r="F6193" s="98">
        <v>6184</v>
      </c>
      <c r="G6193" s="76">
        <f t="shared" ca="1" si="196"/>
        <v>2.8531658010566275E-2</v>
      </c>
    </row>
    <row r="6194" spans="2:7">
      <c r="B6194" s="283">
        <v>37064.645833333336</v>
      </c>
      <c r="C6194" s="284">
        <v>19.86</v>
      </c>
      <c r="D6194" s="98">
        <f t="shared" si="197"/>
        <v>-1.0463378176382654E-2</v>
      </c>
      <c r="E6194" s="98">
        <v>-6.0104117368670162E-2</v>
      </c>
      <c r="F6194" s="98">
        <v>6185</v>
      </c>
      <c r="G6194" s="76">
        <f t="shared" ca="1" si="196"/>
        <v>-2.443017387977145E-2</v>
      </c>
    </row>
    <row r="6195" spans="2:7">
      <c r="B6195" s="283">
        <v>39864.645833333336</v>
      </c>
      <c r="C6195" s="284">
        <v>50</v>
      </c>
      <c r="D6195" s="98">
        <f t="shared" si="197"/>
        <v>1.5176233635448138</v>
      </c>
      <c r="E6195" s="98">
        <v>-6.0327006201841726E-2</v>
      </c>
      <c r="F6195" s="98">
        <v>6186</v>
      </c>
      <c r="G6195" s="76">
        <f t="shared" ca="1" si="196"/>
        <v>-1.310764619077023E-2</v>
      </c>
    </row>
    <row r="6196" spans="2:7">
      <c r="B6196" s="283">
        <v>36620.645833333336</v>
      </c>
      <c r="C6196" s="284">
        <v>24.43</v>
      </c>
      <c r="D6196" s="98">
        <f t="shared" si="197"/>
        <v>-0.51140000000000008</v>
      </c>
      <c r="E6196" s="98">
        <v>-6.038461538461537E-2</v>
      </c>
      <c r="F6196" s="98">
        <v>6187</v>
      </c>
      <c r="G6196" s="76">
        <f t="shared" ca="1" si="196"/>
        <v>2.2863080413891467E-2</v>
      </c>
    </row>
    <row r="6197" spans="2:7">
      <c r="B6197" s="283">
        <v>45552.645833333336</v>
      </c>
      <c r="C6197" s="284">
        <v>2579.2800000000002</v>
      </c>
      <c r="D6197" s="98">
        <f t="shared" si="197"/>
        <v>104.57838722881704</v>
      </c>
      <c r="E6197" s="98">
        <v>-6.0422927708868368E-2</v>
      </c>
      <c r="F6197" s="98">
        <v>6188</v>
      </c>
      <c r="G6197" s="76">
        <f t="shared" ca="1" si="196"/>
        <v>-4.6584611906871128E-3</v>
      </c>
    </row>
    <row r="6198" spans="2:7">
      <c r="B6198" s="283">
        <v>39657.645833333336</v>
      </c>
      <c r="C6198" s="284">
        <v>86.13</v>
      </c>
      <c r="D6198" s="98">
        <f t="shared" si="197"/>
        <v>-0.96660696008188329</v>
      </c>
      <c r="E6198" s="98">
        <v>-6.0434166030326253E-2</v>
      </c>
      <c r="F6198" s="98">
        <v>6189</v>
      </c>
      <c r="G6198" s="76">
        <f t="shared" ca="1" si="196"/>
        <v>5.3496425000848453E-2</v>
      </c>
    </row>
    <row r="6199" spans="2:7">
      <c r="B6199" s="283">
        <v>44970.645833333336</v>
      </c>
      <c r="C6199" s="284">
        <v>560.35</v>
      </c>
      <c r="D6199" s="98">
        <f t="shared" si="197"/>
        <v>5.5058632300011618</v>
      </c>
      <c r="E6199" s="98">
        <v>-6.0477515844538976E-2</v>
      </c>
      <c r="F6199" s="98">
        <v>6190</v>
      </c>
      <c r="G6199" s="76">
        <f t="shared" ca="1" si="196"/>
        <v>2.0295833115780291E-2</v>
      </c>
    </row>
    <row r="6200" spans="2:7">
      <c r="B6200" s="283">
        <v>43908.645833333336</v>
      </c>
      <c r="C6200" s="284">
        <v>296.14999999999998</v>
      </c>
      <c r="D6200" s="98">
        <f t="shared" si="197"/>
        <v>-0.4714910323904703</v>
      </c>
      <c r="E6200" s="98">
        <v>-6.1122911581016459E-2</v>
      </c>
      <c r="F6200" s="98">
        <v>6191</v>
      </c>
      <c r="G6200" s="76">
        <f t="shared" ca="1" si="196"/>
        <v>-9.0156081176316332E-3</v>
      </c>
    </row>
    <row r="6201" spans="2:7">
      <c r="B6201" s="283">
        <v>45862.645833333336</v>
      </c>
      <c r="C6201" s="284">
        <v>2935.33</v>
      </c>
      <c r="D6201" s="98">
        <f t="shared" si="197"/>
        <v>8.9116326186054362</v>
      </c>
      <c r="E6201" s="98">
        <v>-6.1595268542199544E-2</v>
      </c>
      <c r="F6201" s="98">
        <v>6192</v>
      </c>
      <c r="G6201" s="76">
        <f t="shared" ca="1" si="196"/>
        <v>-2.9225859956841134E-2</v>
      </c>
    </row>
    <row r="6202" spans="2:7">
      <c r="B6202" s="283">
        <v>43699.645833333336</v>
      </c>
      <c r="C6202" s="284">
        <v>305.64999999999998</v>
      </c>
      <c r="D6202" s="98">
        <f t="shared" si="197"/>
        <v>-0.89587201439020481</v>
      </c>
      <c r="E6202" s="98">
        <v>-6.1617340046665969E-2</v>
      </c>
      <c r="F6202" s="98">
        <v>6193</v>
      </c>
      <c r="G6202" s="76">
        <f t="shared" ca="1" si="196"/>
        <v>2.3828297655977462E-2</v>
      </c>
    </row>
    <row r="6203" spans="2:7">
      <c r="B6203" s="283">
        <v>39961.645833333336</v>
      </c>
      <c r="C6203" s="284">
        <v>69.02</v>
      </c>
      <c r="D6203" s="98">
        <f t="shared" si="197"/>
        <v>-0.77418616064125634</v>
      </c>
      <c r="E6203" s="98">
        <v>-6.1718325176726596E-2</v>
      </c>
      <c r="F6203" s="98">
        <v>6194</v>
      </c>
      <c r="G6203" s="76">
        <f t="shared" ca="1" si="196"/>
        <v>-7.7373229541429778E-3</v>
      </c>
    </row>
    <row r="6204" spans="2:7">
      <c r="B6204" s="283">
        <v>44490.645833333336</v>
      </c>
      <c r="C6204" s="284">
        <v>401.92</v>
      </c>
      <c r="D6204" s="98">
        <f t="shared" si="197"/>
        <v>4.8232396406838607</v>
      </c>
      <c r="E6204" s="98">
        <v>-6.1745687139622252E-2</v>
      </c>
      <c r="F6204" s="98">
        <v>6195</v>
      </c>
      <c r="G6204" s="76">
        <f t="shared" ca="1" si="196"/>
        <v>2.0242677735862968E-2</v>
      </c>
    </row>
    <row r="6205" spans="2:7">
      <c r="B6205" s="283">
        <v>36991.645833333336</v>
      </c>
      <c r="C6205" s="284">
        <v>24</v>
      </c>
      <c r="D6205" s="98">
        <f t="shared" si="197"/>
        <v>-0.9402866242038217</v>
      </c>
      <c r="E6205" s="98">
        <v>-6.1767005473025716E-2</v>
      </c>
      <c r="F6205" s="98">
        <v>6196</v>
      </c>
      <c r="G6205" s="76">
        <f t="shared" ca="1" si="196"/>
        <v>5.9330221412289205E-3</v>
      </c>
    </row>
    <row r="6206" spans="2:7">
      <c r="B6206" s="283">
        <v>45489.645833333336</v>
      </c>
      <c r="C6206" s="284">
        <v>1479.95</v>
      </c>
      <c r="D6206" s="98">
        <f t="shared" si="197"/>
        <v>60.664583333333333</v>
      </c>
      <c r="E6206" s="98">
        <v>-6.2183159282165557E-2</v>
      </c>
      <c r="F6206" s="98">
        <v>6197</v>
      </c>
      <c r="G6206" s="76">
        <f t="shared" ca="1" si="196"/>
        <v>7.017935698786306E-3</v>
      </c>
    </row>
    <row r="6207" spans="2:7">
      <c r="B6207" s="283">
        <v>42353.645833333336</v>
      </c>
      <c r="C6207" s="284">
        <v>462.32</v>
      </c>
      <c r="D6207" s="98">
        <f t="shared" si="197"/>
        <v>-0.68761106794148452</v>
      </c>
      <c r="E6207" s="98">
        <v>-6.247845395737428E-2</v>
      </c>
      <c r="F6207" s="98">
        <v>6198</v>
      </c>
      <c r="G6207" s="76">
        <f t="shared" ca="1" si="196"/>
        <v>2.0639043447159951E-2</v>
      </c>
    </row>
    <row r="6208" spans="2:7">
      <c r="B6208" s="283">
        <v>36636.645833333336</v>
      </c>
      <c r="C6208" s="284">
        <v>24.87</v>
      </c>
      <c r="D6208" s="98">
        <f t="shared" si="197"/>
        <v>-0.9462060910192075</v>
      </c>
      <c r="E6208" s="98">
        <v>-6.2570674707877916E-2</v>
      </c>
      <c r="F6208" s="98">
        <v>6199</v>
      </c>
      <c r="G6208" s="76">
        <f t="shared" ca="1" si="196"/>
        <v>-6.0528316366379585E-2</v>
      </c>
    </row>
    <row r="6209" spans="2:7">
      <c r="B6209" s="283">
        <v>43725.645833333336</v>
      </c>
      <c r="C6209" s="284">
        <v>314.35000000000002</v>
      </c>
      <c r="D6209" s="98">
        <f t="shared" si="197"/>
        <v>11.639726578206675</v>
      </c>
      <c r="E6209" s="98">
        <v>-6.2704991353091932E-2</v>
      </c>
      <c r="F6209" s="98">
        <v>6200</v>
      </c>
      <c r="G6209" s="76">
        <f t="shared" ca="1" si="196"/>
        <v>8.387164655802264E-3</v>
      </c>
    </row>
    <row r="6210" spans="2:7">
      <c r="B6210" s="283">
        <v>38862.645833333336</v>
      </c>
      <c r="C6210" s="284">
        <v>85.27</v>
      </c>
      <c r="D6210" s="98">
        <f t="shared" si="197"/>
        <v>-0.72874184825831079</v>
      </c>
      <c r="E6210" s="98">
        <v>-6.276104638382074E-2</v>
      </c>
      <c r="F6210" s="98">
        <v>6201</v>
      </c>
      <c r="G6210" s="76">
        <f t="shared" ca="1" si="196"/>
        <v>-1.7031499171238321E-2</v>
      </c>
    </row>
    <row r="6211" spans="2:7">
      <c r="B6211" s="283">
        <v>39387.645833333336</v>
      </c>
      <c r="C6211" s="284">
        <v>94.67</v>
      </c>
      <c r="D6211" s="98">
        <f t="shared" si="197"/>
        <v>0.11023806731558583</v>
      </c>
      <c r="E6211" s="98">
        <v>-6.2858839833696223E-2</v>
      </c>
      <c r="F6211" s="98">
        <v>6202</v>
      </c>
      <c r="G6211" s="76">
        <f t="shared" ca="1" si="196"/>
        <v>-5.9469839093522769E-2</v>
      </c>
    </row>
    <row r="6212" spans="2:7">
      <c r="B6212" s="283">
        <v>42326.645833333336</v>
      </c>
      <c r="C6212" s="284">
        <v>395.78</v>
      </c>
      <c r="D6212" s="98">
        <f t="shared" si="197"/>
        <v>3.1806274426956795</v>
      </c>
      <c r="E6212" s="98">
        <v>-6.3198257905699773E-2</v>
      </c>
      <c r="F6212" s="98">
        <v>6203</v>
      </c>
      <c r="G6212" s="76">
        <f t="shared" ca="1" si="196"/>
        <v>1.3402745100771076E-2</v>
      </c>
    </row>
    <row r="6213" spans="2:7">
      <c r="B6213" s="283">
        <v>41429.645833333336</v>
      </c>
      <c r="C6213" s="284">
        <v>186.49</v>
      </c>
      <c r="D6213" s="98">
        <f t="shared" si="197"/>
        <v>-0.52880388094395869</v>
      </c>
      <c r="E6213" s="98">
        <v>-6.3335007533902532E-2</v>
      </c>
      <c r="F6213" s="98">
        <v>6204</v>
      </c>
      <c r="G6213" s="76">
        <f t="shared" ca="1" si="196"/>
        <v>-2.16544355850006E-2</v>
      </c>
    </row>
    <row r="6214" spans="2:7">
      <c r="B6214" s="283">
        <v>36664.645833333336</v>
      </c>
      <c r="C6214" s="284">
        <v>23.07</v>
      </c>
      <c r="D6214" s="98">
        <f t="shared" si="197"/>
        <v>-0.87629363504745561</v>
      </c>
      <c r="E6214" s="98">
        <v>-6.3337393422655208E-2</v>
      </c>
      <c r="F6214" s="98">
        <v>6205</v>
      </c>
      <c r="G6214" s="76">
        <f t="shared" ca="1" si="196"/>
        <v>-4.4943546912723481E-2</v>
      </c>
    </row>
    <row r="6215" spans="2:7">
      <c r="B6215" s="283">
        <v>39729.645833333336</v>
      </c>
      <c r="C6215" s="284">
        <v>71.989999999999995</v>
      </c>
      <c r="D6215" s="98">
        <f t="shared" si="197"/>
        <v>2.12050281751192</v>
      </c>
      <c r="E6215" s="98">
        <v>-6.348380382463914E-2</v>
      </c>
      <c r="F6215" s="98">
        <v>6206</v>
      </c>
      <c r="G6215" s="76">
        <f t="shared" ca="1" si="196"/>
        <v>-1.6694728097767616E-2</v>
      </c>
    </row>
    <row r="6216" spans="2:7">
      <c r="B6216" s="283">
        <v>38855.645833333336</v>
      </c>
      <c r="C6216" s="284">
        <v>94.09</v>
      </c>
      <c r="D6216" s="98">
        <f t="shared" si="197"/>
        <v>0.3069870815391027</v>
      </c>
      <c r="E6216" s="98">
        <v>-6.3967369677676023E-2</v>
      </c>
      <c r="F6216" s="98">
        <v>6207</v>
      </c>
      <c r="G6216" s="76">
        <f t="shared" ca="1" si="196"/>
        <v>2.4685959490454261E-2</v>
      </c>
    </row>
    <row r="6217" spans="2:7">
      <c r="B6217" s="283">
        <v>43789.645833333336</v>
      </c>
      <c r="C6217" s="284">
        <v>382.1</v>
      </c>
      <c r="D6217" s="98">
        <f t="shared" si="197"/>
        <v>3.0610054203422257</v>
      </c>
      <c r="E6217" s="98">
        <v>-6.4053888548683324E-2</v>
      </c>
      <c r="F6217" s="98">
        <v>6208</v>
      </c>
      <c r="G6217" s="76">
        <f t="shared" ca="1" si="196"/>
        <v>-1.8535691104944709E-2</v>
      </c>
    </row>
    <row r="6218" spans="2:7">
      <c r="B6218" s="283">
        <v>37424.645833333336</v>
      </c>
      <c r="C6218" s="284">
        <v>23.7</v>
      </c>
      <c r="D6218" s="98">
        <f t="shared" si="197"/>
        <v>-0.93797435226380532</v>
      </c>
      <c r="E6218" s="98">
        <v>-6.4350572443742537E-2</v>
      </c>
      <c r="F6218" s="98">
        <v>6209</v>
      </c>
      <c r="G6218" s="76">
        <f t="shared" ref="G6218:G6281" ca="1" si="198">_xlfn.NORM.INV(RAND(),M$12,M$13)</f>
        <v>5.6969167464231793E-2</v>
      </c>
    </row>
    <row r="6219" spans="2:7">
      <c r="B6219" s="283">
        <v>44917.645833333336</v>
      </c>
      <c r="C6219" s="284">
        <v>606.13</v>
      </c>
      <c r="D6219" s="98">
        <f t="shared" ref="D6219:D6282" si="199">C6219/C6218-1</f>
        <v>24.575105485232069</v>
      </c>
      <c r="E6219" s="98">
        <v>-6.4513141851743172E-2</v>
      </c>
      <c r="F6219" s="98">
        <v>6210</v>
      </c>
      <c r="G6219" s="76">
        <f t="shared" ca="1" si="198"/>
        <v>-6.6762953334076666E-3</v>
      </c>
    </row>
    <row r="6220" spans="2:7">
      <c r="B6220" s="283">
        <v>44616.645833333336</v>
      </c>
      <c r="C6220" s="284">
        <v>317.12</v>
      </c>
      <c r="D6220" s="98">
        <f t="shared" si="199"/>
        <v>-0.47681190503687332</v>
      </c>
      <c r="E6220" s="98">
        <v>-6.4542772861356901E-2</v>
      </c>
      <c r="F6220" s="98">
        <v>6211</v>
      </c>
      <c r="G6220" s="76">
        <f t="shared" ca="1" si="198"/>
        <v>-2.329990908382636E-2</v>
      </c>
    </row>
    <row r="6221" spans="2:7">
      <c r="B6221" s="283">
        <v>37711.645833333336</v>
      </c>
      <c r="C6221" s="284">
        <v>19.329999999999998</v>
      </c>
      <c r="D6221" s="98">
        <f t="shared" si="199"/>
        <v>-0.93904515640766906</v>
      </c>
      <c r="E6221" s="98">
        <v>-6.482825350749899E-2</v>
      </c>
      <c r="F6221" s="98">
        <v>6212</v>
      </c>
      <c r="G6221" s="76">
        <f t="shared" ca="1" si="198"/>
        <v>-1.9331708083474095E-2</v>
      </c>
    </row>
    <row r="6222" spans="2:7">
      <c r="B6222" s="283">
        <v>36649.645833333336</v>
      </c>
      <c r="C6222" s="284">
        <v>23.07</v>
      </c>
      <c r="D6222" s="98">
        <f t="shared" si="199"/>
        <v>0.19348163476461466</v>
      </c>
      <c r="E6222" s="98">
        <v>-6.4856100526955895E-2</v>
      </c>
      <c r="F6222" s="98">
        <v>6213</v>
      </c>
      <c r="G6222" s="76">
        <f t="shared" ca="1" si="198"/>
        <v>2.7824710260285577E-2</v>
      </c>
    </row>
    <row r="6223" spans="2:7">
      <c r="B6223" s="283">
        <v>36581.645833333336</v>
      </c>
      <c r="C6223" s="284">
        <v>38.33</v>
      </c>
      <c r="D6223" s="98">
        <f t="shared" si="199"/>
        <v>0.66146510619852616</v>
      </c>
      <c r="E6223" s="98">
        <v>-6.5121951219512253E-2</v>
      </c>
      <c r="F6223" s="98">
        <v>6214</v>
      </c>
      <c r="G6223" s="76">
        <f t="shared" ca="1" si="198"/>
        <v>-5.922776050757049E-3</v>
      </c>
    </row>
    <row r="6224" spans="2:7">
      <c r="B6224" s="283">
        <v>38020.645833333336</v>
      </c>
      <c r="C6224" s="284">
        <v>26.24</v>
      </c>
      <c r="D6224" s="98">
        <f t="shared" si="199"/>
        <v>-0.31541873206365767</v>
      </c>
      <c r="E6224" s="98">
        <v>-6.5194157463484226E-2</v>
      </c>
      <c r="F6224" s="98">
        <v>6215</v>
      </c>
      <c r="G6224" s="76">
        <f t="shared" ca="1" si="198"/>
        <v>4.7684922930928686E-2</v>
      </c>
    </row>
    <row r="6225" spans="2:7">
      <c r="B6225" s="283">
        <v>37097.645833333336</v>
      </c>
      <c r="C6225" s="284">
        <v>21.2</v>
      </c>
      <c r="D6225" s="98">
        <f t="shared" si="199"/>
        <v>-0.19207317073170727</v>
      </c>
      <c r="E6225" s="98">
        <v>-6.5255731922398641E-2</v>
      </c>
      <c r="F6225" s="98">
        <v>6216</v>
      </c>
      <c r="G6225" s="76">
        <f t="shared" ca="1" si="198"/>
        <v>1.3519578278226451E-2</v>
      </c>
    </row>
    <row r="6226" spans="2:7">
      <c r="B6226" s="283">
        <v>41828.645833333336</v>
      </c>
      <c r="C6226" s="284">
        <v>182.03</v>
      </c>
      <c r="D6226" s="98">
        <f t="shared" si="199"/>
        <v>7.5863207547169811</v>
      </c>
      <c r="E6226" s="98">
        <v>-6.5458465961597656E-2</v>
      </c>
      <c r="F6226" s="98">
        <v>6217</v>
      </c>
      <c r="G6226" s="76">
        <f t="shared" ca="1" si="198"/>
        <v>-1.5613893795677524E-2</v>
      </c>
    </row>
    <row r="6227" spans="2:7">
      <c r="B6227" s="283">
        <v>44536.645833333336</v>
      </c>
      <c r="C6227" s="284">
        <v>409.78</v>
      </c>
      <c r="D6227" s="98">
        <f t="shared" si="199"/>
        <v>1.2511673899906608</v>
      </c>
      <c r="E6227" s="98">
        <v>-6.5538629937061055E-2</v>
      </c>
      <c r="F6227" s="98">
        <v>6218</v>
      </c>
      <c r="G6227" s="76">
        <f t="shared" ca="1" si="198"/>
        <v>-2.8490424478121574E-2</v>
      </c>
    </row>
    <row r="6228" spans="2:7">
      <c r="B6228" s="283">
        <v>36725.645833333336</v>
      </c>
      <c r="C6228" s="284">
        <v>30.21</v>
      </c>
      <c r="D6228" s="98">
        <f t="shared" si="199"/>
        <v>-0.92627751476401965</v>
      </c>
      <c r="E6228" s="98">
        <v>-6.557377049180324E-2</v>
      </c>
      <c r="F6228" s="98">
        <v>6219</v>
      </c>
      <c r="G6228" s="76">
        <f t="shared" ca="1" si="198"/>
        <v>-5.0085534394300885E-2</v>
      </c>
    </row>
    <row r="6229" spans="2:7">
      <c r="B6229" s="283">
        <v>43367.645833333336</v>
      </c>
      <c r="C6229" s="284">
        <v>257.22000000000003</v>
      </c>
      <c r="D6229" s="98">
        <f t="shared" si="199"/>
        <v>7.5143992055610731</v>
      </c>
      <c r="E6229" s="98">
        <v>-6.5911319315829497E-2</v>
      </c>
      <c r="F6229" s="98">
        <v>6220</v>
      </c>
      <c r="G6229" s="76">
        <f t="shared" ca="1" si="198"/>
        <v>7.8102589011745209E-3</v>
      </c>
    </row>
    <row r="6230" spans="2:7">
      <c r="B6230" s="283">
        <v>39773.645833333336</v>
      </c>
      <c r="C6230" s="284">
        <v>52.07</v>
      </c>
      <c r="D6230" s="98">
        <f t="shared" si="199"/>
        <v>-0.79756628566985466</v>
      </c>
      <c r="E6230" s="98">
        <v>-6.6176470588235281E-2</v>
      </c>
      <c r="F6230" s="98">
        <v>6221</v>
      </c>
      <c r="G6230" s="76">
        <f t="shared" ca="1" si="198"/>
        <v>-2.7371044129752865E-2</v>
      </c>
    </row>
    <row r="6231" spans="2:7">
      <c r="B6231" s="283">
        <v>39762.645833333336</v>
      </c>
      <c r="C6231" s="284">
        <v>68.23</v>
      </c>
      <c r="D6231" s="98">
        <f t="shared" si="199"/>
        <v>0.31035144997119279</v>
      </c>
      <c r="E6231" s="98">
        <v>-6.7259056732740907E-2</v>
      </c>
      <c r="F6231" s="98">
        <v>6222</v>
      </c>
      <c r="G6231" s="76">
        <f t="shared" ca="1" si="198"/>
        <v>-1.3588137412988453E-2</v>
      </c>
    </row>
    <row r="6232" spans="2:7">
      <c r="B6232" s="283">
        <v>38882.645833333336</v>
      </c>
      <c r="C6232" s="284">
        <v>73.34</v>
      </c>
      <c r="D6232" s="98">
        <f t="shared" si="199"/>
        <v>7.4893741755825971E-2</v>
      </c>
      <c r="E6232" s="98">
        <v>-6.7751366467522556E-2</v>
      </c>
      <c r="F6232" s="98">
        <v>6223</v>
      </c>
      <c r="G6232" s="76">
        <f t="shared" ca="1" si="198"/>
        <v>-5.8640879620352523E-3</v>
      </c>
    </row>
    <row r="6233" spans="2:7">
      <c r="B6233" s="283">
        <v>36973.645833333336</v>
      </c>
      <c r="C6233" s="284">
        <v>24.67</v>
      </c>
      <c r="D6233" s="98">
        <f t="shared" si="199"/>
        <v>-0.66362148895554951</v>
      </c>
      <c r="E6233" s="98">
        <v>-6.8001511144691995E-2</v>
      </c>
      <c r="F6233" s="98">
        <v>6224</v>
      </c>
      <c r="G6233" s="76">
        <f t="shared" ca="1" si="198"/>
        <v>-2.5516506512254501E-2</v>
      </c>
    </row>
    <row r="6234" spans="2:7">
      <c r="B6234" s="283">
        <v>43906.645833333336</v>
      </c>
      <c r="C6234" s="284">
        <v>347.32</v>
      </c>
      <c r="D6234" s="98">
        <f t="shared" si="199"/>
        <v>13.078638021888933</v>
      </c>
      <c r="E6234" s="98">
        <v>-6.8222669349429887E-2</v>
      </c>
      <c r="F6234" s="98">
        <v>6225</v>
      </c>
      <c r="G6234" s="76">
        <f t="shared" ca="1" si="198"/>
        <v>-2.0558471950232856E-2</v>
      </c>
    </row>
    <row r="6235" spans="2:7">
      <c r="B6235" s="283">
        <v>39769.645833333336</v>
      </c>
      <c r="C6235" s="284">
        <v>59.02</v>
      </c>
      <c r="D6235" s="98">
        <f t="shared" si="199"/>
        <v>-0.83007025221697572</v>
      </c>
      <c r="E6235" s="98">
        <v>-6.9965332492908927E-2</v>
      </c>
      <c r="F6235" s="98">
        <v>6226</v>
      </c>
      <c r="G6235" s="76">
        <f t="shared" ca="1" si="198"/>
        <v>-4.0694788835227431E-2</v>
      </c>
    </row>
    <row r="6236" spans="2:7">
      <c r="B6236" s="283">
        <v>36746.645833333336</v>
      </c>
      <c r="C6236" s="284">
        <v>28.33</v>
      </c>
      <c r="D6236" s="98">
        <f t="shared" si="199"/>
        <v>-0.51999322263639447</v>
      </c>
      <c r="E6236" s="98">
        <v>-7.0233016081391542E-2</v>
      </c>
      <c r="F6236" s="98">
        <v>6227</v>
      </c>
      <c r="G6236" s="76">
        <f t="shared" ca="1" si="198"/>
        <v>2.5170073825366946E-2</v>
      </c>
    </row>
    <row r="6237" spans="2:7">
      <c r="B6237" s="283">
        <v>36588.645833333336</v>
      </c>
      <c r="C6237" s="284">
        <v>33.33</v>
      </c>
      <c r="D6237" s="98">
        <f t="shared" si="199"/>
        <v>0.17649135192375565</v>
      </c>
      <c r="E6237" s="98">
        <v>-7.0811262893783034E-2</v>
      </c>
      <c r="F6237" s="98">
        <v>6228</v>
      </c>
      <c r="G6237" s="76">
        <f t="shared" ca="1" si="198"/>
        <v>8.101604907565603E-2</v>
      </c>
    </row>
    <row r="6238" spans="2:7">
      <c r="B6238" s="283">
        <v>36826.645833333336</v>
      </c>
      <c r="C6238" s="284">
        <v>23.47</v>
      </c>
      <c r="D6238" s="98">
        <f t="shared" si="199"/>
        <v>-0.29582958295829587</v>
      </c>
      <c r="E6238" s="98">
        <v>-7.1230708349821925E-2</v>
      </c>
      <c r="F6238" s="98">
        <v>6229</v>
      </c>
      <c r="G6238" s="76">
        <f t="shared" ca="1" si="198"/>
        <v>-3.8591433163743777E-2</v>
      </c>
    </row>
    <row r="6239" spans="2:7">
      <c r="B6239" s="283">
        <v>36557.645833333336</v>
      </c>
      <c r="C6239" s="284">
        <v>34.67</v>
      </c>
      <c r="D6239" s="98">
        <f t="shared" si="199"/>
        <v>0.47720494247976153</v>
      </c>
      <c r="E6239" s="98">
        <v>-7.1256362175194154E-2</v>
      </c>
      <c r="F6239" s="98">
        <v>6230</v>
      </c>
      <c r="G6239" s="76">
        <f t="shared" ca="1" si="198"/>
        <v>-1.7307032793622137E-2</v>
      </c>
    </row>
    <row r="6240" spans="2:7">
      <c r="B6240" s="283">
        <v>43862.708333333336</v>
      </c>
      <c r="C6240" s="284">
        <v>375.45</v>
      </c>
      <c r="D6240" s="98">
        <f t="shared" si="199"/>
        <v>9.829247187770406</v>
      </c>
      <c r="E6240" s="98">
        <v>-7.1541619269004375E-2</v>
      </c>
      <c r="F6240" s="98">
        <v>6231</v>
      </c>
      <c r="G6240" s="76">
        <f t="shared" ca="1" si="198"/>
        <v>8.9465788903638106E-3</v>
      </c>
    </row>
    <row r="6241" spans="2:7">
      <c r="B6241" s="283">
        <v>36549.645833333336</v>
      </c>
      <c r="C6241" s="284">
        <v>37.799999999999997</v>
      </c>
      <c r="D6241" s="98">
        <f t="shared" si="199"/>
        <v>-0.89932081502197359</v>
      </c>
      <c r="E6241" s="98">
        <v>-7.3529411764705843E-2</v>
      </c>
      <c r="F6241" s="98">
        <v>6232</v>
      </c>
      <c r="G6241" s="76">
        <f t="shared" ca="1" si="198"/>
        <v>-5.1532179840155526E-2</v>
      </c>
    </row>
    <row r="6242" spans="2:7">
      <c r="B6242" s="283">
        <v>39731.645833333336</v>
      </c>
      <c r="C6242" s="284">
        <v>66.69</v>
      </c>
      <c r="D6242" s="98">
        <f t="shared" si="199"/>
        <v>0.76428571428571446</v>
      </c>
      <c r="E6242" s="98">
        <v>-7.3621336296707862E-2</v>
      </c>
      <c r="F6242" s="98">
        <v>6233</v>
      </c>
      <c r="G6242" s="76">
        <f t="shared" ca="1" si="198"/>
        <v>6.5668252850604458E-2</v>
      </c>
    </row>
    <row r="6243" spans="2:7">
      <c r="B6243" s="283">
        <v>36591.645833333336</v>
      </c>
      <c r="C6243" s="284">
        <v>30.87</v>
      </c>
      <c r="D6243" s="98">
        <f t="shared" si="199"/>
        <v>-0.53711201079622128</v>
      </c>
      <c r="E6243" s="98">
        <v>-7.3807380738073691E-2</v>
      </c>
      <c r="F6243" s="98">
        <v>6234</v>
      </c>
      <c r="G6243" s="76">
        <f t="shared" ca="1" si="198"/>
        <v>2.8855479713920992E-3</v>
      </c>
    </row>
    <row r="6244" spans="2:7">
      <c r="B6244" s="283">
        <v>38859.645833333336</v>
      </c>
      <c r="C6244" s="284">
        <v>84.07</v>
      </c>
      <c r="D6244" s="98">
        <f t="shared" si="199"/>
        <v>1.7233560090702946</v>
      </c>
      <c r="E6244" s="98">
        <v>-7.4322836379652091E-2</v>
      </c>
      <c r="F6244" s="98">
        <v>6235</v>
      </c>
      <c r="G6244" s="76">
        <f t="shared" ca="1" si="198"/>
        <v>-2.8791748617468759E-2</v>
      </c>
    </row>
    <row r="6245" spans="2:7">
      <c r="B6245" s="283">
        <v>39931.645833333336</v>
      </c>
      <c r="C6245" s="284">
        <v>61.7</v>
      </c>
      <c r="D6245" s="98">
        <f t="shared" si="199"/>
        <v>-0.26608778398953248</v>
      </c>
      <c r="E6245" s="98">
        <v>-7.4685062987402517E-2</v>
      </c>
      <c r="F6245" s="98">
        <v>6236</v>
      </c>
      <c r="G6245" s="76">
        <f t="shared" ca="1" si="198"/>
        <v>1.7252453178465493E-2</v>
      </c>
    </row>
    <row r="6246" spans="2:7">
      <c r="B6246" s="283">
        <v>36773.645833333336</v>
      </c>
      <c r="C6246" s="284">
        <v>25.11</v>
      </c>
      <c r="D6246" s="98">
        <f t="shared" si="199"/>
        <v>-0.59303079416531612</v>
      </c>
      <c r="E6246" s="98">
        <v>-7.6838235294117596E-2</v>
      </c>
      <c r="F6246" s="98">
        <v>6237</v>
      </c>
      <c r="G6246" s="76">
        <f t="shared" ca="1" si="198"/>
        <v>-2.6172693799953045E-2</v>
      </c>
    </row>
    <row r="6247" spans="2:7">
      <c r="B6247" s="283">
        <v>36587.645833333336</v>
      </c>
      <c r="C6247" s="284">
        <v>35.869999999999997</v>
      </c>
      <c r="D6247" s="98">
        <f t="shared" si="199"/>
        <v>0.42851453604141776</v>
      </c>
      <c r="E6247" s="98">
        <v>-7.7180344738873141E-2</v>
      </c>
      <c r="F6247" s="98">
        <v>6238</v>
      </c>
      <c r="G6247" s="76">
        <f t="shared" ca="1" si="198"/>
        <v>-8.3765125909518786E-3</v>
      </c>
    </row>
    <row r="6248" spans="2:7">
      <c r="B6248" s="283">
        <v>36585.645833333336</v>
      </c>
      <c r="C6248" s="284">
        <v>36.67</v>
      </c>
      <c r="D6248" s="98">
        <f t="shared" si="199"/>
        <v>2.230275996654596E-2</v>
      </c>
      <c r="E6248" s="98">
        <v>-7.8179989944695771E-2</v>
      </c>
      <c r="F6248" s="98">
        <v>6239</v>
      </c>
      <c r="G6248" s="76">
        <f t="shared" ca="1" si="198"/>
        <v>-3.9849699006981633E-2</v>
      </c>
    </row>
    <row r="6249" spans="2:7">
      <c r="B6249" s="283">
        <v>45876.645833333336</v>
      </c>
      <c r="C6249" s="284">
        <v>3332.83</v>
      </c>
      <c r="D6249" s="98">
        <f t="shared" si="199"/>
        <v>89.88710117262066</v>
      </c>
      <c r="E6249" s="98">
        <v>-7.8863071663299422E-2</v>
      </c>
      <c r="F6249" s="98">
        <v>6240</v>
      </c>
      <c r="G6249" s="76">
        <f t="shared" ca="1" si="198"/>
        <v>-1.7803086220252204E-3</v>
      </c>
    </row>
    <row r="6250" spans="2:7">
      <c r="B6250" s="283">
        <v>36643.645833333336</v>
      </c>
      <c r="C6250" s="284">
        <v>24.27</v>
      </c>
      <c r="D6250" s="98">
        <f t="shared" si="199"/>
        <v>-0.99271790040296082</v>
      </c>
      <c r="E6250" s="98">
        <v>-7.8937381404174611E-2</v>
      </c>
      <c r="F6250" s="98">
        <v>6241</v>
      </c>
      <c r="G6250" s="76">
        <f t="shared" ca="1" si="198"/>
        <v>1.7671862268225035E-3</v>
      </c>
    </row>
    <row r="6251" spans="2:7">
      <c r="B6251" s="283">
        <v>40897.645833333336</v>
      </c>
      <c r="C6251" s="284">
        <v>159.9</v>
      </c>
      <c r="D6251" s="98">
        <f t="shared" si="199"/>
        <v>5.5883807169344877</v>
      </c>
      <c r="E6251" s="98">
        <v>-7.923528734308416E-2</v>
      </c>
      <c r="F6251" s="98">
        <v>6242</v>
      </c>
      <c r="G6251" s="76">
        <f t="shared" ca="1" si="198"/>
        <v>-6.697048817714964E-3</v>
      </c>
    </row>
    <row r="6252" spans="2:7">
      <c r="B6252" s="283">
        <v>36608.645833333336</v>
      </c>
      <c r="C6252" s="284">
        <v>23.93</v>
      </c>
      <c r="D6252" s="98">
        <f t="shared" si="199"/>
        <v>-0.85034396497811127</v>
      </c>
      <c r="E6252" s="98">
        <v>-7.9615384615384643E-2</v>
      </c>
      <c r="F6252" s="98">
        <v>6243</v>
      </c>
      <c r="G6252" s="76">
        <f t="shared" ca="1" si="198"/>
        <v>4.9984400282776136E-3</v>
      </c>
    </row>
    <row r="6253" spans="2:7">
      <c r="B6253" s="283">
        <v>42627.645833333336</v>
      </c>
      <c r="C6253" s="284">
        <v>443.73</v>
      </c>
      <c r="D6253" s="98">
        <f t="shared" si="199"/>
        <v>17.54283326368575</v>
      </c>
      <c r="E6253" s="98">
        <v>-7.9627478636024152E-2</v>
      </c>
      <c r="F6253" s="98">
        <v>6244</v>
      </c>
      <c r="G6253" s="76">
        <f t="shared" ca="1" si="198"/>
        <v>6.7941622568575291E-2</v>
      </c>
    </row>
    <row r="6254" spans="2:7">
      <c r="B6254" s="283">
        <v>36809.645833333336</v>
      </c>
      <c r="C6254" s="284">
        <v>23.07</v>
      </c>
      <c r="D6254" s="98">
        <f t="shared" si="199"/>
        <v>-0.94800892434588602</v>
      </c>
      <c r="E6254" s="98">
        <v>-7.9776625448743532E-2</v>
      </c>
      <c r="F6254" s="98">
        <v>6245</v>
      </c>
      <c r="G6254" s="76">
        <f t="shared" ca="1" si="198"/>
        <v>-6.3512583571358888E-2</v>
      </c>
    </row>
    <row r="6255" spans="2:7">
      <c r="B6255" s="283">
        <v>36929.645833333336</v>
      </c>
      <c r="C6255" s="284">
        <v>34</v>
      </c>
      <c r="D6255" s="98">
        <f t="shared" si="199"/>
        <v>0.47377546597312525</v>
      </c>
      <c r="E6255" s="98">
        <v>-7.9837618403247657E-2</v>
      </c>
      <c r="F6255" s="98">
        <v>6246</v>
      </c>
      <c r="G6255" s="76">
        <f t="shared" ca="1" si="198"/>
        <v>3.5081671847268375E-2</v>
      </c>
    </row>
    <row r="6256" spans="2:7">
      <c r="B6256" s="283">
        <v>38876.645833333336</v>
      </c>
      <c r="C6256" s="284">
        <v>74.83</v>
      </c>
      <c r="D6256" s="98">
        <f t="shared" si="199"/>
        <v>1.2008823529411763</v>
      </c>
      <c r="E6256" s="98">
        <v>-7.9921308250338163E-2</v>
      </c>
      <c r="F6256" s="98">
        <v>6247</v>
      </c>
      <c r="G6256" s="76">
        <f t="shared" ca="1" si="198"/>
        <v>3.877921469220654E-3</v>
      </c>
    </row>
    <row r="6257" spans="2:7">
      <c r="B6257" s="283">
        <v>36963.645833333336</v>
      </c>
      <c r="C6257" s="284">
        <v>24.84</v>
      </c>
      <c r="D6257" s="98">
        <f t="shared" si="199"/>
        <v>-0.66804757450220498</v>
      </c>
      <c r="E6257" s="98">
        <v>-7.999999999999996E-2</v>
      </c>
      <c r="F6257" s="98">
        <v>6248</v>
      </c>
      <c r="G6257" s="76">
        <f t="shared" ca="1" si="198"/>
        <v>-4.2622482836139369E-2</v>
      </c>
    </row>
    <row r="6258" spans="2:7">
      <c r="B6258" s="283">
        <v>36949.645833333336</v>
      </c>
      <c r="C6258" s="284">
        <v>27.47</v>
      </c>
      <c r="D6258" s="98">
        <f t="shared" si="199"/>
        <v>0.10587761674718199</v>
      </c>
      <c r="E6258" s="98">
        <v>-8.004018754186204E-2</v>
      </c>
      <c r="F6258" s="98">
        <v>6249</v>
      </c>
      <c r="G6258" s="76">
        <f t="shared" ca="1" si="198"/>
        <v>-3.904679681923498E-2</v>
      </c>
    </row>
    <row r="6259" spans="2:7">
      <c r="B6259" s="283">
        <v>38435.645833333336</v>
      </c>
      <c r="C6259" s="284">
        <v>51.43</v>
      </c>
      <c r="D6259" s="98">
        <f t="shared" si="199"/>
        <v>0.87222424463050618</v>
      </c>
      <c r="E6259" s="98">
        <v>-8.0457715000893937E-2</v>
      </c>
      <c r="F6259" s="98">
        <v>6250</v>
      </c>
      <c r="G6259" s="76">
        <f t="shared" ca="1" si="198"/>
        <v>3.5230870031509758E-2</v>
      </c>
    </row>
    <row r="6260" spans="2:7">
      <c r="B6260" s="283">
        <v>45670.645833333336</v>
      </c>
      <c r="C6260" s="284">
        <v>1464.1</v>
      </c>
      <c r="D6260" s="98">
        <f t="shared" si="199"/>
        <v>27.467820338323932</v>
      </c>
      <c r="E6260" s="98">
        <v>-8.0656808263476876E-2</v>
      </c>
      <c r="F6260" s="98">
        <v>6251</v>
      </c>
      <c r="G6260" s="76">
        <f t="shared" ca="1" si="198"/>
        <v>1.5792042768242063E-2</v>
      </c>
    </row>
    <row r="6261" spans="2:7">
      <c r="B6261" s="283">
        <v>39457.645833333336</v>
      </c>
      <c r="C6261" s="284">
        <v>118.24</v>
      </c>
      <c r="D6261" s="98">
        <f t="shared" si="199"/>
        <v>-0.919240489037634</v>
      </c>
      <c r="E6261" s="98">
        <v>-8.0702845591665406E-2</v>
      </c>
      <c r="F6261" s="98">
        <v>6252</v>
      </c>
      <c r="G6261" s="76">
        <f t="shared" ca="1" si="198"/>
        <v>-1.872513875438794E-2</v>
      </c>
    </row>
    <row r="6262" spans="2:7">
      <c r="B6262" s="283">
        <v>45699.645833333336</v>
      </c>
      <c r="C6262" s="284">
        <v>1708.65</v>
      </c>
      <c r="D6262" s="98">
        <f t="shared" si="199"/>
        <v>13.450693504736131</v>
      </c>
      <c r="E6262" s="98">
        <v>-8.1528984260772264E-2</v>
      </c>
      <c r="F6262" s="98">
        <v>6253</v>
      </c>
      <c r="G6262" s="76">
        <f t="shared" ca="1" si="198"/>
        <v>6.5074221306846806E-3</v>
      </c>
    </row>
    <row r="6263" spans="2:7">
      <c r="B6263" s="283">
        <v>39455.645833333336</v>
      </c>
      <c r="C6263" s="284">
        <v>124.69</v>
      </c>
      <c r="D6263" s="98">
        <f t="shared" si="199"/>
        <v>-0.92702425891785911</v>
      </c>
      <c r="E6263" s="98">
        <v>-8.1676240978052705E-2</v>
      </c>
      <c r="F6263" s="98">
        <v>6254</v>
      </c>
      <c r="G6263" s="76">
        <f t="shared" ca="1" si="198"/>
        <v>1.5550185259455489E-2</v>
      </c>
    </row>
    <row r="6264" spans="2:7">
      <c r="B6264" s="283">
        <v>39820.645833333336</v>
      </c>
      <c r="C6264" s="284">
        <v>53.23</v>
      </c>
      <c r="D6264" s="98">
        <f t="shared" si="199"/>
        <v>-0.57310129120218145</v>
      </c>
      <c r="E6264" s="98">
        <v>-8.224137931034492E-2</v>
      </c>
      <c r="F6264" s="98">
        <v>6255</v>
      </c>
      <c r="G6264" s="76">
        <f t="shared" ca="1" si="198"/>
        <v>6.2970681245356624E-3</v>
      </c>
    </row>
    <row r="6265" spans="2:7">
      <c r="B6265" s="283">
        <v>43364.645833333336</v>
      </c>
      <c r="C6265" s="284">
        <v>275.37</v>
      </c>
      <c r="D6265" s="98">
        <f t="shared" si="199"/>
        <v>4.1732105955288379</v>
      </c>
      <c r="E6265" s="98">
        <v>-8.2467013194722161E-2</v>
      </c>
      <c r="F6265" s="98">
        <v>6256</v>
      </c>
      <c r="G6265" s="76">
        <f t="shared" ca="1" si="198"/>
        <v>2.3654101670748075E-2</v>
      </c>
    </row>
    <row r="6266" spans="2:7">
      <c r="B6266" s="283">
        <v>44918.645833333336</v>
      </c>
      <c r="C6266" s="284">
        <v>555.70000000000005</v>
      </c>
      <c r="D6266" s="98">
        <f t="shared" si="199"/>
        <v>1.0180121291353452</v>
      </c>
      <c r="E6266" s="98">
        <v>-8.3199973603022337E-2</v>
      </c>
      <c r="F6266" s="98">
        <v>6257</v>
      </c>
      <c r="G6266" s="76">
        <f t="shared" ca="1" si="198"/>
        <v>-2.1482389840902817E-3</v>
      </c>
    </row>
    <row r="6267" spans="2:7">
      <c r="B6267" s="283">
        <v>37104.645833333336</v>
      </c>
      <c r="C6267" s="284">
        <v>21.26</v>
      </c>
      <c r="D6267" s="98">
        <f t="shared" si="199"/>
        <v>-0.9617419470937556</v>
      </c>
      <c r="E6267" s="98">
        <v>-8.3225528244933122E-2</v>
      </c>
      <c r="F6267" s="98">
        <v>6258</v>
      </c>
      <c r="G6267" s="76">
        <f t="shared" ca="1" si="198"/>
        <v>5.0150982943796711E-2</v>
      </c>
    </row>
    <row r="6268" spans="2:7">
      <c r="B6268" s="283">
        <v>39727.645833333336</v>
      </c>
      <c r="C6268" s="284">
        <v>80.27</v>
      </c>
      <c r="D6268" s="98">
        <f t="shared" si="199"/>
        <v>2.7756349952963308</v>
      </c>
      <c r="E6268" s="98">
        <v>-8.440743697958264E-2</v>
      </c>
      <c r="F6268" s="98">
        <v>6259</v>
      </c>
      <c r="G6268" s="76">
        <f t="shared" ca="1" si="198"/>
        <v>5.886104579660878E-3</v>
      </c>
    </row>
    <row r="6269" spans="2:7">
      <c r="B6269" s="283">
        <v>45656.645833333336</v>
      </c>
      <c r="C6269" s="284">
        <v>1606.57</v>
      </c>
      <c r="D6269" s="98">
        <f t="shared" si="199"/>
        <v>19.014575806652548</v>
      </c>
      <c r="E6269" s="98">
        <v>-8.4612009777387809E-2</v>
      </c>
      <c r="F6269" s="98">
        <v>6260</v>
      </c>
      <c r="G6269" s="76">
        <f t="shared" ca="1" si="198"/>
        <v>-9.2034525237031165E-3</v>
      </c>
    </row>
    <row r="6270" spans="2:7">
      <c r="B6270" s="283">
        <v>43902.645833333336</v>
      </c>
      <c r="C6270" s="284">
        <v>350.27</v>
      </c>
      <c r="D6270" s="98">
        <f t="shared" si="199"/>
        <v>-0.78197650896008264</v>
      </c>
      <c r="E6270" s="98">
        <v>-8.4668252018710755E-2</v>
      </c>
      <c r="F6270" s="98">
        <v>6261</v>
      </c>
      <c r="G6270" s="76">
        <f t="shared" ca="1" si="198"/>
        <v>6.2819432062424427E-4</v>
      </c>
    </row>
    <row r="6271" spans="2:7">
      <c r="B6271" s="283">
        <v>42297.645833333336</v>
      </c>
      <c r="C6271" s="284">
        <v>308.17</v>
      </c>
      <c r="D6271" s="98">
        <f t="shared" si="199"/>
        <v>-0.12019299397607552</v>
      </c>
      <c r="E6271" s="98">
        <v>-8.467981466080543E-2</v>
      </c>
      <c r="F6271" s="98">
        <v>6262</v>
      </c>
      <c r="G6271" s="76">
        <f t="shared" ca="1" si="198"/>
        <v>-2.9601813800343581E-2</v>
      </c>
    </row>
    <row r="6272" spans="2:7">
      <c r="B6272" s="283">
        <v>45701.645833333336</v>
      </c>
      <c r="C6272" s="284">
        <v>1666.53</v>
      </c>
      <c r="D6272" s="98">
        <f t="shared" si="199"/>
        <v>4.4078268488172112</v>
      </c>
      <c r="E6272" s="98">
        <v>-8.4827018121911069E-2</v>
      </c>
      <c r="F6272" s="98">
        <v>6263</v>
      </c>
      <c r="G6272" s="76">
        <f t="shared" ca="1" si="198"/>
        <v>-8.2398970216508247E-3</v>
      </c>
    </row>
    <row r="6273" spans="2:7">
      <c r="B6273" s="283">
        <v>45233.645833333336</v>
      </c>
      <c r="C6273" s="284">
        <v>716.33</v>
      </c>
      <c r="D6273" s="98">
        <f t="shared" si="199"/>
        <v>-0.57016675367380121</v>
      </c>
      <c r="E6273" s="98">
        <v>-8.4971578207830301E-2</v>
      </c>
      <c r="F6273" s="98">
        <v>6264</v>
      </c>
      <c r="G6273" s="76">
        <f t="shared" ca="1" si="198"/>
        <v>3.8204850601684652E-2</v>
      </c>
    </row>
    <row r="6274" spans="2:7">
      <c r="B6274" s="283">
        <v>42411.645833333336</v>
      </c>
      <c r="C6274" s="284">
        <v>322.75</v>
      </c>
      <c r="D6274" s="98">
        <f t="shared" si="199"/>
        <v>-0.54943950413915377</v>
      </c>
      <c r="E6274" s="98">
        <v>-8.5486795874419208E-2</v>
      </c>
      <c r="F6274" s="98">
        <v>6265</v>
      </c>
      <c r="G6274" s="76">
        <f t="shared" ca="1" si="198"/>
        <v>-2.892077111178323E-2</v>
      </c>
    </row>
    <row r="6275" spans="2:7">
      <c r="B6275" s="283">
        <v>42957.645833333336</v>
      </c>
      <c r="C6275" s="284">
        <v>300.3</v>
      </c>
      <c r="D6275" s="98">
        <f t="shared" si="199"/>
        <v>-6.9558481797056482E-2</v>
      </c>
      <c r="E6275" s="98">
        <v>-8.6039504519584864E-2</v>
      </c>
      <c r="F6275" s="98">
        <v>6266</v>
      </c>
      <c r="G6275" s="76">
        <f t="shared" ca="1" si="198"/>
        <v>-2.8401615440247076E-2</v>
      </c>
    </row>
    <row r="6276" spans="2:7">
      <c r="B6276" s="283">
        <v>39960.645833333336</v>
      </c>
      <c r="C6276" s="284">
        <v>73.56</v>
      </c>
      <c r="D6276" s="98">
        <f t="shared" si="199"/>
        <v>-0.75504495504495506</v>
      </c>
      <c r="E6276" s="98">
        <v>-8.700508874270807E-2</v>
      </c>
      <c r="F6276" s="98">
        <v>6267</v>
      </c>
      <c r="G6276" s="76">
        <f t="shared" ca="1" si="198"/>
        <v>1.4596547470600988E-2</v>
      </c>
    </row>
    <row r="6277" spans="2:7">
      <c r="B6277" s="283">
        <v>41787.645833333336</v>
      </c>
      <c r="C6277" s="284">
        <v>205.8</v>
      </c>
      <c r="D6277" s="98">
        <f t="shared" si="199"/>
        <v>1.7977161500815662</v>
      </c>
      <c r="E6277" s="98">
        <v>-8.7401889051483272E-2</v>
      </c>
      <c r="F6277" s="98">
        <v>6268</v>
      </c>
      <c r="G6277" s="76">
        <f t="shared" ca="1" si="198"/>
        <v>3.3139244701233142E-3</v>
      </c>
    </row>
    <row r="6278" spans="2:7">
      <c r="B6278" s="283">
        <v>41968.645833333336</v>
      </c>
      <c r="C6278" s="284">
        <v>198.08</v>
      </c>
      <c r="D6278" s="98">
        <f t="shared" si="199"/>
        <v>-3.7512147716229349E-2</v>
      </c>
      <c r="E6278" s="98">
        <v>-8.7693441414885775E-2</v>
      </c>
      <c r="F6278" s="98">
        <v>6269</v>
      </c>
      <c r="G6278" s="76">
        <f t="shared" ca="1" si="198"/>
        <v>2.2911759106812712E-2</v>
      </c>
    </row>
    <row r="6279" spans="2:7">
      <c r="B6279" s="283">
        <v>43909.645833333336</v>
      </c>
      <c r="C6279" s="284">
        <v>269.39999999999998</v>
      </c>
      <c r="D6279" s="98">
        <f t="shared" si="199"/>
        <v>0.3600565428109852</v>
      </c>
      <c r="E6279" s="98">
        <v>-9.032584838764135E-2</v>
      </c>
      <c r="F6279" s="98">
        <v>6270</v>
      </c>
      <c r="G6279" s="76">
        <f t="shared" ca="1" si="198"/>
        <v>2.7684220401178176E-2</v>
      </c>
    </row>
    <row r="6280" spans="2:7">
      <c r="B6280" s="283">
        <v>45708.645833333336</v>
      </c>
      <c r="C6280" s="284">
        <v>1988.87</v>
      </c>
      <c r="D6280" s="98">
        <f t="shared" si="199"/>
        <v>6.3825909428359315</v>
      </c>
      <c r="E6280" s="98">
        <v>-9.0353180084338902E-2</v>
      </c>
      <c r="F6280" s="98">
        <v>6271</v>
      </c>
      <c r="G6280" s="76">
        <f t="shared" ca="1" si="198"/>
        <v>-1.725044063087838E-2</v>
      </c>
    </row>
    <row r="6281" spans="2:7">
      <c r="B6281" s="283">
        <v>43859.645833333336</v>
      </c>
      <c r="C6281" s="284">
        <v>416.02</v>
      </c>
      <c r="D6281" s="98">
        <f t="shared" si="199"/>
        <v>-0.79082594639166959</v>
      </c>
      <c r="E6281" s="98">
        <v>-9.132210645872918E-2</v>
      </c>
      <c r="F6281" s="98">
        <v>6272</v>
      </c>
      <c r="G6281" s="76">
        <f t="shared" ca="1" si="198"/>
        <v>1.4488653708386983E-2</v>
      </c>
    </row>
    <row r="6282" spans="2:7">
      <c r="B6282" s="283">
        <v>43907.645833333336</v>
      </c>
      <c r="C6282" s="284">
        <v>315.43</v>
      </c>
      <c r="D6282" s="98">
        <f t="shared" si="199"/>
        <v>-0.24179126003557516</v>
      </c>
      <c r="E6282" s="98">
        <v>-9.1817344235863185E-2</v>
      </c>
      <c r="F6282" s="98">
        <v>6273</v>
      </c>
      <c r="G6282" s="76">
        <f t="shared" ref="G6282:G6294" ca="1" si="200">_xlfn.NORM.INV(RAND(),M$12,M$13)</f>
        <v>8.3982066831076417E-3</v>
      </c>
    </row>
    <row r="6283" spans="2:7">
      <c r="B6283" s="283">
        <v>45364.645833333336</v>
      </c>
      <c r="C6283" s="284">
        <v>977.52</v>
      </c>
      <c r="D6283" s="98">
        <f t="shared" ref="D6283:D6293" si="201">C6283/C6282-1</f>
        <v>2.0990077037694572</v>
      </c>
      <c r="E6283" s="98">
        <v>-9.6662107714486356E-2</v>
      </c>
      <c r="F6283" s="98">
        <v>6274</v>
      </c>
      <c r="G6283" s="76">
        <f t="shared" ca="1" si="200"/>
        <v>-2.8854436126676146E-2</v>
      </c>
    </row>
    <row r="6284" spans="2:7">
      <c r="B6284" s="283">
        <v>42356.645833333336</v>
      </c>
      <c r="C6284" s="284">
        <v>400.62</v>
      </c>
      <c r="D6284" s="98">
        <f t="shared" si="201"/>
        <v>-0.59016695310581879</v>
      </c>
      <c r="E6284" s="98">
        <v>-9.9973040977713867E-2</v>
      </c>
      <c r="F6284" s="98">
        <v>6275</v>
      </c>
      <c r="G6284" s="76">
        <f t="shared" ca="1" si="200"/>
        <v>2.1603827592683651E-2</v>
      </c>
    </row>
    <row r="6285" spans="2:7">
      <c r="B6285" s="283">
        <v>39959.645833333336</v>
      </c>
      <c r="C6285" s="284">
        <v>80.569999999999993</v>
      </c>
      <c r="D6285" s="98">
        <f t="shared" si="201"/>
        <v>-0.79888672557535823</v>
      </c>
      <c r="E6285" s="98">
        <v>-9.9977658623771282E-2</v>
      </c>
      <c r="F6285" s="98">
        <v>6276</v>
      </c>
      <c r="G6285" s="76">
        <f t="shared" ca="1" si="200"/>
        <v>3.6962254700193082E-3</v>
      </c>
    </row>
    <row r="6286" spans="2:7">
      <c r="B6286" s="283">
        <v>42041.645833333336</v>
      </c>
      <c r="C6286" s="284">
        <v>174.15</v>
      </c>
      <c r="D6286" s="98">
        <f t="shared" si="201"/>
        <v>1.1614744942286213</v>
      </c>
      <c r="E6286" s="98">
        <v>-0.10037193924992249</v>
      </c>
      <c r="F6286" s="98">
        <v>6277</v>
      </c>
      <c r="G6286" s="76">
        <f t="shared" ca="1" si="200"/>
        <v>1.7417116807163301E-2</v>
      </c>
    </row>
    <row r="6287" spans="2:7">
      <c r="B6287" s="283">
        <v>43913.645833333336</v>
      </c>
      <c r="C6287" s="284">
        <v>254.57</v>
      </c>
      <c r="D6287" s="98">
        <f t="shared" si="201"/>
        <v>0.46178581682457653</v>
      </c>
      <c r="E6287" s="98">
        <v>-0.1023624823695346</v>
      </c>
      <c r="F6287" s="98">
        <v>6278</v>
      </c>
      <c r="G6287" s="76">
        <f t="shared" ca="1" si="200"/>
        <v>3.1496957019174945E-2</v>
      </c>
    </row>
    <row r="6288" spans="2:7">
      <c r="B6288" s="283">
        <v>42387.645833333336</v>
      </c>
      <c r="C6288" s="284">
        <v>360.08</v>
      </c>
      <c r="D6288" s="98">
        <f t="shared" si="201"/>
        <v>0.41446360529520376</v>
      </c>
      <c r="E6288" s="98">
        <v>-0.10643472218775596</v>
      </c>
      <c r="F6288" s="98">
        <v>6279</v>
      </c>
      <c r="G6288" s="76">
        <f t="shared" ca="1" si="200"/>
        <v>3.8178679067159174E-2</v>
      </c>
    </row>
    <row r="6289" spans="2:7">
      <c r="B6289" s="283">
        <v>45363.645833333336</v>
      </c>
      <c r="C6289" s="284">
        <v>1082.1199999999999</v>
      </c>
      <c r="D6289" s="98">
        <f t="shared" si="201"/>
        <v>2.0052210619862252</v>
      </c>
      <c r="E6289" s="98">
        <v>-0.10741947457417411</v>
      </c>
      <c r="F6289" s="98">
        <v>6280</v>
      </c>
      <c r="G6289" s="76">
        <f t="shared" ca="1" si="200"/>
        <v>5.9551981542257375E-2</v>
      </c>
    </row>
    <row r="6290" spans="2:7">
      <c r="B6290" s="283">
        <v>37151.645833333336</v>
      </c>
      <c r="C6290" s="284">
        <v>16.489999999999998</v>
      </c>
      <c r="D6290" s="98">
        <f t="shared" si="201"/>
        <v>-0.98476139430007759</v>
      </c>
      <c r="E6290" s="98">
        <v>-0.1534907597535935</v>
      </c>
      <c r="F6290" s="98">
        <v>6281</v>
      </c>
      <c r="G6290" s="76">
        <f t="shared" ca="1" si="200"/>
        <v>-1.127121912529659E-2</v>
      </c>
    </row>
    <row r="6291" spans="2:7">
      <c r="B6291" s="283">
        <v>42690.645833333336</v>
      </c>
      <c r="C6291" s="284">
        <v>317.32</v>
      </c>
      <c r="D6291" s="98">
        <f t="shared" si="201"/>
        <v>18.243177683444515</v>
      </c>
      <c r="E6291" s="98">
        <v>-0.17278415015641302</v>
      </c>
      <c r="F6291" s="98">
        <v>6282</v>
      </c>
      <c r="G6291" s="76">
        <f t="shared" ca="1" si="200"/>
        <v>1.6798310250705785E-3</v>
      </c>
    </row>
    <row r="6292" spans="2:7">
      <c r="B6292" s="283">
        <v>42486.645833333336</v>
      </c>
      <c r="C6292" s="284">
        <v>310.43</v>
      </c>
      <c r="D6292" s="98">
        <f t="shared" si="201"/>
        <v>-2.1713097188957531E-2</v>
      </c>
      <c r="E6292" s="98">
        <v>-0.17390494438235127</v>
      </c>
      <c r="F6292" s="98">
        <v>6283</v>
      </c>
      <c r="G6292" s="76">
        <f t="shared" ca="1" si="200"/>
        <v>-3.1196842023046849E-3</v>
      </c>
    </row>
    <row r="6293" spans="2:7">
      <c r="B6293" s="283">
        <v>39468.645833333336</v>
      </c>
      <c r="C6293" s="284">
        <v>90.93</v>
      </c>
      <c r="D6293" s="98">
        <f t="shared" si="201"/>
        <v>-0.70708372257835905</v>
      </c>
      <c r="E6293" s="98">
        <v>-0.17508845141975871</v>
      </c>
      <c r="F6293" s="98">
        <v>6284</v>
      </c>
      <c r="G6293" s="76">
        <f t="shared" ca="1" si="200"/>
        <v>3.7938725180621784E-3</v>
      </c>
    </row>
    <row r="6294" spans="2:7">
      <c r="B6294" s="283">
        <v>36528.645833333336</v>
      </c>
      <c r="C6294" s="284">
        <v>39.53</v>
      </c>
      <c r="D6294" s="98"/>
      <c r="E6294" s="98"/>
      <c r="F6294" s="98">
        <v>6285</v>
      </c>
      <c r="G6294" s="76">
        <f t="shared" ca="1" si="200"/>
        <v>-2.263606634338718E-2</v>
      </c>
    </row>
    <row r="6295" spans="2:7">
      <c r="F6295" s="93"/>
    </row>
    <row r="6296" spans="2:7">
      <c r="F6296" s="93"/>
    </row>
    <row r="6297" spans="2:7">
      <c r="F6297" s="93"/>
    </row>
    <row r="6298" spans="2:7">
      <c r="F6298" s="93"/>
    </row>
    <row r="6299" spans="2:7">
      <c r="F6299" s="93"/>
    </row>
    <row r="6300" spans="2:7">
      <c r="F6300" s="93"/>
    </row>
    <row r="6301" spans="2:7">
      <c r="F6301" s="93"/>
    </row>
    <row r="6302" spans="2:7">
      <c r="F6302" s="93"/>
    </row>
  </sheetData>
  <pageMargins left="0.7" right="0.7" top="0.75" bottom="0.75" header="0.3" footer="0.3"/>
  <pageSetup scale="54" orientation="portrait" r:id="rId1"/>
  <rowBreaks count="1" manualBreakCount="1">
    <brk id="48" max="16383" man="1"/>
  </rowBreaks>
  <colBreaks count="1" manualBreakCount="1">
    <brk id="15" max="6292"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EAB5-1258-49C9-9C0B-A8027D874526}">
  <sheetPr>
    <tabColor theme="1" tint="0.14999847407452621"/>
  </sheetPr>
  <dimension ref="A1"/>
  <sheetViews>
    <sheetView workbookViewId="0">
      <selection activeCell="L36" sqref="L36"/>
    </sheetView>
  </sheetViews>
  <sheetFormatPr defaultRowHeight="14.4"/>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8B414-43EE-4FFE-B14C-A002C9EDC0A7}">
  <sheetPr>
    <pageSetUpPr fitToPage="1"/>
  </sheetPr>
  <dimension ref="A1:L107"/>
  <sheetViews>
    <sheetView view="pageBreakPreview" zoomScale="60" zoomScaleNormal="100" workbookViewId="0">
      <pane xSplit="1" ySplit="1" topLeftCell="B60" activePane="bottomRight" state="frozen"/>
      <selection activeCell="C4" sqref="C4"/>
      <selection pane="topRight" activeCell="C4" sqref="C4"/>
      <selection pane="bottomLeft" activeCell="C4" sqref="C4"/>
      <selection pane="bottomRight" sqref="A1:K113"/>
    </sheetView>
  </sheetViews>
  <sheetFormatPr defaultColWidth="10.44140625" defaultRowHeight="13.2"/>
  <cols>
    <col min="1" max="1" width="26" style="2" bestFit="1" customWidth="1"/>
    <col min="2" max="2" width="18.109375" style="2" bestFit="1" customWidth="1"/>
    <col min="3" max="3" width="23.109375" style="2" customWidth="1"/>
    <col min="4" max="11" width="11.44140625" style="2" bestFit="1" customWidth="1"/>
    <col min="12" max="16384" width="10.44140625" style="2"/>
  </cols>
  <sheetData>
    <row r="1" spans="1:11" s="1" customFormat="1">
      <c r="A1" s="1" t="s">
        <v>0</v>
      </c>
      <c r="B1" s="1" t="s">
        <v>1</v>
      </c>
      <c r="E1" s="422" t="str">
        <f>IF(B2&lt;&gt;B3, "A NEW VERSION OF THE WORKSHEET IS AVAILABLE", "")</f>
        <v/>
      </c>
      <c r="F1" s="422"/>
      <c r="G1" s="422"/>
      <c r="H1" s="422"/>
      <c r="I1" s="422"/>
      <c r="J1" s="422"/>
      <c r="K1" s="422"/>
    </row>
    <row r="2" spans="1:11">
      <c r="A2" s="1" t="s">
        <v>2</v>
      </c>
      <c r="B2" s="2">
        <v>2.1</v>
      </c>
      <c r="E2" s="423" t="s">
        <v>3</v>
      </c>
      <c r="F2" s="423"/>
      <c r="G2" s="423"/>
      <c r="H2" s="423"/>
      <c r="I2" s="423"/>
      <c r="J2" s="423"/>
      <c r="K2" s="423"/>
    </row>
    <row r="3" spans="1:11">
      <c r="A3" s="1" t="s">
        <v>4</v>
      </c>
      <c r="B3" s="2">
        <v>2.1</v>
      </c>
    </row>
    <row r="4" spans="1:11">
      <c r="A4" s="1"/>
    </row>
    <row r="5" spans="1:11">
      <c r="A5" s="1" t="s">
        <v>5</v>
      </c>
    </row>
    <row r="6" spans="1:11">
      <c r="A6" s="2" t="s">
        <v>6</v>
      </c>
      <c r="B6" s="2">
        <v>15.6</v>
      </c>
    </row>
    <row r="7" spans="1:11">
      <c r="A7" s="2" t="s">
        <v>7</v>
      </c>
      <c r="B7" s="3">
        <v>2</v>
      </c>
    </row>
    <row r="8" spans="1:11" ht="14.4">
      <c r="A8" s="2" t="s">
        <v>8</v>
      </c>
      <c r="B8">
        <v>3300</v>
      </c>
    </row>
    <row r="9" spans="1:11">
      <c r="A9" s="2" t="s">
        <v>9</v>
      </c>
      <c r="B9" s="3">
        <v>56085.84</v>
      </c>
    </row>
    <row r="19" spans="1:11">
      <c r="A19" s="1" t="s">
        <v>10</v>
      </c>
      <c r="B19" s="2">
        <f>B30+B38</f>
        <v>467.59000000000003</v>
      </c>
      <c r="K19" s="2">
        <f>K21-K22-K24-K25-K26-K27-K23</f>
        <v>1141.8300000000002</v>
      </c>
    </row>
    <row r="20" spans="1:11" s="6" customFormat="1">
      <c r="A20" s="4" t="s">
        <v>11</v>
      </c>
      <c r="B20" s="5">
        <v>42460</v>
      </c>
      <c r="C20" s="5">
        <v>42825</v>
      </c>
      <c r="D20" s="5">
        <v>43190</v>
      </c>
      <c r="E20" s="5">
        <v>43555</v>
      </c>
      <c r="F20" s="5">
        <v>43921</v>
      </c>
      <c r="G20" s="5">
        <v>44286</v>
      </c>
      <c r="H20" s="5">
        <v>44651</v>
      </c>
      <c r="I20" s="5">
        <v>45016</v>
      </c>
      <c r="J20" s="5">
        <v>45382</v>
      </c>
      <c r="K20" s="5">
        <v>45747</v>
      </c>
    </row>
    <row r="21" spans="1:11">
      <c r="A21" s="2" t="s">
        <v>12</v>
      </c>
      <c r="B21" s="3">
        <v>2330.69</v>
      </c>
      <c r="C21" s="3">
        <v>2402.64</v>
      </c>
      <c r="D21" s="3">
        <v>2325.64</v>
      </c>
      <c r="E21" s="3">
        <v>2497.23</v>
      </c>
      <c r="F21" s="3">
        <v>2876.57</v>
      </c>
      <c r="G21" s="3">
        <v>2525.33</v>
      </c>
      <c r="H21" s="3">
        <v>2687.57</v>
      </c>
      <c r="I21" s="3">
        <v>3562.49</v>
      </c>
      <c r="J21" s="3">
        <v>4018.3</v>
      </c>
      <c r="K21" s="3">
        <v>5611.01</v>
      </c>
    </row>
    <row r="22" spans="1:11" ht="14.4">
      <c r="A22" s="2" t="s">
        <v>13</v>
      </c>
      <c r="B22" s="7">
        <v>1047.3499999999999</v>
      </c>
      <c r="C22" s="7">
        <v>1153.96</v>
      </c>
      <c r="D22" s="7">
        <v>1064.25</v>
      </c>
      <c r="E22" s="7">
        <v>1086.57</v>
      </c>
      <c r="F22" s="7">
        <v>1271.52</v>
      </c>
      <c r="G22" s="7">
        <v>1307.26</v>
      </c>
      <c r="H22" s="7">
        <v>1217.32</v>
      </c>
      <c r="I22" s="7">
        <v>1832.32</v>
      </c>
      <c r="J22" s="7">
        <v>2174.0100000000002</v>
      </c>
      <c r="K22" s="7">
        <v>3353.66</v>
      </c>
    </row>
    <row r="23" spans="1:11" ht="14.4">
      <c r="A23" s="2" t="s">
        <v>14</v>
      </c>
      <c r="B23" s="7">
        <v>-2.2000000000000002</v>
      </c>
      <c r="C23" s="7">
        <v>-115.91</v>
      </c>
      <c r="D23" s="7">
        <v>-130.04</v>
      </c>
      <c r="E23" s="7">
        <v>13.47</v>
      </c>
      <c r="F23" s="7">
        <v>10.29</v>
      </c>
      <c r="G23" s="7">
        <v>84.11</v>
      </c>
      <c r="H23" s="7">
        <v>-8.4499999999999993</v>
      </c>
      <c r="I23" s="7">
        <v>50.82</v>
      </c>
      <c r="J23" s="7">
        <v>2.56</v>
      </c>
      <c r="K23" s="7">
        <v>100.95</v>
      </c>
    </row>
    <row r="24" spans="1:11">
      <c r="A24" s="2" t="s">
        <v>15</v>
      </c>
      <c r="B24" s="3">
        <v>28.99</v>
      </c>
      <c r="C24" s="3">
        <v>30.33</v>
      </c>
      <c r="D24" s="3">
        <v>32.020000000000003</v>
      </c>
      <c r="E24" s="3">
        <v>42.91</v>
      </c>
      <c r="F24" s="3">
        <v>47.95</v>
      </c>
      <c r="G24" s="3">
        <v>36.76</v>
      </c>
      <c r="H24" s="3">
        <v>38.700000000000003</v>
      </c>
      <c r="I24" s="3">
        <v>47.08</v>
      </c>
      <c r="J24" s="3">
        <v>28.33</v>
      </c>
      <c r="K24" s="3">
        <v>30.98</v>
      </c>
    </row>
    <row r="25" spans="1:11">
      <c r="A25" s="2" t="s">
        <v>16</v>
      </c>
      <c r="B25" s="3">
        <v>35.89</v>
      </c>
      <c r="C25" s="3">
        <v>38.97</v>
      </c>
      <c r="D25" s="3">
        <v>64.25</v>
      </c>
      <c r="E25" s="3">
        <v>81.42</v>
      </c>
      <c r="F25" s="3">
        <v>95.11</v>
      </c>
      <c r="G25" s="3">
        <v>87.42</v>
      </c>
      <c r="H25" s="3">
        <v>95.93</v>
      </c>
      <c r="I25" s="3">
        <v>111.01</v>
      </c>
      <c r="J25" s="3">
        <v>71</v>
      </c>
      <c r="K25" s="3">
        <v>82.65</v>
      </c>
    </row>
    <row r="26" spans="1:11">
      <c r="A26" s="2" t="s">
        <v>17</v>
      </c>
      <c r="B26" s="3">
        <v>264.18</v>
      </c>
      <c r="C26" s="3">
        <v>263.04000000000002</v>
      </c>
      <c r="D26" s="3">
        <v>238.98</v>
      </c>
      <c r="E26" s="3">
        <v>280.7</v>
      </c>
      <c r="F26" s="3">
        <v>278.44</v>
      </c>
      <c r="G26" s="3">
        <v>266.63</v>
      </c>
      <c r="H26" s="3">
        <v>278.27</v>
      </c>
      <c r="I26" s="3">
        <v>308.37</v>
      </c>
      <c r="J26" s="3">
        <v>310.13</v>
      </c>
      <c r="K26" s="3">
        <v>410.36</v>
      </c>
    </row>
    <row r="27" spans="1:11">
      <c r="A27" s="2" t="s">
        <v>18</v>
      </c>
      <c r="B27" s="3">
        <v>512.19000000000005</v>
      </c>
      <c r="C27" s="3">
        <v>424.02</v>
      </c>
      <c r="D27" s="3">
        <v>517.01</v>
      </c>
      <c r="E27" s="3">
        <v>577.6</v>
      </c>
      <c r="F27" s="3">
        <v>536.54999999999995</v>
      </c>
      <c r="G27" s="3">
        <v>278.7</v>
      </c>
      <c r="H27" s="3">
        <v>309.45</v>
      </c>
      <c r="I27" s="3">
        <v>370.05</v>
      </c>
      <c r="J27" s="3">
        <v>440.97</v>
      </c>
      <c r="K27" s="3">
        <v>490.58</v>
      </c>
    </row>
    <row r="28" spans="1:11">
      <c r="A28" s="2" t="s">
        <v>19</v>
      </c>
      <c r="B28" s="3">
        <v>115.69</v>
      </c>
      <c r="C28" s="3">
        <v>122.85</v>
      </c>
      <c r="D28" s="3">
        <v>18.82</v>
      </c>
      <c r="E28" s="3">
        <v>38.159999999999997</v>
      </c>
      <c r="F28" s="3">
        <v>65.03</v>
      </c>
      <c r="G28" s="3">
        <v>91.81</v>
      </c>
      <c r="H28" s="3">
        <v>106.14</v>
      </c>
      <c r="I28" s="3">
        <v>140.93</v>
      </c>
      <c r="J28" s="3">
        <v>93.27</v>
      </c>
      <c r="K28" s="3">
        <v>166.32</v>
      </c>
    </row>
    <row r="29" spans="1:11">
      <c r="A29" s="2" t="s">
        <v>20</v>
      </c>
      <c r="B29" s="3">
        <v>36.58</v>
      </c>
      <c r="C29" s="3">
        <v>47.01</v>
      </c>
      <c r="D29" s="3">
        <v>72.87</v>
      </c>
      <c r="E29" s="3">
        <v>79.239999999999995</v>
      </c>
      <c r="F29" s="3">
        <v>106.7</v>
      </c>
      <c r="G29" s="3">
        <v>118.59</v>
      </c>
      <c r="H29" s="3">
        <v>114.07</v>
      </c>
      <c r="I29" s="3">
        <v>251.67</v>
      </c>
      <c r="J29" s="3">
        <v>328.24</v>
      </c>
      <c r="K29" s="3">
        <v>349.01</v>
      </c>
    </row>
    <row r="30" spans="1:11">
      <c r="A30" s="2" t="s">
        <v>21</v>
      </c>
      <c r="B30" s="3">
        <v>106.79</v>
      </c>
      <c r="C30" s="3">
        <v>97.84</v>
      </c>
      <c r="D30" s="3">
        <v>98.43</v>
      </c>
      <c r="E30" s="3">
        <v>98.57</v>
      </c>
      <c r="F30" s="3">
        <v>155.22</v>
      </c>
      <c r="G30" s="3">
        <v>141.30000000000001</v>
      </c>
      <c r="H30" s="3">
        <v>145.21</v>
      </c>
      <c r="I30" s="3">
        <v>153.63</v>
      </c>
      <c r="J30" s="3">
        <v>108.45</v>
      </c>
      <c r="K30" s="3">
        <v>123.64</v>
      </c>
    </row>
    <row r="31" spans="1:11" ht="14.4">
      <c r="A31" s="2" t="s">
        <v>22</v>
      </c>
      <c r="B31" s="3">
        <v>10.130000000000001</v>
      </c>
      <c r="C31" s="3">
        <v>3.56</v>
      </c>
      <c r="D31" s="3">
        <v>1.67</v>
      </c>
      <c r="E31" s="3">
        <v>0.97</v>
      </c>
      <c r="F31" s="3">
        <v>30.23</v>
      </c>
      <c r="G31" s="3">
        <v>30.85</v>
      </c>
      <c r="H31" s="3">
        <v>33.94</v>
      </c>
      <c r="I31" s="3">
        <v>29.01</v>
      </c>
      <c r="J31" s="7">
        <v>13.71</v>
      </c>
      <c r="K31" s="7">
        <v>12.31</v>
      </c>
    </row>
    <row r="32" spans="1:11">
      <c r="A32" s="2" t="s">
        <v>23</v>
      </c>
      <c r="B32" s="3">
        <v>243.86</v>
      </c>
      <c r="C32" s="3">
        <v>199.17</v>
      </c>
      <c r="D32" s="3">
        <v>233.04</v>
      </c>
      <c r="E32" s="3">
        <v>383.04</v>
      </c>
      <c r="F32" s="3">
        <v>513.51</v>
      </c>
      <c r="G32" s="3">
        <v>487.3</v>
      </c>
      <c r="H32" s="3">
        <v>568.23</v>
      </c>
      <c r="I32" s="3">
        <v>872.58</v>
      </c>
      <c r="J32" s="3">
        <v>1109.23</v>
      </c>
      <c r="K32" s="3">
        <v>1390.47</v>
      </c>
    </row>
    <row r="33" spans="1:11">
      <c r="A33" s="2" t="s">
        <v>24</v>
      </c>
      <c r="B33" s="3">
        <v>74.209999999999994</v>
      </c>
      <c r="C33" s="3">
        <v>62.31</v>
      </c>
      <c r="D33" s="3">
        <v>73.989999999999995</v>
      </c>
      <c r="E33" s="3">
        <v>122.78</v>
      </c>
      <c r="F33" s="3">
        <v>128.74</v>
      </c>
      <c r="G33" s="3">
        <v>110.84</v>
      </c>
      <c r="H33" s="3">
        <v>130.22</v>
      </c>
      <c r="I33" s="3">
        <v>182.16</v>
      </c>
      <c r="J33" s="3">
        <v>225.27</v>
      </c>
      <c r="K33" s="3">
        <v>318.14999999999998</v>
      </c>
    </row>
    <row r="34" spans="1:11">
      <c r="A34" s="2" t="s">
        <v>25</v>
      </c>
      <c r="B34" s="3">
        <v>169.67</v>
      </c>
      <c r="C34" s="3">
        <v>137.22999999999999</v>
      </c>
      <c r="D34" s="3">
        <v>159.11000000000001</v>
      </c>
      <c r="E34" s="3">
        <v>260.31</v>
      </c>
      <c r="F34" s="3">
        <v>384.87</v>
      </c>
      <c r="G34" s="3">
        <v>376.51</v>
      </c>
      <c r="H34" s="3">
        <v>438.07</v>
      </c>
      <c r="I34" s="3">
        <v>690.47</v>
      </c>
      <c r="J34" s="3">
        <v>883.04</v>
      </c>
      <c r="K34" s="3">
        <v>1072.03</v>
      </c>
    </row>
    <row r="35" spans="1:11">
      <c r="A35" s="2" t="s">
        <v>26</v>
      </c>
      <c r="B35" s="3">
        <v>41.6</v>
      </c>
      <c r="C35" s="3">
        <v>41.6</v>
      </c>
      <c r="D35" s="3">
        <v>41.6</v>
      </c>
      <c r="E35" s="3">
        <v>41.6</v>
      </c>
      <c r="F35" s="3">
        <v>124.8</v>
      </c>
      <c r="G35" s="3">
        <v>124.8</v>
      </c>
      <c r="H35" s="3">
        <v>145.6</v>
      </c>
      <c r="I35" s="3">
        <v>228.8</v>
      </c>
      <c r="J35" s="3">
        <v>291.2</v>
      </c>
      <c r="K35" s="3">
        <v>494</v>
      </c>
    </row>
    <row r="36" spans="1:11">
      <c r="A36" s="2" t="s">
        <v>27</v>
      </c>
      <c r="B36" s="8">
        <f>B33/B32</f>
        <v>0.30431395062740912</v>
      </c>
      <c r="C36" s="8">
        <f t="shared" ref="C36:K36" si="0">C33/C32</f>
        <v>0.31284832053020034</v>
      </c>
      <c r="D36" s="8">
        <f t="shared" si="0"/>
        <v>0.31749914177823546</v>
      </c>
      <c r="E36" s="8">
        <f t="shared" si="0"/>
        <v>0.32054093567251463</v>
      </c>
      <c r="F36" s="8">
        <f t="shared" si="0"/>
        <v>0.25070592588265078</v>
      </c>
      <c r="G36" s="8">
        <f t="shared" si="0"/>
        <v>0.22745741842807304</v>
      </c>
      <c r="H36" s="8">
        <f t="shared" si="0"/>
        <v>0.22916776657339458</v>
      </c>
      <c r="I36" s="8">
        <f t="shared" si="0"/>
        <v>0.20876022828852367</v>
      </c>
      <c r="J36" s="8">
        <f t="shared" si="0"/>
        <v>0.20308682599641192</v>
      </c>
      <c r="K36" s="8">
        <f t="shared" si="0"/>
        <v>0.22880752551295602</v>
      </c>
    </row>
    <row r="37" spans="1:11">
      <c r="A37" s="2" t="s">
        <v>940</v>
      </c>
      <c r="B37" s="2">
        <v>36.423292273236292</v>
      </c>
      <c r="C37" s="2">
        <v>42.93609269110253</v>
      </c>
      <c r="D37" s="2">
        <v>26.839922066494879</v>
      </c>
      <c r="E37" s="2">
        <v>23.154392839306979</v>
      </c>
      <c r="F37" s="2">
        <v>12.70714786811131</v>
      </c>
      <c r="G37" s="2">
        <v>12.647472842686783</v>
      </c>
      <c r="H37" s="2">
        <v>11.984203437806743</v>
      </c>
      <c r="I37" s="2">
        <v>13.704722869929178</v>
      </c>
      <c r="J37" s="2">
        <v>18.191520202935315</v>
      </c>
      <c r="K37" s="2">
        <v>32.834752758784738</v>
      </c>
    </row>
    <row r="38" spans="1:11">
      <c r="A38" s="2" t="s">
        <v>28</v>
      </c>
      <c r="B38" s="2">
        <f>+B34+B33+B31+B30</f>
        <v>360.8</v>
      </c>
      <c r="C38" s="2">
        <f t="shared" ref="C38:K38" si="1">+C34+C33+C31+C30</f>
        <v>300.94</v>
      </c>
      <c r="D38" s="2">
        <f t="shared" si="1"/>
        <v>333.20000000000005</v>
      </c>
      <c r="E38" s="2">
        <f t="shared" si="1"/>
        <v>482.63000000000005</v>
      </c>
      <c r="F38" s="2">
        <f t="shared" si="1"/>
        <v>699.06000000000006</v>
      </c>
      <c r="G38" s="2">
        <f t="shared" si="1"/>
        <v>659.5</v>
      </c>
      <c r="H38" s="2">
        <f t="shared" si="1"/>
        <v>747.44</v>
      </c>
      <c r="I38" s="2">
        <f t="shared" si="1"/>
        <v>1055.27</v>
      </c>
      <c r="J38" s="2">
        <f t="shared" si="1"/>
        <v>1230.47</v>
      </c>
      <c r="K38" s="2">
        <f t="shared" si="1"/>
        <v>1526.1299999999999</v>
      </c>
    </row>
    <row r="44" spans="1:11">
      <c r="A44" s="1" t="s">
        <v>29</v>
      </c>
    </row>
    <row r="45" spans="1:11" s="6" customFormat="1">
      <c r="A45" s="4" t="s">
        <v>11</v>
      </c>
      <c r="B45" s="5">
        <v>45016</v>
      </c>
      <c r="C45" s="5">
        <v>45107</v>
      </c>
      <c r="D45" s="5">
        <v>45199</v>
      </c>
      <c r="E45" s="5">
        <v>45291</v>
      </c>
      <c r="F45" s="5">
        <v>45382</v>
      </c>
      <c r="G45" s="5">
        <v>45473</v>
      </c>
      <c r="H45" s="5">
        <v>45565</v>
      </c>
      <c r="I45" s="5">
        <v>45657</v>
      </c>
      <c r="J45" s="5">
        <v>45747</v>
      </c>
      <c r="K45" s="5">
        <v>45838</v>
      </c>
    </row>
    <row r="46" spans="1:11">
      <c r="A46" s="2" t="s">
        <v>12</v>
      </c>
      <c r="B46" s="3">
        <v>796.14</v>
      </c>
      <c r="C46" s="3">
        <v>1046.48</v>
      </c>
      <c r="D46" s="3">
        <v>1157.6400000000001</v>
      </c>
      <c r="E46" s="3">
        <v>1249.68</v>
      </c>
      <c r="F46" s="3">
        <v>875.29</v>
      </c>
      <c r="G46" s="3">
        <v>1088.44</v>
      </c>
      <c r="H46" s="3">
        <v>1383.98</v>
      </c>
      <c r="I46" s="3">
        <v>1588.82</v>
      </c>
      <c r="J46" s="3">
        <v>1573.39</v>
      </c>
      <c r="K46" s="3">
        <v>1486.2</v>
      </c>
    </row>
    <row r="47" spans="1:11">
      <c r="A47" s="2" t="s">
        <v>30</v>
      </c>
      <c r="B47" s="3">
        <v>644.08000000000004</v>
      </c>
      <c r="C47" s="3">
        <v>793.63</v>
      </c>
      <c r="D47" s="3">
        <v>934.04</v>
      </c>
      <c r="E47" s="3">
        <v>1021.94</v>
      </c>
      <c r="F47" s="3">
        <v>684.72</v>
      </c>
      <c r="G47" s="3">
        <v>818.54</v>
      </c>
      <c r="H47" s="3">
        <v>1112.17</v>
      </c>
      <c r="I47" s="3">
        <v>1227.67</v>
      </c>
      <c r="J47" s="3">
        <v>1304.31</v>
      </c>
      <c r="K47" s="3">
        <v>1148.6300000000001</v>
      </c>
    </row>
    <row r="48" spans="1:11">
      <c r="A48" s="2" t="s">
        <v>20</v>
      </c>
      <c r="B48" s="3">
        <v>44.04</v>
      </c>
      <c r="C48" s="3">
        <v>52.69</v>
      </c>
      <c r="D48" s="3">
        <v>38</v>
      </c>
      <c r="E48" s="3">
        <v>86.75</v>
      </c>
      <c r="F48" s="3">
        <v>113.71</v>
      </c>
      <c r="G48" s="3">
        <v>39.53</v>
      </c>
      <c r="H48" s="3">
        <v>102.24</v>
      </c>
      <c r="I48" s="3">
        <v>80.25</v>
      </c>
      <c r="J48" s="3">
        <v>135.54</v>
      </c>
      <c r="K48" s="3">
        <v>141.41</v>
      </c>
    </row>
    <row r="49" spans="1:11">
      <c r="A49" s="2" t="s">
        <v>21</v>
      </c>
      <c r="B49" s="3">
        <v>37.42</v>
      </c>
      <c r="C49" s="3">
        <v>36.770000000000003</v>
      </c>
      <c r="D49" s="3">
        <v>36.479999999999997</v>
      </c>
      <c r="E49" s="3">
        <v>36.28</v>
      </c>
      <c r="F49" s="3">
        <v>27.8</v>
      </c>
      <c r="G49" s="3">
        <v>26.82</v>
      </c>
      <c r="H49" s="3">
        <v>31.68</v>
      </c>
      <c r="I49" s="3">
        <v>28</v>
      </c>
      <c r="J49" s="3">
        <v>41.54</v>
      </c>
      <c r="K49" s="3">
        <v>28.09</v>
      </c>
    </row>
    <row r="50" spans="1:11" ht="14.4">
      <c r="A50" s="2" t="s">
        <v>22</v>
      </c>
      <c r="B50" s="7">
        <v>9.25</v>
      </c>
      <c r="C50" s="7">
        <v>6.75</v>
      </c>
      <c r="D50" s="7">
        <v>6.6</v>
      </c>
      <c r="E50" s="7">
        <v>5.74</v>
      </c>
      <c r="F50" s="7">
        <v>3.76</v>
      </c>
      <c r="G50" s="7">
        <v>2.76</v>
      </c>
      <c r="H50" s="7">
        <v>4.5999999999999996</v>
      </c>
      <c r="I50" s="7">
        <v>2.86</v>
      </c>
      <c r="J50" s="7">
        <v>3.67</v>
      </c>
      <c r="K50" s="7">
        <v>2.9</v>
      </c>
    </row>
    <row r="51" spans="1:11">
      <c r="A51" s="2" t="s">
        <v>23</v>
      </c>
      <c r="B51" s="3">
        <v>149.43</v>
      </c>
      <c r="C51" s="3">
        <v>262.02</v>
      </c>
      <c r="D51" s="3">
        <v>218.52</v>
      </c>
      <c r="E51" s="3">
        <v>272.47000000000003</v>
      </c>
      <c r="F51" s="3">
        <v>272.72000000000003</v>
      </c>
      <c r="G51" s="3">
        <v>279.85000000000002</v>
      </c>
      <c r="H51" s="3">
        <v>337.77</v>
      </c>
      <c r="I51" s="3">
        <v>410.54</v>
      </c>
      <c r="J51" s="3">
        <v>359.41</v>
      </c>
      <c r="K51" s="3">
        <v>447.99</v>
      </c>
    </row>
    <row r="52" spans="1:11">
      <c r="A52" s="2" t="s">
        <v>24</v>
      </c>
      <c r="B52" s="3">
        <v>38.89</v>
      </c>
      <c r="C52" s="3">
        <v>41.05</v>
      </c>
      <c r="D52" s="3">
        <v>55.51</v>
      </c>
      <c r="E52" s="3">
        <v>60.12</v>
      </c>
      <c r="F52" s="3">
        <v>57.6</v>
      </c>
      <c r="G52" s="3">
        <v>51.3</v>
      </c>
      <c r="H52" s="3">
        <v>89.46</v>
      </c>
      <c r="I52" s="3">
        <v>94.7</v>
      </c>
      <c r="J52" s="3">
        <v>79.8</v>
      </c>
      <c r="K52" s="3">
        <v>91.71</v>
      </c>
    </row>
    <row r="53" spans="1:11">
      <c r="A53" s="2" t="s">
        <v>25</v>
      </c>
      <c r="B53" s="3">
        <v>147.1</v>
      </c>
      <c r="C53" s="3">
        <v>254.45</v>
      </c>
      <c r="D53" s="3">
        <v>202.08</v>
      </c>
      <c r="E53" s="3">
        <v>212.35</v>
      </c>
      <c r="F53" s="3">
        <v>214.16</v>
      </c>
      <c r="G53" s="3">
        <v>228.56</v>
      </c>
      <c r="H53" s="3">
        <v>248.33</v>
      </c>
      <c r="I53" s="3">
        <v>315.85000000000002</v>
      </c>
      <c r="J53" s="3">
        <v>279.29000000000002</v>
      </c>
      <c r="K53" s="3">
        <v>356.31</v>
      </c>
    </row>
    <row r="54" spans="1:11">
      <c r="A54" s="2" t="s">
        <v>31</v>
      </c>
      <c r="B54" s="3">
        <v>152.06</v>
      </c>
      <c r="C54" s="3">
        <v>252.85</v>
      </c>
      <c r="D54" s="3">
        <v>223.6</v>
      </c>
      <c r="E54" s="3">
        <v>227.74</v>
      </c>
      <c r="F54" s="3">
        <v>190.57</v>
      </c>
      <c r="G54" s="3">
        <v>269.89999999999998</v>
      </c>
      <c r="H54" s="3">
        <v>271.81</v>
      </c>
      <c r="I54" s="3">
        <v>361.15</v>
      </c>
      <c r="J54" s="3">
        <v>269.08</v>
      </c>
      <c r="K54" s="3">
        <v>337.57</v>
      </c>
    </row>
    <row r="55" spans="1:11">
      <c r="A55" s="2" t="s">
        <v>28</v>
      </c>
      <c r="B55" s="2">
        <f>B53+B52+B50+B49</f>
        <v>232.66000000000003</v>
      </c>
      <c r="C55" s="2">
        <f t="shared" ref="C55:K55" si="2">C53+C52+C50+C49</f>
        <v>339.02</v>
      </c>
      <c r="D55" s="2">
        <f t="shared" si="2"/>
        <v>300.67000000000007</v>
      </c>
      <c r="E55" s="2">
        <f t="shared" si="2"/>
        <v>314.49</v>
      </c>
      <c r="F55" s="2">
        <f t="shared" si="2"/>
        <v>303.32</v>
      </c>
      <c r="G55" s="2">
        <f t="shared" si="2"/>
        <v>309.44</v>
      </c>
      <c r="H55" s="2">
        <f t="shared" si="2"/>
        <v>374.07000000000005</v>
      </c>
      <c r="I55" s="2">
        <f t="shared" si="2"/>
        <v>441.41</v>
      </c>
      <c r="J55" s="2">
        <f t="shared" si="2"/>
        <v>404.30000000000007</v>
      </c>
      <c r="K55" s="2">
        <f t="shared" si="2"/>
        <v>479.00999999999993</v>
      </c>
    </row>
    <row r="59" spans="1:11">
      <c r="A59" s="1" t="s">
        <v>32</v>
      </c>
    </row>
    <row r="60" spans="1:11" s="6" customFormat="1">
      <c r="A60" s="4" t="s">
        <v>11</v>
      </c>
      <c r="B60" s="5">
        <v>42460</v>
      </c>
      <c r="C60" s="5">
        <v>42825</v>
      </c>
      <c r="D60" s="5">
        <v>43190</v>
      </c>
      <c r="E60" s="5">
        <v>43555</v>
      </c>
      <c r="F60" s="5">
        <v>43921</v>
      </c>
      <c r="G60" s="5">
        <v>44286</v>
      </c>
      <c r="H60" s="5">
        <v>44651</v>
      </c>
      <c r="I60" s="5">
        <v>45016</v>
      </c>
      <c r="J60" s="5">
        <v>45382</v>
      </c>
      <c r="K60" s="5">
        <v>45747</v>
      </c>
    </row>
    <row r="61" spans="1:11">
      <c r="A61" s="2" t="s">
        <v>33</v>
      </c>
      <c r="B61" s="3">
        <v>10.4</v>
      </c>
      <c r="C61" s="3">
        <v>10.4</v>
      </c>
      <c r="D61" s="3">
        <v>10.4</v>
      </c>
      <c r="E61" s="3">
        <v>10.4</v>
      </c>
      <c r="F61" s="3">
        <v>10.4</v>
      </c>
      <c r="G61" s="3">
        <v>10.4</v>
      </c>
      <c r="H61" s="3">
        <v>10.4</v>
      </c>
      <c r="I61" s="3">
        <v>10.4</v>
      </c>
      <c r="J61" s="3">
        <v>10.4</v>
      </c>
      <c r="K61" s="3">
        <v>10.4</v>
      </c>
    </row>
    <row r="62" spans="1:11">
      <c r="A62" s="2" t="s">
        <v>34</v>
      </c>
      <c r="B62" s="3">
        <v>1565.5</v>
      </c>
      <c r="C62" s="3">
        <v>1650.05</v>
      </c>
      <c r="D62" s="3">
        <v>1782.95</v>
      </c>
      <c r="E62" s="3">
        <v>2028.32</v>
      </c>
      <c r="F62" s="3">
        <v>2176.9299999999998</v>
      </c>
      <c r="G62" s="3">
        <v>2571.67</v>
      </c>
      <c r="H62" s="3">
        <v>2917.18</v>
      </c>
      <c r="I62" s="3">
        <v>3537.53</v>
      </c>
      <c r="J62" s="3">
        <v>4221.71</v>
      </c>
      <c r="K62" s="3">
        <v>5235.42</v>
      </c>
    </row>
    <row r="63" spans="1:11" ht="14.4">
      <c r="A63" s="2" t="s">
        <v>35</v>
      </c>
      <c r="B63" s="7">
        <v>131.59</v>
      </c>
      <c r="C63" s="7">
        <v>73.39</v>
      </c>
      <c r="D63" s="7">
        <v>27.57</v>
      </c>
      <c r="E63" s="7">
        <v>42</v>
      </c>
      <c r="F63" s="7">
        <v>356.64</v>
      </c>
      <c r="G63" s="7">
        <v>395.59</v>
      </c>
      <c r="H63" s="7">
        <v>336.9</v>
      </c>
      <c r="I63" s="7">
        <v>354.98</v>
      </c>
      <c r="J63" s="7">
        <v>345.39</v>
      </c>
      <c r="K63" s="7">
        <v>178.97</v>
      </c>
    </row>
    <row r="64" spans="1:11">
      <c r="A64" s="2" t="s">
        <v>36</v>
      </c>
      <c r="B64" s="3">
        <v>451.79</v>
      </c>
      <c r="C64" s="3">
        <v>473.82</v>
      </c>
      <c r="D64" s="3">
        <v>643.9</v>
      </c>
      <c r="E64" s="3">
        <v>784.92</v>
      </c>
      <c r="F64" s="3">
        <v>751.18</v>
      </c>
      <c r="G64" s="3">
        <v>754.06</v>
      </c>
      <c r="H64" s="3">
        <v>837.11</v>
      </c>
      <c r="I64" s="3">
        <v>1065.32</v>
      </c>
      <c r="J64" s="3">
        <v>1265.76</v>
      </c>
      <c r="K64" s="3">
        <v>1544.24</v>
      </c>
    </row>
    <row r="65" spans="1:11" s="1" customFormat="1">
      <c r="A65" s="1" t="s">
        <v>37</v>
      </c>
      <c r="B65" s="3">
        <v>2159.2800000000002</v>
      </c>
      <c r="C65" s="3">
        <v>2207.66</v>
      </c>
      <c r="D65" s="3">
        <v>2464.8200000000002</v>
      </c>
      <c r="E65" s="3">
        <v>2865.64</v>
      </c>
      <c r="F65" s="3">
        <v>3295.15</v>
      </c>
      <c r="G65" s="3">
        <v>3731.72</v>
      </c>
      <c r="H65" s="3">
        <v>4101.59</v>
      </c>
      <c r="I65" s="3">
        <v>4968.2299999999996</v>
      </c>
      <c r="J65" s="3">
        <v>5843.26</v>
      </c>
      <c r="K65" s="3">
        <v>6969.03</v>
      </c>
    </row>
    <row r="66" spans="1:11">
      <c r="A66" s="2" t="s">
        <v>38</v>
      </c>
      <c r="B66" s="3">
        <v>694.74</v>
      </c>
      <c r="C66" s="3">
        <v>699.96</v>
      </c>
      <c r="D66" s="3">
        <v>650.04</v>
      </c>
      <c r="E66" s="3">
        <v>694.38</v>
      </c>
      <c r="F66" s="3">
        <v>1015.01</v>
      </c>
      <c r="G66" s="3">
        <v>1034</v>
      </c>
      <c r="H66" s="3">
        <v>982.51</v>
      </c>
      <c r="I66" s="3">
        <v>931.61</v>
      </c>
      <c r="J66" s="3">
        <v>892.58</v>
      </c>
      <c r="K66" s="3">
        <v>731.63</v>
      </c>
    </row>
    <row r="67" spans="1:11">
      <c r="A67" s="2" t="s">
        <v>39</v>
      </c>
      <c r="B67" s="3">
        <v>48.76</v>
      </c>
      <c r="C67" s="3">
        <v>13.24</v>
      </c>
      <c r="D67" s="3">
        <v>18.079999999999998</v>
      </c>
      <c r="E67" s="3">
        <v>14.34</v>
      </c>
      <c r="F67" s="3">
        <v>17.28</v>
      </c>
      <c r="G67" s="3">
        <v>26.41</v>
      </c>
      <c r="H67" s="3">
        <v>41.61</v>
      </c>
      <c r="I67" s="3">
        <v>22.11</v>
      </c>
      <c r="J67" s="3">
        <v>10.23</v>
      </c>
      <c r="K67" s="3">
        <v>22.85</v>
      </c>
    </row>
    <row r="68" spans="1:11" ht="14.4">
      <c r="A68" s="2" t="s">
        <v>40</v>
      </c>
      <c r="B68" s="3">
        <v>409.86</v>
      </c>
      <c r="C68" s="7">
        <v>507.18</v>
      </c>
      <c r="D68" s="3">
        <v>924.46</v>
      </c>
      <c r="E68" s="3">
        <v>1231.5999999999999</v>
      </c>
      <c r="F68" s="3">
        <v>1250.57</v>
      </c>
      <c r="G68" s="3">
        <v>1553.71</v>
      </c>
      <c r="H68" s="3">
        <v>1843.75</v>
      </c>
      <c r="I68" s="3">
        <v>2668.92</v>
      </c>
      <c r="J68" s="3">
        <v>3000.34</v>
      </c>
      <c r="K68" s="3">
        <v>3197.3</v>
      </c>
    </row>
    <row r="69" spans="1:11">
      <c r="A69" s="2" t="s">
        <v>41</v>
      </c>
      <c r="B69" s="3">
        <v>1005.92</v>
      </c>
      <c r="C69" s="3">
        <v>987.28</v>
      </c>
      <c r="D69" s="3">
        <v>872.24</v>
      </c>
      <c r="E69" s="3">
        <v>925.32</v>
      </c>
      <c r="F69" s="3">
        <v>1012.29</v>
      </c>
      <c r="G69" s="3">
        <v>1117.5999999999999</v>
      </c>
      <c r="H69" s="3">
        <v>1233.72</v>
      </c>
      <c r="I69" s="3">
        <v>1345.59</v>
      </c>
      <c r="J69" s="3">
        <v>1940.11</v>
      </c>
      <c r="K69" s="3">
        <v>3017.25</v>
      </c>
    </row>
    <row r="70" spans="1:11" s="1" customFormat="1">
      <c r="A70" s="1" t="s">
        <v>37</v>
      </c>
      <c r="B70" s="3">
        <v>2159.2800000000002</v>
      </c>
      <c r="C70" s="3">
        <v>2207.66</v>
      </c>
      <c r="D70" s="3">
        <v>2464.8200000000002</v>
      </c>
      <c r="E70" s="3">
        <v>2865.64</v>
      </c>
      <c r="F70" s="3">
        <v>3295.15</v>
      </c>
      <c r="G70" s="3">
        <v>3731.72</v>
      </c>
      <c r="H70" s="3">
        <v>4101.59</v>
      </c>
      <c r="I70" s="3">
        <v>4968.2299999999996</v>
      </c>
      <c r="J70" s="3">
        <v>5843.26</v>
      </c>
      <c r="K70" s="3">
        <v>6969.03</v>
      </c>
    </row>
    <row r="71" spans="1:11">
      <c r="A71" s="2" t="s">
        <v>42</v>
      </c>
      <c r="B71" s="3">
        <v>107.93</v>
      </c>
      <c r="C71" s="3">
        <v>178.98</v>
      </c>
      <c r="D71" s="3">
        <v>85.83</v>
      </c>
      <c r="E71" s="3">
        <v>68.64</v>
      </c>
      <c r="F71" s="3">
        <v>68.87</v>
      </c>
      <c r="G71" s="3">
        <v>122.99</v>
      </c>
      <c r="H71" s="3">
        <v>154.63999999999999</v>
      </c>
      <c r="I71" s="3">
        <v>149.52000000000001</v>
      </c>
      <c r="J71" s="3">
        <v>172.87</v>
      </c>
      <c r="K71" s="3">
        <v>516.35</v>
      </c>
    </row>
    <row r="72" spans="1:11" ht="14.4">
      <c r="A72" s="2" t="s">
        <v>43</v>
      </c>
      <c r="B72" s="7">
        <v>737.86</v>
      </c>
      <c r="C72" s="7">
        <v>651.70000000000005</v>
      </c>
      <c r="D72" s="7">
        <v>585.35</v>
      </c>
      <c r="E72" s="7">
        <v>641.54999999999995</v>
      </c>
      <c r="F72" s="7">
        <v>687.95</v>
      </c>
      <c r="G72" s="7">
        <v>743.11</v>
      </c>
      <c r="H72" s="7">
        <v>828.71</v>
      </c>
      <c r="I72" s="7">
        <v>928.15</v>
      </c>
      <c r="J72" s="7">
        <v>1441.59</v>
      </c>
      <c r="K72" s="7">
        <v>1997.08</v>
      </c>
    </row>
    <row r="73" spans="1:11">
      <c r="A73" s="2" t="s">
        <v>44</v>
      </c>
      <c r="B73" s="3">
        <v>31.19</v>
      </c>
      <c r="C73" s="3">
        <v>31.47</v>
      </c>
      <c r="D73" s="3">
        <v>43.62</v>
      </c>
      <c r="E73" s="3">
        <v>45.58</v>
      </c>
      <c r="F73" s="3">
        <v>48.1</v>
      </c>
      <c r="G73" s="3">
        <v>46.1</v>
      </c>
      <c r="H73" s="3">
        <v>49.97</v>
      </c>
      <c r="I73" s="3">
        <v>40.299999999999997</v>
      </c>
      <c r="J73" s="3">
        <v>24.98</v>
      </c>
      <c r="K73" s="3">
        <v>30.3</v>
      </c>
    </row>
    <row r="74" spans="1:11">
      <c r="A74" s="2" t="s">
        <v>45</v>
      </c>
      <c r="B74" s="2" t="s">
        <v>933</v>
      </c>
      <c r="C74" s="2" t="s">
        <v>933</v>
      </c>
      <c r="D74" s="2" t="s">
        <v>933</v>
      </c>
      <c r="E74" s="2" t="s">
        <v>933</v>
      </c>
      <c r="F74" s="2" t="s">
        <v>933</v>
      </c>
      <c r="G74" s="2" t="s">
        <v>933</v>
      </c>
      <c r="H74" s="2" t="s">
        <v>933</v>
      </c>
      <c r="I74" s="2" t="s">
        <v>933</v>
      </c>
      <c r="J74" s="2" t="s">
        <v>933</v>
      </c>
      <c r="K74" s="2" t="s">
        <v>933</v>
      </c>
    </row>
    <row r="75" spans="1:11" ht="13.8">
      <c r="A75" s="2" t="s">
        <v>46</v>
      </c>
      <c r="B75" s="9"/>
      <c r="C75" s="9"/>
      <c r="G75" s="9"/>
      <c r="H75" s="9"/>
    </row>
    <row r="76" spans="1:11">
      <c r="A76" s="2" t="s">
        <v>47</v>
      </c>
      <c r="B76" s="3">
        <v>2</v>
      </c>
      <c r="C76" s="3">
        <v>2</v>
      </c>
      <c r="D76" s="3">
        <v>2</v>
      </c>
      <c r="E76" s="3">
        <v>2</v>
      </c>
      <c r="F76" s="3">
        <v>2</v>
      </c>
      <c r="G76" s="3">
        <v>2</v>
      </c>
      <c r="H76" s="3">
        <v>2</v>
      </c>
      <c r="I76" s="3">
        <v>2</v>
      </c>
      <c r="J76" s="3">
        <v>2</v>
      </c>
      <c r="K76" s="3">
        <v>2</v>
      </c>
    </row>
    <row r="77" spans="1:11">
      <c r="H77" s="2">
        <f>H66-G66+H49</f>
        <v>-19.810000000000009</v>
      </c>
      <c r="I77" s="2">
        <f t="shared" ref="I77:K77" si="3">I66-H66+I49</f>
        <v>-22.899999999999977</v>
      </c>
      <c r="J77" s="2">
        <f t="shared" si="3"/>
        <v>2.5100000000000264</v>
      </c>
      <c r="K77" s="2">
        <f t="shared" si="3"/>
        <v>-132.86000000000004</v>
      </c>
    </row>
    <row r="78" spans="1:11">
      <c r="A78" s="2" t="s">
        <v>41</v>
      </c>
      <c r="B78" s="2">
        <f>B69-SUM(B71:B73)</f>
        <v>128.93999999999994</v>
      </c>
      <c r="C78" s="2">
        <f t="shared" ref="C78:K78" si="4">C69-SUM(C71:C73)</f>
        <v>125.12999999999988</v>
      </c>
      <c r="D78" s="2">
        <f t="shared" si="4"/>
        <v>157.43999999999994</v>
      </c>
      <c r="E78" s="2">
        <f t="shared" si="4"/>
        <v>169.55000000000007</v>
      </c>
      <c r="F78" s="2">
        <f t="shared" si="4"/>
        <v>207.36999999999989</v>
      </c>
      <c r="G78" s="2">
        <f t="shared" si="4"/>
        <v>205.39999999999986</v>
      </c>
      <c r="H78" s="2">
        <f t="shared" si="4"/>
        <v>200.40000000000009</v>
      </c>
      <c r="I78" s="2">
        <f t="shared" si="4"/>
        <v>227.61999999999989</v>
      </c>
      <c r="J78" s="2">
        <f t="shared" si="4"/>
        <v>300.66999999999985</v>
      </c>
      <c r="K78" s="2">
        <f t="shared" si="4"/>
        <v>473.52</v>
      </c>
    </row>
    <row r="84" spans="1:12">
      <c r="A84" s="1" t="s">
        <v>48</v>
      </c>
    </row>
    <row r="85" spans="1:12" s="6" customFormat="1">
      <c r="A85" s="4" t="s">
        <v>11</v>
      </c>
      <c r="B85" s="5">
        <v>42460</v>
      </c>
      <c r="C85" s="5">
        <v>42825</v>
      </c>
      <c r="D85" s="5">
        <v>43190</v>
      </c>
      <c r="E85" s="5">
        <v>43555</v>
      </c>
      <c r="F85" s="5">
        <v>43921</v>
      </c>
      <c r="G85" s="5">
        <v>44286</v>
      </c>
      <c r="H85" s="5">
        <v>44651</v>
      </c>
      <c r="I85" s="5">
        <v>45016</v>
      </c>
      <c r="J85" s="5">
        <v>45382</v>
      </c>
      <c r="K85" s="5">
        <v>45747</v>
      </c>
      <c r="L85" s="5"/>
    </row>
    <row r="86" spans="1:12" s="1" customFormat="1">
      <c r="A86" s="2" t="s">
        <v>49</v>
      </c>
      <c r="B86" s="3">
        <v>319.13</v>
      </c>
      <c r="C86" s="3">
        <v>245.3</v>
      </c>
      <c r="D86" s="3">
        <v>515.76</v>
      </c>
      <c r="E86" s="3">
        <v>361.9</v>
      </c>
      <c r="F86" s="3">
        <v>375.02</v>
      </c>
      <c r="G86" s="3">
        <v>309.83</v>
      </c>
      <c r="H86" s="3">
        <v>478.6</v>
      </c>
      <c r="I86" s="3">
        <v>735.92</v>
      </c>
      <c r="J86" s="3">
        <v>290.24</v>
      </c>
      <c r="K86" s="3">
        <v>107.25</v>
      </c>
    </row>
    <row r="87" spans="1:12">
      <c r="A87" s="2" t="s">
        <v>50</v>
      </c>
      <c r="B87" s="3">
        <v>-118.89</v>
      </c>
      <c r="C87" s="3">
        <v>-124.57</v>
      </c>
      <c r="D87" s="3">
        <v>-404.88</v>
      </c>
      <c r="E87" s="3">
        <v>-309.86</v>
      </c>
      <c r="F87" s="3">
        <v>-71.59</v>
      </c>
      <c r="G87" s="3">
        <v>-297.58</v>
      </c>
      <c r="H87" s="3">
        <v>-234.32</v>
      </c>
      <c r="I87" s="3">
        <v>-540.75</v>
      </c>
      <c r="J87" s="3">
        <v>55.45</v>
      </c>
      <c r="K87" s="3">
        <v>402.32</v>
      </c>
    </row>
    <row r="88" spans="1:12">
      <c r="A88" s="2" t="s">
        <v>51</v>
      </c>
      <c r="B88" s="3">
        <v>-197.45</v>
      </c>
      <c r="C88" s="3">
        <v>-124.86</v>
      </c>
      <c r="D88" s="3">
        <v>-99.12</v>
      </c>
      <c r="E88" s="3">
        <v>-43.42</v>
      </c>
      <c r="F88" s="3">
        <v>-303.33</v>
      </c>
      <c r="G88" s="3">
        <v>-15.94</v>
      </c>
      <c r="H88" s="3">
        <v>-237.98</v>
      </c>
      <c r="I88" s="3">
        <v>-206.28</v>
      </c>
      <c r="J88" s="3">
        <v>-358.81</v>
      </c>
      <c r="K88" s="3">
        <v>-491.38</v>
      </c>
    </row>
    <row r="89" spans="1:12" s="1" customFormat="1">
      <c r="A89" s="2" t="s">
        <v>52</v>
      </c>
      <c r="B89" s="3">
        <v>2.79</v>
      </c>
      <c r="C89" s="3">
        <v>-4.13</v>
      </c>
      <c r="D89" s="3">
        <v>11.76</v>
      </c>
      <c r="E89" s="3">
        <v>8.6199999999999992</v>
      </c>
      <c r="F89" s="3">
        <v>0.1</v>
      </c>
      <c r="G89" s="3">
        <v>-3.7</v>
      </c>
      <c r="H89" s="3">
        <v>6.3</v>
      </c>
      <c r="I89" s="3">
        <v>-11.11</v>
      </c>
      <c r="J89" s="3">
        <v>-13.12</v>
      </c>
      <c r="K89" s="3">
        <v>18.2</v>
      </c>
    </row>
    <row r="94" spans="1:12" s="1" customFormat="1" ht="14.4">
      <c r="A94" s="1" t="s">
        <v>53</v>
      </c>
      <c r="B94">
        <v>396.15</v>
      </c>
      <c r="C94">
        <v>377.7</v>
      </c>
      <c r="D94">
        <v>273.75</v>
      </c>
      <c r="E94">
        <v>386.37</v>
      </c>
      <c r="F94">
        <v>313.5</v>
      </c>
      <c r="G94">
        <v>305.25</v>
      </c>
      <c r="H94">
        <v>336.53</v>
      </c>
      <c r="I94">
        <v>606.58000000000004</v>
      </c>
      <c r="J94">
        <v>1029.73</v>
      </c>
      <c r="K94">
        <v>2256.4</v>
      </c>
    </row>
    <row r="96" spans="1:12" s="1" customFormat="1">
      <c r="A96" s="1" t="s">
        <v>54</v>
      </c>
    </row>
    <row r="97" spans="1:12" ht="14.4">
      <c r="A97" s="2" t="s">
        <v>55</v>
      </c>
      <c r="B97" s="307">
        <v>15.6</v>
      </c>
      <c r="C97" s="307">
        <v>15.6</v>
      </c>
      <c r="D97" s="307">
        <v>15.6</v>
      </c>
      <c r="E97" s="307">
        <v>15.6</v>
      </c>
      <c r="F97" s="307">
        <v>15.6</v>
      </c>
      <c r="G97" s="307">
        <v>15.6</v>
      </c>
      <c r="H97" s="307">
        <v>15.6</v>
      </c>
      <c r="I97" s="307">
        <v>15.6</v>
      </c>
      <c r="J97" s="307">
        <v>15.6</v>
      </c>
      <c r="K97" s="307">
        <v>15.6</v>
      </c>
      <c r="L97" s="2" t="s">
        <v>933</v>
      </c>
    </row>
    <row r="100" spans="1:12">
      <c r="A100" s="4" t="s">
        <v>11</v>
      </c>
      <c r="B100" s="5">
        <v>42460</v>
      </c>
      <c r="C100" s="5">
        <v>42825</v>
      </c>
      <c r="D100" s="5">
        <v>43190</v>
      </c>
      <c r="E100" s="5">
        <v>43555</v>
      </c>
      <c r="F100" s="5">
        <v>43921</v>
      </c>
      <c r="G100" s="5">
        <v>44286</v>
      </c>
      <c r="H100" s="5">
        <v>44651</v>
      </c>
      <c r="I100" s="5">
        <v>45016</v>
      </c>
      <c r="J100" s="5">
        <v>45382</v>
      </c>
      <c r="K100" s="5">
        <v>45747</v>
      </c>
    </row>
    <row r="101" spans="1:12">
      <c r="A101" s="2" t="s">
        <v>941</v>
      </c>
      <c r="B101" s="2">
        <f>B94*B97</f>
        <v>6179.94</v>
      </c>
      <c r="C101" s="2">
        <f t="shared" ref="C101:K101" si="5">C94*C97</f>
        <v>5892.12</v>
      </c>
      <c r="D101" s="2">
        <f t="shared" si="5"/>
        <v>4270.5</v>
      </c>
      <c r="E101" s="2">
        <f t="shared" si="5"/>
        <v>6027.3720000000003</v>
      </c>
      <c r="F101" s="2">
        <f t="shared" si="5"/>
        <v>4890.5999999999995</v>
      </c>
      <c r="G101" s="2">
        <f t="shared" si="5"/>
        <v>4761.8999999999996</v>
      </c>
      <c r="H101" s="2">
        <f t="shared" si="5"/>
        <v>5249.8679999999995</v>
      </c>
      <c r="I101" s="2">
        <f t="shared" si="5"/>
        <v>9462.648000000001</v>
      </c>
      <c r="J101" s="2">
        <f t="shared" si="5"/>
        <v>16063.788</v>
      </c>
      <c r="K101" s="2">
        <f t="shared" si="5"/>
        <v>35199.840000000004</v>
      </c>
    </row>
    <row r="102" spans="1:12">
      <c r="A102" s="2" t="s">
        <v>942</v>
      </c>
      <c r="B102" s="2">
        <f t="shared" ref="B102:K102" si="6">B63</f>
        <v>131.59</v>
      </c>
      <c r="C102" s="2">
        <f t="shared" si="6"/>
        <v>73.39</v>
      </c>
      <c r="D102" s="2">
        <f t="shared" si="6"/>
        <v>27.57</v>
      </c>
      <c r="E102" s="2">
        <f t="shared" si="6"/>
        <v>42</v>
      </c>
      <c r="F102" s="2">
        <f t="shared" si="6"/>
        <v>356.64</v>
      </c>
      <c r="G102" s="2">
        <f t="shared" si="6"/>
        <v>395.59</v>
      </c>
      <c r="H102" s="2">
        <f t="shared" si="6"/>
        <v>336.9</v>
      </c>
      <c r="I102" s="2">
        <f t="shared" si="6"/>
        <v>354.98</v>
      </c>
      <c r="J102" s="2">
        <f t="shared" si="6"/>
        <v>345.39</v>
      </c>
      <c r="K102" s="2">
        <f t="shared" si="6"/>
        <v>178.97</v>
      </c>
    </row>
    <row r="103" spans="1:12">
      <c r="A103" s="2" t="s">
        <v>943</v>
      </c>
      <c r="B103" s="2">
        <f t="shared" ref="B103:K103" si="7">B73</f>
        <v>31.19</v>
      </c>
      <c r="C103" s="2">
        <f t="shared" si="7"/>
        <v>31.47</v>
      </c>
      <c r="D103" s="2">
        <f t="shared" si="7"/>
        <v>43.62</v>
      </c>
      <c r="E103" s="2">
        <f t="shared" si="7"/>
        <v>45.58</v>
      </c>
      <c r="F103" s="2">
        <f t="shared" si="7"/>
        <v>48.1</v>
      </c>
      <c r="G103" s="2">
        <f t="shared" si="7"/>
        <v>46.1</v>
      </c>
      <c r="H103" s="2">
        <f t="shared" si="7"/>
        <v>49.97</v>
      </c>
      <c r="I103" s="2">
        <f t="shared" si="7"/>
        <v>40.299999999999997</v>
      </c>
      <c r="J103" s="2">
        <f t="shared" si="7"/>
        <v>24.98</v>
      </c>
      <c r="K103" s="2">
        <f t="shared" si="7"/>
        <v>30.3</v>
      </c>
    </row>
    <row r="104" spans="1:12">
      <c r="A104" s="2" t="s">
        <v>146</v>
      </c>
      <c r="B104" s="2">
        <f>B101+B102-B103</f>
        <v>6280.34</v>
      </c>
      <c r="C104" s="2">
        <f>C101+C102-C103</f>
        <v>5934.04</v>
      </c>
      <c r="D104" s="2">
        <f t="shared" ref="D104:K104" si="8">D101+D102-D103</f>
        <v>4254.45</v>
      </c>
      <c r="E104" s="2">
        <f t="shared" si="8"/>
        <v>6023.7920000000004</v>
      </c>
      <c r="F104" s="2">
        <f t="shared" si="8"/>
        <v>5199.1399999999994</v>
      </c>
      <c r="G104" s="2">
        <f t="shared" si="8"/>
        <v>5111.3899999999994</v>
      </c>
      <c r="H104" s="2">
        <f t="shared" si="8"/>
        <v>5536.7979999999989</v>
      </c>
      <c r="I104" s="2">
        <f t="shared" si="8"/>
        <v>9777.3280000000013</v>
      </c>
      <c r="J104" s="2">
        <f t="shared" si="8"/>
        <v>16384.198</v>
      </c>
      <c r="K104" s="2">
        <f t="shared" si="8"/>
        <v>35348.51</v>
      </c>
    </row>
    <row r="105" spans="1:12">
      <c r="A105" s="2" t="s">
        <v>158</v>
      </c>
      <c r="B105" s="2">
        <f t="shared" ref="B105:K105" si="9">B104/B38</f>
        <v>17.40670731707317</v>
      </c>
      <c r="C105" s="2">
        <f t="shared" si="9"/>
        <v>19.718349172592543</v>
      </c>
      <c r="D105" s="2">
        <f t="shared" si="9"/>
        <v>12.768457382953178</v>
      </c>
      <c r="E105" s="2">
        <f t="shared" si="9"/>
        <v>12.481180200153325</v>
      </c>
      <c r="F105" s="2">
        <f t="shared" si="9"/>
        <v>7.4373301290304106</v>
      </c>
      <c r="G105" s="2">
        <f t="shared" si="9"/>
        <v>7.7504018195602722</v>
      </c>
      <c r="H105" s="2">
        <f t="shared" si="9"/>
        <v>7.4076822219843717</v>
      </c>
      <c r="I105" s="2">
        <f t="shared" si="9"/>
        <v>9.2652382802505535</v>
      </c>
      <c r="J105" s="2">
        <f t="shared" si="9"/>
        <v>13.3153981811828</v>
      </c>
      <c r="K105" s="2">
        <f t="shared" si="9"/>
        <v>23.162188018058753</v>
      </c>
    </row>
    <row r="106" spans="1:12">
      <c r="A106" s="2" t="s">
        <v>937</v>
      </c>
      <c r="B106" s="2">
        <f t="shared" ref="B106:K106" si="10">B101/SUM(B61:B62)</f>
        <v>3.9215305539691601</v>
      </c>
      <c r="C106" s="2">
        <f t="shared" si="10"/>
        <v>3.5485079345960431</v>
      </c>
      <c r="D106" s="2">
        <f t="shared" si="10"/>
        <v>2.3812975715839069</v>
      </c>
      <c r="E106" s="2">
        <f t="shared" si="10"/>
        <v>2.9564491445612933</v>
      </c>
      <c r="F106" s="2">
        <f t="shared" si="10"/>
        <v>2.2358766166970687</v>
      </c>
      <c r="G106" s="2">
        <f t="shared" si="10"/>
        <v>1.8442180111306044</v>
      </c>
      <c r="H106" s="2">
        <f t="shared" si="10"/>
        <v>1.7932449326747688</v>
      </c>
      <c r="I106" s="2">
        <f t="shared" si="10"/>
        <v>2.6670898242073546</v>
      </c>
      <c r="J106" s="2">
        <f t="shared" si="10"/>
        <v>3.7956924560089416</v>
      </c>
      <c r="K106" s="2">
        <f t="shared" si="10"/>
        <v>6.7100739255254673</v>
      </c>
    </row>
    <row r="107" spans="1:12">
      <c r="A107" s="2" t="s">
        <v>936</v>
      </c>
      <c r="B107" s="2">
        <f t="shared" ref="B107:K107" si="11">B104/B21</f>
        <v>2.6946269130600808</v>
      </c>
      <c r="C107" s="2">
        <f t="shared" si="11"/>
        <v>2.4697998867911966</v>
      </c>
      <c r="D107" s="2">
        <f t="shared" si="11"/>
        <v>1.8293673999415214</v>
      </c>
      <c r="E107" s="2">
        <f t="shared" si="11"/>
        <v>2.4121895059726177</v>
      </c>
      <c r="F107" s="2">
        <f t="shared" si="11"/>
        <v>1.8074095189757242</v>
      </c>
      <c r="G107" s="2">
        <f t="shared" si="11"/>
        <v>2.0240483421968611</v>
      </c>
      <c r="H107" s="2">
        <f t="shared" si="11"/>
        <v>2.0601502472493736</v>
      </c>
      <c r="I107" s="2">
        <f t="shared" si="11"/>
        <v>2.744520826725128</v>
      </c>
      <c r="J107" s="2">
        <f t="shared" si="11"/>
        <v>4.0773954159719281</v>
      </c>
      <c r="K107" s="2">
        <f t="shared" si="11"/>
        <v>6.2998479774586036</v>
      </c>
    </row>
  </sheetData>
  <mergeCells count="2">
    <mergeCell ref="E1:K1"/>
    <mergeCell ref="E2:K2"/>
  </mergeCells>
  <conditionalFormatting sqref="E1:K1">
    <cfRule type="cellIs" dxfId="0" priority="1" operator="notEqual">
      <formula>""</formula>
    </cfRule>
  </conditionalFormatting>
  <hyperlinks>
    <hyperlink ref="E1:K1" r:id="rId1" display="https://www.screener.in/excel/" xr:uid="{53704CA6-975E-49B1-B117-50092339EC09}"/>
  </hyperlinks>
  <pageMargins left="0.7" right="0.7" top="0.75" bottom="0.75" header="0.3" footer="0.3"/>
  <pageSetup paperSize="9" scale="44" orientation="portrait" r:id="rId2"/>
  <ignoredErrors>
    <ignoredError sqref="B106:K106" formulaRange="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28462-2B10-4C6E-A86D-0A78BC558796}">
  <dimension ref="B2:O70"/>
  <sheetViews>
    <sheetView showGridLines="0" view="pageBreakPreview" zoomScale="60" zoomScaleNormal="100" workbookViewId="0">
      <pane ySplit="2" topLeftCell="A13" activePane="bottomLeft" state="frozen"/>
      <selection pane="bottomLeft" activeCell="B2" sqref="B2:O70"/>
    </sheetView>
  </sheetViews>
  <sheetFormatPr defaultRowHeight="14.4"/>
  <cols>
    <col min="1" max="1" width="1.88671875" customWidth="1"/>
    <col min="2" max="2" width="34.109375" bestFit="1" customWidth="1"/>
  </cols>
  <sheetData>
    <row r="2" spans="2:14" ht="15.6" customHeight="1">
      <c r="B2" s="10" t="s">
        <v>123</v>
      </c>
      <c r="C2" s="117">
        <v>41699</v>
      </c>
      <c r="D2" s="117">
        <v>42064</v>
      </c>
      <c r="E2" s="117">
        <v>42430</v>
      </c>
      <c r="F2" s="117">
        <v>42795</v>
      </c>
      <c r="G2" s="117">
        <v>43160</v>
      </c>
      <c r="H2" s="117">
        <v>43525</v>
      </c>
      <c r="I2" s="117">
        <v>43891</v>
      </c>
      <c r="J2" s="117">
        <v>44256</v>
      </c>
      <c r="K2" s="117">
        <v>44621</v>
      </c>
      <c r="L2" s="117">
        <v>44986</v>
      </c>
      <c r="M2" s="117">
        <v>45352</v>
      </c>
      <c r="N2" s="117">
        <v>45717</v>
      </c>
    </row>
    <row r="3" spans="2:14" ht="4.8" customHeight="1">
      <c r="B3" s="10"/>
      <c r="C3" s="117"/>
      <c r="D3" s="117"/>
      <c r="E3" s="117"/>
      <c r="F3" s="117"/>
      <c r="G3" s="117"/>
      <c r="H3" s="117"/>
      <c r="I3" s="117"/>
      <c r="J3" s="117"/>
      <c r="K3" s="117"/>
      <c r="L3" s="117"/>
      <c r="M3" s="117"/>
      <c r="N3" s="117"/>
    </row>
    <row r="4" spans="2:14">
      <c r="B4" s="119" t="s">
        <v>10457</v>
      </c>
      <c r="C4" s="122">
        <v>10</v>
      </c>
      <c r="D4" s="122">
        <v>10</v>
      </c>
      <c r="E4" s="122">
        <v>10</v>
      </c>
      <c r="F4" s="122">
        <v>10</v>
      </c>
      <c r="G4" s="122">
        <v>10</v>
      </c>
      <c r="H4" s="122">
        <v>10</v>
      </c>
      <c r="I4" s="122">
        <v>10</v>
      </c>
      <c r="J4" s="122">
        <v>10</v>
      </c>
      <c r="K4" s="122">
        <v>10</v>
      </c>
      <c r="L4" s="122">
        <v>10</v>
      </c>
      <c r="M4" s="122">
        <v>10</v>
      </c>
      <c r="N4" s="122">
        <v>10</v>
      </c>
    </row>
    <row r="5" spans="2:14">
      <c r="B5" s="119" t="s">
        <v>34</v>
      </c>
      <c r="C5" s="122">
        <v>1174</v>
      </c>
      <c r="D5" s="122">
        <v>1302</v>
      </c>
      <c r="E5" s="122">
        <v>1566</v>
      </c>
      <c r="F5" s="122">
        <v>1650</v>
      </c>
      <c r="G5" s="122">
        <v>1783</v>
      </c>
      <c r="H5" s="122">
        <v>2028</v>
      </c>
      <c r="I5" s="122">
        <v>2177</v>
      </c>
      <c r="J5" s="122">
        <v>2572</v>
      </c>
      <c r="K5" s="122">
        <v>2917</v>
      </c>
      <c r="L5" s="122">
        <v>3538</v>
      </c>
      <c r="M5" s="122">
        <v>4222</v>
      </c>
      <c r="N5" s="122">
        <v>5235</v>
      </c>
    </row>
    <row r="6" spans="2:14">
      <c r="B6" s="120" t="s">
        <v>10484</v>
      </c>
      <c r="C6" s="123"/>
      <c r="D6" s="123"/>
      <c r="E6" s="123"/>
      <c r="F6" s="123"/>
      <c r="G6" s="123"/>
      <c r="H6" s="123"/>
      <c r="I6" s="123"/>
      <c r="J6" s="123"/>
      <c r="K6" s="123"/>
      <c r="L6" s="123"/>
      <c r="M6" s="123"/>
      <c r="N6" s="123"/>
    </row>
    <row r="7" spans="2:14">
      <c r="B7" s="121" t="s">
        <v>10458</v>
      </c>
      <c r="C7" s="122">
        <v>97</v>
      </c>
      <c r="D7" s="122">
        <v>31</v>
      </c>
      <c r="E7" s="122">
        <v>26</v>
      </c>
      <c r="F7" s="122">
        <v>0</v>
      </c>
      <c r="G7" s="122">
        <v>1</v>
      </c>
      <c r="H7" s="122">
        <v>1</v>
      </c>
      <c r="I7" s="122">
        <v>1</v>
      </c>
      <c r="J7" s="122">
        <v>1</v>
      </c>
      <c r="K7" s="122">
        <v>1</v>
      </c>
      <c r="L7" s="122">
        <v>1</v>
      </c>
      <c r="M7" s="122">
        <v>1</v>
      </c>
      <c r="N7" s="122">
        <v>1</v>
      </c>
    </row>
    <row r="8" spans="2:14">
      <c r="B8" s="121" t="s">
        <v>10459</v>
      </c>
      <c r="C8" s="122">
        <v>55</v>
      </c>
      <c r="D8" s="122">
        <v>175</v>
      </c>
      <c r="E8" s="122">
        <v>55</v>
      </c>
      <c r="F8" s="122">
        <v>47</v>
      </c>
      <c r="G8" s="122">
        <v>27</v>
      </c>
      <c r="H8" s="122">
        <v>41</v>
      </c>
      <c r="I8" s="122">
        <v>11</v>
      </c>
      <c r="J8" s="122">
        <v>75</v>
      </c>
      <c r="K8" s="122">
        <v>30</v>
      </c>
      <c r="L8" s="122">
        <v>35</v>
      </c>
      <c r="M8" s="122">
        <v>44</v>
      </c>
      <c r="N8" s="122">
        <v>29</v>
      </c>
    </row>
    <row r="9" spans="2:14">
      <c r="B9" s="121" t="s">
        <v>10460</v>
      </c>
      <c r="C9" s="122">
        <v>0</v>
      </c>
      <c r="D9" s="122">
        <v>0</v>
      </c>
      <c r="E9" s="122">
        <v>0</v>
      </c>
      <c r="F9" s="122">
        <v>0</v>
      </c>
      <c r="G9" s="122">
        <v>0</v>
      </c>
      <c r="H9" s="122">
        <v>0</v>
      </c>
      <c r="I9" s="122">
        <v>345</v>
      </c>
      <c r="J9" s="122">
        <v>320</v>
      </c>
      <c r="K9" s="122">
        <v>306</v>
      </c>
      <c r="L9" s="122">
        <v>319</v>
      </c>
      <c r="M9" s="122">
        <v>300</v>
      </c>
      <c r="N9" s="122">
        <v>148</v>
      </c>
    </row>
    <row r="10" spans="2:14">
      <c r="B10" s="121" t="s">
        <v>10461</v>
      </c>
      <c r="C10" s="122">
        <v>0</v>
      </c>
      <c r="D10" s="122">
        <v>0</v>
      </c>
      <c r="E10" s="122">
        <v>0</v>
      </c>
      <c r="F10" s="122">
        <v>0</v>
      </c>
      <c r="G10" s="122">
        <v>1</v>
      </c>
      <c r="H10" s="122">
        <v>1</v>
      </c>
      <c r="I10" s="122">
        <v>1</v>
      </c>
      <c r="J10" s="122">
        <v>1</v>
      </c>
      <c r="K10" s="122">
        <v>1</v>
      </c>
      <c r="L10" s="122">
        <v>1</v>
      </c>
      <c r="M10" s="122">
        <v>1</v>
      </c>
      <c r="N10" s="122">
        <v>1</v>
      </c>
    </row>
    <row r="11" spans="2:14">
      <c r="B11" s="121" t="s">
        <v>10462</v>
      </c>
      <c r="C11" s="122">
        <v>86</v>
      </c>
      <c r="D11" s="122">
        <v>70</v>
      </c>
      <c r="E11" s="122">
        <v>50</v>
      </c>
      <c r="F11" s="122">
        <v>26</v>
      </c>
      <c r="G11" s="122">
        <v>0</v>
      </c>
      <c r="H11" s="122">
        <v>0</v>
      </c>
      <c r="I11" s="122">
        <v>0</v>
      </c>
      <c r="J11" s="122">
        <v>0</v>
      </c>
      <c r="K11" s="122">
        <v>0</v>
      </c>
      <c r="L11" s="122">
        <v>0</v>
      </c>
      <c r="M11" s="122">
        <v>0</v>
      </c>
      <c r="N11" s="122">
        <v>0</v>
      </c>
    </row>
    <row r="12" spans="2:14">
      <c r="B12" s="120" t="s">
        <v>10485</v>
      </c>
      <c r="C12" s="123"/>
      <c r="D12" s="123"/>
      <c r="E12" s="123"/>
      <c r="F12" s="123"/>
      <c r="G12" s="123"/>
      <c r="H12" s="123"/>
      <c r="I12" s="123"/>
      <c r="J12" s="123"/>
      <c r="K12" s="123"/>
      <c r="L12" s="123"/>
      <c r="M12" s="123"/>
      <c r="N12" s="123"/>
    </row>
    <row r="13" spans="2:14">
      <c r="B13" s="121" t="s">
        <v>10463</v>
      </c>
      <c r="C13" s="122">
        <v>1</v>
      </c>
      <c r="D13" s="122">
        <v>4</v>
      </c>
      <c r="E13" s="122">
        <v>44</v>
      </c>
      <c r="F13" s="122">
        <v>40</v>
      </c>
      <c r="G13" s="122">
        <v>37</v>
      </c>
      <c r="H13" s="122">
        <v>33</v>
      </c>
      <c r="I13" s="122">
        <v>29</v>
      </c>
      <c r="J13" s="122">
        <v>5</v>
      </c>
      <c r="K13" s="122">
        <v>5</v>
      </c>
      <c r="L13" s="122">
        <v>5</v>
      </c>
      <c r="M13" s="122">
        <v>6</v>
      </c>
      <c r="N13" s="122">
        <v>7</v>
      </c>
    </row>
    <row r="14" spans="2:14">
      <c r="B14" s="121" t="s">
        <v>10464</v>
      </c>
      <c r="C14" s="122">
        <v>149</v>
      </c>
      <c r="D14" s="122">
        <v>148</v>
      </c>
      <c r="E14" s="122">
        <v>121</v>
      </c>
      <c r="F14" s="122">
        <v>157</v>
      </c>
      <c r="G14" s="122">
        <v>171</v>
      </c>
      <c r="H14" s="122">
        <v>290</v>
      </c>
      <c r="I14" s="122">
        <v>254</v>
      </c>
      <c r="J14" s="122">
        <v>233</v>
      </c>
      <c r="K14" s="122">
        <v>253</v>
      </c>
      <c r="L14" s="122">
        <v>365</v>
      </c>
      <c r="M14" s="122">
        <v>396</v>
      </c>
      <c r="N14" s="122">
        <v>500</v>
      </c>
    </row>
    <row r="15" spans="2:14">
      <c r="B15" s="121" t="s">
        <v>10465</v>
      </c>
      <c r="C15" s="122">
        <v>72</v>
      </c>
      <c r="D15" s="122">
        <v>31</v>
      </c>
      <c r="E15" s="122">
        <v>35</v>
      </c>
      <c r="F15" s="122">
        <v>16</v>
      </c>
      <c r="G15" s="122">
        <v>24</v>
      </c>
      <c r="H15" s="122">
        <v>44</v>
      </c>
      <c r="I15" s="122">
        <v>40</v>
      </c>
      <c r="J15" s="122">
        <v>51</v>
      </c>
      <c r="K15" s="122">
        <v>66</v>
      </c>
      <c r="L15" s="122">
        <v>134</v>
      </c>
      <c r="M15" s="122">
        <v>72</v>
      </c>
      <c r="N15" s="122">
        <v>56</v>
      </c>
    </row>
    <row r="16" spans="2:14">
      <c r="B16" s="128" t="s">
        <v>10466</v>
      </c>
      <c r="C16" s="129">
        <v>296</v>
      </c>
      <c r="D16" s="129">
        <v>301</v>
      </c>
      <c r="E16" s="129">
        <v>251</v>
      </c>
      <c r="F16" s="129">
        <v>261</v>
      </c>
      <c r="G16" s="129">
        <v>412</v>
      </c>
      <c r="H16" s="129">
        <v>419</v>
      </c>
      <c r="I16" s="129">
        <v>429</v>
      </c>
      <c r="J16" s="129">
        <v>464</v>
      </c>
      <c r="K16" s="129">
        <v>512</v>
      </c>
      <c r="L16" s="129">
        <v>561</v>
      </c>
      <c r="M16" s="129">
        <v>792</v>
      </c>
      <c r="N16" s="129">
        <v>982</v>
      </c>
    </row>
    <row r="17" spans="2:14" ht="15" thickBot="1">
      <c r="B17" s="130" t="s">
        <v>81</v>
      </c>
      <c r="C17" s="131">
        <v>1941</v>
      </c>
      <c r="D17" s="131">
        <v>2073</v>
      </c>
      <c r="E17" s="131">
        <v>2159</v>
      </c>
      <c r="F17" s="131">
        <v>2208</v>
      </c>
      <c r="G17" s="131">
        <v>2465</v>
      </c>
      <c r="H17" s="131">
        <v>2866</v>
      </c>
      <c r="I17" s="131">
        <v>3295</v>
      </c>
      <c r="J17" s="131">
        <v>3732</v>
      </c>
      <c r="K17" s="131">
        <v>4102</v>
      </c>
      <c r="L17" s="131">
        <v>4968</v>
      </c>
      <c r="M17" s="131">
        <v>5843</v>
      </c>
      <c r="N17" s="131">
        <v>6969</v>
      </c>
    </row>
    <row r="18" spans="2:14">
      <c r="B18" s="118" t="s">
        <v>10486</v>
      </c>
      <c r="C18" s="124"/>
      <c r="D18" s="124"/>
      <c r="E18" s="124"/>
      <c r="F18" s="124"/>
      <c r="G18" s="124"/>
      <c r="H18" s="124"/>
      <c r="I18" s="124"/>
      <c r="J18" s="124"/>
      <c r="K18" s="124"/>
      <c r="L18" s="124"/>
      <c r="M18" s="124"/>
      <c r="N18" s="124"/>
    </row>
    <row r="19" spans="2:14">
      <c r="B19" s="121" t="s">
        <v>10467</v>
      </c>
      <c r="C19" s="122">
        <v>27</v>
      </c>
      <c r="D19" s="122">
        <v>27</v>
      </c>
      <c r="E19" s="122">
        <v>10</v>
      </c>
      <c r="F19" s="122">
        <v>10</v>
      </c>
      <c r="G19" s="122">
        <v>10</v>
      </c>
      <c r="H19" s="122">
        <v>10</v>
      </c>
      <c r="I19" s="122">
        <v>28</v>
      </c>
      <c r="J19" s="122">
        <v>28</v>
      </c>
      <c r="K19" s="122">
        <v>28</v>
      </c>
      <c r="L19" s="122">
        <v>16</v>
      </c>
      <c r="M19" s="122">
        <v>16</v>
      </c>
      <c r="N19" s="122">
        <v>16</v>
      </c>
    </row>
    <row r="20" spans="2:14">
      <c r="B20" s="121" t="s">
        <v>10468</v>
      </c>
      <c r="C20" s="122">
        <v>190</v>
      </c>
      <c r="D20" s="122">
        <v>210</v>
      </c>
      <c r="E20" s="122">
        <v>211</v>
      </c>
      <c r="F20" s="122">
        <v>251</v>
      </c>
      <c r="G20" s="122">
        <v>257</v>
      </c>
      <c r="H20" s="122">
        <v>319</v>
      </c>
      <c r="I20" s="122">
        <v>671</v>
      </c>
      <c r="J20" s="122">
        <v>689</v>
      </c>
      <c r="K20" s="122">
        <v>684</v>
      </c>
      <c r="L20" s="122">
        <v>699</v>
      </c>
      <c r="M20" s="122">
        <v>714</v>
      </c>
      <c r="N20" s="122">
        <v>431</v>
      </c>
    </row>
    <row r="21" spans="2:14">
      <c r="B21" s="121" t="s">
        <v>10469</v>
      </c>
      <c r="C21" s="122">
        <v>838</v>
      </c>
      <c r="D21" s="122">
        <v>876</v>
      </c>
      <c r="E21" s="122">
        <v>500</v>
      </c>
      <c r="F21" s="122">
        <v>539</v>
      </c>
      <c r="G21" s="122">
        <v>559</v>
      </c>
      <c r="H21" s="122">
        <v>611</v>
      </c>
      <c r="I21" s="122">
        <v>648</v>
      </c>
      <c r="J21" s="122">
        <v>761</v>
      </c>
      <c r="K21" s="122">
        <v>804</v>
      </c>
      <c r="L21" s="122">
        <v>815</v>
      </c>
      <c r="M21" s="122">
        <v>852</v>
      </c>
      <c r="N21" s="122">
        <v>898</v>
      </c>
    </row>
    <row r="22" spans="2:14">
      <c r="B22" s="121" t="s">
        <v>10470</v>
      </c>
      <c r="C22" s="122">
        <v>0</v>
      </c>
      <c r="D22" s="122">
        <v>35</v>
      </c>
      <c r="E22" s="122">
        <v>23</v>
      </c>
      <c r="F22" s="122">
        <v>28</v>
      </c>
      <c r="G22" s="122">
        <v>0</v>
      </c>
      <c r="H22" s="122">
        <v>0</v>
      </c>
      <c r="I22" s="122">
        <v>0</v>
      </c>
      <c r="J22" s="122">
        <v>0</v>
      </c>
      <c r="K22" s="122">
        <v>0</v>
      </c>
      <c r="L22" s="122">
        <v>0</v>
      </c>
      <c r="M22" s="122">
        <v>0</v>
      </c>
      <c r="N22" s="122">
        <v>0</v>
      </c>
    </row>
    <row r="23" spans="2:14">
      <c r="B23" s="121" t="s">
        <v>10471</v>
      </c>
      <c r="C23" s="122">
        <v>28</v>
      </c>
      <c r="D23" s="122">
        <v>37</v>
      </c>
      <c r="E23" s="122">
        <v>20</v>
      </c>
      <c r="F23" s="122">
        <v>21</v>
      </c>
      <c r="G23" s="122">
        <v>23</v>
      </c>
      <c r="H23" s="122">
        <v>28</v>
      </c>
      <c r="I23" s="122">
        <v>32</v>
      </c>
      <c r="J23" s="122">
        <v>34</v>
      </c>
      <c r="K23" s="122">
        <v>39</v>
      </c>
      <c r="L23" s="122">
        <v>22</v>
      </c>
      <c r="M23" s="122">
        <v>23</v>
      </c>
      <c r="N23" s="122">
        <v>15</v>
      </c>
    </row>
    <row r="24" spans="2:14">
      <c r="B24" s="121" t="s">
        <v>10472</v>
      </c>
      <c r="C24" s="122">
        <v>40</v>
      </c>
      <c r="D24" s="122">
        <v>9</v>
      </c>
      <c r="E24" s="122">
        <v>7</v>
      </c>
      <c r="F24" s="122">
        <v>10</v>
      </c>
      <c r="G24" s="122">
        <v>45</v>
      </c>
      <c r="H24" s="122">
        <v>63</v>
      </c>
      <c r="I24" s="122">
        <v>114</v>
      </c>
      <c r="J24" s="122">
        <v>124</v>
      </c>
      <c r="K24" s="122">
        <v>126</v>
      </c>
      <c r="L24" s="122">
        <v>117</v>
      </c>
      <c r="M24" s="122">
        <v>137</v>
      </c>
      <c r="N24" s="122">
        <v>90</v>
      </c>
    </row>
    <row r="25" spans="2:14">
      <c r="B25" s="121" t="s">
        <v>10473</v>
      </c>
      <c r="C25" s="122">
        <v>34</v>
      </c>
      <c r="D25" s="122">
        <v>38</v>
      </c>
      <c r="E25" s="122">
        <v>23</v>
      </c>
      <c r="F25" s="122">
        <v>28</v>
      </c>
      <c r="G25" s="122">
        <v>33</v>
      </c>
      <c r="H25" s="122">
        <v>35</v>
      </c>
      <c r="I25" s="122">
        <v>39</v>
      </c>
      <c r="J25" s="122">
        <v>36</v>
      </c>
      <c r="K25" s="122">
        <v>37</v>
      </c>
      <c r="L25" s="122">
        <v>36</v>
      </c>
      <c r="M25" s="122">
        <v>39</v>
      </c>
      <c r="N25" s="122">
        <v>37</v>
      </c>
    </row>
    <row r="26" spans="2:14">
      <c r="B26" s="121" t="s">
        <v>10474</v>
      </c>
      <c r="C26" s="122">
        <v>2</v>
      </c>
      <c r="D26" s="122">
        <v>5</v>
      </c>
      <c r="E26" s="122">
        <v>0</v>
      </c>
      <c r="F26" s="122">
        <v>0</v>
      </c>
      <c r="G26" s="122">
        <v>0</v>
      </c>
      <c r="H26" s="122">
        <v>0</v>
      </c>
      <c r="I26" s="122">
        <v>0</v>
      </c>
      <c r="J26" s="122">
        <v>0</v>
      </c>
      <c r="K26" s="122">
        <v>0</v>
      </c>
      <c r="L26" s="122">
        <v>0</v>
      </c>
      <c r="M26" s="122">
        <v>0</v>
      </c>
      <c r="N26" s="122">
        <v>0</v>
      </c>
    </row>
    <row r="27" spans="2:14">
      <c r="B27" s="121" t="s">
        <v>10475</v>
      </c>
      <c r="C27" s="122">
        <v>14</v>
      </c>
      <c r="D27" s="122">
        <v>14</v>
      </c>
      <c r="E27" s="122">
        <v>6</v>
      </c>
      <c r="F27" s="122">
        <v>15</v>
      </c>
      <c r="G27" s="122">
        <v>20</v>
      </c>
      <c r="H27" s="122">
        <v>20</v>
      </c>
      <c r="I27" s="122">
        <v>23</v>
      </c>
      <c r="J27" s="122">
        <v>30</v>
      </c>
      <c r="K27" s="122">
        <v>65</v>
      </c>
      <c r="L27" s="122">
        <v>72</v>
      </c>
      <c r="M27" s="122">
        <v>73</v>
      </c>
      <c r="N27" s="122">
        <v>79</v>
      </c>
    </row>
    <row r="28" spans="2:14">
      <c r="B28" s="126" t="s">
        <v>10476</v>
      </c>
      <c r="C28" s="124">
        <v>1172</v>
      </c>
      <c r="D28" s="124">
        <v>1250</v>
      </c>
      <c r="E28" s="124">
        <v>799</v>
      </c>
      <c r="F28" s="124">
        <v>902</v>
      </c>
      <c r="G28" s="124">
        <v>946</v>
      </c>
      <c r="H28" s="124">
        <v>1086</v>
      </c>
      <c r="I28" s="124">
        <v>1555</v>
      </c>
      <c r="J28" s="124">
        <v>1702</v>
      </c>
      <c r="K28" s="124">
        <v>1783</v>
      </c>
      <c r="L28" s="124">
        <v>1778</v>
      </c>
      <c r="M28" s="124">
        <v>1855</v>
      </c>
      <c r="N28" s="124">
        <v>1566</v>
      </c>
    </row>
    <row r="29" spans="2:14">
      <c r="B29" s="128" t="s">
        <v>10477</v>
      </c>
      <c r="C29" s="129">
        <v>465</v>
      </c>
      <c r="D29" s="129">
        <v>575</v>
      </c>
      <c r="E29" s="129">
        <v>105</v>
      </c>
      <c r="F29" s="129">
        <v>202</v>
      </c>
      <c r="G29" s="129">
        <v>296</v>
      </c>
      <c r="H29" s="129">
        <v>391</v>
      </c>
      <c r="I29" s="129">
        <v>540</v>
      </c>
      <c r="J29" s="129">
        <v>668</v>
      </c>
      <c r="K29" s="129">
        <v>801</v>
      </c>
      <c r="L29" s="129">
        <v>846</v>
      </c>
      <c r="M29" s="129">
        <v>962</v>
      </c>
      <c r="N29" s="129">
        <v>835</v>
      </c>
    </row>
    <row r="30" spans="2:14">
      <c r="B30" s="134" t="s">
        <v>38</v>
      </c>
      <c r="C30" s="135">
        <f>C28-C29</f>
        <v>707</v>
      </c>
      <c r="D30" s="135">
        <f t="shared" ref="D30:N30" si="0">D28-D29</f>
        <v>675</v>
      </c>
      <c r="E30" s="135">
        <f t="shared" si="0"/>
        <v>694</v>
      </c>
      <c r="F30" s="135">
        <f t="shared" si="0"/>
        <v>700</v>
      </c>
      <c r="G30" s="135">
        <f t="shared" si="0"/>
        <v>650</v>
      </c>
      <c r="H30" s="135">
        <f t="shared" si="0"/>
        <v>695</v>
      </c>
      <c r="I30" s="135">
        <f t="shared" si="0"/>
        <v>1015</v>
      </c>
      <c r="J30" s="135">
        <f t="shared" si="0"/>
        <v>1034</v>
      </c>
      <c r="K30" s="135">
        <f t="shared" si="0"/>
        <v>982</v>
      </c>
      <c r="L30" s="135">
        <f t="shared" si="0"/>
        <v>932</v>
      </c>
      <c r="M30" s="135">
        <f t="shared" si="0"/>
        <v>893</v>
      </c>
      <c r="N30" s="135">
        <f t="shared" si="0"/>
        <v>731</v>
      </c>
    </row>
    <row r="31" spans="2:14">
      <c r="B31" s="126"/>
      <c r="C31" s="125"/>
      <c r="D31" s="125"/>
      <c r="E31" s="125"/>
      <c r="F31" s="125"/>
      <c r="G31" s="125"/>
      <c r="H31" s="125"/>
      <c r="I31" s="125"/>
      <c r="J31" s="125"/>
      <c r="K31" s="125"/>
      <c r="L31" s="125"/>
      <c r="M31" s="125"/>
      <c r="N31" s="125"/>
    </row>
    <row r="32" spans="2:14">
      <c r="B32" s="127" t="s">
        <v>10478</v>
      </c>
      <c r="C32" s="122">
        <v>46</v>
      </c>
      <c r="D32" s="122">
        <v>65</v>
      </c>
      <c r="E32" s="122">
        <v>49</v>
      </c>
      <c r="F32" s="122">
        <v>13</v>
      </c>
      <c r="G32" s="122">
        <v>18</v>
      </c>
      <c r="H32" s="122">
        <v>14</v>
      </c>
      <c r="I32" s="122">
        <v>17</v>
      </c>
      <c r="J32" s="122">
        <v>26</v>
      </c>
      <c r="K32" s="122">
        <v>42</v>
      </c>
      <c r="L32" s="122">
        <v>22</v>
      </c>
      <c r="M32" s="122">
        <v>10</v>
      </c>
      <c r="N32" s="122">
        <v>23</v>
      </c>
    </row>
    <row r="33" spans="2:15">
      <c r="B33" s="127" t="s">
        <v>40</v>
      </c>
      <c r="C33" s="122">
        <v>327</v>
      </c>
      <c r="D33" s="122">
        <v>273</v>
      </c>
      <c r="E33" s="122">
        <v>410</v>
      </c>
      <c r="F33" s="122">
        <v>507</v>
      </c>
      <c r="G33" s="122">
        <v>924</v>
      </c>
      <c r="H33" s="122">
        <v>1232</v>
      </c>
      <c r="I33" s="122">
        <v>1251</v>
      </c>
      <c r="J33" s="122">
        <v>1554</v>
      </c>
      <c r="K33" s="122">
        <v>1844</v>
      </c>
      <c r="L33" s="122">
        <v>2669</v>
      </c>
      <c r="M33" s="122">
        <v>3000</v>
      </c>
      <c r="N33" s="122">
        <v>3197</v>
      </c>
    </row>
    <row r="34" spans="2:15">
      <c r="B34" s="132"/>
      <c r="C34" s="133"/>
      <c r="D34" s="133"/>
      <c r="E34" s="133"/>
      <c r="F34" s="133"/>
      <c r="G34" s="133"/>
      <c r="H34" s="133"/>
      <c r="I34" s="133"/>
      <c r="J34" s="133"/>
      <c r="K34" s="133"/>
      <c r="L34" s="133"/>
      <c r="M34" s="133"/>
      <c r="N34" s="133"/>
    </row>
    <row r="35" spans="2:15">
      <c r="B35" s="118" t="s">
        <v>10487</v>
      </c>
      <c r="C35" s="124"/>
      <c r="D35" s="124"/>
      <c r="E35" s="124"/>
      <c r="F35" s="124"/>
      <c r="G35" s="124"/>
      <c r="H35" s="124"/>
      <c r="I35" s="124"/>
      <c r="J35" s="124"/>
      <c r="K35" s="124"/>
      <c r="L35" s="124"/>
      <c r="M35" s="124"/>
      <c r="N35" s="124"/>
    </row>
    <row r="36" spans="2:15">
      <c r="B36" s="121" t="s">
        <v>10479</v>
      </c>
      <c r="C36" s="122">
        <v>590</v>
      </c>
      <c r="D36" s="122">
        <v>744</v>
      </c>
      <c r="E36" s="122">
        <v>738</v>
      </c>
      <c r="F36" s="122">
        <v>652</v>
      </c>
      <c r="G36" s="122">
        <v>585</v>
      </c>
      <c r="H36" s="122">
        <v>642</v>
      </c>
      <c r="I36" s="122">
        <v>688</v>
      </c>
      <c r="J36" s="122">
        <v>743</v>
      </c>
      <c r="K36" s="122">
        <v>829</v>
      </c>
      <c r="L36" s="122">
        <v>928</v>
      </c>
      <c r="M36" s="122">
        <v>1442</v>
      </c>
      <c r="N36" s="122">
        <v>1997</v>
      </c>
    </row>
    <row r="37" spans="2:15">
      <c r="B37" s="121" t="s">
        <v>10480</v>
      </c>
      <c r="C37" s="122">
        <v>104</v>
      </c>
      <c r="D37" s="122">
        <v>130</v>
      </c>
      <c r="E37" s="122">
        <v>108</v>
      </c>
      <c r="F37" s="122">
        <v>179</v>
      </c>
      <c r="G37" s="122">
        <v>86</v>
      </c>
      <c r="H37" s="122">
        <v>69</v>
      </c>
      <c r="I37" s="122">
        <v>69</v>
      </c>
      <c r="J37" s="122">
        <v>123</v>
      </c>
      <c r="K37" s="122">
        <v>155</v>
      </c>
      <c r="L37" s="122">
        <v>150</v>
      </c>
      <c r="M37" s="122">
        <v>173</v>
      </c>
      <c r="N37" s="122">
        <v>516</v>
      </c>
    </row>
    <row r="38" spans="2:15">
      <c r="B38" s="121" t="s">
        <v>10481</v>
      </c>
      <c r="C38" s="122">
        <v>26</v>
      </c>
      <c r="D38" s="122">
        <v>28</v>
      </c>
      <c r="E38" s="122">
        <v>31</v>
      </c>
      <c r="F38" s="122">
        <v>31</v>
      </c>
      <c r="G38" s="122">
        <v>44</v>
      </c>
      <c r="H38" s="122">
        <v>46</v>
      </c>
      <c r="I38" s="122">
        <v>48</v>
      </c>
      <c r="J38" s="122">
        <v>46</v>
      </c>
      <c r="K38" s="122">
        <v>50</v>
      </c>
      <c r="L38" s="122">
        <v>40</v>
      </c>
      <c r="M38" s="122">
        <v>25</v>
      </c>
      <c r="N38" s="122">
        <v>30</v>
      </c>
    </row>
    <row r="39" spans="2:15">
      <c r="B39" s="121" t="s">
        <v>10482</v>
      </c>
      <c r="C39" s="122">
        <v>15</v>
      </c>
      <c r="D39" s="122">
        <v>23</v>
      </c>
      <c r="E39" s="122">
        <v>9</v>
      </c>
      <c r="F39" s="122">
        <v>23</v>
      </c>
      <c r="G39" s="122">
        <v>21</v>
      </c>
      <c r="H39" s="122">
        <v>25</v>
      </c>
      <c r="I39" s="122">
        <v>23</v>
      </c>
      <c r="J39" s="122">
        <v>20</v>
      </c>
      <c r="K39" s="122">
        <v>22</v>
      </c>
      <c r="L39" s="122">
        <v>19</v>
      </c>
      <c r="M39" s="122">
        <v>27</v>
      </c>
      <c r="N39" s="122">
        <v>49</v>
      </c>
    </row>
    <row r="40" spans="2:15">
      <c r="B40" s="128" t="s">
        <v>10483</v>
      </c>
      <c r="C40" s="129">
        <v>128</v>
      </c>
      <c r="D40" s="129">
        <v>136</v>
      </c>
      <c r="E40" s="129">
        <v>120</v>
      </c>
      <c r="F40" s="129">
        <v>102</v>
      </c>
      <c r="G40" s="129">
        <v>136</v>
      </c>
      <c r="H40" s="129">
        <v>145</v>
      </c>
      <c r="I40" s="129">
        <v>185</v>
      </c>
      <c r="J40" s="129">
        <v>186</v>
      </c>
      <c r="K40" s="129">
        <v>179</v>
      </c>
      <c r="L40" s="129">
        <v>209</v>
      </c>
      <c r="M40" s="129">
        <v>274</v>
      </c>
      <c r="N40" s="129">
        <v>425</v>
      </c>
    </row>
    <row r="41" spans="2:15" ht="15" thickBot="1">
      <c r="B41" s="130" t="s">
        <v>85</v>
      </c>
      <c r="C41" s="131">
        <v>1941</v>
      </c>
      <c r="D41" s="131">
        <v>2073</v>
      </c>
      <c r="E41" s="131">
        <v>2159</v>
      </c>
      <c r="F41" s="131">
        <v>2208</v>
      </c>
      <c r="G41" s="131">
        <v>2465</v>
      </c>
      <c r="H41" s="131">
        <v>2866</v>
      </c>
      <c r="I41" s="131">
        <v>3295</v>
      </c>
      <c r="J41" s="131">
        <v>3732</v>
      </c>
      <c r="K41" s="131">
        <v>4102</v>
      </c>
      <c r="L41" s="131">
        <v>4968</v>
      </c>
      <c r="M41" s="131">
        <v>5843</v>
      </c>
      <c r="N41" s="131">
        <v>6969</v>
      </c>
    </row>
    <row r="43" spans="2:15" ht="15" thickBot="1">
      <c r="C43" s="140">
        <v>41699</v>
      </c>
      <c r="D43" s="140">
        <v>42064</v>
      </c>
      <c r="E43" s="140">
        <v>42430</v>
      </c>
      <c r="F43" s="140">
        <v>42795</v>
      </c>
      <c r="G43" s="140">
        <v>43160</v>
      </c>
      <c r="H43" s="140">
        <v>43525</v>
      </c>
      <c r="I43" s="140">
        <v>43891</v>
      </c>
      <c r="J43" s="140">
        <v>44256</v>
      </c>
      <c r="K43" s="140">
        <v>44621</v>
      </c>
      <c r="L43" s="140">
        <v>44986</v>
      </c>
      <c r="M43" s="140">
        <v>45352</v>
      </c>
      <c r="N43" s="140">
        <v>45717</v>
      </c>
      <c r="O43" s="29"/>
    </row>
    <row r="44" spans="2:15" ht="15" thickBot="1">
      <c r="B44" s="141" t="s">
        <v>10506</v>
      </c>
      <c r="C44" s="142">
        <v>296</v>
      </c>
      <c r="D44" s="142">
        <v>63</v>
      </c>
      <c r="E44" s="142">
        <v>319</v>
      </c>
      <c r="F44" s="142">
        <v>245</v>
      </c>
      <c r="G44" s="142">
        <v>516</v>
      </c>
      <c r="H44" s="142">
        <v>362</v>
      </c>
      <c r="I44" s="142">
        <v>375</v>
      </c>
      <c r="J44" s="142">
        <v>310</v>
      </c>
      <c r="K44" s="142">
        <v>479</v>
      </c>
      <c r="L44" s="142">
        <v>736</v>
      </c>
      <c r="M44" s="142">
        <v>290</v>
      </c>
      <c r="N44" s="142">
        <v>107</v>
      </c>
    </row>
    <row r="45" spans="2:15">
      <c r="B45" s="143" t="s">
        <v>10507</v>
      </c>
      <c r="C45" s="142">
        <v>375</v>
      </c>
      <c r="D45" s="142">
        <v>375</v>
      </c>
      <c r="E45" s="142">
        <v>336</v>
      </c>
      <c r="F45" s="142">
        <v>255</v>
      </c>
      <c r="G45" s="142">
        <v>289</v>
      </c>
      <c r="H45" s="142">
        <v>415</v>
      </c>
      <c r="I45" s="142">
        <v>616</v>
      </c>
      <c r="J45" s="142">
        <v>541</v>
      </c>
      <c r="K45" s="142">
        <v>639</v>
      </c>
      <c r="L45" s="142">
        <v>832</v>
      </c>
      <c r="M45" s="142">
        <v>911</v>
      </c>
      <c r="N45" s="144">
        <v>1129</v>
      </c>
    </row>
    <row r="46" spans="2:15">
      <c r="B46" s="145" t="s">
        <v>42</v>
      </c>
      <c r="C46" s="35">
        <v>-33</v>
      </c>
      <c r="D46" s="35">
        <v>-31</v>
      </c>
      <c r="E46" s="35">
        <v>29</v>
      </c>
      <c r="F46" s="35">
        <v>-39</v>
      </c>
      <c r="G46" s="35">
        <v>64</v>
      </c>
      <c r="H46" s="35">
        <v>0</v>
      </c>
      <c r="I46" s="35">
        <v>-42</v>
      </c>
      <c r="J46" s="35">
        <v>-82</v>
      </c>
      <c r="K46" s="35">
        <v>-26</v>
      </c>
      <c r="L46" s="35">
        <v>-19</v>
      </c>
      <c r="M46" s="35">
        <v>-72</v>
      </c>
      <c r="N46" s="35">
        <v>-453</v>
      </c>
    </row>
    <row r="47" spans="2:15">
      <c r="B47" s="145" t="s">
        <v>43</v>
      </c>
      <c r="C47" s="35">
        <v>-47</v>
      </c>
      <c r="D47" s="35">
        <v>-153</v>
      </c>
      <c r="E47" s="35">
        <v>72</v>
      </c>
      <c r="F47" s="35">
        <v>86</v>
      </c>
      <c r="G47" s="35">
        <v>66</v>
      </c>
      <c r="H47" s="35">
        <v>-56</v>
      </c>
      <c r="I47" s="35">
        <v>-46</v>
      </c>
      <c r="J47" s="35">
        <v>-55</v>
      </c>
      <c r="K47" s="35">
        <v>-86</v>
      </c>
      <c r="L47" s="35">
        <v>-102</v>
      </c>
      <c r="M47" s="35">
        <v>-513</v>
      </c>
      <c r="N47" s="35">
        <v>-555</v>
      </c>
    </row>
    <row r="48" spans="2:15">
      <c r="B48" s="145" t="s">
        <v>10508</v>
      </c>
      <c r="C48" s="35">
        <v>90</v>
      </c>
      <c r="D48" s="35">
        <v>-36</v>
      </c>
      <c r="E48" s="35">
        <v>-46</v>
      </c>
      <c r="F48" s="35">
        <v>0</v>
      </c>
      <c r="G48" s="35">
        <v>170</v>
      </c>
      <c r="H48" s="35">
        <v>133</v>
      </c>
      <c r="I48" s="35">
        <v>-29</v>
      </c>
      <c r="J48" s="35">
        <v>4</v>
      </c>
      <c r="K48" s="35">
        <v>90</v>
      </c>
      <c r="L48" s="35">
        <v>214</v>
      </c>
      <c r="M48" s="35">
        <v>162</v>
      </c>
      <c r="N48" s="35">
        <v>251</v>
      </c>
    </row>
    <row r="49" spans="2:14" ht="15" thickBot="1">
      <c r="B49" s="145" t="s">
        <v>10509</v>
      </c>
      <c r="C49" s="35">
        <v>0</v>
      </c>
      <c r="D49" s="35">
        <v>0</v>
      </c>
      <c r="E49" s="35">
        <v>0</v>
      </c>
      <c r="F49" s="35">
        <v>0</v>
      </c>
      <c r="G49" s="35">
        <v>0</v>
      </c>
      <c r="H49" s="35">
        <v>0</v>
      </c>
      <c r="I49" s="35">
        <v>1</v>
      </c>
      <c r="J49" s="35">
        <v>1</v>
      </c>
      <c r="K49" s="35">
        <v>0</v>
      </c>
      <c r="L49" s="35">
        <v>0</v>
      </c>
      <c r="M49" s="35">
        <v>1</v>
      </c>
      <c r="N49" s="35">
        <v>0</v>
      </c>
    </row>
    <row r="50" spans="2:14">
      <c r="B50" s="143" t="s">
        <v>10510</v>
      </c>
      <c r="C50" s="142">
        <v>10</v>
      </c>
      <c r="D50" s="142">
        <v>-220</v>
      </c>
      <c r="E50" s="142">
        <v>55</v>
      </c>
      <c r="F50" s="142">
        <v>47</v>
      </c>
      <c r="G50" s="142">
        <v>300</v>
      </c>
      <c r="H50" s="142">
        <v>76</v>
      </c>
      <c r="I50" s="142">
        <v>-117</v>
      </c>
      <c r="J50" s="142">
        <v>-133</v>
      </c>
      <c r="K50" s="142">
        <v>-20</v>
      </c>
      <c r="L50" s="142">
        <v>93</v>
      </c>
      <c r="M50" s="142">
        <v>-423</v>
      </c>
      <c r="N50" s="142">
        <v>-758</v>
      </c>
    </row>
    <row r="51" spans="2:14">
      <c r="B51" s="145" t="s">
        <v>10511</v>
      </c>
      <c r="C51" s="35">
        <v>2</v>
      </c>
      <c r="D51" s="35">
        <v>3</v>
      </c>
      <c r="E51" s="35">
        <v>4</v>
      </c>
      <c r="F51" s="35">
        <v>0</v>
      </c>
      <c r="G51" s="35">
        <v>0</v>
      </c>
      <c r="H51" s="35">
        <v>0</v>
      </c>
      <c r="I51" s="35">
        <v>0</v>
      </c>
      <c r="J51" s="35">
        <v>0</v>
      </c>
      <c r="K51" s="35">
        <v>0</v>
      </c>
      <c r="L51" s="35">
        <v>0</v>
      </c>
      <c r="M51" s="35">
        <v>0</v>
      </c>
      <c r="N51" s="35">
        <v>0</v>
      </c>
    </row>
    <row r="52" spans="2:14">
      <c r="B52" s="145" t="s">
        <v>10512</v>
      </c>
      <c r="C52" s="35">
        <v>-93</v>
      </c>
      <c r="D52" s="35">
        <v>-94</v>
      </c>
      <c r="E52" s="35">
        <v>-75</v>
      </c>
      <c r="F52" s="35">
        <v>-57</v>
      </c>
      <c r="G52" s="35">
        <v>-73</v>
      </c>
      <c r="H52" s="35">
        <v>-129</v>
      </c>
      <c r="I52" s="35">
        <v>-124</v>
      </c>
      <c r="J52" s="35">
        <v>-98</v>
      </c>
      <c r="K52" s="35">
        <v>-140</v>
      </c>
      <c r="L52" s="35">
        <v>-189</v>
      </c>
      <c r="M52" s="35">
        <v>-197</v>
      </c>
      <c r="N52" s="35">
        <v>-264</v>
      </c>
    </row>
    <row r="53" spans="2:14" ht="15" thickBot="1">
      <c r="B53" s="145" t="s">
        <v>10513</v>
      </c>
      <c r="C53" s="35">
        <v>1</v>
      </c>
      <c r="D53" s="35">
        <v>0</v>
      </c>
      <c r="E53" s="35">
        <v>1</v>
      </c>
      <c r="F53" s="35">
        <v>0</v>
      </c>
      <c r="G53" s="35">
        <v>0</v>
      </c>
      <c r="H53" s="35">
        <v>0</v>
      </c>
      <c r="I53" s="35">
        <v>0</v>
      </c>
      <c r="J53" s="35">
        <v>0</v>
      </c>
      <c r="K53" s="35">
        <v>0</v>
      </c>
      <c r="L53" s="35">
        <v>0</v>
      </c>
      <c r="M53" s="35">
        <v>0</v>
      </c>
      <c r="N53" s="35">
        <v>0</v>
      </c>
    </row>
    <row r="54" spans="2:14">
      <c r="B54" s="146" t="s">
        <v>10514</v>
      </c>
      <c r="C54" s="147">
        <v>-140</v>
      </c>
      <c r="D54" s="147">
        <v>-32</v>
      </c>
      <c r="E54" s="147">
        <v>-119</v>
      </c>
      <c r="F54" s="147">
        <v>-125</v>
      </c>
      <c r="G54" s="147">
        <v>-405</v>
      </c>
      <c r="H54" s="147">
        <v>-310</v>
      </c>
      <c r="I54" s="147">
        <v>-72</v>
      </c>
      <c r="J54" s="147">
        <v>-298</v>
      </c>
      <c r="K54" s="147">
        <v>-234</v>
      </c>
      <c r="L54" s="147">
        <v>-541</v>
      </c>
      <c r="M54" s="147">
        <v>55</v>
      </c>
      <c r="N54" s="147">
        <v>402</v>
      </c>
    </row>
    <row r="55" spans="2:14">
      <c r="B55" s="42" t="s">
        <v>10515</v>
      </c>
      <c r="C55" s="43">
        <v>-118</v>
      </c>
      <c r="D55" s="43">
        <v>-110</v>
      </c>
      <c r="E55" s="43">
        <v>-134</v>
      </c>
      <c r="F55" s="43">
        <v>-69</v>
      </c>
      <c r="G55" s="43">
        <v>-62</v>
      </c>
      <c r="H55" s="43">
        <v>-131</v>
      </c>
      <c r="I55" s="43">
        <v>-122</v>
      </c>
      <c r="J55" s="43">
        <v>-132</v>
      </c>
      <c r="K55" s="43">
        <v>-83</v>
      </c>
      <c r="L55" s="43">
        <v>-87</v>
      </c>
      <c r="M55" s="43">
        <v>-100</v>
      </c>
      <c r="N55" s="43">
        <v>-168</v>
      </c>
    </row>
    <row r="56" spans="2:14">
      <c r="B56" s="42" t="s">
        <v>10516</v>
      </c>
      <c r="C56" s="43">
        <v>2</v>
      </c>
      <c r="D56" s="43">
        <v>1</v>
      </c>
      <c r="E56" s="43">
        <v>2</v>
      </c>
      <c r="F56" s="43">
        <v>1</v>
      </c>
      <c r="G56" s="43">
        <v>3</v>
      </c>
      <c r="H56" s="43">
        <v>2</v>
      </c>
      <c r="I56" s="43">
        <v>2</v>
      </c>
      <c r="J56" s="43">
        <v>1</v>
      </c>
      <c r="K56" s="43">
        <v>10</v>
      </c>
      <c r="L56" s="43">
        <v>87</v>
      </c>
      <c r="M56" s="43">
        <v>2</v>
      </c>
      <c r="N56" s="43">
        <v>8</v>
      </c>
    </row>
    <row r="57" spans="2:14">
      <c r="B57" s="42" t="s">
        <v>10517</v>
      </c>
      <c r="C57" s="148">
        <v>-2309</v>
      </c>
      <c r="D57" s="43">
        <v>-966</v>
      </c>
      <c r="E57" s="148">
        <v>-2022</v>
      </c>
      <c r="F57" s="148">
        <v>-2608</v>
      </c>
      <c r="G57" s="148">
        <v>-3998</v>
      </c>
      <c r="H57" s="148">
        <v>-3981</v>
      </c>
      <c r="I57" s="148">
        <v>-5329</v>
      </c>
      <c r="J57" s="148">
        <v>-3908</v>
      </c>
      <c r="K57" s="148">
        <v>-5760</v>
      </c>
      <c r="L57" s="148">
        <v>-7034</v>
      </c>
      <c r="M57" s="148">
        <v>-7037</v>
      </c>
      <c r="N57" s="148">
        <v>-7600</v>
      </c>
    </row>
    <row r="58" spans="2:14">
      <c r="B58" s="42" t="s">
        <v>10518</v>
      </c>
      <c r="C58" s="148">
        <v>2289</v>
      </c>
      <c r="D58" s="148">
        <v>1041</v>
      </c>
      <c r="E58" s="148">
        <v>2039</v>
      </c>
      <c r="F58" s="148">
        <v>2554</v>
      </c>
      <c r="G58" s="148">
        <v>3648</v>
      </c>
      <c r="H58" s="148">
        <v>3787</v>
      </c>
      <c r="I58" s="148">
        <v>5369</v>
      </c>
      <c r="J58" s="148">
        <v>3738</v>
      </c>
      <c r="K58" s="148">
        <v>5591</v>
      </c>
      <c r="L58" s="148">
        <v>6488</v>
      </c>
      <c r="M58" s="148">
        <v>6997</v>
      </c>
      <c r="N58" s="148">
        <v>7959</v>
      </c>
    </row>
    <row r="59" spans="2:14">
      <c r="B59" s="42" t="s">
        <v>10519</v>
      </c>
      <c r="C59" s="43">
        <v>1</v>
      </c>
      <c r="D59" s="43">
        <v>0</v>
      </c>
      <c r="E59" s="43">
        <v>0</v>
      </c>
      <c r="F59" s="43">
        <v>2</v>
      </c>
      <c r="G59" s="43">
        <v>2</v>
      </c>
      <c r="H59" s="43">
        <v>3</v>
      </c>
      <c r="I59" s="43">
        <v>4</v>
      </c>
      <c r="J59" s="43">
        <v>4</v>
      </c>
      <c r="K59" s="43">
        <v>6</v>
      </c>
      <c r="L59" s="43">
        <v>7</v>
      </c>
      <c r="M59" s="43">
        <v>6</v>
      </c>
      <c r="N59" s="43">
        <v>16</v>
      </c>
    </row>
    <row r="60" spans="2:14">
      <c r="B60" s="42" t="s">
        <v>10520</v>
      </c>
      <c r="C60" s="43">
        <v>0</v>
      </c>
      <c r="D60" s="43">
        <v>0</v>
      </c>
      <c r="E60" s="43">
        <v>0</v>
      </c>
      <c r="F60" s="43">
        <v>0</v>
      </c>
      <c r="G60" s="43">
        <v>3</v>
      </c>
      <c r="H60" s="43">
        <v>2</v>
      </c>
      <c r="I60" s="43">
        <v>7</v>
      </c>
      <c r="J60" s="43">
        <v>0</v>
      </c>
      <c r="K60" s="43">
        <v>0</v>
      </c>
      <c r="L60" s="43">
        <v>0</v>
      </c>
      <c r="M60" s="43">
        <v>176</v>
      </c>
      <c r="N60" s="43">
        <v>193</v>
      </c>
    </row>
    <row r="61" spans="2:14">
      <c r="B61" s="42" t="s">
        <v>10521</v>
      </c>
      <c r="C61" s="43">
        <v>0</v>
      </c>
      <c r="D61" s="43">
        <v>0</v>
      </c>
      <c r="E61" s="43">
        <v>0</v>
      </c>
      <c r="F61" s="43">
        <v>0</v>
      </c>
      <c r="G61" s="43">
        <v>0</v>
      </c>
      <c r="H61" s="43">
        <v>1</v>
      </c>
      <c r="I61" s="43">
        <v>0</v>
      </c>
      <c r="J61" s="43">
        <v>0</v>
      </c>
      <c r="K61" s="43">
        <v>0</v>
      </c>
      <c r="L61" s="43">
        <v>0</v>
      </c>
      <c r="M61" s="43">
        <v>0</v>
      </c>
      <c r="N61" s="43">
        <v>0</v>
      </c>
    </row>
    <row r="62" spans="2:14" ht="15" thickBot="1">
      <c r="B62" s="42" t="s">
        <v>10522</v>
      </c>
      <c r="C62" s="43">
        <v>-4</v>
      </c>
      <c r="D62" s="43">
        <v>1</v>
      </c>
      <c r="E62" s="43">
        <v>-5</v>
      </c>
      <c r="F62" s="43">
        <v>-4</v>
      </c>
      <c r="G62" s="43">
        <v>0</v>
      </c>
      <c r="H62" s="43">
        <v>7</v>
      </c>
      <c r="I62" s="43">
        <v>-2</v>
      </c>
      <c r="J62" s="43">
        <v>-2</v>
      </c>
      <c r="K62" s="43">
        <v>2</v>
      </c>
      <c r="L62" s="43">
        <v>-1</v>
      </c>
      <c r="M62" s="43">
        <v>11</v>
      </c>
      <c r="N62" s="43">
        <v>-6</v>
      </c>
    </row>
    <row r="63" spans="2:14">
      <c r="B63" s="141" t="s">
        <v>10523</v>
      </c>
      <c r="C63" s="142">
        <v>-158</v>
      </c>
      <c r="D63" s="142">
        <v>-31</v>
      </c>
      <c r="E63" s="142">
        <v>-197</v>
      </c>
      <c r="F63" s="142">
        <v>-125</v>
      </c>
      <c r="G63" s="142">
        <v>-99</v>
      </c>
      <c r="H63" s="142">
        <v>-43</v>
      </c>
      <c r="I63" s="142">
        <v>-303</v>
      </c>
      <c r="J63" s="142">
        <v>-16</v>
      </c>
      <c r="K63" s="142">
        <v>-238</v>
      </c>
      <c r="L63" s="142">
        <v>-206</v>
      </c>
      <c r="M63" s="142">
        <v>-359</v>
      </c>
      <c r="N63" s="142">
        <v>-491</v>
      </c>
    </row>
    <row r="64" spans="2:14">
      <c r="B64" s="145" t="s">
        <v>10524</v>
      </c>
      <c r="C64" s="35">
        <v>0</v>
      </c>
      <c r="D64" s="35">
        <v>0</v>
      </c>
      <c r="E64" s="35">
        <v>53</v>
      </c>
      <c r="F64" s="35">
        <v>0</v>
      </c>
      <c r="G64" s="35">
        <v>0</v>
      </c>
      <c r="H64" s="35">
        <v>14</v>
      </c>
      <c r="I64" s="35">
        <v>0</v>
      </c>
      <c r="J64" s="35">
        <v>64</v>
      </c>
      <c r="K64" s="35">
        <v>0</v>
      </c>
      <c r="L64" s="35">
        <v>5</v>
      </c>
      <c r="M64" s="35">
        <v>4</v>
      </c>
      <c r="N64" s="35">
        <v>27</v>
      </c>
    </row>
    <row r="65" spans="2:14">
      <c r="B65" s="145" t="s">
        <v>10525</v>
      </c>
      <c r="C65" s="35">
        <v>-85</v>
      </c>
      <c r="D65" s="35">
        <v>-87</v>
      </c>
      <c r="E65" s="35">
        <v>-74</v>
      </c>
      <c r="F65" s="35">
        <v>-68</v>
      </c>
      <c r="G65" s="35">
        <v>-47</v>
      </c>
      <c r="H65" s="35">
        <v>0</v>
      </c>
      <c r="I65" s="35">
        <v>-30</v>
      </c>
      <c r="J65" s="35">
        <v>0</v>
      </c>
      <c r="K65" s="35">
        <v>-45</v>
      </c>
      <c r="L65" s="35">
        <v>0</v>
      </c>
      <c r="M65" s="35">
        <v>0</v>
      </c>
      <c r="N65" s="35">
        <v>0</v>
      </c>
    </row>
    <row r="66" spans="2:14">
      <c r="B66" s="145" t="s">
        <v>10526</v>
      </c>
      <c r="C66" s="35">
        <v>-21</v>
      </c>
      <c r="D66" s="35">
        <v>-15</v>
      </c>
      <c r="E66" s="35">
        <v>-6</v>
      </c>
      <c r="F66" s="35">
        <v>-3</v>
      </c>
      <c r="G66" s="35">
        <v>-1</v>
      </c>
      <c r="H66" s="35">
        <v>-4</v>
      </c>
      <c r="I66" s="35">
        <v>-30</v>
      </c>
      <c r="J66" s="35">
        <v>-29</v>
      </c>
      <c r="K66" s="35">
        <v>-38</v>
      </c>
      <c r="L66" s="35">
        <v>-26</v>
      </c>
      <c r="M66" s="35">
        <v>-28</v>
      </c>
      <c r="N66" s="35">
        <v>-16</v>
      </c>
    </row>
    <row r="67" spans="2:14">
      <c r="B67" s="145" t="s">
        <v>10527</v>
      </c>
      <c r="C67" s="35">
        <v>-42</v>
      </c>
      <c r="D67" s="35">
        <v>-42</v>
      </c>
      <c r="E67" s="35">
        <v>-42</v>
      </c>
      <c r="F67" s="35">
        <v>-42</v>
      </c>
      <c r="G67" s="35">
        <v>-41</v>
      </c>
      <c r="H67" s="35">
        <v>-41</v>
      </c>
      <c r="I67" s="35">
        <v>-172</v>
      </c>
      <c r="J67" s="35">
        <v>-3</v>
      </c>
      <c r="K67" s="35">
        <v>-124</v>
      </c>
      <c r="L67" s="35">
        <v>-145</v>
      </c>
      <c r="M67" s="35">
        <v>-228</v>
      </c>
      <c r="N67" s="35">
        <v>-469</v>
      </c>
    </row>
    <row r="68" spans="2:14">
      <c r="B68" s="145" t="s">
        <v>10528</v>
      </c>
      <c r="C68" s="35">
        <v>0</v>
      </c>
      <c r="D68" s="35">
        <v>0</v>
      </c>
      <c r="E68" s="35">
        <v>0</v>
      </c>
      <c r="F68" s="35">
        <v>0</v>
      </c>
      <c r="G68" s="35">
        <v>0</v>
      </c>
      <c r="H68" s="35">
        <v>0</v>
      </c>
      <c r="I68" s="35">
        <v>-30</v>
      </c>
      <c r="J68" s="35">
        <v>-25</v>
      </c>
      <c r="K68" s="35">
        <v>-31</v>
      </c>
      <c r="L68" s="35">
        <v>-40</v>
      </c>
      <c r="M68" s="35">
        <v>-40</v>
      </c>
      <c r="N68" s="35">
        <v>-33</v>
      </c>
    </row>
    <row r="69" spans="2:14" ht="15" thickBot="1">
      <c r="B69" s="145" t="s">
        <v>10529</v>
      </c>
      <c r="C69" s="35">
        <v>-11</v>
      </c>
      <c r="D69" s="35">
        <v>113</v>
      </c>
      <c r="E69" s="35">
        <v>-129</v>
      </c>
      <c r="F69" s="35">
        <v>-12</v>
      </c>
      <c r="G69" s="35">
        <v>-10</v>
      </c>
      <c r="H69" s="35">
        <v>-12</v>
      </c>
      <c r="I69" s="35">
        <v>-41</v>
      </c>
      <c r="J69" s="35">
        <v>-23</v>
      </c>
      <c r="K69" s="35">
        <v>0</v>
      </c>
      <c r="L69" s="35">
        <v>0</v>
      </c>
      <c r="M69" s="35">
        <v>-66</v>
      </c>
      <c r="N69" s="35">
        <v>0</v>
      </c>
    </row>
    <row r="70" spans="2:14">
      <c r="B70" s="146" t="s">
        <v>52</v>
      </c>
      <c r="C70" s="147">
        <v>-3</v>
      </c>
      <c r="D70" s="147">
        <v>1</v>
      </c>
      <c r="E70" s="147">
        <v>3</v>
      </c>
      <c r="F70" s="147">
        <v>-4</v>
      </c>
      <c r="G70" s="147">
        <v>12</v>
      </c>
      <c r="H70" s="147">
        <v>9</v>
      </c>
      <c r="I70" s="147">
        <v>0</v>
      </c>
      <c r="J70" s="147">
        <v>-4</v>
      </c>
      <c r="K70" s="147">
        <v>6</v>
      </c>
      <c r="L70" s="147">
        <v>-11</v>
      </c>
      <c r="M70" s="147">
        <v>-13</v>
      </c>
      <c r="N70" s="147">
        <v>18</v>
      </c>
    </row>
  </sheetData>
  <pageMargins left="0.7" right="0.7" top="0.75" bottom="0.75" header="0.3" footer="0.3"/>
  <pageSetup scale="5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F033E-B5FE-4A59-8B64-BAE07EB84355}">
  <dimension ref="C2:N15"/>
  <sheetViews>
    <sheetView showGridLines="0" view="pageBreakPreview" zoomScale="60" zoomScaleNormal="100" workbookViewId="0">
      <selection activeCell="E10" sqref="E10"/>
    </sheetView>
  </sheetViews>
  <sheetFormatPr defaultRowHeight="14.4"/>
  <cols>
    <col min="3" max="3" width="9" bestFit="1" customWidth="1"/>
    <col min="4" max="4" width="14.44140625" bestFit="1" customWidth="1"/>
    <col min="5" max="5" width="40.5546875" customWidth="1"/>
    <col min="6" max="6" width="9" bestFit="1" customWidth="1"/>
    <col min="7" max="7" width="9.5546875" bestFit="1" customWidth="1"/>
    <col min="8" max="9" width="9" bestFit="1" customWidth="1"/>
    <col min="10" max="10" width="9" style="47" bestFit="1" customWidth="1"/>
    <col min="11" max="11" width="10" style="47" bestFit="1" customWidth="1"/>
    <col min="12" max="14" width="9" bestFit="1" customWidth="1"/>
  </cols>
  <sheetData>
    <row r="2" spans="3:14" ht="42" thickBot="1">
      <c r="C2" s="30" t="s">
        <v>129</v>
      </c>
      <c r="D2" s="31" t="s">
        <v>130</v>
      </c>
      <c r="E2" s="32" t="s">
        <v>131</v>
      </c>
      <c r="F2" s="32" t="s">
        <v>132</v>
      </c>
      <c r="G2" s="32" t="s">
        <v>133</v>
      </c>
      <c r="H2" s="32" t="s">
        <v>134</v>
      </c>
      <c r="I2" s="32" t="s">
        <v>135</v>
      </c>
      <c r="J2" s="44" t="s">
        <v>145</v>
      </c>
      <c r="K2" s="44" t="s">
        <v>146</v>
      </c>
      <c r="L2" s="32" t="s">
        <v>28</v>
      </c>
      <c r="M2" s="32" t="s">
        <v>136</v>
      </c>
      <c r="N2" s="32" t="s">
        <v>137</v>
      </c>
    </row>
    <row r="3" spans="3:14">
      <c r="C3" s="33">
        <v>1</v>
      </c>
      <c r="D3" s="34" t="s">
        <v>138</v>
      </c>
      <c r="E3" s="35">
        <v>3300</v>
      </c>
      <c r="F3" s="35">
        <v>15.6</v>
      </c>
      <c r="G3" s="35">
        <v>52669.84</v>
      </c>
      <c r="H3" s="35">
        <v>178.97</v>
      </c>
      <c r="I3" s="35">
        <v>30.3</v>
      </c>
      <c r="J3" s="45">
        <f>H3-I3</f>
        <v>148.66999999999999</v>
      </c>
      <c r="K3" s="45">
        <f>G3+J3</f>
        <v>52818.509999999995</v>
      </c>
      <c r="L3" s="35">
        <f>HistoricalFS!L24</f>
        <v>1177.4099999999999</v>
      </c>
      <c r="M3" s="35">
        <v>6032.39</v>
      </c>
      <c r="N3" s="35">
        <v>1200.04</v>
      </c>
    </row>
    <row r="4" spans="3:14">
      <c r="C4" s="36">
        <v>2</v>
      </c>
      <c r="D4" s="37" t="s">
        <v>139</v>
      </c>
      <c r="E4" s="38">
        <v>196.55</v>
      </c>
      <c r="F4" s="38">
        <v>159.85</v>
      </c>
      <c r="G4" s="38">
        <v>31418.52</v>
      </c>
      <c r="H4" s="38">
        <v>2.5099999999999998</v>
      </c>
      <c r="I4" s="38">
        <v>2.67</v>
      </c>
      <c r="J4" s="45">
        <f t="shared" ref="J4:J5" si="0">H4-I4</f>
        <v>-0.16000000000000014</v>
      </c>
      <c r="K4" s="45">
        <f t="shared" ref="K4:K5" si="1">G4+J4</f>
        <v>31418.36</v>
      </c>
      <c r="L4" s="38">
        <v>69</v>
      </c>
      <c r="M4" s="38">
        <v>548.76</v>
      </c>
      <c r="N4" s="38">
        <v>69.650000000000006</v>
      </c>
    </row>
    <row r="5" spans="3:14">
      <c r="C5" s="39">
        <v>3</v>
      </c>
      <c r="D5" s="34" t="s">
        <v>140</v>
      </c>
      <c r="E5" s="40">
        <v>266.8</v>
      </c>
      <c r="F5" s="40">
        <v>16.989999999999998</v>
      </c>
      <c r="G5" s="40">
        <v>4531.93</v>
      </c>
      <c r="H5" s="40">
        <v>0</v>
      </c>
      <c r="I5" s="40">
        <v>17.55</v>
      </c>
      <c r="J5" s="45">
        <f t="shared" si="0"/>
        <v>-17.55</v>
      </c>
      <c r="K5" s="45">
        <f t="shared" si="1"/>
        <v>4514.38</v>
      </c>
      <c r="L5" s="40">
        <v>278.81</v>
      </c>
      <c r="M5" s="40">
        <v>1374.32</v>
      </c>
      <c r="N5" s="40">
        <v>292.95</v>
      </c>
    </row>
    <row r="10" spans="3:14">
      <c r="C10" s="41"/>
      <c r="D10" s="42"/>
      <c r="E10" s="43"/>
      <c r="F10" s="43"/>
      <c r="G10" s="43"/>
      <c r="H10" s="43"/>
      <c r="I10" s="43"/>
      <c r="J10" s="46"/>
      <c r="K10" s="46"/>
      <c r="L10" s="43"/>
      <c r="M10" s="29"/>
      <c r="N10" s="29"/>
    </row>
    <row r="12" spans="3:14">
      <c r="C12" s="36">
        <v>4</v>
      </c>
      <c r="D12" s="37" t="s">
        <v>141</v>
      </c>
      <c r="E12" s="38">
        <v>191.25</v>
      </c>
      <c r="F12" s="38">
        <v>1.45</v>
      </c>
      <c r="G12" s="38">
        <v>277.66000000000003</v>
      </c>
      <c r="H12" s="38">
        <v>77.08</v>
      </c>
      <c r="I12" s="38">
        <v>1.51</v>
      </c>
      <c r="J12" s="45">
        <f>H12-I12</f>
        <v>75.569999999999993</v>
      </c>
      <c r="K12" s="45">
        <f>G12+J12</f>
        <v>353.23</v>
      </c>
      <c r="L12" s="38"/>
      <c r="M12" s="38">
        <v>80.56</v>
      </c>
      <c r="N12" s="38">
        <v>15.5</v>
      </c>
    </row>
    <row r="13" spans="3:14">
      <c r="C13" s="39">
        <v>5</v>
      </c>
      <c r="D13" s="34" t="s">
        <v>142</v>
      </c>
      <c r="E13" s="40">
        <v>996</v>
      </c>
      <c r="F13" s="40">
        <v>0.04</v>
      </c>
      <c r="G13" s="40">
        <v>39.840000000000003</v>
      </c>
      <c r="H13" s="40">
        <v>0</v>
      </c>
      <c r="I13" s="40">
        <v>2.82</v>
      </c>
      <c r="J13" s="45">
        <f>H13-I13</f>
        <v>-2.82</v>
      </c>
      <c r="K13" s="45">
        <f>G13+J13</f>
        <v>37.020000000000003</v>
      </c>
      <c r="L13" s="40"/>
      <c r="M13" s="40">
        <v>4.5999999999999996</v>
      </c>
      <c r="N13" s="40">
        <v>0.08</v>
      </c>
    </row>
    <row r="14" spans="3:14">
      <c r="C14" s="36">
        <v>6</v>
      </c>
      <c r="D14" s="37" t="s">
        <v>143</v>
      </c>
      <c r="E14" s="38">
        <v>41.7</v>
      </c>
      <c r="F14" s="38">
        <v>0.67</v>
      </c>
      <c r="G14" s="38">
        <v>27.93</v>
      </c>
      <c r="H14" s="38">
        <v>0.11</v>
      </c>
      <c r="I14" s="38">
        <v>2.17</v>
      </c>
      <c r="J14" s="45">
        <f>H14-I14</f>
        <v>-2.06</v>
      </c>
      <c r="K14" s="45">
        <f>G14+J14</f>
        <v>25.87</v>
      </c>
      <c r="L14" s="38"/>
      <c r="M14" s="38">
        <v>52.75</v>
      </c>
      <c r="N14" s="38">
        <v>0.97</v>
      </c>
    </row>
    <row r="15" spans="3:14">
      <c r="C15" s="39">
        <v>7</v>
      </c>
      <c r="D15" s="34" t="s">
        <v>144</v>
      </c>
      <c r="E15" s="40">
        <v>13.24</v>
      </c>
      <c r="F15" s="40">
        <v>0.5</v>
      </c>
      <c r="G15" s="40">
        <v>6.62</v>
      </c>
      <c r="H15" s="40">
        <v>0</v>
      </c>
      <c r="I15" s="40">
        <v>0.22</v>
      </c>
      <c r="J15" s="45">
        <f>H15-I15</f>
        <v>-0.22</v>
      </c>
      <c r="K15" s="45">
        <f>G15+J15</f>
        <v>6.4</v>
      </c>
      <c r="L15" s="40"/>
      <c r="M15" s="40">
        <v>0.28000000000000003</v>
      </c>
      <c r="N15" s="40">
        <v>2.57</v>
      </c>
    </row>
  </sheetData>
  <hyperlinks>
    <hyperlink ref="D3" r:id="rId1" display="https://www.screener.in/company/GODFRYPHLP/consolidated/" xr:uid="{97B7E5F9-FB60-48F9-A57D-3E440FF4BC45}"/>
    <hyperlink ref="D4" r:id="rId2" display="https://www.screener.in/company/539533/consolidated/" xr:uid="{9018482E-E691-42DE-91E6-0ACD50BA83B2}"/>
    <hyperlink ref="D5" r:id="rId3" display="https://www.screener.in/company/VSTIND/" xr:uid="{C355982D-8066-4AC3-8108-67A74F009571}"/>
    <hyperlink ref="D12" r:id="rId4" display="https://www.screener.in/company/526723/consolidated/" xr:uid="{C3C2408F-6016-430E-BEAE-E60F33BDF289}"/>
    <hyperlink ref="D13" r:id="rId5" display="https://www.screener.in/company/509887/" xr:uid="{F2F048DC-2C5C-4D19-8C88-537A55121607}"/>
    <hyperlink ref="D14" r:id="rId6" display="https://www.screener.in/company/SHANTHALA/" xr:uid="{BCA5239E-E16A-44AB-904F-AA8C78C71CDA}"/>
    <hyperlink ref="D15" r:id="rId7" display="https://www.screener.in/company/526813/consolidated/" xr:uid="{42320AD3-CCE2-4CF9-B0E7-0DB0531AE754}"/>
  </hyperlinks>
  <pageMargins left="0.7" right="0.7" top="0.75" bottom="0.75" header="0.3" footer="0.3"/>
  <pageSetup scale="55" orientation="portrait"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65C9E1-1DC9-4487-8C7A-8619AE56A2A4}">
  <dimension ref="B2:M1243"/>
  <sheetViews>
    <sheetView showGridLines="0" view="pageBreakPreview" topLeftCell="A7" zoomScale="60" zoomScaleNormal="124" workbookViewId="0">
      <selection activeCell="E11" sqref="E11:H12"/>
    </sheetView>
  </sheetViews>
  <sheetFormatPr defaultRowHeight="14.4"/>
  <cols>
    <col min="2" max="2" width="10.5546875" bestFit="1" customWidth="1"/>
    <col min="4" max="4" width="7.77734375" bestFit="1" customWidth="1"/>
    <col min="5" max="5" width="8.77734375" customWidth="1"/>
    <col min="6" max="7" width="8.88671875" hidden="1" customWidth="1"/>
    <col min="8" max="8" width="47.88671875" customWidth="1"/>
    <col min="9" max="9" width="10" bestFit="1" customWidth="1"/>
    <col min="10" max="10" width="11.6640625" customWidth="1"/>
    <col min="13" max="13" width="9.44140625" bestFit="1" customWidth="1"/>
  </cols>
  <sheetData>
    <row r="2" spans="2:13" ht="15" thickBot="1">
      <c r="B2" t="s">
        <v>186</v>
      </c>
      <c r="C2" t="s">
        <v>187</v>
      </c>
      <c r="D2" t="s">
        <v>2137</v>
      </c>
    </row>
    <row r="3" spans="2:13" ht="31.2" thickBot="1">
      <c r="B3" t="s">
        <v>931</v>
      </c>
      <c r="C3">
        <v>940.2</v>
      </c>
      <c r="D3" s="27" t="s">
        <v>945</v>
      </c>
      <c r="H3" s="58" t="s">
        <v>2138</v>
      </c>
      <c r="I3" s="59" t="s">
        <v>2139</v>
      </c>
      <c r="J3" s="59" t="s">
        <v>2140</v>
      </c>
      <c r="K3" s="61" t="s">
        <v>2151</v>
      </c>
    </row>
    <row r="4" spans="2:13" ht="22.8" customHeight="1" thickBot="1">
      <c r="B4" t="s">
        <v>930</v>
      </c>
      <c r="C4">
        <v>943.9</v>
      </c>
      <c r="D4" s="27" t="s">
        <v>946</v>
      </c>
      <c r="H4" s="60" t="s">
        <v>2141</v>
      </c>
      <c r="I4">
        <v>1.5517916</v>
      </c>
      <c r="J4" s="12">
        <v>0.29849999999999999</v>
      </c>
      <c r="K4" s="62">
        <f>I4*'Data Sheet'!B8</f>
        <v>5120.9122800000005</v>
      </c>
      <c r="M4">
        <v>100</v>
      </c>
    </row>
    <row r="5" spans="2:13" ht="18" customHeight="1" thickBot="1">
      <c r="B5" t="s">
        <v>929</v>
      </c>
      <c r="C5">
        <v>940.9</v>
      </c>
      <c r="D5" s="27" t="s">
        <v>947</v>
      </c>
      <c r="H5" s="60" t="s">
        <v>2142</v>
      </c>
      <c r="I5">
        <v>1.3050474999999999</v>
      </c>
      <c r="J5" s="12">
        <v>0.251</v>
      </c>
      <c r="K5" s="62">
        <f>I5*'Data Sheet'!$B$9</f>
        <v>73194.685277399985</v>
      </c>
    </row>
    <row r="6" spans="2:13" ht="15" thickBot="1">
      <c r="B6" t="s">
        <v>928</v>
      </c>
      <c r="C6">
        <v>946.6</v>
      </c>
      <c r="D6" s="27" t="s">
        <v>948</v>
      </c>
      <c r="H6" s="60" t="s">
        <v>2143</v>
      </c>
      <c r="I6">
        <v>0.43092200000000003</v>
      </c>
      <c r="J6" s="12">
        <v>8.2899999999999988E-2</v>
      </c>
      <c r="K6" s="62">
        <f>I6*'Data Sheet'!$B$9</f>
        <v>24168.622344480002</v>
      </c>
    </row>
    <row r="7" spans="2:13" ht="15" thickBot="1">
      <c r="B7" t="s">
        <v>927</v>
      </c>
      <c r="C7">
        <v>948.9</v>
      </c>
      <c r="D7" s="27" t="s">
        <v>949</v>
      </c>
      <c r="H7" s="60" t="s">
        <v>2144</v>
      </c>
      <c r="I7">
        <v>0.22358</v>
      </c>
      <c r="J7" s="12">
        <v>4.2999999999999997E-2</v>
      </c>
      <c r="K7" s="62">
        <f>I7*'Data Sheet'!$B$9</f>
        <v>12539.6721072</v>
      </c>
    </row>
    <row r="8" spans="2:13" ht="15" thickBot="1">
      <c r="B8" t="s">
        <v>926</v>
      </c>
      <c r="C8">
        <v>916.45</v>
      </c>
      <c r="D8" s="27" t="s">
        <v>950</v>
      </c>
      <c r="H8" s="60" t="s">
        <v>2145</v>
      </c>
      <c r="I8">
        <v>0.19846649999999999</v>
      </c>
      <c r="J8" s="12">
        <v>3.8199999999999998E-2</v>
      </c>
      <c r="K8" s="62">
        <f>I8*'Data Sheet'!$B$9</f>
        <v>11131.160364359999</v>
      </c>
    </row>
    <row r="9" spans="2:13" ht="27.6" customHeight="1" thickBot="1">
      <c r="B9" t="s">
        <v>925</v>
      </c>
      <c r="C9">
        <v>901.35</v>
      </c>
      <c r="D9" s="27" t="s">
        <v>951</v>
      </c>
      <c r="H9" s="60" t="s">
        <v>2146</v>
      </c>
      <c r="I9">
        <v>0.1009949</v>
      </c>
      <c r="J9" s="12">
        <v>1.9400000000000001E-2</v>
      </c>
      <c r="K9" s="62">
        <f>I9*'Data Sheet'!$B$9</f>
        <v>5664.3838022159998</v>
      </c>
    </row>
    <row r="10" spans="2:13" ht="20.399999999999999" customHeight="1" thickBot="1">
      <c r="B10" t="s">
        <v>924</v>
      </c>
      <c r="C10">
        <v>912.2</v>
      </c>
      <c r="D10" s="27" t="s">
        <v>952</v>
      </c>
      <c r="H10" s="60" t="s">
        <v>2147</v>
      </c>
      <c r="I10">
        <v>6.8775199999999995E-2</v>
      </c>
      <c r="J10" s="12">
        <v>1.32E-2</v>
      </c>
      <c r="K10" s="62">
        <f>I10*'Data Sheet'!$B$9</f>
        <v>3857.3148631679996</v>
      </c>
    </row>
    <row r="11" spans="2:13" ht="15.6" customHeight="1" thickBot="1">
      <c r="B11" t="s">
        <v>923</v>
      </c>
      <c r="C11">
        <v>917.75</v>
      </c>
      <c r="D11" s="27" t="s">
        <v>953</v>
      </c>
      <c r="H11" s="60" t="s">
        <v>2148</v>
      </c>
      <c r="I11">
        <v>5.2726000000000002E-2</v>
      </c>
      <c r="J11" s="12">
        <v>1.01E-2</v>
      </c>
      <c r="K11" s="62">
        <f>I11*'Data Sheet'!$B$9</f>
        <v>2957.1819998400001</v>
      </c>
    </row>
    <row r="12" spans="2:13" ht="13.8" customHeight="1" thickBot="1">
      <c r="B12" t="s">
        <v>922</v>
      </c>
      <c r="C12">
        <v>917.9</v>
      </c>
      <c r="D12" s="27" t="s">
        <v>954</v>
      </c>
      <c r="H12" s="60" t="s">
        <v>2149</v>
      </c>
      <c r="I12">
        <v>4.9784500000000002E-2</v>
      </c>
      <c r="J12" s="12">
        <v>9.5999999999999992E-3</v>
      </c>
      <c r="K12" s="62">
        <f>I12*'Data Sheet'!$B$9</f>
        <v>2792.2055014799998</v>
      </c>
    </row>
    <row r="13" spans="2:13" ht="23.4" customHeight="1" thickBot="1">
      <c r="B13" t="s">
        <v>921</v>
      </c>
      <c r="C13">
        <v>922.15</v>
      </c>
      <c r="D13" s="27" t="s">
        <v>955</v>
      </c>
      <c r="H13" s="60" t="s">
        <v>2150</v>
      </c>
      <c r="I13">
        <v>3.8628000000000003E-2</v>
      </c>
      <c r="J13" s="12">
        <v>7.4000000000000003E-3</v>
      </c>
      <c r="K13" s="62">
        <f>I13*'Data Sheet'!$B$9</f>
        <v>2166.48382752</v>
      </c>
    </row>
    <row r="14" spans="2:13">
      <c r="B14" t="s">
        <v>920</v>
      </c>
      <c r="C14">
        <v>916.35</v>
      </c>
      <c r="D14" s="27" t="s">
        <v>956</v>
      </c>
    </row>
    <row r="15" spans="2:13">
      <c r="B15" t="s">
        <v>919</v>
      </c>
      <c r="C15">
        <v>923.25</v>
      </c>
      <c r="D15" s="27" t="s">
        <v>957</v>
      </c>
      <c r="H15" s="10" t="s">
        <v>2155</v>
      </c>
    </row>
    <row r="16" spans="2:13">
      <c r="B16" s="57">
        <v>43840</v>
      </c>
      <c r="C16">
        <v>920.35</v>
      </c>
      <c r="D16" s="27" t="s">
        <v>958</v>
      </c>
      <c r="H16" s="73" t="s">
        <v>2156</v>
      </c>
      <c r="I16" s="56">
        <v>0.7258</v>
      </c>
    </row>
    <row r="17" spans="2:9">
      <c r="B17" s="57">
        <v>43961</v>
      </c>
      <c r="C17">
        <v>918.25</v>
      </c>
      <c r="D17" s="27" t="s">
        <v>959</v>
      </c>
      <c r="H17" s="73" t="s">
        <v>2157</v>
      </c>
      <c r="I17" s="56">
        <v>9.3200000000000005E-2</v>
      </c>
    </row>
    <row r="18" spans="2:9">
      <c r="B18" s="57">
        <v>43992</v>
      </c>
      <c r="C18">
        <v>911.55</v>
      </c>
      <c r="D18" s="27" t="s">
        <v>960</v>
      </c>
      <c r="H18" s="73" t="s">
        <v>2158</v>
      </c>
      <c r="I18" s="56">
        <v>3.85E-2</v>
      </c>
    </row>
    <row r="19" spans="2:9">
      <c r="B19" s="57">
        <v>44022</v>
      </c>
      <c r="C19">
        <v>906.6</v>
      </c>
      <c r="D19" s="27" t="s">
        <v>961</v>
      </c>
      <c r="H19" s="73" t="s">
        <v>2159</v>
      </c>
      <c r="I19" s="56">
        <v>0.1426</v>
      </c>
    </row>
    <row r="20" spans="2:9">
      <c r="B20" s="57">
        <v>44053</v>
      </c>
      <c r="C20">
        <v>903.4</v>
      </c>
      <c r="D20" s="27" t="s">
        <v>962</v>
      </c>
    </row>
    <row r="21" spans="2:9">
      <c r="B21" s="57">
        <v>44084</v>
      </c>
      <c r="C21">
        <v>899.9</v>
      </c>
      <c r="D21" s="27" t="s">
        <v>963</v>
      </c>
    </row>
    <row r="22" spans="2:9">
      <c r="B22" s="57">
        <v>44175</v>
      </c>
      <c r="C22">
        <v>882.6</v>
      </c>
      <c r="D22" s="27" t="s">
        <v>964</v>
      </c>
    </row>
    <row r="23" spans="2:9">
      <c r="B23" t="s">
        <v>918</v>
      </c>
      <c r="C23">
        <v>875.55</v>
      </c>
      <c r="D23" s="27" t="s">
        <v>965</v>
      </c>
    </row>
    <row r="24" spans="2:9">
      <c r="B24" t="s">
        <v>917</v>
      </c>
      <c r="C24">
        <v>885.45</v>
      </c>
      <c r="D24" s="27" t="s">
        <v>966</v>
      </c>
    </row>
    <row r="25" spans="2:9">
      <c r="B25" t="s">
        <v>916</v>
      </c>
      <c r="C25">
        <v>866.15</v>
      </c>
      <c r="D25" s="27" t="s">
        <v>967</v>
      </c>
    </row>
    <row r="26" spans="2:9">
      <c r="B26" t="s">
        <v>915</v>
      </c>
      <c r="C26">
        <v>859.8</v>
      </c>
      <c r="D26" s="27" t="s">
        <v>968</v>
      </c>
    </row>
    <row r="27" spans="2:9">
      <c r="B27" t="s">
        <v>914</v>
      </c>
      <c r="C27">
        <v>850.1</v>
      </c>
      <c r="D27" s="27" t="s">
        <v>969</v>
      </c>
    </row>
    <row r="28" spans="2:9">
      <c r="B28" t="s">
        <v>913</v>
      </c>
      <c r="C28">
        <v>857.45</v>
      </c>
      <c r="D28" s="27" t="s">
        <v>970</v>
      </c>
    </row>
    <row r="29" spans="2:9">
      <c r="B29" t="s">
        <v>912</v>
      </c>
      <c r="C29">
        <v>859.35</v>
      </c>
      <c r="D29" s="27" t="s">
        <v>971</v>
      </c>
    </row>
    <row r="30" spans="2:9">
      <c r="B30" t="s">
        <v>911</v>
      </c>
      <c r="C30">
        <v>899.8</v>
      </c>
      <c r="D30" s="27" t="s">
        <v>972</v>
      </c>
    </row>
    <row r="31" spans="2:9">
      <c r="B31" t="s">
        <v>910</v>
      </c>
      <c r="C31">
        <v>896.6</v>
      </c>
      <c r="D31" s="27" t="s">
        <v>973</v>
      </c>
    </row>
    <row r="32" spans="2:9">
      <c r="B32" t="s">
        <v>909</v>
      </c>
      <c r="C32">
        <v>891.75</v>
      </c>
      <c r="D32" s="27" t="s">
        <v>974</v>
      </c>
    </row>
    <row r="33" spans="2:4">
      <c r="B33" t="s">
        <v>908</v>
      </c>
      <c r="C33">
        <v>909.05</v>
      </c>
      <c r="D33" s="27" t="s">
        <v>975</v>
      </c>
    </row>
    <row r="34" spans="2:4">
      <c r="B34" t="s">
        <v>907</v>
      </c>
      <c r="C34">
        <v>899.9</v>
      </c>
      <c r="D34" s="27" t="s">
        <v>976</v>
      </c>
    </row>
    <row r="35" spans="2:4">
      <c r="B35" t="s">
        <v>906</v>
      </c>
      <c r="C35">
        <v>894.95</v>
      </c>
      <c r="D35" s="27" t="s">
        <v>977</v>
      </c>
    </row>
    <row r="36" spans="2:4">
      <c r="B36" t="s">
        <v>905</v>
      </c>
      <c r="C36">
        <v>896.95</v>
      </c>
      <c r="D36" s="27" t="s">
        <v>978</v>
      </c>
    </row>
    <row r="37" spans="2:4">
      <c r="B37" s="57">
        <v>43872</v>
      </c>
      <c r="C37">
        <v>881.8</v>
      </c>
      <c r="D37" s="27" t="s">
        <v>979</v>
      </c>
    </row>
    <row r="38" spans="2:4">
      <c r="B38" s="57">
        <v>43901</v>
      </c>
      <c r="C38">
        <v>872.9</v>
      </c>
      <c r="D38" s="27" t="s">
        <v>980</v>
      </c>
    </row>
    <row r="39" spans="2:4">
      <c r="B39" s="57">
        <v>43932</v>
      </c>
      <c r="C39">
        <v>864.3</v>
      </c>
      <c r="D39" s="27" t="s">
        <v>981</v>
      </c>
    </row>
    <row r="40" spans="2:4">
      <c r="B40" s="57">
        <v>43962</v>
      </c>
      <c r="C40">
        <v>875.3</v>
      </c>
      <c r="D40" s="27" t="s">
        <v>982</v>
      </c>
    </row>
    <row r="41" spans="2:4">
      <c r="B41" s="57">
        <v>43993</v>
      </c>
      <c r="C41">
        <v>881.95</v>
      </c>
      <c r="D41" s="27" t="s">
        <v>983</v>
      </c>
    </row>
    <row r="42" spans="2:4">
      <c r="B42" s="57">
        <v>44085</v>
      </c>
      <c r="C42">
        <v>883.1</v>
      </c>
      <c r="D42" s="27" t="s">
        <v>984</v>
      </c>
    </row>
    <row r="43" spans="2:4">
      <c r="B43" s="57">
        <v>44115</v>
      </c>
      <c r="C43">
        <v>895.6</v>
      </c>
      <c r="D43" s="27" t="s">
        <v>985</v>
      </c>
    </row>
    <row r="44" spans="2:4">
      <c r="B44" s="57">
        <v>44146</v>
      </c>
      <c r="C44">
        <v>885.3</v>
      </c>
      <c r="D44" s="27" t="s">
        <v>986</v>
      </c>
    </row>
    <row r="45" spans="2:4">
      <c r="B45" s="57">
        <v>44176</v>
      </c>
      <c r="C45">
        <v>879.35</v>
      </c>
      <c r="D45" s="27" t="s">
        <v>987</v>
      </c>
    </row>
    <row r="46" spans="2:4">
      <c r="B46" t="s">
        <v>904</v>
      </c>
      <c r="C46">
        <v>853.45</v>
      </c>
      <c r="D46" s="27" t="s">
        <v>988</v>
      </c>
    </row>
    <row r="47" spans="2:4">
      <c r="B47" t="s">
        <v>903</v>
      </c>
      <c r="C47">
        <v>875.25</v>
      </c>
      <c r="D47" s="27" t="s">
        <v>989</v>
      </c>
    </row>
    <row r="48" spans="2:4">
      <c r="B48" t="s">
        <v>902</v>
      </c>
      <c r="C48">
        <v>883.8</v>
      </c>
      <c r="D48" s="27" t="s">
        <v>990</v>
      </c>
    </row>
    <row r="49" spans="2:4">
      <c r="B49" t="s">
        <v>901</v>
      </c>
      <c r="C49">
        <v>909.8</v>
      </c>
      <c r="D49" s="27" t="s">
        <v>991</v>
      </c>
    </row>
    <row r="50" spans="2:4">
      <c r="B50" t="s">
        <v>900</v>
      </c>
      <c r="C50">
        <v>927.65</v>
      </c>
      <c r="D50" s="27" t="s">
        <v>992</v>
      </c>
    </row>
    <row r="51" spans="2:4">
      <c r="B51" t="s">
        <v>899</v>
      </c>
      <c r="C51">
        <v>925.45</v>
      </c>
      <c r="D51" s="27" t="s">
        <v>993</v>
      </c>
    </row>
    <row r="52" spans="2:4">
      <c r="B52" t="s">
        <v>898</v>
      </c>
      <c r="C52">
        <v>936.4</v>
      </c>
      <c r="D52" s="27" t="s">
        <v>994</v>
      </c>
    </row>
    <row r="53" spans="2:4">
      <c r="B53" t="s">
        <v>897</v>
      </c>
      <c r="C53">
        <v>906.9</v>
      </c>
      <c r="D53" s="27" t="s">
        <v>995</v>
      </c>
    </row>
    <row r="54" spans="2:4">
      <c r="B54" t="s">
        <v>896</v>
      </c>
      <c r="C54">
        <v>913.6</v>
      </c>
      <c r="D54" s="27" t="s">
        <v>996</v>
      </c>
    </row>
    <row r="55" spans="2:4">
      <c r="B55" t="s">
        <v>895</v>
      </c>
      <c r="C55">
        <v>907.25</v>
      </c>
      <c r="D55" s="27" t="s">
        <v>997</v>
      </c>
    </row>
    <row r="56" spans="2:4">
      <c r="B56" s="57">
        <v>43842</v>
      </c>
      <c r="C56">
        <v>900.25</v>
      </c>
      <c r="D56" s="27" t="s">
        <v>998</v>
      </c>
    </row>
    <row r="57" spans="2:4">
      <c r="B57" s="57">
        <v>43873</v>
      </c>
      <c r="C57">
        <v>902</v>
      </c>
      <c r="D57" s="27" t="s">
        <v>999</v>
      </c>
    </row>
    <row r="58" spans="2:4">
      <c r="B58" s="57">
        <v>43902</v>
      </c>
      <c r="C58">
        <v>907.25</v>
      </c>
      <c r="D58" s="27" t="s">
        <v>1000</v>
      </c>
    </row>
    <row r="59" spans="2:4">
      <c r="B59" s="57">
        <v>43933</v>
      </c>
      <c r="C59">
        <v>904.35</v>
      </c>
      <c r="D59" s="27" t="s">
        <v>1001</v>
      </c>
    </row>
    <row r="60" spans="2:4">
      <c r="B60" s="57">
        <v>44024</v>
      </c>
      <c r="C60">
        <v>930</v>
      </c>
      <c r="D60" s="27" t="s">
        <v>1002</v>
      </c>
    </row>
    <row r="61" spans="2:4">
      <c r="B61" s="57">
        <v>44055</v>
      </c>
      <c r="C61">
        <v>943.8</v>
      </c>
      <c r="D61" s="27" t="s">
        <v>1003</v>
      </c>
    </row>
    <row r="62" spans="2:4">
      <c r="B62" s="57">
        <v>44086</v>
      </c>
      <c r="C62" s="47">
        <v>1017.2</v>
      </c>
      <c r="D62" s="27" t="s">
        <v>1004</v>
      </c>
    </row>
    <row r="63" spans="2:4">
      <c r="B63" s="57">
        <v>44116</v>
      </c>
      <c r="C63" s="47">
        <v>1019.2</v>
      </c>
      <c r="D63" s="27" t="s">
        <v>1005</v>
      </c>
    </row>
    <row r="64" spans="2:4">
      <c r="B64" s="57">
        <v>44147</v>
      </c>
      <c r="C64" s="47">
        <v>1016.35</v>
      </c>
      <c r="D64" s="27" t="s">
        <v>1006</v>
      </c>
    </row>
    <row r="65" spans="2:4">
      <c r="B65" t="s">
        <v>894</v>
      </c>
      <c r="C65" s="47">
        <v>1008.4</v>
      </c>
      <c r="D65" s="27" t="s">
        <v>1007</v>
      </c>
    </row>
    <row r="66" spans="2:4">
      <c r="B66" t="s">
        <v>893</v>
      </c>
      <c r="C66">
        <v>996.75</v>
      </c>
      <c r="D66" s="27" t="s">
        <v>1008</v>
      </c>
    </row>
    <row r="67" spans="2:4">
      <c r="B67" t="s">
        <v>892</v>
      </c>
      <c r="C67">
        <v>998.9</v>
      </c>
      <c r="D67" s="27" t="s">
        <v>1009</v>
      </c>
    </row>
    <row r="68" spans="2:4">
      <c r="B68" t="s">
        <v>891</v>
      </c>
      <c r="C68">
        <v>999.6</v>
      </c>
      <c r="D68" s="27" t="s">
        <v>1010</v>
      </c>
    </row>
    <row r="69" spans="2:4">
      <c r="B69" t="s">
        <v>890</v>
      </c>
      <c r="C69">
        <v>990.3</v>
      </c>
      <c r="D69" s="27" t="s">
        <v>1011</v>
      </c>
    </row>
    <row r="70" spans="2:4">
      <c r="B70" t="s">
        <v>889</v>
      </c>
      <c r="C70">
        <v>930.95</v>
      </c>
      <c r="D70" s="27" t="s">
        <v>1012</v>
      </c>
    </row>
    <row r="71" spans="2:4">
      <c r="B71" t="s">
        <v>888</v>
      </c>
      <c r="C71">
        <v>921.85</v>
      </c>
      <c r="D71" s="27" t="s">
        <v>1013</v>
      </c>
    </row>
    <row r="72" spans="2:4">
      <c r="B72" t="s">
        <v>887</v>
      </c>
      <c r="C72">
        <v>949.85</v>
      </c>
      <c r="D72" s="27" t="s">
        <v>1014</v>
      </c>
    </row>
    <row r="73" spans="2:4">
      <c r="B73" t="s">
        <v>886</v>
      </c>
      <c r="C73">
        <v>984.1</v>
      </c>
      <c r="D73" s="27" t="s">
        <v>1015</v>
      </c>
    </row>
    <row r="74" spans="2:4">
      <c r="B74" t="s">
        <v>885</v>
      </c>
      <c r="C74">
        <v>979.95</v>
      </c>
      <c r="D74" s="27" t="s">
        <v>1016</v>
      </c>
    </row>
    <row r="75" spans="2:4">
      <c r="B75" t="s">
        <v>884</v>
      </c>
      <c r="C75">
        <v>976.85</v>
      </c>
      <c r="D75" s="27" t="s">
        <v>1017</v>
      </c>
    </row>
    <row r="76" spans="2:4">
      <c r="B76" t="s">
        <v>883</v>
      </c>
      <c r="C76">
        <v>974.85</v>
      </c>
      <c r="D76" s="27" t="s">
        <v>1018</v>
      </c>
    </row>
    <row r="77" spans="2:4">
      <c r="B77" t="s">
        <v>882</v>
      </c>
      <c r="C77">
        <v>972.15</v>
      </c>
      <c r="D77" s="27" t="s">
        <v>1019</v>
      </c>
    </row>
    <row r="78" spans="2:4">
      <c r="B78" s="57">
        <v>44197</v>
      </c>
      <c r="C78">
        <v>989.85</v>
      </c>
      <c r="D78" s="27" t="s">
        <v>1020</v>
      </c>
    </row>
    <row r="79" spans="2:4">
      <c r="B79" s="57">
        <v>44287</v>
      </c>
      <c r="C79">
        <v>986.2</v>
      </c>
      <c r="D79" s="27" t="s">
        <v>1021</v>
      </c>
    </row>
    <row r="80" spans="2:4">
      <c r="B80" s="57">
        <v>44317</v>
      </c>
      <c r="C80">
        <v>980.6</v>
      </c>
      <c r="D80" s="27" t="s">
        <v>1022</v>
      </c>
    </row>
    <row r="81" spans="2:4">
      <c r="B81" s="57">
        <v>44348</v>
      </c>
      <c r="C81">
        <v>965.9</v>
      </c>
      <c r="D81" s="27" t="s">
        <v>1023</v>
      </c>
    </row>
    <row r="82" spans="2:4">
      <c r="B82" s="57">
        <v>44378</v>
      </c>
      <c r="C82">
        <v>958.3</v>
      </c>
      <c r="D82" s="27" t="s">
        <v>1024</v>
      </c>
    </row>
    <row r="83" spans="2:4">
      <c r="B83" s="57">
        <v>44409</v>
      </c>
      <c r="C83">
        <v>970.9</v>
      </c>
      <c r="D83" s="27" t="s">
        <v>1025</v>
      </c>
    </row>
    <row r="84" spans="2:4">
      <c r="B84" s="57">
        <v>44501</v>
      </c>
      <c r="C84">
        <v>964.1</v>
      </c>
      <c r="D84" s="27" t="s">
        <v>1026</v>
      </c>
    </row>
    <row r="85" spans="2:4">
      <c r="B85" s="57">
        <v>44531</v>
      </c>
      <c r="C85">
        <v>966.7</v>
      </c>
      <c r="D85" s="27" t="s">
        <v>1027</v>
      </c>
    </row>
    <row r="86" spans="2:4">
      <c r="B86" t="s">
        <v>881</v>
      </c>
      <c r="C86">
        <v>980.5</v>
      </c>
      <c r="D86" s="27" t="s">
        <v>1028</v>
      </c>
    </row>
    <row r="87" spans="2:4">
      <c r="B87" t="s">
        <v>880</v>
      </c>
      <c r="C87">
        <v>989.5</v>
      </c>
      <c r="D87" s="27" t="s">
        <v>1029</v>
      </c>
    </row>
    <row r="88" spans="2:4">
      <c r="B88" t="s">
        <v>879</v>
      </c>
      <c r="C88">
        <v>974.7</v>
      </c>
      <c r="D88" s="27" t="s">
        <v>1030</v>
      </c>
    </row>
    <row r="89" spans="2:4">
      <c r="B89" t="s">
        <v>878</v>
      </c>
      <c r="C89">
        <v>962.95</v>
      </c>
      <c r="D89" s="27" t="s">
        <v>1031</v>
      </c>
    </row>
    <row r="90" spans="2:4">
      <c r="B90" t="s">
        <v>877</v>
      </c>
      <c r="C90">
        <v>965.7</v>
      </c>
      <c r="D90" s="27" t="s">
        <v>1032</v>
      </c>
    </row>
    <row r="91" spans="2:4">
      <c r="B91" t="s">
        <v>876</v>
      </c>
      <c r="C91">
        <v>953.6</v>
      </c>
      <c r="D91" s="27" t="s">
        <v>1033</v>
      </c>
    </row>
    <row r="92" spans="2:4">
      <c r="B92" t="s">
        <v>875</v>
      </c>
      <c r="C92">
        <v>935.5</v>
      </c>
      <c r="D92" s="27" t="s">
        <v>1034</v>
      </c>
    </row>
    <row r="93" spans="2:4">
      <c r="B93" t="s">
        <v>874</v>
      </c>
      <c r="C93">
        <v>921.8</v>
      </c>
      <c r="D93" s="27" t="s">
        <v>1035</v>
      </c>
    </row>
    <row r="94" spans="2:4">
      <c r="B94" t="s">
        <v>873</v>
      </c>
      <c r="C94">
        <v>922.8</v>
      </c>
      <c r="D94" s="27" t="s">
        <v>1036</v>
      </c>
    </row>
    <row r="95" spans="2:4">
      <c r="B95" t="s">
        <v>872</v>
      </c>
      <c r="C95">
        <v>917.7</v>
      </c>
      <c r="D95" s="27" t="s">
        <v>1037</v>
      </c>
    </row>
    <row r="96" spans="2:4">
      <c r="B96" t="s">
        <v>871</v>
      </c>
      <c r="C96">
        <v>919.8</v>
      </c>
      <c r="D96" s="27" t="s">
        <v>1038</v>
      </c>
    </row>
    <row r="97" spans="2:4">
      <c r="B97" t="s">
        <v>870</v>
      </c>
      <c r="C97">
        <v>917.8</v>
      </c>
      <c r="D97" s="27" t="s">
        <v>1039</v>
      </c>
    </row>
    <row r="98" spans="2:4">
      <c r="B98" s="57">
        <v>44198</v>
      </c>
      <c r="C98">
        <v>928.05</v>
      </c>
      <c r="D98" s="27" t="s">
        <v>1040</v>
      </c>
    </row>
    <row r="99" spans="2:4">
      <c r="B99" s="57">
        <v>44229</v>
      </c>
      <c r="C99">
        <v>937.6</v>
      </c>
      <c r="D99" s="27" t="s">
        <v>1041</v>
      </c>
    </row>
    <row r="100" spans="2:4">
      <c r="B100" s="57">
        <v>44257</v>
      </c>
      <c r="C100">
        <v>939.95</v>
      </c>
      <c r="D100" s="27" t="s">
        <v>1042</v>
      </c>
    </row>
    <row r="101" spans="2:4">
      <c r="B101" s="57">
        <v>44288</v>
      </c>
      <c r="C101">
        <v>960.2</v>
      </c>
      <c r="D101" s="27" t="s">
        <v>1043</v>
      </c>
    </row>
    <row r="102" spans="2:4">
      <c r="B102" s="57">
        <v>44318</v>
      </c>
      <c r="C102">
        <v>935.55</v>
      </c>
      <c r="D102" s="27" t="s">
        <v>1044</v>
      </c>
    </row>
    <row r="103" spans="2:4">
      <c r="B103" s="57">
        <v>44410</v>
      </c>
      <c r="C103">
        <v>936.8</v>
      </c>
      <c r="D103" s="27" t="s">
        <v>1045</v>
      </c>
    </row>
    <row r="104" spans="2:4">
      <c r="B104" s="57">
        <v>44441</v>
      </c>
      <c r="C104">
        <v>916.4</v>
      </c>
      <c r="D104" s="27" t="s">
        <v>1046</v>
      </c>
    </row>
    <row r="105" spans="2:4">
      <c r="B105" s="57">
        <v>44471</v>
      </c>
      <c r="C105">
        <v>917.3</v>
      </c>
      <c r="D105" s="27" t="s">
        <v>1047</v>
      </c>
    </row>
    <row r="106" spans="2:4">
      <c r="B106" s="57">
        <v>44502</v>
      </c>
      <c r="C106">
        <v>926.65</v>
      </c>
      <c r="D106" s="27" t="s">
        <v>1048</v>
      </c>
    </row>
    <row r="107" spans="2:4">
      <c r="B107" s="57">
        <v>44532</v>
      </c>
      <c r="C107">
        <v>923.75</v>
      </c>
      <c r="D107" s="27" t="s">
        <v>1049</v>
      </c>
    </row>
    <row r="108" spans="2:4">
      <c r="B108" t="s">
        <v>869</v>
      </c>
      <c r="C108">
        <v>923.55</v>
      </c>
      <c r="D108" s="27" t="s">
        <v>1050</v>
      </c>
    </row>
    <row r="109" spans="2:4">
      <c r="B109" t="s">
        <v>868</v>
      </c>
      <c r="C109">
        <v>922.95</v>
      </c>
      <c r="D109" s="27" t="s">
        <v>1051</v>
      </c>
    </row>
    <row r="110" spans="2:4">
      <c r="B110" t="s">
        <v>867</v>
      </c>
      <c r="C110">
        <v>923.8</v>
      </c>
      <c r="D110" s="27" t="s">
        <v>1052</v>
      </c>
    </row>
    <row r="111" spans="2:4">
      <c r="B111" t="s">
        <v>866</v>
      </c>
      <c r="C111">
        <v>922.6</v>
      </c>
      <c r="D111" s="27" t="s">
        <v>1053</v>
      </c>
    </row>
    <row r="112" spans="2:4">
      <c r="B112" t="s">
        <v>865</v>
      </c>
      <c r="C112">
        <v>913.8</v>
      </c>
      <c r="D112" s="27" t="s">
        <v>1054</v>
      </c>
    </row>
    <row r="113" spans="2:4">
      <c r="B113" t="s">
        <v>864</v>
      </c>
      <c r="C113">
        <v>905.75</v>
      </c>
      <c r="D113" s="27" t="s">
        <v>1055</v>
      </c>
    </row>
    <row r="114" spans="2:4">
      <c r="B114" t="s">
        <v>863</v>
      </c>
      <c r="C114">
        <v>911.4</v>
      </c>
      <c r="D114" s="27" t="s">
        <v>1056</v>
      </c>
    </row>
    <row r="115" spans="2:4">
      <c r="B115" t="s">
        <v>862</v>
      </c>
      <c r="C115">
        <v>906.5</v>
      </c>
      <c r="D115" s="27" t="s">
        <v>1057</v>
      </c>
    </row>
    <row r="116" spans="2:4">
      <c r="B116" t="s">
        <v>861</v>
      </c>
      <c r="C116">
        <v>908.3</v>
      </c>
      <c r="D116" s="27" t="s">
        <v>1058</v>
      </c>
    </row>
    <row r="117" spans="2:4">
      <c r="B117" t="s">
        <v>860</v>
      </c>
      <c r="C117">
        <v>898.85</v>
      </c>
      <c r="D117" s="27" t="s">
        <v>1059</v>
      </c>
    </row>
    <row r="118" spans="2:4">
      <c r="B118" s="57">
        <v>44199</v>
      </c>
      <c r="C118">
        <v>902.3</v>
      </c>
      <c r="D118" s="27" t="s">
        <v>1060</v>
      </c>
    </row>
    <row r="119" spans="2:4">
      <c r="B119" s="57">
        <v>44230</v>
      </c>
      <c r="C119">
        <v>905.2</v>
      </c>
      <c r="D119" s="27" t="s">
        <v>1061</v>
      </c>
    </row>
    <row r="120" spans="2:4">
      <c r="B120" s="57">
        <v>44258</v>
      </c>
      <c r="C120">
        <v>906.05</v>
      </c>
      <c r="D120" s="27" t="s">
        <v>1062</v>
      </c>
    </row>
    <row r="121" spans="2:4">
      <c r="B121" s="57">
        <v>44289</v>
      </c>
      <c r="C121">
        <v>906.05</v>
      </c>
      <c r="D121" s="27" t="s">
        <v>1063</v>
      </c>
    </row>
    <row r="122" spans="2:4">
      <c r="B122" s="57">
        <v>44319</v>
      </c>
      <c r="C122">
        <v>903.7</v>
      </c>
      <c r="D122" s="27" t="s">
        <v>1064</v>
      </c>
    </row>
    <row r="123" spans="2:4">
      <c r="B123" s="57">
        <v>44411</v>
      </c>
      <c r="C123">
        <v>902.5</v>
      </c>
      <c r="D123" s="27" t="s">
        <v>1065</v>
      </c>
    </row>
    <row r="124" spans="2:4">
      <c r="B124" s="57">
        <v>44442</v>
      </c>
      <c r="C124">
        <v>901.25</v>
      </c>
      <c r="D124" s="27" t="s">
        <v>1066</v>
      </c>
    </row>
    <row r="125" spans="2:4">
      <c r="B125" s="57">
        <v>44472</v>
      </c>
      <c r="C125">
        <v>903.4</v>
      </c>
      <c r="D125" s="27" t="s">
        <v>1067</v>
      </c>
    </row>
    <row r="126" spans="2:4">
      <c r="B126" s="57">
        <v>44533</v>
      </c>
      <c r="C126">
        <v>897.3</v>
      </c>
      <c r="D126" s="27" t="s">
        <v>1068</v>
      </c>
    </row>
    <row r="127" spans="2:4">
      <c r="B127" t="s">
        <v>859</v>
      </c>
      <c r="C127">
        <v>893.9</v>
      </c>
      <c r="D127" s="27" t="s">
        <v>1069</v>
      </c>
    </row>
    <row r="128" spans="2:4">
      <c r="B128" t="s">
        <v>858</v>
      </c>
      <c r="C128">
        <v>895.65</v>
      </c>
      <c r="D128" s="27" t="s">
        <v>1070</v>
      </c>
    </row>
    <row r="129" spans="2:4">
      <c r="B129" t="s">
        <v>857</v>
      </c>
      <c r="C129">
        <v>879.55</v>
      </c>
      <c r="D129" s="27" t="s">
        <v>1071</v>
      </c>
    </row>
    <row r="130" spans="2:4">
      <c r="B130" t="s">
        <v>856</v>
      </c>
      <c r="C130">
        <v>882.85</v>
      </c>
      <c r="D130" s="27" t="s">
        <v>967</v>
      </c>
    </row>
    <row r="131" spans="2:4">
      <c r="B131" t="s">
        <v>855</v>
      </c>
      <c r="C131">
        <v>888.05</v>
      </c>
      <c r="D131" s="27" t="s">
        <v>1072</v>
      </c>
    </row>
    <row r="132" spans="2:4">
      <c r="B132" t="s">
        <v>854</v>
      </c>
      <c r="C132">
        <v>886.65</v>
      </c>
      <c r="D132" s="27" t="s">
        <v>1051</v>
      </c>
    </row>
    <row r="133" spans="2:4">
      <c r="B133" t="s">
        <v>853</v>
      </c>
      <c r="C133">
        <v>895.95</v>
      </c>
      <c r="D133" s="27" t="s">
        <v>1073</v>
      </c>
    </row>
    <row r="134" spans="2:4">
      <c r="B134" t="s">
        <v>852</v>
      </c>
      <c r="C134">
        <v>897.6</v>
      </c>
      <c r="D134" s="27" t="s">
        <v>1074</v>
      </c>
    </row>
    <row r="135" spans="2:4">
      <c r="B135" t="s">
        <v>851</v>
      </c>
      <c r="C135">
        <v>877.9</v>
      </c>
      <c r="D135" s="27" t="s">
        <v>1075</v>
      </c>
    </row>
    <row r="136" spans="2:4">
      <c r="B136" t="s">
        <v>850</v>
      </c>
      <c r="C136">
        <v>887.35</v>
      </c>
      <c r="D136" s="27" t="s">
        <v>1076</v>
      </c>
    </row>
    <row r="137" spans="2:4">
      <c r="B137" t="s">
        <v>849</v>
      </c>
      <c r="C137">
        <v>895.75</v>
      </c>
      <c r="D137" s="27" t="s">
        <v>1077</v>
      </c>
    </row>
    <row r="138" spans="2:4">
      <c r="B138" t="s">
        <v>848</v>
      </c>
      <c r="C138">
        <v>915.75</v>
      </c>
      <c r="D138" s="27" t="s">
        <v>1078</v>
      </c>
    </row>
    <row r="139" spans="2:4">
      <c r="B139" s="57">
        <v>44200</v>
      </c>
      <c r="C139">
        <v>928</v>
      </c>
      <c r="D139" s="27" t="s">
        <v>1079</v>
      </c>
    </row>
    <row r="140" spans="2:4">
      <c r="B140" s="57">
        <v>44320</v>
      </c>
      <c r="C140">
        <v>915</v>
      </c>
      <c r="D140" s="27" t="s">
        <v>1080</v>
      </c>
    </row>
    <row r="141" spans="2:4">
      <c r="B141" s="57">
        <v>44351</v>
      </c>
      <c r="C141">
        <v>903.3</v>
      </c>
      <c r="D141" s="27" t="s">
        <v>1081</v>
      </c>
    </row>
    <row r="142" spans="2:4">
      <c r="B142" s="57">
        <v>44381</v>
      </c>
      <c r="C142">
        <v>905.75</v>
      </c>
      <c r="D142" s="27" t="s">
        <v>1082</v>
      </c>
    </row>
    <row r="143" spans="2:4">
      <c r="B143" s="57">
        <v>44412</v>
      </c>
      <c r="C143">
        <v>910.9</v>
      </c>
      <c r="D143" s="27" t="s">
        <v>1083</v>
      </c>
    </row>
    <row r="144" spans="2:4">
      <c r="B144" s="57">
        <v>44443</v>
      </c>
      <c r="C144">
        <v>906.15</v>
      </c>
      <c r="D144" s="27" t="s">
        <v>1084</v>
      </c>
    </row>
    <row r="145" spans="2:4">
      <c r="B145" s="57">
        <v>44534</v>
      </c>
      <c r="C145">
        <v>883.15</v>
      </c>
      <c r="D145" s="27" t="s">
        <v>1085</v>
      </c>
    </row>
    <row r="146" spans="2:4">
      <c r="B146" t="s">
        <v>847</v>
      </c>
      <c r="C146">
        <v>883.35</v>
      </c>
      <c r="D146" s="27" t="s">
        <v>1086</v>
      </c>
    </row>
    <row r="147" spans="2:4">
      <c r="B147" t="s">
        <v>846</v>
      </c>
      <c r="C147">
        <v>874.5</v>
      </c>
      <c r="D147" s="27" t="s">
        <v>1087</v>
      </c>
    </row>
    <row r="148" spans="2:4">
      <c r="B148" t="s">
        <v>845</v>
      </c>
      <c r="C148">
        <v>870.8</v>
      </c>
      <c r="D148" s="27" t="s">
        <v>1088</v>
      </c>
    </row>
    <row r="149" spans="2:4">
      <c r="B149" t="s">
        <v>844</v>
      </c>
      <c r="C149">
        <v>843.6</v>
      </c>
      <c r="D149" s="27" t="s">
        <v>1089</v>
      </c>
    </row>
    <row r="150" spans="2:4">
      <c r="B150" t="s">
        <v>843</v>
      </c>
      <c r="C150">
        <v>860.8</v>
      </c>
      <c r="D150" s="27" t="s">
        <v>1090</v>
      </c>
    </row>
    <row r="151" spans="2:4">
      <c r="B151" t="s">
        <v>842</v>
      </c>
      <c r="C151">
        <v>859.1</v>
      </c>
      <c r="D151" s="27" t="s">
        <v>1091</v>
      </c>
    </row>
    <row r="152" spans="2:4">
      <c r="B152" t="s">
        <v>841</v>
      </c>
      <c r="C152">
        <v>864.75</v>
      </c>
      <c r="D152" s="27" t="s">
        <v>1092</v>
      </c>
    </row>
    <row r="153" spans="2:4">
      <c r="B153" t="s">
        <v>840</v>
      </c>
      <c r="C153">
        <v>864.4</v>
      </c>
      <c r="D153" s="27" t="s">
        <v>1093</v>
      </c>
    </row>
    <row r="154" spans="2:4">
      <c r="B154" t="s">
        <v>839</v>
      </c>
      <c r="C154">
        <v>864.7</v>
      </c>
      <c r="D154" s="27" t="s">
        <v>1094</v>
      </c>
    </row>
    <row r="155" spans="2:4">
      <c r="B155" t="s">
        <v>838</v>
      </c>
      <c r="C155">
        <v>864.05</v>
      </c>
      <c r="D155" s="27" t="s">
        <v>1095</v>
      </c>
    </row>
    <row r="156" spans="2:4">
      <c r="B156" t="s">
        <v>837</v>
      </c>
      <c r="C156">
        <v>864.6</v>
      </c>
      <c r="D156" s="27" t="s">
        <v>1096</v>
      </c>
    </row>
    <row r="157" spans="2:4">
      <c r="B157" t="s">
        <v>836</v>
      </c>
      <c r="C157">
        <v>861.9</v>
      </c>
      <c r="D157" s="27" t="s">
        <v>1097</v>
      </c>
    </row>
    <row r="158" spans="2:4">
      <c r="B158" s="57">
        <v>44260</v>
      </c>
      <c r="C158">
        <v>861.5</v>
      </c>
      <c r="D158" s="27" t="s">
        <v>1098</v>
      </c>
    </row>
    <row r="159" spans="2:4">
      <c r="B159" s="57">
        <v>44291</v>
      </c>
      <c r="C159">
        <v>863.05</v>
      </c>
      <c r="D159" s="27" t="s">
        <v>1099</v>
      </c>
    </row>
    <row r="160" spans="2:4">
      <c r="B160" s="57">
        <v>44321</v>
      </c>
      <c r="C160">
        <v>864.4</v>
      </c>
      <c r="D160" s="27" t="s">
        <v>1100</v>
      </c>
    </row>
    <row r="161" spans="2:4">
      <c r="B161" s="57">
        <v>44352</v>
      </c>
      <c r="C161">
        <v>863.95</v>
      </c>
      <c r="D161" s="27" t="s">
        <v>1101</v>
      </c>
    </row>
    <row r="162" spans="2:4">
      <c r="B162" s="57">
        <v>44382</v>
      </c>
      <c r="C162">
        <v>861.6</v>
      </c>
      <c r="D162" s="27" t="s">
        <v>1102</v>
      </c>
    </row>
    <row r="163" spans="2:4">
      <c r="B163" s="57">
        <v>44474</v>
      </c>
      <c r="C163">
        <v>861.3</v>
      </c>
      <c r="D163" s="27" t="s">
        <v>1103</v>
      </c>
    </row>
    <row r="164" spans="2:4">
      <c r="B164" s="57">
        <v>44505</v>
      </c>
      <c r="C164">
        <v>864.35</v>
      </c>
      <c r="D164" s="27" t="s">
        <v>1104</v>
      </c>
    </row>
    <row r="165" spans="2:4">
      <c r="B165" s="57">
        <v>44535</v>
      </c>
      <c r="C165">
        <v>857.25</v>
      </c>
      <c r="D165" s="27" t="s">
        <v>1105</v>
      </c>
    </row>
    <row r="166" spans="2:4">
      <c r="B166" t="s">
        <v>835</v>
      </c>
      <c r="C166">
        <v>869.95</v>
      </c>
      <c r="D166" s="27" t="s">
        <v>1106</v>
      </c>
    </row>
    <row r="167" spans="2:4">
      <c r="B167" t="s">
        <v>834</v>
      </c>
      <c r="C167">
        <v>882</v>
      </c>
      <c r="D167" s="27" t="s">
        <v>1107</v>
      </c>
    </row>
    <row r="168" spans="2:4">
      <c r="B168" t="s">
        <v>833</v>
      </c>
      <c r="C168">
        <v>908.55</v>
      </c>
      <c r="D168" s="27" t="s">
        <v>1108</v>
      </c>
    </row>
    <row r="169" spans="2:4">
      <c r="B169" t="s">
        <v>832</v>
      </c>
      <c r="C169">
        <v>913.7</v>
      </c>
      <c r="D169" s="27" t="s">
        <v>1109</v>
      </c>
    </row>
    <row r="170" spans="2:4">
      <c r="B170" t="s">
        <v>831</v>
      </c>
      <c r="C170">
        <v>893.45</v>
      </c>
      <c r="D170" s="27" t="s">
        <v>1110</v>
      </c>
    </row>
    <row r="171" spans="2:4">
      <c r="B171" t="s">
        <v>830</v>
      </c>
      <c r="C171">
        <v>901.05</v>
      </c>
      <c r="D171" s="27" t="s">
        <v>1111</v>
      </c>
    </row>
    <row r="172" spans="2:4">
      <c r="B172" t="s">
        <v>829</v>
      </c>
      <c r="C172">
        <v>906.55</v>
      </c>
      <c r="D172" s="27" t="s">
        <v>1112</v>
      </c>
    </row>
    <row r="173" spans="2:4">
      <c r="B173" t="s">
        <v>828</v>
      </c>
      <c r="C173">
        <v>902</v>
      </c>
      <c r="D173" s="27" t="s">
        <v>1113</v>
      </c>
    </row>
    <row r="174" spans="2:4">
      <c r="B174" t="s">
        <v>827</v>
      </c>
      <c r="C174">
        <v>905.25</v>
      </c>
      <c r="D174" s="27" t="s">
        <v>1114</v>
      </c>
    </row>
    <row r="175" spans="2:4">
      <c r="B175" t="s">
        <v>826</v>
      </c>
      <c r="C175">
        <v>897.95</v>
      </c>
      <c r="D175" s="27" t="s">
        <v>1070</v>
      </c>
    </row>
    <row r="176" spans="2:4">
      <c r="B176" t="s">
        <v>825</v>
      </c>
      <c r="C176">
        <v>897.65</v>
      </c>
      <c r="D176" s="27" t="s">
        <v>1115</v>
      </c>
    </row>
    <row r="177" spans="2:4">
      <c r="B177" t="s">
        <v>824</v>
      </c>
      <c r="C177">
        <v>897.45</v>
      </c>
      <c r="D177" s="27" t="s">
        <v>1116</v>
      </c>
    </row>
    <row r="178" spans="2:4">
      <c r="B178" s="57">
        <v>44202</v>
      </c>
      <c r="C178">
        <v>907.9</v>
      </c>
      <c r="D178" s="27" t="s">
        <v>1117</v>
      </c>
    </row>
    <row r="179" spans="2:4">
      <c r="B179" s="57">
        <v>44233</v>
      </c>
      <c r="C179">
        <v>907.85</v>
      </c>
      <c r="D179" s="27" t="s">
        <v>1118</v>
      </c>
    </row>
    <row r="180" spans="2:4">
      <c r="B180" s="57">
        <v>44261</v>
      </c>
      <c r="C180">
        <v>913.3</v>
      </c>
      <c r="D180" s="27" t="s">
        <v>1119</v>
      </c>
    </row>
    <row r="181" spans="2:4">
      <c r="B181" s="57">
        <v>44292</v>
      </c>
      <c r="C181">
        <v>936.05</v>
      </c>
      <c r="D181" s="27" t="s">
        <v>1120</v>
      </c>
    </row>
    <row r="182" spans="2:4">
      <c r="B182" s="57">
        <v>44383</v>
      </c>
      <c r="C182">
        <v>934</v>
      </c>
      <c r="D182" s="27" t="s">
        <v>1121</v>
      </c>
    </row>
    <row r="183" spans="2:4">
      <c r="B183" s="57">
        <v>44414</v>
      </c>
      <c r="C183">
        <v>931.25</v>
      </c>
      <c r="D183" s="27" t="s">
        <v>1122</v>
      </c>
    </row>
    <row r="184" spans="2:4">
      <c r="B184" s="57">
        <v>44445</v>
      </c>
      <c r="C184">
        <v>944.5</v>
      </c>
      <c r="D184" s="27" t="s">
        <v>1123</v>
      </c>
    </row>
    <row r="185" spans="2:4">
      <c r="B185" s="57">
        <v>44475</v>
      </c>
      <c r="C185">
        <v>950</v>
      </c>
      <c r="D185" s="27" t="s">
        <v>1124</v>
      </c>
    </row>
    <row r="186" spans="2:4">
      <c r="B186" s="57">
        <v>44506</v>
      </c>
      <c r="C186">
        <v>933.7</v>
      </c>
      <c r="D186" s="27" t="s">
        <v>1125</v>
      </c>
    </row>
    <row r="187" spans="2:4">
      <c r="B187" t="s">
        <v>823</v>
      </c>
      <c r="C187">
        <v>927.35</v>
      </c>
      <c r="D187" s="27" t="s">
        <v>1126</v>
      </c>
    </row>
    <row r="188" spans="2:4">
      <c r="B188" t="s">
        <v>822</v>
      </c>
      <c r="C188">
        <v>942.2</v>
      </c>
      <c r="D188" s="27" t="s">
        <v>1127</v>
      </c>
    </row>
    <row r="189" spans="2:4">
      <c r="B189" t="s">
        <v>821</v>
      </c>
      <c r="C189">
        <v>936.4</v>
      </c>
      <c r="D189" s="27" t="s">
        <v>1128</v>
      </c>
    </row>
    <row r="190" spans="2:4">
      <c r="B190" t="s">
        <v>820</v>
      </c>
      <c r="C190">
        <v>923.35</v>
      </c>
      <c r="D190" s="27" t="s">
        <v>1070</v>
      </c>
    </row>
    <row r="191" spans="2:4">
      <c r="B191" t="s">
        <v>819</v>
      </c>
      <c r="C191">
        <v>911.75</v>
      </c>
      <c r="D191" s="27" t="s">
        <v>1129</v>
      </c>
    </row>
    <row r="192" spans="2:4">
      <c r="B192" t="s">
        <v>818</v>
      </c>
      <c r="C192">
        <v>923.9</v>
      </c>
      <c r="D192" s="27" t="s">
        <v>1130</v>
      </c>
    </row>
    <row r="193" spans="2:4">
      <c r="B193" t="s">
        <v>817</v>
      </c>
      <c r="C193">
        <v>931.2</v>
      </c>
      <c r="D193" s="27" t="s">
        <v>1131</v>
      </c>
    </row>
    <row r="194" spans="2:4">
      <c r="B194" t="s">
        <v>816</v>
      </c>
      <c r="C194">
        <v>950.95</v>
      </c>
      <c r="D194" s="27" t="s">
        <v>1132</v>
      </c>
    </row>
    <row r="195" spans="2:4">
      <c r="B195" t="s">
        <v>815</v>
      </c>
      <c r="C195">
        <v>971.55</v>
      </c>
      <c r="D195" s="27" t="s">
        <v>1133</v>
      </c>
    </row>
    <row r="196" spans="2:4">
      <c r="B196" t="s">
        <v>814</v>
      </c>
      <c r="C196" s="47">
        <v>1025.6500000000001</v>
      </c>
      <c r="D196" s="27" t="s">
        <v>1134</v>
      </c>
    </row>
    <row r="197" spans="2:4">
      <c r="B197" t="s">
        <v>813</v>
      </c>
      <c r="C197" s="47">
        <v>1008</v>
      </c>
      <c r="D197" s="27" t="s">
        <v>1135</v>
      </c>
    </row>
    <row r="198" spans="2:4">
      <c r="B198" t="s">
        <v>812</v>
      </c>
      <c r="C198" s="47">
        <v>1006.85</v>
      </c>
      <c r="D198" s="27" t="s">
        <v>1136</v>
      </c>
    </row>
    <row r="199" spans="2:4">
      <c r="B199" t="s">
        <v>811</v>
      </c>
      <c r="C199">
        <v>981.5</v>
      </c>
      <c r="D199" s="27" t="s">
        <v>1137</v>
      </c>
    </row>
    <row r="200" spans="2:4">
      <c r="B200" s="57">
        <v>44203</v>
      </c>
      <c r="C200">
        <v>989.65</v>
      </c>
      <c r="D200" s="27" t="s">
        <v>1138</v>
      </c>
    </row>
    <row r="201" spans="2:4">
      <c r="B201" s="57">
        <v>44234</v>
      </c>
      <c r="C201">
        <v>976.2</v>
      </c>
      <c r="D201" s="27" t="s">
        <v>1139</v>
      </c>
    </row>
    <row r="202" spans="2:4">
      <c r="B202" s="57">
        <v>44323</v>
      </c>
      <c r="C202">
        <v>982.65</v>
      </c>
      <c r="D202" s="27" t="s">
        <v>1140</v>
      </c>
    </row>
    <row r="203" spans="2:4">
      <c r="B203" s="57">
        <v>44354</v>
      </c>
      <c r="C203">
        <v>993.3</v>
      </c>
      <c r="D203" s="27" t="s">
        <v>1141</v>
      </c>
    </row>
    <row r="204" spans="2:4">
      <c r="B204" s="57">
        <v>44384</v>
      </c>
      <c r="C204" s="47">
        <v>1004.75</v>
      </c>
      <c r="D204" s="27" t="s">
        <v>1142</v>
      </c>
    </row>
    <row r="205" spans="2:4">
      <c r="B205" s="57">
        <v>44415</v>
      </c>
      <c r="C205" s="47">
        <v>1006.8</v>
      </c>
      <c r="D205" s="27" t="s">
        <v>1143</v>
      </c>
    </row>
    <row r="206" spans="2:4">
      <c r="B206" s="57">
        <v>44446</v>
      </c>
      <c r="C206" s="47">
        <v>1012.65</v>
      </c>
      <c r="D206" s="27" t="s">
        <v>1144</v>
      </c>
    </row>
    <row r="207" spans="2:4">
      <c r="B207" s="57">
        <v>44537</v>
      </c>
      <c r="C207" s="47">
        <v>1031.1500000000001</v>
      </c>
      <c r="D207" s="27" t="s">
        <v>1145</v>
      </c>
    </row>
    <row r="208" spans="2:4">
      <c r="B208" t="s">
        <v>810</v>
      </c>
      <c r="C208" s="47">
        <v>1048.05</v>
      </c>
      <c r="D208" s="27" t="s">
        <v>1146</v>
      </c>
    </row>
    <row r="209" spans="2:4">
      <c r="B209" t="s">
        <v>809</v>
      </c>
      <c r="C209" s="47">
        <v>1055.9000000000001</v>
      </c>
      <c r="D209" s="27" t="s">
        <v>1147</v>
      </c>
    </row>
    <row r="210" spans="2:4">
      <c r="B210" t="s">
        <v>808</v>
      </c>
      <c r="C210" s="47">
        <v>1059.3499999999999</v>
      </c>
      <c r="D210" s="27" t="s">
        <v>1148</v>
      </c>
    </row>
    <row r="211" spans="2:4">
      <c r="B211" t="s">
        <v>807</v>
      </c>
      <c r="C211" s="47">
        <v>1042.9000000000001</v>
      </c>
      <c r="D211" s="27" t="s">
        <v>1149</v>
      </c>
    </row>
    <row r="212" spans="2:4">
      <c r="B212" t="s">
        <v>806</v>
      </c>
      <c r="C212" s="47">
        <v>1044.8</v>
      </c>
      <c r="D212" s="27" t="s">
        <v>1150</v>
      </c>
    </row>
    <row r="213" spans="2:4">
      <c r="B213" t="s">
        <v>805</v>
      </c>
      <c r="C213" s="47">
        <v>1027.05</v>
      </c>
      <c r="D213" s="27" t="s">
        <v>1151</v>
      </c>
    </row>
    <row r="214" spans="2:4">
      <c r="B214" t="s">
        <v>804</v>
      </c>
      <c r="C214" s="47">
        <v>1039.3</v>
      </c>
      <c r="D214" s="27" t="s">
        <v>1152</v>
      </c>
    </row>
    <row r="215" spans="2:4">
      <c r="B215" t="s">
        <v>803</v>
      </c>
      <c r="C215" s="47">
        <v>1044</v>
      </c>
      <c r="D215" s="27" t="s">
        <v>1153</v>
      </c>
    </row>
    <row r="216" spans="2:4">
      <c r="B216" t="s">
        <v>802</v>
      </c>
      <c r="C216" s="47">
        <v>1062.9000000000001</v>
      </c>
      <c r="D216" s="27" t="s">
        <v>1154</v>
      </c>
    </row>
    <row r="217" spans="2:4">
      <c r="B217" t="s">
        <v>801</v>
      </c>
      <c r="C217" s="47">
        <v>1070.9000000000001</v>
      </c>
      <c r="D217" s="27" t="s">
        <v>1155</v>
      </c>
    </row>
    <row r="218" spans="2:4">
      <c r="B218" t="s">
        <v>800</v>
      </c>
      <c r="C218" s="47">
        <v>1052.55</v>
      </c>
      <c r="D218" s="27" t="s">
        <v>1156</v>
      </c>
    </row>
    <row r="219" spans="2:4">
      <c r="B219" t="s">
        <v>799</v>
      </c>
      <c r="C219" s="47">
        <v>1043</v>
      </c>
      <c r="D219" s="27" t="s">
        <v>1157</v>
      </c>
    </row>
    <row r="220" spans="2:4">
      <c r="B220" t="s">
        <v>798</v>
      </c>
      <c r="C220" s="47">
        <v>1022.75</v>
      </c>
      <c r="D220" s="27" t="s">
        <v>1158</v>
      </c>
    </row>
    <row r="221" spans="2:4">
      <c r="B221" s="57">
        <v>44235</v>
      </c>
      <c r="C221" s="47">
        <v>1042.4000000000001</v>
      </c>
      <c r="D221" s="27" t="s">
        <v>1159</v>
      </c>
    </row>
    <row r="222" spans="2:4">
      <c r="B222" s="57">
        <v>44263</v>
      </c>
      <c r="C222" s="47">
        <v>1034.2</v>
      </c>
      <c r="D222" s="27" t="s">
        <v>1160</v>
      </c>
    </row>
    <row r="223" spans="2:4">
      <c r="B223" s="57">
        <v>44294</v>
      </c>
      <c r="C223" s="47">
        <v>1050.8</v>
      </c>
      <c r="D223" s="27" t="s">
        <v>1161</v>
      </c>
    </row>
    <row r="224" spans="2:4">
      <c r="B224" s="57">
        <v>44324</v>
      </c>
      <c r="C224" s="47">
        <v>1053.8</v>
      </c>
      <c r="D224" s="27" t="s">
        <v>1162</v>
      </c>
    </row>
    <row r="225" spans="2:4">
      <c r="B225" s="57">
        <v>44355</v>
      </c>
      <c r="C225" s="47">
        <v>1036.95</v>
      </c>
      <c r="D225" s="27" t="s">
        <v>1163</v>
      </c>
    </row>
    <row r="226" spans="2:4">
      <c r="B226" s="57">
        <v>44447</v>
      </c>
      <c r="C226" s="47">
        <v>1039.3499999999999</v>
      </c>
      <c r="D226" s="27" t="s">
        <v>1164</v>
      </c>
    </row>
    <row r="227" spans="2:4">
      <c r="B227" s="57">
        <v>44477</v>
      </c>
      <c r="C227" s="47">
        <v>1000.85</v>
      </c>
      <c r="D227" s="27" t="s">
        <v>1165</v>
      </c>
    </row>
    <row r="228" spans="2:4">
      <c r="B228" s="57">
        <v>44508</v>
      </c>
      <c r="C228">
        <v>985.15</v>
      </c>
      <c r="D228" s="27" t="s">
        <v>1166</v>
      </c>
    </row>
    <row r="229" spans="2:4">
      <c r="B229" s="57">
        <v>44538</v>
      </c>
      <c r="C229" s="47">
        <v>1014.65</v>
      </c>
      <c r="D229" s="27" t="s">
        <v>1167</v>
      </c>
    </row>
    <row r="230" spans="2:4">
      <c r="B230" t="s">
        <v>797</v>
      </c>
      <c r="C230" s="47">
        <v>1047.55</v>
      </c>
      <c r="D230" s="27" t="s">
        <v>1168</v>
      </c>
    </row>
    <row r="231" spans="2:4">
      <c r="B231" t="s">
        <v>796</v>
      </c>
      <c r="C231" s="47">
        <v>1046.95</v>
      </c>
      <c r="D231" s="27" t="s">
        <v>1169</v>
      </c>
    </row>
    <row r="232" spans="2:4">
      <c r="B232" t="s">
        <v>795</v>
      </c>
      <c r="C232" s="47">
        <v>1041.5999999999999</v>
      </c>
      <c r="D232" s="27" t="s">
        <v>1170</v>
      </c>
    </row>
    <row r="233" spans="2:4">
      <c r="B233" t="s">
        <v>794</v>
      </c>
      <c r="C233" s="47">
        <v>1023.4</v>
      </c>
      <c r="D233" s="27" t="s">
        <v>1171</v>
      </c>
    </row>
    <row r="234" spans="2:4">
      <c r="B234" t="s">
        <v>793</v>
      </c>
      <c r="C234" s="47">
        <v>1000.35</v>
      </c>
      <c r="D234" s="27" t="s">
        <v>1172</v>
      </c>
    </row>
    <row r="235" spans="2:4">
      <c r="B235" t="s">
        <v>792</v>
      </c>
      <c r="C235">
        <v>977.2</v>
      </c>
      <c r="D235" s="27" t="s">
        <v>1173</v>
      </c>
    </row>
    <row r="236" spans="2:4">
      <c r="B236" t="s">
        <v>791</v>
      </c>
      <c r="C236">
        <v>973.85</v>
      </c>
      <c r="D236" s="27" t="s">
        <v>1174</v>
      </c>
    </row>
    <row r="237" spans="2:4">
      <c r="B237" t="s">
        <v>790</v>
      </c>
      <c r="C237">
        <v>990.5</v>
      </c>
      <c r="D237" s="27" t="s">
        <v>1175</v>
      </c>
    </row>
    <row r="238" spans="2:4">
      <c r="B238" t="s">
        <v>789</v>
      </c>
      <c r="C238">
        <v>984.45</v>
      </c>
      <c r="D238" s="27" t="s">
        <v>1176</v>
      </c>
    </row>
    <row r="239" spans="2:4">
      <c r="B239" t="s">
        <v>788</v>
      </c>
      <c r="C239">
        <v>986.75</v>
      </c>
      <c r="D239" s="27" t="s">
        <v>1177</v>
      </c>
    </row>
    <row r="240" spans="2:4">
      <c r="B240" t="s">
        <v>787</v>
      </c>
      <c r="C240">
        <v>991.05</v>
      </c>
      <c r="D240" s="27" t="s">
        <v>1178</v>
      </c>
    </row>
    <row r="241" spans="2:4">
      <c r="B241" t="s">
        <v>786</v>
      </c>
      <c r="C241">
        <v>984.6</v>
      </c>
      <c r="D241" s="27" t="s">
        <v>1179</v>
      </c>
    </row>
    <row r="242" spans="2:4">
      <c r="B242" s="57">
        <v>44205</v>
      </c>
      <c r="C242">
        <v>984.7</v>
      </c>
      <c r="D242" s="27" t="s">
        <v>1180</v>
      </c>
    </row>
    <row r="243" spans="2:4">
      <c r="B243" s="57">
        <v>44236</v>
      </c>
      <c r="C243">
        <v>981.7</v>
      </c>
      <c r="D243" s="27" t="s">
        <v>1181</v>
      </c>
    </row>
    <row r="244" spans="2:4">
      <c r="B244" s="57">
        <v>44264</v>
      </c>
      <c r="C244">
        <v>978.95</v>
      </c>
      <c r="D244" s="27" t="s">
        <v>1182</v>
      </c>
    </row>
    <row r="245" spans="2:4">
      <c r="B245" s="57">
        <v>44356</v>
      </c>
      <c r="C245">
        <v>983.05</v>
      </c>
      <c r="D245" s="27" t="s">
        <v>1183</v>
      </c>
    </row>
    <row r="246" spans="2:4">
      <c r="B246" s="57">
        <v>44386</v>
      </c>
      <c r="C246">
        <v>982.25</v>
      </c>
      <c r="D246" s="27" t="s">
        <v>1184</v>
      </c>
    </row>
    <row r="247" spans="2:4">
      <c r="B247" s="57">
        <v>44417</v>
      </c>
      <c r="C247">
        <v>977.25</v>
      </c>
      <c r="D247" s="27" t="s">
        <v>1185</v>
      </c>
    </row>
    <row r="248" spans="2:4">
      <c r="B248" s="57">
        <v>44448</v>
      </c>
      <c r="C248">
        <v>972.85</v>
      </c>
      <c r="D248" s="27" t="s">
        <v>1186</v>
      </c>
    </row>
    <row r="249" spans="2:4">
      <c r="B249" t="s">
        <v>785</v>
      </c>
      <c r="C249">
        <v>977.65</v>
      </c>
      <c r="D249" s="27" t="s">
        <v>1187</v>
      </c>
    </row>
    <row r="250" spans="2:4">
      <c r="B250" t="s">
        <v>784</v>
      </c>
      <c r="C250">
        <v>997.25</v>
      </c>
      <c r="D250" s="27" t="s">
        <v>1188</v>
      </c>
    </row>
    <row r="251" spans="2:4">
      <c r="B251" t="s">
        <v>783</v>
      </c>
      <c r="C251" s="47">
        <v>1004.45</v>
      </c>
      <c r="D251" s="27" t="s">
        <v>1189</v>
      </c>
    </row>
    <row r="252" spans="2:4">
      <c r="B252" t="s">
        <v>782</v>
      </c>
      <c r="C252" s="47">
        <v>1050.7</v>
      </c>
      <c r="D252" s="27" t="s">
        <v>1190</v>
      </c>
    </row>
    <row r="253" spans="2:4">
      <c r="B253" t="s">
        <v>781</v>
      </c>
      <c r="C253" s="47">
        <v>1049.25</v>
      </c>
      <c r="D253" s="27" t="s">
        <v>1191</v>
      </c>
    </row>
    <row r="254" spans="2:4">
      <c r="B254" t="s">
        <v>780</v>
      </c>
      <c r="C254" s="47">
        <v>1039.9000000000001</v>
      </c>
      <c r="D254" s="27" t="s">
        <v>1192</v>
      </c>
    </row>
    <row r="255" spans="2:4">
      <c r="B255" t="s">
        <v>779</v>
      </c>
      <c r="C255" s="47">
        <v>1044.6500000000001</v>
      </c>
      <c r="D255" s="27" t="s">
        <v>1193</v>
      </c>
    </row>
    <row r="256" spans="2:4">
      <c r="B256" t="s">
        <v>778</v>
      </c>
      <c r="C256" s="47">
        <v>1063.0999999999999</v>
      </c>
      <c r="D256" s="27" t="s">
        <v>1194</v>
      </c>
    </row>
    <row r="257" spans="2:4">
      <c r="B257" t="s">
        <v>777</v>
      </c>
      <c r="C257" s="47">
        <v>1051.3499999999999</v>
      </c>
      <c r="D257" s="27" t="s">
        <v>1159</v>
      </c>
    </row>
    <row r="258" spans="2:4">
      <c r="B258" t="s">
        <v>776</v>
      </c>
      <c r="C258" s="47">
        <v>1043.8499999999999</v>
      </c>
      <c r="D258" s="27" t="s">
        <v>1195</v>
      </c>
    </row>
    <row r="259" spans="2:4">
      <c r="B259" t="s">
        <v>775</v>
      </c>
      <c r="C259" s="47">
        <v>1052.2</v>
      </c>
      <c r="D259" s="27" t="s">
        <v>1196</v>
      </c>
    </row>
    <row r="260" spans="2:4">
      <c r="B260" t="s">
        <v>774</v>
      </c>
      <c r="C260" s="47">
        <v>1058.8499999999999</v>
      </c>
      <c r="D260" s="27" t="s">
        <v>1197</v>
      </c>
    </row>
    <row r="261" spans="2:4">
      <c r="B261" t="s">
        <v>773</v>
      </c>
      <c r="C261" s="47">
        <v>1167.3</v>
      </c>
      <c r="D261" s="27" t="s">
        <v>1004</v>
      </c>
    </row>
    <row r="262" spans="2:4">
      <c r="B262" t="s">
        <v>772</v>
      </c>
      <c r="C262" s="47">
        <v>1195.7</v>
      </c>
      <c r="D262" s="27" t="s">
        <v>1198</v>
      </c>
    </row>
    <row r="263" spans="2:4">
      <c r="B263" s="57">
        <v>44206</v>
      </c>
      <c r="C263" s="47">
        <v>1260.9000000000001</v>
      </c>
      <c r="D263" s="27" t="s">
        <v>1199</v>
      </c>
    </row>
    <row r="264" spans="2:4">
      <c r="B264" s="57">
        <v>44296</v>
      </c>
      <c r="C264" s="47">
        <v>1354.2</v>
      </c>
      <c r="D264" s="27" t="s">
        <v>1200</v>
      </c>
    </row>
    <row r="265" spans="2:4">
      <c r="B265" s="57">
        <v>44326</v>
      </c>
      <c r="C265" s="47">
        <v>1324.85</v>
      </c>
      <c r="D265" s="27" t="s">
        <v>1201</v>
      </c>
    </row>
    <row r="266" spans="2:4">
      <c r="B266" s="57">
        <v>44357</v>
      </c>
      <c r="C266" s="47">
        <v>1249.75</v>
      </c>
      <c r="D266" s="27" t="s">
        <v>1202</v>
      </c>
    </row>
    <row r="267" spans="2:4">
      <c r="B267" s="57">
        <v>44387</v>
      </c>
      <c r="C267" s="47">
        <v>1278.8</v>
      </c>
      <c r="D267" s="27" t="s">
        <v>1203</v>
      </c>
    </row>
    <row r="268" spans="2:4">
      <c r="B268" s="57">
        <v>44418</v>
      </c>
      <c r="C268" s="47">
        <v>1260.6500000000001</v>
      </c>
      <c r="D268" s="27" t="s">
        <v>1204</v>
      </c>
    </row>
    <row r="269" spans="2:4">
      <c r="B269" s="57">
        <v>44510</v>
      </c>
      <c r="C269" s="47">
        <v>1268.75</v>
      </c>
      <c r="D269" s="27" t="s">
        <v>1205</v>
      </c>
    </row>
    <row r="270" spans="2:4">
      <c r="B270" s="57">
        <v>44540</v>
      </c>
      <c r="C270" s="47">
        <v>1247.45</v>
      </c>
      <c r="D270" s="27" t="s">
        <v>1206</v>
      </c>
    </row>
    <row r="271" spans="2:4">
      <c r="B271" t="s">
        <v>771</v>
      </c>
      <c r="C271" s="47">
        <v>1339.7</v>
      </c>
      <c r="D271" s="27" t="s">
        <v>1207</v>
      </c>
    </row>
    <row r="272" spans="2:4">
      <c r="B272" t="s">
        <v>770</v>
      </c>
      <c r="C272" s="47">
        <v>1329.95</v>
      </c>
      <c r="D272" s="27" t="s">
        <v>1208</v>
      </c>
    </row>
    <row r="273" spans="2:4">
      <c r="B273" t="s">
        <v>769</v>
      </c>
      <c r="C273" s="47">
        <v>1314.75</v>
      </c>
      <c r="D273" s="27" t="s">
        <v>1209</v>
      </c>
    </row>
    <row r="274" spans="2:4">
      <c r="B274" t="s">
        <v>768</v>
      </c>
      <c r="C274" s="47">
        <v>1302.55</v>
      </c>
      <c r="D274" s="27" t="s">
        <v>1210</v>
      </c>
    </row>
    <row r="275" spans="2:4">
      <c r="B275" t="s">
        <v>767</v>
      </c>
      <c r="C275" s="47">
        <v>1285.0999999999999</v>
      </c>
      <c r="D275" s="27" t="s">
        <v>1211</v>
      </c>
    </row>
    <row r="276" spans="2:4">
      <c r="B276" t="s">
        <v>766</v>
      </c>
      <c r="C276" s="47">
        <v>1205.75</v>
      </c>
      <c r="D276" s="27" t="s">
        <v>1212</v>
      </c>
    </row>
    <row r="277" spans="2:4">
      <c r="B277" t="s">
        <v>765</v>
      </c>
      <c r="C277" s="47">
        <v>1285.75</v>
      </c>
      <c r="D277" s="27" t="s">
        <v>1213</v>
      </c>
    </row>
    <row r="278" spans="2:4">
      <c r="B278" t="s">
        <v>764</v>
      </c>
      <c r="C278" s="47">
        <v>1319.45</v>
      </c>
      <c r="D278" s="27" t="s">
        <v>1214</v>
      </c>
    </row>
    <row r="279" spans="2:4">
      <c r="B279" t="s">
        <v>763</v>
      </c>
      <c r="C279" s="47">
        <v>1311.2</v>
      </c>
      <c r="D279" s="27" t="s">
        <v>1215</v>
      </c>
    </row>
    <row r="280" spans="2:4">
      <c r="B280" t="s">
        <v>762</v>
      </c>
      <c r="C280" s="47">
        <v>1365</v>
      </c>
      <c r="D280" s="27" t="s">
        <v>1216</v>
      </c>
    </row>
    <row r="281" spans="2:4">
      <c r="B281" t="s">
        <v>761</v>
      </c>
      <c r="C281" s="47">
        <v>1369.85</v>
      </c>
      <c r="D281" s="27" t="s">
        <v>1217</v>
      </c>
    </row>
    <row r="282" spans="2:4">
      <c r="B282" t="s">
        <v>760</v>
      </c>
      <c r="C282" s="47">
        <v>1294.75</v>
      </c>
      <c r="D282" s="27" t="s">
        <v>1218</v>
      </c>
    </row>
    <row r="283" spans="2:4">
      <c r="B283" s="57">
        <v>44207</v>
      </c>
      <c r="C283" s="47">
        <v>1269.3</v>
      </c>
      <c r="D283" s="27" t="s">
        <v>1219</v>
      </c>
    </row>
    <row r="284" spans="2:4">
      <c r="B284" s="57">
        <v>44238</v>
      </c>
      <c r="C284" s="47">
        <v>1272.1500000000001</v>
      </c>
      <c r="D284" s="27" t="s">
        <v>1220</v>
      </c>
    </row>
    <row r="285" spans="2:4">
      <c r="B285" s="57">
        <v>44266</v>
      </c>
      <c r="C285" s="47">
        <v>1250.9000000000001</v>
      </c>
      <c r="D285" s="27" t="s">
        <v>1221</v>
      </c>
    </row>
    <row r="286" spans="2:4">
      <c r="B286" s="57">
        <v>44297</v>
      </c>
      <c r="C286" s="47">
        <v>1259.2</v>
      </c>
      <c r="D286" s="27" t="s">
        <v>1222</v>
      </c>
    </row>
    <row r="287" spans="2:4">
      <c r="B287" s="57">
        <v>44419</v>
      </c>
      <c r="C287" s="47">
        <v>1272.3</v>
      </c>
      <c r="D287" s="27" t="s">
        <v>1223</v>
      </c>
    </row>
    <row r="288" spans="2:4">
      <c r="B288" s="57">
        <v>44450</v>
      </c>
      <c r="C288" s="47">
        <v>1297.5999999999999</v>
      </c>
      <c r="D288" s="27" t="s">
        <v>1224</v>
      </c>
    </row>
    <row r="289" spans="2:4">
      <c r="B289" s="57">
        <v>44480</v>
      </c>
      <c r="C289" s="47">
        <v>1262.25</v>
      </c>
      <c r="D289" s="27" t="s">
        <v>1225</v>
      </c>
    </row>
    <row r="290" spans="2:4">
      <c r="B290" s="57">
        <v>44511</v>
      </c>
      <c r="C290" s="47">
        <v>1259.3499999999999</v>
      </c>
      <c r="D290" s="27" t="s">
        <v>1226</v>
      </c>
    </row>
    <row r="291" spans="2:4">
      <c r="B291" s="57">
        <v>44541</v>
      </c>
      <c r="C291" s="47">
        <v>1282.4000000000001</v>
      </c>
      <c r="D291" s="27" t="s">
        <v>1227</v>
      </c>
    </row>
    <row r="292" spans="2:4">
      <c r="B292" t="s">
        <v>759</v>
      </c>
      <c r="C292" s="47">
        <v>1259.3499999999999</v>
      </c>
      <c r="D292" s="27" t="s">
        <v>1228</v>
      </c>
    </row>
    <row r="293" spans="2:4">
      <c r="B293" t="s">
        <v>758</v>
      </c>
      <c r="C293" s="47">
        <v>1254.25</v>
      </c>
      <c r="D293" s="27" t="s">
        <v>1086</v>
      </c>
    </row>
    <row r="294" spans="2:4">
      <c r="B294" t="s">
        <v>757</v>
      </c>
      <c r="C294" s="47">
        <v>1237.95</v>
      </c>
      <c r="D294" s="27" t="s">
        <v>1229</v>
      </c>
    </row>
    <row r="295" spans="2:4">
      <c r="B295" t="s">
        <v>756</v>
      </c>
      <c r="C295" s="47">
        <v>1187.55</v>
      </c>
      <c r="D295" s="27" t="s">
        <v>1230</v>
      </c>
    </row>
    <row r="296" spans="2:4">
      <c r="B296" t="s">
        <v>755</v>
      </c>
      <c r="C296" s="47">
        <v>1135.95</v>
      </c>
      <c r="D296" s="27" t="s">
        <v>1231</v>
      </c>
    </row>
    <row r="297" spans="2:4">
      <c r="B297" t="s">
        <v>754</v>
      </c>
      <c r="C297" s="47">
        <v>1156.05</v>
      </c>
      <c r="D297" s="27" t="s">
        <v>1232</v>
      </c>
    </row>
    <row r="298" spans="2:4">
      <c r="B298" t="s">
        <v>753</v>
      </c>
      <c r="C298" s="47">
        <v>1139.1500000000001</v>
      </c>
      <c r="D298" s="27" t="s">
        <v>1233</v>
      </c>
    </row>
    <row r="299" spans="2:4">
      <c r="B299" t="s">
        <v>752</v>
      </c>
      <c r="C299" s="47">
        <v>1151.1500000000001</v>
      </c>
      <c r="D299" s="27" t="s">
        <v>1234</v>
      </c>
    </row>
    <row r="300" spans="2:4">
      <c r="B300" t="s">
        <v>751</v>
      </c>
      <c r="C300" s="47">
        <v>1181.3499999999999</v>
      </c>
      <c r="D300" s="27" t="s">
        <v>1235</v>
      </c>
    </row>
    <row r="301" spans="2:4">
      <c r="B301" t="s">
        <v>750</v>
      </c>
      <c r="C301" s="47">
        <v>1181.3499999999999</v>
      </c>
      <c r="D301" s="27" t="s">
        <v>1236</v>
      </c>
    </row>
    <row r="302" spans="2:4">
      <c r="B302" t="s">
        <v>749</v>
      </c>
      <c r="C302" s="47">
        <v>1213.4000000000001</v>
      </c>
      <c r="D302" s="27" t="s">
        <v>1237</v>
      </c>
    </row>
    <row r="303" spans="2:4">
      <c r="B303" s="57">
        <v>44208</v>
      </c>
      <c r="C303" s="47">
        <v>1226.1500000000001</v>
      </c>
      <c r="D303" s="27" t="s">
        <v>1238</v>
      </c>
    </row>
    <row r="304" spans="2:4">
      <c r="B304" s="57">
        <v>44239</v>
      </c>
      <c r="C304" s="47">
        <v>1279.3</v>
      </c>
      <c r="D304" s="27" t="s">
        <v>1239</v>
      </c>
    </row>
    <row r="305" spans="2:4">
      <c r="B305" s="57">
        <v>44267</v>
      </c>
      <c r="C305" s="47">
        <v>1315.55</v>
      </c>
      <c r="D305" s="27" t="s">
        <v>1240</v>
      </c>
    </row>
    <row r="306" spans="2:4">
      <c r="B306" s="57">
        <v>44359</v>
      </c>
      <c r="C306" s="47">
        <v>1229.3499999999999</v>
      </c>
      <c r="D306" s="27" t="s">
        <v>1241</v>
      </c>
    </row>
    <row r="307" spans="2:4">
      <c r="B307" s="57">
        <v>44389</v>
      </c>
      <c r="C307" s="47">
        <v>1238.1500000000001</v>
      </c>
      <c r="D307" s="27" t="s">
        <v>1242</v>
      </c>
    </row>
    <row r="308" spans="2:4">
      <c r="B308" s="57">
        <v>44420</v>
      </c>
      <c r="C308" s="47">
        <v>1251.95</v>
      </c>
      <c r="D308" s="27" t="s">
        <v>1243</v>
      </c>
    </row>
    <row r="309" spans="2:4">
      <c r="B309" s="57">
        <v>44451</v>
      </c>
      <c r="C309" s="47">
        <v>1236.3499999999999</v>
      </c>
      <c r="D309" s="27" t="s">
        <v>1244</v>
      </c>
    </row>
    <row r="310" spans="2:4">
      <c r="B310" s="57">
        <v>44481</v>
      </c>
      <c r="C310" s="47">
        <v>1229.1500000000001</v>
      </c>
      <c r="D310" s="27" t="s">
        <v>1245</v>
      </c>
    </row>
    <row r="311" spans="2:4">
      <c r="B311" t="s">
        <v>748</v>
      </c>
      <c r="C311" s="47">
        <v>1224.0999999999999</v>
      </c>
      <c r="D311" s="27" t="s">
        <v>1246</v>
      </c>
    </row>
    <row r="312" spans="2:4">
      <c r="B312" t="s">
        <v>747</v>
      </c>
      <c r="C312" s="47">
        <v>1221.95</v>
      </c>
      <c r="D312" s="27" t="s">
        <v>1247</v>
      </c>
    </row>
    <row r="313" spans="2:4">
      <c r="B313" t="s">
        <v>746</v>
      </c>
      <c r="C313" s="47">
        <v>1207</v>
      </c>
      <c r="D313" s="27" t="s">
        <v>1248</v>
      </c>
    </row>
    <row r="314" spans="2:4">
      <c r="B314" t="s">
        <v>745</v>
      </c>
      <c r="C314" s="47">
        <v>1210.45</v>
      </c>
      <c r="D314" s="27" t="s">
        <v>1249</v>
      </c>
    </row>
    <row r="315" spans="2:4">
      <c r="B315" t="s">
        <v>744</v>
      </c>
      <c r="C315" s="47">
        <v>1198.55</v>
      </c>
      <c r="D315" s="27" t="s">
        <v>1250</v>
      </c>
    </row>
    <row r="316" spans="2:4">
      <c r="B316" t="s">
        <v>743</v>
      </c>
      <c r="C316" s="47">
        <v>1166.3499999999999</v>
      </c>
      <c r="D316" s="27" t="s">
        <v>1251</v>
      </c>
    </row>
    <row r="317" spans="2:4">
      <c r="B317" t="s">
        <v>742</v>
      </c>
      <c r="C317" s="47">
        <v>1138.8499999999999</v>
      </c>
      <c r="D317" s="27" t="s">
        <v>1252</v>
      </c>
    </row>
    <row r="318" spans="2:4">
      <c r="B318" t="s">
        <v>741</v>
      </c>
      <c r="C318" s="47">
        <v>1143.45</v>
      </c>
      <c r="D318" s="27" t="s">
        <v>1253</v>
      </c>
    </row>
    <row r="319" spans="2:4">
      <c r="B319" t="s">
        <v>740</v>
      </c>
      <c r="C319" s="47">
        <v>1149.8</v>
      </c>
      <c r="D319" s="27" t="s">
        <v>1254</v>
      </c>
    </row>
    <row r="320" spans="2:4">
      <c r="B320" t="s">
        <v>739</v>
      </c>
      <c r="C320" s="47">
        <v>1132.6500000000001</v>
      </c>
      <c r="D320" s="27" t="s">
        <v>1255</v>
      </c>
    </row>
    <row r="321" spans="2:4">
      <c r="B321" t="s">
        <v>738</v>
      </c>
      <c r="C321" s="47">
        <v>1124.4000000000001</v>
      </c>
      <c r="D321" s="27" t="s">
        <v>1256</v>
      </c>
    </row>
    <row r="322" spans="2:4">
      <c r="B322" t="s">
        <v>737</v>
      </c>
      <c r="C322" s="47">
        <v>1128.05</v>
      </c>
      <c r="D322" s="27" t="s">
        <v>1257</v>
      </c>
    </row>
    <row r="323" spans="2:4">
      <c r="B323" t="s">
        <v>736</v>
      </c>
      <c r="C323" s="47">
        <v>1123.1500000000001</v>
      </c>
      <c r="D323" s="27" t="s">
        <v>1258</v>
      </c>
    </row>
    <row r="324" spans="2:4">
      <c r="B324" t="s">
        <v>735</v>
      </c>
      <c r="C324" s="47">
        <v>1135.5999999999999</v>
      </c>
      <c r="D324" s="27" t="s">
        <v>1259</v>
      </c>
    </row>
    <row r="325" spans="2:4">
      <c r="B325" t="s">
        <v>734</v>
      </c>
      <c r="C325" s="47">
        <v>1126.0999999999999</v>
      </c>
      <c r="D325" s="27" t="s">
        <v>1260</v>
      </c>
    </row>
    <row r="326" spans="2:4">
      <c r="B326" s="57">
        <v>44621</v>
      </c>
      <c r="C326" s="47">
        <v>1131.7</v>
      </c>
      <c r="D326" s="27" t="s">
        <v>1261</v>
      </c>
    </row>
    <row r="327" spans="2:4">
      <c r="B327" s="57">
        <v>44652</v>
      </c>
      <c r="C327" s="47">
        <v>1141</v>
      </c>
      <c r="D327" s="27" t="s">
        <v>1262</v>
      </c>
    </row>
    <row r="328" spans="2:4">
      <c r="B328" s="57">
        <v>44682</v>
      </c>
      <c r="C328" s="47">
        <v>1142.45</v>
      </c>
      <c r="D328" s="27" t="s">
        <v>1263</v>
      </c>
    </row>
    <row r="329" spans="2:4">
      <c r="B329" s="57">
        <v>44713</v>
      </c>
      <c r="C329" s="47">
        <v>1127</v>
      </c>
      <c r="D329" s="27" t="s">
        <v>1264</v>
      </c>
    </row>
    <row r="330" spans="2:4">
      <c r="B330" s="57">
        <v>44743</v>
      </c>
      <c r="C330" s="47">
        <v>1121.4000000000001</v>
      </c>
      <c r="D330" s="27" t="s">
        <v>1265</v>
      </c>
    </row>
    <row r="331" spans="2:4">
      <c r="B331" s="57">
        <v>44835</v>
      </c>
      <c r="C331" s="47">
        <v>1122.05</v>
      </c>
      <c r="D331" s="27" t="s">
        <v>1266</v>
      </c>
    </row>
    <row r="332" spans="2:4">
      <c r="B332" s="57">
        <v>44866</v>
      </c>
      <c r="C332" s="47">
        <v>1145.6500000000001</v>
      </c>
      <c r="D332" s="27" t="s">
        <v>1267</v>
      </c>
    </row>
    <row r="333" spans="2:4">
      <c r="B333" s="57">
        <v>44896</v>
      </c>
      <c r="C333" s="47">
        <v>1168.2</v>
      </c>
      <c r="D333" s="27" t="s">
        <v>1268</v>
      </c>
    </row>
    <row r="334" spans="2:4">
      <c r="B334" t="s">
        <v>733</v>
      </c>
      <c r="C334" s="47">
        <v>1164.3499999999999</v>
      </c>
      <c r="D334" s="27" t="s">
        <v>1269</v>
      </c>
    </row>
    <row r="335" spans="2:4">
      <c r="B335" t="s">
        <v>732</v>
      </c>
      <c r="C335" s="47">
        <v>1150.45</v>
      </c>
      <c r="D335" s="27" t="s">
        <v>1270</v>
      </c>
    </row>
    <row r="336" spans="2:4">
      <c r="B336" t="s">
        <v>731</v>
      </c>
      <c r="C336" s="47">
        <v>1141.8499999999999</v>
      </c>
      <c r="D336" s="27" t="s">
        <v>1271</v>
      </c>
    </row>
    <row r="337" spans="2:4">
      <c r="B337" t="s">
        <v>730</v>
      </c>
      <c r="C337" s="47">
        <v>1139.7</v>
      </c>
      <c r="D337" s="27" t="s">
        <v>1272</v>
      </c>
    </row>
    <row r="338" spans="2:4">
      <c r="B338" t="s">
        <v>729</v>
      </c>
      <c r="C338" s="47">
        <v>1146.1500000000001</v>
      </c>
      <c r="D338" s="27" t="s">
        <v>1273</v>
      </c>
    </row>
    <row r="339" spans="2:4">
      <c r="B339" t="s">
        <v>728</v>
      </c>
      <c r="C339" s="47">
        <v>1129.45</v>
      </c>
      <c r="D339" s="27" t="s">
        <v>1274</v>
      </c>
    </row>
    <row r="340" spans="2:4">
      <c r="B340" t="s">
        <v>727</v>
      </c>
      <c r="C340" s="47">
        <v>1122.25</v>
      </c>
      <c r="D340" s="27" t="s">
        <v>1275</v>
      </c>
    </row>
    <row r="341" spans="2:4">
      <c r="B341" t="s">
        <v>726</v>
      </c>
      <c r="C341" s="47">
        <v>1094.0999999999999</v>
      </c>
      <c r="D341" s="27" t="s">
        <v>1276</v>
      </c>
    </row>
    <row r="342" spans="2:4">
      <c r="B342" t="s">
        <v>725</v>
      </c>
      <c r="C342" s="47">
        <v>1084.4000000000001</v>
      </c>
      <c r="D342" s="27" t="s">
        <v>1277</v>
      </c>
    </row>
    <row r="343" spans="2:4">
      <c r="B343" t="s">
        <v>724</v>
      </c>
      <c r="C343" s="47">
        <v>1094.0999999999999</v>
      </c>
      <c r="D343" s="27" t="s">
        <v>1278</v>
      </c>
    </row>
    <row r="344" spans="2:4">
      <c r="B344" t="s">
        <v>723</v>
      </c>
      <c r="C344" s="47">
        <v>1135.55</v>
      </c>
      <c r="D344" s="27" t="s">
        <v>1279</v>
      </c>
    </row>
    <row r="345" spans="2:4">
      <c r="B345" t="s">
        <v>722</v>
      </c>
      <c r="C345" s="47">
        <v>1115.25</v>
      </c>
      <c r="D345" s="27" t="s">
        <v>1280</v>
      </c>
    </row>
    <row r="346" spans="2:4">
      <c r="B346" s="57">
        <v>44563</v>
      </c>
      <c r="C346" s="47">
        <v>1139.5</v>
      </c>
      <c r="D346" s="27" t="s">
        <v>1281</v>
      </c>
    </row>
    <row r="347" spans="2:4">
      <c r="B347" s="57">
        <v>44594</v>
      </c>
      <c r="C347" s="47">
        <v>1145.0999999999999</v>
      </c>
      <c r="D347" s="27" t="s">
        <v>1282</v>
      </c>
    </row>
    <row r="348" spans="2:4">
      <c r="B348" s="57">
        <v>44622</v>
      </c>
      <c r="C348" s="47">
        <v>1142.3</v>
      </c>
      <c r="D348" s="27" t="s">
        <v>1283</v>
      </c>
    </row>
    <row r="349" spans="2:4">
      <c r="B349" s="57">
        <v>44653</v>
      </c>
      <c r="C349" s="47">
        <v>1114.4000000000001</v>
      </c>
      <c r="D349" s="27" t="s">
        <v>1284</v>
      </c>
    </row>
    <row r="350" spans="2:4">
      <c r="B350" s="57">
        <v>44744</v>
      </c>
      <c r="C350" s="47">
        <v>1110.8</v>
      </c>
      <c r="D350" s="27" t="s">
        <v>1285</v>
      </c>
    </row>
    <row r="351" spans="2:4">
      <c r="B351" s="57">
        <v>44775</v>
      </c>
      <c r="C351" s="47">
        <v>1096.7</v>
      </c>
      <c r="D351" s="27" t="s">
        <v>1286</v>
      </c>
    </row>
    <row r="352" spans="2:4">
      <c r="B352" s="57">
        <v>44806</v>
      </c>
      <c r="C352" s="47">
        <v>1081.75</v>
      </c>
      <c r="D352" s="27" t="s">
        <v>1287</v>
      </c>
    </row>
    <row r="353" spans="2:4">
      <c r="B353" s="57">
        <v>44836</v>
      </c>
      <c r="C353" s="47">
        <v>1077.25</v>
      </c>
      <c r="D353" s="27" t="s">
        <v>1288</v>
      </c>
    </row>
    <row r="354" spans="2:4">
      <c r="B354" s="57">
        <v>44867</v>
      </c>
      <c r="C354" s="47">
        <v>1079.4000000000001</v>
      </c>
      <c r="D354" s="27" t="s">
        <v>1289</v>
      </c>
    </row>
    <row r="355" spans="2:4">
      <c r="B355" t="s">
        <v>721</v>
      </c>
      <c r="C355" s="47">
        <v>1055.6500000000001</v>
      </c>
      <c r="D355" s="27" t="s">
        <v>1290</v>
      </c>
    </row>
    <row r="356" spans="2:4">
      <c r="B356" t="s">
        <v>720</v>
      </c>
      <c r="C356" s="47">
        <v>1070.6500000000001</v>
      </c>
      <c r="D356" s="27" t="s">
        <v>1291</v>
      </c>
    </row>
    <row r="357" spans="2:4">
      <c r="B357" t="s">
        <v>719</v>
      </c>
      <c r="C357" s="47">
        <v>1073.6500000000001</v>
      </c>
      <c r="D357" s="27" t="s">
        <v>1292</v>
      </c>
    </row>
    <row r="358" spans="2:4">
      <c r="B358" t="s">
        <v>718</v>
      </c>
      <c r="C358" s="47">
        <v>1067.2</v>
      </c>
      <c r="D358" s="27" t="s">
        <v>1293</v>
      </c>
    </row>
    <row r="359" spans="2:4">
      <c r="B359" t="s">
        <v>717</v>
      </c>
      <c r="C359" s="47">
        <v>1062.5999999999999</v>
      </c>
      <c r="D359" s="27" t="s">
        <v>1294</v>
      </c>
    </row>
    <row r="360" spans="2:4">
      <c r="B360" t="s">
        <v>716</v>
      </c>
      <c r="C360" s="47">
        <v>1011.1</v>
      </c>
      <c r="D360" s="27" t="s">
        <v>1098</v>
      </c>
    </row>
    <row r="361" spans="2:4">
      <c r="B361" t="s">
        <v>715</v>
      </c>
      <c r="C361" s="47">
        <v>1004.25</v>
      </c>
      <c r="D361" s="27" t="s">
        <v>1295</v>
      </c>
    </row>
    <row r="362" spans="2:4">
      <c r="B362" t="s">
        <v>714</v>
      </c>
      <c r="C362" s="47">
        <v>1017</v>
      </c>
      <c r="D362" s="27" t="s">
        <v>1296</v>
      </c>
    </row>
    <row r="363" spans="2:4">
      <c r="B363" t="s">
        <v>713</v>
      </c>
      <c r="C363">
        <v>951.35</v>
      </c>
      <c r="D363" s="27" t="s">
        <v>1297</v>
      </c>
    </row>
    <row r="364" spans="2:4">
      <c r="B364" t="s">
        <v>712</v>
      </c>
      <c r="C364" s="47">
        <v>1008.6</v>
      </c>
      <c r="D364" s="27" t="s">
        <v>1298</v>
      </c>
    </row>
    <row r="365" spans="2:4">
      <c r="B365" t="s">
        <v>711</v>
      </c>
      <c r="C365" s="47">
        <v>1023.4</v>
      </c>
      <c r="D365" s="27" t="s">
        <v>1299</v>
      </c>
    </row>
    <row r="366" spans="2:4">
      <c r="B366" s="57">
        <v>44595</v>
      </c>
      <c r="C366" s="47">
        <v>1012.65</v>
      </c>
      <c r="D366" s="27" t="s">
        <v>1300</v>
      </c>
    </row>
    <row r="367" spans="2:4">
      <c r="B367" s="57">
        <v>44623</v>
      </c>
      <c r="C367" s="47">
        <v>1016.65</v>
      </c>
      <c r="D367" s="27" t="s">
        <v>1301</v>
      </c>
    </row>
    <row r="368" spans="2:4">
      <c r="B368" s="57">
        <v>44654</v>
      </c>
      <c r="C368" s="47">
        <v>1012.25</v>
      </c>
      <c r="D368" s="27" t="s">
        <v>1302</v>
      </c>
    </row>
    <row r="369" spans="2:4">
      <c r="B369" s="57">
        <v>44745</v>
      </c>
      <c r="C369">
        <v>983.8</v>
      </c>
      <c r="D369" s="27" t="s">
        <v>1303</v>
      </c>
    </row>
    <row r="370" spans="2:4">
      <c r="B370" s="57">
        <v>44776</v>
      </c>
      <c r="C370">
        <v>992.55</v>
      </c>
      <c r="D370" s="27" t="s">
        <v>1304</v>
      </c>
    </row>
    <row r="371" spans="2:4">
      <c r="B371" s="57">
        <v>44807</v>
      </c>
      <c r="C371" s="47">
        <v>1006.05</v>
      </c>
      <c r="D371" s="27" t="s">
        <v>1305</v>
      </c>
    </row>
    <row r="372" spans="2:4">
      <c r="B372" s="57">
        <v>44837</v>
      </c>
      <c r="C372" s="47">
        <v>1011.95</v>
      </c>
      <c r="D372" s="27" t="s">
        <v>1306</v>
      </c>
    </row>
    <row r="373" spans="2:4">
      <c r="B373" s="57">
        <v>44868</v>
      </c>
      <c r="C373" s="47">
        <v>1025</v>
      </c>
      <c r="D373" s="27" t="s">
        <v>1307</v>
      </c>
    </row>
    <row r="374" spans="2:4">
      <c r="B374" t="s">
        <v>710</v>
      </c>
      <c r="C374" s="47">
        <v>1040.3499999999999</v>
      </c>
      <c r="D374" s="27" t="s">
        <v>1308</v>
      </c>
    </row>
    <row r="375" spans="2:4">
      <c r="B375" t="s">
        <v>709</v>
      </c>
      <c r="C375" s="47">
        <v>1016.65</v>
      </c>
      <c r="D375" s="27" t="s">
        <v>1309</v>
      </c>
    </row>
    <row r="376" spans="2:4">
      <c r="B376" t="s">
        <v>708</v>
      </c>
      <c r="C376" s="47">
        <v>1020.9</v>
      </c>
      <c r="D376" s="27" t="s">
        <v>1310</v>
      </c>
    </row>
    <row r="377" spans="2:4">
      <c r="B377" t="s">
        <v>707</v>
      </c>
      <c r="C377" s="47">
        <v>1038.4000000000001</v>
      </c>
      <c r="D377" s="27" t="s">
        <v>1311</v>
      </c>
    </row>
    <row r="378" spans="2:4">
      <c r="B378" t="s">
        <v>706</v>
      </c>
      <c r="C378" s="47">
        <v>1064.75</v>
      </c>
      <c r="D378" s="27" t="s">
        <v>1312</v>
      </c>
    </row>
    <row r="379" spans="2:4">
      <c r="B379" t="s">
        <v>705</v>
      </c>
      <c r="C379" s="47">
        <v>1085.45</v>
      </c>
      <c r="D379" s="27" t="s">
        <v>1313</v>
      </c>
    </row>
    <row r="380" spans="2:4">
      <c r="B380" t="s">
        <v>704</v>
      </c>
      <c r="C380" s="47">
        <v>1075.55</v>
      </c>
      <c r="D380" s="27" t="s">
        <v>1314</v>
      </c>
    </row>
    <row r="381" spans="2:4">
      <c r="B381" t="s">
        <v>703</v>
      </c>
      <c r="C381" s="47">
        <v>1096.3</v>
      </c>
      <c r="D381" s="27" t="s">
        <v>1315</v>
      </c>
    </row>
    <row r="382" spans="2:4">
      <c r="B382" t="s">
        <v>702</v>
      </c>
      <c r="C382" s="47">
        <v>1064.05</v>
      </c>
      <c r="D382" s="27" t="s">
        <v>1316</v>
      </c>
    </row>
    <row r="383" spans="2:4">
      <c r="B383" t="s">
        <v>701</v>
      </c>
      <c r="C383" s="47">
        <v>1031.9000000000001</v>
      </c>
      <c r="D383" s="27" t="s">
        <v>1317</v>
      </c>
    </row>
    <row r="384" spans="2:4">
      <c r="B384" t="s">
        <v>700</v>
      </c>
      <c r="C384" s="47">
        <v>1012.15</v>
      </c>
      <c r="D384" s="27" t="s">
        <v>1318</v>
      </c>
    </row>
    <row r="385" spans="2:4">
      <c r="B385" t="s">
        <v>699</v>
      </c>
      <c r="C385" s="47">
        <v>1023.2</v>
      </c>
      <c r="D385" s="27" t="s">
        <v>1319</v>
      </c>
    </row>
    <row r="386" spans="2:4">
      <c r="B386" t="s">
        <v>698</v>
      </c>
      <c r="C386" s="47">
        <v>1009.6</v>
      </c>
      <c r="D386" s="27" t="s">
        <v>1320</v>
      </c>
    </row>
    <row r="387" spans="2:4">
      <c r="B387" s="57">
        <v>44565</v>
      </c>
      <c r="C387" s="47">
        <v>1041.9000000000001</v>
      </c>
      <c r="D387" s="27" t="s">
        <v>1321</v>
      </c>
    </row>
    <row r="388" spans="2:4">
      <c r="B388" s="57">
        <v>44655</v>
      </c>
      <c r="C388" s="47">
        <v>1085.55</v>
      </c>
      <c r="D388" s="27" t="s">
        <v>1322</v>
      </c>
    </row>
    <row r="389" spans="2:4">
      <c r="B389" s="57">
        <v>44685</v>
      </c>
      <c r="C389" s="47">
        <v>1080.25</v>
      </c>
      <c r="D389" s="27" t="s">
        <v>1323</v>
      </c>
    </row>
    <row r="390" spans="2:4">
      <c r="B390" s="57">
        <v>44716</v>
      </c>
      <c r="C390" s="47">
        <v>1084.0999999999999</v>
      </c>
      <c r="D390" s="27" t="s">
        <v>1324</v>
      </c>
    </row>
    <row r="391" spans="2:4">
      <c r="B391" s="57">
        <v>44746</v>
      </c>
      <c r="C391" s="47">
        <v>1061.95</v>
      </c>
      <c r="D391" s="27" t="s">
        <v>1325</v>
      </c>
    </row>
    <row r="392" spans="2:4">
      <c r="B392" s="57">
        <v>44777</v>
      </c>
      <c r="C392" s="47">
        <v>1087.75</v>
      </c>
      <c r="D392" s="27" t="s">
        <v>1171</v>
      </c>
    </row>
    <row r="393" spans="2:4">
      <c r="B393" s="57">
        <v>44869</v>
      </c>
      <c r="C393" s="47">
        <v>1234.7</v>
      </c>
      <c r="D393" s="27" t="s">
        <v>1326</v>
      </c>
    </row>
    <row r="394" spans="2:4">
      <c r="B394" s="57">
        <v>44899</v>
      </c>
      <c r="C394" s="47">
        <v>1222.8499999999999</v>
      </c>
      <c r="D394" s="27" t="s">
        <v>1327</v>
      </c>
    </row>
    <row r="395" spans="2:4">
      <c r="B395" t="s">
        <v>697</v>
      </c>
      <c r="C395" s="47">
        <v>1292.25</v>
      </c>
      <c r="D395" s="27" t="s">
        <v>1328</v>
      </c>
    </row>
    <row r="396" spans="2:4">
      <c r="B396" t="s">
        <v>696</v>
      </c>
      <c r="C396" s="47">
        <v>1286.5</v>
      </c>
      <c r="D396" s="27" t="s">
        <v>1329</v>
      </c>
    </row>
    <row r="397" spans="2:4">
      <c r="B397" t="s">
        <v>695</v>
      </c>
      <c r="C397" s="47">
        <v>1290.6500000000001</v>
      </c>
      <c r="D397" s="27" t="s">
        <v>1330</v>
      </c>
    </row>
    <row r="398" spans="2:4">
      <c r="B398" t="s">
        <v>694</v>
      </c>
      <c r="C398" s="47">
        <v>1320.65</v>
      </c>
      <c r="D398" s="27" t="s">
        <v>1331</v>
      </c>
    </row>
    <row r="399" spans="2:4">
      <c r="B399" t="s">
        <v>693</v>
      </c>
      <c r="C399" s="47">
        <v>1306.3499999999999</v>
      </c>
      <c r="D399" s="27" t="s">
        <v>1332</v>
      </c>
    </row>
    <row r="400" spans="2:4">
      <c r="B400" t="s">
        <v>692</v>
      </c>
      <c r="C400" s="47">
        <v>1257.3</v>
      </c>
      <c r="D400" s="27" t="s">
        <v>1333</v>
      </c>
    </row>
    <row r="401" spans="2:4">
      <c r="B401" t="s">
        <v>691</v>
      </c>
      <c r="C401" s="47">
        <v>1199.45</v>
      </c>
      <c r="D401" s="27" t="s">
        <v>1334</v>
      </c>
    </row>
    <row r="402" spans="2:4">
      <c r="B402" t="s">
        <v>690</v>
      </c>
      <c r="C402" s="47">
        <v>1237.8</v>
      </c>
      <c r="D402" s="27" t="s">
        <v>1335</v>
      </c>
    </row>
    <row r="403" spans="2:4">
      <c r="B403" t="s">
        <v>689</v>
      </c>
      <c r="C403" s="47">
        <v>1225.45</v>
      </c>
      <c r="D403" s="27" t="s">
        <v>1336</v>
      </c>
    </row>
    <row r="404" spans="2:4">
      <c r="B404" t="s">
        <v>688</v>
      </c>
      <c r="C404" s="47">
        <v>1200.6500000000001</v>
      </c>
      <c r="D404" s="27" t="s">
        <v>1337</v>
      </c>
    </row>
    <row r="405" spans="2:4">
      <c r="B405" t="s">
        <v>687</v>
      </c>
      <c r="C405" s="47">
        <v>1215.0999999999999</v>
      </c>
      <c r="D405" s="27" t="s">
        <v>1338</v>
      </c>
    </row>
    <row r="406" spans="2:4">
      <c r="B406" s="57">
        <v>44597</v>
      </c>
      <c r="C406" s="47">
        <v>1213.3499999999999</v>
      </c>
      <c r="D406" s="27" t="s">
        <v>1339</v>
      </c>
    </row>
    <row r="407" spans="2:4">
      <c r="B407" s="57">
        <v>44656</v>
      </c>
      <c r="C407" s="47">
        <v>1175.75</v>
      </c>
      <c r="D407" s="27" t="s">
        <v>1340</v>
      </c>
    </row>
    <row r="408" spans="2:4">
      <c r="B408" s="57">
        <v>44686</v>
      </c>
      <c r="C408" s="47">
        <v>1173.9000000000001</v>
      </c>
      <c r="D408" s="27" t="s">
        <v>1341</v>
      </c>
    </row>
    <row r="409" spans="2:4">
      <c r="B409" s="57">
        <v>44717</v>
      </c>
      <c r="C409" s="47">
        <v>1157.2</v>
      </c>
      <c r="D409" s="27" t="s">
        <v>1342</v>
      </c>
    </row>
    <row r="410" spans="2:4">
      <c r="B410" s="57">
        <v>44809</v>
      </c>
      <c r="C410" s="47">
        <v>1174.8499999999999</v>
      </c>
      <c r="D410" s="27" t="s">
        <v>1343</v>
      </c>
    </row>
    <row r="411" spans="2:4">
      <c r="B411" s="57">
        <v>44839</v>
      </c>
      <c r="C411" s="47">
        <v>1194.45</v>
      </c>
      <c r="D411" s="27" t="s">
        <v>1344</v>
      </c>
    </row>
    <row r="412" spans="2:4">
      <c r="B412" s="57">
        <v>44870</v>
      </c>
      <c r="C412" s="47">
        <v>1128.3</v>
      </c>
      <c r="D412" s="27" t="s">
        <v>1345</v>
      </c>
    </row>
    <row r="413" spans="2:4">
      <c r="B413" s="57">
        <v>44900</v>
      </c>
      <c r="C413" s="47">
        <v>1134</v>
      </c>
      <c r="D413" s="27" t="s">
        <v>1346</v>
      </c>
    </row>
    <row r="414" spans="2:4">
      <c r="B414" t="s">
        <v>686</v>
      </c>
      <c r="C414" s="47">
        <v>1139.25</v>
      </c>
      <c r="D414" s="27" t="s">
        <v>1347</v>
      </c>
    </row>
    <row r="415" spans="2:4">
      <c r="B415" t="s">
        <v>685</v>
      </c>
      <c r="C415" s="47">
        <v>1130.5999999999999</v>
      </c>
      <c r="D415" s="27" t="s">
        <v>1348</v>
      </c>
    </row>
    <row r="416" spans="2:4">
      <c r="B416" t="s">
        <v>684</v>
      </c>
      <c r="C416" s="47">
        <v>1167.05</v>
      </c>
      <c r="D416" s="27" t="s">
        <v>1349</v>
      </c>
    </row>
    <row r="417" spans="2:4">
      <c r="B417" t="s">
        <v>683</v>
      </c>
      <c r="C417" s="47">
        <v>1160.9000000000001</v>
      </c>
      <c r="D417" s="27" t="s">
        <v>1350</v>
      </c>
    </row>
    <row r="418" spans="2:4">
      <c r="B418" t="s">
        <v>682</v>
      </c>
      <c r="C418" s="47">
        <v>1177.8499999999999</v>
      </c>
      <c r="D418" s="27" t="s">
        <v>1351</v>
      </c>
    </row>
    <row r="419" spans="2:4">
      <c r="B419" t="s">
        <v>681</v>
      </c>
      <c r="C419" s="47">
        <v>1213.8</v>
      </c>
      <c r="D419" s="27" t="s">
        <v>1352</v>
      </c>
    </row>
    <row r="420" spans="2:4">
      <c r="B420" t="s">
        <v>680</v>
      </c>
      <c r="C420" s="47">
        <v>1196.55</v>
      </c>
      <c r="D420" s="27" t="s">
        <v>1353</v>
      </c>
    </row>
    <row r="421" spans="2:4">
      <c r="B421" t="s">
        <v>679</v>
      </c>
      <c r="C421" s="47">
        <v>1193.05</v>
      </c>
      <c r="D421" s="27" t="s">
        <v>1354</v>
      </c>
    </row>
    <row r="422" spans="2:4">
      <c r="B422" t="s">
        <v>678</v>
      </c>
      <c r="C422" s="47">
        <v>1171.2</v>
      </c>
      <c r="D422" s="27" t="s">
        <v>1355</v>
      </c>
    </row>
    <row r="423" spans="2:4">
      <c r="B423" t="s">
        <v>677</v>
      </c>
      <c r="C423" s="47">
        <v>1215.8</v>
      </c>
      <c r="D423" s="27" t="s">
        <v>1356</v>
      </c>
    </row>
    <row r="424" spans="2:4">
      <c r="B424" t="s">
        <v>676</v>
      </c>
      <c r="C424" s="47">
        <v>1225.2</v>
      </c>
      <c r="D424" s="27" t="s">
        <v>1357</v>
      </c>
    </row>
    <row r="425" spans="2:4">
      <c r="B425" t="s">
        <v>675</v>
      </c>
      <c r="C425" s="47">
        <v>1189.55</v>
      </c>
      <c r="D425" s="27" t="s">
        <v>1358</v>
      </c>
    </row>
    <row r="426" spans="2:4">
      <c r="B426" t="s">
        <v>674</v>
      </c>
      <c r="C426" s="47">
        <v>1153.25</v>
      </c>
      <c r="D426" s="27" t="s">
        <v>1359</v>
      </c>
    </row>
    <row r="427" spans="2:4">
      <c r="B427" s="57">
        <v>44567</v>
      </c>
      <c r="C427" s="47">
        <v>1143.2</v>
      </c>
      <c r="D427" s="27" t="s">
        <v>1360</v>
      </c>
    </row>
    <row r="428" spans="2:4">
      <c r="B428" s="57">
        <v>44598</v>
      </c>
      <c r="C428" s="47">
        <v>1208.5</v>
      </c>
      <c r="D428" s="27" t="s">
        <v>1361</v>
      </c>
    </row>
    <row r="429" spans="2:4">
      <c r="B429" s="57">
        <v>44626</v>
      </c>
      <c r="C429" s="47">
        <v>1199.6500000000001</v>
      </c>
      <c r="D429" s="27" t="s">
        <v>1362</v>
      </c>
    </row>
    <row r="430" spans="2:4">
      <c r="B430" s="57">
        <v>44718</v>
      </c>
      <c r="C430" s="47">
        <v>1200.25</v>
      </c>
      <c r="D430" s="27" t="s">
        <v>1363</v>
      </c>
    </row>
    <row r="431" spans="2:4">
      <c r="B431" s="57">
        <v>44748</v>
      </c>
      <c r="C431" s="47">
        <v>1214.0999999999999</v>
      </c>
      <c r="D431" s="27" t="s">
        <v>1364</v>
      </c>
    </row>
    <row r="432" spans="2:4">
      <c r="B432" s="57">
        <v>44779</v>
      </c>
      <c r="C432" s="47">
        <v>1204.25</v>
      </c>
      <c r="D432" s="27" t="s">
        <v>1365</v>
      </c>
    </row>
    <row r="433" spans="2:4">
      <c r="B433" s="57">
        <v>44810</v>
      </c>
      <c r="C433" s="47">
        <v>1204.5</v>
      </c>
      <c r="D433" s="27" t="s">
        <v>1366</v>
      </c>
    </row>
    <row r="434" spans="2:4">
      <c r="B434" s="57">
        <v>44840</v>
      </c>
      <c r="C434" s="47">
        <v>1177.3</v>
      </c>
      <c r="D434" s="27" t="s">
        <v>1367</v>
      </c>
    </row>
    <row r="435" spans="2:4">
      <c r="B435" t="s">
        <v>673</v>
      </c>
      <c r="C435" s="47">
        <v>1156.3</v>
      </c>
      <c r="D435" s="27" t="s">
        <v>1368</v>
      </c>
    </row>
    <row r="436" spans="2:4">
      <c r="B436" t="s">
        <v>672</v>
      </c>
      <c r="C436" s="47">
        <v>1154.55</v>
      </c>
      <c r="D436" s="27" t="s">
        <v>1369</v>
      </c>
    </row>
    <row r="437" spans="2:4">
      <c r="B437" t="s">
        <v>671</v>
      </c>
      <c r="C437" s="47">
        <v>1170.95</v>
      </c>
      <c r="D437" s="27" t="s">
        <v>1370</v>
      </c>
    </row>
    <row r="438" spans="2:4">
      <c r="B438" t="s">
        <v>670</v>
      </c>
      <c r="C438" s="47">
        <v>1127.3</v>
      </c>
      <c r="D438" s="27" t="s">
        <v>1371</v>
      </c>
    </row>
    <row r="439" spans="2:4">
      <c r="B439" t="s">
        <v>669</v>
      </c>
      <c r="C439" s="47">
        <v>1103.75</v>
      </c>
      <c r="D439" s="27" t="s">
        <v>1372</v>
      </c>
    </row>
    <row r="440" spans="2:4">
      <c r="B440" t="s">
        <v>668</v>
      </c>
      <c r="C440" s="47">
        <v>1054.8499999999999</v>
      </c>
      <c r="D440" s="27" t="s">
        <v>1373</v>
      </c>
    </row>
    <row r="441" spans="2:4">
      <c r="B441" t="s">
        <v>667</v>
      </c>
      <c r="C441" s="47">
        <v>1046.3499999999999</v>
      </c>
      <c r="D441" s="27" t="s">
        <v>1374</v>
      </c>
    </row>
    <row r="442" spans="2:4">
      <c r="B442" t="s">
        <v>666</v>
      </c>
      <c r="C442" s="47">
        <v>1025.05</v>
      </c>
      <c r="D442" s="27" t="s">
        <v>1375</v>
      </c>
    </row>
    <row r="443" spans="2:4">
      <c r="B443" t="s">
        <v>665</v>
      </c>
      <c r="C443" s="47">
        <v>1023.65</v>
      </c>
      <c r="D443" s="27" t="s">
        <v>1376</v>
      </c>
    </row>
    <row r="444" spans="2:4">
      <c r="B444" t="s">
        <v>664</v>
      </c>
      <c r="C444" s="47">
        <v>1044</v>
      </c>
      <c r="D444" s="27" t="s">
        <v>1377</v>
      </c>
    </row>
    <row r="445" spans="2:4">
      <c r="B445" t="s">
        <v>663</v>
      </c>
      <c r="C445" s="47">
        <v>1052.95</v>
      </c>
      <c r="D445" s="27" t="s">
        <v>1378</v>
      </c>
    </row>
    <row r="446" spans="2:4">
      <c r="B446" t="s">
        <v>662</v>
      </c>
      <c r="C446" s="47">
        <v>1081.3499999999999</v>
      </c>
      <c r="D446" s="27" t="s">
        <v>1379</v>
      </c>
    </row>
    <row r="447" spans="2:4">
      <c r="B447" t="s">
        <v>661</v>
      </c>
      <c r="C447" s="47">
        <v>1068.75</v>
      </c>
      <c r="D447" s="27" t="s">
        <v>1380</v>
      </c>
    </row>
    <row r="448" spans="2:4">
      <c r="B448" t="s">
        <v>660</v>
      </c>
      <c r="C448" s="47">
        <v>1059.1500000000001</v>
      </c>
      <c r="D448" s="27" t="s">
        <v>1378</v>
      </c>
    </row>
    <row r="449" spans="2:4">
      <c r="B449" s="57">
        <v>44568</v>
      </c>
      <c r="C449" s="47">
        <v>1068.2</v>
      </c>
      <c r="D449" s="27" t="s">
        <v>1381</v>
      </c>
    </row>
    <row r="450" spans="2:4">
      <c r="B450" s="57">
        <v>44658</v>
      </c>
      <c r="C450" s="47">
        <v>1063.7</v>
      </c>
      <c r="D450" s="27" t="s">
        <v>1382</v>
      </c>
    </row>
    <row r="451" spans="2:4">
      <c r="B451" s="57">
        <v>44688</v>
      </c>
      <c r="C451" s="47">
        <v>1071.1500000000001</v>
      </c>
      <c r="D451" s="27" t="s">
        <v>1383</v>
      </c>
    </row>
    <row r="452" spans="2:4">
      <c r="B452" s="57">
        <v>44719</v>
      </c>
      <c r="C452" s="47">
        <v>1074.55</v>
      </c>
      <c r="D452" s="27" t="s">
        <v>1384</v>
      </c>
    </row>
    <row r="453" spans="2:4">
      <c r="B453" s="57">
        <v>44749</v>
      </c>
      <c r="C453" s="47">
        <v>1083.5999999999999</v>
      </c>
      <c r="D453" s="27" t="s">
        <v>1385</v>
      </c>
    </row>
    <row r="454" spans="2:4">
      <c r="B454" s="57">
        <v>44780</v>
      </c>
      <c r="C454" s="47">
        <v>1070.0999999999999</v>
      </c>
      <c r="D454" s="27" t="s">
        <v>1386</v>
      </c>
    </row>
    <row r="455" spans="2:4">
      <c r="B455" s="57">
        <v>44872</v>
      </c>
      <c r="C455" s="47">
        <v>1077.45</v>
      </c>
      <c r="D455" s="27" t="s">
        <v>1387</v>
      </c>
    </row>
    <row r="456" spans="2:4">
      <c r="B456" s="57">
        <v>44902</v>
      </c>
      <c r="C456" s="47">
        <v>1070.0999999999999</v>
      </c>
      <c r="D456" s="27" t="s">
        <v>1388</v>
      </c>
    </row>
    <row r="457" spans="2:4">
      <c r="B457" t="s">
        <v>659</v>
      </c>
      <c r="C457" s="47">
        <v>1062.8499999999999</v>
      </c>
      <c r="D457" s="27" t="s">
        <v>1389</v>
      </c>
    </row>
    <row r="458" spans="2:4">
      <c r="B458" t="s">
        <v>658</v>
      </c>
      <c r="C458" s="47">
        <v>1072.2</v>
      </c>
      <c r="D458" s="27" t="s">
        <v>1390</v>
      </c>
    </row>
    <row r="459" spans="2:4">
      <c r="B459" t="s">
        <v>657</v>
      </c>
      <c r="C459" s="47">
        <v>1078.1500000000001</v>
      </c>
      <c r="D459" s="27" t="s">
        <v>1391</v>
      </c>
    </row>
    <row r="460" spans="2:4">
      <c r="B460" t="s">
        <v>656</v>
      </c>
      <c r="C460" s="47">
        <v>1074.1500000000001</v>
      </c>
      <c r="D460" s="27" t="s">
        <v>1392</v>
      </c>
    </row>
    <row r="461" spans="2:4">
      <c r="B461" t="s">
        <v>655</v>
      </c>
      <c r="C461" s="47">
        <v>1099.9000000000001</v>
      </c>
      <c r="D461" s="27" t="s">
        <v>1393</v>
      </c>
    </row>
    <row r="462" spans="2:4">
      <c r="B462" t="s">
        <v>654</v>
      </c>
      <c r="C462" s="47">
        <v>1109.05</v>
      </c>
      <c r="D462" s="27" t="s">
        <v>1394</v>
      </c>
    </row>
    <row r="463" spans="2:4">
      <c r="B463" t="s">
        <v>653</v>
      </c>
      <c r="C463" s="47">
        <v>1105.05</v>
      </c>
      <c r="D463" s="27" t="s">
        <v>1395</v>
      </c>
    </row>
    <row r="464" spans="2:4">
      <c r="B464" t="s">
        <v>652</v>
      </c>
      <c r="C464" s="47">
        <v>1131.1500000000001</v>
      </c>
      <c r="D464" s="27" t="s">
        <v>1396</v>
      </c>
    </row>
    <row r="465" spans="2:4">
      <c r="B465" t="s">
        <v>651</v>
      </c>
      <c r="C465" s="47">
        <v>1112.55</v>
      </c>
      <c r="D465" s="27" t="s">
        <v>1397</v>
      </c>
    </row>
    <row r="466" spans="2:4">
      <c r="B466" t="s">
        <v>650</v>
      </c>
      <c r="C466" s="47">
        <v>1114.95</v>
      </c>
      <c r="D466" s="27" t="s">
        <v>1398</v>
      </c>
    </row>
    <row r="467" spans="2:4">
      <c r="B467" t="s">
        <v>649</v>
      </c>
      <c r="C467" s="47">
        <v>1113.1500000000001</v>
      </c>
      <c r="D467" s="27" t="s">
        <v>1399</v>
      </c>
    </row>
    <row r="468" spans="2:4">
      <c r="B468" t="s">
        <v>648</v>
      </c>
      <c r="C468" s="47">
        <v>1097.25</v>
      </c>
      <c r="D468" s="27" t="s">
        <v>1400</v>
      </c>
    </row>
    <row r="469" spans="2:4">
      <c r="B469" t="s">
        <v>647</v>
      </c>
      <c r="C469" s="47">
        <v>1140.95</v>
      </c>
      <c r="D469" s="27" t="s">
        <v>1401</v>
      </c>
    </row>
    <row r="470" spans="2:4">
      <c r="B470" s="57">
        <v>44569</v>
      </c>
      <c r="C470" s="47">
        <v>1185.5999999999999</v>
      </c>
      <c r="D470" s="27" t="s">
        <v>1402</v>
      </c>
    </row>
    <row r="471" spans="2:4">
      <c r="B471" s="57">
        <v>44600</v>
      </c>
      <c r="C471" s="47">
        <v>1163.25</v>
      </c>
      <c r="D471" s="27" t="s">
        <v>1403</v>
      </c>
    </row>
    <row r="472" spans="2:4">
      <c r="B472" s="57">
        <v>44628</v>
      </c>
      <c r="C472" s="47">
        <v>1162.0999999999999</v>
      </c>
      <c r="D472" s="27" t="s">
        <v>1404</v>
      </c>
    </row>
    <row r="473" spans="2:4">
      <c r="B473" s="57">
        <v>44659</v>
      </c>
      <c r="C473" s="47">
        <v>1187.45</v>
      </c>
      <c r="D473" s="27" t="s">
        <v>1405</v>
      </c>
    </row>
    <row r="474" spans="2:4">
      <c r="B474" s="57">
        <v>44689</v>
      </c>
      <c r="C474" s="47">
        <v>1184.45</v>
      </c>
      <c r="D474" s="27" t="s">
        <v>1406</v>
      </c>
    </row>
    <row r="475" spans="2:4">
      <c r="B475" s="57">
        <v>44781</v>
      </c>
      <c r="C475" s="47">
        <v>1199.3499999999999</v>
      </c>
      <c r="D475" s="27" t="s">
        <v>1027</v>
      </c>
    </row>
    <row r="476" spans="2:4">
      <c r="B476" s="57">
        <v>44842</v>
      </c>
      <c r="C476" s="47">
        <v>1212.7</v>
      </c>
      <c r="D476" s="27" t="s">
        <v>1407</v>
      </c>
    </row>
    <row r="477" spans="2:4">
      <c r="B477" s="57">
        <v>44873</v>
      </c>
      <c r="C477" s="47">
        <v>1198.6500000000001</v>
      </c>
      <c r="D477" s="27" t="s">
        <v>1408</v>
      </c>
    </row>
    <row r="478" spans="2:4">
      <c r="B478" s="57">
        <v>44903</v>
      </c>
      <c r="C478" s="47">
        <v>1185.25</v>
      </c>
      <c r="D478" s="27" t="s">
        <v>1409</v>
      </c>
    </row>
    <row r="479" spans="2:4">
      <c r="B479" t="s">
        <v>646</v>
      </c>
      <c r="C479" s="47">
        <v>1176.3</v>
      </c>
      <c r="D479" s="27" t="s">
        <v>1410</v>
      </c>
    </row>
    <row r="480" spans="2:4">
      <c r="B480" t="s">
        <v>645</v>
      </c>
      <c r="C480" s="47">
        <v>1173.45</v>
      </c>
      <c r="D480" s="27" t="s">
        <v>1411</v>
      </c>
    </row>
    <row r="481" spans="2:4">
      <c r="B481" t="s">
        <v>644</v>
      </c>
      <c r="C481" s="47">
        <v>1182.1500000000001</v>
      </c>
      <c r="D481" s="27" t="s">
        <v>1412</v>
      </c>
    </row>
    <row r="482" spans="2:4">
      <c r="B482" t="s">
        <v>643</v>
      </c>
      <c r="C482" s="47">
        <v>1160.25</v>
      </c>
      <c r="D482" s="27" t="s">
        <v>1413</v>
      </c>
    </row>
    <row r="483" spans="2:4">
      <c r="B483" t="s">
        <v>642</v>
      </c>
      <c r="C483" s="47">
        <v>1118.6500000000001</v>
      </c>
      <c r="D483" s="27" t="s">
        <v>1414</v>
      </c>
    </row>
    <row r="484" spans="2:4">
      <c r="B484" t="s">
        <v>641</v>
      </c>
      <c r="C484" s="47">
        <v>1127.3</v>
      </c>
      <c r="D484" s="27" t="s">
        <v>1415</v>
      </c>
    </row>
    <row r="485" spans="2:4">
      <c r="B485" t="s">
        <v>640</v>
      </c>
      <c r="C485" s="47">
        <v>1148.3</v>
      </c>
      <c r="D485" s="27" t="s">
        <v>1416</v>
      </c>
    </row>
    <row r="486" spans="2:4">
      <c r="B486" t="s">
        <v>639</v>
      </c>
      <c r="C486" s="47">
        <v>1144.55</v>
      </c>
      <c r="D486" s="27" t="s">
        <v>1417</v>
      </c>
    </row>
    <row r="487" spans="2:4">
      <c r="B487" t="s">
        <v>638</v>
      </c>
      <c r="C487" s="47">
        <v>1123.75</v>
      </c>
      <c r="D487" s="27" t="s">
        <v>1418</v>
      </c>
    </row>
    <row r="488" spans="2:4">
      <c r="B488" t="s">
        <v>637</v>
      </c>
      <c r="C488" s="47">
        <v>1106.3499999999999</v>
      </c>
      <c r="D488" s="27" t="s">
        <v>1419</v>
      </c>
    </row>
    <row r="489" spans="2:4">
      <c r="B489" t="s">
        <v>636</v>
      </c>
      <c r="C489" s="47">
        <v>1110.3499999999999</v>
      </c>
      <c r="D489" s="27" t="s">
        <v>1420</v>
      </c>
    </row>
    <row r="490" spans="2:4">
      <c r="B490" s="57">
        <v>44570</v>
      </c>
      <c r="C490" s="47">
        <v>1104.45</v>
      </c>
      <c r="D490" s="27" t="s">
        <v>1421</v>
      </c>
    </row>
    <row r="491" spans="2:4">
      <c r="B491" s="57">
        <v>44601</v>
      </c>
      <c r="C491" s="47">
        <v>1072.8</v>
      </c>
      <c r="D491" s="27" t="s">
        <v>1422</v>
      </c>
    </row>
    <row r="492" spans="2:4">
      <c r="B492" s="57">
        <v>44690</v>
      </c>
      <c r="C492" s="47">
        <v>1059.95</v>
      </c>
      <c r="D492" s="27" t="s">
        <v>1423</v>
      </c>
    </row>
    <row r="493" spans="2:4">
      <c r="B493" s="57">
        <v>44721</v>
      </c>
      <c r="C493" s="47">
        <v>1054.8499999999999</v>
      </c>
      <c r="D493" s="27" t="s">
        <v>1424</v>
      </c>
    </row>
    <row r="494" spans="2:4">
      <c r="B494" s="57">
        <v>44751</v>
      </c>
      <c r="C494" s="47">
        <v>1106.9000000000001</v>
      </c>
      <c r="D494" s="27" t="s">
        <v>1425</v>
      </c>
    </row>
    <row r="495" spans="2:4">
      <c r="B495" s="57">
        <v>44782</v>
      </c>
      <c r="C495" s="47">
        <v>1133.55</v>
      </c>
      <c r="D495" s="27" t="s">
        <v>1426</v>
      </c>
    </row>
    <row r="496" spans="2:4">
      <c r="B496" s="57">
        <v>44813</v>
      </c>
      <c r="C496" s="47">
        <v>1114</v>
      </c>
      <c r="D496" s="27" t="s">
        <v>1427</v>
      </c>
    </row>
    <row r="497" spans="2:4">
      <c r="B497" s="57">
        <v>44904</v>
      </c>
      <c r="C497" s="47">
        <v>1134.55</v>
      </c>
      <c r="D497" s="27" t="s">
        <v>1428</v>
      </c>
    </row>
    <row r="498" spans="2:4">
      <c r="B498" t="s">
        <v>635</v>
      </c>
      <c r="C498" s="47">
        <v>1172.9000000000001</v>
      </c>
      <c r="D498" s="27" t="s">
        <v>1429</v>
      </c>
    </row>
    <row r="499" spans="2:4">
      <c r="B499" t="s">
        <v>634</v>
      </c>
      <c r="C499" s="47">
        <v>1169.9000000000001</v>
      </c>
      <c r="D499" s="27" t="s">
        <v>1430</v>
      </c>
    </row>
    <row r="500" spans="2:4">
      <c r="B500" t="s">
        <v>633</v>
      </c>
      <c r="C500" s="47">
        <v>1160</v>
      </c>
      <c r="D500" s="27" t="s">
        <v>1431</v>
      </c>
    </row>
    <row r="501" spans="2:4">
      <c r="B501" t="s">
        <v>632</v>
      </c>
      <c r="C501" s="47">
        <v>1099.7</v>
      </c>
      <c r="D501" s="27" t="s">
        <v>1432</v>
      </c>
    </row>
    <row r="502" spans="2:4">
      <c r="B502" t="s">
        <v>631</v>
      </c>
      <c r="C502" s="47">
        <v>1122.95</v>
      </c>
      <c r="D502" s="27" t="s">
        <v>1433</v>
      </c>
    </row>
    <row r="503" spans="2:4">
      <c r="B503" t="s">
        <v>630</v>
      </c>
      <c r="C503" s="47">
        <v>1129.1500000000001</v>
      </c>
      <c r="D503" s="27" t="s">
        <v>1434</v>
      </c>
    </row>
    <row r="504" spans="2:4">
      <c r="B504" t="s">
        <v>629</v>
      </c>
      <c r="C504" s="47">
        <v>1119.6500000000001</v>
      </c>
      <c r="D504" s="27" t="s">
        <v>1435</v>
      </c>
    </row>
    <row r="505" spans="2:4">
      <c r="B505" t="s">
        <v>628</v>
      </c>
      <c r="C505" s="47">
        <v>1139.75</v>
      </c>
      <c r="D505" s="27" t="s">
        <v>1436</v>
      </c>
    </row>
    <row r="506" spans="2:4">
      <c r="B506" t="s">
        <v>627</v>
      </c>
      <c r="C506" s="47">
        <v>1179.75</v>
      </c>
      <c r="D506" s="27" t="s">
        <v>1437</v>
      </c>
    </row>
    <row r="507" spans="2:4">
      <c r="B507" t="s">
        <v>626</v>
      </c>
      <c r="C507" s="47">
        <v>1118.0999999999999</v>
      </c>
      <c r="D507" s="27" t="s">
        <v>1438</v>
      </c>
    </row>
    <row r="508" spans="2:4">
      <c r="B508" t="s">
        <v>625</v>
      </c>
      <c r="C508" s="47">
        <v>1146.8499999999999</v>
      </c>
      <c r="D508" s="27" t="s">
        <v>1439</v>
      </c>
    </row>
    <row r="509" spans="2:4">
      <c r="B509" t="s">
        <v>624</v>
      </c>
      <c r="C509" s="47">
        <v>1133.2</v>
      </c>
      <c r="D509" s="27" t="s">
        <v>1440</v>
      </c>
    </row>
    <row r="510" spans="2:4">
      <c r="B510" t="s">
        <v>623</v>
      </c>
      <c r="C510" s="47">
        <v>1133.5</v>
      </c>
      <c r="D510" s="27" t="s">
        <v>1287</v>
      </c>
    </row>
    <row r="511" spans="2:4">
      <c r="B511" t="s">
        <v>622</v>
      </c>
      <c r="C511" s="47">
        <v>1147.9000000000001</v>
      </c>
      <c r="D511" s="27" t="s">
        <v>1441</v>
      </c>
    </row>
    <row r="512" spans="2:4">
      <c r="B512" s="57">
        <v>44630</v>
      </c>
      <c r="C512" s="47">
        <v>1135.3</v>
      </c>
      <c r="D512" s="27" t="s">
        <v>1442</v>
      </c>
    </row>
    <row r="513" spans="2:4">
      <c r="B513" s="57">
        <v>44661</v>
      </c>
      <c r="C513" s="47">
        <v>1197.3499999999999</v>
      </c>
      <c r="D513" s="27" t="s">
        <v>1443</v>
      </c>
    </row>
    <row r="514" spans="2:4">
      <c r="B514" s="57">
        <v>44722</v>
      </c>
      <c r="C514" s="47">
        <v>1246.25</v>
      </c>
      <c r="D514" s="27" t="s">
        <v>1444</v>
      </c>
    </row>
    <row r="515" spans="2:4">
      <c r="B515" s="57">
        <v>44752</v>
      </c>
      <c r="C515" s="47">
        <v>1310.3499999999999</v>
      </c>
      <c r="D515" s="27" t="s">
        <v>1445</v>
      </c>
    </row>
    <row r="516" spans="2:4">
      <c r="B516" s="57">
        <v>44844</v>
      </c>
      <c r="C516" s="47">
        <v>1332.5</v>
      </c>
      <c r="D516" s="27" t="s">
        <v>1446</v>
      </c>
    </row>
    <row r="517" spans="2:4">
      <c r="B517" s="57">
        <v>44875</v>
      </c>
      <c r="C517" s="47">
        <v>1310.6500000000001</v>
      </c>
      <c r="D517" s="27" t="s">
        <v>1447</v>
      </c>
    </row>
    <row r="518" spans="2:4">
      <c r="B518" s="57">
        <v>44905</v>
      </c>
      <c r="C518" s="47">
        <v>1293.45</v>
      </c>
      <c r="D518" s="27" t="s">
        <v>1448</v>
      </c>
    </row>
    <row r="519" spans="2:4">
      <c r="B519" t="s">
        <v>621</v>
      </c>
      <c r="C519" s="47">
        <v>1304.05</v>
      </c>
      <c r="D519" s="27" t="s">
        <v>1449</v>
      </c>
    </row>
    <row r="520" spans="2:4">
      <c r="B520" t="s">
        <v>620</v>
      </c>
      <c r="C520" s="47">
        <v>1311.95</v>
      </c>
      <c r="D520" s="27" t="s">
        <v>1450</v>
      </c>
    </row>
    <row r="521" spans="2:4">
      <c r="B521" t="s">
        <v>619</v>
      </c>
      <c r="C521" s="47">
        <v>1410.5</v>
      </c>
      <c r="D521" s="27" t="s">
        <v>1451</v>
      </c>
    </row>
    <row r="522" spans="2:4">
      <c r="B522" t="s">
        <v>618</v>
      </c>
      <c r="C522" s="47">
        <v>1399.2</v>
      </c>
      <c r="D522" s="27" t="s">
        <v>1452</v>
      </c>
    </row>
    <row r="523" spans="2:4">
      <c r="B523" t="s">
        <v>617</v>
      </c>
      <c r="C523" s="47">
        <v>1380.95</v>
      </c>
      <c r="D523" s="27" t="s">
        <v>1453</v>
      </c>
    </row>
    <row r="524" spans="2:4">
      <c r="B524" t="s">
        <v>616</v>
      </c>
      <c r="C524" s="47">
        <v>1403.15</v>
      </c>
      <c r="D524" s="27" t="s">
        <v>1454</v>
      </c>
    </row>
    <row r="525" spans="2:4">
      <c r="B525" t="s">
        <v>615</v>
      </c>
      <c r="C525" s="47">
        <v>1423.45</v>
      </c>
      <c r="D525" s="27" t="s">
        <v>1455</v>
      </c>
    </row>
    <row r="526" spans="2:4">
      <c r="B526" t="s">
        <v>614</v>
      </c>
      <c r="C526" s="47">
        <v>1450.9</v>
      </c>
      <c r="D526" s="27" t="s">
        <v>1456</v>
      </c>
    </row>
    <row r="527" spans="2:4">
      <c r="B527" t="s">
        <v>613</v>
      </c>
      <c r="C527" s="47">
        <v>1490.3</v>
      </c>
      <c r="D527" s="27" t="s">
        <v>1457</v>
      </c>
    </row>
    <row r="528" spans="2:4">
      <c r="B528" t="s">
        <v>612</v>
      </c>
      <c r="C528" s="47">
        <v>1475.25</v>
      </c>
      <c r="D528" s="27" t="s">
        <v>1458</v>
      </c>
    </row>
    <row r="529" spans="2:4">
      <c r="B529" t="s">
        <v>611</v>
      </c>
      <c r="C529" s="47">
        <v>1470.6</v>
      </c>
      <c r="D529" s="27" t="s">
        <v>1459</v>
      </c>
    </row>
    <row r="530" spans="2:4">
      <c r="B530" t="s">
        <v>610</v>
      </c>
      <c r="C530" s="47">
        <v>1484.5</v>
      </c>
      <c r="D530" s="27" t="s">
        <v>1460</v>
      </c>
    </row>
    <row r="531" spans="2:4">
      <c r="B531" s="57">
        <v>44572</v>
      </c>
      <c r="C531" s="47">
        <v>1590.55</v>
      </c>
      <c r="D531" s="27" t="s">
        <v>1461</v>
      </c>
    </row>
    <row r="532" spans="2:4">
      <c r="B532" s="57">
        <v>44603</v>
      </c>
      <c r="C532" s="47">
        <v>1601.35</v>
      </c>
      <c r="D532" s="27" t="s">
        <v>1462</v>
      </c>
    </row>
    <row r="533" spans="2:4">
      <c r="B533" s="57">
        <v>44631</v>
      </c>
      <c r="C533" s="47">
        <v>1597.35</v>
      </c>
      <c r="D533" s="27" t="s">
        <v>1463</v>
      </c>
    </row>
    <row r="534" spans="2:4">
      <c r="B534" s="57">
        <v>44662</v>
      </c>
      <c r="C534" s="47">
        <v>1619.3</v>
      </c>
      <c r="D534" s="27" t="s">
        <v>1464</v>
      </c>
    </row>
    <row r="535" spans="2:4">
      <c r="B535" s="57">
        <v>44753</v>
      </c>
      <c r="C535" s="47">
        <v>1656.55</v>
      </c>
      <c r="D535" s="27" t="s">
        <v>1465</v>
      </c>
    </row>
    <row r="536" spans="2:4">
      <c r="B536" s="57">
        <v>44815</v>
      </c>
      <c r="C536" s="47">
        <v>1622.45</v>
      </c>
      <c r="D536" s="27" t="s">
        <v>1466</v>
      </c>
    </row>
    <row r="537" spans="2:4">
      <c r="B537" s="57">
        <v>44845</v>
      </c>
      <c r="C537" s="47">
        <v>1600.4</v>
      </c>
      <c r="D537" s="27" t="s">
        <v>1467</v>
      </c>
    </row>
    <row r="538" spans="2:4">
      <c r="B538" s="57">
        <v>44876</v>
      </c>
      <c r="C538" s="47">
        <v>1681.75</v>
      </c>
      <c r="D538" s="27" t="s">
        <v>1468</v>
      </c>
    </row>
    <row r="539" spans="2:4">
      <c r="B539" t="s">
        <v>609</v>
      </c>
      <c r="C539" s="47">
        <v>1782.6</v>
      </c>
      <c r="D539" s="27" t="s">
        <v>1469</v>
      </c>
    </row>
    <row r="540" spans="2:4">
      <c r="B540" t="s">
        <v>608</v>
      </c>
      <c r="C540" s="47">
        <v>1760.9</v>
      </c>
      <c r="D540" s="27" t="s">
        <v>1470</v>
      </c>
    </row>
    <row r="541" spans="2:4">
      <c r="B541" t="s">
        <v>607</v>
      </c>
      <c r="C541" s="47">
        <v>1751.25</v>
      </c>
      <c r="D541" s="27" t="s">
        <v>1471</v>
      </c>
    </row>
    <row r="542" spans="2:4">
      <c r="B542" t="s">
        <v>606</v>
      </c>
      <c r="C542" s="47">
        <v>1860.05</v>
      </c>
      <c r="D542" s="27" t="s">
        <v>1472</v>
      </c>
    </row>
    <row r="543" spans="2:4">
      <c r="B543" t="s">
        <v>605</v>
      </c>
      <c r="C543" s="47">
        <v>1842.6</v>
      </c>
      <c r="D543" s="27" t="s">
        <v>1473</v>
      </c>
    </row>
    <row r="544" spans="2:4">
      <c r="B544" t="s">
        <v>604</v>
      </c>
      <c r="C544" s="47">
        <v>1803.95</v>
      </c>
      <c r="D544" s="27" t="s">
        <v>1474</v>
      </c>
    </row>
    <row r="545" spans="2:4">
      <c r="B545" t="s">
        <v>603</v>
      </c>
      <c r="C545" s="47">
        <v>1831.8</v>
      </c>
      <c r="D545" s="27" t="s">
        <v>1475</v>
      </c>
    </row>
    <row r="546" spans="2:4">
      <c r="B546" t="s">
        <v>602</v>
      </c>
      <c r="C546" s="47">
        <v>1798.65</v>
      </c>
      <c r="D546" s="27" t="s">
        <v>1476</v>
      </c>
    </row>
    <row r="547" spans="2:4">
      <c r="B547" t="s">
        <v>601</v>
      </c>
      <c r="C547" s="47">
        <v>1771.95</v>
      </c>
      <c r="D547" s="27" t="s">
        <v>1477</v>
      </c>
    </row>
    <row r="548" spans="2:4">
      <c r="B548" t="s">
        <v>600</v>
      </c>
      <c r="C548" s="47">
        <v>1741.05</v>
      </c>
      <c r="D548" s="27" t="s">
        <v>1478</v>
      </c>
    </row>
    <row r="549" spans="2:4">
      <c r="B549" t="s">
        <v>599</v>
      </c>
      <c r="C549" s="47">
        <v>1742.05</v>
      </c>
      <c r="D549" s="27" t="s">
        <v>1479</v>
      </c>
    </row>
    <row r="550" spans="2:4">
      <c r="B550" t="s">
        <v>598</v>
      </c>
      <c r="C550" s="47">
        <v>1814.95</v>
      </c>
      <c r="D550" s="27" t="s">
        <v>1480</v>
      </c>
    </row>
    <row r="551" spans="2:4">
      <c r="B551" t="s">
        <v>597</v>
      </c>
      <c r="C551" s="47">
        <v>1804.95</v>
      </c>
      <c r="D551" s="27" t="s">
        <v>1481</v>
      </c>
    </row>
    <row r="552" spans="2:4">
      <c r="B552" s="57">
        <v>44573</v>
      </c>
      <c r="C552" s="47">
        <v>1817.65</v>
      </c>
      <c r="D552" s="27" t="s">
        <v>1482</v>
      </c>
    </row>
    <row r="553" spans="2:4">
      <c r="B553" s="57">
        <v>44604</v>
      </c>
      <c r="C553" s="47">
        <v>1819.75</v>
      </c>
      <c r="D553" s="27" t="s">
        <v>1483</v>
      </c>
    </row>
    <row r="554" spans="2:4">
      <c r="B554" s="57">
        <v>44693</v>
      </c>
      <c r="C554" s="47">
        <v>1772.6</v>
      </c>
      <c r="D554" s="27" t="s">
        <v>1484</v>
      </c>
    </row>
    <row r="555" spans="2:4">
      <c r="B555" s="57">
        <v>44724</v>
      </c>
      <c r="C555" s="47">
        <v>1771.95</v>
      </c>
      <c r="D555" s="27" t="s">
        <v>1485</v>
      </c>
    </row>
    <row r="556" spans="2:4">
      <c r="B556" s="57">
        <v>44754</v>
      </c>
      <c r="C556" s="47">
        <v>1789.65</v>
      </c>
      <c r="D556" s="27" t="s">
        <v>1486</v>
      </c>
    </row>
    <row r="557" spans="2:4">
      <c r="B557" s="57">
        <v>44785</v>
      </c>
      <c r="C557" s="47">
        <v>1912.2</v>
      </c>
      <c r="D557" s="27" t="s">
        <v>1487</v>
      </c>
    </row>
    <row r="558" spans="2:4">
      <c r="B558" s="57">
        <v>44816</v>
      </c>
      <c r="C558" s="47">
        <v>1953</v>
      </c>
      <c r="D558" s="27" t="s">
        <v>1488</v>
      </c>
    </row>
    <row r="559" spans="2:4">
      <c r="B559" s="57">
        <v>44907</v>
      </c>
      <c r="C559" s="47">
        <v>2016.2</v>
      </c>
      <c r="D559" s="27" t="s">
        <v>1489</v>
      </c>
    </row>
    <row r="560" spans="2:4">
      <c r="B560" t="s">
        <v>596</v>
      </c>
      <c r="C560" s="47">
        <v>1963.75</v>
      </c>
      <c r="D560" s="27" t="s">
        <v>1490</v>
      </c>
    </row>
    <row r="561" spans="2:4">
      <c r="B561" t="s">
        <v>595</v>
      </c>
      <c r="C561" s="47">
        <v>1925.1</v>
      </c>
      <c r="D561" s="27" t="s">
        <v>1491</v>
      </c>
    </row>
    <row r="562" spans="2:4">
      <c r="B562" t="s">
        <v>594</v>
      </c>
      <c r="C562" s="47">
        <v>1974.95</v>
      </c>
      <c r="D562" s="27" t="s">
        <v>1492</v>
      </c>
    </row>
    <row r="563" spans="2:4">
      <c r="B563" t="s">
        <v>593</v>
      </c>
      <c r="C563" s="47">
        <v>1893.4</v>
      </c>
      <c r="D563" s="27" t="s">
        <v>1493</v>
      </c>
    </row>
    <row r="564" spans="2:4">
      <c r="B564" t="s">
        <v>592</v>
      </c>
      <c r="C564" s="47">
        <v>1998.25</v>
      </c>
      <c r="D564" s="27" t="s">
        <v>1494</v>
      </c>
    </row>
    <row r="565" spans="2:4">
      <c r="B565" t="s">
        <v>591</v>
      </c>
      <c r="C565" s="47">
        <v>2031.5</v>
      </c>
      <c r="D565" s="27" t="s">
        <v>1495</v>
      </c>
    </row>
    <row r="566" spans="2:4">
      <c r="B566" t="s">
        <v>590</v>
      </c>
      <c r="C566" s="47">
        <v>1943.8</v>
      </c>
      <c r="D566" s="27" t="s">
        <v>1496</v>
      </c>
    </row>
    <row r="567" spans="2:4">
      <c r="B567" t="s">
        <v>589</v>
      </c>
      <c r="C567" s="47">
        <v>1818.4</v>
      </c>
      <c r="D567" s="27" t="s">
        <v>1497</v>
      </c>
    </row>
    <row r="568" spans="2:4">
      <c r="B568" t="s">
        <v>588</v>
      </c>
      <c r="C568" s="47">
        <v>1667.1</v>
      </c>
      <c r="D568" s="27" t="s">
        <v>1498</v>
      </c>
    </row>
    <row r="569" spans="2:4">
      <c r="B569" t="s">
        <v>587</v>
      </c>
      <c r="C569" s="47">
        <v>1805.85</v>
      </c>
      <c r="D569" s="27" t="s">
        <v>1499</v>
      </c>
    </row>
    <row r="570" spans="2:4">
      <c r="B570" t="s">
        <v>586</v>
      </c>
      <c r="C570" s="47">
        <v>1833.45</v>
      </c>
      <c r="D570" s="27" t="s">
        <v>1500</v>
      </c>
    </row>
    <row r="571" spans="2:4">
      <c r="B571" t="s">
        <v>585</v>
      </c>
      <c r="C571" s="47">
        <v>1873.2</v>
      </c>
      <c r="D571" s="27" t="s">
        <v>1501</v>
      </c>
    </row>
    <row r="572" spans="2:4">
      <c r="B572" t="s">
        <v>584</v>
      </c>
      <c r="C572" s="47">
        <v>1907.65</v>
      </c>
      <c r="D572" s="27" t="s">
        <v>1502</v>
      </c>
    </row>
    <row r="573" spans="2:4">
      <c r="B573" t="s">
        <v>583</v>
      </c>
      <c r="C573" s="47">
        <v>1978.7</v>
      </c>
      <c r="D573" s="27" t="s">
        <v>1503</v>
      </c>
    </row>
    <row r="574" spans="2:4">
      <c r="B574" s="57">
        <v>44958</v>
      </c>
      <c r="C574" s="47">
        <v>2006.8</v>
      </c>
      <c r="D574" s="27" t="s">
        <v>1504</v>
      </c>
    </row>
    <row r="575" spans="2:4">
      <c r="B575" s="57">
        <v>44986</v>
      </c>
      <c r="C575" s="47">
        <v>1998.85</v>
      </c>
      <c r="D575" s="27" t="s">
        <v>1505</v>
      </c>
    </row>
    <row r="576" spans="2:4">
      <c r="B576" s="57">
        <v>45017</v>
      </c>
      <c r="C576" s="47">
        <v>1923.65</v>
      </c>
      <c r="D576" s="27" t="s">
        <v>1506</v>
      </c>
    </row>
    <row r="577" spans="2:4">
      <c r="B577" s="57">
        <v>45047</v>
      </c>
      <c r="C577" s="47">
        <v>1955.25</v>
      </c>
      <c r="D577" s="27" t="s">
        <v>1507</v>
      </c>
    </row>
    <row r="578" spans="2:4">
      <c r="B578" s="57">
        <v>45078</v>
      </c>
      <c r="C578" s="47">
        <v>1997.4</v>
      </c>
      <c r="D578" s="27" t="s">
        <v>1508</v>
      </c>
    </row>
    <row r="579" spans="2:4">
      <c r="B579" s="57">
        <v>45170</v>
      </c>
      <c r="C579" s="47">
        <v>2127.65</v>
      </c>
      <c r="D579" s="27" t="s">
        <v>1487</v>
      </c>
    </row>
    <row r="580" spans="2:4">
      <c r="B580" s="57">
        <v>45200</v>
      </c>
      <c r="C580" s="47">
        <v>2102.9</v>
      </c>
      <c r="D580" s="27" t="s">
        <v>1509</v>
      </c>
    </row>
    <row r="581" spans="2:4">
      <c r="B581" s="57">
        <v>45231</v>
      </c>
      <c r="C581" s="47">
        <v>2041.4</v>
      </c>
      <c r="D581" s="27" t="s">
        <v>1510</v>
      </c>
    </row>
    <row r="582" spans="2:4">
      <c r="B582" s="57">
        <v>45261</v>
      </c>
      <c r="C582" s="47">
        <v>2077.65</v>
      </c>
      <c r="D582" s="27" t="s">
        <v>1511</v>
      </c>
    </row>
    <row r="583" spans="2:4">
      <c r="B583" t="s">
        <v>582</v>
      </c>
      <c r="C583" s="47">
        <v>2040.05</v>
      </c>
      <c r="D583" s="27" t="s">
        <v>1512</v>
      </c>
    </row>
    <row r="584" spans="2:4">
      <c r="B584" t="s">
        <v>581</v>
      </c>
      <c r="C584" s="47">
        <v>1948.05</v>
      </c>
      <c r="D584" s="27" t="s">
        <v>1513</v>
      </c>
    </row>
    <row r="585" spans="2:4">
      <c r="B585" t="s">
        <v>580</v>
      </c>
      <c r="C585" s="47">
        <v>1929.25</v>
      </c>
      <c r="D585" s="27" t="s">
        <v>1514</v>
      </c>
    </row>
    <row r="586" spans="2:4">
      <c r="B586" t="s">
        <v>579</v>
      </c>
      <c r="C586" s="47">
        <v>1936.8</v>
      </c>
      <c r="D586" s="27" t="s">
        <v>1515</v>
      </c>
    </row>
    <row r="587" spans="2:4">
      <c r="B587" t="s">
        <v>578</v>
      </c>
      <c r="C587" s="47">
        <v>1940.05</v>
      </c>
      <c r="D587" s="27" t="s">
        <v>1516</v>
      </c>
    </row>
    <row r="588" spans="2:4">
      <c r="B588" t="s">
        <v>577</v>
      </c>
      <c r="C588" s="47">
        <v>1914.85</v>
      </c>
      <c r="D588" s="27" t="s">
        <v>1517</v>
      </c>
    </row>
    <row r="589" spans="2:4">
      <c r="B589" t="s">
        <v>576</v>
      </c>
      <c r="C589" s="47">
        <v>1915.35</v>
      </c>
      <c r="D589" s="27" t="s">
        <v>1518</v>
      </c>
    </row>
    <row r="590" spans="2:4">
      <c r="B590" t="s">
        <v>575</v>
      </c>
      <c r="C590" s="47">
        <v>1924.75</v>
      </c>
      <c r="D590" s="27" t="s">
        <v>1519</v>
      </c>
    </row>
    <row r="591" spans="2:4">
      <c r="B591" t="s">
        <v>574</v>
      </c>
      <c r="C591" s="47">
        <v>1970.7</v>
      </c>
      <c r="D591" s="27" t="s">
        <v>1520</v>
      </c>
    </row>
    <row r="592" spans="2:4">
      <c r="B592" t="s">
        <v>573</v>
      </c>
      <c r="C592" s="47">
        <v>1890.75</v>
      </c>
      <c r="D592" s="27" t="s">
        <v>1521</v>
      </c>
    </row>
    <row r="593" spans="2:4">
      <c r="B593" t="s">
        <v>572</v>
      </c>
      <c r="C593" s="47">
        <v>1835.3</v>
      </c>
      <c r="D593" s="27" t="s">
        <v>1522</v>
      </c>
    </row>
    <row r="594" spans="2:4">
      <c r="B594" t="s">
        <v>571</v>
      </c>
      <c r="C594" s="47">
        <v>1923.2</v>
      </c>
      <c r="D594" s="27" t="s">
        <v>1523</v>
      </c>
    </row>
    <row r="595" spans="2:4">
      <c r="B595" s="57">
        <v>44928</v>
      </c>
      <c r="C595" s="47">
        <v>1820.05</v>
      </c>
      <c r="D595" s="27" t="s">
        <v>1524</v>
      </c>
    </row>
    <row r="596" spans="2:4">
      <c r="B596" s="57">
        <v>44959</v>
      </c>
      <c r="C596" s="47">
        <v>1829.4</v>
      </c>
      <c r="D596" s="27" t="s">
        <v>1525</v>
      </c>
    </row>
    <row r="597" spans="2:4">
      <c r="B597" s="57">
        <v>44987</v>
      </c>
      <c r="C597" s="47">
        <v>1819.85</v>
      </c>
      <c r="D597" s="27" t="s">
        <v>1526</v>
      </c>
    </row>
    <row r="598" spans="2:4">
      <c r="B598" s="57">
        <v>45079</v>
      </c>
      <c r="C598" s="47">
        <v>1801.9</v>
      </c>
      <c r="D598" s="27" t="s">
        <v>1527</v>
      </c>
    </row>
    <row r="599" spans="2:4">
      <c r="B599" s="57">
        <v>45109</v>
      </c>
      <c r="C599" s="47">
        <v>1776.35</v>
      </c>
      <c r="D599" s="27" t="s">
        <v>1528</v>
      </c>
    </row>
    <row r="600" spans="2:4">
      <c r="B600" s="57">
        <v>45140</v>
      </c>
      <c r="C600" s="47">
        <v>1852.75</v>
      </c>
      <c r="D600" s="27" t="s">
        <v>1529</v>
      </c>
    </row>
    <row r="601" spans="2:4">
      <c r="B601" s="57">
        <v>45171</v>
      </c>
      <c r="C601" s="47">
        <v>1816.75</v>
      </c>
      <c r="D601" s="27" t="s">
        <v>1530</v>
      </c>
    </row>
    <row r="602" spans="2:4">
      <c r="B602" s="57">
        <v>45201</v>
      </c>
      <c r="C602" s="47">
        <v>1789.25</v>
      </c>
      <c r="D602" s="27" t="s">
        <v>1531</v>
      </c>
    </row>
    <row r="603" spans="2:4">
      <c r="B603" t="s">
        <v>570</v>
      </c>
      <c r="C603" s="47">
        <v>1681.05</v>
      </c>
      <c r="D603" s="27" t="s">
        <v>1532</v>
      </c>
    </row>
    <row r="604" spans="2:4">
      <c r="B604" t="s">
        <v>569</v>
      </c>
      <c r="C604" s="47">
        <v>1672.6</v>
      </c>
      <c r="D604" s="27" t="s">
        <v>1533</v>
      </c>
    </row>
    <row r="605" spans="2:4">
      <c r="B605" t="s">
        <v>568</v>
      </c>
      <c r="C605" s="47">
        <v>1762.95</v>
      </c>
      <c r="D605" s="27" t="s">
        <v>1534</v>
      </c>
    </row>
    <row r="606" spans="2:4">
      <c r="B606" t="s">
        <v>567</v>
      </c>
      <c r="C606" s="47">
        <v>1752.15</v>
      </c>
      <c r="D606" s="27" t="s">
        <v>1535</v>
      </c>
    </row>
    <row r="607" spans="2:4">
      <c r="B607" t="s">
        <v>566</v>
      </c>
      <c r="C607" s="47">
        <v>1757.3</v>
      </c>
      <c r="D607" s="27" t="s">
        <v>1536</v>
      </c>
    </row>
    <row r="608" spans="2:4">
      <c r="B608" t="s">
        <v>565</v>
      </c>
      <c r="C608" s="47">
        <v>1714.95</v>
      </c>
      <c r="D608" s="27" t="s">
        <v>1537</v>
      </c>
    </row>
    <row r="609" spans="2:4">
      <c r="B609" t="s">
        <v>564</v>
      </c>
      <c r="C609" s="47">
        <v>1703.2</v>
      </c>
      <c r="D609" s="27" t="s">
        <v>1538</v>
      </c>
    </row>
    <row r="610" spans="2:4">
      <c r="B610" t="s">
        <v>563</v>
      </c>
      <c r="C610" s="47">
        <v>1678.5</v>
      </c>
      <c r="D610" s="27" t="s">
        <v>1539</v>
      </c>
    </row>
    <row r="611" spans="2:4">
      <c r="B611" t="s">
        <v>562</v>
      </c>
      <c r="C611" s="47">
        <v>1726.2</v>
      </c>
      <c r="D611" s="27" t="s">
        <v>1030</v>
      </c>
    </row>
    <row r="612" spans="2:4">
      <c r="B612" t="s">
        <v>561</v>
      </c>
      <c r="C612" s="47">
        <v>1730.2</v>
      </c>
      <c r="D612" s="27" t="s">
        <v>1540</v>
      </c>
    </row>
    <row r="613" spans="2:4">
      <c r="B613" t="s">
        <v>560</v>
      </c>
      <c r="C613" s="47">
        <v>1699.4</v>
      </c>
      <c r="D613" s="27" t="s">
        <v>1541</v>
      </c>
    </row>
    <row r="614" spans="2:4">
      <c r="B614" t="s">
        <v>559</v>
      </c>
      <c r="C614" s="47">
        <v>1775.5</v>
      </c>
      <c r="D614" s="27" t="s">
        <v>1542</v>
      </c>
    </row>
    <row r="615" spans="2:4">
      <c r="B615" s="57">
        <v>44929</v>
      </c>
      <c r="C615" s="47">
        <v>1807.45</v>
      </c>
      <c r="D615" s="27" t="s">
        <v>1543</v>
      </c>
    </row>
    <row r="616" spans="2:4">
      <c r="B616" s="57">
        <v>44960</v>
      </c>
      <c r="C616" s="47">
        <v>1842.2</v>
      </c>
      <c r="D616" s="27" t="s">
        <v>1544</v>
      </c>
    </row>
    <row r="617" spans="2:4">
      <c r="B617" s="57">
        <v>44988</v>
      </c>
      <c r="C617" s="47">
        <v>1891.15</v>
      </c>
      <c r="D617" s="27" t="s">
        <v>1545</v>
      </c>
    </row>
    <row r="618" spans="2:4">
      <c r="B618" s="57">
        <v>45080</v>
      </c>
      <c r="C618" s="47">
        <v>1998.25</v>
      </c>
      <c r="D618" s="27" t="s">
        <v>1546</v>
      </c>
    </row>
    <row r="619" spans="2:4">
      <c r="B619" s="57">
        <v>45141</v>
      </c>
      <c r="C619" s="47">
        <v>2039.05</v>
      </c>
      <c r="D619" s="27" t="s">
        <v>1547</v>
      </c>
    </row>
    <row r="620" spans="2:4">
      <c r="B620" s="57">
        <v>45172</v>
      </c>
      <c r="C620" s="47">
        <v>1988.65</v>
      </c>
      <c r="D620" s="27" t="s">
        <v>1548</v>
      </c>
    </row>
    <row r="621" spans="2:4">
      <c r="B621" s="57">
        <v>45202</v>
      </c>
      <c r="C621" s="47">
        <v>1915.45</v>
      </c>
      <c r="D621" s="27" t="s">
        <v>1549</v>
      </c>
    </row>
    <row r="622" spans="2:4">
      <c r="B622" t="s">
        <v>558</v>
      </c>
      <c r="C622" s="47">
        <v>1848.75</v>
      </c>
      <c r="D622" s="27" t="s">
        <v>1550</v>
      </c>
    </row>
    <row r="623" spans="2:4">
      <c r="B623" t="s">
        <v>557</v>
      </c>
      <c r="C623" s="47">
        <v>1870.2</v>
      </c>
      <c r="D623" s="27" t="s">
        <v>1551</v>
      </c>
    </row>
    <row r="624" spans="2:4">
      <c r="B624" t="s">
        <v>556</v>
      </c>
      <c r="C624" s="47">
        <v>1911.15</v>
      </c>
      <c r="D624" s="27" t="s">
        <v>1552</v>
      </c>
    </row>
    <row r="625" spans="2:4">
      <c r="B625" t="s">
        <v>555</v>
      </c>
      <c r="C625" s="47">
        <v>1876.8</v>
      </c>
      <c r="D625" s="27" t="s">
        <v>1553</v>
      </c>
    </row>
    <row r="626" spans="2:4">
      <c r="B626" t="s">
        <v>554</v>
      </c>
      <c r="C626" s="47">
        <v>1919.1</v>
      </c>
      <c r="D626" s="27" t="s">
        <v>1554</v>
      </c>
    </row>
    <row r="627" spans="2:4">
      <c r="B627" t="s">
        <v>553</v>
      </c>
      <c r="C627" s="47">
        <v>1886.05</v>
      </c>
      <c r="D627" s="27" t="s">
        <v>1555</v>
      </c>
    </row>
    <row r="628" spans="2:4">
      <c r="B628" t="s">
        <v>552</v>
      </c>
      <c r="C628" s="47">
        <v>1862.35</v>
      </c>
      <c r="D628" s="27" t="s">
        <v>1556</v>
      </c>
    </row>
    <row r="629" spans="2:4">
      <c r="B629" t="s">
        <v>551</v>
      </c>
      <c r="C629" s="47">
        <v>1877.6</v>
      </c>
      <c r="D629" s="27" t="s">
        <v>1557</v>
      </c>
    </row>
    <row r="630" spans="2:4">
      <c r="B630" t="s">
        <v>550</v>
      </c>
      <c r="C630" s="47">
        <v>1841.4</v>
      </c>
      <c r="D630" s="27" t="s">
        <v>1558</v>
      </c>
    </row>
    <row r="631" spans="2:4">
      <c r="B631" t="s">
        <v>549</v>
      </c>
      <c r="C631" s="47">
        <v>1814.25</v>
      </c>
      <c r="D631" s="27" t="s">
        <v>1559</v>
      </c>
    </row>
    <row r="632" spans="2:4">
      <c r="B632" t="s">
        <v>548</v>
      </c>
      <c r="C632" s="47">
        <v>1788.55</v>
      </c>
      <c r="D632" s="27" t="s">
        <v>1531</v>
      </c>
    </row>
    <row r="633" spans="2:4">
      <c r="B633" t="s">
        <v>547</v>
      </c>
      <c r="C633" s="47">
        <v>1797.4</v>
      </c>
      <c r="D633" s="27" t="s">
        <v>1560</v>
      </c>
    </row>
    <row r="634" spans="2:4">
      <c r="B634" t="s">
        <v>546</v>
      </c>
      <c r="C634" s="47">
        <v>1853.05</v>
      </c>
      <c r="D634" s="27" t="s">
        <v>1561</v>
      </c>
    </row>
    <row r="635" spans="2:4">
      <c r="B635" t="s">
        <v>545</v>
      </c>
      <c r="C635" s="47">
        <v>1819.75</v>
      </c>
      <c r="D635" s="27" t="s">
        <v>1562</v>
      </c>
    </row>
    <row r="636" spans="2:4">
      <c r="B636" s="57">
        <v>44989</v>
      </c>
      <c r="C636" s="47">
        <v>1768.4</v>
      </c>
      <c r="D636" s="27" t="s">
        <v>1563</v>
      </c>
    </row>
    <row r="637" spans="2:4">
      <c r="B637" s="57">
        <v>45050</v>
      </c>
      <c r="C637" s="47">
        <v>1768.5</v>
      </c>
      <c r="D637" s="27" t="s">
        <v>1564</v>
      </c>
    </row>
    <row r="638" spans="2:4">
      <c r="B638" s="57">
        <v>45081</v>
      </c>
      <c r="C638" s="47">
        <v>1757.85</v>
      </c>
      <c r="D638" s="27" t="s">
        <v>1565</v>
      </c>
    </row>
    <row r="639" spans="2:4">
      <c r="B639" s="57">
        <v>45203</v>
      </c>
      <c r="C639" s="47">
        <v>1718.45</v>
      </c>
      <c r="D639" s="27" t="s">
        <v>1566</v>
      </c>
    </row>
    <row r="640" spans="2:4">
      <c r="B640" s="57">
        <v>45234</v>
      </c>
      <c r="C640" s="47">
        <v>1762.6</v>
      </c>
      <c r="D640" s="27" t="s">
        <v>1215</v>
      </c>
    </row>
    <row r="641" spans="2:4">
      <c r="B641" s="57">
        <v>45264</v>
      </c>
      <c r="C641" s="47">
        <v>1775</v>
      </c>
      <c r="D641" s="27" t="s">
        <v>1567</v>
      </c>
    </row>
    <row r="642" spans="2:4">
      <c r="B642" t="s">
        <v>544</v>
      </c>
      <c r="C642" s="47">
        <v>1789.25</v>
      </c>
      <c r="D642" s="27" t="s">
        <v>1568</v>
      </c>
    </row>
    <row r="643" spans="2:4">
      <c r="B643" t="s">
        <v>543</v>
      </c>
      <c r="C643" s="47">
        <v>1749.45</v>
      </c>
      <c r="D643" s="27" t="s">
        <v>1569</v>
      </c>
    </row>
    <row r="644" spans="2:4">
      <c r="B644" t="s">
        <v>542</v>
      </c>
      <c r="C644" s="47">
        <v>1688.6</v>
      </c>
      <c r="D644" s="27" t="s">
        <v>1570</v>
      </c>
    </row>
    <row r="645" spans="2:4">
      <c r="B645" t="s">
        <v>541</v>
      </c>
      <c r="C645" s="47">
        <v>1707.2</v>
      </c>
      <c r="D645" s="27" t="s">
        <v>1571</v>
      </c>
    </row>
    <row r="646" spans="2:4">
      <c r="B646" t="s">
        <v>540</v>
      </c>
      <c r="C646" s="47">
        <v>1733.5</v>
      </c>
      <c r="D646" s="27" t="s">
        <v>1572</v>
      </c>
    </row>
    <row r="647" spans="2:4">
      <c r="B647" t="s">
        <v>539</v>
      </c>
      <c r="C647" s="47">
        <v>1694.8</v>
      </c>
      <c r="D647" s="27" t="s">
        <v>1573</v>
      </c>
    </row>
    <row r="648" spans="2:4">
      <c r="B648" t="s">
        <v>538</v>
      </c>
      <c r="C648" s="47">
        <v>1698.5</v>
      </c>
      <c r="D648" s="27" t="s">
        <v>1574</v>
      </c>
    </row>
    <row r="649" spans="2:4">
      <c r="B649" t="s">
        <v>537</v>
      </c>
      <c r="C649" s="47">
        <v>1756.35</v>
      </c>
      <c r="D649" s="27" t="s">
        <v>1575</v>
      </c>
    </row>
    <row r="650" spans="2:4">
      <c r="B650" t="s">
        <v>536</v>
      </c>
      <c r="C650" s="47">
        <v>1794.45</v>
      </c>
      <c r="D650" s="27" t="s">
        <v>1576</v>
      </c>
    </row>
    <row r="651" spans="2:4">
      <c r="B651" t="s">
        <v>535</v>
      </c>
      <c r="C651" s="47">
        <v>1762.55</v>
      </c>
      <c r="D651" s="27" t="s">
        <v>1577</v>
      </c>
    </row>
    <row r="652" spans="2:4">
      <c r="B652" t="s">
        <v>534</v>
      </c>
      <c r="C652" s="47">
        <v>1770.3</v>
      </c>
      <c r="D652" s="27" t="s">
        <v>1578</v>
      </c>
    </row>
    <row r="653" spans="2:4">
      <c r="B653" s="57">
        <v>44962</v>
      </c>
      <c r="C653" s="47">
        <v>1698.35</v>
      </c>
      <c r="D653" s="27" t="s">
        <v>1579</v>
      </c>
    </row>
    <row r="654" spans="2:4">
      <c r="B654" s="57">
        <v>44990</v>
      </c>
      <c r="C654" s="47">
        <v>1681.15</v>
      </c>
      <c r="D654" s="27" t="s">
        <v>1580</v>
      </c>
    </row>
    <row r="655" spans="2:4">
      <c r="B655" s="57">
        <v>45021</v>
      </c>
      <c r="C655" s="47">
        <v>1707.15</v>
      </c>
      <c r="D655" s="27" t="s">
        <v>1581</v>
      </c>
    </row>
    <row r="656" spans="2:4">
      <c r="B656" s="57">
        <v>45051</v>
      </c>
      <c r="C656" s="47">
        <v>1681.5</v>
      </c>
      <c r="D656" s="27" t="s">
        <v>1582</v>
      </c>
    </row>
    <row r="657" spans="2:4">
      <c r="B657" s="57">
        <v>45143</v>
      </c>
      <c r="C657" s="47">
        <v>1696.9</v>
      </c>
      <c r="D657" s="27" t="s">
        <v>1583</v>
      </c>
    </row>
    <row r="658" spans="2:4">
      <c r="B658" s="57">
        <v>45174</v>
      </c>
      <c r="C658" s="47">
        <v>1694.6</v>
      </c>
      <c r="D658" s="27" t="s">
        <v>1584</v>
      </c>
    </row>
    <row r="659" spans="2:4">
      <c r="B659" s="57">
        <v>45204</v>
      </c>
      <c r="C659" s="47">
        <v>1707</v>
      </c>
      <c r="D659" s="27" t="s">
        <v>1349</v>
      </c>
    </row>
    <row r="660" spans="2:4">
      <c r="B660" s="57">
        <v>45235</v>
      </c>
      <c r="C660" s="47">
        <v>1720.2</v>
      </c>
      <c r="D660" s="27" t="s">
        <v>1585</v>
      </c>
    </row>
    <row r="661" spans="2:4">
      <c r="B661" s="57">
        <v>45265</v>
      </c>
      <c r="C661" s="47">
        <v>1710.55</v>
      </c>
      <c r="D661" s="27" t="s">
        <v>1586</v>
      </c>
    </row>
    <row r="662" spans="2:4">
      <c r="B662" t="s">
        <v>533</v>
      </c>
      <c r="C662" s="47">
        <v>1708.8</v>
      </c>
      <c r="D662" s="27" t="s">
        <v>1427</v>
      </c>
    </row>
    <row r="663" spans="2:4">
      <c r="B663" t="s">
        <v>532</v>
      </c>
      <c r="C663" s="47">
        <v>1709.85</v>
      </c>
      <c r="D663" s="27" t="s">
        <v>1357</v>
      </c>
    </row>
    <row r="664" spans="2:4">
      <c r="B664" t="s">
        <v>531</v>
      </c>
      <c r="C664" s="47">
        <v>1734.05</v>
      </c>
      <c r="D664" s="27" t="s">
        <v>1587</v>
      </c>
    </row>
    <row r="665" spans="2:4">
      <c r="B665" t="s">
        <v>530</v>
      </c>
      <c r="C665" s="47">
        <v>1735.3</v>
      </c>
      <c r="D665" s="27" t="s">
        <v>1588</v>
      </c>
    </row>
    <row r="666" spans="2:4">
      <c r="B666" t="s">
        <v>529</v>
      </c>
      <c r="C666" s="47">
        <v>1736.5</v>
      </c>
      <c r="D666" s="27" t="s">
        <v>1589</v>
      </c>
    </row>
    <row r="667" spans="2:4">
      <c r="B667" t="s">
        <v>528</v>
      </c>
      <c r="C667" s="47">
        <v>1746.7</v>
      </c>
      <c r="D667" s="27" t="s">
        <v>1590</v>
      </c>
    </row>
    <row r="668" spans="2:4">
      <c r="B668" t="s">
        <v>527</v>
      </c>
      <c r="C668" s="47">
        <v>1756.75</v>
      </c>
      <c r="D668" s="27" t="s">
        <v>1591</v>
      </c>
    </row>
    <row r="669" spans="2:4">
      <c r="B669" t="s">
        <v>526</v>
      </c>
      <c r="C669" s="47">
        <v>1732.15</v>
      </c>
      <c r="D669" s="27" t="s">
        <v>1592</v>
      </c>
    </row>
    <row r="670" spans="2:4">
      <c r="B670" t="s">
        <v>525</v>
      </c>
      <c r="C670" s="47">
        <v>1777.55</v>
      </c>
      <c r="D670" s="27" t="s">
        <v>1463</v>
      </c>
    </row>
    <row r="671" spans="2:4">
      <c r="B671" t="s">
        <v>524</v>
      </c>
      <c r="C671" s="47">
        <v>1812.4</v>
      </c>
      <c r="D671" s="27" t="s">
        <v>1593</v>
      </c>
    </row>
    <row r="672" spans="2:4">
      <c r="B672" t="s">
        <v>523</v>
      </c>
      <c r="C672" s="47">
        <v>1768.1</v>
      </c>
      <c r="D672" s="27" t="s">
        <v>1594</v>
      </c>
    </row>
    <row r="673" spans="2:4">
      <c r="B673" t="s">
        <v>522</v>
      </c>
      <c r="C673" s="47">
        <v>1745.95</v>
      </c>
      <c r="D673" s="27" t="s">
        <v>1595</v>
      </c>
    </row>
    <row r="674" spans="2:4">
      <c r="B674" t="s">
        <v>521</v>
      </c>
      <c r="C674" s="47">
        <v>1741.6</v>
      </c>
      <c r="D674" s="27" t="s">
        <v>1596</v>
      </c>
    </row>
    <row r="675" spans="2:4">
      <c r="B675" s="57">
        <v>44932</v>
      </c>
      <c r="C675" s="47">
        <v>1717.85</v>
      </c>
      <c r="D675" s="27" t="s">
        <v>947</v>
      </c>
    </row>
    <row r="676" spans="2:4">
      <c r="B676" s="57">
        <v>44963</v>
      </c>
      <c r="C676" s="47">
        <v>1704.5</v>
      </c>
      <c r="D676" s="27" t="s">
        <v>1597</v>
      </c>
    </row>
    <row r="677" spans="2:4">
      <c r="B677" s="57">
        <v>45052</v>
      </c>
      <c r="C677" s="47">
        <v>1686.9</v>
      </c>
      <c r="D677" s="27" t="s">
        <v>1598</v>
      </c>
    </row>
    <row r="678" spans="2:4">
      <c r="B678" s="57">
        <v>45083</v>
      </c>
      <c r="C678" s="47">
        <v>1722.2</v>
      </c>
      <c r="D678" s="27" t="s">
        <v>1599</v>
      </c>
    </row>
    <row r="679" spans="2:4">
      <c r="B679" s="57">
        <v>45113</v>
      </c>
      <c r="C679" s="47">
        <v>1700.6</v>
      </c>
      <c r="D679" s="27" t="s">
        <v>1600</v>
      </c>
    </row>
    <row r="680" spans="2:4">
      <c r="B680" s="57">
        <v>45144</v>
      </c>
      <c r="C680" s="47">
        <v>1692.15</v>
      </c>
      <c r="D680" s="27" t="s">
        <v>1601</v>
      </c>
    </row>
    <row r="681" spans="2:4">
      <c r="B681" s="57">
        <v>45175</v>
      </c>
      <c r="C681" s="47">
        <v>1714.15</v>
      </c>
      <c r="D681" s="27" t="s">
        <v>1602</v>
      </c>
    </row>
    <row r="682" spans="2:4">
      <c r="B682" s="57">
        <v>45266</v>
      </c>
      <c r="C682" s="47">
        <v>1702.15</v>
      </c>
      <c r="D682" s="27" t="s">
        <v>1603</v>
      </c>
    </row>
    <row r="683" spans="2:4">
      <c r="B683" t="s">
        <v>520</v>
      </c>
      <c r="C683" s="47">
        <v>1703.45</v>
      </c>
      <c r="D683" s="27" t="s">
        <v>960</v>
      </c>
    </row>
    <row r="684" spans="2:4">
      <c r="B684" t="s">
        <v>519</v>
      </c>
      <c r="C684" s="47">
        <v>1760.7</v>
      </c>
      <c r="D684" s="27" t="s">
        <v>1604</v>
      </c>
    </row>
    <row r="685" spans="2:4">
      <c r="B685" t="s">
        <v>518</v>
      </c>
      <c r="C685" s="47">
        <v>1745.1</v>
      </c>
      <c r="D685" s="27" t="s">
        <v>1605</v>
      </c>
    </row>
    <row r="686" spans="2:4">
      <c r="B686" t="s">
        <v>517</v>
      </c>
      <c r="C686" s="47">
        <v>1746.35</v>
      </c>
      <c r="D686" s="27" t="s">
        <v>1606</v>
      </c>
    </row>
    <row r="687" spans="2:4">
      <c r="B687" t="s">
        <v>516</v>
      </c>
      <c r="C687" s="47">
        <v>1714.85</v>
      </c>
      <c r="D687" s="27" t="s">
        <v>1607</v>
      </c>
    </row>
    <row r="688" spans="2:4">
      <c r="B688" t="s">
        <v>515</v>
      </c>
      <c r="C688" s="47">
        <v>1722</v>
      </c>
      <c r="D688" s="27" t="s">
        <v>1608</v>
      </c>
    </row>
    <row r="689" spans="2:4">
      <c r="B689" t="s">
        <v>514</v>
      </c>
      <c r="C689" s="47">
        <v>1706.65</v>
      </c>
      <c r="D689" s="27" t="s">
        <v>1609</v>
      </c>
    </row>
    <row r="690" spans="2:4">
      <c r="B690" t="s">
        <v>513</v>
      </c>
      <c r="C690" s="47">
        <v>1696.5</v>
      </c>
      <c r="D690" s="27" t="s">
        <v>1610</v>
      </c>
    </row>
    <row r="691" spans="2:4">
      <c r="B691" t="s">
        <v>512</v>
      </c>
      <c r="C691" s="47">
        <v>1677.4</v>
      </c>
      <c r="D691" s="27" t="s">
        <v>1611</v>
      </c>
    </row>
    <row r="692" spans="2:4">
      <c r="B692" t="s">
        <v>511</v>
      </c>
      <c r="C692" s="47">
        <v>1625.6</v>
      </c>
      <c r="D692" s="27" t="s">
        <v>1612</v>
      </c>
    </row>
    <row r="693" spans="2:4">
      <c r="B693" t="s">
        <v>510</v>
      </c>
      <c r="C693" s="47">
        <v>1643.95</v>
      </c>
      <c r="D693" s="27" t="s">
        <v>1613</v>
      </c>
    </row>
    <row r="694" spans="2:4">
      <c r="B694" t="s">
        <v>509</v>
      </c>
      <c r="C694" s="47">
        <v>1638.6</v>
      </c>
      <c r="D694" s="27" t="s">
        <v>1614</v>
      </c>
    </row>
    <row r="695" spans="2:4">
      <c r="B695" t="s">
        <v>508</v>
      </c>
      <c r="C695" s="47">
        <v>1685.6</v>
      </c>
      <c r="D695" s="27" t="s">
        <v>1615</v>
      </c>
    </row>
    <row r="696" spans="2:4">
      <c r="B696" s="57">
        <v>44992</v>
      </c>
      <c r="C696" s="47">
        <v>1695.8</v>
      </c>
      <c r="D696" s="27" t="s">
        <v>1616</v>
      </c>
    </row>
    <row r="697" spans="2:4">
      <c r="B697" s="57">
        <v>45023</v>
      </c>
      <c r="C697" s="47">
        <v>1706.95</v>
      </c>
      <c r="D697" s="27" t="s">
        <v>1617</v>
      </c>
    </row>
    <row r="698" spans="2:4">
      <c r="B698" s="57">
        <v>45053</v>
      </c>
      <c r="C698" s="47">
        <v>1738.65</v>
      </c>
      <c r="D698" s="27" t="s">
        <v>1618</v>
      </c>
    </row>
    <row r="699" spans="2:4">
      <c r="B699" s="57">
        <v>45084</v>
      </c>
      <c r="C699" s="47">
        <v>1726.05</v>
      </c>
      <c r="D699" s="27" t="s">
        <v>1619</v>
      </c>
    </row>
    <row r="700" spans="2:4">
      <c r="B700" s="57">
        <v>45114</v>
      </c>
      <c r="C700" s="47">
        <v>1724</v>
      </c>
      <c r="D700" s="27" t="s">
        <v>1620</v>
      </c>
    </row>
    <row r="701" spans="2:4">
      <c r="B701" s="57">
        <v>45206</v>
      </c>
      <c r="C701" s="47">
        <v>1683.15</v>
      </c>
      <c r="D701" s="27" t="s">
        <v>1621</v>
      </c>
    </row>
    <row r="702" spans="2:4">
      <c r="B702" s="57">
        <v>45237</v>
      </c>
      <c r="C702" s="47">
        <v>1661.6</v>
      </c>
      <c r="D702" s="27" t="s">
        <v>1480</v>
      </c>
    </row>
    <row r="703" spans="2:4">
      <c r="B703" s="57">
        <v>45267</v>
      </c>
      <c r="C703" s="47">
        <v>1640.6</v>
      </c>
      <c r="D703" s="27" t="s">
        <v>1622</v>
      </c>
    </row>
    <row r="704" spans="2:4">
      <c r="B704" t="s">
        <v>507</v>
      </c>
      <c r="C704" s="47">
        <v>1633.65</v>
      </c>
      <c r="D704" s="27" t="s">
        <v>1623</v>
      </c>
    </row>
    <row r="705" spans="2:4">
      <c r="B705" t="s">
        <v>506</v>
      </c>
      <c r="C705" s="47">
        <v>1649.75</v>
      </c>
      <c r="D705" s="27" t="s">
        <v>1624</v>
      </c>
    </row>
    <row r="706" spans="2:4">
      <c r="B706" t="s">
        <v>505</v>
      </c>
      <c r="C706" s="47">
        <v>1635.95</v>
      </c>
      <c r="D706" s="27" t="s">
        <v>1625</v>
      </c>
    </row>
    <row r="707" spans="2:4">
      <c r="B707" t="s">
        <v>504</v>
      </c>
      <c r="C707" s="47">
        <v>1641.95</v>
      </c>
      <c r="D707" s="27" t="s">
        <v>1626</v>
      </c>
    </row>
    <row r="708" spans="2:4">
      <c r="B708" t="s">
        <v>503</v>
      </c>
      <c r="C708" s="47">
        <v>1633.9</v>
      </c>
      <c r="D708" s="27" t="s">
        <v>1627</v>
      </c>
    </row>
    <row r="709" spans="2:4">
      <c r="B709" t="s">
        <v>502</v>
      </c>
      <c r="C709" s="47">
        <v>1643.45</v>
      </c>
      <c r="D709" s="27" t="s">
        <v>1628</v>
      </c>
    </row>
    <row r="710" spans="2:4">
      <c r="B710" t="s">
        <v>501</v>
      </c>
      <c r="C710" s="47">
        <v>1632.7</v>
      </c>
      <c r="D710" s="27" t="s">
        <v>1629</v>
      </c>
    </row>
    <row r="711" spans="2:4">
      <c r="B711" t="s">
        <v>500</v>
      </c>
      <c r="C711" s="47">
        <v>1647.85</v>
      </c>
      <c r="D711" s="27" t="s">
        <v>1630</v>
      </c>
    </row>
    <row r="712" spans="2:4">
      <c r="B712" t="s">
        <v>499</v>
      </c>
      <c r="C712" s="47">
        <v>1687.2</v>
      </c>
      <c r="D712" s="27" t="s">
        <v>1631</v>
      </c>
    </row>
    <row r="713" spans="2:4">
      <c r="B713" t="s">
        <v>498</v>
      </c>
      <c r="C713" s="47">
        <v>1723.55</v>
      </c>
      <c r="D713" s="27" t="s">
        <v>1632</v>
      </c>
    </row>
    <row r="714" spans="2:4">
      <c r="B714" t="s">
        <v>497</v>
      </c>
      <c r="C714" s="47">
        <v>1908.15</v>
      </c>
      <c r="D714" s="27" t="s">
        <v>1633</v>
      </c>
    </row>
    <row r="715" spans="2:4">
      <c r="B715" t="s">
        <v>496</v>
      </c>
      <c r="C715" s="47">
        <v>2073</v>
      </c>
      <c r="D715" s="27" t="s">
        <v>1634</v>
      </c>
    </row>
    <row r="716" spans="2:4">
      <c r="B716" t="s">
        <v>495</v>
      </c>
      <c r="C716" s="47">
        <v>2155.4499999999998</v>
      </c>
      <c r="D716" s="27" t="s">
        <v>1635</v>
      </c>
    </row>
    <row r="717" spans="2:4">
      <c r="B717" s="57">
        <v>44934</v>
      </c>
      <c r="C717" s="47">
        <v>2084.5</v>
      </c>
      <c r="D717" s="27" t="s">
        <v>1636</v>
      </c>
    </row>
    <row r="718" spans="2:4">
      <c r="B718" s="57">
        <v>44965</v>
      </c>
      <c r="C718" s="47">
        <v>2032.5</v>
      </c>
      <c r="D718" s="27" t="s">
        <v>1637</v>
      </c>
    </row>
    <row r="719" spans="2:4">
      <c r="B719" s="57">
        <v>44993</v>
      </c>
      <c r="C719" s="47">
        <v>2029.2</v>
      </c>
      <c r="D719" s="27" t="s">
        <v>1638</v>
      </c>
    </row>
    <row r="720" spans="2:4">
      <c r="B720" s="57">
        <v>45024</v>
      </c>
      <c r="C720" s="47">
        <v>2003</v>
      </c>
      <c r="D720" s="27" t="s">
        <v>1639</v>
      </c>
    </row>
    <row r="721" spans="2:4">
      <c r="B721" s="57">
        <v>45115</v>
      </c>
      <c r="C721" s="47">
        <v>2053.5500000000002</v>
      </c>
      <c r="D721" s="27" t="s">
        <v>1640</v>
      </c>
    </row>
    <row r="722" spans="2:4">
      <c r="B722" s="57">
        <v>45146</v>
      </c>
      <c r="C722" s="47">
        <v>2073.9</v>
      </c>
      <c r="D722" s="27" t="s">
        <v>1641</v>
      </c>
    </row>
    <row r="723" spans="2:4">
      <c r="B723" s="57">
        <v>45177</v>
      </c>
      <c r="C723" s="47">
        <v>2179.5</v>
      </c>
      <c r="D723" s="27" t="s">
        <v>1642</v>
      </c>
    </row>
    <row r="724" spans="2:4">
      <c r="B724" s="57">
        <v>45207</v>
      </c>
      <c r="C724" s="47">
        <v>2165.1999999999998</v>
      </c>
      <c r="D724" s="27" t="s">
        <v>1643</v>
      </c>
    </row>
    <row r="725" spans="2:4">
      <c r="B725" s="57">
        <v>45238</v>
      </c>
      <c r="C725" s="47">
        <v>2147.35</v>
      </c>
      <c r="D725" s="27" t="s">
        <v>1644</v>
      </c>
    </row>
    <row r="726" spans="2:4">
      <c r="B726" t="s">
        <v>494</v>
      </c>
      <c r="C726" s="47">
        <v>2029.2</v>
      </c>
      <c r="D726" s="27" t="s">
        <v>1645</v>
      </c>
    </row>
    <row r="727" spans="2:4">
      <c r="B727" t="s">
        <v>493</v>
      </c>
      <c r="C727" s="47">
        <v>2041.25</v>
      </c>
      <c r="D727" s="27" t="s">
        <v>1646</v>
      </c>
    </row>
    <row r="728" spans="2:4">
      <c r="B728" t="s">
        <v>492</v>
      </c>
      <c r="C728" s="47">
        <v>2090.9499999999998</v>
      </c>
      <c r="D728" s="27" t="s">
        <v>1647</v>
      </c>
    </row>
    <row r="729" spans="2:4">
      <c r="B729" t="s">
        <v>491</v>
      </c>
      <c r="C729" s="47">
        <v>2195.9499999999998</v>
      </c>
      <c r="D729" s="27" t="s">
        <v>1648</v>
      </c>
    </row>
    <row r="730" spans="2:4">
      <c r="B730" t="s">
        <v>490</v>
      </c>
      <c r="C730" s="47">
        <v>2192.1999999999998</v>
      </c>
      <c r="D730" s="27" t="s">
        <v>1649</v>
      </c>
    </row>
    <row r="731" spans="2:4">
      <c r="B731" t="s">
        <v>489</v>
      </c>
      <c r="C731" s="47">
        <v>2166.0500000000002</v>
      </c>
      <c r="D731" s="27" t="s">
        <v>1650</v>
      </c>
    </row>
    <row r="732" spans="2:4">
      <c r="B732" t="s">
        <v>488</v>
      </c>
      <c r="C732" s="47">
        <v>2176.4499999999998</v>
      </c>
      <c r="D732" s="27" t="s">
        <v>1651</v>
      </c>
    </row>
    <row r="733" spans="2:4">
      <c r="B733" t="s">
        <v>487</v>
      </c>
      <c r="C733" s="47">
        <v>2191.65</v>
      </c>
      <c r="D733" s="27" t="s">
        <v>1652</v>
      </c>
    </row>
    <row r="734" spans="2:4">
      <c r="B734" t="s">
        <v>486</v>
      </c>
      <c r="C734" s="47">
        <v>2156.5</v>
      </c>
      <c r="D734" s="27" t="s">
        <v>1653</v>
      </c>
    </row>
    <row r="735" spans="2:4">
      <c r="B735" t="s">
        <v>485</v>
      </c>
      <c r="C735" s="47">
        <v>2134.25</v>
      </c>
      <c r="D735" s="27" t="s">
        <v>1654</v>
      </c>
    </row>
    <row r="736" spans="2:4">
      <c r="B736" t="s">
        <v>484</v>
      </c>
      <c r="C736" s="47">
        <v>2166.15</v>
      </c>
      <c r="D736" s="27" t="s">
        <v>1655</v>
      </c>
    </row>
    <row r="737" spans="2:4">
      <c r="B737" t="s">
        <v>483</v>
      </c>
      <c r="C737" s="47">
        <v>2159.35</v>
      </c>
      <c r="D737" s="27" t="s">
        <v>1656</v>
      </c>
    </row>
    <row r="738" spans="2:4">
      <c r="B738" t="s">
        <v>482</v>
      </c>
      <c r="C738" s="47">
        <v>2151.25</v>
      </c>
      <c r="D738" s="27" t="s">
        <v>1657</v>
      </c>
    </row>
    <row r="739" spans="2:4">
      <c r="B739" s="57">
        <v>44935</v>
      </c>
      <c r="C739" s="47">
        <v>2132.35</v>
      </c>
      <c r="D739" s="27" t="s">
        <v>1658</v>
      </c>
    </row>
    <row r="740" spans="2:4">
      <c r="B740" s="57">
        <v>45025</v>
      </c>
      <c r="C740" s="47">
        <v>2133.6999999999998</v>
      </c>
      <c r="D740" s="27" t="s">
        <v>1659</v>
      </c>
    </row>
    <row r="741" spans="2:4">
      <c r="B741" s="57">
        <v>45055</v>
      </c>
      <c r="C741" s="47">
        <v>2098.75</v>
      </c>
      <c r="D741" s="27" t="s">
        <v>1660</v>
      </c>
    </row>
    <row r="742" spans="2:4">
      <c r="B742" s="57">
        <v>45086</v>
      </c>
      <c r="C742" s="47">
        <v>2100.6999999999998</v>
      </c>
      <c r="D742" s="27" t="s">
        <v>1661</v>
      </c>
    </row>
    <row r="743" spans="2:4">
      <c r="B743" s="57">
        <v>45116</v>
      </c>
      <c r="C743" s="47">
        <v>2113.5</v>
      </c>
      <c r="D743" s="27" t="s">
        <v>978</v>
      </c>
    </row>
    <row r="744" spans="2:4">
      <c r="B744" s="57">
        <v>45147</v>
      </c>
      <c r="C744" s="47">
        <v>2123.3000000000002</v>
      </c>
      <c r="D744" s="27" t="s">
        <v>1156</v>
      </c>
    </row>
    <row r="745" spans="2:4">
      <c r="B745" s="57">
        <v>45239</v>
      </c>
      <c r="C745" s="47">
        <v>2105.6999999999998</v>
      </c>
      <c r="D745" s="27" t="s">
        <v>1662</v>
      </c>
    </row>
    <row r="746" spans="2:4">
      <c r="B746" s="57">
        <v>45269</v>
      </c>
      <c r="C746" s="47">
        <v>2052.5</v>
      </c>
      <c r="D746" s="27" t="s">
        <v>1663</v>
      </c>
    </row>
    <row r="747" spans="2:4">
      <c r="B747" t="s">
        <v>481</v>
      </c>
      <c r="C747" s="47">
        <v>2072.4499999999998</v>
      </c>
      <c r="D747" s="27" t="s">
        <v>1664</v>
      </c>
    </row>
    <row r="748" spans="2:4">
      <c r="B748" t="s">
        <v>480</v>
      </c>
      <c r="C748" s="47">
        <v>2085.6999999999998</v>
      </c>
      <c r="D748" s="27" t="s">
        <v>1665</v>
      </c>
    </row>
    <row r="749" spans="2:4">
      <c r="B749" t="s">
        <v>479</v>
      </c>
      <c r="C749" s="47">
        <v>2069.9</v>
      </c>
      <c r="D749" s="27" t="s">
        <v>1666</v>
      </c>
    </row>
    <row r="750" spans="2:4">
      <c r="B750" t="s">
        <v>478</v>
      </c>
      <c r="C750" s="47">
        <v>2056.35</v>
      </c>
      <c r="D750" s="27" t="s">
        <v>1667</v>
      </c>
    </row>
    <row r="751" spans="2:4">
      <c r="B751" t="s">
        <v>477</v>
      </c>
      <c r="C751" s="47">
        <v>2045.5</v>
      </c>
      <c r="D751" s="27" t="s">
        <v>1668</v>
      </c>
    </row>
    <row r="752" spans="2:4">
      <c r="B752" t="s">
        <v>476</v>
      </c>
      <c r="C752" s="47">
        <v>2041.9</v>
      </c>
      <c r="D752" s="27" t="s">
        <v>1104</v>
      </c>
    </row>
    <row r="753" spans="2:4">
      <c r="B753" t="s">
        <v>475</v>
      </c>
      <c r="C753" s="47">
        <v>2053.4499999999998</v>
      </c>
      <c r="D753" s="27" t="s">
        <v>1669</v>
      </c>
    </row>
    <row r="754" spans="2:4">
      <c r="B754" t="s">
        <v>474</v>
      </c>
      <c r="C754" s="47">
        <v>2132.5</v>
      </c>
      <c r="D754" s="27" t="s">
        <v>1670</v>
      </c>
    </row>
    <row r="755" spans="2:4">
      <c r="B755" t="s">
        <v>473</v>
      </c>
      <c r="C755" s="47">
        <v>2118.4499999999998</v>
      </c>
      <c r="D755" s="27" t="s">
        <v>1671</v>
      </c>
    </row>
    <row r="756" spans="2:4">
      <c r="B756" t="s">
        <v>472</v>
      </c>
      <c r="C756" s="47">
        <v>2086.4499999999998</v>
      </c>
      <c r="D756" s="27" t="s">
        <v>1672</v>
      </c>
    </row>
    <row r="757" spans="2:4">
      <c r="B757" t="s">
        <v>471</v>
      </c>
      <c r="C757" s="47">
        <v>2114.9</v>
      </c>
      <c r="D757" s="27" t="s">
        <v>1673</v>
      </c>
    </row>
    <row r="758" spans="2:4">
      <c r="B758" t="s">
        <v>470</v>
      </c>
      <c r="C758" s="47">
        <v>2177.5</v>
      </c>
      <c r="D758" s="27" t="s">
        <v>1674</v>
      </c>
    </row>
    <row r="759" spans="2:4">
      <c r="B759" s="57">
        <v>44995</v>
      </c>
      <c r="C759" s="47">
        <v>2148.1</v>
      </c>
      <c r="D759" s="27" t="s">
        <v>1675</v>
      </c>
    </row>
    <row r="760" spans="2:4">
      <c r="B760" s="57">
        <v>45026</v>
      </c>
      <c r="C760" s="47">
        <v>2103.0500000000002</v>
      </c>
      <c r="D760" s="27" t="s">
        <v>1676</v>
      </c>
    </row>
    <row r="761" spans="2:4">
      <c r="B761" s="57">
        <v>45056</v>
      </c>
      <c r="C761" s="47">
        <v>2136.25</v>
      </c>
      <c r="D761" s="27" t="s">
        <v>1677</v>
      </c>
    </row>
    <row r="762" spans="2:4">
      <c r="B762" s="57">
        <v>45087</v>
      </c>
      <c r="C762" s="47">
        <v>2117.8000000000002</v>
      </c>
      <c r="D762" s="27" t="s">
        <v>1678</v>
      </c>
    </row>
    <row r="763" spans="2:4">
      <c r="B763" s="57">
        <v>45179</v>
      </c>
      <c r="C763" s="47">
        <v>2110.6</v>
      </c>
      <c r="D763" s="27" t="s">
        <v>1679</v>
      </c>
    </row>
    <row r="764" spans="2:4">
      <c r="B764" s="57">
        <v>45209</v>
      </c>
      <c r="C764" s="47">
        <v>2263.6999999999998</v>
      </c>
      <c r="D764" s="27" t="s">
        <v>1680</v>
      </c>
    </row>
    <row r="765" spans="2:4">
      <c r="B765" s="57">
        <v>45240</v>
      </c>
      <c r="C765" s="47">
        <v>2242.3000000000002</v>
      </c>
      <c r="D765" s="27" t="s">
        <v>1681</v>
      </c>
    </row>
    <row r="766" spans="2:4">
      <c r="B766" s="57">
        <v>45270</v>
      </c>
      <c r="C766" s="47">
        <v>2187.4</v>
      </c>
      <c r="D766" s="27" t="s">
        <v>1682</v>
      </c>
    </row>
    <row r="767" spans="2:4">
      <c r="B767" t="s">
        <v>469</v>
      </c>
      <c r="C767" s="47">
        <v>2212.9499999999998</v>
      </c>
      <c r="D767" s="27" t="s">
        <v>1683</v>
      </c>
    </row>
    <row r="768" spans="2:4">
      <c r="B768" t="s">
        <v>468</v>
      </c>
      <c r="C768" s="47">
        <v>2184.8000000000002</v>
      </c>
      <c r="D768" s="27" t="s">
        <v>1684</v>
      </c>
    </row>
    <row r="769" spans="2:4">
      <c r="B769" t="s">
        <v>467</v>
      </c>
      <c r="C769" s="47">
        <v>2207.6</v>
      </c>
      <c r="D769" s="27" t="s">
        <v>1685</v>
      </c>
    </row>
    <row r="770" spans="2:4">
      <c r="B770" t="s">
        <v>466</v>
      </c>
      <c r="C770" s="47">
        <v>2304.4</v>
      </c>
      <c r="D770" s="27" t="s">
        <v>1686</v>
      </c>
    </row>
    <row r="771" spans="2:4">
      <c r="B771" t="s">
        <v>465</v>
      </c>
      <c r="C771" s="47">
        <v>2302.15</v>
      </c>
      <c r="D771" s="27" t="s">
        <v>1687</v>
      </c>
    </row>
    <row r="772" spans="2:4">
      <c r="B772" t="s">
        <v>464</v>
      </c>
      <c r="C772" s="47">
        <v>2230.0500000000002</v>
      </c>
      <c r="D772" s="27" t="s">
        <v>1688</v>
      </c>
    </row>
    <row r="773" spans="2:4">
      <c r="B773" t="s">
        <v>463</v>
      </c>
      <c r="C773" s="47">
        <v>2103.1999999999998</v>
      </c>
      <c r="D773" s="27" t="s">
        <v>1689</v>
      </c>
    </row>
    <row r="774" spans="2:4">
      <c r="B774" t="s">
        <v>462</v>
      </c>
      <c r="C774" s="47">
        <v>2063.1999999999998</v>
      </c>
      <c r="D774" s="27" t="s">
        <v>1690</v>
      </c>
    </row>
    <row r="775" spans="2:4">
      <c r="B775" t="s">
        <v>461</v>
      </c>
      <c r="C775" s="47">
        <v>2105.85</v>
      </c>
      <c r="D775" s="27" t="s">
        <v>1691</v>
      </c>
    </row>
    <row r="776" spans="2:4">
      <c r="B776" t="s">
        <v>460</v>
      </c>
      <c r="C776" s="47">
        <v>2165.4499999999998</v>
      </c>
      <c r="D776" s="27" t="s">
        <v>1692</v>
      </c>
    </row>
    <row r="777" spans="2:4">
      <c r="B777" t="s">
        <v>459</v>
      </c>
      <c r="C777" s="47">
        <v>2246.6</v>
      </c>
      <c r="D777" s="27" t="s">
        <v>1693</v>
      </c>
    </row>
    <row r="778" spans="2:4">
      <c r="B778" t="s">
        <v>458</v>
      </c>
      <c r="C778" s="47">
        <v>2264</v>
      </c>
      <c r="D778" s="27" t="s">
        <v>1694</v>
      </c>
    </row>
    <row r="779" spans="2:4">
      <c r="B779" s="57">
        <v>44937</v>
      </c>
      <c r="C779" s="47">
        <v>2360.75</v>
      </c>
      <c r="D779" s="27" t="s">
        <v>1695</v>
      </c>
    </row>
    <row r="780" spans="2:4">
      <c r="B780" s="57">
        <v>44968</v>
      </c>
      <c r="C780" s="47">
        <v>2348.5500000000002</v>
      </c>
      <c r="D780" s="27" t="s">
        <v>1696</v>
      </c>
    </row>
    <row r="781" spans="2:4">
      <c r="B781" s="57">
        <v>44996</v>
      </c>
      <c r="C781" s="47">
        <v>2149</v>
      </c>
      <c r="D781" s="27" t="s">
        <v>1697</v>
      </c>
    </row>
    <row r="782" spans="2:4">
      <c r="B782" s="57">
        <v>45088</v>
      </c>
      <c r="C782" s="47">
        <v>2116.9499999999998</v>
      </c>
      <c r="D782" s="27" t="s">
        <v>1698</v>
      </c>
    </row>
    <row r="783" spans="2:4">
      <c r="B783" s="57">
        <v>45118</v>
      </c>
      <c r="C783" s="47">
        <v>2089.9</v>
      </c>
      <c r="D783" s="27" t="s">
        <v>1699</v>
      </c>
    </row>
    <row r="784" spans="2:4">
      <c r="B784" s="57">
        <v>45149</v>
      </c>
      <c r="C784" s="47">
        <v>2101.15</v>
      </c>
      <c r="D784" s="27" t="s">
        <v>1700</v>
      </c>
    </row>
    <row r="785" spans="2:4">
      <c r="B785" s="57">
        <v>45180</v>
      </c>
      <c r="C785" s="47">
        <v>2087.5500000000002</v>
      </c>
      <c r="D785" s="27" t="s">
        <v>1701</v>
      </c>
    </row>
    <row r="786" spans="2:4">
      <c r="B786" s="57">
        <v>45210</v>
      </c>
      <c r="C786" s="47">
        <v>2079.35</v>
      </c>
      <c r="D786" s="27" t="s">
        <v>1702</v>
      </c>
    </row>
    <row r="787" spans="2:4">
      <c r="B787" s="57">
        <v>45271</v>
      </c>
      <c r="C787" s="47">
        <v>2101.1</v>
      </c>
      <c r="D787" s="27" t="s">
        <v>1703</v>
      </c>
    </row>
    <row r="788" spans="2:4">
      <c r="B788" t="s">
        <v>457</v>
      </c>
      <c r="C788" s="47">
        <v>2086.4</v>
      </c>
      <c r="D788" s="27" t="s">
        <v>1704</v>
      </c>
    </row>
    <row r="789" spans="2:4">
      <c r="B789" t="s">
        <v>456</v>
      </c>
      <c r="C789" s="47">
        <v>2094.75</v>
      </c>
      <c r="D789" s="27" t="s">
        <v>1705</v>
      </c>
    </row>
    <row r="790" spans="2:4">
      <c r="B790" t="s">
        <v>455</v>
      </c>
      <c r="C790" s="47">
        <v>2087.3000000000002</v>
      </c>
      <c r="D790" s="27" t="s">
        <v>1706</v>
      </c>
    </row>
    <row r="791" spans="2:4">
      <c r="B791" t="s">
        <v>454</v>
      </c>
      <c r="C791" s="47">
        <v>2087.5</v>
      </c>
      <c r="D791" s="27" t="s">
        <v>1707</v>
      </c>
    </row>
    <row r="792" spans="2:4">
      <c r="B792" t="s">
        <v>453</v>
      </c>
      <c r="C792" s="47">
        <v>2077.5500000000002</v>
      </c>
      <c r="D792" s="27" t="s">
        <v>1708</v>
      </c>
    </row>
    <row r="793" spans="2:4">
      <c r="B793" t="s">
        <v>452</v>
      </c>
      <c r="C793" s="47">
        <v>2066.5500000000002</v>
      </c>
      <c r="D793" s="27" t="s">
        <v>1709</v>
      </c>
    </row>
    <row r="794" spans="2:4">
      <c r="B794" t="s">
        <v>451</v>
      </c>
      <c r="C794" s="47">
        <v>2059</v>
      </c>
      <c r="D794" s="27" t="s">
        <v>1710</v>
      </c>
    </row>
    <row r="795" spans="2:4">
      <c r="B795" t="s">
        <v>450</v>
      </c>
      <c r="C795" s="47">
        <v>2065.5500000000002</v>
      </c>
      <c r="D795" s="27" t="s">
        <v>1711</v>
      </c>
    </row>
    <row r="796" spans="2:4">
      <c r="B796" t="s">
        <v>449</v>
      </c>
      <c r="C796" s="47">
        <v>2033.25</v>
      </c>
      <c r="D796" s="27" t="s">
        <v>1712</v>
      </c>
    </row>
    <row r="797" spans="2:4">
      <c r="B797" t="s">
        <v>448</v>
      </c>
      <c r="C797" s="47">
        <v>2017.95</v>
      </c>
      <c r="D797" s="27" t="s">
        <v>1713</v>
      </c>
    </row>
    <row r="798" spans="2:4">
      <c r="B798" t="s">
        <v>447</v>
      </c>
      <c r="C798" s="47">
        <v>2022.45</v>
      </c>
      <c r="D798" s="27" t="s">
        <v>1714</v>
      </c>
    </row>
    <row r="799" spans="2:4">
      <c r="B799" t="s">
        <v>446</v>
      </c>
      <c r="C799" s="47">
        <v>2024.55</v>
      </c>
      <c r="D799" s="27" t="s">
        <v>1715</v>
      </c>
    </row>
    <row r="800" spans="2:4">
      <c r="B800" s="57">
        <v>44938</v>
      </c>
      <c r="C800" s="47">
        <v>2074.35</v>
      </c>
      <c r="D800" s="27" t="s">
        <v>1716</v>
      </c>
    </row>
    <row r="801" spans="2:4">
      <c r="B801" s="57">
        <v>45028</v>
      </c>
      <c r="C801" s="47">
        <v>2101.8000000000002</v>
      </c>
      <c r="D801" s="27" t="s">
        <v>1717</v>
      </c>
    </row>
    <row r="802" spans="2:4">
      <c r="B802" s="57">
        <v>45058</v>
      </c>
      <c r="C802" s="47">
        <v>2121.85</v>
      </c>
      <c r="D802" s="27" t="s">
        <v>1718</v>
      </c>
    </row>
    <row r="803" spans="2:4">
      <c r="B803" s="57">
        <v>45089</v>
      </c>
      <c r="C803" s="47">
        <v>2116.6999999999998</v>
      </c>
      <c r="D803" s="27" t="s">
        <v>1719</v>
      </c>
    </row>
    <row r="804" spans="2:4">
      <c r="B804" s="57">
        <v>45119</v>
      </c>
      <c r="C804" s="47">
        <v>2104.25</v>
      </c>
      <c r="D804" s="27" t="s">
        <v>1720</v>
      </c>
    </row>
    <row r="805" spans="2:4">
      <c r="B805" s="57">
        <v>45150</v>
      </c>
      <c r="C805" s="47">
        <v>2058.65</v>
      </c>
      <c r="D805" s="27" t="s">
        <v>1721</v>
      </c>
    </row>
    <row r="806" spans="2:4">
      <c r="B806" s="57">
        <v>45242</v>
      </c>
      <c r="C806" s="47">
        <v>2081.85</v>
      </c>
      <c r="D806" s="27" t="s">
        <v>1722</v>
      </c>
    </row>
    <row r="807" spans="2:4">
      <c r="B807" s="57">
        <v>45272</v>
      </c>
      <c r="C807" s="47">
        <v>2108.75</v>
      </c>
      <c r="D807" s="27" t="s">
        <v>1723</v>
      </c>
    </row>
    <row r="808" spans="2:4">
      <c r="B808" t="s">
        <v>445</v>
      </c>
      <c r="C808" s="47">
        <v>2101.4</v>
      </c>
      <c r="D808" s="27" t="s">
        <v>1724</v>
      </c>
    </row>
    <row r="809" spans="2:4">
      <c r="B809" t="s">
        <v>444</v>
      </c>
      <c r="C809" s="47">
        <v>2087.75</v>
      </c>
      <c r="D809" s="27" t="s">
        <v>1725</v>
      </c>
    </row>
    <row r="810" spans="2:4">
      <c r="B810" t="s">
        <v>443</v>
      </c>
      <c r="C810" s="47">
        <v>2085.0500000000002</v>
      </c>
      <c r="D810" s="27" t="s">
        <v>1726</v>
      </c>
    </row>
    <row r="811" spans="2:4">
      <c r="B811" t="s">
        <v>442</v>
      </c>
      <c r="C811" s="47">
        <v>2070.4</v>
      </c>
      <c r="D811" s="27" t="s">
        <v>1317</v>
      </c>
    </row>
    <row r="812" spans="2:4">
      <c r="B812" t="s">
        <v>441</v>
      </c>
      <c r="C812" s="47">
        <v>2102.5</v>
      </c>
      <c r="D812" s="27" t="s">
        <v>1727</v>
      </c>
    </row>
    <row r="813" spans="2:4">
      <c r="B813" t="s">
        <v>440</v>
      </c>
      <c r="C813" s="47">
        <v>2068.75</v>
      </c>
      <c r="D813" s="27" t="s">
        <v>1728</v>
      </c>
    </row>
    <row r="814" spans="2:4">
      <c r="B814" t="s">
        <v>439</v>
      </c>
      <c r="C814" s="47">
        <v>2104.4</v>
      </c>
      <c r="D814" s="27" t="s">
        <v>1729</v>
      </c>
    </row>
    <row r="815" spans="2:4">
      <c r="B815" t="s">
        <v>438</v>
      </c>
      <c r="C815" s="47">
        <v>2098.0500000000002</v>
      </c>
      <c r="D815" s="27" t="s">
        <v>1730</v>
      </c>
    </row>
    <row r="816" spans="2:4">
      <c r="B816" t="s">
        <v>437</v>
      </c>
      <c r="C816" s="47">
        <v>2111.0500000000002</v>
      </c>
      <c r="D816" s="27" t="s">
        <v>1731</v>
      </c>
    </row>
    <row r="817" spans="2:4">
      <c r="B817" t="s">
        <v>436</v>
      </c>
      <c r="C817" s="47">
        <v>2102.4499999999998</v>
      </c>
      <c r="D817" s="27" t="s">
        <v>1081</v>
      </c>
    </row>
    <row r="818" spans="2:4">
      <c r="B818" t="s">
        <v>435</v>
      </c>
      <c r="C818" s="47">
        <v>2093.4499999999998</v>
      </c>
      <c r="D818" s="27" t="s">
        <v>1732</v>
      </c>
    </row>
    <row r="819" spans="2:4">
      <c r="B819" t="s">
        <v>434</v>
      </c>
      <c r="C819" s="47">
        <v>2108.85</v>
      </c>
      <c r="D819" s="27" t="s">
        <v>1733</v>
      </c>
    </row>
    <row r="820" spans="2:4">
      <c r="B820" s="57">
        <v>45292</v>
      </c>
      <c r="C820" s="47">
        <v>2092.5500000000002</v>
      </c>
      <c r="D820" s="27" t="s">
        <v>1105</v>
      </c>
    </row>
    <row r="821" spans="2:4">
      <c r="B821" s="57">
        <v>45323</v>
      </c>
      <c r="C821" s="47">
        <v>2153.25</v>
      </c>
      <c r="D821" s="27" t="s">
        <v>1734</v>
      </c>
    </row>
    <row r="822" spans="2:4">
      <c r="B822" s="57">
        <v>45352</v>
      </c>
      <c r="C822" s="47">
        <v>2181.6999999999998</v>
      </c>
      <c r="D822" s="27" t="s">
        <v>1040</v>
      </c>
    </row>
    <row r="823" spans="2:4">
      <c r="B823" s="57">
        <v>45383</v>
      </c>
      <c r="C823" s="47">
        <v>2175.25</v>
      </c>
      <c r="D823" s="27" t="s">
        <v>1735</v>
      </c>
    </row>
    <row r="824" spans="2:4">
      <c r="B824" s="57">
        <v>45413</v>
      </c>
      <c r="C824" s="47">
        <v>2216.9</v>
      </c>
      <c r="D824" s="27" t="s">
        <v>1736</v>
      </c>
    </row>
    <row r="825" spans="2:4">
      <c r="B825" s="57">
        <v>45505</v>
      </c>
      <c r="C825" s="47">
        <v>2204.65</v>
      </c>
      <c r="D825" s="27" t="s">
        <v>1737</v>
      </c>
    </row>
    <row r="826" spans="2:4">
      <c r="B826" s="57">
        <v>45536</v>
      </c>
      <c r="C826" s="47">
        <v>2235.1999999999998</v>
      </c>
      <c r="D826" s="27" t="s">
        <v>1738</v>
      </c>
    </row>
    <row r="827" spans="2:4">
      <c r="B827" s="57">
        <v>45566</v>
      </c>
      <c r="C827" s="47">
        <v>2196.4</v>
      </c>
      <c r="D827" s="27" t="s">
        <v>1739</v>
      </c>
    </row>
    <row r="828" spans="2:4">
      <c r="B828" s="57">
        <v>45597</v>
      </c>
      <c r="C828" s="47">
        <v>2219.0500000000002</v>
      </c>
      <c r="D828" s="27" t="s">
        <v>1740</v>
      </c>
    </row>
    <row r="829" spans="2:4">
      <c r="B829" s="57">
        <v>45627</v>
      </c>
      <c r="C829" s="47">
        <v>2199.1999999999998</v>
      </c>
      <c r="D829" s="27" t="s">
        <v>1741</v>
      </c>
    </row>
    <row r="830" spans="2:4">
      <c r="B830" t="s">
        <v>433</v>
      </c>
      <c r="C830" s="47">
        <v>2161.5500000000002</v>
      </c>
      <c r="D830" s="27" t="s">
        <v>1742</v>
      </c>
    </row>
    <row r="831" spans="2:4">
      <c r="B831" t="s">
        <v>432</v>
      </c>
      <c r="C831" s="47">
        <v>2131.4499999999998</v>
      </c>
      <c r="D831" s="27" t="s">
        <v>1743</v>
      </c>
    </row>
    <row r="832" spans="2:4">
      <c r="B832" t="s">
        <v>431</v>
      </c>
      <c r="C832" s="47">
        <v>2130.3000000000002</v>
      </c>
      <c r="D832" s="27" t="s">
        <v>1342</v>
      </c>
    </row>
    <row r="833" spans="2:4">
      <c r="B833" t="s">
        <v>430</v>
      </c>
      <c r="C833" s="47">
        <v>2128.9</v>
      </c>
      <c r="D833" s="27" t="s">
        <v>1744</v>
      </c>
    </row>
    <row r="834" spans="2:4">
      <c r="B834" t="s">
        <v>429</v>
      </c>
      <c r="C834" s="47">
        <v>2215.8000000000002</v>
      </c>
      <c r="D834" s="27" t="s">
        <v>1745</v>
      </c>
    </row>
    <row r="835" spans="2:4">
      <c r="B835" t="s">
        <v>428</v>
      </c>
      <c r="C835" s="47">
        <v>2194.0500000000002</v>
      </c>
      <c r="D835" s="27" t="s">
        <v>1746</v>
      </c>
    </row>
    <row r="836" spans="2:4">
      <c r="B836" t="s">
        <v>427</v>
      </c>
      <c r="C836" s="47">
        <v>2190.0500000000002</v>
      </c>
      <c r="D836" s="27" t="s">
        <v>1747</v>
      </c>
    </row>
    <row r="837" spans="2:4">
      <c r="B837" t="s">
        <v>426</v>
      </c>
      <c r="C837" s="47">
        <v>2209.65</v>
      </c>
      <c r="D837" s="27" t="s">
        <v>1748</v>
      </c>
    </row>
    <row r="838" spans="2:4">
      <c r="B838" t="s">
        <v>425</v>
      </c>
      <c r="C838" s="47">
        <v>2261.15</v>
      </c>
      <c r="D838" s="27" t="s">
        <v>1749</v>
      </c>
    </row>
    <row r="839" spans="2:4">
      <c r="B839" t="s">
        <v>424</v>
      </c>
      <c r="C839" s="47">
        <v>2298.85</v>
      </c>
      <c r="D839" s="27" t="s">
        <v>1750</v>
      </c>
    </row>
    <row r="840" spans="2:4">
      <c r="B840" t="s">
        <v>423</v>
      </c>
      <c r="C840" s="47">
        <v>2252.35</v>
      </c>
      <c r="D840" s="27" t="s">
        <v>1751</v>
      </c>
    </row>
    <row r="841" spans="2:4">
      <c r="B841" t="s">
        <v>422</v>
      </c>
      <c r="C841" s="47">
        <v>2459.9499999999998</v>
      </c>
      <c r="D841" s="27" t="s">
        <v>1752</v>
      </c>
    </row>
    <row r="842" spans="2:4">
      <c r="B842" s="57">
        <v>45293</v>
      </c>
      <c r="C842" s="47">
        <v>2443.4</v>
      </c>
      <c r="D842" s="27" t="s">
        <v>1753</v>
      </c>
    </row>
    <row r="843" spans="2:4">
      <c r="B843" s="57">
        <v>45324</v>
      </c>
      <c r="C843" s="47">
        <v>2544.1</v>
      </c>
      <c r="D843" s="27" t="s">
        <v>1754</v>
      </c>
    </row>
    <row r="844" spans="2:4">
      <c r="B844" s="57">
        <v>45414</v>
      </c>
      <c r="C844" s="47">
        <v>2423.4</v>
      </c>
      <c r="D844" s="27" t="s">
        <v>1755</v>
      </c>
    </row>
    <row r="845" spans="2:4">
      <c r="B845" s="57">
        <v>45445</v>
      </c>
      <c r="C845" s="47">
        <v>2471.5</v>
      </c>
      <c r="D845" s="27" t="s">
        <v>1756</v>
      </c>
    </row>
    <row r="846" spans="2:4">
      <c r="B846" s="57">
        <v>45475</v>
      </c>
      <c r="C846" s="47">
        <v>2422.8000000000002</v>
      </c>
      <c r="D846" s="27" t="s">
        <v>1757</v>
      </c>
    </row>
    <row r="847" spans="2:4">
      <c r="B847" s="57">
        <v>45506</v>
      </c>
      <c r="C847" s="47">
        <v>2385.75</v>
      </c>
      <c r="D847" s="27" t="s">
        <v>1758</v>
      </c>
    </row>
    <row r="848" spans="2:4">
      <c r="B848" s="57">
        <v>45537</v>
      </c>
      <c r="C848" s="47">
        <v>2374.6</v>
      </c>
      <c r="D848" s="27" t="s">
        <v>1759</v>
      </c>
    </row>
    <row r="849" spans="2:4">
      <c r="B849" s="57">
        <v>45628</v>
      </c>
      <c r="C849" s="47">
        <v>2581.8000000000002</v>
      </c>
      <c r="D849" s="27" t="s">
        <v>1760</v>
      </c>
    </row>
    <row r="850" spans="2:4">
      <c r="B850" t="s">
        <v>421</v>
      </c>
      <c r="C850" s="47">
        <v>2491</v>
      </c>
      <c r="D850" s="27" t="s">
        <v>1761</v>
      </c>
    </row>
    <row r="851" spans="2:4">
      <c r="B851" t="s">
        <v>420</v>
      </c>
      <c r="C851" s="47">
        <v>2500.4499999999998</v>
      </c>
      <c r="D851" s="27" t="s">
        <v>1762</v>
      </c>
    </row>
    <row r="852" spans="2:4">
      <c r="B852" t="s">
        <v>419</v>
      </c>
      <c r="C852" s="47">
        <v>2571.65</v>
      </c>
      <c r="D852" s="27" t="s">
        <v>1763</v>
      </c>
    </row>
    <row r="853" spans="2:4">
      <c r="B853" t="s">
        <v>418</v>
      </c>
      <c r="C853" s="47">
        <v>2546.25</v>
      </c>
      <c r="D853" s="27" t="s">
        <v>1764</v>
      </c>
    </row>
    <row r="854" spans="2:4">
      <c r="B854" t="s">
        <v>417</v>
      </c>
      <c r="C854" s="47">
        <v>2680.8</v>
      </c>
      <c r="D854" s="27" t="s">
        <v>1765</v>
      </c>
    </row>
    <row r="855" spans="2:4">
      <c r="B855" t="s">
        <v>416</v>
      </c>
      <c r="C855" s="47">
        <v>2656.85</v>
      </c>
      <c r="D855" s="27" t="s">
        <v>1766</v>
      </c>
    </row>
    <row r="856" spans="2:4">
      <c r="B856" t="s">
        <v>415</v>
      </c>
      <c r="C856" s="47">
        <v>2637.15</v>
      </c>
      <c r="D856" s="27" t="s">
        <v>1767</v>
      </c>
    </row>
    <row r="857" spans="2:4">
      <c r="B857" t="s">
        <v>414</v>
      </c>
      <c r="C857" s="47">
        <v>2765.9</v>
      </c>
      <c r="D857" s="27" t="s">
        <v>1768</v>
      </c>
    </row>
    <row r="858" spans="2:4">
      <c r="B858" t="s">
        <v>413</v>
      </c>
      <c r="C858" s="47">
        <v>2748.6</v>
      </c>
      <c r="D858" s="27" t="s">
        <v>1769</v>
      </c>
    </row>
    <row r="859" spans="2:4">
      <c r="B859" t="s">
        <v>412</v>
      </c>
      <c r="C859" s="47">
        <v>2786.6</v>
      </c>
      <c r="D859" s="27" t="s">
        <v>1770</v>
      </c>
    </row>
    <row r="860" spans="2:4">
      <c r="B860" t="s">
        <v>411</v>
      </c>
      <c r="C860" s="47">
        <v>2808.65</v>
      </c>
      <c r="D860" s="27" t="s">
        <v>1771</v>
      </c>
    </row>
    <row r="861" spans="2:4">
      <c r="B861" t="s">
        <v>410</v>
      </c>
      <c r="C861" s="47">
        <v>2801.8</v>
      </c>
      <c r="D861" s="27" t="s">
        <v>1772</v>
      </c>
    </row>
    <row r="862" spans="2:4">
      <c r="B862" t="s">
        <v>409</v>
      </c>
      <c r="C862" s="47">
        <v>2957.45</v>
      </c>
      <c r="D862" s="27" t="s">
        <v>1773</v>
      </c>
    </row>
    <row r="863" spans="2:4">
      <c r="B863" s="57">
        <v>45294</v>
      </c>
      <c r="C863" s="47">
        <v>2962.5</v>
      </c>
      <c r="D863" s="27" t="s">
        <v>1774</v>
      </c>
    </row>
    <row r="864" spans="2:4">
      <c r="B864" s="57">
        <v>45325</v>
      </c>
      <c r="C864" s="47">
        <v>3014</v>
      </c>
      <c r="D864" s="27" t="s">
        <v>1775</v>
      </c>
    </row>
    <row r="865" spans="2:4">
      <c r="B865" s="57">
        <v>45385</v>
      </c>
      <c r="C865" s="47">
        <v>3020.1</v>
      </c>
      <c r="D865" s="27" t="s">
        <v>1776</v>
      </c>
    </row>
    <row r="866" spans="2:4">
      <c r="B866" s="57">
        <v>45415</v>
      </c>
      <c r="C866" s="47">
        <v>3087</v>
      </c>
      <c r="D866" s="27" t="s">
        <v>1777</v>
      </c>
    </row>
    <row r="867" spans="2:4">
      <c r="B867" s="57">
        <v>45446</v>
      </c>
      <c r="C867" s="47">
        <v>3164</v>
      </c>
      <c r="D867" s="27" t="s">
        <v>1778</v>
      </c>
    </row>
    <row r="868" spans="2:4">
      <c r="B868" s="57">
        <v>45476</v>
      </c>
      <c r="C868" s="47">
        <v>3298.1</v>
      </c>
      <c r="D868" s="27" t="s">
        <v>1779</v>
      </c>
    </row>
    <row r="869" spans="2:4">
      <c r="B869" s="57">
        <v>45599</v>
      </c>
      <c r="C869" s="47">
        <v>3637.05</v>
      </c>
      <c r="D869" s="27" t="s">
        <v>1780</v>
      </c>
    </row>
    <row r="870" spans="2:4">
      <c r="B870" s="57">
        <v>45629</v>
      </c>
      <c r="C870" s="47">
        <v>3246.35</v>
      </c>
      <c r="D870" s="27" t="s">
        <v>1781</v>
      </c>
    </row>
    <row r="871" spans="2:4">
      <c r="B871" t="s">
        <v>408</v>
      </c>
      <c r="C871" s="47">
        <v>2932.55</v>
      </c>
      <c r="D871" s="27" t="s">
        <v>1782</v>
      </c>
    </row>
    <row r="872" spans="2:4">
      <c r="B872" t="s">
        <v>407</v>
      </c>
      <c r="C872" s="47">
        <v>3030.65</v>
      </c>
      <c r="D872" s="27" t="s">
        <v>1783</v>
      </c>
    </row>
    <row r="873" spans="2:4">
      <c r="B873" t="s">
        <v>406</v>
      </c>
      <c r="C873" s="47">
        <v>2942.9</v>
      </c>
      <c r="D873" s="27" t="s">
        <v>1784</v>
      </c>
    </row>
    <row r="874" spans="2:4">
      <c r="B874" t="s">
        <v>405</v>
      </c>
      <c r="C874" s="47">
        <v>3130.25</v>
      </c>
      <c r="D874" s="27" t="s">
        <v>1785</v>
      </c>
    </row>
    <row r="875" spans="2:4">
      <c r="B875" t="s">
        <v>404</v>
      </c>
      <c r="C875" s="47">
        <v>3065.1</v>
      </c>
      <c r="D875" s="27" t="s">
        <v>1786</v>
      </c>
    </row>
    <row r="876" spans="2:4">
      <c r="B876" t="s">
        <v>403</v>
      </c>
      <c r="C876" s="47">
        <v>2978.75</v>
      </c>
      <c r="D876" s="27" t="s">
        <v>1787</v>
      </c>
    </row>
    <row r="877" spans="2:4">
      <c r="B877" t="s">
        <v>402</v>
      </c>
      <c r="C877" s="47">
        <v>3054.1</v>
      </c>
      <c r="D877" s="27" t="s">
        <v>1788</v>
      </c>
    </row>
    <row r="878" spans="2:4">
      <c r="B878" t="s">
        <v>401</v>
      </c>
      <c r="C878" s="47">
        <v>3128.3</v>
      </c>
      <c r="D878" s="27" t="s">
        <v>1789</v>
      </c>
    </row>
    <row r="879" spans="2:4">
      <c r="B879" t="s">
        <v>400</v>
      </c>
      <c r="C879" s="47">
        <v>3063.7</v>
      </c>
      <c r="D879" s="27" t="s">
        <v>1790</v>
      </c>
    </row>
    <row r="880" spans="2:4">
      <c r="B880" t="s">
        <v>399</v>
      </c>
      <c r="C880" s="47">
        <v>3080.7</v>
      </c>
      <c r="D880" s="27" t="s">
        <v>1791</v>
      </c>
    </row>
    <row r="881" spans="2:4">
      <c r="B881" t="s">
        <v>398</v>
      </c>
      <c r="C881" s="47">
        <v>3089.2</v>
      </c>
      <c r="D881" s="27" t="s">
        <v>1792</v>
      </c>
    </row>
    <row r="882" spans="2:4">
      <c r="B882" s="57">
        <v>45295</v>
      </c>
      <c r="C882" s="47">
        <v>3098.85</v>
      </c>
      <c r="D882" s="27" t="s">
        <v>1793</v>
      </c>
    </row>
    <row r="883" spans="2:4">
      <c r="B883" s="57">
        <v>45326</v>
      </c>
      <c r="C883" s="47">
        <v>3352.1</v>
      </c>
      <c r="D883" s="27" t="s">
        <v>1794</v>
      </c>
    </row>
    <row r="884" spans="2:4">
      <c r="B884" s="57">
        <v>45355</v>
      </c>
      <c r="C884" s="47">
        <v>3297</v>
      </c>
      <c r="D884" s="27" t="s">
        <v>1795</v>
      </c>
    </row>
    <row r="885" spans="2:4">
      <c r="B885" s="57">
        <v>45386</v>
      </c>
      <c r="C885" s="47">
        <v>3206.9</v>
      </c>
      <c r="D885" s="27" t="s">
        <v>1796</v>
      </c>
    </row>
    <row r="886" spans="2:4">
      <c r="B886" s="57">
        <v>45416</v>
      </c>
      <c r="C886" s="47">
        <v>3198.45</v>
      </c>
      <c r="D886" s="27" t="s">
        <v>1797</v>
      </c>
    </row>
    <row r="887" spans="2:4">
      <c r="B887" s="57">
        <v>45508</v>
      </c>
      <c r="C887" s="47">
        <v>3272.75</v>
      </c>
      <c r="D887" s="27" t="s">
        <v>1167</v>
      </c>
    </row>
    <row r="888" spans="2:4">
      <c r="B888" s="57">
        <v>45539</v>
      </c>
      <c r="C888" s="47">
        <v>3126.05</v>
      </c>
      <c r="D888" s="27" t="s">
        <v>1798</v>
      </c>
    </row>
    <row r="889" spans="2:4">
      <c r="B889" s="57">
        <v>45569</v>
      </c>
      <c r="C889" s="47">
        <v>3094.4</v>
      </c>
      <c r="D889" s="27" t="s">
        <v>1799</v>
      </c>
    </row>
    <row r="890" spans="2:4">
      <c r="B890" s="57">
        <v>45630</v>
      </c>
      <c r="C890" s="47">
        <v>3048.05</v>
      </c>
      <c r="D890" s="27" t="s">
        <v>1800</v>
      </c>
    </row>
    <row r="891" spans="2:4">
      <c r="B891" t="s">
        <v>397</v>
      </c>
      <c r="C891" s="47">
        <v>2987.95</v>
      </c>
      <c r="D891" s="27" t="s">
        <v>1801</v>
      </c>
    </row>
    <row r="892" spans="2:4">
      <c r="B892" t="s">
        <v>396</v>
      </c>
      <c r="C892" s="47">
        <v>3004.6</v>
      </c>
      <c r="D892" s="27" t="s">
        <v>1802</v>
      </c>
    </row>
    <row r="893" spans="2:4">
      <c r="B893" t="s">
        <v>395</v>
      </c>
      <c r="C893" s="47">
        <v>2998.05</v>
      </c>
      <c r="D893" s="27" t="s">
        <v>1803</v>
      </c>
    </row>
    <row r="894" spans="2:4">
      <c r="B894" t="s">
        <v>394</v>
      </c>
      <c r="C894" s="47">
        <v>3058.7</v>
      </c>
      <c r="D894" s="27" t="s">
        <v>1804</v>
      </c>
    </row>
    <row r="895" spans="2:4">
      <c r="B895" t="s">
        <v>393</v>
      </c>
      <c r="C895" s="47">
        <v>3072.85</v>
      </c>
      <c r="D895" s="27" t="s">
        <v>1805</v>
      </c>
    </row>
    <row r="896" spans="2:4">
      <c r="B896" t="s">
        <v>392</v>
      </c>
      <c r="C896" s="47">
        <v>3121.8</v>
      </c>
      <c r="D896" s="27" t="s">
        <v>1806</v>
      </c>
    </row>
    <row r="897" spans="2:4">
      <c r="B897" t="s">
        <v>391</v>
      </c>
      <c r="C897" s="47">
        <v>3131.2</v>
      </c>
      <c r="D897" s="27" t="s">
        <v>1807</v>
      </c>
    </row>
    <row r="898" spans="2:4">
      <c r="B898" t="s">
        <v>390</v>
      </c>
      <c r="C898" s="47">
        <v>3449.7</v>
      </c>
      <c r="D898" s="27" t="s">
        <v>1808</v>
      </c>
    </row>
    <row r="899" spans="2:4">
      <c r="B899" t="s">
        <v>389</v>
      </c>
      <c r="C899" s="47">
        <v>3312.5</v>
      </c>
      <c r="D899" s="27" t="s">
        <v>1809</v>
      </c>
    </row>
    <row r="900" spans="2:4">
      <c r="B900" t="s">
        <v>388</v>
      </c>
      <c r="C900" s="47">
        <v>3311.8</v>
      </c>
      <c r="D900" s="27" t="s">
        <v>1810</v>
      </c>
    </row>
    <row r="901" spans="2:4">
      <c r="B901" t="s">
        <v>387</v>
      </c>
      <c r="C901" s="47">
        <v>3344.9</v>
      </c>
      <c r="D901" s="27" t="s">
        <v>1811</v>
      </c>
    </row>
    <row r="902" spans="2:4">
      <c r="B902" s="57">
        <v>45327</v>
      </c>
      <c r="C902" s="47">
        <v>3291</v>
      </c>
      <c r="D902" s="27" t="s">
        <v>1812</v>
      </c>
    </row>
    <row r="903" spans="2:4">
      <c r="B903" s="57">
        <v>45356</v>
      </c>
      <c r="C903" s="47">
        <v>3388.2</v>
      </c>
      <c r="D903" s="27" t="s">
        <v>1813</v>
      </c>
    </row>
    <row r="904" spans="2:4">
      <c r="B904" s="57">
        <v>45448</v>
      </c>
      <c r="C904" s="47">
        <v>3283.05</v>
      </c>
      <c r="D904" s="27" t="s">
        <v>1814</v>
      </c>
    </row>
    <row r="905" spans="2:4">
      <c r="B905" s="57">
        <v>45478</v>
      </c>
      <c r="C905" s="47">
        <v>3180.25</v>
      </c>
      <c r="D905" s="27" t="s">
        <v>1815</v>
      </c>
    </row>
    <row r="906" spans="2:4">
      <c r="B906" s="57">
        <v>45509</v>
      </c>
      <c r="C906" s="47">
        <v>3297.65</v>
      </c>
      <c r="D906" s="27" t="s">
        <v>1816</v>
      </c>
    </row>
    <row r="907" spans="2:4">
      <c r="B907" s="57">
        <v>45540</v>
      </c>
      <c r="C907" s="47">
        <v>3448.75</v>
      </c>
      <c r="D907" s="27" t="s">
        <v>1817</v>
      </c>
    </row>
    <row r="908" spans="2:4">
      <c r="B908" s="57">
        <v>45570</v>
      </c>
      <c r="C908" s="47">
        <v>3396.15</v>
      </c>
      <c r="D908" s="27" t="s">
        <v>1818</v>
      </c>
    </row>
    <row r="909" spans="2:4">
      <c r="B909" t="s">
        <v>386</v>
      </c>
      <c r="C909" s="47">
        <v>3316.3</v>
      </c>
      <c r="D909" s="27" t="s">
        <v>1819</v>
      </c>
    </row>
    <row r="910" spans="2:4">
      <c r="B910" t="s">
        <v>385</v>
      </c>
      <c r="C910" s="47">
        <v>3605.05</v>
      </c>
      <c r="D910" s="27" t="s">
        <v>1820</v>
      </c>
    </row>
    <row r="911" spans="2:4">
      <c r="B911" t="s">
        <v>384</v>
      </c>
      <c r="C911" s="47">
        <v>3545.35</v>
      </c>
      <c r="D911" s="27" t="s">
        <v>1821</v>
      </c>
    </row>
    <row r="912" spans="2:4">
      <c r="B912" t="s">
        <v>383</v>
      </c>
      <c r="C912" s="47">
        <v>3597.5</v>
      </c>
      <c r="D912" s="27" t="s">
        <v>1822</v>
      </c>
    </row>
    <row r="913" spans="2:4">
      <c r="B913" t="s">
        <v>382</v>
      </c>
      <c r="C913" s="47">
        <v>3992.65</v>
      </c>
      <c r="D913" s="27" t="s">
        <v>1823</v>
      </c>
    </row>
    <row r="914" spans="2:4">
      <c r="B914" t="s">
        <v>381</v>
      </c>
      <c r="C914" s="47">
        <v>4160.8500000000004</v>
      </c>
      <c r="D914" s="27" t="s">
        <v>1824</v>
      </c>
    </row>
    <row r="915" spans="2:4">
      <c r="B915" t="s">
        <v>380</v>
      </c>
      <c r="C915" s="47">
        <v>3933.25</v>
      </c>
      <c r="D915" s="27" t="s">
        <v>1825</v>
      </c>
    </row>
    <row r="916" spans="2:4">
      <c r="B916" t="s">
        <v>379</v>
      </c>
      <c r="C916" s="47">
        <v>3932</v>
      </c>
      <c r="D916" s="27" t="s">
        <v>1826</v>
      </c>
    </row>
    <row r="917" spans="2:4">
      <c r="B917" t="s">
        <v>378</v>
      </c>
      <c r="C917" s="47">
        <v>3910.15</v>
      </c>
      <c r="D917" s="27" t="s">
        <v>1827</v>
      </c>
    </row>
    <row r="918" spans="2:4">
      <c r="B918" t="s">
        <v>377</v>
      </c>
      <c r="C918" s="47">
        <v>3855.2</v>
      </c>
      <c r="D918" s="27" t="s">
        <v>1828</v>
      </c>
    </row>
    <row r="919" spans="2:4">
      <c r="B919" t="s">
        <v>376</v>
      </c>
      <c r="C919" s="47">
        <v>3955.05</v>
      </c>
      <c r="D919" s="27" t="s">
        <v>1829</v>
      </c>
    </row>
    <row r="920" spans="2:4">
      <c r="B920" t="s">
        <v>375</v>
      </c>
      <c r="C920" s="47">
        <v>3876.8</v>
      </c>
      <c r="D920" s="27" t="s">
        <v>1830</v>
      </c>
    </row>
    <row r="921" spans="2:4">
      <c r="B921" t="s">
        <v>374</v>
      </c>
      <c r="C921" s="47">
        <v>3872.55</v>
      </c>
      <c r="D921" s="27" t="s">
        <v>1831</v>
      </c>
    </row>
    <row r="922" spans="2:4">
      <c r="B922" t="s">
        <v>373</v>
      </c>
      <c r="C922" s="47">
        <v>3845.9</v>
      </c>
      <c r="D922" s="27" t="s">
        <v>1832</v>
      </c>
    </row>
    <row r="923" spans="2:4">
      <c r="B923" t="s">
        <v>372</v>
      </c>
      <c r="C923" s="47">
        <v>3882.1</v>
      </c>
      <c r="D923" s="27" t="s">
        <v>1833</v>
      </c>
    </row>
    <row r="924" spans="2:4">
      <c r="B924" s="57">
        <v>45357</v>
      </c>
      <c r="C924" s="47">
        <v>3743.4</v>
      </c>
      <c r="D924" s="27" t="s">
        <v>1834</v>
      </c>
    </row>
    <row r="925" spans="2:4">
      <c r="B925" s="57">
        <v>45388</v>
      </c>
      <c r="C925" s="47">
        <v>3549.95</v>
      </c>
      <c r="D925" s="27" t="s">
        <v>1835</v>
      </c>
    </row>
    <row r="926" spans="2:4">
      <c r="B926" s="57">
        <v>45418</v>
      </c>
      <c r="C926" s="47">
        <v>3661.15</v>
      </c>
      <c r="D926" s="27" t="s">
        <v>1836</v>
      </c>
    </row>
    <row r="927" spans="2:4">
      <c r="B927" s="57">
        <v>45449</v>
      </c>
      <c r="C927" s="47">
        <v>3780</v>
      </c>
      <c r="D927" s="27" t="s">
        <v>1837</v>
      </c>
    </row>
    <row r="928" spans="2:4">
      <c r="B928" s="57">
        <v>45479</v>
      </c>
      <c r="C928" s="47">
        <v>3842.3</v>
      </c>
      <c r="D928" s="27" t="s">
        <v>1838</v>
      </c>
    </row>
    <row r="929" spans="2:4">
      <c r="B929" s="57">
        <v>45571</v>
      </c>
      <c r="C929" s="47">
        <v>3897.65</v>
      </c>
      <c r="D929" s="27" t="s">
        <v>1839</v>
      </c>
    </row>
    <row r="930" spans="2:4">
      <c r="B930" s="57">
        <v>45602</v>
      </c>
      <c r="C930" s="47">
        <v>3876.05</v>
      </c>
      <c r="D930" s="27" t="s">
        <v>1840</v>
      </c>
    </row>
    <row r="931" spans="2:4">
      <c r="B931" s="57">
        <v>45632</v>
      </c>
      <c r="C931" s="47">
        <v>3878.9</v>
      </c>
      <c r="D931" s="27" t="s">
        <v>1841</v>
      </c>
    </row>
    <row r="932" spans="2:4">
      <c r="B932" t="s">
        <v>371</v>
      </c>
      <c r="C932" s="47">
        <v>3859.7</v>
      </c>
      <c r="D932" s="27" t="s">
        <v>1842</v>
      </c>
    </row>
    <row r="933" spans="2:4">
      <c r="B933" t="s">
        <v>370</v>
      </c>
      <c r="C933" s="47">
        <v>4093.35</v>
      </c>
      <c r="D933" s="27" t="s">
        <v>1843</v>
      </c>
    </row>
    <row r="934" spans="2:4">
      <c r="B934" t="s">
        <v>369</v>
      </c>
      <c r="C934" s="47">
        <v>4246.45</v>
      </c>
      <c r="D934" s="27" t="s">
        <v>1844</v>
      </c>
    </row>
    <row r="935" spans="2:4">
      <c r="B935" t="s">
        <v>368</v>
      </c>
      <c r="C935" s="47">
        <v>4187.7</v>
      </c>
      <c r="D935" s="27" t="s">
        <v>1845</v>
      </c>
    </row>
    <row r="936" spans="2:4">
      <c r="B936" t="s">
        <v>367</v>
      </c>
      <c r="C936" s="47">
        <v>4275.8</v>
      </c>
      <c r="D936" s="27" t="s">
        <v>1846</v>
      </c>
    </row>
    <row r="937" spans="2:4">
      <c r="B937" t="s">
        <v>366</v>
      </c>
      <c r="C937" s="47">
        <v>4264.75</v>
      </c>
      <c r="D937" s="27" t="s">
        <v>1847</v>
      </c>
    </row>
    <row r="938" spans="2:4">
      <c r="B938" t="s">
        <v>365</v>
      </c>
      <c r="C938" s="47">
        <v>4324.3500000000004</v>
      </c>
      <c r="D938" s="27" t="s">
        <v>1848</v>
      </c>
    </row>
    <row r="939" spans="2:4">
      <c r="B939" t="s">
        <v>364</v>
      </c>
      <c r="C939" s="47">
        <v>4413.6499999999996</v>
      </c>
      <c r="D939" s="27" t="s">
        <v>1849</v>
      </c>
    </row>
    <row r="940" spans="2:4">
      <c r="B940" t="s">
        <v>363</v>
      </c>
      <c r="C940" s="47">
        <v>4427.55</v>
      </c>
      <c r="D940" s="27" t="s">
        <v>1850</v>
      </c>
    </row>
    <row r="941" spans="2:4">
      <c r="B941" t="s">
        <v>362</v>
      </c>
      <c r="C941" s="47">
        <v>4301.3</v>
      </c>
      <c r="D941" s="27" t="s">
        <v>1851</v>
      </c>
    </row>
    <row r="942" spans="2:4">
      <c r="B942" t="s">
        <v>361</v>
      </c>
      <c r="C942" s="47">
        <v>4124.5</v>
      </c>
      <c r="D942" s="27" t="s">
        <v>1852</v>
      </c>
    </row>
    <row r="943" spans="2:4">
      <c r="B943" s="57">
        <v>45298</v>
      </c>
      <c r="C943" s="47">
        <v>4258.8</v>
      </c>
      <c r="D943" s="27" t="s">
        <v>1853</v>
      </c>
    </row>
    <row r="944" spans="2:4">
      <c r="B944" s="57">
        <v>45329</v>
      </c>
      <c r="C944" s="47">
        <v>4224</v>
      </c>
      <c r="D944" s="27" t="s">
        <v>1854</v>
      </c>
    </row>
    <row r="945" spans="2:4">
      <c r="B945" s="57">
        <v>45358</v>
      </c>
      <c r="C945" s="47">
        <v>4287.45</v>
      </c>
      <c r="D945" s="27" t="s">
        <v>1626</v>
      </c>
    </row>
    <row r="946" spans="2:4">
      <c r="B946" s="57">
        <v>45389</v>
      </c>
      <c r="C946" s="47">
        <v>4356.25</v>
      </c>
      <c r="D946" s="27" t="s">
        <v>1855</v>
      </c>
    </row>
    <row r="947" spans="2:4">
      <c r="B947" s="57">
        <v>45419</v>
      </c>
      <c r="C947" s="47">
        <v>4333.1000000000004</v>
      </c>
      <c r="D947" s="27" t="s">
        <v>1856</v>
      </c>
    </row>
    <row r="948" spans="2:4">
      <c r="B948" s="57">
        <v>45511</v>
      </c>
      <c r="C948" s="47">
        <v>4225.3999999999996</v>
      </c>
      <c r="D948" s="27" t="s">
        <v>1857</v>
      </c>
    </row>
    <row r="949" spans="2:4">
      <c r="B949" s="57">
        <v>45542</v>
      </c>
      <c r="C949" s="47">
        <v>4091.55</v>
      </c>
      <c r="D949" s="27" t="s">
        <v>1858</v>
      </c>
    </row>
    <row r="950" spans="2:4">
      <c r="B950" s="57">
        <v>45572</v>
      </c>
      <c r="C950" s="47">
        <v>3997.65</v>
      </c>
      <c r="D950" s="27" t="s">
        <v>1859</v>
      </c>
    </row>
    <row r="951" spans="2:4">
      <c r="B951" s="57">
        <v>45603</v>
      </c>
      <c r="C951" s="47">
        <v>4102.55</v>
      </c>
      <c r="D951" s="27" t="s">
        <v>1860</v>
      </c>
    </row>
    <row r="952" spans="2:4">
      <c r="B952" s="57">
        <v>45633</v>
      </c>
      <c r="C952" s="47">
        <v>4057.1</v>
      </c>
      <c r="D952" s="27" t="s">
        <v>1022</v>
      </c>
    </row>
    <row r="953" spans="2:4">
      <c r="B953" t="s">
        <v>360</v>
      </c>
      <c r="C953" s="47">
        <v>4734.25</v>
      </c>
      <c r="D953" s="27" t="s">
        <v>1861</v>
      </c>
    </row>
    <row r="954" spans="2:4">
      <c r="B954" t="s">
        <v>359</v>
      </c>
      <c r="C954" s="47">
        <v>4439.8500000000004</v>
      </c>
      <c r="D954" s="27" t="s">
        <v>1862</v>
      </c>
    </row>
    <row r="955" spans="2:4">
      <c r="B955" t="s">
        <v>358</v>
      </c>
      <c r="C955" s="47">
        <v>4292.25</v>
      </c>
      <c r="D955" s="27" t="s">
        <v>1863</v>
      </c>
    </row>
    <row r="956" spans="2:4">
      <c r="B956" t="s">
        <v>357</v>
      </c>
      <c r="C956" s="47">
        <v>4208.3999999999996</v>
      </c>
      <c r="D956" s="27" t="s">
        <v>1864</v>
      </c>
    </row>
    <row r="957" spans="2:4">
      <c r="B957" t="s">
        <v>356</v>
      </c>
      <c r="C957" s="47">
        <v>4277.45</v>
      </c>
      <c r="D957" s="27" t="s">
        <v>1865</v>
      </c>
    </row>
    <row r="958" spans="2:4">
      <c r="B958" t="s">
        <v>355</v>
      </c>
      <c r="C958" s="47">
        <v>4140.75</v>
      </c>
      <c r="D958" s="27" t="s">
        <v>1866</v>
      </c>
    </row>
    <row r="959" spans="2:4">
      <c r="B959" t="s">
        <v>354</v>
      </c>
      <c r="C959" s="47">
        <v>4178.2</v>
      </c>
      <c r="D959" s="27" t="s">
        <v>1867</v>
      </c>
    </row>
    <row r="960" spans="2:4">
      <c r="B960" t="s">
        <v>353</v>
      </c>
      <c r="C960" s="47">
        <v>4294.45</v>
      </c>
      <c r="D960" s="27" t="s">
        <v>1868</v>
      </c>
    </row>
    <row r="961" spans="2:4">
      <c r="B961" t="s">
        <v>352</v>
      </c>
      <c r="C961" s="47">
        <v>4302.55</v>
      </c>
      <c r="D961" s="27" t="s">
        <v>1869</v>
      </c>
    </row>
    <row r="962" spans="2:4">
      <c r="B962" t="s">
        <v>351</v>
      </c>
      <c r="C962" s="47">
        <v>4265.3</v>
      </c>
      <c r="D962" s="27" t="s">
        <v>1870</v>
      </c>
    </row>
    <row r="963" spans="2:4">
      <c r="B963" t="s">
        <v>350</v>
      </c>
      <c r="C963" s="47">
        <v>4240.3999999999996</v>
      </c>
      <c r="D963" s="27" t="s">
        <v>1871</v>
      </c>
    </row>
    <row r="964" spans="2:4">
      <c r="B964" t="s">
        <v>349</v>
      </c>
      <c r="C964" s="47">
        <v>4228.45</v>
      </c>
      <c r="D964" s="27" t="s">
        <v>1872</v>
      </c>
    </row>
    <row r="965" spans="2:4">
      <c r="B965" s="57">
        <v>45299</v>
      </c>
      <c r="C965" s="47">
        <v>4245.3</v>
      </c>
      <c r="D965" s="27" t="s">
        <v>1873</v>
      </c>
    </row>
    <row r="966" spans="2:4">
      <c r="B966" s="57">
        <v>45330</v>
      </c>
      <c r="C966" s="47">
        <v>4183.1499999999996</v>
      </c>
      <c r="D966" s="27" t="s">
        <v>1874</v>
      </c>
    </row>
    <row r="967" spans="2:4">
      <c r="B967" s="57">
        <v>45420</v>
      </c>
      <c r="C967" s="47">
        <v>3989.5</v>
      </c>
      <c r="D967" s="27" t="s">
        <v>1875</v>
      </c>
    </row>
    <row r="968" spans="2:4">
      <c r="B968" s="57">
        <v>45451</v>
      </c>
      <c r="C968" s="47">
        <v>4071.2</v>
      </c>
      <c r="D968" s="27" t="s">
        <v>1876</v>
      </c>
    </row>
    <row r="969" spans="2:4">
      <c r="B969" s="57">
        <v>45481</v>
      </c>
      <c r="C969" s="47">
        <v>4190.95</v>
      </c>
      <c r="D969" s="27" t="s">
        <v>1877</v>
      </c>
    </row>
    <row r="970" spans="2:4">
      <c r="B970" s="57">
        <v>45512</v>
      </c>
      <c r="C970" s="47">
        <v>4127.7</v>
      </c>
      <c r="D970" s="27" t="s">
        <v>1878</v>
      </c>
    </row>
    <row r="971" spans="2:4">
      <c r="B971" s="57">
        <v>45543</v>
      </c>
      <c r="C971" s="47">
        <v>4430.05</v>
      </c>
      <c r="D971" s="27" t="s">
        <v>1879</v>
      </c>
    </row>
    <row r="972" spans="2:4">
      <c r="B972" s="57">
        <v>45634</v>
      </c>
      <c r="C972" s="47">
        <v>4444.55</v>
      </c>
      <c r="D972" s="27" t="s">
        <v>1880</v>
      </c>
    </row>
    <row r="973" spans="2:4">
      <c r="B973" t="s">
        <v>348</v>
      </c>
      <c r="C973" s="47">
        <v>4391.3500000000004</v>
      </c>
      <c r="D973" s="27" t="s">
        <v>1881</v>
      </c>
    </row>
    <row r="974" spans="2:4">
      <c r="B974" t="s">
        <v>347</v>
      </c>
      <c r="C974" s="47">
        <v>4343.3</v>
      </c>
      <c r="D974" s="27" t="s">
        <v>1882</v>
      </c>
    </row>
    <row r="975" spans="2:4">
      <c r="B975" t="s">
        <v>346</v>
      </c>
      <c r="C975" s="47">
        <v>4535.5</v>
      </c>
      <c r="D975" s="27" t="s">
        <v>1883</v>
      </c>
    </row>
    <row r="976" spans="2:4">
      <c r="B976" t="s">
        <v>345</v>
      </c>
      <c r="C976" s="47">
        <v>5238.6000000000004</v>
      </c>
      <c r="D976" s="27" t="s">
        <v>1884</v>
      </c>
    </row>
    <row r="977" spans="2:4">
      <c r="B977" t="s">
        <v>344</v>
      </c>
      <c r="C977" s="47">
        <v>5845.55</v>
      </c>
      <c r="D977" s="27" t="s">
        <v>1885</v>
      </c>
    </row>
    <row r="978" spans="2:4">
      <c r="B978" t="s">
        <v>343</v>
      </c>
      <c r="C978" s="47">
        <v>5657.35</v>
      </c>
      <c r="D978" s="27" t="s">
        <v>1886</v>
      </c>
    </row>
    <row r="979" spans="2:4">
      <c r="B979" t="s">
        <v>342</v>
      </c>
      <c r="C979" s="47">
        <v>5630.6</v>
      </c>
      <c r="D979" s="27" t="s">
        <v>1887</v>
      </c>
    </row>
    <row r="980" spans="2:4">
      <c r="B980" t="s">
        <v>341</v>
      </c>
      <c r="C980" s="47">
        <v>5402.35</v>
      </c>
      <c r="D980" s="27" t="s">
        <v>1888</v>
      </c>
    </row>
    <row r="981" spans="2:4">
      <c r="B981" t="s">
        <v>340</v>
      </c>
      <c r="C981" s="47">
        <v>5686.15</v>
      </c>
      <c r="D981" s="27" t="s">
        <v>1889</v>
      </c>
    </row>
    <row r="982" spans="2:4">
      <c r="B982" t="s">
        <v>339</v>
      </c>
      <c r="C982" s="47">
        <v>5735</v>
      </c>
      <c r="D982" s="27" t="s">
        <v>1890</v>
      </c>
    </row>
    <row r="983" spans="2:4">
      <c r="B983" t="s">
        <v>338</v>
      </c>
      <c r="C983" s="47">
        <v>5798.7</v>
      </c>
      <c r="D983" s="27" t="s">
        <v>1891</v>
      </c>
    </row>
    <row r="984" spans="2:4">
      <c r="B984" t="s">
        <v>337</v>
      </c>
      <c r="C984" s="47">
        <v>6129.95</v>
      </c>
      <c r="D984" s="27" t="s">
        <v>1892</v>
      </c>
    </row>
    <row r="985" spans="2:4">
      <c r="B985" t="s">
        <v>336</v>
      </c>
      <c r="C985" s="47">
        <v>6508.4</v>
      </c>
      <c r="D985" s="27" t="s">
        <v>1893</v>
      </c>
    </row>
    <row r="986" spans="2:4">
      <c r="B986" s="57">
        <v>45331</v>
      </c>
      <c r="C986" s="47">
        <v>6676.7</v>
      </c>
      <c r="D986" s="27" t="s">
        <v>1894</v>
      </c>
    </row>
    <row r="987" spans="2:4">
      <c r="B987" s="57">
        <v>45360</v>
      </c>
      <c r="C987" s="47">
        <v>6635.75</v>
      </c>
      <c r="D987" s="27" t="s">
        <v>1895</v>
      </c>
    </row>
    <row r="988" spans="2:4">
      <c r="B988" s="57">
        <v>45391</v>
      </c>
      <c r="C988" s="47">
        <v>6368.85</v>
      </c>
      <c r="D988" s="27" t="s">
        <v>1896</v>
      </c>
    </row>
    <row r="989" spans="2:4">
      <c r="B989" s="57">
        <v>45421</v>
      </c>
      <c r="C989" s="47">
        <v>6412.05</v>
      </c>
      <c r="D989" s="27" t="s">
        <v>1897</v>
      </c>
    </row>
    <row r="990" spans="2:4">
      <c r="B990" s="57">
        <v>45452</v>
      </c>
      <c r="C990" s="47">
        <v>7205.85</v>
      </c>
      <c r="D990" s="27" t="s">
        <v>1898</v>
      </c>
    </row>
    <row r="991" spans="2:4">
      <c r="B991" s="57">
        <v>45544</v>
      </c>
      <c r="C991" s="47">
        <v>6844.2</v>
      </c>
      <c r="D991" s="27" t="s">
        <v>1899</v>
      </c>
    </row>
    <row r="992" spans="2:4">
      <c r="B992" s="57">
        <v>45574</v>
      </c>
      <c r="C992" s="47">
        <v>6765.45</v>
      </c>
      <c r="D992" s="27" t="s">
        <v>1900</v>
      </c>
    </row>
    <row r="993" spans="2:4">
      <c r="B993" s="57">
        <v>45605</v>
      </c>
      <c r="C993" s="47">
        <v>6614.7</v>
      </c>
      <c r="D993" s="27" t="s">
        <v>1901</v>
      </c>
    </row>
    <row r="994" spans="2:4">
      <c r="B994" s="57">
        <v>45635</v>
      </c>
      <c r="C994" s="47">
        <v>6638.1</v>
      </c>
      <c r="D994" s="27" t="s">
        <v>1902</v>
      </c>
    </row>
    <row r="995" spans="2:4">
      <c r="B995" t="s">
        <v>335</v>
      </c>
      <c r="C995" s="47">
        <v>7316.8</v>
      </c>
      <c r="D995" s="27" t="s">
        <v>1903</v>
      </c>
    </row>
    <row r="996" spans="2:4">
      <c r="B996" t="s">
        <v>334</v>
      </c>
      <c r="C996" s="47">
        <v>8235.4500000000007</v>
      </c>
      <c r="D996" s="27" t="s">
        <v>1904</v>
      </c>
    </row>
    <row r="997" spans="2:4">
      <c r="B997" t="s">
        <v>333</v>
      </c>
      <c r="C997" s="47">
        <v>7737.85</v>
      </c>
      <c r="D997" s="27" t="s">
        <v>1905</v>
      </c>
    </row>
    <row r="998" spans="2:4">
      <c r="B998" t="s">
        <v>332</v>
      </c>
      <c r="C998" s="47">
        <v>7580.55</v>
      </c>
      <c r="D998" s="27" t="s">
        <v>1906</v>
      </c>
    </row>
    <row r="999" spans="2:4">
      <c r="B999" t="s">
        <v>331</v>
      </c>
      <c r="C999" s="47">
        <v>7777.55</v>
      </c>
      <c r="D999" s="27" t="s">
        <v>1907</v>
      </c>
    </row>
    <row r="1000" spans="2:4">
      <c r="B1000" t="s">
        <v>330</v>
      </c>
      <c r="C1000" s="47">
        <v>7598.15</v>
      </c>
      <c r="D1000" s="27" t="s">
        <v>1908</v>
      </c>
    </row>
    <row r="1001" spans="2:4">
      <c r="B1001" t="s">
        <v>329</v>
      </c>
      <c r="C1001" s="47">
        <v>7352.35</v>
      </c>
      <c r="D1001" s="27" t="s">
        <v>1909</v>
      </c>
    </row>
    <row r="1002" spans="2:4">
      <c r="B1002" t="s">
        <v>328</v>
      </c>
      <c r="C1002" s="47">
        <v>7307.65</v>
      </c>
      <c r="D1002" s="27" t="s">
        <v>1910</v>
      </c>
    </row>
    <row r="1003" spans="2:4">
      <c r="B1003" t="s">
        <v>327</v>
      </c>
      <c r="C1003" s="47">
        <v>7113.85</v>
      </c>
      <c r="D1003" s="27" t="s">
        <v>1657</v>
      </c>
    </row>
    <row r="1004" spans="2:4">
      <c r="B1004" t="s">
        <v>326</v>
      </c>
      <c r="C1004" s="47">
        <v>7136.95</v>
      </c>
      <c r="D1004" s="27" t="s">
        <v>1911</v>
      </c>
    </row>
    <row r="1005" spans="2:4">
      <c r="B1005" t="s">
        <v>325</v>
      </c>
      <c r="C1005" s="47">
        <v>6998.05</v>
      </c>
      <c r="D1005" s="27" t="s">
        <v>1912</v>
      </c>
    </row>
    <row r="1006" spans="2:4">
      <c r="B1006" t="s">
        <v>324</v>
      </c>
      <c r="C1006" s="47">
        <v>6977.6</v>
      </c>
      <c r="D1006" s="27" t="s">
        <v>1913</v>
      </c>
    </row>
    <row r="1007" spans="2:4">
      <c r="B1007" s="57">
        <v>45301</v>
      </c>
      <c r="C1007" s="47">
        <v>6819.3</v>
      </c>
      <c r="D1007" s="27" t="s">
        <v>1316</v>
      </c>
    </row>
    <row r="1008" spans="2:4">
      <c r="B1008" s="57">
        <v>45361</v>
      </c>
      <c r="C1008" s="47">
        <v>6596.2</v>
      </c>
      <c r="D1008" s="27" t="s">
        <v>1914</v>
      </c>
    </row>
    <row r="1009" spans="2:4">
      <c r="B1009" s="57">
        <v>45392</v>
      </c>
      <c r="C1009" s="47">
        <v>6627.4</v>
      </c>
      <c r="D1009" s="27" t="s">
        <v>1915</v>
      </c>
    </row>
    <row r="1010" spans="2:4">
      <c r="B1010" s="57">
        <v>45483</v>
      </c>
      <c r="C1010" s="47">
        <v>6407.1</v>
      </c>
      <c r="D1010" s="27" t="s">
        <v>1916</v>
      </c>
    </row>
    <row r="1011" spans="2:4">
      <c r="B1011" s="57">
        <v>45514</v>
      </c>
      <c r="C1011" s="47">
        <v>6884.55</v>
      </c>
      <c r="D1011" s="27" t="s">
        <v>1917</v>
      </c>
    </row>
    <row r="1012" spans="2:4">
      <c r="B1012" s="57">
        <v>45545</v>
      </c>
      <c r="C1012" s="47">
        <v>7087.5</v>
      </c>
      <c r="D1012" s="27" t="s">
        <v>1918</v>
      </c>
    </row>
    <row r="1013" spans="2:4">
      <c r="B1013" s="57">
        <v>45575</v>
      </c>
      <c r="C1013" s="47">
        <v>6893.8</v>
      </c>
      <c r="D1013" s="27" t="s">
        <v>1919</v>
      </c>
    </row>
    <row r="1014" spans="2:4">
      <c r="B1014" s="57">
        <v>45606</v>
      </c>
      <c r="C1014" s="47">
        <v>7005.75</v>
      </c>
      <c r="D1014" s="27" t="s">
        <v>1920</v>
      </c>
    </row>
    <row r="1015" spans="2:4">
      <c r="B1015" t="s">
        <v>323</v>
      </c>
      <c r="C1015" s="47">
        <v>6926.85</v>
      </c>
      <c r="D1015" s="27" t="s">
        <v>1921</v>
      </c>
    </row>
    <row r="1016" spans="2:4">
      <c r="B1016" t="s">
        <v>322</v>
      </c>
      <c r="C1016" s="47">
        <v>7008.9</v>
      </c>
      <c r="D1016" s="27" t="s">
        <v>1922</v>
      </c>
    </row>
    <row r="1017" spans="2:4">
      <c r="B1017" t="s">
        <v>321</v>
      </c>
      <c r="C1017" s="47">
        <v>7101.3</v>
      </c>
      <c r="D1017" s="27" t="s">
        <v>1047</v>
      </c>
    </row>
    <row r="1018" spans="2:4">
      <c r="B1018" t="s">
        <v>320</v>
      </c>
      <c r="C1018" s="47">
        <v>6955.45</v>
      </c>
      <c r="D1018" s="27" t="s">
        <v>1923</v>
      </c>
    </row>
    <row r="1019" spans="2:4">
      <c r="B1019" t="s">
        <v>319</v>
      </c>
      <c r="C1019" s="47">
        <v>6756.45</v>
      </c>
      <c r="D1019" s="27" t="s">
        <v>1924</v>
      </c>
    </row>
    <row r="1020" spans="2:4">
      <c r="B1020" t="s">
        <v>318</v>
      </c>
      <c r="C1020" s="47">
        <v>6667.6</v>
      </c>
      <c r="D1020" s="27" t="s">
        <v>1925</v>
      </c>
    </row>
    <row r="1021" spans="2:4">
      <c r="B1021" t="s">
        <v>317</v>
      </c>
      <c r="C1021" s="47">
        <v>6282.05</v>
      </c>
      <c r="D1021" s="27" t="s">
        <v>1926</v>
      </c>
    </row>
    <row r="1022" spans="2:4">
      <c r="B1022" t="s">
        <v>316</v>
      </c>
      <c r="C1022" s="47">
        <v>6838.45</v>
      </c>
      <c r="D1022" s="27" t="s">
        <v>1927</v>
      </c>
    </row>
    <row r="1023" spans="2:4">
      <c r="B1023" t="s">
        <v>315</v>
      </c>
      <c r="C1023" s="47">
        <v>6482.6</v>
      </c>
      <c r="D1023" s="27" t="s">
        <v>1928</v>
      </c>
    </row>
    <row r="1024" spans="2:4">
      <c r="B1024" t="s">
        <v>314</v>
      </c>
      <c r="C1024" s="47">
        <v>6300.85</v>
      </c>
      <c r="D1024" s="27" t="s">
        <v>1929</v>
      </c>
    </row>
    <row r="1025" spans="2:4">
      <c r="B1025" t="s">
        <v>313</v>
      </c>
      <c r="C1025" s="47">
        <v>6266.5</v>
      </c>
      <c r="D1025" s="27" t="s">
        <v>1930</v>
      </c>
    </row>
    <row r="1026" spans="2:4">
      <c r="B1026" t="s">
        <v>312</v>
      </c>
      <c r="C1026" s="47">
        <v>6361</v>
      </c>
      <c r="D1026" s="27" t="s">
        <v>1931</v>
      </c>
    </row>
    <row r="1027" spans="2:4">
      <c r="B1027" t="s">
        <v>311</v>
      </c>
      <c r="C1027" s="47">
        <v>6352.8</v>
      </c>
      <c r="D1027" s="27" t="s">
        <v>1932</v>
      </c>
    </row>
    <row r="1028" spans="2:4">
      <c r="B1028" t="s">
        <v>310</v>
      </c>
      <c r="C1028" s="47">
        <v>6625.15</v>
      </c>
      <c r="D1028" s="27" t="s">
        <v>1933</v>
      </c>
    </row>
    <row r="1029" spans="2:4">
      <c r="B1029" s="57">
        <v>45302</v>
      </c>
      <c r="C1029" s="47">
        <v>6700.05</v>
      </c>
      <c r="D1029" s="27" t="s">
        <v>1934</v>
      </c>
    </row>
    <row r="1030" spans="2:4">
      <c r="B1030" s="57">
        <v>45393</v>
      </c>
      <c r="C1030" s="47">
        <v>6839.25</v>
      </c>
      <c r="D1030" s="27" t="s">
        <v>1935</v>
      </c>
    </row>
    <row r="1031" spans="2:4">
      <c r="B1031" s="57">
        <v>45423</v>
      </c>
      <c r="C1031" s="47">
        <v>6843.85</v>
      </c>
      <c r="D1031" s="27" t="s">
        <v>1936</v>
      </c>
    </row>
    <row r="1032" spans="2:4">
      <c r="B1032" s="57">
        <v>45454</v>
      </c>
      <c r="C1032" s="47">
        <v>7106.85</v>
      </c>
      <c r="D1032" s="27" t="s">
        <v>1364</v>
      </c>
    </row>
    <row r="1033" spans="2:4">
      <c r="B1033" s="57">
        <v>45484</v>
      </c>
      <c r="C1033" s="47">
        <v>6946.25</v>
      </c>
      <c r="D1033" s="27" t="s">
        <v>1937</v>
      </c>
    </row>
    <row r="1034" spans="2:4">
      <c r="B1034" s="57">
        <v>45515</v>
      </c>
      <c r="C1034" s="47">
        <v>6695.75</v>
      </c>
      <c r="D1034" s="27" t="s">
        <v>1938</v>
      </c>
    </row>
    <row r="1035" spans="2:4">
      <c r="B1035" s="57">
        <v>45607</v>
      </c>
      <c r="C1035" s="47">
        <v>6636.15</v>
      </c>
      <c r="D1035" s="27" t="s">
        <v>1939</v>
      </c>
    </row>
    <row r="1036" spans="2:4">
      <c r="B1036" s="57">
        <v>45637</v>
      </c>
      <c r="C1036" s="47">
        <v>6583.7</v>
      </c>
      <c r="D1036" s="27" t="s">
        <v>1940</v>
      </c>
    </row>
    <row r="1037" spans="2:4">
      <c r="B1037" t="s">
        <v>309</v>
      </c>
      <c r="C1037" s="47">
        <v>6302.45</v>
      </c>
      <c r="D1037" s="27" t="s">
        <v>1941</v>
      </c>
    </row>
    <row r="1038" spans="2:4">
      <c r="B1038" t="s">
        <v>308</v>
      </c>
      <c r="C1038" s="47">
        <v>6114.6</v>
      </c>
      <c r="D1038" s="27" t="s">
        <v>1942</v>
      </c>
    </row>
    <row r="1039" spans="2:4">
      <c r="B1039" t="s">
        <v>307</v>
      </c>
      <c r="C1039" s="47">
        <v>6016.3</v>
      </c>
      <c r="D1039" s="27" t="s">
        <v>1943</v>
      </c>
    </row>
    <row r="1040" spans="2:4">
      <c r="B1040" t="s">
        <v>306</v>
      </c>
      <c r="C1040" s="47">
        <v>5985.65</v>
      </c>
      <c r="D1040" s="27" t="s">
        <v>1944</v>
      </c>
    </row>
    <row r="1041" spans="2:4">
      <c r="B1041" t="s">
        <v>305</v>
      </c>
      <c r="C1041" s="47">
        <v>5852.85</v>
      </c>
      <c r="D1041" s="27" t="s">
        <v>1945</v>
      </c>
    </row>
    <row r="1042" spans="2:4">
      <c r="B1042" t="s">
        <v>304</v>
      </c>
      <c r="C1042" s="47">
        <v>5626.2</v>
      </c>
      <c r="D1042" s="27" t="s">
        <v>1946</v>
      </c>
    </row>
    <row r="1043" spans="2:4">
      <c r="B1043" t="s">
        <v>303</v>
      </c>
      <c r="C1043" s="47">
        <v>5758.9</v>
      </c>
      <c r="D1043" s="27" t="s">
        <v>1947</v>
      </c>
    </row>
    <row r="1044" spans="2:4">
      <c r="B1044" t="s">
        <v>302</v>
      </c>
      <c r="C1044" s="47">
        <v>5771.6</v>
      </c>
      <c r="D1044" s="27" t="s">
        <v>1948</v>
      </c>
    </row>
    <row r="1045" spans="2:4">
      <c r="B1045" t="s">
        <v>301</v>
      </c>
      <c r="C1045" s="47">
        <v>5820.75</v>
      </c>
      <c r="D1045" s="27" t="s">
        <v>1949</v>
      </c>
    </row>
    <row r="1046" spans="2:4">
      <c r="B1046" t="s">
        <v>300</v>
      </c>
      <c r="C1046" s="47">
        <v>5874.7</v>
      </c>
      <c r="D1046" s="27" t="s">
        <v>1950</v>
      </c>
    </row>
    <row r="1047" spans="2:4">
      <c r="B1047" t="s">
        <v>299</v>
      </c>
      <c r="C1047" s="47">
        <v>5673.15</v>
      </c>
      <c r="D1047" s="27" t="s">
        <v>1951</v>
      </c>
    </row>
    <row r="1048" spans="2:4">
      <c r="B1048" s="57">
        <v>45334</v>
      </c>
      <c r="C1048" s="47">
        <v>5757.15</v>
      </c>
      <c r="D1048" s="27" t="s">
        <v>1952</v>
      </c>
    </row>
    <row r="1049" spans="2:4">
      <c r="B1049" s="57">
        <v>45363</v>
      </c>
      <c r="C1049" s="47">
        <v>5701.3</v>
      </c>
      <c r="D1049" s="27" t="s">
        <v>1953</v>
      </c>
    </row>
    <row r="1050" spans="2:4">
      <c r="B1050" s="57">
        <v>45394</v>
      </c>
      <c r="C1050" s="47">
        <v>5625.2</v>
      </c>
      <c r="D1050" s="27" t="s">
        <v>1954</v>
      </c>
    </row>
    <row r="1051" spans="2:4">
      <c r="B1051" s="57">
        <v>45424</v>
      </c>
      <c r="C1051" s="47">
        <v>5617.05</v>
      </c>
      <c r="D1051" s="27" t="s">
        <v>1955</v>
      </c>
    </row>
    <row r="1052" spans="2:4">
      <c r="B1052" s="57">
        <v>45455</v>
      </c>
      <c r="C1052" s="47">
        <v>5594.45</v>
      </c>
      <c r="D1052" s="27" t="s">
        <v>1226</v>
      </c>
    </row>
    <row r="1053" spans="2:4">
      <c r="B1053" s="57">
        <v>45547</v>
      </c>
      <c r="C1053" s="47">
        <v>5677.75</v>
      </c>
      <c r="D1053" s="27" t="s">
        <v>1956</v>
      </c>
    </row>
    <row r="1054" spans="2:4">
      <c r="B1054" s="57">
        <v>45577</v>
      </c>
      <c r="C1054" s="47">
        <v>5800.65</v>
      </c>
      <c r="D1054" s="27" t="s">
        <v>1957</v>
      </c>
    </row>
    <row r="1055" spans="2:4">
      <c r="B1055" s="57">
        <v>45608</v>
      </c>
      <c r="C1055" s="47">
        <v>5988.45</v>
      </c>
      <c r="D1055" s="27" t="s">
        <v>1958</v>
      </c>
    </row>
    <row r="1056" spans="2:4">
      <c r="B1056" s="57">
        <v>45638</v>
      </c>
      <c r="C1056" s="47">
        <v>5984.4</v>
      </c>
      <c r="D1056" s="27" t="s">
        <v>1959</v>
      </c>
    </row>
    <row r="1057" spans="2:4">
      <c r="B1057" t="s">
        <v>298</v>
      </c>
      <c r="C1057" s="47">
        <v>6051.45</v>
      </c>
      <c r="D1057" s="27" t="s">
        <v>1960</v>
      </c>
    </row>
    <row r="1058" spans="2:4">
      <c r="B1058" t="s">
        <v>297</v>
      </c>
      <c r="C1058" s="47">
        <v>6003</v>
      </c>
      <c r="D1058" s="27" t="s">
        <v>1961</v>
      </c>
    </row>
    <row r="1059" spans="2:4">
      <c r="B1059" t="s">
        <v>296</v>
      </c>
      <c r="C1059" s="47">
        <v>5892.55</v>
      </c>
      <c r="D1059" s="27" t="s">
        <v>1962</v>
      </c>
    </row>
    <row r="1060" spans="2:4">
      <c r="B1060" t="s">
        <v>295</v>
      </c>
      <c r="C1060" s="47">
        <v>5666.9</v>
      </c>
      <c r="D1060" s="27" t="s">
        <v>1373</v>
      </c>
    </row>
    <row r="1061" spans="2:4">
      <c r="B1061" t="s">
        <v>294</v>
      </c>
      <c r="C1061" s="47">
        <v>5579.7</v>
      </c>
      <c r="D1061" s="27" t="s">
        <v>1963</v>
      </c>
    </row>
    <row r="1062" spans="2:4">
      <c r="B1062" t="s">
        <v>293</v>
      </c>
      <c r="C1062" s="47">
        <v>5323.7</v>
      </c>
      <c r="D1062" s="27" t="s">
        <v>1964</v>
      </c>
    </row>
    <row r="1063" spans="2:4">
      <c r="B1063" t="s">
        <v>292</v>
      </c>
      <c r="C1063" s="47">
        <v>5132.8500000000004</v>
      </c>
      <c r="D1063" s="27" t="s">
        <v>1965</v>
      </c>
    </row>
    <row r="1064" spans="2:4">
      <c r="B1064" t="s">
        <v>291</v>
      </c>
      <c r="C1064" s="47">
        <v>5062.1499999999996</v>
      </c>
      <c r="D1064" s="27" t="s">
        <v>1966</v>
      </c>
    </row>
    <row r="1065" spans="2:4">
      <c r="B1065" t="s">
        <v>290</v>
      </c>
      <c r="C1065" s="47">
        <v>5511</v>
      </c>
      <c r="D1065" s="27" t="s">
        <v>1967</v>
      </c>
    </row>
    <row r="1066" spans="2:4">
      <c r="B1066" t="s">
        <v>289</v>
      </c>
      <c r="C1066" s="47">
        <v>5265.2</v>
      </c>
      <c r="D1066" s="27" t="s">
        <v>1968</v>
      </c>
    </row>
    <row r="1067" spans="2:4">
      <c r="B1067" t="s">
        <v>288</v>
      </c>
      <c r="C1067" s="47">
        <v>4819.7</v>
      </c>
      <c r="D1067" s="27" t="s">
        <v>1969</v>
      </c>
    </row>
    <row r="1068" spans="2:4">
      <c r="B1068" t="s">
        <v>287</v>
      </c>
      <c r="C1068" s="47">
        <v>5227.7</v>
      </c>
      <c r="D1068" s="27" t="s">
        <v>1970</v>
      </c>
    </row>
    <row r="1069" spans="2:4">
      <c r="B1069" s="57">
        <v>45658</v>
      </c>
      <c r="C1069" s="47">
        <v>5035.2</v>
      </c>
      <c r="D1069" s="27" t="s">
        <v>1971</v>
      </c>
    </row>
    <row r="1070" spans="2:4">
      <c r="B1070" s="57">
        <v>45689</v>
      </c>
      <c r="C1070" s="47">
        <v>5166.25</v>
      </c>
      <c r="D1070" s="27" t="s">
        <v>1972</v>
      </c>
    </row>
    <row r="1071" spans="2:4">
      <c r="B1071" s="57">
        <v>45717</v>
      </c>
      <c r="C1071" s="47">
        <v>5105.8999999999996</v>
      </c>
      <c r="D1071" s="27" t="s">
        <v>1973</v>
      </c>
    </row>
    <row r="1072" spans="2:4">
      <c r="B1072" s="57">
        <v>45809</v>
      </c>
      <c r="C1072" s="47">
        <v>4915.45</v>
      </c>
      <c r="D1072" s="27" t="s">
        <v>1974</v>
      </c>
    </row>
    <row r="1073" spans="2:4">
      <c r="B1073" s="57">
        <v>45839</v>
      </c>
      <c r="C1073" s="47">
        <v>4977.1000000000004</v>
      </c>
      <c r="D1073" s="27" t="s">
        <v>1975</v>
      </c>
    </row>
    <row r="1074" spans="2:4">
      <c r="B1074" s="57">
        <v>45870</v>
      </c>
      <c r="C1074" s="47">
        <v>4869.3500000000004</v>
      </c>
      <c r="D1074" s="27" t="s">
        <v>1976</v>
      </c>
    </row>
    <row r="1075" spans="2:4">
      <c r="B1075" s="57">
        <v>45901</v>
      </c>
      <c r="C1075" s="47">
        <v>4720.7</v>
      </c>
      <c r="D1075" s="27" t="s">
        <v>1977</v>
      </c>
    </row>
    <row r="1076" spans="2:4">
      <c r="B1076" s="57">
        <v>45931</v>
      </c>
      <c r="C1076" s="47">
        <v>4777.6499999999996</v>
      </c>
      <c r="D1076" s="27" t="s">
        <v>1978</v>
      </c>
    </row>
    <row r="1077" spans="2:4">
      <c r="B1077" t="s">
        <v>286</v>
      </c>
      <c r="C1077" s="47">
        <v>4392.3</v>
      </c>
      <c r="D1077" s="27" t="s">
        <v>1979</v>
      </c>
    </row>
    <row r="1078" spans="2:4">
      <c r="B1078" t="s">
        <v>285</v>
      </c>
      <c r="C1078" s="47">
        <v>4516.95</v>
      </c>
      <c r="D1078" s="27" t="s">
        <v>1980</v>
      </c>
    </row>
    <row r="1079" spans="2:4">
      <c r="B1079" t="s">
        <v>284</v>
      </c>
      <c r="C1079" s="47">
        <v>4468.5</v>
      </c>
      <c r="D1079" s="27" t="s">
        <v>1981</v>
      </c>
    </row>
    <row r="1080" spans="2:4">
      <c r="B1080" t="s">
        <v>283</v>
      </c>
      <c r="C1080" s="47">
        <v>4382.25</v>
      </c>
      <c r="D1080" s="27" t="s">
        <v>1982</v>
      </c>
    </row>
    <row r="1081" spans="2:4">
      <c r="B1081" t="s">
        <v>282</v>
      </c>
      <c r="C1081" s="47">
        <v>4383.8</v>
      </c>
      <c r="D1081" s="27" t="s">
        <v>1983</v>
      </c>
    </row>
    <row r="1082" spans="2:4">
      <c r="B1082" t="s">
        <v>281</v>
      </c>
      <c r="C1082" s="47">
        <v>4447.25</v>
      </c>
      <c r="D1082" s="27" t="s">
        <v>1984</v>
      </c>
    </row>
    <row r="1083" spans="2:4">
      <c r="B1083" t="s">
        <v>280</v>
      </c>
      <c r="C1083" s="47">
        <v>4269.45</v>
      </c>
      <c r="D1083" s="27" t="s">
        <v>1985</v>
      </c>
    </row>
    <row r="1084" spans="2:4">
      <c r="B1084" t="s">
        <v>279</v>
      </c>
      <c r="C1084" s="47">
        <v>4234.3500000000004</v>
      </c>
      <c r="D1084" s="27" t="s">
        <v>1986</v>
      </c>
    </row>
    <row r="1085" spans="2:4">
      <c r="B1085" t="s">
        <v>278</v>
      </c>
      <c r="C1085" s="47">
        <v>4332.45</v>
      </c>
      <c r="D1085" s="27" t="s">
        <v>1987</v>
      </c>
    </row>
    <row r="1086" spans="2:4">
      <c r="B1086" t="s">
        <v>277</v>
      </c>
      <c r="C1086" s="47">
        <v>4346.3500000000004</v>
      </c>
      <c r="D1086" s="27" t="s">
        <v>1988</v>
      </c>
    </row>
    <row r="1087" spans="2:4">
      <c r="B1087" t="s">
        <v>276</v>
      </c>
      <c r="C1087" s="47">
        <v>4345.8</v>
      </c>
      <c r="D1087" s="27" t="s">
        <v>1989</v>
      </c>
    </row>
    <row r="1088" spans="2:4">
      <c r="B1088" t="s">
        <v>275</v>
      </c>
      <c r="C1088" s="47">
        <v>4366.1499999999996</v>
      </c>
      <c r="D1088" s="27" t="s">
        <v>1990</v>
      </c>
    </row>
    <row r="1089" spans="2:4">
      <c r="B1089" t="s">
        <v>274</v>
      </c>
      <c r="C1089" s="47">
        <v>4497.3500000000004</v>
      </c>
      <c r="D1089" s="27" t="s">
        <v>1991</v>
      </c>
    </row>
    <row r="1090" spans="2:4">
      <c r="B1090" t="s">
        <v>273</v>
      </c>
      <c r="C1090" s="47">
        <v>4494.8</v>
      </c>
      <c r="D1090" s="27" t="s">
        <v>1992</v>
      </c>
    </row>
    <row r="1091" spans="2:4">
      <c r="B1091" t="s">
        <v>272</v>
      </c>
      <c r="C1091" s="47">
        <v>4517.3999999999996</v>
      </c>
      <c r="D1091" s="27" t="s">
        <v>1158</v>
      </c>
    </row>
    <row r="1092" spans="2:4">
      <c r="B1092" s="57">
        <v>45659</v>
      </c>
      <c r="C1092" s="47">
        <v>4984.6000000000004</v>
      </c>
      <c r="D1092" s="27" t="s">
        <v>1993</v>
      </c>
    </row>
    <row r="1093" spans="2:4">
      <c r="B1093" s="57">
        <v>45718</v>
      </c>
      <c r="C1093" s="47">
        <v>4830.8</v>
      </c>
      <c r="D1093" s="27" t="s">
        <v>1994</v>
      </c>
    </row>
    <row r="1094" spans="2:4">
      <c r="B1094" s="57">
        <v>45749</v>
      </c>
      <c r="C1094" s="47">
        <v>4724.3500000000004</v>
      </c>
      <c r="D1094" s="27" t="s">
        <v>1995</v>
      </c>
    </row>
    <row r="1095" spans="2:4">
      <c r="B1095" s="57">
        <v>45779</v>
      </c>
      <c r="C1095" s="47">
        <v>4660.75</v>
      </c>
      <c r="D1095" s="27" t="s">
        <v>1996</v>
      </c>
    </row>
    <row r="1096" spans="2:4">
      <c r="B1096" s="57">
        <v>45810</v>
      </c>
      <c r="C1096" s="47">
        <v>4599.45</v>
      </c>
      <c r="D1096" s="27" t="s">
        <v>1997</v>
      </c>
    </row>
    <row r="1097" spans="2:4">
      <c r="B1097" s="57">
        <v>45840</v>
      </c>
      <c r="C1097" s="47">
        <v>5470.45</v>
      </c>
      <c r="D1097" s="27" t="s">
        <v>1998</v>
      </c>
    </row>
    <row r="1098" spans="2:4">
      <c r="B1098" s="57">
        <v>45932</v>
      </c>
      <c r="C1098" s="47">
        <v>5580.95</v>
      </c>
      <c r="D1098" s="27" t="s">
        <v>1999</v>
      </c>
    </row>
    <row r="1099" spans="2:4">
      <c r="B1099" s="57">
        <v>45963</v>
      </c>
      <c r="C1099" s="47">
        <v>5125.95</v>
      </c>
      <c r="D1099" s="27" t="s">
        <v>2000</v>
      </c>
    </row>
    <row r="1100" spans="2:4">
      <c r="B1100" s="57">
        <v>45993</v>
      </c>
      <c r="C1100" s="47">
        <v>5463</v>
      </c>
      <c r="D1100" s="27" t="s">
        <v>2001</v>
      </c>
    </row>
    <row r="1101" spans="2:4">
      <c r="B1101" t="s">
        <v>271</v>
      </c>
      <c r="C1101" s="47">
        <v>4999.6000000000004</v>
      </c>
      <c r="D1101" s="27" t="s">
        <v>2002</v>
      </c>
    </row>
    <row r="1102" spans="2:4">
      <c r="B1102" t="s">
        <v>270</v>
      </c>
      <c r="C1102" s="47">
        <v>5999.5</v>
      </c>
      <c r="D1102" s="27" t="s">
        <v>2003</v>
      </c>
    </row>
    <row r="1103" spans="2:4">
      <c r="B1103" t="s">
        <v>269</v>
      </c>
      <c r="C1103" s="47">
        <v>7038</v>
      </c>
      <c r="D1103" s="27" t="s">
        <v>2004</v>
      </c>
    </row>
    <row r="1104" spans="2:4">
      <c r="B1104" t="s">
        <v>268</v>
      </c>
      <c r="C1104" s="47">
        <v>6842.8</v>
      </c>
      <c r="D1104" s="27" t="s">
        <v>2005</v>
      </c>
    </row>
    <row r="1105" spans="2:4">
      <c r="B1105" t="s">
        <v>267</v>
      </c>
      <c r="C1105" s="47">
        <v>6559.25</v>
      </c>
      <c r="D1105" s="27" t="s">
        <v>2006</v>
      </c>
    </row>
    <row r="1106" spans="2:4">
      <c r="B1106" t="s">
        <v>266</v>
      </c>
      <c r="C1106" s="47">
        <v>5966.6</v>
      </c>
      <c r="D1106" s="27" t="s">
        <v>2007</v>
      </c>
    </row>
    <row r="1107" spans="2:4">
      <c r="B1107" t="s">
        <v>265</v>
      </c>
      <c r="C1107" s="47">
        <v>5786.35</v>
      </c>
      <c r="D1107" s="27" t="s">
        <v>2008</v>
      </c>
    </row>
    <row r="1108" spans="2:4">
      <c r="B1108" t="s">
        <v>264</v>
      </c>
      <c r="C1108" s="47">
        <v>5586.1</v>
      </c>
      <c r="D1108" s="27" t="s">
        <v>2009</v>
      </c>
    </row>
    <row r="1109" spans="2:4">
      <c r="B1109" t="s">
        <v>263</v>
      </c>
      <c r="C1109" s="47">
        <v>5652.2</v>
      </c>
      <c r="D1109" s="27" t="s">
        <v>2010</v>
      </c>
    </row>
    <row r="1110" spans="2:4">
      <c r="B1110" t="s">
        <v>262</v>
      </c>
      <c r="C1110" s="47">
        <v>5369.7</v>
      </c>
      <c r="D1110" s="27" t="s">
        <v>2011</v>
      </c>
    </row>
    <row r="1111" spans="2:4">
      <c r="B1111" t="s">
        <v>261</v>
      </c>
      <c r="C1111" s="47">
        <v>5189.3999999999996</v>
      </c>
      <c r="D1111" s="27" t="s">
        <v>2012</v>
      </c>
    </row>
    <row r="1112" spans="2:4">
      <c r="B1112" s="57">
        <v>45719</v>
      </c>
      <c r="C1112" s="47">
        <v>5099.8500000000004</v>
      </c>
      <c r="D1112" s="27" t="s">
        <v>2013</v>
      </c>
    </row>
    <row r="1113" spans="2:4">
      <c r="B1113" s="57">
        <v>45750</v>
      </c>
      <c r="C1113" s="47">
        <v>5126</v>
      </c>
      <c r="D1113" s="27" t="s">
        <v>2014</v>
      </c>
    </row>
    <row r="1114" spans="2:4">
      <c r="B1114" s="57">
        <v>45780</v>
      </c>
      <c r="C1114" s="47">
        <v>5160.6000000000004</v>
      </c>
      <c r="D1114" s="27" t="s">
        <v>2015</v>
      </c>
    </row>
    <row r="1115" spans="2:4">
      <c r="B1115" s="57">
        <v>45811</v>
      </c>
      <c r="C1115" s="47">
        <v>5418.6</v>
      </c>
      <c r="D1115" s="27" t="s">
        <v>2016</v>
      </c>
    </row>
    <row r="1116" spans="2:4">
      <c r="B1116" s="57">
        <v>45841</v>
      </c>
      <c r="C1116" s="47">
        <v>5326.35</v>
      </c>
      <c r="D1116" s="27" t="s">
        <v>2017</v>
      </c>
    </row>
    <row r="1117" spans="2:4">
      <c r="B1117" s="57">
        <v>45933</v>
      </c>
      <c r="C1117" s="47">
        <v>5109.1000000000004</v>
      </c>
      <c r="D1117" s="27" t="s">
        <v>2018</v>
      </c>
    </row>
    <row r="1118" spans="2:4">
      <c r="B1118" s="57">
        <v>45964</v>
      </c>
      <c r="C1118" s="47">
        <v>5226.3999999999996</v>
      </c>
      <c r="D1118" s="27" t="s">
        <v>2019</v>
      </c>
    </row>
    <row r="1119" spans="2:4">
      <c r="B1119" s="57">
        <v>45994</v>
      </c>
      <c r="C1119" s="47">
        <v>5436.45</v>
      </c>
      <c r="D1119" s="27" t="s">
        <v>2020</v>
      </c>
    </row>
    <row r="1120" spans="2:4">
      <c r="B1120" t="s">
        <v>260</v>
      </c>
      <c r="C1120" s="47">
        <v>5708.25</v>
      </c>
      <c r="D1120" s="27" t="s">
        <v>2021</v>
      </c>
    </row>
    <row r="1121" spans="2:4">
      <c r="B1121" t="s">
        <v>259</v>
      </c>
      <c r="C1121" s="47">
        <v>5949.25</v>
      </c>
      <c r="D1121" s="27" t="s">
        <v>2022</v>
      </c>
    </row>
    <row r="1122" spans="2:4">
      <c r="B1122" t="s">
        <v>258</v>
      </c>
      <c r="C1122" s="47">
        <v>6201.1</v>
      </c>
      <c r="D1122" s="27" t="s">
        <v>2023</v>
      </c>
    </row>
    <row r="1123" spans="2:4">
      <c r="B1123" t="s">
        <v>257</v>
      </c>
      <c r="C1123" s="47">
        <v>6088.55</v>
      </c>
      <c r="D1123" s="27" t="s">
        <v>2024</v>
      </c>
    </row>
    <row r="1124" spans="2:4">
      <c r="B1124" t="s">
        <v>256</v>
      </c>
      <c r="C1124" s="47">
        <v>6135.6</v>
      </c>
      <c r="D1124" s="27" t="s">
        <v>2025</v>
      </c>
    </row>
    <row r="1125" spans="2:4">
      <c r="B1125" t="s">
        <v>255</v>
      </c>
      <c r="C1125" s="47">
        <v>6258.9</v>
      </c>
      <c r="D1125" s="27" t="s">
        <v>2026</v>
      </c>
    </row>
    <row r="1126" spans="2:4">
      <c r="B1126" t="s">
        <v>254</v>
      </c>
      <c r="C1126" s="47">
        <v>6314.05</v>
      </c>
      <c r="D1126" s="27" t="s">
        <v>2027</v>
      </c>
    </row>
    <row r="1127" spans="2:4">
      <c r="B1127" t="s">
        <v>253</v>
      </c>
      <c r="C1127" s="47">
        <v>6230.6</v>
      </c>
      <c r="D1127" s="27" t="s">
        <v>2028</v>
      </c>
    </row>
    <row r="1128" spans="2:4">
      <c r="B1128" t="s">
        <v>252</v>
      </c>
      <c r="C1128" s="47">
        <v>6157.15</v>
      </c>
      <c r="D1128" s="27" t="s">
        <v>2029</v>
      </c>
    </row>
    <row r="1129" spans="2:4">
      <c r="B1129" t="s">
        <v>251</v>
      </c>
      <c r="C1129" s="47">
        <v>6465</v>
      </c>
      <c r="D1129" s="27" t="s">
        <v>2030</v>
      </c>
    </row>
    <row r="1130" spans="2:4">
      <c r="B1130" t="s">
        <v>250</v>
      </c>
      <c r="C1130" s="47">
        <v>6769.2</v>
      </c>
      <c r="D1130" s="27" t="s">
        <v>2031</v>
      </c>
    </row>
    <row r="1131" spans="2:4">
      <c r="B1131" s="57">
        <v>45661</v>
      </c>
      <c r="C1131" s="47">
        <v>7107.65</v>
      </c>
      <c r="D1131" s="27" t="s">
        <v>2032</v>
      </c>
    </row>
    <row r="1132" spans="2:4">
      <c r="B1132" s="57">
        <v>45692</v>
      </c>
      <c r="C1132" s="47">
        <v>7173.5</v>
      </c>
      <c r="D1132" s="27" t="s">
        <v>2033</v>
      </c>
    </row>
    <row r="1133" spans="2:4">
      <c r="B1133" s="57">
        <v>45720</v>
      </c>
      <c r="C1133" s="47">
        <v>7030.95</v>
      </c>
      <c r="D1133" s="27" t="s">
        <v>2034</v>
      </c>
    </row>
    <row r="1134" spans="2:4">
      <c r="B1134" s="57">
        <v>45751</v>
      </c>
      <c r="C1134" s="47">
        <v>6679.4</v>
      </c>
      <c r="D1134" s="27" t="s">
        <v>2035</v>
      </c>
    </row>
    <row r="1135" spans="2:4">
      <c r="B1135" s="57">
        <v>45842</v>
      </c>
      <c r="C1135" s="47">
        <v>6345.45</v>
      </c>
      <c r="D1135" s="27" t="s">
        <v>2036</v>
      </c>
    </row>
    <row r="1136" spans="2:4">
      <c r="B1136" s="57">
        <v>45873</v>
      </c>
      <c r="C1136" s="47">
        <v>6662.7</v>
      </c>
      <c r="D1136" s="27" t="s">
        <v>2037</v>
      </c>
    </row>
    <row r="1137" spans="2:4">
      <c r="B1137" s="57">
        <v>45904</v>
      </c>
      <c r="C1137" s="47">
        <v>6921.55</v>
      </c>
      <c r="D1137" s="27" t="s">
        <v>2038</v>
      </c>
    </row>
    <row r="1138" spans="2:4">
      <c r="B1138" s="57">
        <v>45965</v>
      </c>
      <c r="C1138" s="47">
        <v>7037.1</v>
      </c>
      <c r="D1138" s="27" t="s">
        <v>2039</v>
      </c>
    </row>
    <row r="1139" spans="2:4">
      <c r="B1139" t="s">
        <v>249</v>
      </c>
      <c r="C1139" s="47">
        <v>7312</v>
      </c>
      <c r="D1139" s="27" t="s">
        <v>2040</v>
      </c>
    </row>
    <row r="1140" spans="2:4">
      <c r="B1140" t="s">
        <v>248</v>
      </c>
      <c r="C1140" s="47">
        <v>7344.5</v>
      </c>
      <c r="D1140" s="27" t="s">
        <v>2041</v>
      </c>
    </row>
    <row r="1141" spans="2:4">
      <c r="B1141" t="s">
        <v>247</v>
      </c>
      <c r="C1141" s="47">
        <v>7632.5</v>
      </c>
      <c r="D1141" s="27" t="s">
        <v>2042</v>
      </c>
    </row>
    <row r="1142" spans="2:4">
      <c r="B1142" t="s">
        <v>246</v>
      </c>
      <c r="C1142" s="47">
        <v>7564.5</v>
      </c>
      <c r="D1142" s="27" t="s">
        <v>2043</v>
      </c>
    </row>
    <row r="1143" spans="2:4">
      <c r="B1143" t="s">
        <v>245</v>
      </c>
      <c r="C1143" s="47">
        <v>7544.5</v>
      </c>
      <c r="D1143" s="27" t="s">
        <v>2044</v>
      </c>
    </row>
    <row r="1144" spans="2:4">
      <c r="B1144" t="s">
        <v>244</v>
      </c>
      <c r="C1144" s="47">
        <v>7921.5</v>
      </c>
      <c r="D1144" s="27" t="s">
        <v>2045</v>
      </c>
    </row>
    <row r="1145" spans="2:4">
      <c r="B1145" t="s">
        <v>243</v>
      </c>
      <c r="C1145" s="47">
        <v>8225</v>
      </c>
      <c r="D1145" s="27" t="s">
        <v>2046</v>
      </c>
    </row>
    <row r="1146" spans="2:4">
      <c r="B1146" t="s">
        <v>242</v>
      </c>
      <c r="C1146" s="47">
        <v>8020.5</v>
      </c>
      <c r="D1146" s="27" t="s">
        <v>2047</v>
      </c>
    </row>
    <row r="1147" spans="2:4">
      <c r="B1147" t="s">
        <v>241</v>
      </c>
      <c r="C1147" s="47">
        <v>8126</v>
      </c>
      <c r="D1147" s="27" t="s">
        <v>2048</v>
      </c>
    </row>
    <row r="1148" spans="2:4">
      <c r="B1148" t="s">
        <v>240</v>
      </c>
      <c r="C1148" s="47">
        <v>8199</v>
      </c>
      <c r="D1148" s="27" t="s">
        <v>2049</v>
      </c>
    </row>
    <row r="1149" spans="2:4">
      <c r="B1149" t="s">
        <v>239</v>
      </c>
      <c r="C1149" s="47">
        <v>8116</v>
      </c>
      <c r="D1149" s="27" t="s">
        <v>2050</v>
      </c>
    </row>
    <row r="1150" spans="2:4">
      <c r="B1150" s="57">
        <v>45693</v>
      </c>
      <c r="C1150" s="47">
        <v>8387.5</v>
      </c>
      <c r="D1150" s="27" t="s">
        <v>2051</v>
      </c>
    </row>
    <row r="1151" spans="2:4">
      <c r="B1151" s="57">
        <v>45782</v>
      </c>
      <c r="C1151" s="47">
        <v>8806.5</v>
      </c>
      <c r="D1151" s="27" t="s">
        <v>2052</v>
      </c>
    </row>
    <row r="1152" spans="2:4">
      <c r="B1152" s="57">
        <v>45813</v>
      </c>
      <c r="C1152" s="47">
        <v>8654</v>
      </c>
      <c r="D1152" s="27" t="s">
        <v>2053</v>
      </c>
    </row>
    <row r="1153" spans="2:4">
      <c r="B1153" s="57">
        <v>45843</v>
      </c>
      <c r="C1153" s="47">
        <v>8430</v>
      </c>
      <c r="D1153" s="27" t="s">
        <v>1699</v>
      </c>
    </row>
    <row r="1154" spans="2:4">
      <c r="B1154" s="57">
        <v>45874</v>
      </c>
      <c r="C1154" s="47">
        <v>8251.5</v>
      </c>
      <c r="D1154" s="27" t="s">
        <v>2054</v>
      </c>
    </row>
    <row r="1155" spans="2:4">
      <c r="B1155" s="57">
        <v>45905</v>
      </c>
      <c r="C1155" s="47">
        <v>8193.5</v>
      </c>
      <c r="D1155" s="27" t="s">
        <v>2055</v>
      </c>
    </row>
    <row r="1156" spans="2:4">
      <c r="B1156" s="57">
        <v>45996</v>
      </c>
      <c r="C1156" s="47">
        <v>8603</v>
      </c>
      <c r="D1156" s="27" t="s">
        <v>2056</v>
      </c>
    </row>
    <row r="1157" spans="2:4">
      <c r="B1157" t="s">
        <v>238</v>
      </c>
      <c r="C1157" s="47">
        <v>8993.5</v>
      </c>
      <c r="D1157" s="27" t="s">
        <v>2057</v>
      </c>
    </row>
    <row r="1158" spans="2:4">
      <c r="B1158" t="s">
        <v>237</v>
      </c>
      <c r="C1158" s="47">
        <v>8967</v>
      </c>
      <c r="D1158" s="27" t="s">
        <v>2058</v>
      </c>
    </row>
    <row r="1159" spans="2:4">
      <c r="B1159" t="s">
        <v>236</v>
      </c>
      <c r="C1159" s="47">
        <v>9177</v>
      </c>
      <c r="D1159" s="27" t="s">
        <v>2059</v>
      </c>
    </row>
    <row r="1160" spans="2:4">
      <c r="B1160" t="s">
        <v>235</v>
      </c>
      <c r="C1160" s="47">
        <v>8718.5</v>
      </c>
      <c r="D1160" s="27" t="s">
        <v>2060</v>
      </c>
    </row>
    <row r="1161" spans="2:4">
      <c r="B1161" t="s">
        <v>234</v>
      </c>
      <c r="C1161" s="47">
        <v>8397</v>
      </c>
      <c r="D1161" s="27" t="s">
        <v>2061</v>
      </c>
    </row>
    <row r="1162" spans="2:4">
      <c r="B1162" t="s">
        <v>233</v>
      </c>
      <c r="C1162" s="47">
        <v>8626</v>
      </c>
      <c r="D1162" s="27" t="s">
        <v>2062</v>
      </c>
    </row>
    <row r="1163" spans="2:4">
      <c r="B1163" t="s">
        <v>232</v>
      </c>
      <c r="C1163" s="47">
        <v>8553</v>
      </c>
      <c r="D1163" s="27" t="s">
        <v>2063</v>
      </c>
    </row>
    <row r="1164" spans="2:4">
      <c r="B1164" t="s">
        <v>231</v>
      </c>
      <c r="C1164" s="47">
        <v>8324.5</v>
      </c>
      <c r="D1164" s="27" t="s">
        <v>1080</v>
      </c>
    </row>
    <row r="1165" spans="2:4">
      <c r="B1165" t="s">
        <v>230</v>
      </c>
      <c r="C1165" s="47">
        <v>8367</v>
      </c>
      <c r="D1165" s="27" t="s">
        <v>2064</v>
      </c>
    </row>
    <row r="1166" spans="2:4">
      <c r="B1166" t="s">
        <v>229</v>
      </c>
      <c r="C1166" s="47">
        <v>8277</v>
      </c>
      <c r="D1166" s="27" t="s">
        <v>2065</v>
      </c>
    </row>
    <row r="1167" spans="2:4">
      <c r="B1167" t="s">
        <v>228</v>
      </c>
      <c r="C1167" s="47">
        <v>8198.5</v>
      </c>
      <c r="D1167" s="27" t="s">
        <v>2066</v>
      </c>
    </row>
    <row r="1168" spans="2:4">
      <c r="B1168" t="s">
        <v>227</v>
      </c>
      <c r="C1168" s="47">
        <v>8337</v>
      </c>
      <c r="D1168" s="27" t="s">
        <v>1420</v>
      </c>
    </row>
    <row r="1169" spans="2:4">
      <c r="B1169" t="s">
        <v>226</v>
      </c>
      <c r="C1169" s="47">
        <v>8288.5</v>
      </c>
      <c r="D1169" s="27" t="s">
        <v>2067</v>
      </c>
    </row>
    <row r="1170" spans="2:4">
      <c r="B1170" t="s">
        <v>225</v>
      </c>
      <c r="C1170" s="47">
        <v>8702.5</v>
      </c>
      <c r="D1170" s="27" t="s">
        <v>2068</v>
      </c>
    </row>
    <row r="1171" spans="2:4">
      <c r="B1171" s="57">
        <v>45694</v>
      </c>
      <c r="C1171" s="47">
        <v>8377</v>
      </c>
      <c r="D1171" s="27" t="s">
        <v>2069</v>
      </c>
    </row>
    <row r="1172" spans="2:4">
      <c r="B1172" s="57">
        <v>45722</v>
      </c>
      <c r="C1172" s="47">
        <v>8395.5</v>
      </c>
      <c r="D1172" s="27" t="s">
        <v>2070</v>
      </c>
    </row>
    <row r="1173" spans="2:4">
      <c r="B1173" s="57">
        <v>45753</v>
      </c>
      <c r="C1173" s="47">
        <v>8415.5</v>
      </c>
      <c r="D1173" s="27" t="s">
        <v>2071</v>
      </c>
    </row>
    <row r="1174" spans="2:4">
      <c r="B1174" s="57">
        <v>45783</v>
      </c>
      <c r="C1174" s="47">
        <v>8218.5</v>
      </c>
      <c r="D1174" s="27" t="s">
        <v>2072</v>
      </c>
    </row>
    <row r="1175" spans="2:4">
      <c r="B1175" s="57">
        <v>45814</v>
      </c>
      <c r="C1175" s="47">
        <v>8189.5</v>
      </c>
      <c r="D1175" s="27" t="s">
        <v>2073</v>
      </c>
    </row>
    <row r="1176" spans="2:4">
      <c r="B1176" s="57">
        <v>45906</v>
      </c>
      <c r="C1176" s="47">
        <v>8333</v>
      </c>
      <c r="D1176" s="27" t="s">
        <v>2074</v>
      </c>
    </row>
    <row r="1177" spans="2:4">
      <c r="B1177" s="57">
        <v>45936</v>
      </c>
      <c r="C1177" s="47">
        <v>8283.5</v>
      </c>
      <c r="D1177" s="27" t="s">
        <v>1976</v>
      </c>
    </row>
    <row r="1178" spans="2:4">
      <c r="B1178" s="57">
        <v>45967</v>
      </c>
      <c r="C1178" s="47">
        <v>8238.5</v>
      </c>
      <c r="D1178" s="27" t="s">
        <v>2075</v>
      </c>
    </row>
    <row r="1179" spans="2:4">
      <c r="B1179" s="57">
        <v>45997</v>
      </c>
      <c r="C1179" s="47">
        <v>8179</v>
      </c>
      <c r="D1179" s="27" t="s">
        <v>1943</v>
      </c>
    </row>
    <row r="1180" spans="2:4">
      <c r="B1180" t="s">
        <v>224</v>
      </c>
      <c r="C1180" s="47">
        <v>8344.5</v>
      </c>
      <c r="D1180" s="27" t="s">
        <v>2076</v>
      </c>
    </row>
    <row r="1181" spans="2:4">
      <c r="B1181" t="s">
        <v>223</v>
      </c>
      <c r="C1181" s="47">
        <v>8288</v>
      </c>
      <c r="D1181" s="27" t="s">
        <v>2077</v>
      </c>
    </row>
    <row r="1182" spans="2:4">
      <c r="B1182" t="s">
        <v>222</v>
      </c>
      <c r="C1182" s="47">
        <v>8192</v>
      </c>
      <c r="D1182" s="27" t="s">
        <v>2078</v>
      </c>
    </row>
    <row r="1183" spans="2:4">
      <c r="B1183" t="s">
        <v>221</v>
      </c>
      <c r="C1183" s="47">
        <v>8154.5</v>
      </c>
      <c r="D1183" s="27" t="s">
        <v>2079</v>
      </c>
    </row>
    <row r="1184" spans="2:4">
      <c r="B1184" t="s">
        <v>220</v>
      </c>
      <c r="C1184" s="47">
        <v>8050</v>
      </c>
      <c r="D1184" s="27" t="s">
        <v>2080</v>
      </c>
    </row>
    <row r="1185" spans="2:4">
      <c r="B1185" t="s">
        <v>219</v>
      </c>
      <c r="C1185" s="47">
        <v>8009</v>
      </c>
      <c r="D1185" s="27" t="s">
        <v>2081</v>
      </c>
    </row>
    <row r="1186" spans="2:4">
      <c r="B1186" t="s">
        <v>218</v>
      </c>
      <c r="C1186" s="47">
        <v>7981</v>
      </c>
      <c r="D1186" s="27" t="s">
        <v>2082</v>
      </c>
    </row>
    <row r="1187" spans="2:4">
      <c r="B1187" t="s">
        <v>217</v>
      </c>
      <c r="C1187" s="47">
        <v>8119.5</v>
      </c>
      <c r="D1187" s="27" t="s">
        <v>2083</v>
      </c>
    </row>
    <row r="1188" spans="2:4">
      <c r="B1188" t="s">
        <v>216</v>
      </c>
      <c r="C1188" s="47">
        <v>8280</v>
      </c>
      <c r="D1188" s="27" t="s">
        <v>2084</v>
      </c>
    </row>
    <row r="1189" spans="2:4">
      <c r="B1189" t="s">
        <v>215</v>
      </c>
      <c r="C1189" s="47">
        <v>8601</v>
      </c>
      <c r="D1189" s="27" t="s">
        <v>2085</v>
      </c>
    </row>
    <row r="1190" spans="2:4">
      <c r="B1190" t="s">
        <v>214</v>
      </c>
      <c r="C1190" s="47">
        <v>9043</v>
      </c>
      <c r="D1190" s="27" t="s">
        <v>2086</v>
      </c>
    </row>
    <row r="1191" spans="2:4">
      <c r="B1191" t="s">
        <v>213</v>
      </c>
      <c r="C1191" s="47">
        <v>8976.5</v>
      </c>
      <c r="D1191" s="27" t="s">
        <v>2087</v>
      </c>
    </row>
    <row r="1192" spans="2:4">
      <c r="B1192" s="57">
        <v>45664</v>
      </c>
      <c r="C1192" s="47">
        <v>8864</v>
      </c>
      <c r="D1192" s="27" t="s">
        <v>2088</v>
      </c>
    </row>
    <row r="1193" spans="2:4">
      <c r="B1193" s="57">
        <v>45695</v>
      </c>
      <c r="C1193" s="47">
        <v>8845</v>
      </c>
      <c r="D1193" s="27" t="s">
        <v>2089</v>
      </c>
    </row>
    <row r="1194" spans="2:4">
      <c r="B1194" s="57">
        <v>45723</v>
      </c>
      <c r="C1194" s="47">
        <v>8874.5</v>
      </c>
      <c r="D1194" s="27" t="s">
        <v>2090</v>
      </c>
    </row>
    <row r="1195" spans="2:4">
      <c r="B1195" s="57">
        <v>45754</v>
      </c>
      <c r="C1195" s="47">
        <v>8699</v>
      </c>
      <c r="D1195" s="27" t="s">
        <v>2091</v>
      </c>
    </row>
    <row r="1196" spans="2:4">
      <c r="B1196" s="57">
        <v>45845</v>
      </c>
      <c r="C1196" s="47">
        <v>8527.5</v>
      </c>
      <c r="D1196" s="27" t="s">
        <v>2092</v>
      </c>
    </row>
    <row r="1197" spans="2:4">
      <c r="B1197" s="57">
        <v>45876</v>
      </c>
      <c r="C1197" s="47">
        <v>8244.5</v>
      </c>
      <c r="D1197" s="27" t="s">
        <v>2093</v>
      </c>
    </row>
    <row r="1198" spans="2:4">
      <c r="B1198" s="57">
        <v>45907</v>
      </c>
      <c r="C1198" s="47">
        <v>8501.5</v>
      </c>
      <c r="D1198" s="27" t="s">
        <v>2094</v>
      </c>
    </row>
    <row r="1199" spans="2:4">
      <c r="B1199" s="57">
        <v>45937</v>
      </c>
      <c r="C1199" s="47">
        <v>8537</v>
      </c>
      <c r="D1199" s="27" t="s">
        <v>2095</v>
      </c>
    </row>
    <row r="1200" spans="2:4">
      <c r="B1200" s="57">
        <v>45968</v>
      </c>
      <c r="C1200" s="47">
        <v>8401.5</v>
      </c>
      <c r="D1200" s="27" t="s">
        <v>2096</v>
      </c>
    </row>
    <row r="1201" spans="2:4">
      <c r="B1201" t="s">
        <v>212</v>
      </c>
      <c r="C1201" s="47">
        <v>9051</v>
      </c>
      <c r="D1201" s="27" t="s">
        <v>2097</v>
      </c>
    </row>
    <row r="1202" spans="2:4">
      <c r="B1202" t="s">
        <v>211</v>
      </c>
      <c r="C1202" s="47">
        <v>9360</v>
      </c>
      <c r="D1202" s="27" t="s">
        <v>2001</v>
      </c>
    </row>
    <row r="1203" spans="2:4">
      <c r="B1203" t="s">
        <v>210</v>
      </c>
      <c r="C1203" s="47">
        <v>9319</v>
      </c>
      <c r="D1203" s="27" t="s">
        <v>2098</v>
      </c>
    </row>
    <row r="1204" spans="2:4">
      <c r="B1204" t="s">
        <v>209</v>
      </c>
      <c r="C1204" s="47">
        <v>9202.5</v>
      </c>
      <c r="D1204" s="27" t="s">
        <v>2099</v>
      </c>
    </row>
    <row r="1205" spans="2:4">
      <c r="B1205" t="s">
        <v>208</v>
      </c>
      <c r="C1205" s="47">
        <v>9355.5</v>
      </c>
      <c r="D1205" s="27" t="s">
        <v>2100</v>
      </c>
    </row>
    <row r="1206" spans="2:4">
      <c r="B1206" t="s">
        <v>207</v>
      </c>
      <c r="C1206" s="47">
        <v>9190</v>
      </c>
      <c r="D1206" s="27" t="s">
        <v>2101</v>
      </c>
    </row>
    <row r="1207" spans="2:4">
      <c r="B1207" t="s">
        <v>206</v>
      </c>
      <c r="C1207" s="47">
        <v>9416</v>
      </c>
      <c r="D1207" s="27" t="s">
        <v>2102</v>
      </c>
    </row>
    <row r="1208" spans="2:4">
      <c r="B1208" t="s">
        <v>205</v>
      </c>
      <c r="C1208" s="47">
        <v>9384</v>
      </c>
      <c r="D1208" s="27" t="s">
        <v>2103</v>
      </c>
    </row>
    <row r="1209" spans="2:4">
      <c r="B1209" t="s">
        <v>204</v>
      </c>
      <c r="C1209" s="47">
        <v>8806</v>
      </c>
      <c r="D1209" s="27" t="s">
        <v>2104</v>
      </c>
    </row>
    <row r="1210" spans="2:4">
      <c r="B1210" t="s">
        <v>203</v>
      </c>
      <c r="C1210" s="47">
        <v>8777.5</v>
      </c>
      <c r="D1210" s="27" t="s">
        <v>2105</v>
      </c>
    </row>
    <row r="1211" spans="2:4">
      <c r="B1211" t="s">
        <v>202</v>
      </c>
      <c r="C1211" s="47">
        <v>8691.5</v>
      </c>
      <c r="D1211" s="27" t="s">
        <v>2106</v>
      </c>
    </row>
    <row r="1212" spans="2:4">
      <c r="B1212" t="s">
        <v>201</v>
      </c>
      <c r="C1212" s="47">
        <v>8942.5</v>
      </c>
      <c r="D1212" s="27" t="s">
        <v>2107</v>
      </c>
    </row>
    <row r="1213" spans="2:4">
      <c r="B1213" t="s">
        <v>200</v>
      </c>
      <c r="C1213" s="47">
        <v>9390.5</v>
      </c>
      <c r="D1213" s="27" t="s">
        <v>2108</v>
      </c>
    </row>
    <row r="1214" spans="2:4">
      <c r="B1214" t="s">
        <v>199</v>
      </c>
      <c r="C1214" s="47">
        <v>9110.5</v>
      </c>
      <c r="D1214" s="27" t="s">
        <v>2109</v>
      </c>
    </row>
    <row r="1215" spans="2:4">
      <c r="B1215" s="57">
        <v>45665</v>
      </c>
      <c r="C1215" s="47">
        <v>8777</v>
      </c>
      <c r="D1215" s="27" t="s">
        <v>2110</v>
      </c>
    </row>
    <row r="1216" spans="2:4">
      <c r="B1216" s="57">
        <v>45755</v>
      </c>
      <c r="C1216" s="47">
        <v>8983.5</v>
      </c>
      <c r="D1216" s="27" t="s">
        <v>2111</v>
      </c>
    </row>
    <row r="1217" spans="2:4">
      <c r="B1217" s="57">
        <v>45785</v>
      </c>
      <c r="C1217" s="47">
        <v>9874.5</v>
      </c>
      <c r="D1217" s="27" t="s">
        <v>1487</v>
      </c>
    </row>
    <row r="1218" spans="2:4">
      <c r="B1218" s="57">
        <v>45816</v>
      </c>
      <c r="C1218" s="47">
        <v>10854.5</v>
      </c>
      <c r="D1218" s="27" t="s">
        <v>2112</v>
      </c>
    </row>
    <row r="1219" spans="2:4">
      <c r="B1219" s="57">
        <v>45846</v>
      </c>
      <c r="C1219" s="47">
        <v>9998.5</v>
      </c>
      <c r="D1219" s="27" t="s">
        <v>2113</v>
      </c>
    </row>
    <row r="1220" spans="2:4">
      <c r="B1220" s="57">
        <v>45877</v>
      </c>
      <c r="C1220" s="47">
        <v>9949.5</v>
      </c>
      <c r="D1220" s="27" t="s">
        <v>2114</v>
      </c>
    </row>
    <row r="1221" spans="2:4">
      <c r="B1221" s="57">
        <v>45969</v>
      </c>
      <c r="C1221" s="47">
        <v>9840.5</v>
      </c>
      <c r="D1221" s="27" t="s">
        <v>2115</v>
      </c>
    </row>
    <row r="1222" spans="2:4">
      <c r="B1222" s="57">
        <v>45999</v>
      </c>
      <c r="C1222" s="47">
        <v>9630</v>
      </c>
      <c r="D1222" s="27" t="s">
        <v>2116</v>
      </c>
    </row>
    <row r="1223" spans="2:4">
      <c r="B1223" t="s">
        <v>198</v>
      </c>
      <c r="C1223" s="47">
        <v>10047</v>
      </c>
      <c r="D1223" s="27" t="s">
        <v>2117</v>
      </c>
    </row>
    <row r="1224" spans="2:4">
      <c r="B1224" t="s">
        <v>197</v>
      </c>
      <c r="C1224" s="47">
        <v>10182.5</v>
      </c>
      <c r="D1224" s="27" t="s">
        <v>2118</v>
      </c>
    </row>
    <row r="1225" spans="2:4">
      <c r="B1225" t="s">
        <v>196</v>
      </c>
      <c r="C1225" s="47">
        <v>9651</v>
      </c>
      <c r="D1225" s="27" t="s">
        <v>2119</v>
      </c>
    </row>
    <row r="1226" spans="2:4">
      <c r="B1226" t="s">
        <v>195</v>
      </c>
      <c r="C1226" s="47">
        <v>9805.5</v>
      </c>
      <c r="D1226" s="27" t="s">
        <v>2120</v>
      </c>
    </row>
    <row r="1227" spans="2:4">
      <c r="B1227" t="s">
        <v>194</v>
      </c>
      <c r="C1227" s="47">
        <v>11064</v>
      </c>
      <c r="D1227" s="27" t="s">
        <v>2121</v>
      </c>
    </row>
    <row r="1228" spans="2:4">
      <c r="B1228" t="s">
        <v>193</v>
      </c>
      <c r="C1228" s="47">
        <v>11139</v>
      </c>
      <c r="D1228" s="27" t="s">
        <v>2122</v>
      </c>
    </row>
    <row r="1229" spans="2:4">
      <c r="B1229" t="s">
        <v>192</v>
      </c>
      <c r="C1229" s="47">
        <v>10566</v>
      </c>
      <c r="D1229" s="27" t="s">
        <v>2123</v>
      </c>
    </row>
    <row r="1230" spans="2:4">
      <c r="B1230" t="s">
        <v>191</v>
      </c>
      <c r="C1230" s="47">
        <v>10882</v>
      </c>
      <c r="D1230" s="27" t="s">
        <v>2124</v>
      </c>
    </row>
    <row r="1231" spans="2:4">
      <c r="B1231" t="s">
        <v>190</v>
      </c>
      <c r="C1231" s="47">
        <v>10524.5</v>
      </c>
      <c r="D1231" s="27" t="s">
        <v>2125</v>
      </c>
    </row>
    <row r="1232" spans="2:4">
      <c r="B1232" t="s">
        <v>189</v>
      </c>
      <c r="C1232" s="47">
        <v>10594</v>
      </c>
      <c r="D1232" s="27" t="s">
        <v>2126</v>
      </c>
    </row>
    <row r="1233" spans="2:4">
      <c r="B1233" t="s">
        <v>188</v>
      </c>
      <c r="C1233" s="47">
        <v>11003.5</v>
      </c>
      <c r="D1233" s="27" t="s">
        <v>2009</v>
      </c>
    </row>
    <row r="1234" spans="2:4">
      <c r="B1234" s="57">
        <v>45666</v>
      </c>
      <c r="C1234" s="47">
        <v>10571</v>
      </c>
      <c r="D1234" s="27" t="s">
        <v>2127</v>
      </c>
    </row>
    <row r="1235" spans="2:4">
      <c r="B1235" s="57">
        <v>45697</v>
      </c>
      <c r="C1235" s="47">
        <v>10060</v>
      </c>
      <c r="D1235" s="27" t="s">
        <v>2128</v>
      </c>
    </row>
    <row r="1236" spans="2:4">
      <c r="B1236" s="57">
        <v>45725</v>
      </c>
      <c r="C1236" s="47">
        <v>10189</v>
      </c>
      <c r="D1236" s="27" t="s">
        <v>2129</v>
      </c>
    </row>
    <row r="1237" spans="2:4">
      <c r="B1237" s="57">
        <v>45756</v>
      </c>
      <c r="C1237" s="47">
        <v>10453</v>
      </c>
      <c r="D1237" s="27" t="s">
        <v>2130</v>
      </c>
    </row>
    <row r="1238" spans="2:4">
      <c r="B1238" s="57">
        <v>45786</v>
      </c>
      <c r="C1238" s="47">
        <v>11073</v>
      </c>
      <c r="D1238" s="27" t="s">
        <v>2131</v>
      </c>
    </row>
    <row r="1239" spans="2:4">
      <c r="B1239" s="57">
        <v>45878</v>
      </c>
      <c r="C1239" s="47">
        <v>10657</v>
      </c>
      <c r="D1239" s="27" t="s">
        <v>2132</v>
      </c>
    </row>
    <row r="1240" spans="2:4">
      <c r="B1240" s="57">
        <v>45909</v>
      </c>
      <c r="C1240" s="47">
        <v>10925</v>
      </c>
      <c r="D1240" s="27" t="s">
        <v>2133</v>
      </c>
    </row>
    <row r="1241" spans="2:4">
      <c r="B1241" s="57">
        <v>45939</v>
      </c>
      <c r="C1241" s="47">
        <v>10787</v>
      </c>
      <c r="D1241" s="27" t="s">
        <v>2134</v>
      </c>
    </row>
    <row r="1242" spans="2:4">
      <c r="B1242" s="57">
        <v>45970</v>
      </c>
      <c r="C1242" s="47">
        <v>10409</v>
      </c>
      <c r="D1242" s="27" t="s">
        <v>2135</v>
      </c>
    </row>
    <row r="1243" spans="2:4">
      <c r="B1243" s="57">
        <v>46000</v>
      </c>
      <c r="C1243" s="47">
        <v>10095</v>
      </c>
      <c r="D1243" s="27" t="s">
        <v>2136</v>
      </c>
    </row>
  </sheetData>
  <pageMargins left="0.7" right="0.7" top="0.75" bottom="0.75" header="0.3" footer="0.3"/>
  <pageSetup scale="51"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6DAF65-6993-4201-9054-3CECFE3EA319}">
  <dimension ref="B3:E5445"/>
  <sheetViews>
    <sheetView view="pageBreakPreview" topLeftCell="A71" zoomScale="60" zoomScaleNormal="100" workbookViewId="0">
      <selection activeCell="B5" sqref="B5"/>
    </sheetView>
  </sheetViews>
  <sheetFormatPr defaultRowHeight="14.4"/>
  <cols>
    <col min="2" max="2" width="31.33203125" customWidth="1"/>
    <col min="3" max="3" width="11.44140625" customWidth="1"/>
    <col min="4" max="4" width="22.44140625" customWidth="1"/>
    <col min="5" max="5" width="63.109375" bestFit="1" customWidth="1"/>
  </cols>
  <sheetData>
    <row r="3" spans="2:5" ht="21">
      <c r="B3" s="203"/>
    </row>
    <row r="5" spans="2:5">
      <c r="B5" s="202" t="s">
        <v>2187</v>
      </c>
      <c r="C5" s="202" t="s">
        <v>2188</v>
      </c>
      <c r="D5" s="202" t="s">
        <v>2189</v>
      </c>
      <c r="E5" s="202" t="s">
        <v>2190</v>
      </c>
    </row>
    <row r="6" spans="2:5">
      <c r="B6" s="7" t="s">
        <v>2191</v>
      </c>
      <c r="C6" s="7">
        <v>533022</v>
      </c>
      <c r="D6" s="7" t="s">
        <v>2192</v>
      </c>
      <c r="E6" s="7" t="s">
        <v>2193</v>
      </c>
    </row>
    <row r="7" spans="2:5">
      <c r="B7" s="7" t="s">
        <v>2194</v>
      </c>
      <c r="C7" s="7">
        <v>526921</v>
      </c>
      <c r="D7" s="7" t="s">
        <v>2195</v>
      </c>
      <c r="E7" s="7" t="s">
        <v>2196</v>
      </c>
    </row>
    <row r="8" spans="2:5">
      <c r="B8" s="7" t="s">
        <v>2197</v>
      </c>
      <c r="C8" s="7">
        <v>532628</v>
      </c>
      <c r="D8" s="7" t="s">
        <v>2198</v>
      </c>
      <c r="E8" s="7" t="s">
        <v>2199</v>
      </c>
    </row>
    <row r="9" spans="2:5">
      <c r="B9" s="7" t="s">
        <v>2200</v>
      </c>
      <c r="C9" s="7">
        <v>523395</v>
      </c>
      <c r="D9" s="7" t="s">
        <v>2201</v>
      </c>
      <c r="E9" s="7" t="s">
        <v>2202</v>
      </c>
    </row>
    <row r="10" spans="2:5">
      <c r="B10" s="7" t="s">
        <v>2203</v>
      </c>
      <c r="C10" s="7">
        <v>523395</v>
      </c>
      <c r="D10" s="7" t="s">
        <v>2204</v>
      </c>
      <c r="E10" s="7" t="s">
        <v>2202</v>
      </c>
    </row>
    <row r="11" spans="2:5">
      <c r="B11" s="7" t="s">
        <v>2205</v>
      </c>
      <c r="C11" s="7">
        <v>516092</v>
      </c>
      <c r="D11" s="7" t="s">
        <v>2206</v>
      </c>
      <c r="E11" s="7" t="s">
        <v>2207</v>
      </c>
    </row>
    <row r="12" spans="2:5">
      <c r="B12" s="7" t="s">
        <v>2208</v>
      </c>
      <c r="C12" s="7">
        <v>540776</v>
      </c>
      <c r="D12" s="7" t="s">
        <v>2209</v>
      </c>
      <c r="E12" s="7" t="s">
        <v>2196</v>
      </c>
    </row>
    <row r="13" spans="2:5">
      <c r="B13" s="7" t="s">
        <v>2210</v>
      </c>
      <c r="C13" s="7">
        <v>526881</v>
      </c>
      <c r="D13" s="7" t="s">
        <v>2211</v>
      </c>
      <c r="E13" s="7" t="s">
        <v>2199</v>
      </c>
    </row>
    <row r="14" spans="2:5">
      <c r="B14" s="7" t="s">
        <v>2212</v>
      </c>
      <c r="C14" s="7">
        <v>540615</v>
      </c>
      <c r="D14" s="7" t="s">
        <v>2213</v>
      </c>
      <c r="E14" s="7" t="s">
        <v>2214</v>
      </c>
    </row>
    <row r="15" spans="2:5">
      <c r="B15" s="7" t="s">
        <v>2215</v>
      </c>
      <c r="C15" s="7">
        <v>540874</v>
      </c>
      <c r="D15" s="7" t="s">
        <v>2213</v>
      </c>
      <c r="E15" s="7" t="s">
        <v>2216</v>
      </c>
    </row>
    <row r="16" spans="2:5">
      <c r="B16" s="7" t="s">
        <v>2217</v>
      </c>
      <c r="C16" s="7">
        <v>512161</v>
      </c>
      <c r="D16" s="7" t="s">
        <v>2218</v>
      </c>
      <c r="E16" s="7" t="s">
        <v>2219</v>
      </c>
    </row>
    <row r="17" spans="2:5">
      <c r="B17" s="7" t="s">
        <v>2220</v>
      </c>
      <c r="C17" s="7">
        <v>540697</v>
      </c>
      <c r="D17" s="7" t="s">
        <v>2213</v>
      </c>
      <c r="E17" s="7" t="s">
        <v>2221</v>
      </c>
    </row>
    <row r="18" spans="2:5">
      <c r="B18" s="7" t="s">
        <v>2222</v>
      </c>
      <c r="C18" s="7" t="s">
        <v>2213</v>
      </c>
      <c r="D18" s="7" t="s">
        <v>2223</v>
      </c>
      <c r="E18" s="7" t="s">
        <v>2224</v>
      </c>
    </row>
    <row r="19" spans="2:5">
      <c r="B19" s="7" t="s">
        <v>2225</v>
      </c>
      <c r="C19" s="7">
        <v>539620</v>
      </c>
      <c r="D19" s="7" t="s">
        <v>2213</v>
      </c>
      <c r="E19" s="7" t="s">
        <v>2226</v>
      </c>
    </row>
    <row r="20" spans="2:5">
      <c r="B20" s="7" t="s">
        <v>2227</v>
      </c>
      <c r="C20" s="7">
        <v>539300</v>
      </c>
      <c r="D20" s="7" t="s">
        <v>2213</v>
      </c>
      <c r="E20" s="7" t="s">
        <v>2228</v>
      </c>
    </row>
    <row r="21" spans="2:5">
      <c r="B21" s="7" t="s">
        <v>2229</v>
      </c>
      <c r="C21" s="7">
        <v>530499</v>
      </c>
      <c r="D21" s="7" t="s">
        <v>2213</v>
      </c>
      <c r="E21" s="7" t="s">
        <v>2230</v>
      </c>
    </row>
    <row r="22" spans="2:5">
      <c r="B22" s="7" t="s">
        <v>2231</v>
      </c>
      <c r="C22" s="7">
        <v>538351</v>
      </c>
      <c r="D22" s="7" t="s">
        <v>2232</v>
      </c>
      <c r="E22" s="7" t="s">
        <v>2233</v>
      </c>
    </row>
    <row r="23" spans="2:5">
      <c r="B23" s="7" t="s">
        <v>2234</v>
      </c>
      <c r="C23" s="7">
        <v>542012</v>
      </c>
      <c r="D23" s="7" t="s">
        <v>2213</v>
      </c>
      <c r="E23" s="7" t="s">
        <v>2235</v>
      </c>
    </row>
    <row r="24" spans="2:5">
      <c r="B24" s="7" t="s">
        <v>2236</v>
      </c>
      <c r="C24" s="7">
        <v>533292</v>
      </c>
      <c r="D24" s="7" t="s">
        <v>2237</v>
      </c>
      <c r="E24" s="7" t="s">
        <v>2238</v>
      </c>
    </row>
    <row r="25" spans="2:5">
      <c r="B25" s="7" t="s">
        <v>2239</v>
      </c>
      <c r="C25" s="7">
        <v>531611</v>
      </c>
      <c r="D25" s="7" t="s">
        <v>2213</v>
      </c>
      <c r="E25" s="7" t="s">
        <v>2230</v>
      </c>
    </row>
    <row r="26" spans="2:5">
      <c r="B26" s="7" t="s">
        <v>2240</v>
      </c>
      <c r="C26" s="7">
        <v>531611</v>
      </c>
      <c r="D26" s="7" t="s">
        <v>2213</v>
      </c>
      <c r="E26" s="7" t="s">
        <v>2230</v>
      </c>
    </row>
    <row r="27" spans="2:5">
      <c r="B27" s="7" t="s">
        <v>2241</v>
      </c>
      <c r="C27" s="7" t="s">
        <v>2213</v>
      </c>
      <c r="D27" s="7" t="s">
        <v>2242</v>
      </c>
      <c r="E27" s="7" t="s">
        <v>2224</v>
      </c>
    </row>
    <row r="28" spans="2:5">
      <c r="B28" s="7" t="s">
        <v>2243</v>
      </c>
      <c r="C28" s="7">
        <v>539096</v>
      </c>
      <c r="D28" s="7" t="s">
        <v>2213</v>
      </c>
      <c r="E28" s="7" t="s">
        <v>2228</v>
      </c>
    </row>
    <row r="29" spans="2:5">
      <c r="B29" s="7" t="s">
        <v>2244</v>
      </c>
      <c r="C29" s="7">
        <v>538812</v>
      </c>
      <c r="D29" s="7" t="s">
        <v>2213</v>
      </c>
      <c r="E29" s="7" t="s">
        <v>2245</v>
      </c>
    </row>
    <row r="30" spans="2:5">
      <c r="B30" s="7" t="s">
        <v>2246</v>
      </c>
      <c r="C30" s="7">
        <v>539632</v>
      </c>
      <c r="D30" s="7" t="s">
        <v>2213</v>
      </c>
      <c r="E30" s="7" t="s">
        <v>2247</v>
      </c>
    </row>
    <row r="31" spans="2:5">
      <c r="B31" s="7" t="s">
        <v>2248</v>
      </c>
      <c r="C31" s="7">
        <v>542377</v>
      </c>
      <c r="D31" s="7" t="s">
        <v>2249</v>
      </c>
      <c r="E31" s="7" t="s">
        <v>2230</v>
      </c>
    </row>
    <row r="32" spans="2:5">
      <c r="B32" s="7" t="s">
        <v>2250</v>
      </c>
      <c r="C32" s="7">
        <v>524412</v>
      </c>
      <c r="D32" s="7" t="s">
        <v>2213</v>
      </c>
      <c r="E32" s="7" t="s">
        <v>2251</v>
      </c>
    </row>
    <row r="33" spans="2:5">
      <c r="B33" s="7" t="s">
        <v>2252</v>
      </c>
      <c r="C33" s="7" t="s">
        <v>2213</v>
      </c>
      <c r="D33" s="7" t="s">
        <v>2253</v>
      </c>
      <c r="E33" s="7" t="s">
        <v>2224</v>
      </c>
    </row>
    <row r="34" spans="2:5">
      <c r="B34" s="7" t="s">
        <v>2254</v>
      </c>
      <c r="C34" s="7">
        <v>542580</v>
      </c>
      <c r="D34" s="7" t="s">
        <v>2255</v>
      </c>
      <c r="E34" s="7" t="s">
        <v>2256</v>
      </c>
    </row>
    <row r="35" spans="2:5">
      <c r="B35" s="7" t="s">
        <v>2257</v>
      </c>
      <c r="C35" s="7">
        <v>524348</v>
      </c>
      <c r="D35" s="7" t="s">
        <v>2258</v>
      </c>
      <c r="E35" s="7" t="s">
        <v>2251</v>
      </c>
    </row>
    <row r="36" spans="2:5">
      <c r="B36" s="7" t="s">
        <v>2259</v>
      </c>
      <c r="C36" s="7">
        <v>524208</v>
      </c>
      <c r="D36" s="7" t="s">
        <v>2260</v>
      </c>
      <c r="E36" s="7" t="s">
        <v>2261</v>
      </c>
    </row>
    <row r="37" spans="2:5">
      <c r="B37" s="7" t="s">
        <v>2262</v>
      </c>
      <c r="C37" s="7">
        <v>526488</v>
      </c>
      <c r="D37" s="7" t="s">
        <v>2213</v>
      </c>
      <c r="E37" s="7" t="s">
        <v>2228</v>
      </c>
    </row>
    <row r="38" spans="2:5">
      <c r="B38" s="7" t="s">
        <v>2263</v>
      </c>
      <c r="C38" s="7">
        <v>514274</v>
      </c>
      <c r="D38" s="7" t="s">
        <v>2264</v>
      </c>
      <c r="E38" s="7" t="s">
        <v>2228</v>
      </c>
    </row>
    <row r="39" spans="2:5">
      <c r="B39" s="7" t="s">
        <v>2265</v>
      </c>
      <c r="C39" s="7" t="s">
        <v>2213</v>
      </c>
      <c r="D39" s="7" t="s">
        <v>2266</v>
      </c>
      <c r="E39" s="7" t="s">
        <v>2224</v>
      </c>
    </row>
    <row r="40" spans="2:5">
      <c r="B40" s="7" t="s">
        <v>2267</v>
      </c>
      <c r="C40" s="7">
        <v>519319</v>
      </c>
      <c r="D40" s="7" t="s">
        <v>2213</v>
      </c>
      <c r="E40" s="7" t="s">
        <v>2219</v>
      </c>
    </row>
    <row r="41" spans="2:5">
      <c r="B41" s="7" t="s">
        <v>2268</v>
      </c>
      <c r="C41" s="7">
        <v>512038</v>
      </c>
      <c r="D41" s="7" t="s">
        <v>2213</v>
      </c>
      <c r="E41" s="7" t="s">
        <v>2235</v>
      </c>
    </row>
    <row r="42" spans="2:5">
      <c r="B42" s="7" t="s">
        <v>2269</v>
      </c>
      <c r="C42" s="7">
        <v>541988</v>
      </c>
      <c r="D42" s="7" t="s">
        <v>2270</v>
      </c>
      <c r="E42" s="7" t="s">
        <v>2271</v>
      </c>
    </row>
    <row r="43" spans="2:5">
      <c r="B43" s="7" t="s">
        <v>2272</v>
      </c>
      <c r="C43" s="7">
        <v>539528</v>
      </c>
      <c r="D43" s="7" t="s">
        <v>2213</v>
      </c>
      <c r="E43" s="7" t="s">
        <v>2273</v>
      </c>
    </row>
    <row r="44" spans="2:5">
      <c r="B44" s="7" t="s">
        <v>2274</v>
      </c>
      <c r="C44" s="7">
        <v>523204</v>
      </c>
      <c r="D44" s="7" t="s">
        <v>2275</v>
      </c>
      <c r="E44" s="7" t="s">
        <v>2276</v>
      </c>
    </row>
    <row r="45" spans="2:5">
      <c r="B45" s="7" t="s">
        <v>2277</v>
      </c>
      <c r="C45" s="7">
        <v>512165</v>
      </c>
      <c r="D45" s="7" t="s">
        <v>2213</v>
      </c>
      <c r="E45" s="7" t="s">
        <v>2235</v>
      </c>
    </row>
    <row r="46" spans="2:5">
      <c r="B46" s="7" t="s">
        <v>2278</v>
      </c>
      <c r="C46" s="7">
        <v>500002</v>
      </c>
      <c r="D46" s="7" t="s">
        <v>2279</v>
      </c>
      <c r="E46" s="7" t="s">
        <v>2256</v>
      </c>
    </row>
    <row r="47" spans="2:5">
      <c r="B47" s="7" t="s">
        <v>2280</v>
      </c>
      <c r="C47" s="7">
        <v>500488</v>
      </c>
      <c r="D47" s="7" t="s">
        <v>2281</v>
      </c>
      <c r="E47" s="7" t="s">
        <v>2251</v>
      </c>
    </row>
    <row r="48" spans="2:5">
      <c r="B48" s="7" t="s">
        <v>2282</v>
      </c>
      <c r="C48" s="7">
        <v>500488</v>
      </c>
      <c r="D48" s="7" t="s">
        <v>2283</v>
      </c>
      <c r="E48" s="7" t="s">
        <v>2251</v>
      </c>
    </row>
    <row r="49" spans="2:5">
      <c r="B49" s="7" t="s">
        <v>2284</v>
      </c>
      <c r="C49" s="7">
        <v>520123</v>
      </c>
      <c r="D49" s="7" t="s">
        <v>2213</v>
      </c>
      <c r="E49" s="7" t="s">
        <v>2285</v>
      </c>
    </row>
    <row r="50" spans="2:5">
      <c r="B50" s="7" t="s">
        <v>2286</v>
      </c>
      <c r="C50" s="7">
        <v>513119</v>
      </c>
      <c r="D50" s="7" t="s">
        <v>2213</v>
      </c>
      <c r="E50" s="7" t="s">
        <v>2287</v>
      </c>
    </row>
    <row r="51" spans="2:5">
      <c r="B51" s="7" t="s">
        <v>2288</v>
      </c>
      <c r="C51" s="7">
        <v>520123</v>
      </c>
      <c r="D51" s="7" t="s">
        <v>2213</v>
      </c>
      <c r="E51" s="7" t="s">
        <v>2285</v>
      </c>
    </row>
    <row r="52" spans="2:5">
      <c r="B52" s="7" t="s">
        <v>2289</v>
      </c>
      <c r="C52" s="7">
        <v>532682</v>
      </c>
      <c r="D52" s="7" t="s">
        <v>2290</v>
      </c>
      <c r="E52" s="7" t="s">
        <v>2291</v>
      </c>
    </row>
    <row r="53" spans="2:5">
      <c r="B53" s="7" t="s">
        <v>2292</v>
      </c>
      <c r="C53" s="7">
        <v>539560</v>
      </c>
      <c r="D53" s="7" t="s">
        <v>2213</v>
      </c>
      <c r="E53" s="7" t="s">
        <v>2293</v>
      </c>
    </row>
    <row r="54" spans="2:5">
      <c r="B54" s="7" t="s">
        <v>2294</v>
      </c>
      <c r="C54" s="7">
        <v>532057</v>
      </c>
      <c r="D54" s="7" t="s">
        <v>2213</v>
      </c>
      <c r="E54" s="7" t="s">
        <v>2230</v>
      </c>
    </row>
    <row r="55" spans="2:5">
      <c r="B55" s="7" t="s">
        <v>2295</v>
      </c>
      <c r="C55" s="7">
        <v>538952</v>
      </c>
      <c r="D55" s="7" t="s">
        <v>2213</v>
      </c>
      <c r="E55" s="7" t="s">
        <v>2230</v>
      </c>
    </row>
    <row r="56" spans="2:5">
      <c r="B56" s="7" t="s">
        <v>2296</v>
      </c>
      <c r="C56" s="7">
        <v>538935</v>
      </c>
      <c r="D56" s="7" t="s">
        <v>2213</v>
      </c>
      <c r="E56" s="7" t="s">
        <v>2297</v>
      </c>
    </row>
    <row r="57" spans="2:5">
      <c r="B57" s="7" t="s">
        <v>2298</v>
      </c>
      <c r="C57" s="7">
        <v>539544</v>
      </c>
      <c r="D57" s="7" t="s">
        <v>2213</v>
      </c>
      <c r="E57" s="7" t="s">
        <v>2299</v>
      </c>
    </row>
    <row r="58" spans="2:5">
      <c r="B58" s="7" t="s">
        <v>2300</v>
      </c>
      <c r="C58" s="7">
        <v>511756</v>
      </c>
      <c r="D58" s="7" t="s">
        <v>2213</v>
      </c>
      <c r="E58" s="7" t="s">
        <v>2230</v>
      </c>
    </row>
    <row r="59" spans="2:5">
      <c r="B59" s="7" t="s">
        <v>2301</v>
      </c>
      <c r="C59" s="7">
        <v>511756</v>
      </c>
      <c r="D59" s="7" t="s">
        <v>2213</v>
      </c>
      <c r="E59" s="7" t="s">
        <v>2230</v>
      </c>
    </row>
    <row r="60" spans="2:5">
      <c r="B60" s="7" t="s">
        <v>2302</v>
      </c>
      <c r="C60" s="7" t="s">
        <v>2213</v>
      </c>
      <c r="D60" s="7" t="s">
        <v>2303</v>
      </c>
      <c r="E60" s="7" t="s">
        <v>2304</v>
      </c>
    </row>
    <row r="61" spans="2:5">
      <c r="B61" s="7" t="s">
        <v>2305</v>
      </c>
      <c r="C61" s="7">
        <v>531161</v>
      </c>
      <c r="D61" s="7" t="s">
        <v>2213</v>
      </c>
      <c r="E61" s="7" t="s">
        <v>2306</v>
      </c>
    </row>
    <row r="62" spans="2:5">
      <c r="B62" s="7" t="s">
        <v>2307</v>
      </c>
      <c r="C62" s="7">
        <v>500410</v>
      </c>
      <c r="D62" s="7" t="s">
        <v>2308</v>
      </c>
      <c r="E62" s="7" t="s">
        <v>2226</v>
      </c>
    </row>
    <row r="63" spans="2:5">
      <c r="B63" s="7" t="s">
        <v>2309</v>
      </c>
      <c r="C63" s="7">
        <v>517494</v>
      </c>
      <c r="D63" s="7" t="s">
        <v>2213</v>
      </c>
      <c r="E63" s="7" t="s">
        <v>2310</v>
      </c>
    </row>
    <row r="64" spans="2:5">
      <c r="B64" s="7" t="s">
        <v>2311</v>
      </c>
      <c r="C64" s="7">
        <v>532268</v>
      </c>
      <c r="D64" s="7" t="s">
        <v>2312</v>
      </c>
      <c r="E64" s="7" t="s">
        <v>2199</v>
      </c>
    </row>
    <row r="65" spans="2:5">
      <c r="B65" s="7" t="s">
        <v>2313</v>
      </c>
      <c r="C65" s="7" t="s">
        <v>2213</v>
      </c>
      <c r="D65" s="7" t="s">
        <v>2314</v>
      </c>
      <c r="E65" s="7" t="s">
        <v>2224</v>
      </c>
    </row>
    <row r="66" spans="2:5">
      <c r="B66" s="7" t="s">
        <v>2315</v>
      </c>
      <c r="C66" s="7" t="s">
        <v>2213</v>
      </c>
      <c r="D66" s="7" t="s">
        <v>2316</v>
      </c>
      <c r="E66" s="7" t="s">
        <v>2224</v>
      </c>
    </row>
    <row r="67" spans="2:5">
      <c r="B67" s="7" t="s">
        <v>2317</v>
      </c>
      <c r="C67" s="7">
        <v>530093</v>
      </c>
      <c r="D67" s="7" t="s">
        <v>2213</v>
      </c>
      <c r="E67" s="7" t="s">
        <v>2318</v>
      </c>
    </row>
    <row r="68" spans="2:5">
      <c r="B68" s="7" t="s">
        <v>2319</v>
      </c>
      <c r="C68" s="7" t="s">
        <v>2213</v>
      </c>
      <c r="D68" s="7" t="s">
        <v>2320</v>
      </c>
      <c r="E68" s="7" t="s">
        <v>2224</v>
      </c>
    </row>
    <row r="69" spans="2:5">
      <c r="B69" s="7" t="s">
        <v>2321</v>
      </c>
      <c r="C69" s="7">
        <v>539661</v>
      </c>
      <c r="D69" s="7" t="s">
        <v>2213</v>
      </c>
      <c r="E69" s="7" t="s">
        <v>2247</v>
      </c>
    </row>
    <row r="70" spans="2:5">
      <c r="B70" s="7" t="s">
        <v>2322</v>
      </c>
      <c r="C70" s="7">
        <v>531525</v>
      </c>
      <c r="D70" s="7" t="s">
        <v>2213</v>
      </c>
      <c r="E70" s="7" t="s">
        <v>2306</v>
      </c>
    </row>
    <row r="71" spans="2:5">
      <c r="B71" s="7" t="s">
        <v>2323</v>
      </c>
      <c r="C71" s="7">
        <v>538570</v>
      </c>
      <c r="D71" s="7" t="s">
        <v>2324</v>
      </c>
      <c r="E71" s="7" t="s">
        <v>2196</v>
      </c>
    </row>
    <row r="72" spans="2:5">
      <c r="B72" s="7" t="s">
        <v>2325</v>
      </c>
      <c r="C72" s="7">
        <v>517356</v>
      </c>
      <c r="D72" s="7" t="s">
        <v>2213</v>
      </c>
      <c r="E72" s="7" t="s">
        <v>2310</v>
      </c>
    </row>
    <row r="73" spans="2:5">
      <c r="B73" s="7" t="s">
        <v>2326</v>
      </c>
      <c r="C73" s="7">
        <v>530043</v>
      </c>
      <c r="D73" s="7" t="s">
        <v>2213</v>
      </c>
      <c r="E73" s="7" t="s">
        <v>2327</v>
      </c>
    </row>
    <row r="74" spans="2:5">
      <c r="B74" s="7" t="s">
        <v>2328</v>
      </c>
      <c r="C74" s="7">
        <v>539391</v>
      </c>
      <c r="D74" s="7" t="s">
        <v>2213</v>
      </c>
      <c r="E74" s="7" t="s">
        <v>2230</v>
      </c>
    </row>
    <row r="75" spans="2:5">
      <c r="B75" s="7" t="s">
        <v>2329</v>
      </c>
      <c r="C75" s="7">
        <v>513149</v>
      </c>
      <c r="D75" s="7" t="s">
        <v>2330</v>
      </c>
      <c r="E75" s="7" t="s">
        <v>2331</v>
      </c>
    </row>
    <row r="76" spans="2:5">
      <c r="B76" s="7" t="s">
        <v>2332</v>
      </c>
      <c r="C76" s="7">
        <v>524091</v>
      </c>
      <c r="D76" s="7" t="s">
        <v>2213</v>
      </c>
      <c r="E76" s="7" t="s">
        <v>2333</v>
      </c>
    </row>
    <row r="77" spans="2:5">
      <c r="B77" s="7" t="s">
        <v>2334</v>
      </c>
      <c r="C77" s="7">
        <v>532762</v>
      </c>
      <c r="D77" s="7" t="s">
        <v>2335</v>
      </c>
      <c r="E77" s="7" t="s">
        <v>2336</v>
      </c>
    </row>
    <row r="78" spans="2:5">
      <c r="B78" s="7" t="s">
        <v>2337</v>
      </c>
      <c r="C78" s="7">
        <v>511706</v>
      </c>
      <c r="D78" s="7" t="s">
        <v>2213</v>
      </c>
      <c r="E78" s="7" t="s">
        <v>2196</v>
      </c>
    </row>
    <row r="79" spans="2:5">
      <c r="B79" s="7" t="s">
        <v>2338</v>
      </c>
      <c r="C79" s="7">
        <v>511706</v>
      </c>
      <c r="D79" s="7" t="s">
        <v>2213</v>
      </c>
      <c r="E79" s="7" t="s">
        <v>2196</v>
      </c>
    </row>
    <row r="80" spans="2:5">
      <c r="B80" s="7" t="s">
        <v>2339</v>
      </c>
      <c r="C80" s="7">
        <v>541144</v>
      </c>
      <c r="D80" s="7" t="s">
        <v>2213</v>
      </c>
      <c r="E80" s="7" t="s">
        <v>2327</v>
      </c>
    </row>
    <row r="81" spans="2:5">
      <c r="B81" s="7" t="s">
        <v>2340</v>
      </c>
      <c r="C81" s="7">
        <v>512599</v>
      </c>
      <c r="D81" s="7" t="s">
        <v>2341</v>
      </c>
      <c r="E81" s="7" t="s">
        <v>2235</v>
      </c>
    </row>
    <row r="82" spans="2:5">
      <c r="B82" s="7" t="s">
        <v>2342</v>
      </c>
      <c r="C82" s="7">
        <v>542066</v>
      </c>
      <c r="D82" s="7" t="s">
        <v>2343</v>
      </c>
      <c r="E82" s="7" t="s">
        <v>2344</v>
      </c>
    </row>
    <row r="83" spans="2:5">
      <c r="B83" s="7" t="s">
        <v>2345</v>
      </c>
      <c r="C83" s="7">
        <v>541450</v>
      </c>
      <c r="D83" s="7" t="s">
        <v>2346</v>
      </c>
      <c r="E83" s="7" t="s">
        <v>2256</v>
      </c>
    </row>
    <row r="84" spans="2:5">
      <c r="B84" s="7" t="s">
        <v>2347</v>
      </c>
      <c r="C84" s="7">
        <v>532921</v>
      </c>
      <c r="D84" s="7" t="s">
        <v>2348</v>
      </c>
      <c r="E84" s="7" t="s">
        <v>2349</v>
      </c>
    </row>
    <row r="85" spans="2:5">
      <c r="B85" s="7" t="s">
        <v>2350</v>
      </c>
      <c r="C85" s="7">
        <v>533096</v>
      </c>
      <c r="D85" s="7" t="s">
        <v>2351</v>
      </c>
      <c r="E85" s="7" t="s">
        <v>2352</v>
      </c>
    </row>
    <row r="86" spans="2:5">
      <c r="B86" s="7" t="s">
        <v>2353</v>
      </c>
      <c r="C86" s="7">
        <v>539254</v>
      </c>
      <c r="D86" s="7" t="s">
        <v>2354</v>
      </c>
      <c r="E86" s="7" t="s">
        <v>2352</v>
      </c>
    </row>
    <row r="87" spans="2:5">
      <c r="B87" s="7" t="s">
        <v>2355</v>
      </c>
      <c r="C87" s="7">
        <v>538563</v>
      </c>
      <c r="D87" s="7" t="s">
        <v>2213</v>
      </c>
      <c r="E87" s="7" t="s">
        <v>2235</v>
      </c>
    </row>
    <row r="88" spans="2:5">
      <c r="B88" s="7" t="s">
        <v>2356</v>
      </c>
      <c r="C88" s="7">
        <v>526711</v>
      </c>
      <c r="D88" s="7" t="s">
        <v>2213</v>
      </c>
      <c r="E88" s="7" t="s">
        <v>2357</v>
      </c>
    </row>
    <row r="89" spans="2:5">
      <c r="B89" s="7" t="s">
        <v>2358</v>
      </c>
      <c r="C89" s="7">
        <v>523411</v>
      </c>
      <c r="D89" s="7" t="s">
        <v>2213</v>
      </c>
      <c r="E89" s="7" t="s">
        <v>2359</v>
      </c>
    </row>
    <row r="90" spans="2:5">
      <c r="B90" s="7" t="s">
        <v>2360</v>
      </c>
      <c r="C90" s="7">
        <v>539506</v>
      </c>
      <c r="D90" s="7" t="s">
        <v>2213</v>
      </c>
      <c r="E90" s="7" t="s">
        <v>2230</v>
      </c>
    </row>
    <row r="91" spans="2:5">
      <c r="B91" s="7" t="s">
        <v>2361</v>
      </c>
      <c r="C91" s="7">
        <v>507852</v>
      </c>
      <c r="D91" s="7" t="s">
        <v>2213</v>
      </c>
      <c r="E91" s="7" t="s">
        <v>2327</v>
      </c>
    </row>
    <row r="92" spans="2:5">
      <c r="B92" s="7" t="s">
        <v>2362</v>
      </c>
      <c r="C92" s="7">
        <v>541865</v>
      </c>
      <c r="D92" s="7" t="s">
        <v>2213</v>
      </c>
      <c r="E92" s="7" t="s">
        <v>2247</v>
      </c>
    </row>
    <row r="93" spans="2:5">
      <c r="B93" s="7" t="s">
        <v>2363</v>
      </c>
      <c r="C93" s="7">
        <v>519183</v>
      </c>
      <c r="D93" s="7" t="s">
        <v>2364</v>
      </c>
      <c r="E93" s="7" t="s">
        <v>2273</v>
      </c>
    </row>
    <row r="94" spans="2:5">
      <c r="B94" s="7" t="s">
        <v>2365</v>
      </c>
      <c r="C94" s="7">
        <v>539493</v>
      </c>
      <c r="D94" s="7" t="s">
        <v>2213</v>
      </c>
      <c r="E94" s="7" t="s">
        <v>2230</v>
      </c>
    </row>
    <row r="95" spans="2:5">
      <c r="B95" s="7" t="s">
        <v>2366</v>
      </c>
      <c r="C95" s="7">
        <v>539189</v>
      </c>
      <c r="D95" s="7" t="s">
        <v>2213</v>
      </c>
      <c r="E95" s="7" t="s">
        <v>2299</v>
      </c>
    </row>
    <row r="96" spans="2:5">
      <c r="B96" s="7" t="s">
        <v>2367</v>
      </c>
      <c r="C96" s="7">
        <v>780018</v>
      </c>
      <c r="D96" s="7" t="s">
        <v>2213</v>
      </c>
      <c r="E96" s="7" t="s">
        <v>2304</v>
      </c>
    </row>
    <row r="97" spans="2:5">
      <c r="B97" s="7" t="s">
        <v>2368</v>
      </c>
      <c r="C97" s="7">
        <v>538365</v>
      </c>
      <c r="D97" s="7" t="s">
        <v>2369</v>
      </c>
      <c r="E97" s="7" t="s">
        <v>2245</v>
      </c>
    </row>
    <row r="98" spans="2:5">
      <c r="B98" s="7" t="s">
        <v>2370</v>
      </c>
      <c r="C98" s="7">
        <v>532727</v>
      </c>
      <c r="D98" s="7" t="s">
        <v>2371</v>
      </c>
      <c r="E98" s="7" t="s">
        <v>2245</v>
      </c>
    </row>
    <row r="99" spans="2:5">
      <c r="B99" s="7" t="s">
        <v>2372</v>
      </c>
      <c r="C99" s="7">
        <v>531592</v>
      </c>
      <c r="D99" s="7" t="s">
        <v>2213</v>
      </c>
      <c r="E99" s="7" t="s">
        <v>2373</v>
      </c>
    </row>
    <row r="100" spans="2:5">
      <c r="B100" s="7" t="s">
        <v>2374</v>
      </c>
      <c r="C100" s="7">
        <v>532056</v>
      </c>
      <c r="D100" s="7" t="s">
        <v>2213</v>
      </c>
      <c r="E100" s="7" t="s">
        <v>2233</v>
      </c>
    </row>
    <row r="101" spans="2:5">
      <c r="B101" s="7" t="s">
        <v>2375</v>
      </c>
      <c r="C101" s="7">
        <v>514113</v>
      </c>
      <c r="D101" s="7" t="s">
        <v>2213</v>
      </c>
      <c r="E101" s="7" t="s">
        <v>2228</v>
      </c>
    </row>
    <row r="102" spans="2:5">
      <c r="B102" s="7" t="s">
        <v>2376</v>
      </c>
      <c r="C102" s="7">
        <v>534707</v>
      </c>
      <c r="D102" s="7" t="s">
        <v>2213</v>
      </c>
      <c r="E102" s="7" t="s">
        <v>2327</v>
      </c>
    </row>
    <row r="103" spans="2:5">
      <c r="B103" s="7" t="s">
        <v>2377</v>
      </c>
      <c r="C103" s="7">
        <v>540691</v>
      </c>
      <c r="D103" s="7" t="s">
        <v>2378</v>
      </c>
      <c r="E103" s="7" t="s">
        <v>2379</v>
      </c>
    </row>
    <row r="104" spans="2:5">
      <c r="B104" s="7" t="s">
        <v>2380</v>
      </c>
      <c r="C104" s="7">
        <v>535755</v>
      </c>
      <c r="D104" s="7" t="s">
        <v>2381</v>
      </c>
      <c r="E104" s="7" t="s">
        <v>2382</v>
      </c>
    </row>
    <row r="105" spans="2:5">
      <c r="B105" s="7" t="s">
        <v>2383</v>
      </c>
      <c r="C105" s="7">
        <v>532974</v>
      </c>
      <c r="D105" s="7" t="s">
        <v>2384</v>
      </c>
      <c r="E105" s="7" t="s">
        <v>2196</v>
      </c>
    </row>
    <row r="106" spans="2:5">
      <c r="B106" s="7" t="s">
        <v>2385</v>
      </c>
      <c r="C106" s="7">
        <v>540146</v>
      </c>
      <c r="D106" s="7" t="s">
        <v>2213</v>
      </c>
      <c r="E106" s="7" t="s">
        <v>2247</v>
      </c>
    </row>
    <row r="107" spans="2:5">
      <c r="B107" s="7" t="s">
        <v>2386</v>
      </c>
      <c r="C107" s="7">
        <v>513513</v>
      </c>
      <c r="D107" s="7" t="s">
        <v>2213</v>
      </c>
      <c r="E107" s="7" t="s">
        <v>2245</v>
      </c>
    </row>
    <row r="108" spans="2:5">
      <c r="B108" s="7" t="s">
        <v>2387</v>
      </c>
      <c r="C108" s="7">
        <v>521141</v>
      </c>
      <c r="D108" s="7" t="s">
        <v>2213</v>
      </c>
      <c r="E108" s="7" t="s">
        <v>2228</v>
      </c>
    </row>
    <row r="109" spans="2:5">
      <c r="B109" s="7" t="s">
        <v>2388</v>
      </c>
      <c r="C109" s="7">
        <v>540205</v>
      </c>
      <c r="D109" s="7" t="s">
        <v>2213</v>
      </c>
      <c r="E109" s="7" t="s">
        <v>2235</v>
      </c>
    </row>
    <row r="110" spans="2:5">
      <c r="B110" s="7" t="s">
        <v>2389</v>
      </c>
      <c r="C110" s="7">
        <v>539056</v>
      </c>
      <c r="D110" s="7" t="s">
        <v>2390</v>
      </c>
      <c r="E110" s="7" t="s">
        <v>2391</v>
      </c>
    </row>
    <row r="111" spans="2:5">
      <c r="B111" s="7" t="s">
        <v>2392</v>
      </c>
      <c r="C111" s="7">
        <v>511359</v>
      </c>
      <c r="D111" s="7" t="s">
        <v>2213</v>
      </c>
      <c r="E111" s="7" t="s">
        <v>2230</v>
      </c>
    </row>
    <row r="112" spans="2:5">
      <c r="B112" s="7" t="s">
        <v>2393</v>
      </c>
      <c r="C112" s="7">
        <v>530431</v>
      </c>
      <c r="D112" s="7" t="s">
        <v>2213</v>
      </c>
      <c r="E112" s="7" t="s">
        <v>2235</v>
      </c>
    </row>
    <row r="113" spans="2:5">
      <c r="B113" s="7" t="s">
        <v>2394</v>
      </c>
      <c r="C113" s="7">
        <v>523120</v>
      </c>
      <c r="D113" s="7" t="s">
        <v>2213</v>
      </c>
      <c r="E113" s="7" t="s">
        <v>2395</v>
      </c>
    </row>
    <row r="114" spans="2:5">
      <c r="B114" s="7" t="s">
        <v>2396</v>
      </c>
      <c r="C114" s="7">
        <v>517041</v>
      </c>
      <c r="D114" s="7" t="s">
        <v>2397</v>
      </c>
      <c r="E114" s="7" t="s">
        <v>2398</v>
      </c>
    </row>
    <row r="115" spans="2:5">
      <c r="B115" s="7" t="s">
        <v>2399</v>
      </c>
      <c r="C115" s="7">
        <v>532172</v>
      </c>
      <c r="D115" s="7" t="s">
        <v>2400</v>
      </c>
      <c r="E115" s="7" t="s">
        <v>2199</v>
      </c>
    </row>
    <row r="116" spans="2:5">
      <c r="B116" s="7" t="s">
        <v>2401</v>
      </c>
      <c r="C116" s="7">
        <v>523031</v>
      </c>
      <c r="D116" s="7" t="s">
        <v>2213</v>
      </c>
      <c r="E116" s="7" t="s">
        <v>2402</v>
      </c>
    </row>
    <row r="117" spans="2:5">
      <c r="B117" s="7" t="s">
        <v>2403</v>
      </c>
      <c r="C117" s="7">
        <v>521048</v>
      </c>
      <c r="D117" s="7" t="s">
        <v>2213</v>
      </c>
      <c r="E117" s="7" t="s">
        <v>2228</v>
      </c>
    </row>
    <row r="118" spans="2:5">
      <c r="B118" s="7" t="s">
        <v>2404</v>
      </c>
      <c r="C118" s="7">
        <v>534612</v>
      </c>
      <c r="D118" s="7" t="s">
        <v>2213</v>
      </c>
      <c r="E118" s="7" t="s">
        <v>2352</v>
      </c>
    </row>
    <row r="119" spans="2:5">
      <c r="B119" s="7" t="s">
        <v>2405</v>
      </c>
      <c r="C119" s="7">
        <v>506947</v>
      </c>
      <c r="D119" s="7" t="s">
        <v>2213</v>
      </c>
      <c r="E119" s="7" t="s">
        <v>2261</v>
      </c>
    </row>
    <row r="120" spans="2:5">
      <c r="B120" s="7" t="s">
        <v>2406</v>
      </c>
      <c r="C120" s="7">
        <v>531047</v>
      </c>
      <c r="D120" s="7" t="s">
        <v>2213</v>
      </c>
      <c r="E120" s="7" t="s">
        <v>2230</v>
      </c>
    </row>
    <row r="121" spans="2:5">
      <c r="B121" s="7" t="s">
        <v>2407</v>
      </c>
      <c r="C121" s="7">
        <v>539982</v>
      </c>
      <c r="D121" s="7" t="s">
        <v>2213</v>
      </c>
      <c r="E121" s="7" t="s">
        <v>2408</v>
      </c>
    </row>
    <row r="122" spans="2:5">
      <c r="B122" s="7" t="s">
        <v>2409</v>
      </c>
      <c r="C122" s="7">
        <v>540025</v>
      </c>
      <c r="D122" s="7" t="s">
        <v>2410</v>
      </c>
      <c r="E122" s="7" t="s">
        <v>2411</v>
      </c>
    </row>
    <row r="123" spans="2:5">
      <c r="B123" s="7" t="s">
        <v>2412</v>
      </c>
      <c r="C123" s="7">
        <v>523269</v>
      </c>
      <c r="D123" s="7" t="s">
        <v>2413</v>
      </c>
      <c r="E123" s="7" t="s">
        <v>2414</v>
      </c>
    </row>
    <row r="124" spans="2:5">
      <c r="B124" s="7" t="s">
        <v>2415</v>
      </c>
      <c r="C124" s="7">
        <v>523269</v>
      </c>
      <c r="D124" s="7" t="s">
        <v>2413</v>
      </c>
      <c r="E124" s="7" t="s">
        <v>2414</v>
      </c>
    </row>
    <row r="125" spans="2:5">
      <c r="B125" s="7" t="s">
        <v>2416</v>
      </c>
      <c r="C125" s="7">
        <v>531429</v>
      </c>
      <c r="D125" s="7" t="s">
        <v>2213</v>
      </c>
      <c r="E125" s="7" t="s">
        <v>2306</v>
      </c>
    </row>
    <row r="126" spans="2:5">
      <c r="B126" s="7" t="s">
        <v>2417</v>
      </c>
      <c r="C126" s="7">
        <v>539773</v>
      </c>
      <c r="D126" s="7" t="s">
        <v>2213</v>
      </c>
      <c r="E126" s="7" t="s">
        <v>2230</v>
      </c>
    </row>
    <row r="127" spans="2:5">
      <c r="B127" s="7" t="s">
        <v>2418</v>
      </c>
      <c r="C127" s="7">
        <v>531686</v>
      </c>
      <c r="D127" s="7" t="s">
        <v>2213</v>
      </c>
      <c r="E127" s="7" t="s">
        <v>2251</v>
      </c>
    </row>
    <row r="128" spans="2:5">
      <c r="B128" s="7" t="s">
        <v>2419</v>
      </c>
      <c r="C128" s="7">
        <v>541152</v>
      </c>
      <c r="D128" s="7" t="s">
        <v>2213</v>
      </c>
      <c r="E128" s="7" t="s">
        <v>2235</v>
      </c>
    </row>
    <row r="129" spans="2:5">
      <c r="B129" s="7" t="s">
        <v>2420</v>
      </c>
      <c r="C129" s="7">
        <v>541152</v>
      </c>
      <c r="D129" s="7" t="s">
        <v>2213</v>
      </c>
      <c r="E129" s="7" t="s">
        <v>2235</v>
      </c>
    </row>
    <row r="130" spans="2:5">
      <c r="B130" s="7" t="s">
        <v>2421</v>
      </c>
      <c r="C130" s="7">
        <v>500003</v>
      </c>
      <c r="D130" s="7" t="s">
        <v>2422</v>
      </c>
      <c r="E130" s="7" t="s">
        <v>2423</v>
      </c>
    </row>
    <row r="131" spans="2:5">
      <c r="B131" s="7" t="s">
        <v>2424</v>
      </c>
      <c r="C131" s="7">
        <v>541402</v>
      </c>
      <c r="D131" s="7" t="s">
        <v>2213</v>
      </c>
      <c r="E131" s="7" t="s">
        <v>2221</v>
      </c>
    </row>
    <row r="132" spans="2:5">
      <c r="B132" s="7" t="s">
        <v>2425</v>
      </c>
      <c r="C132" s="7">
        <v>531921</v>
      </c>
      <c r="D132" s="7" t="s">
        <v>2426</v>
      </c>
      <c r="E132" s="7" t="s">
        <v>2427</v>
      </c>
    </row>
    <row r="133" spans="2:5">
      <c r="B133" s="7" t="s">
        <v>2428</v>
      </c>
      <c r="C133" s="7">
        <v>500463</v>
      </c>
      <c r="D133" s="7" t="s">
        <v>2429</v>
      </c>
      <c r="E133" s="7" t="s">
        <v>2199</v>
      </c>
    </row>
    <row r="134" spans="2:5">
      <c r="B134" s="7" t="s">
        <v>2430</v>
      </c>
      <c r="C134" s="7">
        <v>539042</v>
      </c>
      <c r="D134" s="7" t="s">
        <v>2213</v>
      </c>
      <c r="E134" s="7" t="s">
        <v>2299</v>
      </c>
    </row>
    <row r="135" spans="2:5">
      <c r="B135" s="7" t="s">
        <v>2431</v>
      </c>
      <c r="C135" s="7">
        <v>516020</v>
      </c>
      <c r="D135" s="7" t="s">
        <v>2213</v>
      </c>
      <c r="E135" s="7" t="s">
        <v>2207</v>
      </c>
    </row>
    <row r="136" spans="2:5">
      <c r="B136" s="7" t="s">
        <v>2432</v>
      </c>
      <c r="C136" s="7">
        <v>537492</v>
      </c>
      <c r="D136" s="7" t="s">
        <v>2213</v>
      </c>
      <c r="E136" s="7" t="s">
        <v>2235</v>
      </c>
    </row>
    <row r="137" spans="2:5">
      <c r="B137" s="7" t="s">
        <v>2433</v>
      </c>
      <c r="C137" s="7">
        <v>537292</v>
      </c>
      <c r="D137" s="7" t="s">
        <v>2434</v>
      </c>
      <c r="E137" s="7" t="s">
        <v>2411</v>
      </c>
    </row>
    <row r="138" spans="2:5">
      <c r="B138" s="7" t="s">
        <v>2435</v>
      </c>
      <c r="C138" s="7">
        <v>537292</v>
      </c>
      <c r="D138" s="7" t="s">
        <v>2434</v>
      </c>
      <c r="E138" s="7" t="s">
        <v>2411</v>
      </c>
    </row>
    <row r="139" spans="2:5">
      <c r="B139" s="7" t="s">
        <v>2436</v>
      </c>
      <c r="C139" s="7" t="s">
        <v>2213</v>
      </c>
      <c r="D139" s="7" t="s">
        <v>2437</v>
      </c>
      <c r="E139" s="7" t="s">
        <v>2224</v>
      </c>
    </row>
    <row r="140" spans="2:5">
      <c r="B140" s="7" t="s">
        <v>2438</v>
      </c>
      <c r="C140" s="7" t="s">
        <v>2213</v>
      </c>
      <c r="D140" s="7" t="s">
        <v>2437</v>
      </c>
      <c r="E140" s="7" t="s">
        <v>2224</v>
      </c>
    </row>
    <row r="141" spans="2:5">
      <c r="B141" s="7" t="s">
        <v>2439</v>
      </c>
      <c r="C141" s="7">
        <v>500215</v>
      </c>
      <c r="D141" s="7" t="s">
        <v>2440</v>
      </c>
      <c r="E141" s="7" t="s">
        <v>2411</v>
      </c>
    </row>
    <row r="142" spans="2:5">
      <c r="B142" s="7" t="s">
        <v>2441</v>
      </c>
      <c r="C142" s="7" t="s">
        <v>2213</v>
      </c>
      <c r="D142" s="7" t="s">
        <v>2442</v>
      </c>
      <c r="E142" s="7" t="s">
        <v>2224</v>
      </c>
    </row>
    <row r="143" spans="2:5">
      <c r="B143" s="7" t="s">
        <v>2443</v>
      </c>
      <c r="C143" s="7" t="s">
        <v>2213</v>
      </c>
      <c r="D143" s="7" t="s">
        <v>2444</v>
      </c>
      <c r="E143" s="7" t="s">
        <v>2224</v>
      </c>
    </row>
    <row r="144" spans="2:5">
      <c r="B144" s="7" t="s">
        <v>2445</v>
      </c>
      <c r="C144" s="7">
        <v>532811</v>
      </c>
      <c r="D144" s="7" t="s">
        <v>2446</v>
      </c>
      <c r="E144" s="7" t="s">
        <v>2299</v>
      </c>
    </row>
    <row r="145" spans="2:5">
      <c r="B145" s="7" t="s">
        <v>2447</v>
      </c>
      <c r="C145" s="7">
        <v>532811</v>
      </c>
      <c r="D145" s="7" t="s">
        <v>2446</v>
      </c>
      <c r="E145" s="7" t="s">
        <v>2299</v>
      </c>
    </row>
    <row r="146" spans="2:5">
      <c r="B146" s="7" t="s">
        <v>2448</v>
      </c>
      <c r="C146" s="7">
        <v>522273</v>
      </c>
      <c r="D146" s="7" t="s">
        <v>2213</v>
      </c>
      <c r="E146" s="7" t="s">
        <v>2245</v>
      </c>
    </row>
    <row r="147" spans="2:5">
      <c r="B147" s="7" t="s">
        <v>2449</v>
      </c>
      <c r="C147" s="7">
        <v>532806</v>
      </c>
      <c r="D147" s="7" t="s">
        <v>2213</v>
      </c>
      <c r="E147" s="7" t="s">
        <v>2450</v>
      </c>
    </row>
    <row r="148" spans="2:5">
      <c r="B148" s="7" t="s">
        <v>2451</v>
      </c>
      <c r="C148" s="7">
        <v>532683</v>
      </c>
      <c r="D148" s="7" t="s">
        <v>2452</v>
      </c>
      <c r="E148" s="7" t="s">
        <v>2398</v>
      </c>
    </row>
    <row r="149" spans="2:5">
      <c r="B149" s="7" t="s">
        <v>2453</v>
      </c>
      <c r="C149" s="7">
        <v>524288</v>
      </c>
      <c r="D149" s="7" t="s">
        <v>2213</v>
      </c>
      <c r="E149" s="7" t="s">
        <v>2357</v>
      </c>
    </row>
    <row r="150" spans="2:5">
      <c r="B150" s="7" t="s">
        <v>2454</v>
      </c>
      <c r="C150" s="7" t="s">
        <v>2213</v>
      </c>
      <c r="D150" s="7" t="s">
        <v>2455</v>
      </c>
      <c r="E150" s="7" t="s">
        <v>2224</v>
      </c>
    </row>
    <row r="151" spans="2:5">
      <c r="B151" s="7" t="s">
        <v>2456</v>
      </c>
      <c r="C151" s="7" t="s">
        <v>2213</v>
      </c>
      <c r="D151" s="7" t="s">
        <v>2457</v>
      </c>
      <c r="E151" s="7" t="s">
        <v>2224</v>
      </c>
    </row>
    <row r="152" spans="2:5">
      <c r="B152" s="7" t="s">
        <v>2458</v>
      </c>
      <c r="C152" s="7">
        <v>532975</v>
      </c>
      <c r="D152" s="7" t="s">
        <v>2213</v>
      </c>
      <c r="E152" s="7" t="s">
        <v>2359</v>
      </c>
    </row>
    <row r="153" spans="2:5">
      <c r="B153" s="7" t="s">
        <v>2459</v>
      </c>
      <c r="C153" s="7">
        <v>532331</v>
      </c>
      <c r="D153" s="7" t="s">
        <v>2460</v>
      </c>
      <c r="E153" s="7" t="s">
        <v>2251</v>
      </c>
    </row>
    <row r="154" spans="2:5">
      <c r="B154" s="7" t="s">
        <v>2461</v>
      </c>
      <c r="C154" s="7">
        <v>519216</v>
      </c>
      <c r="D154" s="7" t="s">
        <v>2213</v>
      </c>
      <c r="E154" s="7" t="s">
        <v>2462</v>
      </c>
    </row>
    <row r="155" spans="2:5">
      <c r="B155" s="7" t="s">
        <v>2463</v>
      </c>
      <c r="C155" s="7">
        <v>511692</v>
      </c>
      <c r="D155" s="7" t="s">
        <v>2213</v>
      </c>
      <c r="E155" s="7" t="s">
        <v>2196</v>
      </c>
    </row>
    <row r="156" spans="2:5">
      <c r="B156" s="7" t="s">
        <v>2464</v>
      </c>
      <c r="C156" s="7">
        <v>530713</v>
      </c>
      <c r="D156" s="7" t="s">
        <v>2213</v>
      </c>
      <c r="E156" s="7" t="s">
        <v>2199</v>
      </c>
    </row>
    <row r="157" spans="2:5">
      <c r="B157" s="7" t="s">
        <v>2465</v>
      </c>
      <c r="C157" s="7">
        <v>513349</v>
      </c>
      <c r="D157" s="7" t="s">
        <v>2466</v>
      </c>
      <c r="E157" s="7" t="s">
        <v>2299</v>
      </c>
    </row>
    <row r="158" spans="2:5">
      <c r="B158" s="7" t="s">
        <v>2467</v>
      </c>
      <c r="C158" s="7">
        <v>513349</v>
      </c>
      <c r="D158" s="7" t="s">
        <v>2466</v>
      </c>
      <c r="E158" s="7" t="s">
        <v>2299</v>
      </c>
    </row>
    <row r="159" spans="2:5">
      <c r="B159" s="7" t="s">
        <v>2468</v>
      </c>
      <c r="C159" s="7" t="s">
        <v>2213</v>
      </c>
      <c r="D159" s="7" t="s">
        <v>2469</v>
      </c>
      <c r="E159" s="7" t="s">
        <v>2224</v>
      </c>
    </row>
    <row r="160" spans="2:5">
      <c r="B160" s="7" t="s">
        <v>2470</v>
      </c>
      <c r="C160" s="7">
        <v>526628</v>
      </c>
      <c r="D160" s="7" t="s">
        <v>2213</v>
      </c>
      <c r="E160" s="7" t="s">
        <v>2391</v>
      </c>
    </row>
    <row r="161" spans="2:5">
      <c r="B161" s="7" t="s">
        <v>2471</v>
      </c>
      <c r="C161" s="7">
        <v>530621</v>
      </c>
      <c r="D161" s="7" t="s">
        <v>2213</v>
      </c>
      <c r="E161" s="7" t="s">
        <v>2221</v>
      </c>
    </row>
    <row r="162" spans="2:5">
      <c r="B162" s="7" t="s">
        <v>2472</v>
      </c>
      <c r="C162" s="7" t="s">
        <v>2213</v>
      </c>
      <c r="D162" s="7" t="s">
        <v>2473</v>
      </c>
      <c r="E162" s="7" t="s">
        <v>2224</v>
      </c>
    </row>
    <row r="163" spans="2:5">
      <c r="B163" s="7" t="s">
        <v>2474</v>
      </c>
      <c r="C163" s="7">
        <v>538778</v>
      </c>
      <c r="D163" s="7" t="s">
        <v>2213</v>
      </c>
      <c r="E163" s="7" t="s">
        <v>2230</v>
      </c>
    </row>
    <row r="164" spans="2:5">
      <c r="B164" s="7" t="s">
        <v>2475</v>
      </c>
      <c r="C164" s="7" t="s">
        <v>2213</v>
      </c>
      <c r="D164" s="7" t="s">
        <v>2476</v>
      </c>
      <c r="E164" s="7" t="s">
        <v>2224</v>
      </c>
    </row>
    <row r="165" spans="2:5">
      <c r="B165" s="7" t="s">
        <v>2477</v>
      </c>
      <c r="C165" s="7">
        <v>542020</v>
      </c>
      <c r="D165" s="7" t="s">
        <v>2213</v>
      </c>
      <c r="E165" s="7" t="s">
        <v>2327</v>
      </c>
    </row>
    <row r="166" spans="2:5">
      <c r="B166" s="7" t="s">
        <v>2478</v>
      </c>
      <c r="C166" s="7">
        <v>542020</v>
      </c>
      <c r="D166" s="7" t="s">
        <v>2213</v>
      </c>
      <c r="E166" s="7" t="s">
        <v>2327</v>
      </c>
    </row>
    <row r="167" spans="2:5">
      <c r="B167" s="7" t="s">
        <v>2479</v>
      </c>
      <c r="C167" s="7">
        <v>540718</v>
      </c>
      <c r="D167" s="7" t="s">
        <v>2213</v>
      </c>
      <c r="E167" s="7" t="s">
        <v>2228</v>
      </c>
    </row>
    <row r="168" spans="2:5">
      <c r="B168" s="7" t="s">
        <v>2480</v>
      </c>
      <c r="C168" s="7">
        <v>539017</v>
      </c>
      <c r="D168" s="7" t="s">
        <v>2213</v>
      </c>
      <c r="E168" s="7" t="s">
        <v>2271</v>
      </c>
    </row>
    <row r="169" spans="2:5">
      <c r="B169" s="7" t="s">
        <v>2481</v>
      </c>
      <c r="C169" s="7">
        <v>532351</v>
      </c>
      <c r="D169" s="7" t="s">
        <v>2482</v>
      </c>
      <c r="E169" s="7" t="s">
        <v>2483</v>
      </c>
    </row>
    <row r="170" spans="2:5">
      <c r="B170" s="7" t="s">
        <v>2484</v>
      </c>
      <c r="C170" s="7">
        <v>541303</v>
      </c>
      <c r="D170" s="7" t="s">
        <v>2213</v>
      </c>
      <c r="E170" s="7" t="s">
        <v>2228</v>
      </c>
    </row>
    <row r="171" spans="2:5">
      <c r="B171" s="7" t="s">
        <v>2485</v>
      </c>
      <c r="C171" s="7">
        <v>524598</v>
      </c>
      <c r="D171" s="7" t="s">
        <v>2486</v>
      </c>
      <c r="E171" s="7" t="s">
        <v>2373</v>
      </c>
    </row>
    <row r="172" spans="2:5">
      <c r="B172" s="7" t="s">
        <v>2487</v>
      </c>
      <c r="C172" s="7">
        <v>524598</v>
      </c>
      <c r="D172" s="7" t="s">
        <v>2486</v>
      </c>
      <c r="E172" s="7" t="s">
        <v>2373</v>
      </c>
    </row>
    <row r="173" spans="2:5">
      <c r="B173" s="7" t="s">
        <v>2488</v>
      </c>
      <c r="C173" s="7">
        <v>500710</v>
      </c>
      <c r="D173" s="7" t="s">
        <v>2489</v>
      </c>
      <c r="E173" s="7" t="s">
        <v>2490</v>
      </c>
    </row>
    <row r="174" spans="2:5">
      <c r="B174" s="7" t="s">
        <v>2491</v>
      </c>
      <c r="C174" s="7">
        <v>500710</v>
      </c>
      <c r="D174" s="7" t="s">
        <v>2492</v>
      </c>
      <c r="E174" s="7" t="s">
        <v>2490</v>
      </c>
    </row>
    <row r="175" spans="2:5">
      <c r="B175" s="7" t="s">
        <v>2493</v>
      </c>
      <c r="C175" s="7">
        <v>535916</v>
      </c>
      <c r="D175" s="7" t="s">
        <v>2213</v>
      </c>
      <c r="E175" s="7" t="s">
        <v>2196</v>
      </c>
    </row>
    <row r="176" spans="2:5">
      <c r="B176" s="7" t="s">
        <v>2494</v>
      </c>
      <c r="C176" s="7">
        <v>539115</v>
      </c>
      <c r="D176" s="7" t="s">
        <v>2213</v>
      </c>
      <c r="E176" s="7" t="s">
        <v>2216</v>
      </c>
    </row>
    <row r="177" spans="2:5">
      <c r="B177" s="7" t="s">
        <v>2495</v>
      </c>
      <c r="C177" s="7">
        <v>531082</v>
      </c>
      <c r="D177" s="7" t="s">
        <v>2496</v>
      </c>
      <c r="E177" s="7" t="s">
        <v>2196</v>
      </c>
    </row>
    <row r="178" spans="2:5">
      <c r="B178" s="7" t="s">
        <v>2497</v>
      </c>
      <c r="C178" s="7">
        <v>524075</v>
      </c>
      <c r="D178" s="7" t="s">
        <v>2498</v>
      </c>
      <c r="E178" s="7" t="s">
        <v>2251</v>
      </c>
    </row>
    <row r="179" spans="2:5">
      <c r="B179" s="7" t="s">
        <v>2499</v>
      </c>
      <c r="C179" s="7">
        <v>531409</v>
      </c>
      <c r="D179" s="7" t="s">
        <v>2213</v>
      </c>
      <c r="E179" s="7" t="s">
        <v>2261</v>
      </c>
    </row>
    <row r="180" spans="2:5">
      <c r="B180" s="7" t="s">
        <v>2500</v>
      </c>
      <c r="C180" s="7">
        <v>526707</v>
      </c>
      <c r="D180" s="7" t="s">
        <v>2501</v>
      </c>
      <c r="E180" s="7" t="s">
        <v>2235</v>
      </c>
    </row>
    <row r="181" spans="2:5">
      <c r="B181" s="7" t="s">
        <v>2502</v>
      </c>
      <c r="C181" s="7">
        <v>532114</v>
      </c>
      <c r="D181" s="7" t="s">
        <v>2213</v>
      </c>
      <c r="E181" s="7" t="s">
        <v>2299</v>
      </c>
    </row>
    <row r="182" spans="2:5">
      <c r="B182" s="7" t="s">
        <v>2503</v>
      </c>
      <c r="C182" s="7">
        <v>506235</v>
      </c>
      <c r="D182" s="7" t="s">
        <v>2504</v>
      </c>
      <c r="E182" s="7" t="s">
        <v>2251</v>
      </c>
    </row>
    <row r="183" spans="2:5">
      <c r="B183" s="7" t="s">
        <v>2505</v>
      </c>
      <c r="C183" s="7">
        <v>533573</v>
      </c>
      <c r="D183" s="7" t="s">
        <v>2506</v>
      </c>
      <c r="E183" s="7" t="s">
        <v>2251</v>
      </c>
    </row>
    <row r="184" spans="2:5">
      <c r="B184" s="7" t="s">
        <v>2507</v>
      </c>
      <c r="C184" s="7">
        <v>511463</v>
      </c>
      <c r="D184" s="7" t="s">
        <v>2213</v>
      </c>
      <c r="E184" s="7" t="s">
        <v>2202</v>
      </c>
    </row>
    <row r="185" spans="2:5">
      <c r="B185" s="7" t="s">
        <v>2508</v>
      </c>
      <c r="C185" s="7">
        <v>530973</v>
      </c>
      <c r="D185" s="7" t="s">
        <v>2213</v>
      </c>
      <c r="E185" s="7" t="s">
        <v>2333</v>
      </c>
    </row>
    <row r="186" spans="2:5">
      <c r="B186" s="7" t="s">
        <v>2509</v>
      </c>
      <c r="C186" s="7">
        <v>530973</v>
      </c>
      <c r="D186" s="7" t="s">
        <v>2213</v>
      </c>
      <c r="E186" s="7" t="s">
        <v>2333</v>
      </c>
    </row>
    <row r="187" spans="2:5">
      <c r="B187" s="7" t="s">
        <v>2510</v>
      </c>
      <c r="C187" s="7">
        <v>517546</v>
      </c>
      <c r="D187" s="7" t="s">
        <v>2213</v>
      </c>
      <c r="E187" s="7" t="s">
        <v>2511</v>
      </c>
    </row>
    <row r="188" spans="2:5">
      <c r="B188" s="7" t="s">
        <v>2512</v>
      </c>
      <c r="C188" s="7">
        <v>531156</v>
      </c>
      <c r="D188" s="7" t="s">
        <v>2213</v>
      </c>
      <c r="E188" s="7" t="s">
        <v>2230</v>
      </c>
    </row>
    <row r="189" spans="2:5">
      <c r="B189" s="7" t="s">
        <v>2513</v>
      </c>
      <c r="C189" s="7">
        <v>531156</v>
      </c>
      <c r="D189" s="7" t="s">
        <v>2213</v>
      </c>
      <c r="E189" s="7" t="s">
        <v>2230</v>
      </c>
    </row>
    <row r="190" spans="2:5">
      <c r="B190" s="7" t="s">
        <v>2514</v>
      </c>
      <c r="C190" s="7">
        <v>505216</v>
      </c>
      <c r="D190" s="7" t="s">
        <v>2213</v>
      </c>
      <c r="E190" s="7" t="s">
        <v>2230</v>
      </c>
    </row>
    <row r="191" spans="2:5">
      <c r="B191" s="7" t="s">
        <v>2515</v>
      </c>
      <c r="C191" s="7">
        <v>505216</v>
      </c>
      <c r="D191" s="7" t="s">
        <v>2213</v>
      </c>
      <c r="E191" s="7" t="s">
        <v>2230</v>
      </c>
    </row>
    <row r="192" spans="2:5">
      <c r="B192" s="7" t="s">
        <v>2516</v>
      </c>
      <c r="C192" s="7">
        <v>531147</v>
      </c>
      <c r="D192" s="7" t="s">
        <v>2517</v>
      </c>
      <c r="E192" s="7" t="s">
        <v>2518</v>
      </c>
    </row>
    <row r="193" spans="2:5">
      <c r="B193" s="7" t="s">
        <v>2519</v>
      </c>
      <c r="C193" s="7">
        <v>530889</v>
      </c>
      <c r="D193" s="7" t="s">
        <v>2213</v>
      </c>
      <c r="E193" s="7" t="s">
        <v>2228</v>
      </c>
    </row>
    <row r="194" spans="2:5">
      <c r="B194" s="7" t="s">
        <v>2520</v>
      </c>
      <c r="C194" s="7">
        <v>531581</v>
      </c>
      <c r="D194" s="7" t="s">
        <v>2213</v>
      </c>
      <c r="E194" s="7" t="s">
        <v>2327</v>
      </c>
    </row>
    <row r="195" spans="2:5">
      <c r="B195" s="7" t="s">
        <v>2521</v>
      </c>
      <c r="C195" s="7">
        <v>530889</v>
      </c>
      <c r="D195" s="7" t="s">
        <v>2213</v>
      </c>
      <c r="E195" s="7" t="s">
        <v>2228</v>
      </c>
    </row>
    <row r="196" spans="2:5">
      <c r="B196" s="7" t="s">
        <v>2522</v>
      </c>
      <c r="C196" s="7">
        <v>532166</v>
      </c>
      <c r="D196" s="7" t="s">
        <v>2213</v>
      </c>
      <c r="E196" s="7" t="s">
        <v>2230</v>
      </c>
    </row>
    <row r="197" spans="2:5">
      <c r="B197" s="7" t="s">
        <v>2523</v>
      </c>
      <c r="C197" s="7">
        <v>533029</v>
      </c>
      <c r="D197" s="7" t="s">
        <v>2524</v>
      </c>
      <c r="E197" s="7" t="s">
        <v>2373</v>
      </c>
    </row>
    <row r="198" spans="2:5">
      <c r="B198" s="7" t="s">
        <v>2525</v>
      </c>
      <c r="C198" s="7">
        <v>539523</v>
      </c>
      <c r="D198" s="7" t="s">
        <v>2526</v>
      </c>
      <c r="E198" s="7" t="s">
        <v>2251</v>
      </c>
    </row>
    <row r="199" spans="2:5">
      <c r="B199" s="7" t="s">
        <v>2527</v>
      </c>
      <c r="C199" s="7">
        <v>506767</v>
      </c>
      <c r="D199" s="7" t="s">
        <v>2528</v>
      </c>
      <c r="E199" s="7" t="s">
        <v>2373</v>
      </c>
    </row>
    <row r="200" spans="2:5">
      <c r="B200" s="7" t="s">
        <v>2529</v>
      </c>
      <c r="C200" s="7">
        <v>532480</v>
      </c>
      <c r="D200" s="7" t="s">
        <v>2530</v>
      </c>
      <c r="E200" s="7" t="s">
        <v>2531</v>
      </c>
    </row>
    <row r="201" spans="2:5">
      <c r="B201" s="7" t="s">
        <v>2532</v>
      </c>
      <c r="C201" s="7">
        <v>532749</v>
      </c>
      <c r="D201" s="7" t="s">
        <v>2533</v>
      </c>
      <c r="E201" s="7" t="s">
        <v>2534</v>
      </c>
    </row>
    <row r="202" spans="2:5">
      <c r="B202" s="7" t="s">
        <v>2535</v>
      </c>
      <c r="C202" s="7">
        <v>534064</v>
      </c>
      <c r="D202" s="7" t="s">
        <v>2213</v>
      </c>
      <c r="E202" s="7" t="s">
        <v>2536</v>
      </c>
    </row>
    <row r="203" spans="2:5">
      <c r="B203" s="7" t="s">
        <v>2537</v>
      </c>
      <c r="C203" s="7">
        <v>532919</v>
      </c>
      <c r="D203" s="7" t="s">
        <v>2213</v>
      </c>
      <c r="E203" s="7" t="s">
        <v>2538</v>
      </c>
    </row>
    <row r="204" spans="2:5">
      <c r="B204" s="7" t="s">
        <v>2539</v>
      </c>
      <c r="C204" s="7">
        <v>532875</v>
      </c>
      <c r="D204" s="7" t="s">
        <v>2540</v>
      </c>
      <c r="E204" s="7" t="s">
        <v>2199</v>
      </c>
    </row>
    <row r="205" spans="2:5">
      <c r="B205" s="7" t="s">
        <v>2541</v>
      </c>
      <c r="C205" s="7">
        <v>532633</v>
      </c>
      <c r="D205" s="7" t="s">
        <v>2542</v>
      </c>
      <c r="E205" s="7" t="s">
        <v>2543</v>
      </c>
    </row>
    <row r="206" spans="2:5">
      <c r="B206" s="7" t="s">
        <v>2544</v>
      </c>
      <c r="C206" s="7">
        <v>531400</v>
      </c>
      <c r="D206" s="7" t="s">
        <v>2545</v>
      </c>
      <c r="E206" s="7" t="s">
        <v>2196</v>
      </c>
    </row>
    <row r="207" spans="2:5">
      <c r="B207" s="7" t="s">
        <v>2546</v>
      </c>
      <c r="C207" s="7">
        <v>506120</v>
      </c>
      <c r="D207" s="7" t="s">
        <v>2213</v>
      </c>
      <c r="E207" s="7" t="s">
        <v>2235</v>
      </c>
    </row>
    <row r="208" spans="2:5">
      <c r="B208" s="7" t="s">
        <v>2547</v>
      </c>
      <c r="C208" s="7">
        <v>521070</v>
      </c>
      <c r="D208" s="7" t="s">
        <v>2548</v>
      </c>
      <c r="E208" s="7" t="s">
        <v>2228</v>
      </c>
    </row>
    <row r="209" spans="2:5">
      <c r="B209" s="7" t="s">
        <v>2549</v>
      </c>
      <c r="C209" s="7">
        <v>532878</v>
      </c>
      <c r="D209" s="7" t="s">
        <v>2550</v>
      </c>
      <c r="E209" s="7" t="s">
        <v>2551</v>
      </c>
    </row>
    <row r="210" spans="2:5">
      <c r="B210" s="7" t="s">
        <v>2552</v>
      </c>
      <c r="C210" s="7">
        <v>526397</v>
      </c>
      <c r="D210" s="7" t="s">
        <v>2553</v>
      </c>
      <c r="E210" s="7" t="s">
        <v>2554</v>
      </c>
    </row>
    <row r="211" spans="2:5">
      <c r="B211" s="7" t="s">
        <v>2555</v>
      </c>
      <c r="C211" s="7">
        <v>526397</v>
      </c>
      <c r="D211" s="7" t="s">
        <v>2553</v>
      </c>
      <c r="E211" s="7" t="s">
        <v>2554</v>
      </c>
    </row>
    <row r="212" spans="2:5">
      <c r="B212" s="7" t="s">
        <v>2556</v>
      </c>
      <c r="C212" s="7">
        <v>526519</v>
      </c>
      <c r="D212" s="7" t="s">
        <v>2213</v>
      </c>
      <c r="E212" s="7" t="s">
        <v>2299</v>
      </c>
    </row>
    <row r="213" spans="2:5">
      <c r="B213" s="7" t="s">
        <v>2557</v>
      </c>
      <c r="C213" s="7">
        <v>530715</v>
      </c>
      <c r="D213" s="7" t="s">
        <v>2558</v>
      </c>
      <c r="E213" s="7" t="s">
        <v>2228</v>
      </c>
    </row>
    <row r="214" spans="2:5">
      <c r="B214" s="7" t="s">
        <v>2559</v>
      </c>
      <c r="C214" s="7">
        <v>538423</v>
      </c>
      <c r="D214" s="7" t="s">
        <v>2560</v>
      </c>
      <c r="E214" s="7" t="s">
        <v>2196</v>
      </c>
    </row>
    <row r="215" spans="2:5">
      <c r="B215" s="7" t="s">
        <v>2561</v>
      </c>
      <c r="C215" s="7">
        <v>539277</v>
      </c>
      <c r="D215" s="7" t="s">
        <v>2213</v>
      </c>
      <c r="E215" s="7" t="s">
        <v>2247</v>
      </c>
    </row>
    <row r="216" spans="2:5">
      <c r="B216" s="7" t="s">
        <v>2562</v>
      </c>
      <c r="C216" s="7">
        <v>539277</v>
      </c>
      <c r="D216" s="7" t="s">
        <v>2213</v>
      </c>
      <c r="E216" s="7" t="s">
        <v>2247</v>
      </c>
    </row>
    <row r="217" spans="2:5">
      <c r="B217" s="7" t="s">
        <v>2563</v>
      </c>
      <c r="C217" s="7">
        <v>524634</v>
      </c>
      <c r="D217" s="7" t="s">
        <v>2213</v>
      </c>
      <c r="E217" s="7" t="s">
        <v>2261</v>
      </c>
    </row>
    <row r="218" spans="2:5">
      <c r="B218" s="7" t="s">
        <v>2564</v>
      </c>
      <c r="C218" s="7">
        <v>506597</v>
      </c>
      <c r="D218" s="7" t="s">
        <v>2213</v>
      </c>
      <c r="E218" s="7" t="s">
        <v>2373</v>
      </c>
    </row>
    <row r="219" spans="2:5">
      <c r="B219" s="7" t="s">
        <v>2565</v>
      </c>
      <c r="C219" s="7">
        <v>512008</v>
      </c>
      <c r="D219" s="7" t="s">
        <v>2213</v>
      </c>
      <c r="E219" s="7" t="s">
        <v>2235</v>
      </c>
    </row>
    <row r="220" spans="2:5">
      <c r="B220" s="7" t="s">
        <v>2566</v>
      </c>
      <c r="C220" s="7">
        <v>500008</v>
      </c>
      <c r="D220" s="7" t="s">
        <v>2567</v>
      </c>
      <c r="E220" s="7" t="s">
        <v>2568</v>
      </c>
    </row>
    <row r="221" spans="2:5">
      <c r="B221" s="7" t="s">
        <v>2569</v>
      </c>
      <c r="C221" s="7">
        <v>521097</v>
      </c>
      <c r="D221" s="7" t="s">
        <v>2213</v>
      </c>
      <c r="E221" s="7" t="s">
        <v>2228</v>
      </c>
    </row>
    <row r="222" spans="2:5">
      <c r="B222" s="7" t="s">
        <v>2570</v>
      </c>
      <c r="C222" s="7">
        <v>538465</v>
      </c>
      <c r="D222" s="7" t="s">
        <v>2213</v>
      </c>
      <c r="E222" s="7" t="s">
        <v>2230</v>
      </c>
    </row>
    <row r="223" spans="2:5">
      <c r="B223" s="7" t="s">
        <v>2571</v>
      </c>
      <c r="C223" s="7">
        <v>531112</v>
      </c>
      <c r="D223" s="7" t="s">
        <v>2213</v>
      </c>
      <c r="E223" s="7" t="s">
        <v>2221</v>
      </c>
    </row>
    <row r="224" spans="2:5">
      <c r="B224" s="7" t="s">
        <v>2572</v>
      </c>
      <c r="C224" s="7">
        <v>539196</v>
      </c>
      <c r="D224" s="7" t="s">
        <v>2213</v>
      </c>
      <c r="E224" s="7" t="s">
        <v>2511</v>
      </c>
    </row>
    <row r="225" spans="2:5">
      <c r="B225" s="7" t="s">
        <v>2573</v>
      </c>
      <c r="C225" s="7">
        <v>500009</v>
      </c>
      <c r="D225" s="7" t="s">
        <v>2213</v>
      </c>
      <c r="E225" s="7" t="s">
        <v>2251</v>
      </c>
    </row>
    <row r="226" spans="2:5">
      <c r="B226" s="7" t="s">
        <v>2574</v>
      </c>
      <c r="C226" s="7" t="s">
        <v>2213</v>
      </c>
      <c r="D226" s="7" t="s">
        <v>2575</v>
      </c>
      <c r="E226" s="7" t="s">
        <v>2224</v>
      </c>
    </row>
    <row r="227" spans="2:5">
      <c r="B227" s="7" t="s">
        <v>2576</v>
      </c>
      <c r="C227" s="7">
        <v>519471</v>
      </c>
      <c r="D227" s="7" t="s">
        <v>2213</v>
      </c>
      <c r="E227" s="7" t="s">
        <v>2462</v>
      </c>
    </row>
    <row r="228" spans="2:5">
      <c r="B228" s="7" t="s">
        <v>2577</v>
      </c>
      <c r="C228" s="7">
        <v>542524</v>
      </c>
      <c r="D228" s="7" t="s">
        <v>2578</v>
      </c>
      <c r="E228" s="7" t="s">
        <v>2579</v>
      </c>
    </row>
    <row r="229" spans="2:5">
      <c r="B229" s="7" t="s">
        <v>2580</v>
      </c>
      <c r="C229" s="7">
        <v>540902</v>
      </c>
      <c r="D229" s="7" t="s">
        <v>2581</v>
      </c>
      <c r="E229" s="7" t="s">
        <v>2582</v>
      </c>
    </row>
    <row r="230" spans="2:5">
      <c r="B230" s="7" t="s">
        <v>2583</v>
      </c>
      <c r="C230" s="7">
        <v>540902</v>
      </c>
      <c r="D230" s="7" t="s">
        <v>2581</v>
      </c>
      <c r="E230" s="7" t="s">
        <v>2582</v>
      </c>
    </row>
    <row r="231" spans="2:5">
      <c r="B231" s="7" t="s">
        <v>2584</v>
      </c>
      <c r="C231" s="7">
        <v>531978</v>
      </c>
      <c r="D231" s="7" t="s">
        <v>2585</v>
      </c>
      <c r="E231" s="7" t="s">
        <v>2228</v>
      </c>
    </row>
    <row r="232" spans="2:5">
      <c r="B232" s="7" t="s">
        <v>2586</v>
      </c>
      <c r="C232" s="7">
        <v>539223</v>
      </c>
      <c r="D232" s="7" t="s">
        <v>2213</v>
      </c>
      <c r="E232" s="7" t="s">
        <v>2207</v>
      </c>
    </row>
    <row r="233" spans="2:5">
      <c r="B233" s="7" t="s">
        <v>2587</v>
      </c>
      <c r="C233" s="7">
        <v>500425</v>
      </c>
      <c r="D233" s="7" t="s">
        <v>2588</v>
      </c>
      <c r="E233" s="7" t="s">
        <v>2226</v>
      </c>
    </row>
    <row r="234" spans="2:5">
      <c r="B234" s="7" t="s">
        <v>2589</v>
      </c>
      <c r="C234" s="7">
        <v>530133</v>
      </c>
      <c r="D234" s="7" t="s">
        <v>2213</v>
      </c>
      <c r="E234" s="7" t="s">
        <v>2590</v>
      </c>
    </row>
    <row r="235" spans="2:5">
      <c r="B235" s="7" t="s">
        <v>2591</v>
      </c>
      <c r="C235" s="7">
        <v>530133</v>
      </c>
      <c r="D235" s="7" t="s">
        <v>2213</v>
      </c>
      <c r="E235" s="7" t="s">
        <v>2590</v>
      </c>
    </row>
    <row r="236" spans="2:5">
      <c r="B236" s="7" t="s">
        <v>2592</v>
      </c>
      <c r="C236" s="7">
        <v>532828</v>
      </c>
      <c r="D236" s="7" t="s">
        <v>2593</v>
      </c>
      <c r="E236" s="7" t="s">
        <v>2398</v>
      </c>
    </row>
    <row r="237" spans="2:5">
      <c r="B237" s="7" t="s">
        <v>2594</v>
      </c>
      <c r="C237" s="7">
        <v>513117</v>
      </c>
      <c r="D237" s="7" t="s">
        <v>2213</v>
      </c>
      <c r="E237" s="7" t="s">
        <v>2568</v>
      </c>
    </row>
    <row r="238" spans="2:5">
      <c r="B238" s="7" t="s">
        <v>2595</v>
      </c>
      <c r="C238" s="7">
        <v>541771</v>
      </c>
      <c r="D238" s="7" t="s">
        <v>2213</v>
      </c>
      <c r="E238" s="7" t="s">
        <v>2327</v>
      </c>
    </row>
    <row r="239" spans="2:5">
      <c r="B239" s="7" t="s">
        <v>2596</v>
      </c>
      <c r="C239" s="7">
        <v>506248</v>
      </c>
      <c r="D239" s="7" t="s">
        <v>2213</v>
      </c>
      <c r="E239" s="7" t="s">
        <v>2261</v>
      </c>
    </row>
    <row r="240" spans="2:5">
      <c r="B240" s="7" t="s">
        <v>2597</v>
      </c>
      <c r="C240" s="7">
        <v>531300</v>
      </c>
      <c r="D240" s="7" t="s">
        <v>2213</v>
      </c>
      <c r="E240" s="7" t="s">
        <v>2228</v>
      </c>
    </row>
    <row r="241" spans="2:5">
      <c r="B241" s="7" t="s">
        <v>2598</v>
      </c>
      <c r="C241" s="7">
        <v>531557</v>
      </c>
      <c r="D241" s="7" t="s">
        <v>2213</v>
      </c>
      <c r="E241" s="7" t="s">
        <v>2230</v>
      </c>
    </row>
    <row r="242" spans="2:5">
      <c r="B242" s="7" t="s">
        <v>2599</v>
      </c>
      <c r="C242" s="7">
        <v>500343</v>
      </c>
      <c r="D242" s="7" t="s">
        <v>2600</v>
      </c>
      <c r="E242" s="7" t="s">
        <v>2299</v>
      </c>
    </row>
    <row r="243" spans="2:5">
      <c r="B243" s="7" t="s">
        <v>2601</v>
      </c>
      <c r="C243" s="7">
        <v>531681</v>
      </c>
      <c r="D243" s="7" t="s">
        <v>2213</v>
      </c>
      <c r="E243" s="7" t="s">
        <v>2333</v>
      </c>
    </row>
    <row r="244" spans="2:5">
      <c r="B244" s="7" t="s">
        <v>2602</v>
      </c>
      <c r="C244" s="7">
        <v>536737</v>
      </c>
      <c r="D244" s="7" t="s">
        <v>2213</v>
      </c>
      <c r="E244" s="7" t="s">
        <v>2230</v>
      </c>
    </row>
    <row r="245" spans="2:5">
      <c r="B245" s="7" t="s">
        <v>2603</v>
      </c>
      <c r="C245" s="7">
        <v>539265</v>
      </c>
      <c r="D245" s="7" t="s">
        <v>2213</v>
      </c>
      <c r="E245" s="7" t="s">
        <v>2230</v>
      </c>
    </row>
    <row r="246" spans="2:5">
      <c r="B246" s="7" t="s">
        <v>2604</v>
      </c>
      <c r="C246" s="7">
        <v>526241</v>
      </c>
      <c r="D246" s="7" t="s">
        <v>2213</v>
      </c>
      <c r="E246" s="7" t="s">
        <v>2235</v>
      </c>
    </row>
    <row r="247" spans="2:5">
      <c r="B247" s="7" t="s">
        <v>2605</v>
      </c>
      <c r="C247" s="7">
        <v>531991</v>
      </c>
      <c r="D247" s="7" t="s">
        <v>2213</v>
      </c>
      <c r="E247" s="7" t="s">
        <v>2228</v>
      </c>
    </row>
    <row r="248" spans="2:5">
      <c r="B248" s="7" t="s">
        <v>2606</v>
      </c>
      <c r="C248" s="7">
        <v>507525</v>
      </c>
      <c r="D248" s="7" t="s">
        <v>2213</v>
      </c>
      <c r="E248" s="7" t="s">
        <v>2273</v>
      </c>
    </row>
    <row r="249" spans="2:5">
      <c r="B249" s="7" t="s">
        <v>2607</v>
      </c>
      <c r="C249" s="7">
        <v>590006</v>
      </c>
      <c r="D249" s="7" t="s">
        <v>2608</v>
      </c>
      <c r="E249" s="7" t="s">
        <v>2251</v>
      </c>
    </row>
    <row r="250" spans="2:5">
      <c r="B250" s="7" t="s">
        <v>2609</v>
      </c>
      <c r="C250" s="7">
        <v>538861</v>
      </c>
      <c r="D250" s="7" t="s">
        <v>2213</v>
      </c>
      <c r="E250" s="7" t="s">
        <v>2235</v>
      </c>
    </row>
    <row r="251" spans="2:5">
      <c r="B251" s="7" t="s">
        <v>2610</v>
      </c>
      <c r="C251" s="7">
        <v>501630</v>
      </c>
      <c r="D251" s="7" t="s">
        <v>2213</v>
      </c>
      <c r="E251" s="7" t="s">
        <v>2611</v>
      </c>
    </row>
    <row r="252" spans="2:5">
      <c r="B252" s="7" t="s">
        <v>2612</v>
      </c>
      <c r="C252" s="7">
        <v>515055</v>
      </c>
      <c r="D252" s="7" t="s">
        <v>2613</v>
      </c>
      <c r="E252" s="7" t="s">
        <v>2299</v>
      </c>
    </row>
    <row r="253" spans="2:5">
      <c r="B253" s="7" t="s">
        <v>2614</v>
      </c>
      <c r="C253" s="7">
        <v>532418</v>
      </c>
      <c r="D253" s="7" t="s">
        <v>2615</v>
      </c>
      <c r="E253" s="7" t="s">
        <v>2531</v>
      </c>
    </row>
    <row r="254" spans="2:5">
      <c r="B254" s="7" t="s">
        <v>2616</v>
      </c>
      <c r="C254" s="7">
        <v>532141</v>
      </c>
      <c r="D254" s="7" t="s">
        <v>2617</v>
      </c>
      <c r="E254" s="7" t="s">
        <v>2226</v>
      </c>
    </row>
    <row r="255" spans="2:5">
      <c r="B255" s="7" t="s">
        <v>2618</v>
      </c>
      <c r="C255" s="7">
        <v>500012</v>
      </c>
      <c r="D255" s="7" t="s">
        <v>2213</v>
      </c>
      <c r="E255" s="7" t="s">
        <v>2261</v>
      </c>
    </row>
    <row r="256" spans="2:5">
      <c r="B256" s="7" t="s">
        <v>2619</v>
      </c>
      <c r="C256" s="7">
        <v>526173</v>
      </c>
      <c r="D256" s="7" t="s">
        <v>2213</v>
      </c>
      <c r="E256" s="7" t="s">
        <v>2620</v>
      </c>
    </row>
    <row r="257" spans="2:5">
      <c r="B257" s="7" t="s">
        <v>2621</v>
      </c>
      <c r="C257" s="7">
        <v>531252</v>
      </c>
      <c r="D257" s="7" t="s">
        <v>2213</v>
      </c>
      <c r="E257" s="7" t="s">
        <v>2230</v>
      </c>
    </row>
    <row r="258" spans="2:5">
      <c r="B258" s="7" t="s">
        <v>2622</v>
      </c>
      <c r="C258" s="7">
        <v>530721</v>
      </c>
      <c r="D258" s="7" t="s">
        <v>2623</v>
      </c>
      <c r="E258" s="7" t="s">
        <v>2568</v>
      </c>
    </row>
    <row r="259" spans="2:5">
      <c r="B259" s="7" t="s">
        <v>2624</v>
      </c>
      <c r="C259" s="7">
        <v>540694</v>
      </c>
      <c r="D259" s="7" t="s">
        <v>2213</v>
      </c>
      <c r="E259" s="7" t="s">
        <v>2402</v>
      </c>
    </row>
    <row r="260" spans="2:5">
      <c r="B260" s="7" t="s">
        <v>2625</v>
      </c>
      <c r="C260" s="7">
        <v>540694</v>
      </c>
      <c r="D260" s="7" t="s">
        <v>2213</v>
      </c>
      <c r="E260" s="7" t="s">
        <v>2402</v>
      </c>
    </row>
    <row r="261" spans="2:5">
      <c r="B261" s="7" t="s">
        <v>2626</v>
      </c>
      <c r="C261" s="7">
        <v>541006</v>
      </c>
      <c r="D261" s="7" t="s">
        <v>2213</v>
      </c>
      <c r="E261" s="7" t="s">
        <v>2228</v>
      </c>
    </row>
    <row r="262" spans="2:5">
      <c r="B262" s="7" t="s">
        <v>2627</v>
      </c>
      <c r="C262" s="7" t="s">
        <v>2213</v>
      </c>
      <c r="D262" s="7" t="s">
        <v>2628</v>
      </c>
      <c r="E262" s="7" t="s">
        <v>2224</v>
      </c>
    </row>
    <row r="263" spans="2:5">
      <c r="B263" s="7" t="s">
        <v>2629</v>
      </c>
      <c r="C263" s="7">
        <v>519383</v>
      </c>
      <c r="D263" s="7" t="s">
        <v>2630</v>
      </c>
      <c r="E263" s="7" t="s">
        <v>2411</v>
      </c>
    </row>
    <row r="264" spans="2:5">
      <c r="B264" s="7" t="s">
        <v>2631</v>
      </c>
      <c r="C264" s="7">
        <v>537785</v>
      </c>
      <c r="D264" s="7" t="s">
        <v>2213</v>
      </c>
      <c r="E264" s="7" t="s">
        <v>2247</v>
      </c>
    </row>
    <row r="265" spans="2:5">
      <c r="B265" s="7" t="s">
        <v>2632</v>
      </c>
      <c r="C265" s="7">
        <v>531878</v>
      </c>
      <c r="D265" s="7" t="s">
        <v>2213</v>
      </c>
      <c r="E265" s="7" t="s">
        <v>2230</v>
      </c>
    </row>
    <row r="266" spans="2:5">
      <c r="B266" s="7" t="s">
        <v>2633</v>
      </c>
      <c r="C266" s="7">
        <v>511153</v>
      </c>
      <c r="D266" s="7" t="s">
        <v>2213</v>
      </c>
      <c r="E266" s="7" t="s">
        <v>2634</v>
      </c>
    </row>
    <row r="267" spans="2:5">
      <c r="B267" s="7" t="s">
        <v>2635</v>
      </c>
      <c r="C267" s="7">
        <v>518091</v>
      </c>
      <c r="D267" s="7" t="s">
        <v>2636</v>
      </c>
      <c r="E267" s="7" t="s">
        <v>2226</v>
      </c>
    </row>
    <row r="268" spans="2:5">
      <c r="B268" s="7" t="s">
        <v>2637</v>
      </c>
      <c r="C268" s="7">
        <v>531223</v>
      </c>
      <c r="D268" s="7" t="s">
        <v>2213</v>
      </c>
      <c r="E268" s="7" t="s">
        <v>2228</v>
      </c>
    </row>
    <row r="269" spans="2:5">
      <c r="B269" s="7" t="s">
        <v>2638</v>
      </c>
      <c r="C269" s="7">
        <v>531673</v>
      </c>
      <c r="D269" s="7" t="s">
        <v>2213</v>
      </c>
      <c r="E269" s="7" t="s">
        <v>2639</v>
      </c>
    </row>
    <row r="270" spans="2:5">
      <c r="B270" s="7" t="s">
        <v>2640</v>
      </c>
      <c r="C270" s="7">
        <v>531673</v>
      </c>
      <c r="D270" s="7" t="s">
        <v>2213</v>
      </c>
      <c r="E270" s="7" t="s">
        <v>2639</v>
      </c>
    </row>
    <row r="271" spans="2:5">
      <c r="B271" s="7" t="s">
        <v>2641</v>
      </c>
      <c r="C271" s="7">
        <v>532870</v>
      </c>
      <c r="D271" s="7" t="s">
        <v>2642</v>
      </c>
      <c r="E271" s="7" t="s">
        <v>2245</v>
      </c>
    </row>
    <row r="272" spans="2:5">
      <c r="B272" s="7" t="s">
        <v>2643</v>
      </c>
      <c r="C272" s="7">
        <v>531519</v>
      </c>
      <c r="D272" s="7" t="s">
        <v>2213</v>
      </c>
      <c r="E272" s="7" t="s">
        <v>2196</v>
      </c>
    </row>
    <row r="273" spans="2:5">
      <c r="B273" s="7" t="s">
        <v>2644</v>
      </c>
      <c r="C273" s="7">
        <v>542437</v>
      </c>
      <c r="D273" s="7" t="s">
        <v>2645</v>
      </c>
      <c r="E273" s="7" t="s">
        <v>2247</v>
      </c>
    </row>
    <row r="274" spans="2:5">
      <c r="B274" s="7" t="s">
        <v>2646</v>
      </c>
      <c r="C274" s="7">
        <v>530799</v>
      </c>
      <c r="D274" s="7" t="s">
        <v>2213</v>
      </c>
      <c r="E274" s="7" t="s">
        <v>2230</v>
      </c>
    </row>
    <row r="275" spans="2:5">
      <c r="B275" s="7" t="s">
        <v>2647</v>
      </c>
      <c r="C275" s="7">
        <v>531406</v>
      </c>
      <c r="D275" s="7" t="s">
        <v>2213</v>
      </c>
      <c r="E275" s="7" t="s">
        <v>2648</v>
      </c>
    </row>
    <row r="276" spans="2:5">
      <c r="B276" s="7" t="s">
        <v>2649</v>
      </c>
      <c r="C276" s="7">
        <v>523007</v>
      </c>
      <c r="D276" s="7" t="s">
        <v>2213</v>
      </c>
      <c r="E276" s="7" t="s">
        <v>2299</v>
      </c>
    </row>
    <row r="277" spans="2:5">
      <c r="B277" s="7" t="s">
        <v>2650</v>
      </c>
      <c r="C277" s="7">
        <v>507828</v>
      </c>
      <c r="D277" s="7" t="s">
        <v>2651</v>
      </c>
      <c r="E277" s="7" t="s">
        <v>2299</v>
      </c>
    </row>
    <row r="278" spans="2:5">
      <c r="B278" s="7" t="s">
        <v>2652</v>
      </c>
      <c r="C278" s="7">
        <v>500013</v>
      </c>
      <c r="D278" s="7" t="s">
        <v>2653</v>
      </c>
      <c r="E278" s="7" t="s">
        <v>2299</v>
      </c>
    </row>
    <row r="279" spans="2:5">
      <c r="B279" s="7" t="s">
        <v>2654</v>
      </c>
      <c r="C279" s="7">
        <v>512091</v>
      </c>
      <c r="D279" s="7" t="s">
        <v>2213</v>
      </c>
      <c r="E279" s="7" t="s">
        <v>2327</v>
      </c>
    </row>
    <row r="280" spans="2:5">
      <c r="B280" s="7" t="s">
        <v>2655</v>
      </c>
      <c r="C280" s="7" t="s">
        <v>2213</v>
      </c>
      <c r="D280" s="7" t="s">
        <v>2656</v>
      </c>
      <c r="E280" s="7" t="s">
        <v>2304</v>
      </c>
    </row>
    <row r="281" spans="2:5">
      <c r="B281" s="7" t="s">
        <v>2657</v>
      </c>
      <c r="C281" s="7">
        <v>501270</v>
      </c>
      <c r="D281" s="7" t="s">
        <v>2213</v>
      </c>
      <c r="E281" s="7" t="s">
        <v>2299</v>
      </c>
    </row>
    <row r="282" spans="2:5">
      <c r="B282" s="7" t="s">
        <v>2658</v>
      </c>
      <c r="C282" s="7">
        <v>539697</v>
      </c>
      <c r="D282" s="7" t="s">
        <v>2213</v>
      </c>
      <c r="E282" s="7" t="s">
        <v>2659</v>
      </c>
    </row>
    <row r="283" spans="2:5">
      <c r="B283" s="7" t="s">
        <v>2660</v>
      </c>
      <c r="C283" s="7">
        <v>538833</v>
      </c>
      <c r="D283" s="7" t="s">
        <v>2213</v>
      </c>
      <c r="E283" s="7" t="s">
        <v>2611</v>
      </c>
    </row>
    <row r="284" spans="2:5">
      <c r="B284" s="7" t="s">
        <v>2661</v>
      </c>
      <c r="C284" s="7">
        <v>506260</v>
      </c>
      <c r="D284" s="7" t="s">
        <v>2213</v>
      </c>
      <c r="E284" s="7" t="s">
        <v>2251</v>
      </c>
    </row>
    <row r="285" spans="2:5">
      <c r="B285" s="7" t="s">
        <v>2662</v>
      </c>
      <c r="C285" s="7">
        <v>506087</v>
      </c>
      <c r="D285" s="7" t="s">
        <v>2213</v>
      </c>
      <c r="E285" s="7" t="s">
        <v>2536</v>
      </c>
    </row>
    <row r="286" spans="2:5">
      <c r="B286" s="7" t="s">
        <v>2663</v>
      </c>
      <c r="C286" s="7">
        <v>530109</v>
      </c>
      <c r="D286" s="7" t="s">
        <v>2213</v>
      </c>
      <c r="E286" s="7" t="s">
        <v>2230</v>
      </c>
    </row>
    <row r="287" spans="2:5">
      <c r="B287" s="7" t="s">
        <v>2664</v>
      </c>
      <c r="C287" s="7">
        <v>532259</v>
      </c>
      <c r="D287" s="7" t="s">
        <v>2665</v>
      </c>
      <c r="E287" s="7" t="s">
        <v>2511</v>
      </c>
    </row>
    <row r="288" spans="2:5">
      <c r="B288" s="7" t="s">
        <v>2666</v>
      </c>
      <c r="C288" s="7">
        <v>523694</v>
      </c>
      <c r="D288" s="7" t="s">
        <v>2667</v>
      </c>
      <c r="E288" s="7" t="s">
        <v>2398</v>
      </c>
    </row>
    <row r="289" spans="2:5">
      <c r="B289" s="7" t="s">
        <v>2668</v>
      </c>
      <c r="C289" s="7">
        <v>540692</v>
      </c>
      <c r="D289" s="7" t="s">
        <v>2669</v>
      </c>
      <c r="E289" s="7" t="s">
        <v>2273</v>
      </c>
    </row>
    <row r="290" spans="2:5">
      <c r="B290" s="7" t="s">
        <v>2670</v>
      </c>
      <c r="C290" s="7">
        <v>541133</v>
      </c>
      <c r="D290" s="7" t="s">
        <v>2213</v>
      </c>
      <c r="E290" s="7" t="s">
        <v>2230</v>
      </c>
    </row>
    <row r="291" spans="2:5">
      <c r="B291" s="7" t="s">
        <v>2671</v>
      </c>
      <c r="C291" s="7">
        <v>506166</v>
      </c>
      <c r="D291" s="7" t="s">
        <v>2213</v>
      </c>
      <c r="E291" s="7" t="s">
        <v>2293</v>
      </c>
    </row>
    <row r="292" spans="2:5">
      <c r="B292" s="7" t="s">
        <v>2672</v>
      </c>
      <c r="C292" s="7">
        <v>506166</v>
      </c>
      <c r="D292" s="7" t="s">
        <v>2213</v>
      </c>
      <c r="E292" s="7" t="s">
        <v>2293</v>
      </c>
    </row>
    <row r="293" spans="2:5">
      <c r="B293" s="7" t="s">
        <v>2673</v>
      </c>
      <c r="C293" s="7">
        <v>533758</v>
      </c>
      <c r="D293" s="7" t="s">
        <v>2674</v>
      </c>
      <c r="E293" s="7" t="s">
        <v>2536</v>
      </c>
    </row>
    <row r="294" spans="2:5">
      <c r="B294" s="7" t="s">
        <v>2675</v>
      </c>
      <c r="C294" s="7">
        <v>517096</v>
      </c>
      <c r="D294" s="7" t="s">
        <v>2213</v>
      </c>
      <c r="E294" s="7" t="s">
        <v>2511</v>
      </c>
    </row>
    <row r="295" spans="2:5">
      <c r="B295" s="7" t="s">
        <v>2676</v>
      </c>
      <c r="C295" s="7">
        <v>511064</v>
      </c>
      <c r="D295" s="7" t="s">
        <v>2677</v>
      </c>
      <c r="E295" s="7" t="s">
        <v>2579</v>
      </c>
    </row>
    <row r="296" spans="2:5">
      <c r="B296" s="7" t="s">
        <v>2678</v>
      </c>
      <c r="C296" s="7">
        <v>523537</v>
      </c>
      <c r="D296" s="7" t="s">
        <v>2213</v>
      </c>
      <c r="E296" s="7" t="s">
        <v>2228</v>
      </c>
    </row>
    <row r="297" spans="2:5">
      <c r="B297" s="7" t="s">
        <v>2679</v>
      </c>
      <c r="C297" s="7">
        <v>512437</v>
      </c>
      <c r="D297" s="7" t="s">
        <v>2213</v>
      </c>
      <c r="E297" s="7" t="s">
        <v>2196</v>
      </c>
    </row>
    <row r="298" spans="2:5">
      <c r="B298" s="7" t="s">
        <v>2680</v>
      </c>
      <c r="C298" s="7">
        <v>512437</v>
      </c>
      <c r="D298" s="7" t="s">
        <v>2213</v>
      </c>
      <c r="E298" s="7" t="s">
        <v>2196</v>
      </c>
    </row>
    <row r="299" spans="2:5">
      <c r="B299" s="7" t="s">
        <v>2681</v>
      </c>
      <c r="C299" s="7">
        <v>508869</v>
      </c>
      <c r="D299" s="7" t="s">
        <v>2682</v>
      </c>
      <c r="E299" s="7" t="s">
        <v>2683</v>
      </c>
    </row>
    <row r="300" spans="2:5">
      <c r="B300" s="7" t="s">
        <v>2684</v>
      </c>
      <c r="C300" s="7">
        <v>540879</v>
      </c>
      <c r="D300" s="7" t="s">
        <v>2685</v>
      </c>
      <c r="E300" s="7" t="s">
        <v>2686</v>
      </c>
    </row>
    <row r="301" spans="2:5">
      <c r="B301" s="7" t="s">
        <v>2687</v>
      </c>
      <c r="C301" s="7">
        <v>531761</v>
      </c>
      <c r="D301" s="7" t="s">
        <v>2213</v>
      </c>
      <c r="E301" s="7" t="s">
        <v>2333</v>
      </c>
    </row>
    <row r="302" spans="2:5">
      <c r="B302" s="7" t="s">
        <v>2688</v>
      </c>
      <c r="C302" s="7" t="s">
        <v>2213</v>
      </c>
      <c r="D302" s="7" t="s">
        <v>2689</v>
      </c>
      <c r="E302" s="7" t="s">
        <v>2304</v>
      </c>
    </row>
    <row r="303" spans="2:5">
      <c r="B303" s="7" t="s">
        <v>2690</v>
      </c>
      <c r="C303" s="7">
        <v>538566</v>
      </c>
      <c r="D303" s="7" t="s">
        <v>2213</v>
      </c>
      <c r="E303" s="7" t="s">
        <v>2235</v>
      </c>
    </row>
    <row r="304" spans="2:5">
      <c r="B304" s="7" t="s">
        <v>2691</v>
      </c>
      <c r="C304" s="7">
        <v>500877</v>
      </c>
      <c r="D304" s="7" t="s">
        <v>2692</v>
      </c>
      <c r="E304" s="7" t="s">
        <v>2693</v>
      </c>
    </row>
    <row r="305" spans="2:5">
      <c r="B305" s="7" t="s">
        <v>2694</v>
      </c>
      <c r="C305" s="7">
        <v>539545</v>
      </c>
      <c r="D305" s="7" t="s">
        <v>2213</v>
      </c>
      <c r="E305" s="7" t="s">
        <v>2233</v>
      </c>
    </row>
    <row r="306" spans="2:5">
      <c r="B306" s="7" t="s">
        <v>2695</v>
      </c>
      <c r="C306" s="7">
        <v>500014</v>
      </c>
      <c r="D306" s="7" t="s">
        <v>2213</v>
      </c>
      <c r="E306" s="7" t="s">
        <v>2230</v>
      </c>
    </row>
    <row r="307" spans="2:5">
      <c r="B307" s="7" t="s">
        <v>2696</v>
      </c>
      <c r="C307" s="7">
        <v>532475</v>
      </c>
      <c r="D307" s="7" t="s">
        <v>2697</v>
      </c>
      <c r="E307" s="7" t="s">
        <v>2698</v>
      </c>
    </row>
    <row r="308" spans="2:5">
      <c r="B308" s="7" t="s">
        <v>2699</v>
      </c>
      <c r="C308" s="7">
        <v>539469</v>
      </c>
      <c r="D308" s="7" t="s">
        <v>2213</v>
      </c>
      <c r="E308" s="7" t="s">
        <v>2235</v>
      </c>
    </row>
    <row r="309" spans="2:5">
      <c r="B309" s="7" t="s">
        <v>2700</v>
      </c>
      <c r="C309" s="7">
        <v>531364</v>
      </c>
      <c r="D309" s="7" t="s">
        <v>2213</v>
      </c>
      <c r="E309" s="7" t="s">
        <v>2611</v>
      </c>
    </row>
    <row r="310" spans="2:5">
      <c r="B310" s="7" t="s">
        <v>2701</v>
      </c>
      <c r="C310" s="7">
        <v>539403</v>
      </c>
      <c r="D310" s="7" t="s">
        <v>2213</v>
      </c>
      <c r="E310" s="7" t="s">
        <v>2702</v>
      </c>
    </row>
    <row r="311" spans="2:5">
      <c r="B311" s="7" t="s">
        <v>2703</v>
      </c>
      <c r="C311" s="7">
        <v>540135</v>
      </c>
      <c r="D311" s="7" t="s">
        <v>2213</v>
      </c>
      <c r="E311" s="7" t="s">
        <v>2196</v>
      </c>
    </row>
    <row r="312" spans="2:5">
      <c r="B312" s="7" t="s">
        <v>2704</v>
      </c>
      <c r="C312" s="7">
        <v>520121</v>
      </c>
      <c r="D312" s="7" t="s">
        <v>2213</v>
      </c>
      <c r="E312" s="7" t="s">
        <v>2333</v>
      </c>
    </row>
    <row r="313" spans="2:5">
      <c r="B313" s="7" t="s">
        <v>2705</v>
      </c>
      <c r="C313" s="7">
        <v>530565</v>
      </c>
      <c r="D313" s="7" t="s">
        <v>2213</v>
      </c>
      <c r="E313" s="7" t="s">
        <v>2306</v>
      </c>
    </row>
    <row r="314" spans="2:5">
      <c r="B314" s="7" t="s">
        <v>2706</v>
      </c>
      <c r="C314" s="7">
        <v>532994</v>
      </c>
      <c r="D314" s="7" t="s">
        <v>2707</v>
      </c>
      <c r="E314" s="7" t="s">
        <v>2708</v>
      </c>
    </row>
    <row r="315" spans="2:5">
      <c r="B315" s="7" t="s">
        <v>2709</v>
      </c>
      <c r="C315" s="7">
        <v>532212</v>
      </c>
      <c r="D315" s="7" t="s">
        <v>2710</v>
      </c>
      <c r="E315" s="7" t="s">
        <v>2711</v>
      </c>
    </row>
    <row r="316" spans="2:5">
      <c r="B316" s="7" t="s">
        <v>2712</v>
      </c>
      <c r="C316" s="7">
        <v>524640</v>
      </c>
      <c r="D316" s="7" t="s">
        <v>2213</v>
      </c>
      <c r="E316" s="7" t="s">
        <v>2261</v>
      </c>
    </row>
    <row r="317" spans="2:5">
      <c r="B317" s="7" t="s">
        <v>2713</v>
      </c>
      <c r="C317" s="7">
        <v>532914</v>
      </c>
      <c r="D317" s="7" t="s">
        <v>2714</v>
      </c>
      <c r="E317" s="7" t="s">
        <v>2287</v>
      </c>
    </row>
    <row r="318" spans="2:5">
      <c r="B318" s="7" t="s">
        <v>2715</v>
      </c>
      <c r="C318" s="7">
        <v>504370</v>
      </c>
      <c r="D318" s="7" t="s">
        <v>2213</v>
      </c>
      <c r="E318" s="7" t="s">
        <v>2634</v>
      </c>
    </row>
    <row r="319" spans="2:5">
      <c r="B319" s="7" t="s">
        <v>2716</v>
      </c>
      <c r="C319" s="7">
        <v>526851</v>
      </c>
      <c r="D319" s="7" t="s">
        <v>2213</v>
      </c>
      <c r="E319" s="7" t="s">
        <v>2228</v>
      </c>
    </row>
    <row r="320" spans="2:5">
      <c r="B320" s="7" t="s">
        <v>2717</v>
      </c>
      <c r="C320" s="7">
        <v>539151</v>
      </c>
      <c r="D320" s="7" t="s">
        <v>2213</v>
      </c>
      <c r="E320" s="7" t="s">
        <v>2518</v>
      </c>
    </row>
    <row r="321" spans="2:5">
      <c r="B321" s="7" t="s">
        <v>2718</v>
      </c>
      <c r="C321" s="7">
        <v>539151</v>
      </c>
      <c r="D321" s="7" t="s">
        <v>2213</v>
      </c>
      <c r="E321" s="7" t="s">
        <v>2518</v>
      </c>
    </row>
    <row r="322" spans="2:5">
      <c r="B322" s="7" t="s">
        <v>2719</v>
      </c>
      <c r="C322" s="7">
        <v>532935</v>
      </c>
      <c r="D322" s="7" t="s">
        <v>2720</v>
      </c>
      <c r="E322" s="7" t="s">
        <v>2721</v>
      </c>
    </row>
    <row r="323" spans="2:5">
      <c r="B323" s="7" t="s">
        <v>2722</v>
      </c>
      <c r="C323" s="7">
        <v>511605</v>
      </c>
      <c r="D323" s="7" t="s">
        <v>2213</v>
      </c>
      <c r="E323" s="7" t="s">
        <v>2196</v>
      </c>
    </row>
    <row r="324" spans="2:5">
      <c r="B324" s="7" t="s">
        <v>2723</v>
      </c>
      <c r="C324" s="7">
        <v>531381</v>
      </c>
      <c r="D324" s="7" t="s">
        <v>2724</v>
      </c>
      <c r="E324" s="7" t="s">
        <v>2299</v>
      </c>
    </row>
    <row r="325" spans="2:5">
      <c r="B325" s="7" t="s">
        <v>2725</v>
      </c>
      <c r="C325" s="7">
        <v>541401</v>
      </c>
      <c r="D325" s="7" t="s">
        <v>2213</v>
      </c>
      <c r="E325" s="7" t="s">
        <v>2318</v>
      </c>
    </row>
    <row r="326" spans="2:5">
      <c r="B326" s="7" t="s">
        <v>2726</v>
      </c>
      <c r="C326" s="7">
        <v>506194</v>
      </c>
      <c r="D326" s="7" t="s">
        <v>2727</v>
      </c>
      <c r="E326" s="7" t="s">
        <v>2299</v>
      </c>
    </row>
    <row r="327" spans="2:5">
      <c r="B327" s="7" t="s">
        <v>2728</v>
      </c>
      <c r="C327" s="7">
        <v>526125</v>
      </c>
      <c r="D327" s="7" t="s">
        <v>2213</v>
      </c>
      <c r="E327" s="7" t="s">
        <v>2235</v>
      </c>
    </row>
    <row r="328" spans="2:5">
      <c r="B328" s="7" t="s">
        <v>2729</v>
      </c>
      <c r="C328" s="7">
        <v>531017</v>
      </c>
      <c r="D328" s="7" t="s">
        <v>2213</v>
      </c>
      <c r="E328" s="7" t="s">
        <v>2634</v>
      </c>
    </row>
    <row r="329" spans="2:5">
      <c r="B329" s="7" t="s">
        <v>2730</v>
      </c>
      <c r="C329" s="7">
        <v>531677</v>
      </c>
      <c r="D329" s="7" t="s">
        <v>2213</v>
      </c>
      <c r="E329" s="7" t="s">
        <v>2199</v>
      </c>
    </row>
    <row r="330" spans="2:5">
      <c r="B330" s="7" t="s">
        <v>2731</v>
      </c>
      <c r="C330" s="7">
        <v>531179</v>
      </c>
      <c r="D330" s="7" t="s">
        <v>2732</v>
      </c>
      <c r="E330" s="7" t="s">
        <v>2230</v>
      </c>
    </row>
    <row r="331" spans="2:5">
      <c r="B331" s="7" t="s">
        <v>2733</v>
      </c>
      <c r="C331" s="7">
        <v>538556</v>
      </c>
      <c r="D331" s="7" t="s">
        <v>2734</v>
      </c>
      <c r="E331" s="7" t="s">
        <v>2233</v>
      </c>
    </row>
    <row r="332" spans="2:5">
      <c r="B332" s="7" t="s">
        <v>2735</v>
      </c>
      <c r="C332" s="7">
        <v>532397</v>
      </c>
      <c r="D332" s="7" t="s">
        <v>2213</v>
      </c>
      <c r="E332" s="7" t="s">
        <v>2207</v>
      </c>
    </row>
    <row r="333" spans="2:5">
      <c r="B333" s="7" t="s">
        <v>2736</v>
      </c>
      <c r="C333" s="7">
        <v>531467</v>
      </c>
      <c r="D333" s="7" t="s">
        <v>2213</v>
      </c>
      <c r="E333" s="7" t="s">
        <v>2737</v>
      </c>
    </row>
    <row r="334" spans="2:5">
      <c r="B334" s="7" t="s">
        <v>2738</v>
      </c>
      <c r="C334" s="7">
        <v>537069</v>
      </c>
      <c r="D334" s="7" t="s">
        <v>2213</v>
      </c>
      <c r="E334" s="7" t="s">
        <v>2230</v>
      </c>
    </row>
    <row r="335" spans="2:5">
      <c r="B335" s="7" t="s">
        <v>2739</v>
      </c>
      <c r="C335" s="7">
        <v>513729</v>
      </c>
      <c r="D335" s="7" t="s">
        <v>2740</v>
      </c>
      <c r="E335" s="7" t="s">
        <v>2741</v>
      </c>
    </row>
    <row r="336" spans="2:5">
      <c r="B336" s="7" t="s">
        <v>2742</v>
      </c>
      <c r="C336" s="7">
        <v>531560</v>
      </c>
      <c r="D336" s="7" t="s">
        <v>2213</v>
      </c>
      <c r="E336" s="7" t="s">
        <v>2634</v>
      </c>
    </row>
    <row r="337" spans="2:5">
      <c r="B337" s="7" t="s">
        <v>2743</v>
      </c>
      <c r="C337" s="7">
        <v>531560</v>
      </c>
      <c r="D337" s="7" t="s">
        <v>2213</v>
      </c>
      <c r="E337" s="7" t="s">
        <v>2634</v>
      </c>
    </row>
    <row r="338" spans="2:5">
      <c r="B338" s="7" t="s">
        <v>2744</v>
      </c>
      <c r="C338" s="7">
        <v>516064</v>
      </c>
      <c r="D338" s="7" t="s">
        <v>2745</v>
      </c>
      <c r="E338" s="7" t="s">
        <v>2333</v>
      </c>
    </row>
    <row r="339" spans="2:5">
      <c r="B339" s="7" t="s">
        <v>2746</v>
      </c>
      <c r="C339" s="7">
        <v>533068</v>
      </c>
      <c r="D339" s="7" t="s">
        <v>2747</v>
      </c>
      <c r="E339" s="7" t="s">
        <v>2327</v>
      </c>
    </row>
    <row r="340" spans="2:5">
      <c r="B340" s="7" t="s">
        <v>2748</v>
      </c>
      <c r="C340" s="7">
        <v>506074</v>
      </c>
      <c r="D340" s="7" t="s">
        <v>2749</v>
      </c>
      <c r="E340" s="7" t="s">
        <v>2534</v>
      </c>
    </row>
    <row r="341" spans="2:5">
      <c r="B341" s="7" t="s">
        <v>2750</v>
      </c>
      <c r="C341" s="7">
        <v>533163</v>
      </c>
      <c r="D341" s="7" t="s">
        <v>2751</v>
      </c>
      <c r="E341" s="7" t="s">
        <v>2611</v>
      </c>
    </row>
    <row r="342" spans="2:5">
      <c r="B342" s="7" t="s">
        <v>2752</v>
      </c>
      <c r="C342" s="7" t="s">
        <v>2213</v>
      </c>
      <c r="D342" s="7" t="s">
        <v>2753</v>
      </c>
      <c r="E342" s="7" t="s">
        <v>2224</v>
      </c>
    </row>
    <row r="343" spans="2:5">
      <c r="B343" s="7" t="s">
        <v>2754</v>
      </c>
      <c r="C343" s="7">
        <v>517481</v>
      </c>
      <c r="D343" s="7" t="s">
        <v>2213</v>
      </c>
      <c r="E343" s="7" t="s">
        <v>2755</v>
      </c>
    </row>
    <row r="344" spans="2:5">
      <c r="B344" s="7" t="s">
        <v>2756</v>
      </c>
      <c r="C344" s="7">
        <v>531297</v>
      </c>
      <c r="D344" s="7" t="s">
        <v>2213</v>
      </c>
      <c r="E344" s="7" t="s">
        <v>2297</v>
      </c>
    </row>
    <row r="345" spans="2:5">
      <c r="B345" s="7" t="s">
        <v>2757</v>
      </c>
      <c r="C345" s="7">
        <v>542670</v>
      </c>
      <c r="D345" s="7" t="s">
        <v>2758</v>
      </c>
      <c r="E345" s="7" t="s">
        <v>2759</v>
      </c>
    </row>
    <row r="346" spans="2:5">
      <c r="B346" s="7" t="s">
        <v>2760</v>
      </c>
      <c r="C346" s="7">
        <v>540616</v>
      </c>
      <c r="D346" s="7" t="s">
        <v>2761</v>
      </c>
      <c r="E346" s="7" t="s">
        <v>2683</v>
      </c>
    </row>
    <row r="347" spans="2:5">
      <c r="B347" s="7" t="s">
        <v>2762</v>
      </c>
      <c r="C347" s="7">
        <v>522134</v>
      </c>
      <c r="D347" s="7" t="s">
        <v>2213</v>
      </c>
      <c r="E347" s="7" t="s">
        <v>2221</v>
      </c>
    </row>
    <row r="348" spans="2:5">
      <c r="B348" s="7" t="s">
        <v>2763</v>
      </c>
      <c r="C348" s="7">
        <v>500016</v>
      </c>
      <c r="D348" s="7" t="s">
        <v>2213</v>
      </c>
      <c r="E348" s="7" t="s">
        <v>2414</v>
      </c>
    </row>
    <row r="349" spans="2:5">
      <c r="B349" s="7" t="s">
        <v>2764</v>
      </c>
      <c r="C349" s="7" t="s">
        <v>2213</v>
      </c>
      <c r="D349" s="7" t="s">
        <v>2765</v>
      </c>
      <c r="E349" s="7" t="s">
        <v>2224</v>
      </c>
    </row>
    <row r="350" spans="2:5">
      <c r="B350" s="7" t="s">
        <v>2766</v>
      </c>
      <c r="C350" s="7" t="s">
        <v>2213</v>
      </c>
      <c r="D350" s="7" t="s">
        <v>2765</v>
      </c>
      <c r="E350" s="7" t="s">
        <v>2224</v>
      </c>
    </row>
    <row r="351" spans="2:5">
      <c r="B351" s="7" t="s">
        <v>2767</v>
      </c>
      <c r="C351" s="7">
        <v>542484</v>
      </c>
      <c r="D351" s="7" t="s">
        <v>2768</v>
      </c>
      <c r="E351" s="7" t="s">
        <v>2769</v>
      </c>
    </row>
    <row r="352" spans="2:5">
      <c r="B352" s="7" t="s">
        <v>2770</v>
      </c>
      <c r="C352" s="7">
        <v>500101</v>
      </c>
      <c r="D352" s="7" t="s">
        <v>2771</v>
      </c>
      <c r="E352" s="7" t="s">
        <v>2228</v>
      </c>
    </row>
    <row r="353" spans="2:5">
      <c r="B353" s="7" t="s">
        <v>2772</v>
      </c>
      <c r="C353" s="7">
        <v>539301</v>
      </c>
      <c r="D353" s="7" t="s">
        <v>2773</v>
      </c>
      <c r="E353" s="7" t="s">
        <v>2299</v>
      </c>
    </row>
    <row r="354" spans="2:5">
      <c r="B354" s="7" t="s">
        <v>2774</v>
      </c>
      <c r="C354" s="7">
        <v>538716</v>
      </c>
      <c r="D354" s="7" t="s">
        <v>2213</v>
      </c>
      <c r="E354" s="7" t="s">
        <v>2196</v>
      </c>
    </row>
    <row r="355" spans="2:5">
      <c r="B355" s="7" t="s">
        <v>2775</v>
      </c>
      <c r="C355" s="7">
        <v>530245</v>
      </c>
      <c r="D355" s="7" t="s">
        <v>2213</v>
      </c>
      <c r="E355" s="7" t="s">
        <v>2230</v>
      </c>
    </row>
    <row r="356" spans="2:5">
      <c r="B356" s="7" t="s">
        <v>2776</v>
      </c>
      <c r="C356" s="7">
        <v>542176</v>
      </c>
      <c r="D356" s="7" t="s">
        <v>2777</v>
      </c>
      <c r="E356" s="7" t="s">
        <v>2196</v>
      </c>
    </row>
    <row r="357" spans="2:5">
      <c r="B357" s="7" t="s">
        <v>2778</v>
      </c>
      <c r="C357" s="7">
        <v>515030</v>
      </c>
      <c r="D357" s="7" t="s">
        <v>2779</v>
      </c>
      <c r="E357" s="7" t="s">
        <v>2568</v>
      </c>
    </row>
    <row r="358" spans="2:5">
      <c r="B358" s="7" t="s">
        <v>2780</v>
      </c>
      <c r="C358" s="7">
        <v>514482</v>
      </c>
      <c r="D358" s="7" t="s">
        <v>2213</v>
      </c>
      <c r="E358" s="7" t="s">
        <v>2228</v>
      </c>
    </row>
    <row r="359" spans="2:5">
      <c r="B359" s="7" t="s">
        <v>2781</v>
      </c>
      <c r="C359" s="7">
        <v>532853</v>
      </c>
      <c r="D359" s="7" t="s">
        <v>2782</v>
      </c>
      <c r="E359" s="7" t="s">
        <v>2373</v>
      </c>
    </row>
    <row r="360" spans="2:5">
      <c r="B360" s="7" t="s">
        <v>2783</v>
      </c>
      <c r="C360" s="7">
        <v>535467</v>
      </c>
      <c r="D360" s="7" t="s">
        <v>2784</v>
      </c>
      <c r="E360" s="7" t="s">
        <v>2327</v>
      </c>
    </row>
    <row r="361" spans="2:5">
      <c r="B361" s="7" t="s">
        <v>2785</v>
      </c>
      <c r="C361" s="7">
        <v>527001</v>
      </c>
      <c r="D361" s="7" t="s">
        <v>2786</v>
      </c>
      <c r="E361" s="7" t="s">
        <v>2193</v>
      </c>
    </row>
    <row r="362" spans="2:5">
      <c r="B362" s="7" t="s">
        <v>2787</v>
      </c>
      <c r="C362" s="7">
        <v>542579</v>
      </c>
      <c r="D362" s="7" t="s">
        <v>2788</v>
      </c>
      <c r="E362" s="7" t="s">
        <v>2769</v>
      </c>
    </row>
    <row r="363" spans="2:5">
      <c r="B363" s="7" t="s">
        <v>2789</v>
      </c>
      <c r="C363" s="7">
        <v>540024</v>
      </c>
      <c r="D363" s="7" t="s">
        <v>2213</v>
      </c>
      <c r="E363" s="7" t="s">
        <v>2196</v>
      </c>
    </row>
    <row r="364" spans="2:5">
      <c r="B364" s="7" t="s">
        <v>2790</v>
      </c>
      <c r="C364" s="7">
        <v>519174</v>
      </c>
      <c r="D364" s="7" t="s">
        <v>2213</v>
      </c>
      <c r="E364" s="7" t="s">
        <v>2462</v>
      </c>
    </row>
    <row r="365" spans="2:5">
      <c r="B365" s="7" t="s">
        <v>2791</v>
      </c>
      <c r="C365" s="7">
        <v>523716</v>
      </c>
      <c r="D365" s="7" t="s">
        <v>2792</v>
      </c>
      <c r="E365" s="7" t="s">
        <v>2299</v>
      </c>
    </row>
    <row r="366" spans="2:5">
      <c r="B366" s="7" t="s">
        <v>2793</v>
      </c>
      <c r="C366" s="7">
        <v>513401</v>
      </c>
      <c r="D366" s="7" t="s">
        <v>2213</v>
      </c>
      <c r="E366" s="7" t="s">
        <v>2245</v>
      </c>
    </row>
    <row r="367" spans="2:5">
      <c r="B367" s="7" t="s">
        <v>2794</v>
      </c>
      <c r="C367" s="7">
        <v>590122</v>
      </c>
      <c r="D367" s="7" t="s">
        <v>2795</v>
      </c>
      <c r="E367" s="7" t="s">
        <v>2230</v>
      </c>
    </row>
    <row r="368" spans="2:5">
      <c r="B368" s="7" t="s">
        <v>2796</v>
      </c>
      <c r="C368" s="7">
        <v>514286</v>
      </c>
      <c r="D368" s="7" t="s">
        <v>2797</v>
      </c>
      <c r="E368" s="7" t="s">
        <v>2228</v>
      </c>
    </row>
    <row r="369" spans="2:5">
      <c r="B369" s="7" t="s">
        <v>2798</v>
      </c>
      <c r="C369" s="7">
        <v>512247</v>
      </c>
      <c r="D369" s="7" t="s">
        <v>2213</v>
      </c>
      <c r="E369" s="7" t="s">
        <v>2196</v>
      </c>
    </row>
    <row r="370" spans="2:5">
      <c r="B370" s="7" t="s">
        <v>2799</v>
      </c>
      <c r="C370" s="7">
        <v>526847</v>
      </c>
      <c r="D370" s="7" t="s">
        <v>2213</v>
      </c>
      <c r="E370" s="7" t="s">
        <v>2245</v>
      </c>
    </row>
    <row r="371" spans="2:5">
      <c r="B371" s="7" t="s">
        <v>2800</v>
      </c>
      <c r="C371" s="7">
        <v>530429</v>
      </c>
      <c r="D371" s="7" t="s">
        <v>2213</v>
      </c>
      <c r="E371" s="7" t="s">
        <v>2333</v>
      </c>
    </row>
    <row r="372" spans="2:5">
      <c r="B372" s="7" t="s">
        <v>2801</v>
      </c>
      <c r="C372" s="7">
        <v>541702</v>
      </c>
      <c r="D372" s="7" t="s">
        <v>2213</v>
      </c>
      <c r="E372" s="7" t="s">
        <v>2235</v>
      </c>
    </row>
    <row r="373" spans="2:5">
      <c r="B373" s="7" t="s">
        <v>2802</v>
      </c>
      <c r="C373" s="7">
        <v>507872</v>
      </c>
      <c r="D373" s="7" t="s">
        <v>2213</v>
      </c>
      <c r="E373" s="7" t="s">
        <v>2228</v>
      </c>
    </row>
    <row r="374" spans="2:5">
      <c r="B374" s="7" t="s">
        <v>2803</v>
      </c>
      <c r="C374" s="7">
        <v>524594</v>
      </c>
      <c r="D374" s="7" t="s">
        <v>2213</v>
      </c>
      <c r="E374" s="7" t="s">
        <v>2261</v>
      </c>
    </row>
    <row r="375" spans="2:5">
      <c r="B375" s="7" t="s">
        <v>2804</v>
      </c>
      <c r="C375" s="7">
        <v>500477</v>
      </c>
      <c r="D375" s="7" t="s">
        <v>2805</v>
      </c>
      <c r="E375" s="7" t="s">
        <v>2291</v>
      </c>
    </row>
    <row r="376" spans="2:5">
      <c r="B376" s="7" t="s">
        <v>2806</v>
      </c>
      <c r="C376" s="7">
        <v>533271</v>
      </c>
      <c r="D376" s="7" t="s">
        <v>2807</v>
      </c>
      <c r="E376" s="7" t="s">
        <v>2808</v>
      </c>
    </row>
    <row r="377" spans="2:5">
      <c r="B377" s="7" t="s">
        <v>2809</v>
      </c>
      <c r="C377" s="7">
        <v>540923</v>
      </c>
      <c r="D377" s="7" t="s">
        <v>2213</v>
      </c>
      <c r="E377" s="7" t="s">
        <v>2611</v>
      </c>
    </row>
    <row r="378" spans="2:5">
      <c r="B378" s="7" t="s">
        <v>2810</v>
      </c>
      <c r="C378" s="7">
        <v>526983</v>
      </c>
      <c r="D378" s="7" t="s">
        <v>2213</v>
      </c>
      <c r="E378" s="7" t="s">
        <v>2411</v>
      </c>
    </row>
    <row r="379" spans="2:5">
      <c r="B379" s="7" t="s">
        <v>2811</v>
      </c>
      <c r="C379" s="7">
        <v>526187</v>
      </c>
      <c r="D379" s="7" t="s">
        <v>2213</v>
      </c>
      <c r="E379" s="7" t="s">
        <v>2402</v>
      </c>
    </row>
    <row r="380" spans="2:5">
      <c r="B380" s="7" t="s">
        <v>2812</v>
      </c>
      <c r="C380" s="7">
        <v>531568</v>
      </c>
      <c r="D380" s="7" t="s">
        <v>2213</v>
      </c>
      <c r="E380" s="7" t="s">
        <v>2207</v>
      </c>
    </row>
    <row r="381" spans="2:5">
      <c r="B381" s="7" t="s">
        <v>2813</v>
      </c>
      <c r="C381" s="7">
        <v>502015</v>
      </c>
      <c r="D381" s="7" t="s">
        <v>2213</v>
      </c>
      <c r="E381" s="7" t="s">
        <v>2193</v>
      </c>
    </row>
    <row r="382" spans="2:5">
      <c r="B382" s="7" t="s">
        <v>2814</v>
      </c>
      <c r="C382" s="7">
        <v>538777</v>
      </c>
      <c r="D382" s="7" t="s">
        <v>2213</v>
      </c>
      <c r="E382" s="7" t="s">
        <v>2230</v>
      </c>
    </row>
    <row r="383" spans="2:5">
      <c r="B383" s="7" t="s">
        <v>2815</v>
      </c>
      <c r="C383" s="7">
        <v>530899</v>
      </c>
      <c r="D383" s="7" t="s">
        <v>2213</v>
      </c>
      <c r="E383" s="7" t="s">
        <v>2228</v>
      </c>
    </row>
    <row r="384" spans="2:5">
      <c r="B384" s="7" t="s">
        <v>2816</v>
      </c>
      <c r="C384" s="7">
        <v>531392</v>
      </c>
      <c r="D384" s="7" t="s">
        <v>2213</v>
      </c>
      <c r="E384" s="7" t="s">
        <v>2411</v>
      </c>
    </row>
    <row r="385" spans="2:5">
      <c r="B385" s="7" t="s">
        <v>2817</v>
      </c>
      <c r="C385" s="7">
        <v>532888</v>
      </c>
      <c r="D385" s="7" t="s">
        <v>2818</v>
      </c>
      <c r="E385" s="7" t="s">
        <v>2490</v>
      </c>
    </row>
    <row r="386" spans="2:5">
      <c r="B386" s="7" t="s">
        <v>2819</v>
      </c>
      <c r="C386" s="7">
        <v>532888</v>
      </c>
      <c r="D386" s="7" t="s">
        <v>2818</v>
      </c>
      <c r="E386" s="7" t="s">
        <v>2490</v>
      </c>
    </row>
    <row r="387" spans="2:5">
      <c r="B387" s="7" t="s">
        <v>2820</v>
      </c>
      <c r="C387" s="7">
        <v>533227</v>
      </c>
      <c r="D387" s="7" t="s">
        <v>2821</v>
      </c>
      <c r="E387" s="7" t="s">
        <v>2414</v>
      </c>
    </row>
    <row r="388" spans="2:5">
      <c r="B388" s="7" t="s">
        <v>2822</v>
      </c>
      <c r="C388" s="7">
        <v>500023</v>
      </c>
      <c r="D388" s="7" t="s">
        <v>2823</v>
      </c>
      <c r="E388" s="7" t="s">
        <v>2414</v>
      </c>
    </row>
    <row r="389" spans="2:5">
      <c r="B389" s="7" t="s">
        <v>2824</v>
      </c>
      <c r="C389" s="7">
        <v>533221</v>
      </c>
      <c r="D389" s="7" t="s">
        <v>2825</v>
      </c>
      <c r="E389" s="7" t="s">
        <v>2414</v>
      </c>
    </row>
    <row r="390" spans="2:5">
      <c r="B390" s="7" t="s">
        <v>2826</v>
      </c>
      <c r="C390" s="7">
        <v>530355</v>
      </c>
      <c r="D390" s="7" t="s">
        <v>2213</v>
      </c>
      <c r="E390" s="7" t="s">
        <v>2554</v>
      </c>
    </row>
    <row r="391" spans="2:5">
      <c r="B391" s="7" t="s">
        <v>2827</v>
      </c>
      <c r="C391" s="7">
        <v>500820</v>
      </c>
      <c r="D391" s="7" t="s">
        <v>2828</v>
      </c>
      <c r="E391" s="7" t="s">
        <v>2490</v>
      </c>
    </row>
    <row r="392" spans="2:5">
      <c r="B392" s="7" t="s">
        <v>2829</v>
      </c>
      <c r="C392" s="7">
        <v>524434</v>
      </c>
      <c r="D392" s="7" t="s">
        <v>2213</v>
      </c>
      <c r="E392" s="7" t="s">
        <v>2261</v>
      </c>
    </row>
    <row r="393" spans="2:5">
      <c r="B393" s="7" t="s">
        <v>2830</v>
      </c>
      <c r="C393" s="7">
        <v>531847</v>
      </c>
      <c r="D393" s="7" t="s">
        <v>2213</v>
      </c>
      <c r="E393" s="7" t="s">
        <v>2327</v>
      </c>
    </row>
    <row r="394" spans="2:5">
      <c r="B394" s="7" t="s">
        <v>2831</v>
      </c>
      <c r="C394" s="7">
        <v>519532</v>
      </c>
      <c r="D394" s="7" t="s">
        <v>2213</v>
      </c>
      <c r="E394" s="7" t="s">
        <v>2235</v>
      </c>
    </row>
    <row r="395" spans="2:5">
      <c r="B395" s="7" t="s">
        <v>2832</v>
      </c>
      <c r="C395" s="7">
        <v>506159</v>
      </c>
      <c r="D395" s="7" t="s">
        <v>2833</v>
      </c>
      <c r="E395" s="7" t="s">
        <v>2534</v>
      </c>
    </row>
    <row r="396" spans="2:5">
      <c r="B396" s="7" t="s">
        <v>2834</v>
      </c>
      <c r="C396" s="7">
        <v>530723</v>
      </c>
      <c r="D396" s="7" t="s">
        <v>2213</v>
      </c>
      <c r="E396" s="7" t="s">
        <v>2196</v>
      </c>
    </row>
    <row r="397" spans="2:5">
      <c r="B397" s="7" t="s">
        <v>2835</v>
      </c>
      <c r="C397" s="7" t="s">
        <v>2213</v>
      </c>
      <c r="D397" s="7" t="s">
        <v>2836</v>
      </c>
      <c r="E397" s="7" t="s">
        <v>2224</v>
      </c>
    </row>
    <row r="398" spans="2:5">
      <c r="B398" s="7" t="s">
        <v>2837</v>
      </c>
      <c r="C398" s="7">
        <v>526433</v>
      </c>
      <c r="D398" s="7" t="s">
        <v>2213</v>
      </c>
      <c r="E398" s="7" t="s">
        <v>2199</v>
      </c>
    </row>
    <row r="399" spans="2:5">
      <c r="B399" s="7" t="s">
        <v>2838</v>
      </c>
      <c r="C399" s="7" t="s">
        <v>2213</v>
      </c>
      <c r="D399" s="7" t="s">
        <v>2839</v>
      </c>
      <c r="E399" s="7" t="s">
        <v>2304</v>
      </c>
    </row>
    <row r="400" spans="2:5">
      <c r="B400" s="7" t="s">
        <v>2840</v>
      </c>
      <c r="C400" s="7">
        <v>540788</v>
      </c>
      <c r="D400" s="7" t="s">
        <v>2213</v>
      </c>
      <c r="E400" s="7" t="s">
        <v>2402</v>
      </c>
    </row>
    <row r="401" spans="2:5">
      <c r="B401" s="7" t="s">
        <v>2841</v>
      </c>
      <c r="C401" s="7">
        <v>500024</v>
      </c>
      <c r="D401" s="7" t="s">
        <v>2842</v>
      </c>
      <c r="E401" s="7" t="s">
        <v>2620</v>
      </c>
    </row>
    <row r="402" spans="2:5">
      <c r="B402" s="7" t="s">
        <v>2843</v>
      </c>
      <c r="C402" s="7">
        <v>500024</v>
      </c>
      <c r="D402" s="7" t="s">
        <v>2842</v>
      </c>
      <c r="E402" s="7" t="s">
        <v>2620</v>
      </c>
    </row>
    <row r="403" spans="2:5">
      <c r="B403" s="7" t="s">
        <v>2844</v>
      </c>
      <c r="C403" s="7">
        <v>507526</v>
      </c>
      <c r="D403" s="7" t="s">
        <v>2213</v>
      </c>
      <c r="E403" s="7" t="s">
        <v>2845</v>
      </c>
    </row>
    <row r="404" spans="2:5">
      <c r="B404" s="7" t="s">
        <v>2846</v>
      </c>
      <c r="C404" s="7">
        <v>533138</v>
      </c>
      <c r="D404" s="7" t="s">
        <v>2847</v>
      </c>
      <c r="E404" s="7" t="s">
        <v>2357</v>
      </c>
    </row>
    <row r="405" spans="2:5">
      <c r="B405" s="7" t="s">
        <v>2848</v>
      </c>
      <c r="C405" s="7">
        <v>540975</v>
      </c>
      <c r="D405" s="7" t="s">
        <v>2849</v>
      </c>
      <c r="E405" s="7" t="s">
        <v>2402</v>
      </c>
    </row>
    <row r="406" spans="2:5">
      <c r="B406" s="7" t="s">
        <v>2850</v>
      </c>
      <c r="C406" s="7">
        <v>532493</v>
      </c>
      <c r="D406" s="7" t="s">
        <v>2851</v>
      </c>
      <c r="E406" s="7" t="s">
        <v>2686</v>
      </c>
    </row>
    <row r="407" spans="2:5">
      <c r="B407" s="7" t="s">
        <v>2852</v>
      </c>
      <c r="C407" s="7">
        <v>532830</v>
      </c>
      <c r="D407" s="7" t="s">
        <v>2853</v>
      </c>
      <c r="E407" s="7" t="s">
        <v>2333</v>
      </c>
    </row>
    <row r="408" spans="2:5">
      <c r="B408" s="7" t="s">
        <v>2854</v>
      </c>
      <c r="C408" s="7">
        <v>506820</v>
      </c>
      <c r="D408" s="7" t="s">
        <v>2855</v>
      </c>
      <c r="E408" s="7" t="s">
        <v>2251</v>
      </c>
    </row>
    <row r="409" spans="2:5">
      <c r="B409" s="7" t="s">
        <v>2856</v>
      </c>
      <c r="C409" s="7">
        <v>506820</v>
      </c>
      <c r="D409" s="7" t="s">
        <v>2855</v>
      </c>
      <c r="E409" s="7" t="s">
        <v>2251</v>
      </c>
    </row>
    <row r="410" spans="2:5">
      <c r="B410" s="7" t="s">
        <v>2857</v>
      </c>
      <c r="C410" s="7">
        <v>540824</v>
      </c>
      <c r="D410" s="7" t="s">
        <v>2858</v>
      </c>
      <c r="E410" s="7" t="s">
        <v>2207</v>
      </c>
    </row>
    <row r="411" spans="2:5">
      <c r="B411" s="7" t="s">
        <v>2859</v>
      </c>
      <c r="C411" s="7">
        <v>512433</v>
      </c>
      <c r="D411" s="7" t="s">
        <v>2213</v>
      </c>
      <c r="E411" s="7" t="s">
        <v>2235</v>
      </c>
    </row>
    <row r="412" spans="2:5">
      <c r="B412" s="7" t="s">
        <v>2860</v>
      </c>
      <c r="C412" s="7">
        <v>511144</v>
      </c>
      <c r="D412" s="7" t="s">
        <v>2213</v>
      </c>
      <c r="E412" s="7" t="s">
        <v>2199</v>
      </c>
    </row>
    <row r="413" spans="2:5">
      <c r="B413" s="7" t="s">
        <v>2861</v>
      </c>
      <c r="C413" s="7">
        <v>530187</v>
      </c>
      <c r="D413" s="7" t="s">
        <v>2213</v>
      </c>
      <c r="E413" s="7" t="s">
        <v>2230</v>
      </c>
    </row>
    <row r="414" spans="2:5">
      <c r="B414" s="7" t="s">
        <v>2862</v>
      </c>
      <c r="C414" s="7">
        <v>539099</v>
      </c>
      <c r="D414" s="7" t="s">
        <v>2213</v>
      </c>
      <c r="E414" s="7" t="s">
        <v>2299</v>
      </c>
    </row>
    <row r="415" spans="2:5">
      <c r="B415" s="7" t="s">
        <v>2863</v>
      </c>
      <c r="C415" s="7">
        <v>517429</v>
      </c>
      <c r="D415" s="7" t="s">
        <v>2864</v>
      </c>
      <c r="E415" s="7" t="s">
        <v>2306</v>
      </c>
    </row>
    <row r="416" spans="2:5">
      <c r="B416" s="7" t="s">
        <v>2865</v>
      </c>
      <c r="C416" s="7">
        <v>538713</v>
      </c>
      <c r="D416" s="7" t="s">
        <v>2213</v>
      </c>
      <c r="E416" s="7" t="s">
        <v>2306</v>
      </c>
    </row>
    <row r="417" spans="2:5">
      <c r="B417" s="7" t="s">
        <v>2866</v>
      </c>
      <c r="C417" s="7">
        <v>526843</v>
      </c>
      <c r="D417" s="7" t="s">
        <v>2213</v>
      </c>
      <c r="E417" s="7" t="s">
        <v>2235</v>
      </c>
    </row>
    <row r="418" spans="2:5">
      <c r="B418" s="7" t="s">
        <v>2867</v>
      </c>
      <c r="C418" s="7">
        <v>532759</v>
      </c>
      <c r="D418" s="7" t="s">
        <v>2868</v>
      </c>
      <c r="E418" s="7" t="s">
        <v>2611</v>
      </c>
    </row>
    <row r="419" spans="2:5">
      <c r="B419" s="7" t="s">
        <v>2869</v>
      </c>
      <c r="C419" s="7">
        <v>505029</v>
      </c>
      <c r="D419" s="7" t="s">
        <v>2870</v>
      </c>
      <c r="E419" s="7" t="s">
        <v>2871</v>
      </c>
    </row>
    <row r="420" spans="2:5">
      <c r="B420" s="7" t="s">
        <v>2872</v>
      </c>
      <c r="C420" s="7">
        <v>514394</v>
      </c>
      <c r="D420" s="7" t="s">
        <v>2213</v>
      </c>
      <c r="E420" s="7" t="s">
        <v>2327</v>
      </c>
    </row>
    <row r="421" spans="2:5">
      <c r="B421" s="7" t="s">
        <v>2873</v>
      </c>
      <c r="C421" s="7">
        <v>514394</v>
      </c>
      <c r="D421" s="7" t="s">
        <v>2213</v>
      </c>
      <c r="E421" s="7" t="s">
        <v>2327</v>
      </c>
    </row>
    <row r="422" spans="2:5">
      <c r="B422" s="7" t="s">
        <v>2874</v>
      </c>
      <c r="C422" s="7">
        <v>531795</v>
      </c>
      <c r="D422" s="7" t="s">
        <v>2875</v>
      </c>
      <c r="E422" s="7" t="s">
        <v>2871</v>
      </c>
    </row>
    <row r="423" spans="2:5">
      <c r="B423" s="7" t="s">
        <v>2876</v>
      </c>
      <c r="C423" s="7">
        <v>500027</v>
      </c>
      <c r="D423" s="7" t="s">
        <v>2877</v>
      </c>
      <c r="E423" s="7" t="s">
        <v>2357</v>
      </c>
    </row>
    <row r="424" spans="2:5">
      <c r="B424" s="7" t="s">
        <v>2878</v>
      </c>
      <c r="C424" s="7">
        <v>500028</v>
      </c>
      <c r="D424" s="7" t="s">
        <v>2213</v>
      </c>
      <c r="E424" s="7" t="s">
        <v>2611</v>
      </c>
    </row>
    <row r="425" spans="2:5">
      <c r="B425" s="7" t="s">
        <v>2879</v>
      </c>
      <c r="C425" s="7">
        <v>500028</v>
      </c>
      <c r="D425" s="7" t="s">
        <v>2213</v>
      </c>
      <c r="E425" s="7" t="s">
        <v>2611</v>
      </c>
    </row>
    <row r="426" spans="2:5">
      <c r="B426" s="7" t="s">
        <v>2880</v>
      </c>
      <c r="C426" s="7">
        <v>540611</v>
      </c>
      <c r="D426" s="7" t="s">
        <v>2881</v>
      </c>
      <c r="E426" s="7" t="s">
        <v>2531</v>
      </c>
    </row>
    <row r="427" spans="2:5">
      <c r="B427" s="7" t="s">
        <v>2882</v>
      </c>
      <c r="C427" s="7">
        <v>532459</v>
      </c>
      <c r="D427" s="7" t="s">
        <v>2213</v>
      </c>
      <c r="E427" s="7" t="s">
        <v>2228</v>
      </c>
    </row>
    <row r="428" spans="2:5">
      <c r="B428" s="7" t="s">
        <v>2883</v>
      </c>
      <c r="C428" s="7" t="s">
        <v>2213</v>
      </c>
      <c r="D428" s="7" t="s">
        <v>2884</v>
      </c>
      <c r="E428" s="7" t="s">
        <v>2224</v>
      </c>
    </row>
    <row r="429" spans="2:5">
      <c r="B429" s="7" t="s">
        <v>2885</v>
      </c>
      <c r="C429" s="7">
        <v>532668</v>
      </c>
      <c r="D429" s="7" t="s">
        <v>2886</v>
      </c>
      <c r="E429" s="7" t="s">
        <v>2306</v>
      </c>
    </row>
    <row r="430" spans="2:5">
      <c r="B430" s="7" t="s">
        <v>2887</v>
      </c>
      <c r="C430" s="7">
        <v>530233</v>
      </c>
      <c r="D430" s="7" t="s">
        <v>2213</v>
      </c>
      <c r="E430" s="7" t="s">
        <v>2251</v>
      </c>
    </row>
    <row r="431" spans="2:5">
      <c r="B431" s="7" t="s">
        <v>2888</v>
      </c>
      <c r="C431" s="7">
        <v>524804</v>
      </c>
      <c r="D431" s="7" t="s">
        <v>2889</v>
      </c>
      <c r="E431" s="7" t="s">
        <v>2251</v>
      </c>
    </row>
    <row r="432" spans="2:5">
      <c r="B432" s="7" t="s">
        <v>2890</v>
      </c>
      <c r="C432" s="7">
        <v>531336</v>
      </c>
      <c r="D432" s="7" t="s">
        <v>2213</v>
      </c>
      <c r="E432" s="7" t="s">
        <v>2891</v>
      </c>
    </row>
    <row r="433" spans="2:5">
      <c r="B433" s="7" t="s">
        <v>2892</v>
      </c>
      <c r="C433" s="7">
        <v>509009</v>
      </c>
      <c r="D433" s="7" t="s">
        <v>2893</v>
      </c>
      <c r="E433" s="7" t="s">
        <v>2235</v>
      </c>
    </row>
    <row r="434" spans="2:5">
      <c r="B434" s="7" t="s">
        <v>2894</v>
      </c>
      <c r="C434" s="7">
        <v>522005</v>
      </c>
      <c r="D434" s="7" t="s">
        <v>2213</v>
      </c>
      <c r="E434" s="7" t="s">
        <v>2221</v>
      </c>
    </row>
    <row r="435" spans="2:5">
      <c r="B435" s="7" t="s">
        <v>2895</v>
      </c>
      <c r="C435" s="7">
        <v>539177</v>
      </c>
      <c r="D435" s="7" t="s">
        <v>2213</v>
      </c>
      <c r="E435" s="7" t="s">
        <v>2230</v>
      </c>
    </row>
    <row r="436" spans="2:5">
      <c r="B436" s="7" t="s">
        <v>2896</v>
      </c>
      <c r="C436" s="7">
        <v>531994</v>
      </c>
      <c r="D436" s="7" t="s">
        <v>2213</v>
      </c>
      <c r="E436" s="7" t="s">
        <v>2568</v>
      </c>
    </row>
    <row r="437" spans="2:5">
      <c r="B437" s="7" t="s">
        <v>2897</v>
      </c>
      <c r="C437" s="7">
        <v>531994</v>
      </c>
      <c r="D437" s="7" t="s">
        <v>2213</v>
      </c>
      <c r="E437" s="7" t="s">
        <v>2568</v>
      </c>
    </row>
    <row r="438" spans="2:5">
      <c r="B438" s="7" t="s">
        <v>2898</v>
      </c>
      <c r="C438" s="7">
        <v>532797</v>
      </c>
      <c r="D438" s="7" t="s">
        <v>2899</v>
      </c>
      <c r="E438" s="7" t="s">
        <v>2568</v>
      </c>
    </row>
    <row r="439" spans="2:5">
      <c r="B439" s="7" t="s">
        <v>2900</v>
      </c>
      <c r="C439" s="7">
        <v>500029</v>
      </c>
      <c r="D439" s="7" t="s">
        <v>2901</v>
      </c>
      <c r="E439" s="7" t="s">
        <v>2568</v>
      </c>
    </row>
    <row r="440" spans="2:5">
      <c r="B440" s="7" t="s">
        <v>2902</v>
      </c>
      <c r="C440" s="7">
        <v>500029</v>
      </c>
      <c r="D440" s="7" t="s">
        <v>2901</v>
      </c>
      <c r="E440" s="7" t="s">
        <v>2568</v>
      </c>
    </row>
    <row r="441" spans="2:5">
      <c r="B441" s="7" t="s">
        <v>2903</v>
      </c>
      <c r="C441" s="7">
        <v>505036</v>
      </c>
      <c r="D441" s="7" t="s">
        <v>2213</v>
      </c>
      <c r="E441" s="7" t="s">
        <v>2568</v>
      </c>
    </row>
    <row r="442" spans="2:5">
      <c r="B442" s="7" t="s">
        <v>2904</v>
      </c>
      <c r="C442" s="7">
        <v>505010</v>
      </c>
      <c r="D442" s="7" t="s">
        <v>2905</v>
      </c>
      <c r="E442" s="7" t="s">
        <v>2568</v>
      </c>
    </row>
    <row r="443" spans="2:5">
      <c r="B443" s="7" t="s">
        <v>2906</v>
      </c>
      <c r="C443" s="7">
        <v>520119</v>
      </c>
      <c r="D443" s="7" t="s">
        <v>2907</v>
      </c>
      <c r="E443" s="7" t="s">
        <v>2568</v>
      </c>
    </row>
    <row r="444" spans="2:5">
      <c r="B444" s="7" t="s">
        <v>2908</v>
      </c>
      <c r="C444" s="7">
        <v>512277</v>
      </c>
      <c r="D444" s="7" t="s">
        <v>2213</v>
      </c>
      <c r="E444" s="7" t="s">
        <v>2534</v>
      </c>
    </row>
    <row r="445" spans="2:5">
      <c r="B445" s="7" t="s">
        <v>2909</v>
      </c>
      <c r="C445" s="7">
        <v>780004</v>
      </c>
      <c r="D445" s="7" t="s">
        <v>2213</v>
      </c>
      <c r="E445" s="7" t="s">
        <v>2304</v>
      </c>
    </row>
    <row r="446" spans="2:5">
      <c r="B446" s="7" t="s">
        <v>2910</v>
      </c>
      <c r="C446" s="7">
        <v>540649</v>
      </c>
      <c r="D446" s="7" t="s">
        <v>2911</v>
      </c>
      <c r="E446" s="7" t="s">
        <v>2912</v>
      </c>
    </row>
    <row r="447" spans="2:5">
      <c r="B447" s="7" t="s">
        <v>2913</v>
      </c>
      <c r="C447" s="7">
        <v>531310</v>
      </c>
      <c r="D447" s="7" t="s">
        <v>2213</v>
      </c>
      <c r="E447" s="7" t="s">
        <v>2196</v>
      </c>
    </row>
    <row r="448" spans="2:5">
      <c r="B448" s="7" t="s">
        <v>2914</v>
      </c>
      <c r="C448" s="7">
        <v>512149</v>
      </c>
      <c r="D448" s="7" t="s">
        <v>2213</v>
      </c>
      <c r="E448" s="7" t="s">
        <v>2306</v>
      </c>
    </row>
    <row r="449" spans="2:5">
      <c r="B449" s="7" t="s">
        <v>2915</v>
      </c>
      <c r="C449" s="7">
        <v>532406</v>
      </c>
      <c r="D449" s="7" t="s">
        <v>2213</v>
      </c>
      <c r="E449" s="7" t="s">
        <v>2359</v>
      </c>
    </row>
    <row r="450" spans="2:5">
      <c r="B450" s="7" t="s">
        <v>2916</v>
      </c>
      <c r="C450" s="7">
        <v>512573</v>
      </c>
      <c r="D450" s="7" t="s">
        <v>2917</v>
      </c>
      <c r="E450" s="7" t="s">
        <v>2293</v>
      </c>
    </row>
    <row r="451" spans="2:5">
      <c r="B451" s="7" t="s">
        <v>2918</v>
      </c>
      <c r="C451" s="7">
        <v>540376</v>
      </c>
      <c r="D451" s="7" t="s">
        <v>2919</v>
      </c>
      <c r="E451" s="7" t="s">
        <v>2382</v>
      </c>
    </row>
    <row r="452" spans="2:5">
      <c r="B452" s="7" t="s">
        <v>2920</v>
      </c>
      <c r="C452" s="7" t="s">
        <v>2213</v>
      </c>
      <c r="D452" s="7" t="s">
        <v>2921</v>
      </c>
      <c r="E452" s="7" t="s">
        <v>2224</v>
      </c>
    </row>
    <row r="453" spans="2:5">
      <c r="B453" s="7" t="s">
        <v>2922</v>
      </c>
      <c r="C453" s="7">
        <v>539288</v>
      </c>
      <c r="D453" s="7" t="s">
        <v>2213</v>
      </c>
      <c r="E453" s="7" t="s">
        <v>2373</v>
      </c>
    </row>
    <row r="454" spans="2:5">
      <c r="B454" s="7" t="s">
        <v>2923</v>
      </c>
      <c r="C454" s="7">
        <v>523896</v>
      </c>
      <c r="D454" s="7" t="s">
        <v>2213</v>
      </c>
      <c r="E454" s="7" t="s">
        <v>2235</v>
      </c>
    </row>
    <row r="455" spans="2:5">
      <c r="B455" s="7" t="s">
        <v>2924</v>
      </c>
      <c r="C455" s="7">
        <v>523896</v>
      </c>
      <c r="D455" s="7" t="s">
        <v>2213</v>
      </c>
      <c r="E455" s="7" t="s">
        <v>2235</v>
      </c>
    </row>
    <row r="456" spans="2:5">
      <c r="B456" s="7" t="s">
        <v>2925</v>
      </c>
      <c r="C456" s="7">
        <v>512109</v>
      </c>
      <c r="D456" s="7" t="s">
        <v>2213</v>
      </c>
      <c r="E456" s="7" t="s">
        <v>2235</v>
      </c>
    </row>
    <row r="457" spans="2:5">
      <c r="B457" s="7" t="s">
        <v>2926</v>
      </c>
      <c r="C457" s="7">
        <v>531541</v>
      </c>
      <c r="D457" s="7" t="s">
        <v>2213</v>
      </c>
      <c r="E457" s="7" t="s">
        <v>2261</v>
      </c>
    </row>
    <row r="458" spans="2:5">
      <c r="B458" s="7" t="s">
        <v>2927</v>
      </c>
      <c r="C458" s="7" t="s">
        <v>2213</v>
      </c>
      <c r="D458" s="7" t="s">
        <v>2928</v>
      </c>
      <c r="E458" s="7" t="s">
        <v>2224</v>
      </c>
    </row>
    <row r="459" spans="2:5">
      <c r="B459" s="7" t="s">
        <v>2929</v>
      </c>
      <c r="C459" s="7">
        <v>511589</v>
      </c>
      <c r="D459" s="7" t="s">
        <v>2213</v>
      </c>
      <c r="E459" s="7" t="s">
        <v>2230</v>
      </c>
    </row>
    <row r="460" spans="2:5">
      <c r="B460" s="7" t="s">
        <v>2930</v>
      </c>
      <c r="C460" s="7" t="s">
        <v>2213</v>
      </c>
      <c r="D460" s="7" t="s">
        <v>2931</v>
      </c>
      <c r="E460" s="7" t="s">
        <v>2224</v>
      </c>
    </row>
    <row r="461" spans="2:5">
      <c r="B461" s="7" t="s">
        <v>2932</v>
      </c>
      <c r="C461" s="7">
        <v>519105</v>
      </c>
      <c r="D461" s="7" t="s">
        <v>2933</v>
      </c>
      <c r="E461" s="7" t="s">
        <v>2411</v>
      </c>
    </row>
    <row r="462" spans="2:5">
      <c r="B462" s="7" t="s">
        <v>2934</v>
      </c>
      <c r="C462" s="7">
        <v>504390</v>
      </c>
      <c r="D462" s="7" t="s">
        <v>2213</v>
      </c>
      <c r="E462" s="7" t="s">
        <v>2196</v>
      </c>
    </row>
    <row r="463" spans="2:5">
      <c r="B463" s="7" t="s">
        <v>2935</v>
      </c>
      <c r="C463" s="7">
        <v>513642</v>
      </c>
      <c r="D463" s="7" t="s">
        <v>2213</v>
      </c>
      <c r="E463" s="7" t="s">
        <v>2333</v>
      </c>
    </row>
    <row r="464" spans="2:5">
      <c r="B464" s="7" t="s">
        <v>2936</v>
      </c>
      <c r="C464" s="7">
        <v>532215</v>
      </c>
      <c r="D464" s="7" t="s">
        <v>2937</v>
      </c>
      <c r="E464" s="7" t="s">
        <v>2531</v>
      </c>
    </row>
    <row r="465" spans="2:5">
      <c r="B465" s="7" t="s">
        <v>2938</v>
      </c>
      <c r="C465" s="7">
        <v>532395</v>
      </c>
      <c r="D465" s="7" t="s">
        <v>2939</v>
      </c>
      <c r="E465" s="7" t="s">
        <v>2543</v>
      </c>
    </row>
    <row r="466" spans="2:5">
      <c r="B466" s="7" t="s">
        <v>2940</v>
      </c>
      <c r="C466" s="7">
        <v>542285</v>
      </c>
      <c r="D466" s="7" t="s">
        <v>2941</v>
      </c>
      <c r="E466" s="7" t="s">
        <v>2228</v>
      </c>
    </row>
    <row r="467" spans="2:5">
      <c r="B467" s="7" t="s">
        <v>2942</v>
      </c>
      <c r="C467" s="7">
        <v>505506</v>
      </c>
      <c r="D467" s="7" t="s">
        <v>2213</v>
      </c>
      <c r="E467" s="7" t="s">
        <v>2306</v>
      </c>
    </row>
    <row r="468" spans="2:5">
      <c r="B468" s="7" t="s">
        <v>2943</v>
      </c>
      <c r="C468" s="7">
        <v>523850</v>
      </c>
      <c r="D468" s="7" t="s">
        <v>2213</v>
      </c>
      <c r="E468" s="7" t="s">
        <v>2221</v>
      </c>
    </row>
    <row r="469" spans="2:5">
      <c r="B469" s="7" t="s">
        <v>2944</v>
      </c>
      <c r="C469" s="7">
        <v>523168</v>
      </c>
      <c r="D469" s="7" t="s">
        <v>2213</v>
      </c>
      <c r="E469" s="7" t="s">
        <v>2427</v>
      </c>
    </row>
    <row r="470" spans="2:5">
      <c r="B470" s="7" t="s">
        <v>2945</v>
      </c>
      <c r="C470" s="7">
        <v>508933</v>
      </c>
      <c r="D470" s="7" t="s">
        <v>2946</v>
      </c>
      <c r="E470" s="7" t="s">
        <v>2228</v>
      </c>
    </row>
    <row r="471" spans="2:5">
      <c r="B471" s="7" t="s">
        <v>2947</v>
      </c>
      <c r="C471" s="7">
        <v>512063</v>
      </c>
      <c r="D471" s="7" t="s">
        <v>2213</v>
      </c>
      <c r="E471" s="7" t="s">
        <v>2235</v>
      </c>
    </row>
    <row r="472" spans="2:5">
      <c r="B472" s="7" t="s">
        <v>2948</v>
      </c>
      <c r="C472" s="7">
        <v>536965</v>
      </c>
      <c r="D472" s="7" t="s">
        <v>2213</v>
      </c>
      <c r="E472" s="7" t="s">
        <v>2230</v>
      </c>
    </row>
    <row r="473" spans="2:5">
      <c r="B473" s="7" t="s">
        <v>2949</v>
      </c>
      <c r="C473" s="7">
        <v>508136</v>
      </c>
      <c r="D473" s="7" t="s">
        <v>2213</v>
      </c>
      <c r="E473" s="7" t="s">
        <v>2620</v>
      </c>
    </row>
    <row r="474" spans="2:5">
      <c r="B474" s="7" t="s">
        <v>2950</v>
      </c>
      <c r="C474" s="7">
        <v>532507</v>
      </c>
      <c r="D474" s="7" t="s">
        <v>2951</v>
      </c>
      <c r="E474" s="7" t="s">
        <v>2952</v>
      </c>
    </row>
    <row r="475" spans="2:5">
      <c r="B475" s="7" t="s">
        <v>2953</v>
      </c>
      <c r="C475" s="7">
        <v>537766</v>
      </c>
      <c r="D475" s="7" t="s">
        <v>2213</v>
      </c>
      <c r="E475" s="7" t="s">
        <v>2511</v>
      </c>
    </row>
    <row r="476" spans="2:5">
      <c r="B476" s="7" t="s">
        <v>2954</v>
      </c>
      <c r="C476" s="7">
        <v>532719</v>
      </c>
      <c r="D476" s="7" t="s">
        <v>2955</v>
      </c>
      <c r="E476" s="7" t="s">
        <v>2299</v>
      </c>
    </row>
    <row r="477" spans="2:5">
      <c r="B477" s="7" t="s">
        <v>2956</v>
      </c>
      <c r="C477" s="7">
        <v>523019</v>
      </c>
      <c r="D477" s="7" t="s">
        <v>2213</v>
      </c>
      <c r="E477" s="7" t="s">
        <v>2196</v>
      </c>
    </row>
    <row r="478" spans="2:5">
      <c r="B478" s="7" t="s">
        <v>2957</v>
      </c>
      <c r="C478" s="7">
        <v>523186</v>
      </c>
      <c r="D478" s="7" t="s">
        <v>2213</v>
      </c>
      <c r="E478" s="7" t="s">
        <v>2207</v>
      </c>
    </row>
    <row r="479" spans="2:5">
      <c r="B479" s="7" t="s">
        <v>2958</v>
      </c>
      <c r="C479" s="7">
        <v>523186</v>
      </c>
      <c r="D479" s="7" t="s">
        <v>2213</v>
      </c>
      <c r="E479" s="7" t="s">
        <v>2207</v>
      </c>
    </row>
    <row r="480" spans="2:5">
      <c r="B480" s="7" t="s">
        <v>2959</v>
      </c>
      <c r="C480" s="7" t="s">
        <v>2213</v>
      </c>
      <c r="D480" s="7" t="s">
        <v>2960</v>
      </c>
      <c r="E480" s="7" t="s">
        <v>2224</v>
      </c>
    </row>
    <row r="481" spans="2:5">
      <c r="B481" s="7" t="s">
        <v>2961</v>
      </c>
      <c r="C481" s="7">
        <v>542206</v>
      </c>
      <c r="D481" s="7" t="s">
        <v>2962</v>
      </c>
      <c r="E481" s="7" t="s">
        <v>2579</v>
      </c>
    </row>
    <row r="482" spans="2:5">
      <c r="B482" s="7" t="s">
        <v>2963</v>
      </c>
      <c r="C482" s="7">
        <v>531268</v>
      </c>
      <c r="D482" s="7" t="s">
        <v>2213</v>
      </c>
      <c r="E482" s="7" t="s">
        <v>2306</v>
      </c>
    </row>
    <row r="483" spans="2:5">
      <c r="B483" s="7" t="s">
        <v>2964</v>
      </c>
      <c r="C483" s="7">
        <v>532380</v>
      </c>
      <c r="D483" s="7" t="s">
        <v>2213</v>
      </c>
      <c r="E483" s="7" t="s">
        <v>2216</v>
      </c>
    </row>
    <row r="484" spans="2:5">
      <c r="B484" s="7" t="s">
        <v>2965</v>
      </c>
      <c r="C484" s="7">
        <v>524516</v>
      </c>
      <c r="D484" s="7" t="s">
        <v>2213</v>
      </c>
      <c r="E484" s="7" t="s">
        <v>2251</v>
      </c>
    </row>
    <row r="485" spans="2:5">
      <c r="B485" s="7" t="s">
        <v>2966</v>
      </c>
      <c r="C485" s="7">
        <v>532989</v>
      </c>
      <c r="D485" s="7" t="s">
        <v>2967</v>
      </c>
      <c r="E485" s="7" t="s">
        <v>2251</v>
      </c>
    </row>
    <row r="486" spans="2:5">
      <c r="B486" s="7" t="s">
        <v>2968</v>
      </c>
      <c r="C486" s="7">
        <v>530197</v>
      </c>
      <c r="D486" s="7" t="s">
        <v>2213</v>
      </c>
      <c r="E486" s="7" t="s">
        <v>2373</v>
      </c>
    </row>
    <row r="487" spans="2:5">
      <c r="B487" s="7" t="s">
        <v>2969</v>
      </c>
      <c r="C487" s="7">
        <v>511724</v>
      </c>
      <c r="D487" s="7" t="s">
        <v>2213</v>
      </c>
      <c r="E487" s="7" t="s">
        <v>2230</v>
      </c>
    </row>
    <row r="488" spans="2:5">
      <c r="B488" s="7" t="s">
        <v>2970</v>
      </c>
      <c r="C488" s="7">
        <v>532977</v>
      </c>
      <c r="D488" s="7" t="s">
        <v>2971</v>
      </c>
      <c r="E488" s="7" t="s">
        <v>2871</v>
      </c>
    </row>
    <row r="489" spans="2:5">
      <c r="B489" s="7" t="s">
        <v>2972</v>
      </c>
      <c r="C489" s="7" t="s">
        <v>2213</v>
      </c>
      <c r="D489" s="7" t="s">
        <v>2973</v>
      </c>
      <c r="E489" s="7" t="s">
        <v>2395</v>
      </c>
    </row>
    <row r="490" spans="2:5">
      <c r="B490" s="7" t="s">
        <v>2974</v>
      </c>
      <c r="C490" s="7">
        <v>533229</v>
      </c>
      <c r="D490" s="7" t="s">
        <v>2975</v>
      </c>
      <c r="E490" s="7" t="s">
        <v>2395</v>
      </c>
    </row>
    <row r="491" spans="2:5">
      <c r="B491" s="7" t="s">
        <v>2976</v>
      </c>
      <c r="C491" s="7">
        <v>500031</v>
      </c>
      <c r="D491" s="7" t="s">
        <v>2977</v>
      </c>
      <c r="E491" s="7" t="s">
        <v>2978</v>
      </c>
    </row>
    <row r="492" spans="2:5">
      <c r="B492" s="7" t="s">
        <v>2979</v>
      </c>
      <c r="C492" s="7">
        <v>500034</v>
      </c>
      <c r="D492" s="7" t="s">
        <v>2980</v>
      </c>
      <c r="E492" s="7" t="s">
        <v>2230</v>
      </c>
    </row>
    <row r="493" spans="2:5">
      <c r="B493" s="7" t="s">
        <v>2981</v>
      </c>
      <c r="C493" s="7">
        <v>532978</v>
      </c>
      <c r="D493" s="7" t="s">
        <v>2982</v>
      </c>
      <c r="E493" s="7" t="s">
        <v>2379</v>
      </c>
    </row>
    <row r="494" spans="2:5">
      <c r="B494" s="7" t="s">
        <v>2983</v>
      </c>
      <c r="C494" s="7">
        <v>512261</v>
      </c>
      <c r="D494" s="7" t="s">
        <v>2213</v>
      </c>
      <c r="E494" s="7" t="s">
        <v>2235</v>
      </c>
    </row>
    <row r="495" spans="2:5">
      <c r="B495" s="7" t="s">
        <v>2984</v>
      </c>
      <c r="C495" s="7">
        <v>539872</v>
      </c>
      <c r="D495" s="7" t="s">
        <v>2213</v>
      </c>
      <c r="E495" s="7" t="s">
        <v>2251</v>
      </c>
    </row>
    <row r="496" spans="2:5">
      <c r="B496" s="7" t="s">
        <v>2985</v>
      </c>
      <c r="C496" s="7">
        <v>500032</v>
      </c>
      <c r="D496" s="7" t="s">
        <v>2986</v>
      </c>
      <c r="E496" s="7" t="s">
        <v>2912</v>
      </c>
    </row>
    <row r="497" spans="2:5">
      <c r="B497" s="7" t="s">
        <v>2987</v>
      </c>
      <c r="C497" s="7">
        <v>500490</v>
      </c>
      <c r="D497" s="7" t="s">
        <v>2988</v>
      </c>
      <c r="E497" s="7" t="s">
        <v>2379</v>
      </c>
    </row>
    <row r="498" spans="2:5">
      <c r="B498" s="7" t="s">
        <v>2989</v>
      </c>
      <c r="C498" s="7">
        <v>507944</v>
      </c>
      <c r="D498" s="7" t="s">
        <v>2213</v>
      </c>
      <c r="E498" s="7" t="s">
        <v>2221</v>
      </c>
    </row>
    <row r="499" spans="2:5">
      <c r="B499" s="7" t="s">
        <v>2990</v>
      </c>
      <c r="C499" s="7">
        <v>511139</v>
      </c>
      <c r="D499" s="7" t="s">
        <v>2213</v>
      </c>
      <c r="E499" s="7" t="s">
        <v>2634</v>
      </c>
    </row>
    <row r="500" spans="2:5">
      <c r="B500" s="7" t="s">
        <v>2991</v>
      </c>
      <c r="C500" s="7">
        <v>524824</v>
      </c>
      <c r="D500" s="7" t="s">
        <v>2992</v>
      </c>
      <c r="E500" s="7" t="s">
        <v>2251</v>
      </c>
    </row>
    <row r="501" spans="2:5">
      <c r="B501" s="7" t="s">
        <v>2993</v>
      </c>
      <c r="C501" s="7">
        <v>530999</v>
      </c>
      <c r="D501" s="7" t="s">
        <v>2994</v>
      </c>
      <c r="E501" s="7" t="s">
        <v>2261</v>
      </c>
    </row>
    <row r="502" spans="2:5">
      <c r="B502" s="7" t="s">
        <v>2995</v>
      </c>
      <c r="C502" s="7">
        <v>532382</v>
      </c>
      <c r="D502" s="7" t="s">
        <v>2996</v>
      </c>
      <c r="E502" s="7" t="s">
        <v>2952</v>
      </c>
    </row>
    <row r="503" spans="2:5">
      <c r="B503" s="7" t="s">
        <v>2997</v>
      </c>
      <c r="C503" s="7">
        <v>513142</v>
      </c>
      <c r="D503" s="7" t="s">
        <v>2213</v>
      </c>
      <c r="E503" s="7" t="s">
        <v>2245</v>
      </c>
    </row>
    <row r="504" spans="2:5">
      <c r="B504" s="7" t="s">
        <v>2998</v>
      </c>
      <c r="C504" s="7" t="s">
        <v>2213</v>
      </c>
      <c r="D504" s="7" t="s">
        <v>2999</v>
      </c>
      <c r="E504" s="7" t="s">
        <v>3000</v>
      </c>
    </row>
    <row r="505" spans="2:5">
      <c r="B505" s="7" t="s">
        <v>3001</v>
      </c>
      <c r="C505" s="7">
        <v>539834</v>
      </c>
      <c r="D505" s="7" t="s">
        <v>2213</v>
      </c>
      <c r="E505" s="7" t="s">
        <v>2235</v>
      </c>
    </row>
    <row r="506" spans="2:5">
      <c r="B506" s="7" t="s">
        <v>3002</v>
      </c>
      <c r="C506" s="7">
        <v>502355</v>
      </c>
      <c r="D506" s="7" t="s">
        <v>3003</v>
      </c>
      <c r="E506" s="7" t="s">
        <v>2693</v>
      </c>
    </row>
    <row r="507" spans="2:5">
      <c r="B507" s="7" t="s">
        <v>3004</v>
      </c>
      <c r="C507" s="7">
        <v>539251</v>
      </c>
      <c r="D507" s="7" t="s">
        <v>3005</v>
      </c>
      <c r="E507" s="7" t="s">
        <v>2408</v>
      </c>
    </row>
    <row r="508" spans="2:5">
      <c r="B508" s="7" t="s">
        <v>3006</v>
      </c>
      <c r="C508" s="7">
        <v>500102</v>
      </c>
      <c r="D508" s="7" t="s">
        <v>3007</v>
      </c>
      <c r="E508" s="7" t="s">
        <v>2207</v>
      </c>
    </row>
    <row r="509" spans="2:5">
      <c r="B509" s="7" t="s">
        <v>3008</v>
      </c>
      <c r="C509" s="7">
        <v>523319</v>
      </c>
      <c r="D509" s="7" t="s">
        <v>3009</v>
      </c>
      <c r="E509" s="7" t="s">
        <v>2202</v>
      </c>
    </row>
    <row r="510" spans="2:5">
      <c r="B510" s="7" t="s">
        <v>3010</v>
      </c>
      <c r="C510" s="7">
        <v>532485</v>
      </c>
      <c r="D510" s="7" t="s">
        <v>2213</v>
      </c>
      <c r="E510" s="7" t="s">
        <v>2230</v>
      </c>
    </row>
    <row r="511" spans="2:5">
      <c r="B511" s="7" t="s">
        <v>3011</v>
      </c>
      <c r="C511" s="7">
        <v>500038</v>
      </c>
      <c r="D511" s="7" t="s">
        <v>3012</v>
      </c>
      <c r="E511" s="7" t="s">
        <v>2912</v>
      </c>
    </row>
    <row r="512" spans="2:5">
      <c r="B512" s="7" t="s">
        <v>3013</v>
      </c>
      <c r="C512" s="7">
        <v>520127</v>
      </c>
      <c r="D512" s="7" t="s">
        <v>2213</v>
      </c>
      <c r="E512" s="7" t="s">
        <v>2285</v>
      </c>
    </row>
    <row r="513" spans="2:5">
      <c r="B513" s="7" t="s">
        <v>3014</v>
      </c>
      <c r="C513" s="7">
        <v>519295</v>
      </c>
      <c r="D513" s="7" t="s">
        <v>2213</v>
      </c>
      <c r="E513" s="7" t="s">
        <v>2273</v>
      </c>
    </row>
    <row r="514" spans="2:5">
      <c r="B514" s="7" t="s">
        <v>3015</v>
      </c>
      <c r="C514" s="7">
        <v>531591</v>
      </c>
      <c r="D514" s="7" t="s">
        <v>2213</v>
      </c>
      <c r="E514" s="7" t="s">
        <v>2230</v>
      </c>
    </row>
    <row r="515" spans="2:5">
      <c r="B515" s="7" t="s">
        <v>3016</v>
      </c>
      <c r="C515" s="7">
        <v>526849</v>
      </c>
      <c r="D515" s="7" t="s">
        <v>3017</v>
      </c>
      <c r="E515" s="7" t="s">
        <v>2327</v>
      </c>
    </row>
    <row r="516" spans="2:5">
      <c r="B516" s="7" t="s">
        <v>3018</v>
      </c>
      <c r="C516" s="7">
        <v>509053</v>
      </c>
      <c r="D516" s="7" t="s">
        <v>2213</v>
      </c>
      <c r="E516" s="7" t="s">
        <v>2634</v>
      </c>
    </row>
    <row r="517" spans="2:5">
      <c r="B517" s="7" t="s">
        <v>3019</v>
      </c>
      <c r="C517" s="7">
        <v>500039</v>
      </c>
      <c r="D517" s="7" t="s">
        <v>3020</v>
      </c>
      <c r="E517" s="7" t="s">
        <v>2568</v>
      </c>
    </row>
    <row r="518" spans="2:5">
      <c r="B518" s="7" t="s">
        <v>3021</v>
      </c>
      <c r="C518" s="7">
        <v>541153</v>
      </c>
      <c r="D518" s="7" t="s">
        <v>3022</v>
      </c>
      <c r="E518" s="7" t="s">
        <v>2531</v>
      </c>
    </row>
    <row r="519" spans="2:5">
      <c r="B519" s="7" t="s">
        <v>3023</v>
      </c>
      <c r="C519" s="7">
        <v>532946</v>
      </c>
      <c r="D519" s="7" t="s">
        <v>3024</v>
      </c>
      <c r="E519" s="7" t="s">
        <v>2327</v>
      </c>
    </row>
    <row r="520" spans="2:5">
      <c r="B520" s="7" t="s">
        <v>3025</v>
      </c>
      <c r="C520" s="7">
        <v>539120</v>
      </c>
      <c r="D520" s="7" t="s">
        <v>2213</v>
      </c>
      <c r="E520" s="7" t="s">
        <v>2450</v>
      </c>
    </row>
    <row r="521" spans="2:5">
      <c r="B521" s="7" t="s">
        <v>3026</v>
      </c>
      <c r="C521" s="7">
        <v>532134</v>
      </c>
      <c r="D521" s="7" t="s">
        <v>3027</v>
      </c>
      <c r="E521" s="7" t="s">
        <v>2531</v>
      </c>
    </row>
    <row r="522" spans="2:5">
      <c r="B522" s="7" t="s">
        <v>3028</v>
      </c>
      <c r="C522" s="7">
        <v>532149</v>
      </c>
      <c r="D522" s="7" t="s">
        <v>3029</v>
      </c>
      <c r="E522" s="7" t="s">
        <v>2531</v>
      </c>
    </row>
    <row r="523" spans="2:5">
      <c r="B523" s="7" t="s">
        <v>3030</v>
      </c>
      <c r="C523" s="7">
        <v>532525</v>
      </c>
      <c r="D523" s="7" t="s">
        <v>3031</v>
      </c>
      <c r="E523" s="7" t="s">
        <v>2531</v>
      </c>
    </row>
    <row r="524" spans="2:5">
      <c r="B524" s="7" t="s">
        <v>3032</v>
      </c>
      <c r="C524" s="7" t="s">
        <v>2213</v>
      </c>
      <c r="D524" s="7" t="s">
        <v>3033</v>
      </c>
      <c r="E524" s="7" t="s">
        <v>2224</v>
      </c>
    </row>
    <row r="525" spans="2:5">
      <c r="B525" s="7" t="s">
        <v>3034</v>
      </c>
      <c r="C525" s="7">
        <v>532674</v>
      </c>
      <c r="D525" s="7" t="s">
        <v>3035</v>
      </c>
      <c r="E525" s="7" t="s">
        <v>2228</v>
      </c>
    </row>
    <row r="526" spans="2:5">
      <c r="B526" s="7" t="s">
        <v>3036</v>
      </c>
      <c r="C526" s="7">
        <v>500041</v>
      </c>
      <c r="D526" s="7" t="s">
        <v>3037</v>
      </c>
      <c r="E526" s="7" t="s">
        <v>2912</v>
      </c>
    </row>
    <row r="527" spans="2:5">
      <c r="B527" s="7" t="s">
        <v>3038</v>
      </c>
      <c r="C527" s="7" t="s">
        <v>2213</v>
      </c>
      <c r="D527" s="7" t="s">
        <v>3039</v>
      </c>
      <c r="E527" s="7" t="s">
        <v>2224</v>
      </c>
    </row>
    <row r="528" spans="2:5">
      <c r="B528" s="7" t="s">
        <v>3040</v>
      </c>
      <c r="C528" s="7">
        <v>538546</v>
      </c>
      <c r="D528" s="7" t="s">
        <v>2213</v>
      </c>
      <c r="E528" s="7" t="s">
        <v>2536</v>
      </c>
    </row>
    <row r="529" spans="2:5">
      <c r="B529" s="7" t="s">
        <v>3041</v>
      </c>
      <c r="C529" s="7">
        <v>519353</v>
      </c>
      <c r="D529" s="7" t="s">
        <v>2213</v>
      </c>
      <c r="E529" s="7" t="s">
        <v>2620</v>
      </c>
    </row>
    <row r="530" spans="2:5">
      <c r="B530" s="7" t="s">
        <v>3042</v>
      </c>
      <c r="C530" s="7">
        <v>503722</v>
      </c>
      <c r="D530" s="7" t="s">
        <v>3043</v>
      </c>
      <c r="E530" s="7" t="s">
        <v>2228</v>
      </c>
    </row>
    <row r="531" spans="2:5">
      <c r="B531" s="7" t="s">
        <v>3044</v>
      </c>
      <c r="C531" s="7">
        <v>532916</v>
      </c>
      <c r="D531" s="7" t="s">
        <v>3045</v>
      </c>
      <c r="E531" s="7" t="s">
        <v>2226</v>
      </c>
    </row>
    <row r="532" spans="2:5">
      <c r="B532" s="7" t="s">
        <v>3046</v>
      </c>
      <c r="C532" s="7">
        <v>513502</v>
      </c>
      <c r="D532" s="7" t="s">
        <v>2213</v>
      </c>
      <c r="E532" s="7" t="s">
        <v>2287</v>
      </c>
    </row>
    <row r="533" spans="2:5">
      <c r="B533" s="7" t="s">
        <v>3047</v>
      </c>
      <c r="C533" s="7">
        <v>532336</v>
      </c>
      <c r="D533" s="7" t="s">
        <v>2213</v>
      </c>
      <c r="E533" s="7" t="s">
        <v>2306</v>
      </c>
    </row>
    <row r="534" spans="2:5">
      <c r="B534" s="7" t="s">
        <v>3048</v>
      </c>
      <c r="C534" s="7">
        <v>532694</v>
      </c>
      <c r="D534" s="7" t="s">
        <v>3049</v>
      </c>
      <c r="E534" s="7" t="s">
        <v>2634</v>
      </c>
    </row>
    <row r="535" spans="2:5">
      <c r="B535" s="7" t="s">
        <v>3050</v>
      </c>
      <c r="C535" s="7">
        <v>532694</v>
      </c>
      <c r="D535" s="7" t="s">
        <v>3049</v>
      </c>
      <c r="E535" s="7" t="s">
        <v>2634</v>
      </c>
    </row>
    <row r="536" spans="2:5">
      <c r="B536" s="7" t="s">
        <v>3051</v>
      </c>
      <c r="C536" s="7">
        <v>524687</v>
      </c>
      <c r="D536" s="7" t="s">
        <v>2213</v>
      </c>
      <c r="E536" s="7" t="s">
        <v>2721</v>
      </c>
    </row>
    <row r="537" spans="2:5">
      <c r="B537" s="7" t="s">
        <v>3052</v>
      </c>
      <c r="C537" s="7">
        <v>524687</v>
      </c>
      <c r="D537" s="7" t="s">
        <v>2213</v>
      </c>
      <c r="E537" s="7" t="s">
        <v>2721</v>
      </c>
    </row>
    <row r="538" spans="2:5">
      <c r="B538" s="7" t="s">
        <v>3053</v>
      </c>
      <c r="C538" s="7">
        <v>500042</v>
      </c>
      <c r="D538" s="7" t="s">
        <v>3054</v>
      </c>
      <c r="E538" s="7" t="s">
        <v>2373</v>
      </c>
    </row>
    <row r="539" spans="2:5">
      <c r="B539" s="7" t="s">
        <v>3055</v>
      </c>
      <c r="C539" s="7">
        <v>500042</v>
      </c>
      <c r="D539" s="7" t="s">
        <v>3054</v>
      </c>
      <c r="E539" s="7" t="s">
        <v>2373</v>
      </c>
    </row>
    <row r="540" spans="2:5">
      <c r="B540" s="7" t="s">
        <v>3056</v>
      </c>
      <c r="C540" s="7">
        <v>500043</v>
      </c>
      <c r="D540" s="7" t="s">
        <v>3057</v>
      </c>
      <c r="E540" s="7" t="s">
        <v>2639</v>
      </c>
    </row>
    <row r="541" spans="2:5">
      <c r="B541" s="7" t="s">
        <v>3058</v>
      </c>
      <c r="C541" s="7">
        <v>500043</v>
      </c>
      <c r="D541" s="7" t="s">
        <v>3059</v>
      </c>
      <c r="E541" s="7" t="s">
        <v>2639</v>
      </c>
    </row>
    <row r="542" spans="2:5">
      <c r="B542" s="7" t="s">
        <v>3060</v>
      </c>
      <c r="C542" s="7">
        <v>522004</v>
      </c>
      <c r="D542" s="7" t="s">
        <v>2213</v>
      </c>
      <c r="E542" s="7" t="s">
        <v>2221</v>
      </c>
    </row>
    <row r="543" spans="2:5">
      <c r="B543" s="7" t="s">
        <v>3061</v>
      </c>
      <c r="C543" s="7">
        <v>506285</v>
      </c>
      <c r="D543" s="7" t="s">
        <v>3062</v>
      </c>
      <c r="E543" s="7" t="s">
        <v>2357</v>
      </c>
    </row>
    <row r="544" spans="2:5">
      <c r="B544" s="7" t="s">
        <v>3063</v>
      </c>
      <c r="C544" s="7">
        <v>539946</v>
      </c>
      <c r="D544" s="7" t="s">
        <v>2213</v>
      </c>
      <c r="E544" s="7" t="s">
        <v>2230</v>
      </c>
    </row>
    <row r="545" spans="2:5">
      <c r="B545" s="7" t="s">
        <v>3064</v>
      </c>
      <c r="C545" s="7">
        <v>517246</v>
      </c>
      <c r="D545" s="7" t="s">
        <v>2213</v>
      </c>
      <c r="E545" s="7" t="s">
        <v>2755</v>
      </c>
    </row>
    <row r="546" spans="2:5">
      <c r="B546" s="7" t="s">
        <v>3065</v>
      </c>
      <c r="C546" s="7">
        <v>517246</v>
      </c>
      <c r="D546" s="7" t="s">
        <v>2213</v>
      </c>
      <c r="E546" s="7" t="s">
        <v>2755</v>
      </c>
    </row>
    <row r="547" spans="2:5">
      <c r="B547" s="7" t="s">
        <v>3066</v>
      </c>
      <c r="C547" s="7">
        <v>539621</v>
      </c>
      <c r="D547" s="7" t="s">
        <v>2213</v>
      </c>
      <c r="E547" s="7" t="s">
        <v>2230</v>
      </c>
    </row>
    <row r="548" spans="2:5">
      <c r="B548" s="7" t="s">
        <v>3067</v>
      </c>
      <c r="C548" s="7">
        <v>524332</v>
      </c>
      <c r="D548" s="7" t="s">
        <v>2213</v>
      </c>
      <c r="E548" s="7" t="s">
        <v>2462</v>
      </c>
    </row>
    <row r="549" spans="2:5">
      <c r="B549" s="7" t="s">
        <v>3068</v>
      </c>
      <c r="C549" s="7">
        <v>542057</v>
      </c>
      <c r="D549" s="7" t="s">
        <v>2213</v>
      </c>
      <c r="E549" s="7" t="s">
        <v>2611</v>
      </c>
    </row>
    <row r="550" spans="2:5">
      <c r="B550" s="7" t="s">
        <v>3069</v>
      </c>
      <c r="C550" s="7">
        <v>524828</v>
      </c>
      <c r="D550" s="7" t="s">
        <v>2213</v>
      </c>
      <c r="E550" s="7" t="s">
        <v>2251</v>
      </c>
    </row>
    <row r="551" spans="2:5">
      <c r="B551" s="7" t="s">
        <v>3070</v>
      </c>
      <c r="C551" s="7">
        <v>539447</v>
      </c>
      <c r="D551" s="7" t="s">
        <v>3071</v>
      </c>
      <c r="E551" s="7" t="s">
        <v>2408</v>
      </c>
    </row>
    <row r="552" spans="2:5">
      <c r="B552" s="7" t="s">
        <v>3072</v>
      </c>
      <c r="C552" s="7">
        <v>533270</v>
      </c>
      <c r="D552" s="7" t="s">
        <v>3073</v>
      </c>
      <c r="E552" s="7" t="s">
        <v>2536</v>
      </c>
    </row>
    <row r="553" spans="2:5">
      <c r="B553" s="7" t="s">
        <v>3074</v>
      </c>
      <c r="C553" s="7">
        <v>539546</v>
      </c>
      <c r="D553" s="7" t="s">
        <v>2213</v>
      </c>
      <c r="E553" s="7" t="s">
        <v>2235</v>
      </c>
    </row>
    <row r="554" spans="2:5">
      <c r="B554" s="7" t="s">
        <v>3075</v>
      </c>
      <c r="C554" s="7">
        <v>539018</v>
      </c>
      <c r="D554" s="7" t="s">
        <v>2213</v>
      </c>
      <c r="E554" s="7" t="s">
        <v>2245</v>
      </c>
    </row>
    <row r="555" spans="2:5">
      <c r="B555" s="7" t="s">
        <v>3076</v>
      </c>
      <c r="C555" s="7">
        <v>532645</v>
      </c>
      <c r="D555" s="7" t="s">
        <v>2213</v>
      </c>
      <c r="E555" s="7" t="s">
        <v>2235</v>
      </c>
    </row>
    <row r="556" spans="2:5">
      <c r="B556" s="7" t="s">
        <v>3077</v>
      </c>
      <c r="C556" s="7">
        <v>539399</v>
      </c>
      <c r="D556" s="7" t="s">
        <v>2213</v>
      </c>
      <c r="E556" s="7" t="s">
        <v>2228</v>
      </c>
    </row>
    <row r="557" spans="2:5">
      <c r="B557" s="7" t="s">
        <v>3078</v>
      </c>
      <c r="C557" s="7">
        <v>522650</v>
      </c>
      <c r="D557" s="7" t="s">
        <v>2213</v>
      </c>
      <c r="E557" s="7" t="s">
        <v>2398</v>
      </c>
    </row>
    <row r="558" spans="2:5">
      <c r="B558" s="7" t="s">
        <v>3079</v>
      </c>
      <c r="C558" s="7">
        <v>500048</v>
      </c>
      <c r="D558" s="7" t="s">
        <v>3080</v>
      </c>
      <c r="E558" s="7" t="s">
        <v>2291</v>
      </c>
    </row>
    <row r="559" spans="2:5">
      <c r="B559" s="7" t="s">
        <v>3081</v>
      </c>
      <c r="C559" s="7">
        <v>541178</v>
      </c>
      <c r="D559" s="7" t="s">
        <v>2213</v>
      </c>
      <c r="E559" s="7" t="s">
        <v>2398</v>
      </c>
    </row>
    <row r="560" spans="2:5">
      <c r="B560" s="7" t="s">
        <v>3082</v>
      </c>
      <c r="C560" s="7">
        <v>509438</v>
      </c>
      <c r="D560" s="7" t="s">
        <v>2213</v>
      </c>
      <c r="E560" s="7" t="s">
        <v>2414</v>
      </c>
    </row>
    <row r="561" spans="2:5">
      <c r="B561" s="7" t="s">
        <v>3083</v>
      </c>
      <c r="C561" s="7">
        <v>533095</v>
      </c>
      <c r="D561" s="7" t="s">
        <v>2213</v>
      </c>
      <c r="E561" s="7" t="s">
        <v>2230</v>
      </c>
    </row>
    <row r="562" spans="2:5">
      <c r="B562" s="7" t="s">
        <v>3084</v>
      </c>
      <c r="C562" s="7">
        <v>512404</v>
      </c>
      <c r="D562" s="7" t="s">
        <v>2213</v>
      </c>
      <c r="E562" s="7" t="s">
        <v>2245</v>
      </c>
    </row>
    <row r="563" spans="2:5">
      <c r="B563" s="7" t="s">
        <v>3085</v>
      </c>
      <c r="C563" s="7">
        <v>532230</v>
      </c>
      <c r="D563" s="7" t="s">
        <v>2213</v>
      </c>
      <c r="E563" s="7" t="s">
        <v>2228</v>
      </c>
    </row>
    <row r="564" spans="2:5">
      <c r="B564" s="7" t="s">
        <v>3086</v>
      </c>
      <c r="C564" s="7">
        <v>512195</v>
      </c>
      <c r="D564" s="7" t="s">
        <v>2213</v>
      </c>
      <c r="E564" s="7" t="s">
        <v>2634</v>
      </c>
    </row>
    <row r="565" spans="2:5">
      <c r="B565" s="7" t="s">
        <v>3087</v>
      </c>
      <c r="C565" s="7">
        <v>509480</v>
      </c>
      <c r="D565" s="7" t="s">
        <v>3088</v>
      </c>
      <c r="E565" s="7" t="s">
        <v>2490</v>
      </c>
    </row>
    <row r="566" spans="2:5">
      <c r="B566" s="7" t="s">
        <v>3089</v>
      </c>
      <c r="C566" s="7">
        <v>531340</v>
      </c>
      <c r="D566" s="7" t="s">
        <v>2213</v>
      </c>
      <c r="E566" s="7" t="s">
        <v>2196</v>
      </c>
    </row>
    <row r="567" spans="2:5">
      <c r="B567" s="7" t="s">
        <v>3090</v>
      </c>
      <c r="C567" s="7">
        <v>524606</v>
      </c>
      <c r="D567" s="7" t="s">
        <v>2213</v>
      </c>
      <c r="E567" s="7" t="s">
        <v>2251</v>
      </c>
    </row>
    <row r="568" spans="2:5">
      <c r="B568" s="7" t="s">
        <v>3091</v>
      </c>
      <c r="C568" s="7">
        <v>531582</v>
      </c>
      <c r="D568" s="7" t="s">
        <v>2213</v>
      </c>
      <c r="E568" s="7" t="s">
        <v>2230</v>
      </c>
    </row>
    <row r="569" spans="2:5">
      <c r="B569" s="7" t="s">
        <v>3092</v>
      </c>
      <c r="C569" s="7">
        <v>508664</v>
      </c>
      <c r="D569" s="7" t="s">
        <v>2213</v>
      </c>
      <c r="E569" s="7" t="s">
        <v>2414</v>
      </c>
    </row>
    <row r="570" spans="2:5">
      <c r="B570" s="7" t="s">
        <v>3093</v>
      </c>
      <c r="C570" s="7" t="s">
        <v>2213</v>
      </c>
      <c r="D570" s="7" t="s">
        <v>3094</v>
      </c>
      <c r="E570" s="7" t="s">
        <v>2224</v>
      </c>
    </row>
    <row r="571" spans="2:5">
      <c r="B571" s="7" t="s">
        <v>3095</v>
      </c>
      <c r="C571" s="7">
        <v>512477</v>
      </c>
      <c r="D571" s="7" t="s">
        <v>2213</v>
      </c>
      <c r="E571" s="7" t="s">
        <v>2228</v>
      </c>
    </row>
    <row r="572" spans="2:5">
      <c r="B572" s="7" t="s">
        <v>3096</v>
      </c>
      <c r="C572" s="7">
        <v>512477</v>
      </c>
      <c r="D572" s="7" t="s">
        <v>2213</v>
      </c>
      <c r="E572" s="7" t="s">
        <v>2228</v>
      </c>
    </row>
    <row r="573" spans="2:5">
      <c r="B573" s="7" t="s">
        <v>3097</v>
      </c>
      <c r="C573" s="7">
        <v>533303</v>
      </c>
      <c r="D573" s="7" t="s">
        <v>3098</v>
      </c>
      <c r="E573" s="7" t="s">
        <v>2379</v>
      </c>
    </row>
    <row r="574" spans="2:5">
      <c r="B574" s="7" t="s">
        <v>3099</v>
      </c>
      <c r="C574" s="7">
        <v>532430</v>
      </c>
      <c r="D574" s="7" t="s">
        <v>3100</v>
      </c>
      <c r="E574" s="7" t="s">
        <v>2352</v>
      </c>
    </row>
    <row r="575" spans="2:5">
      <c r="B575" s="7" t="s">
        <v>3101</v>
      </c>
      <c r="C575" s="7">
        <v>539662</v>
      </c>
      <c r="D575" s="7" t="s">
        <v>2213</v>
      </c>
      <c r="E575" s="7" t="s">
        <v>2230</v>
      </c>
    </row>
    <row r="576" spans="2:5">
      <c r="B576" s="7" t="s">
        <v>3102</v>
      </c>
      <c r="C576" s="7">
        <v>511664</v>
      </c>
      <c r="D576" s="7" t="s">
        <v>2213</v>
      </c>
      <c r="E576" s="7" t="s">
        <v>2216</v>
      </c>
    </row>
    <row r="577" spans="2:5">
      <c r="B577" s="7" t="s">
        <v>3103</v>
      </c>
      <c r="C577" s="7">
        <v>532930</v>
      </c>
      <c r="D577" s="7" t="s">
        <v>3104</v>
      </c>
      <c r="E577" s="7" t="s">
        <v>2256</v>
      </c>
    </row>
    <row r="578" spans="2:5">
      <c r="B578" s="7" t="s">
        <v>3105</v>
      </c>
      <c r="C578" s="7">
        <v>530803</v>
      </c>
      <c r="D578" s="7" t="s">
        <v>3106</v>
      </c>
      <c r="E578" s="7" t="s">
        <v>2261</v>
      </c>
    </row>
    <row r="579" spans="2:5">
      <c r="B579" s="7" t="s">
        <v>3107</v>
      </c>
      <c r="C579" s="7">
        <v>531719</v>
      </c>
      <c r="D579" s="7" t="s">
        <v>2213</v>
      </c>
      <c r="E579" s="7" t="s">
        <v>2357</v>
      </c>
    </row>
    <row r="580" spans="2:5">
      <c r="B580" s="7" t="s">
        <v>3108</v>
      </c>
      <c r="C580" s="7">
        <v>504646</v>
      </c>
      <c r="D580" s="7" t="s">
        <v>2213</v>
      </c>
      <c r="E580" s="7" t="s">
        <v>2568</v>
      </c>
    </row>
    <row r="581" spans="2:5">
      <c r="B581" s="7" t="s">
        <v>3109</v>
      </c>
      <c r="C581" s="7">
        <v>509449</v>
      </c>
      <c r="D581" s="7" t="s">
        <v>2213</v>
      </c>
      <c r="E581" s="7" t="s">
        <v>2261</v>
      </c>
    </row>
    <row r="582" spans="2:5">
      <c r="B582" s="7" t="s">
        <v>3110</v>
      </c>
      <c r="C582" s="7">
        <v>512296</v>
      </c>
      <c r="D582" s="7" t="s">
        <v>3111</v>
      </c>
      <c r="E582" s="7" t="s">
        <v>2287</v>
      </c>
    </row>
    <row r="583" spans="2:5">
      <c r="B583" s="7" t="s">
        <v>3112</v>
      </c>
      <c r="C583" s="7">
        <v>512296</v>
      </c>
      <c r="D583" s="7" t="s">
        <v>3111</v>
      </c>
      <c r="E583" s="7" t="s">
        <v>2287</v>
      </c>
    </row>
    <row r="584" spans="2:5">
      <c r="B584" s="7" t="s">
        <v>3113</v>
      </c>
      <c r="C584" s="7">
        <v>540621</v>
      </c>
      <c r="D584" s="7" t="s">
        <v>3114</v>
      </c>
      <c r="E584" s="7" t="s">
        <v>2299</v>
      </c>
    </row>
    <row r="585" spans="2:5">
      <c r="B585" s="7" t="s">
        <v>3115</v>
      </c>
      <c r="C585" s="7">
        <v>540545</v>
      </c>
      <c r="D585" s="7" t="s">
        <v>2213</v>
      </c>
      <c r="E585" s="7" t="s">
        <v>2327</v>
      </c>
    </row>
    <row r="586" spans="2:5">
      <c r="B586" s="7" t="s">
        <v>3116</v>
      </c>
      <c r="C586" s="7">
        <v>512608</v>
      </c>
      <c r="D586" s="7" t="s">
        <v>3117</v>
      </c>
      <c r="E586" s="7" t="s">
        <v>2327</v>
      </c>
    </row>
    <row r="587" spans="2:5">
      <c r="B587" s="7" t="s">
        <v>3118</v>
      </c>
      <c r="C587" s="7">
        <v>538576</v>
      </c>
      <c r="D587" s="7" t="s">
        <v>2213</v>
      </c>
      <c r="E587" s="7" t="s">
        <v>2299</v>
      </c>
    </row>
    <row r="588" spans="2:5">
      <c r="B588" s="7" t="s">
        <v>3119</v>
      </c>
      <c r="C588" s="7">
        <v>500052</v>
      </c>
      <c r="D588" s="7" t="s">
        <v>3120</v>
      </c>
      <c r="E588" s="7" t="s">
        <v>2373</v>
      </c>
    </row>
    <row r="589" spans="2:5">
      <c r="B589" s="7" t="s">
        <v>3121</v>
      </c>
      <c r="C589" s="7">
        <v>531862</v>
      </c>
      <c r="D589" s="7" t="s">
        <v>2213</v>
      </c>
      <c r="E589" s="7" t="s">
        <v>2721</v>
      </c>
    </row>
    <row r="590" spans="2:5">
      <c r="B590" s="7" t="s">
        <v>3122</v>
      </c>
      <c r="C590" s="7">
        <v>511501</v>
      </c>
      <c r="D590" s="7" t="s">
        <v>2213</v>
      </c>
      <c r="E590" s="7" t="s">
        <v>2196</v>
      </c>
    </row>
    <row r="591" spans="2:5">
      <c r="B591" s="7" t="s">
        <v>3123</v>
      </c>
      <c r="C591" s="7">
        <v>503960</v>
      </c>
      <c r="D591" s="7" t="s">
        <v>3124</v>
      </c>
      <c r="E591" s="7" t="s">
        <v>2511</v>
      </c>
    </row>
    <row r="592" spans="2:5">
      <c r="B592" s="7" t="s">
        <v>3125</v>
      </c>
      <c r="C592" s="7">
        <v>541143</v>
      </c>
      <c r="D592" s="7" t="s">
        <v>3126</v>
      </c>
      <c r="E592" s="7" t="s">
        <v>2686</v>
      </c>
    </row>
    <row r="593" spans="2:5">
      <c r="B593" s="7" t="s">
        <v>3127</v>
      </c>
      <c r="C593" s="7">
        <v>500049</v>
      </c>
      <c r="D593" s="7" t="s">
        <v>3128</v>
      </c>
      <c r="E593" s="7" t="s">
        <v>2686</v>
      </c>
    </row>
    <row r="594" spans="2:5">
      <c r="B594" s="7" t="s">
        <v>3129</v>
      </c>
      <c r="C594" s="7">
        <v>533228</v>
      </c>
      <c r="D594" s="7" t="s">
        <v>3130</v>
      </c>
      <c r="E594" s="7" t="s">
        <v>2230</v>
      </c>
    </row>
    <row r="595" spans="2:5">
      <c r="B595" s="7" t="s">
        <v>3131</v>
      </c>
      <c r="C595" s="7">
        <v>500493</v>
      </c>
      <c r="D595" s="7" t="s">
        <v>3132</v>
      </c>
      <c r="E595" s="7" t="s">
        <v>3133</v>
      </c>
    </row>
    <row r="596" spans="2:5">
      <c r="B596" s="7" t="s">
        <v>3134</v>
      </c>
      <c r="C596" s="7">
        <v>505688</v>
      </c>
      <c r="D596" s="7" t="s">
        <v>3135</v>
      </c>
      <c r="E596" s="7" t="s">
        <v>2568</v>
      </c>
    </row>
    <row r="597" spans="2:5">
      <c r="B597" s="7" t="s">
        <v>3136</v>
      </c>
      <c r="C597" s="7">
        <v>500103</v>
      </c>
      <c r="D597" s="7" t="s">
        <v>3137</v>
      </c>
      <c r="E597" s="7" t="s">
        <v>2256</v>
      </c>
    </row>
    <row r="598" spans="2:5">
      <c r="B598" s="7" t="s">
        <v>3138</v>
      </c>
      <c r="C598" s="7">
        <v>524663</v>
      </c>
      <c r="D598" s="7" t="s">
        <v>2213</v>
      </c>
      <c r="E598" s="7" t="s">
        <v>2251</v>
      </c>
    </row>
    <row r="599" spans="2:5">
      <c r="B599" s="7" t="s">
        <v>3139</v>
      </c>
      <c r="C599" s="7">
        <v>541096</v>
      </c>
      <c r="D599" s="7" t="s">
        <v>2213</v>
      </c>
      <c r="E599" s="7" t="s">
        <v>2251</v>
      </c>
    </row>
    <row r="600" spans="2:5">
      <c r="B600" s="7" t="s">
        <v>3140</v>
      </c>
      <c r="C600" s="7">
        <v>500547</v>
      </c>
      <c r="D600" s="7" t="s">
        <v>3141</v>
      </c>
      <c r="E600" s="7" t="s">
        <v>3142</v>
      </c>
    </row>
    <row r="601" spans="2:5">
      <c r="B601" s="7" t="s">
        <v>3143</v>
      </c>
      <c r="C601" s="7">
        <v>590021</v>
      </c>
      <c r="D601" s="7" t="s">
        <v>3144</v>
      </c>
      <c r="E601" s="7" t="s">
        <v>2357</v>
      </c>
    </row>
    <row r="602" spans="2:5">
      <c r="B602" s="7" t="s">
        <v>3145</v>
      </c>
      <c r="C602" s="7">
        <v>540700</v>
      </c>
      <c r="D602" s="7" t="s">
        <v>3146</v>
      </c>
      <c r="E602" s="7" t="s">
        <v>2808</v>
      </c>
    </row>
    <row r="603" spans="2:5">
      <c r="B603" s="7" t="s">
        <v>3147</v>
      </c>
      <c r="C603" s="7">
        <v>523229</v>
      </c>
      <c r="D603" s="7" t="s">
        <v>2213</v>
      </c>
      <c r="E603" s="7" t="s">
        <v>2568</v>
      </c>
    </row>
    <row r="604" spans="2:5">
      <c r="B604" s="7" t="s">
        <v>3148</v>
      </c>
      <c r="C604" s="7">
        <v>531029</v>
      </c>
      <c r="D604" s="7" t="s">
        <v>2213</v>
      </c>
      <c r="E604" s="7" t="s">
        <v>2235</v>
      </c>
    </row>
    <row r="605" spans="2:5">
      <c r="B605" s="7" t="s">
        <v>3149</v>
      </c>
      <c r="C605" s="7">
        <v>539799</v>
      </c>
      <c r="D605" s="7" t="s">
        <v>3150</v>
      </c>
      <c r="E605" s="7" t="s">
        <v>2536</v>
      </c>
    </row>
    <row r="606" spans="2:5">
      <c r="B606" s="7" t="s">
        <v>3151</v>
      </c>
      <c r="C606" s="7">
        <v>532609</v>
      </c>
      <c r="D606" s="7" t="s">
        <v>3152</v>
      </c>
      <c r="E606" s="7" t="s">
        <v>2291</v>
      </c>
    </row>
    <row r="607" spans="2:5">
      <c r="B607" s="7" t="s">
        <v>3153</v>
      </c>
      <c r="C607" s="7">
        <v>533499</v>
      </c>
      <c r="D607" s="7" t="s">
        <v>3154</v>
      </c>
      <c r="E607" s="7" t="s">
        <v>2199</v>
      </c>
    </row>
    <row r="608" spans="2:5">
      <c r="B608" s="7" t="s">
        <v>3155</v>
      </c>
      <c r="C608" s="7">
        <v>532454</v>
      </c>
      <c r="D608" s="7" t="s">
        <v>3156</v>
      </c>
      <c r="E608" s="7" t="s">
        <v>3157</v>
      </c>
    </row>
    <row r="609" spans="2:5">
      <c r="B609" s="7" t="s">
        <v>3158</v>
      </c>
      <c r="C609" s="7">
        <v>534816</v>
      </c>
      <c r="D609" s="7" t="s">
        <v>3159</v>
      </c>
      <c r="E609" s="7" t="s">
        <v>3160</v>
      </c>
    </row>
    <row r="610" spans="2:5">
      <c r="B610" s="7" t="s">
        <v>3161</v>
      </c>
      <c r="C610" s="7">
        <v>526666</v>
      </c>
      <c r="D610" s="7" t="s">
        <v>3162</v>
      </c>
      <c r="E610" s="7" t="s">
        <v>2327</v>
      </c>
    </row>
    <row r="611" spans="2:5">
      <c r="B611" s="7" t="s">
        <v>3163</v>
      </c>
      <c r="C611" s="7">
        <v>524534</v>
      </c>
      <c r="D611" s="7" t="s">
        <v>2213</v>
      </c>
      <c r="E611" s="7" t="s">
        <v>2357</v>
      </c>
    </row>
    <row r="612" spans="2:5">
      <c r="B612" s="7" t="s">
        <v>3164</v>
      </c>
      <c r="C612" s="7">
        <v>540956</v>
      </c>
      <c r="D612" s="7" t="s">
        <v>2213</v>
      </c>
      <c r="E612" s="7" t="s">
        <v>2214</v>
      </c>
    </row>
    <row r="613" spans="2:5">
      <c r="B613" s="7" t="s">
        <v>3165</v>
      </c>
      <c r="C613" s="7">
        <v>540956</v>
      </c>
      <c r="D613" s="7" t="s">
        <v>2213</v>
      </c>
      <c r="E613" s="7" t="s">
        <v>2214</v>
      </c>
    </row>
    <row r="614" spans="2:5">
      <c r="B614" s="7" t="s">
        <v>3166</v>
      </c>
      <c r="C614" s="7">
        <v>514272</v>
      </c>
      <c r="D614" s="7" t="s">
        <v>2213</v>
      </c>
      <c r="E614" s="7" t="s">
        <v>2228</v>
      </c>
    </row>
    <row r="615" spans="2:5">
      <c r="B615" s="7" t="s">
        <v>3167</v>
      </c>
      <c r="C615" s="7">
        <v>533108</v>
      </c>
      <c r="D615" s="7" t="s">
        <v>2213</v>
      </c>
      <c r="E615" s="7" t="s">
        <v>2228</v>
      </c>
    </row>
    <row r="616" spans="2:5">
      <c r="B616" s="7" t="s">
        <v>3168</v>
      </c>
      <c r="C616" s="7">
        <v>506027</v>
      </c>
      <c r="D616" s="7" t="s">
        <v>2213</v>
      </c>
      <c r="E616" s="7" t="s">
        <v>2518</v>
      </c>
    </row>
    <row r="617" spans="2:5">
      <c r="B617" s="7" t="s">
        <v>3169</v>
      </c>
      <c r="C617" s="7">
        <v>500055</v>
      </c>
      <c r="D617" s="7" t="s">
        <v>3170</v>
      </c>
      <c r="E617" s="7" t="s">
        <v>2245</v>
      </c>
    </row>
    <row r="618" spans="2:5">
      <c r="B618" s="7" t="s">
        <v>3171</v>
      </c>
      <c r="C618" s="7">
        <v>540061</v>
      </c>
      <c r="D618" s="7" t="s">
        <v>3172</v>
      </c>
      <c r="E618" s="7" t="s">
        <v>2226</v>
      </c>
    </row>
    <row r="619" spans="2:5">
      <c r="B619" s="7" t="s">
        <v>3173</v>
      </c>
      <c r="C619" s="7">
        <v>500058</v>
      </c>
      <c r="D619" s="7" t="s">
        <v>2213</v>
      </c>
      <c r="E619" s="7" t="s">
        <v>2245</v>
      </c>
    </row>
    <row r="620" spans="2:5">
      <c r="B620" s="7" t="s">
        <v>3174</v>
      </c>
      <c r="C620" s="7">
        <v>524723</v>
      </c>
      <c r="D620" s="7" t="s">
        <v>2213</v>
      </c>
      <c r="E620" s="7" t="s">
        <v>2235</v>
      </c>
    </row>
    <row r="621" spans="2:5">
      <c r="B621" s="7" t="s">
        <v>3175</v>
      </c>
      <c r="C621" s="7">
        <v>533321</v>
      </c>
      <c r="D621" s="7" t="s">
        <v>3176</v>
      </c>
      <c r="E621" s="7" t="s">
        <v>2511</v>
      </c>
    </row>
    <row r="622" spans="2:5">
      <c r="B622" s="7" t="s">
        <v>3177</v>
      </c>
      <c r="C622" s="7">
        <v>526853</v>
      </c>
      <c r="D622" s="7" t="s">
        <v>2213</v>
      </c>
      <c r="E622" s="7" t="s">
        <v>3178</v>
      </c>
    </row>
    <row r="623" spans="2:5">
      <c r="B623" s="7" t="s">
        <v>3179</v>
      </c>
      <c r="C623" s="7">
        <v>505681</v>
      </c>
      <c r="D623" s="7" t="s">
        <v>2213</v>
      </c>
      <c r="E623" s="7" t="s">
        <v>2568</v>
      </c>
    </row>
    <row r="624" spans="2:5">
      <c r="B624" s="7" t="s">
        <v>3180</v>
      </c>
      <c r="C624" s="7">
        <v>500059</v>
      </c>
      <c r="D624" s="7" t="s">
        <v>3181</v>
      </c>
      <c r="E624" s="7" t="s">
        <v>2379</v>
      </c>
    </row>
    <row r="625" spans="2:5">
      <c r="B625" s="7" t="s">
        <v>3182</v>
      </c>
      <c r="C625" s="7">
        <v>523054</v>
      </c>
      <c r="D625" s="7" t="s">
        <v>2213</v>
      </c>
      <c r="E625" s="7" t="s">
        <v>2228</v>
      </c>
    </row>
    <row r="626" spans="2:5">
      <c r="B626" s="7" t="s">
        <v>3183</v>
      </c>
      <c r="C626" s="7">
        <v>540148</v>
      </c>
      <c r="D626" s="7" t="s">
        <v>2213</v>
      </c>
      <c r="E626" s="7" t="s">
        <v>2327</v>
      </c>
    </row>
    <row r="627" spans="2:5">
      <c r="B627" s="7" t="s">
        <v>3184</v>
      </c>
      <c r="C627" s="7">
        <v>514215</v>
      </c>
      <c r="D627" s="7" t="s">
        <v>2213</v>
      </c>
      <c r="E627" s="7" t="s">
        <v>2228</v>
      </c>
    </row>
    <row r="628" spans="2:5">
      <c r="B628" s="7" t="s">
        <v>3185</v>
      </c>
      <c r="C628" s="7">
        <v>535620</v>
      </c>
      <c r="D628" s="7" t="s">
        <v>2213</v>
      </c>
      <c r="E628" s="7" t="s">
        <v>2235</v>
      </c>
    </row>
    <row r="629" spans="2:5">
      <c r="B629" s="7" t="s">
        <v>3186</v>
      </c>
      <c r="C629" s="7">
        <v>534535</v>
      </c>
      <c r="D629" s="7" t="s">
        <v>2213</v>
      </c>
      <c r="E629" s="7" t="s">
        <v>2207</v>
      </c>
    </row>
    <row r="630" spans="2:5">
      <c r="B630" s="7" t="s">
        <v>3187</v>
      </c>
      <c r="C630" s="7">
        <v>532523</v>
      </c>
      <c r="D630" s="7" t="s">
        <v>3188</v>
      </c>
      <c r="E630" s="7" t="s">
        <v>2551</v>
      </c>
    </row>
    <row r="631" spans="2:5">
      <c r="B631" s="7" t="s">
        <v>3189</v>
      </c>
      <c r="C631" s="7">
        <v>524396</v>
      </c>
      <c r="D631" s="7" t="s">
        <v>3190</v>
      </c>
      <c r="E631" s="7" t="s">
        <v>2251</v>
      </c>
    </row>
    <row r="632" spans="2:5">
      <c r="B632" s="7" t="s">
        <v>3191</v>
      </c>
      <c r="C632" s="7">
        <v>532330</v>
      </c>
      <c r="D632" s="7" t="s">
        <v>2213</v>
      </c>
      <c r="E632" s="7" t="s">
        <v>2333</v>
      </c>
    </row>
    <row r="633" spans="2:5">
      <c r="B633" s="7" t="s">
        <v>3192</v>
      </c>
      <c r="C633" s="7">
        <v>538364</v>
      </c>
      <c r="D633" s="7" t="s">
        <v>2213</v>
      </c>
      <c r="E633" s="7" t="s">
        <v>2228</v>
      </c>
    </row>
    <row r="634" spans="2:5">
      <c r="B634" s="7" t="s">
        <v>3193</v>
      </c>
      <c r="C634" s="7">
        <v>500060</v>
      </c>
      <c r="D634" s="7" t="s">
        <v>3194</v>
      </c>
      <c r="E634" s="7" t="s">
        <v>2511</v>
      </c>
    </row>
    <row r="635" spans="2:5">
      <c r="B635" s="7" t="s">
        <v>3195</v>
      </c>
      <c r="C635" s="7">
        <v>500335</v>
      </c>
      <c r="D635" s="7" t="s">
        <v>3196</v>
      </c>
      <c r="E635" s="7" t="s">
        <v>2226</v>
      </c>
    </row>
    <row r="636" spans="2:5">
      <c r="B636" s="7" t="s">
        <v>3197</v>
      </c>
      <c r="C636" s="7">
        <v>533006</v>
      </c>
      <c r="D636" s="7" t="s">
        <v>2213</v>
      </c>
      <c r="E636" s="7" t="s">
        <v>2228</v>
      </c>
    </row>
    <row r="637" spans="2:5">
      <c r="B637" s="7" t="s">
        <v>3198</v>
      </c>
      <c r="C637" s="7">
        <v>533006</v>
      </c>
      <c r="D637" s="7" t="s">
        <v>2213</v>
      </c>
      <c r="E637" s="7" t="s">
        <v>2228</v>
      </c>
    </row>
    <row r="638" spans="2:5">
      <c r="B638" s="7" t="s">
        <v>3199</v>
      </c>
      <c r="C638" s="7">
        <v>522105</v>
      </c>
      <c r="D638" s="7" t="s">
        <v>2213</v>
      </c>
      <c r="E638" s="7" t="s">
        <v>2221</v>
      </c>
    </row>
    <row r="639" spans="2:5">
      <c r="B639" s="7" t="s">
        <v>3200</v>
      </c>
      <c r="C639" s="7">
        <v>533408</v>
      </c>
      <c r="D639" s="7" t="s">
        <v>3201</v>
      </c>
      <c r="E639" s="7" t="s">
        <v>2196</v>
      </c>
    </row>
    <row r="640" spans="2:5">
      <c r="B640" s="7" t="s">
        <v>3202</v>
      </c>
      <c r="C640" s="7" t="s">
        <v>2213</v>
      </c>
      <c r="D640" s="7" t="s">
        <v>3203</v>
      </c>
      <c r="E640" s="7" t="s">
        <v>2199</v>
      </c>
    </row>
    <row r="641" spans="2:5">
      <c r="B641" s="7" t="s">
        <v>3204</v>
      </c>
      <c r="C641" s="7">
        <v>539043</v>
      </c>
      <c r="D641" s="7" t="s">
        <v>3205</v>
      </c>
      <c r="E641" s="7" t="s">
        <v>2408</v>
      </c>
    </row>
    <row r="642" spans="2:5">
      <c r="B642" s="7" t="s">
        <v>3206</v>
      </c>
      <c r="C642" s="7">
        <v>514183</v>
      </c>
      <c r="D642" s="7" t="s">
        <v>2213</v>
      </c>
      <c r="E642" s="7" t="s">
        <v>2373</v>
      </c>
    </row>
    <row r="643" spans="2:5">
      <c r="B643" s="7" t="s">
        <v>3207</v>
      </c>
      <c r="C643" s="7">
        <v>532290</v>
      </c>
      <c r="D643" s="7" t="s">
        <v>3208</v>
      </c>
      <c r="E643" s="7" t="s">
        <v>2196</v>
      </c>
    </row>
    <row r="644" spans="2:5">
      <c r="B644" s="7" t="s">
        <v>3209</v>
      </c>
      <c r="C644" s="7">
        <v>506197</v>
      </c>
      <c r="D644" s="7" t="s">
        <v>3210</v>
      </c>
      <c r="E644" s="7" t="s">
        <v>2251</v>
      </c>
    </row>
    <row r="645" spans="2:5">
      <c r="B645" s="7" t="s">
        <v>3211</v>
      </c>
      <c r="C645" s="7">
        <v>526225</v>
      </c>
      <c r="D645" s="7" t="s">
        <v>2213</v>
      </c>
      <c r="E645" s="7" t="s">
        <v>2333</v>
      </c>
    </row>
    <row r="646" spans="2:5">
      <c r="B646" s="7" t="s">
        <v>3212</v>
      </c>
      <c r="C646" s="7">
        <v>513422</v>
      </c>
      <c r="D646" s="7" t="s">
        <v>2213</v>
      </c>
      <c r="E646" s="7" t="s">
        <v>2245</v>
      </c>
    </row>
    <row r="647" spans="2:5">
      <c r="B647" s="7" t="s">
        <v>3213</v>
      </c>
      <c r="C647" s="7">
        <v>531175</v>
      </c>
      <c r="D647" s="7" t="s">
        <v>2213</v>
      </c>
      <c r="E647" s="7" t="s">
        <v>2306</v>
      </c>
    </row>
    <row r="648" spans="2:5">
      <c r="B648" s="7" t="s">
        <v>3214</v>
      </c>
      <c r="C648" s="7">
        <v>540073</v>
      </c>
      <c r="D648" s="7" t="s">
        <v>3215</v>
      </c>
      <c r="E648" s="7" t="s">
        <v>3216</v>
      </c>
    </row>
    <row r="649" spans="2:5">
      <c r="B649" s="7" t="s">
        <v>3217</v>
      </c>
      <c r="C649" s="7">
        <v>502761</v>
      </c>
      <c r="D649" s="7" t="s">
        <v>2213</v>
      </c>
      <c r="E649" s="7" t="s">
        <v>2228</v>
      </c>
    </row>
    <row r="650" spans="2:5">
      <c r="B650" s="7" t="s">
        <v>3218</v>
      </c>
      <c r="C650" s="7" t="s">
        <v>2213</v>
      </c>
      <c r="D650" s="7" t="s">
        <v>3219</v>
      </c>
      <c r="E650" s="7" t="s">
        <v>2304</v>
      </c>
    </row>
    <row r="651" spans="2:5">
      <c r="B651" s="7" t="s">
        <v>3220</v>
      </c>
      <c r="C651" s="7">
        <v>502761</v>
      </c>
      <c r="D651" s="7" t="s">
        <v>2213</v>
      </c>
      <c r="E651" s="7" t="s">
        <v>2228</v>
      </c>
    </row>
    <row r="652" spans="2:5">
      <c r="B652" s="7" t="s">
        <v>3221</v>
      </c>
      <c r="C652" s="7">
        <v>506981</v>
      </c>
      <c r="D652" s="7" t="s">
        <v>2213</v>
      </c>
      <c r="E652" s="7" t="s">
        <v>2228</v>
      </c>
    </row>
    <row r="653" spans="2:5">
      <c r="B653" s="7" t="s">
        <v>3222</v>
      </c>
      <c r="C653" s="7">
        <v>508939</v>
      </c>
      <c r="D653" s="7" t="s">
        <v>2213</v>
      </c>
      <c r="E653" s="7" t="s">
        <v>2230</v>
      </c>
    </row>
    <row r="654" spans="2:5">
      <c r="B654" s="7" t="s">
        <v>3223</v>
      </c>
      <c r="C654" s="7">
        <v>539607</v>
      </c>
      <c r="D654" s="7" t="s">
        <v>2213</v>
      </c>
      <c r="E654" s="7" t="s">
        <v>2306</v>
      </c>
    </row>
    <row r="655" spans="2:5">
      <c r="B655" s="7" t="s">
        <v>3224</v>
      </c>
      <c r="C655" s="7">
        <v>531495</v>
      </c>
      <c r="D655" s="7" t="s">
        <v>3225</v>
      </c>
      <c r="E655" s="7" t="s">
        <v>2414</v>
      </c>
    </row>
    <row r="656" spans="2:5">
      <c r="B656" s="7" t="s">
        <v>3226</v>
      </c>
      <c r="C656" s="7">
        <v>526612</v>
      </c>
      <c r="D656" s="7" t="s">
        <v>3227</v>
      </c>
      <c r="E656" s="7" t="s">
        <v>2534</v>
      </c>
    </row>
    <row r="657" spans="2:5">
      <c r="B657" s="7" t="s">
        <v>3228</v>
      </c>
      <c r="C657" s="7">
        <v>514440</v>
      </c>
      <c r="D657" s="7" t="s">
        <v>2213</v>
      </c>
      <c r="E657" s="7" t="s">
        <v>2261</v>
      </c>
    </row>
    <row r="658" spans="2:5">
      <c r="B658" s="7" t="s">
        <v>3229</v>
      </c>
      <c r="C658" s="7">
        <v>500067</v>
      </c>
      <c r="D658" s="7" t="s">
        <v>3230</v>
      </c>
      <c r="E658" s="7" t="s">
        <v>2582</v>
      </c>
    </row>
    <row r="659" spans="2:5">
      <c r="B659" s="7" t="s">
        <v>3231</v>
      </c>
      <c r="C659" s="7">
        <v>539637</v>
      </c>
      <c r="D659" s="7" t="s">
        <v>2213</v>
      </c>
      <c r="E659" s="7" t="s">
        <v>2196</v>
      </c>
    </row>
    <row r="660" spans="2:5">
      <c r="B660" s="7" t="s">
        <v>3232</v>
      </c>
      <c r="C660" s="7">
        <v>531713</v>
      </c>
      <c r="D660" s="7" t="s">
        <v>2213</v>
      </c>
      <c r="E660" s="7" t="s">
        <v>2634</v>
      </c>
    </row>
    <row r="661" spans="2:5">
      <c r="B661" s="7" t="s">
        <v>3233</v>
      </c>
      <c r="C661" s="7">
        <v>531420</v>
      </c>
      <c r="D661" s="7" t="s">
        <v>2213</v>
      </c>
      <c r="E661" s="7" t="s">
        <v>2216</v>
      </c>
    </row>
    <row r="662" spans="2:5">
      <c r="B662" s="7" t="s">
        <v>3234</v>
      </c>
      <c r="C662" s="7">
        <v>542669</v>
      </c>
      <c r="D662" s="7" t="s">
        <v>3235</v>
      </c>
      <c r="E662" s="7" t="s">
        <v>2331</v>
      </c>
    </row>
    <row r="663" spans="2:5">
      <c r="B663" s="7" t="s">
        <v>3236</v>
      </c>
      <c r="C663" s="7">
        <v>500069</v>
      </c>
      <c r="D663" s="7" t="s">
        <v>2213</v>
      </c>
      <c r="E663" s="7" t="s">
        <v>2196</v>
      </c>
    </row>
    <row r="664" spans="2:5">
      <c r="B664" s="7" t="s">
        <v>3237</v>
      </c>
      <c r="C664" s="7">
        <v>530809</v>
      </c>
      <c r="D664" s="7" t="s">
        <v>2213</v>
      </c>
      <c r="E664" s="7" t="s">
        <v>2543</v>
      </c>
    </row>
    <row r="665" spans="2:5">
      <c r="B665" s="7" t="s">
        <v>3238</v>
      </c>
      <c r="C665" s="7">
        <v>524370</v>
      </c>
      <c r="D665" s="7" t="s">
        <v>3239</v>
      </c>
      <c r="E665" s="7" t="s">
        <v>2373</v>
      </c>
    </row>
    <row r="666" spans="2:5">
      <c r="B666" s="7" t="s">
        <v>3240</v>
      </c>
      <c r="C666" s="7">
        <v>539122</v>
      </c>
      <c r="D666" s="7" t="s">
        <v>2213</v>
      </c>
      <c r="E666" s="7" t="s">
        <v>2199</v>
      </c>
    </row>
    <row r="667" spans="2:5">
      <c r="B667" s="7" t="s">
        <v>3241</v>
      </c>
      <c r="C667" s="7" t="s">
        <v>2213</v>
      </c>
      <c r="D667" s="7" t="s">
        <v>3242</v>
      </c>
      <c r="E667" s="7" t="s">
        <v>2224</v>
      </c>
    </row>
    <row r="668" spans="2:5">
      <c r="B668" s="7" t="s">
        <v>3243</v>
      </c>
      <c r="C668" s="7">
        <v>501425</v>
      </c>
      <c r="D668" s="7" t="s">
        <v>3244</v>
      </c>
      <c r="E668" s="7" t="s">
        <v>2620</v>
      </c>
    </row>
    <row r="669" spans="2:5">
      <c r="B669" s="7" t="s">
        <v>3245</v>
      </c>
      <c r="C669" s="7">
        <v>501430</v>
      </c>
      <c r="D669" s="7" t="s">
        <v>2213</v>
      </c>
      <c r="E669" s="7" t="s">
        <v>2235</v>
      </c>
    </row>
    <row r="670" spans="2:5">
      <c r="B670" s="7" t="s">
        <v>3246</v>
      </c>
      <c r="C670" s="7">
        <v>500020</v>
      </c>
      <c r="D670" s="7" t="s">
        <v>3247</v>
      </c>
      <c r="E670" s="7" t="s">
        <v>2228</v>
      </c>
    </row>
    <row r="671" spans="2:5">
      <c r="B671" s="7" t="s">
        <v>3248</v>
      </c>
      <c r="C671" s="7">
        <v>509470</v>
      </c>
      <c r="D671" s="7" t="s">
        <v>2213</v>
      </c>
      <c r="E671" s="7" t="s">
        <v>3249</v>
      </c>
    </row>
    <row r="672" spans="2:5">
      <c r="B672" s="7" t="s">
        <v>3250</v>
      </c>
      <c r="C672" s="7">
        <v>502216</v>
      </c>
      <c r="D672" s="7" t="s">
        <v>2213</v>
      </c>
      <c r="E672" s="7" t="s">
        <v>2299</v>
      </c>
    </row>
    <row r="673" spans="2:5">
      <c r="B673" s="7" t="s">
        <v>3251</v>
      </c>
      <c r="C673" s="7">
        <v>532678</v>
      </c>
      <c r="D673" s="7" t="s">
        <v>3252</v>
      </c>
      <c r="E673" s="7" t="s">
        <v>2228</v>
      </c>
    </row>
    <row r="674" spans="2:5">
      <c r="B674" s="7" t="s">
        <v>3253</v>
      </c>
      <c r="C674" s="7" t="s">
        <v>2213</v>
      </c>
      <c r="D674" s="7" t="s">
        <v>3254</v>
      </c>
      <c r="E674" s="7" t="s">
        <v>2224</v>
      </c>
    </row>
    <row r="675" spans="2:5">
      <c r="B675" s="7" t="s">
        <v>3255</v>
      </c>
      <c r="C675" s="7">
        <v>504648</v>
      </c>
      <c r="D675" s="7" t="s">
        <v>2213</v>
      </c>
      <c r="E675" s="7" t="s">
        <v>2536</v>
      </c>
    </row>
    <row r="676" spans="2:5">
      <c r="B676" s="7" t="s">
        <v>3256</v>
      </c>
      <c r="C676" s="7">
        <v>523133</v>
      </c>
      <c r="D676" s="7" t="s">
        <v>2213</v>
      </c>
      <c r="E676" s="7" t="s">
        <v>2228</v>
      </c>
    </row>
    <row r="677" spans="2:5">
      <c r="B677" s="7" t="s">
        <v>3257</v>
      </c>
      <c r="C677" s="7">
        <v>502219</v>
      </c>
      <c r="D677" s="7" t="s">
        <v>3258</v>
      </c>
      <c r="E677" s="7" t="s">
        <v>3259</v>
      </c>
    </row>
    <row r="678" spans="2:5">
      <c r="B678" s="7" t="s">
        <v>3260</v>
      </c>
      <c r="C678" s="7">
        <v>500530</v>
      </c>
      <c r="D678" s="7" t="s">
        <v>3261</v>
      </c>
      <c r="E678" s="7" t="s">
        <v>2568</v>
      </c>
    </row>
    <row r="679" spans="2:5">
      <c r="B679" s="7" t="s">
        <v>3262</v>
      </c>
      <c r="C679" s="7">
        <v>536820</v>
      </c>
      <c r="D679" s="7" t="s">
        <v>2213</v>
      </c>
      <c r="E679" s="7" t="s">
        <v>2306</v>
      </c>
    </row>
    <row r="680" spans="2:5">
      <c r="B680" s="7" t="s">
        <v>3263</v>
      </c>
      <c r="C680" s="7">
        <v>536820</v>
      </c>
      <c r="D680" s="7" t="s">
        <v>2213</v>
      </c>
      <c r="E680" s="7" t="s">
        <v>2306</v>
      </c>
    </row>
    <row r="681" spans="2:5">
      <c r="B681" s="7" t="s">
        <v>3264</v>
      </c>
      <c r="C681" s="7">
        <v>535279</v>
      </c>
      <c r="D681" s="7" t="s">
        <v>2213</v>
      </c>
      <c r="E681" s="7" t="s">
        <v>2518</v>
      </c>
    </row>
    <row r="682" spans="2:5">
      <c r="B682" s="7" t="s">
        <v>3265</v>
      </c>
      <c r="C682" s="7">
        <v>500074</v>
      </c>
      <c r="D682" s="7" t="s">
        <v>3266</v>
      </c>
      <c r="E682" s="7" t="s">
        <v>2582</v>
      </c>
    </row>
    <row r="683" spans="2:5">
      <c r="B683" s="7" t="s">
        <v>3267</v>
      </c>
      <c r="C683" s="7">
        <v>505690</v>
      </c>
      <c r="D683" s="7" t="s">
        <v>2213</v>
      </c>
      <c r="E683" s="7" t="s">
        <v>2291</v>
      </c>
    </row>
    <row r="684" spans="2:5">
      <c r="B684" s="7" t="s">
        <v>3268</v>
      </c>
      <c r="C684" s="7">
        <v>535693</v>
      </c>
      <c r="D684" s="7" t="s">
        <v>2213</v>
      </c>
      <c r="E684" s="7" t="s">
        <v>2611</v>
      </c>
    </row>
    <row r="685" spans="2:5">
      <c r="B685" s="7" t="s">
        <v>3269</v>
      </c>
      <c r="C685" s="7" t="s">
        <v>2213</v>
      </c>
      <c r="D685" s="7" t="s">
        <v>3270</v>
      </c>
      <c r="E685" s="7" t="s">
        <v>2224</v>
      </c>
    </row>
    <row r="686" spans="2:5">
      <c r="B686" s="7" t="s">
        <v>3271</v>
      </c>
      <c r="C686" s="7">
        <v>531203</v>
      </c>
      <c r="D686" s="7" t="s">
        <v>2213</v>
      </c>
      <c r="E686" s="7" t="s">
        <v>2297</v>
      </c>
    </row>
    <row r="687" spans="2:5">
      <c r="B687" s="7" t="s">
        <v>3272</v>
      </c>
      <c r="C687" s="7">
        <v>530207</v>
      </c>
      <c r="D687" s="7" t="s">
        <v>2213</v>
      </c>
      <c r="E687" s="7" t="s">
        <v>2251</v>
      </c>
    </row>
    <row r="688" spans="2:5">
      <c r="B688" s="7" t="s">
        <v>3273</v>
      </c>
      <c r="C688" s="7">
        <v>530249</v>
      </c>
      <c r="D688" s="7" t="s">
        <v>2213</v>
      </c>
      <c r="E688" s="7" t="s">
        <v>2196</v>
      </c>
    </row>
    <row r="689" spans="2:5">
      <c r="B689" s="7" t="s">
        <v>3274</v>
      </c>
      <c r="C689" s="7">
        <v>532929</v>
      </c>
      <c r="D689" s="7" t="s">
        <v>3275</v>
      </c>
      <c r="E689" s="7" t="s">
        <v>2299</v>
      </c>
    </row>
    <row r="690" spans="2:5">
      <c r="B690" s="7" t="s">
        <v>3276</v>
      </c>
      <c r="C690" s="7">
        <v>526731</v>
      </c>
      <c r="D690" s="7" t="s">
        <v>2213</v>
      </c>
      <c r="E690" s="7" t="s">
        <v>2408</v>
      </c>
    </row>
    <row r="691" spans="2:5">
      <c r="B691" s="7" t="s">
        <v>3277</v>
      </c>
      <c r="C691" s="7" t="s">
        <v>2213</v>
      </c>
      <c r="D691" s="7" t="s">
        <v>3278</v>
      </c>
      <c r="E691" s="7" t="s">
        <v>2224</v>
      </c>
    </row>
    <row r="692" spans="2:5">
      <c r="B692" s="7" t="s">
        <v>3279</v>
      </c>
      <c r="C692" s="7">
        <v>532368</v>
      </c>
      <c r="D692" s="7" t="s">
        <v>3280</v>
      </c>
      <c r="E692" s="7" t="s">
        <v>2306</v>
      </c>
    </row>
    <row r="693" spans="2:5">
      <c r="B693" s="7" t="s">
        <v>3281</v>
      </c>
      <c r="C693" s="7">
        <v>532113</v>
      </c>
      <c r="D693" s="7" t="s">
        <v>3282</v>
      </c>
      <c r="E693" s="7" t="s">
        <v>2230</v>
      </c>
    </row>
    <row r="694" spans="2:5">
      <c r="B694" s="7" t="s">
        <v>3283</v>
      </c>
      <c r="C694" s="7">
        <v>539434</v>
      </c>
      <c r="D694" s="7" t="s">
        <v>2213</v>
      </c>
      <c r="E694" s="7" t="s">
        <v>2230</v>
      </c>
    </row>
    <row r="695" spans="2:5">
      <c r="B695" s="7" t="s">
        <v>3284</v>
      </c>
      <c r="C695" s="7">
        <v>500825</v>
      </c>
      <c r="D695" s="7" t="s">
        <v>3285</v>
      </c>
      <c r="E695" s="7" t="s">
        <v>2273</v>
      </c>
    </row>
    <row r="696" spans="2:5">
      <c r="B696" s="7" t="s">
        <v>3286</v>
      </c>
      <c r="C696" s="7">
        <v>534731</v>
      </c>
      <c r="D696" s="7" t="s">
        <v>2213</v>
      </c>
      <c r="E696" s="7" t="s">
        <v>2611</v>
      </c>
    </row>
    <row r="697" spans="2:5">
      <c r="B697" s="7" t="s">
        <v>3287</v>
      </c>
      <c r="C697" s="7">
        <v>533543</v>
      </c>
      <c r="D697" s="7" t="s">
        <v>3288</v>
      </c>
      <c r="E697" s="7" t="s">
        <v>2251</v>
      </c>
    </row>
    <row r="698" spans="2:5">
      <c r="B698" s="7" t="s">
        <v>3289</v>
      </c>
      <c r="C698" s="7" t="s">
        <v>2213</v>
      </c>
      <c r="D698" s="7" t="s">
        <v>2188</v>
      </c>
      <c r="E698" s="7" t="s">
        <v>2304</v>
      </c>
    </row>
    <row r="699" spans="2:5">
      <c r="B699" s="7" t="s">
        <v>3290</v>
      </c>
      <c r="C699" s="7">
        <v>532123</v>
      </c>
      <c r="D699" s="7" t="s">
        <v>3291</v>
      </c>
      <c r="E699" s="7" t="s">
        <v>2299</v>
      </c>
    </row>
    <row r="700" spans="2:5">
      <c r="B700" s="7" t="s">
        <v>3292</v>
      </c>
      <c r="C700" s="7">
        <v>514045</v>
      </c>
      <c r="D700" s="7" t="s">
        <v>3293</v>
      </c>
      <c r="E700" s="7" t="s">
        <v>2228</v>
      </c>
    </row>
    <row r="701" spans="2:5">
      <c r="B701" s="7" t="s">
        <v>3294</v>
      </c>
      <c r="C701" s="7">
        <v>538789</v>
      </c>
      <c r="D701" s="7" t="s">
        <v>2213</v>
      </c>
      <c r="E701" s="7" t="s">
        <v>2450</v>
      </c>
    </row>
    <row r="702" spans="2:5">
      <c r="B702" s="7" t="s">
        <v>3295</v>
      </c>
      <c r="C702" s="7">
        <v>540006</v>
      </c>
      <c r="D702" s="7" t="s">
        <v>2213</v>
      </c>
      <c r="E702" s="7" t="s">
        <v>2196</v>
      </c>
    </row>
    <row r="703" spans="2:5">
      <c r="B703" s="7" t="s">
        <v>3296</v>
      </c>
      <c r="C703" s="7">
        <v>532931</v>
      </c>
      <c r="D703" s="7" t="s">
        <v>3297</v>
      </c>
      <c r="E703" s="7" t="s">
        <v>2226</v>
      </c>
    </row>
    <row r="704" spans="2:5">
      <c r="B704" s="7" t="s">
        <v>3298</v>
      </c>
      <c r="C704" s="7">
        <v>517421</v>
      </c>
      <c r="D704" s="7" t="s">
        <v>3299</v>
      </c>
      <c r="E704" s="7" t="s">
        <v>2978</v>
      </c>
    </row>
    <row r="705" spans="2:5">
      <c r="B705" s="7" t="s">
        <v>3300</v>
      </c>
      <c r="C705" s="7">
        <v>504643</v>
      </c>
      <c r="D705" s="7" t="s">
        <v>2213</v>
      </c>
      <c r="E705" s="7" t="s">
        <v>2536</v>
      </c>
    </row>
    <row r="706" spans="2:5">
      <c r="B706" s="7" t="s">
        <v>3301</v>
      </c>
      <c r="C706" s="7">
        <v>532813</v>
      </c>
      <c r="D706" s="7" t="s">
        <v>3302</v>
      </c>
      <c r="E706" s="7" t="s">
        <v>2611</v>
      </c>
    </row>
    <row r="707" spans="2:5">
      <c r="B707" s="7" t="s">
        <v>3303</v>
      </c>
      <c r="C707" s="7">
        <v>507515</v>
      </c>
      <c r="D707" s="7" t="s">
        <v>2213</v>
      </c>
      <c r="E707" s="7" t="s">
        <v>2373</v>
      </c>
    </row>
    <row r="708" spans="2:5">
      <c r="B708" s="7" t="s">
        <v>3304</v>
      </c>
      <c r="C708" s="7">
        <v>532321</v>
      </c>
      <c r="D708" s="7" t="s">
        <v>3305</v>
      </c>
      <c r="E708" s="7" t="s">
        <v>2251</v>
      </c>
    </row>
    <row r="709" spans="2:5">
      <c r="B709" s="7" t="s">
        <v>3306</v>
      </c>
      <c r="C709" s="7" t="s">
        <v>2213</v>
      </c>
      <c r="D709" s="7" t="s">
        <v>3307</v>
      </c>
      <c r="E709" s="7" t="s">
        <v>2224</v>
      </c>
    </row>
    <row r="710" spans="2:5">
      <c r="B710" s="7" t="s">
        <v>3308</v>
      </c>
      <c r="C710" s="7" t="s">
        <v>2213</v>
      </c>
      <c r="D710" s="7" t="s">
        <v>3307</v>
      </c>
      <c r="E710" s="7" t="s">
        <v>2224</v>
      </c>
    </row>
    <row r="711" spans="2:5">
      <c r="B711" s="7" t="s">
        <v>3309</v>
      </c>
      <c r="C711" s="7">
        <v>517236</v>
      </c>
      <c r="D711" s="7" t="s">
        <v>2213</v>
      </c>
      <c r="E711" s="7" t="s">
        <v>2582</v>
      </c>
    </row>
    <row r="712" spans="2:5">
      <c r="B712" s="7" t="s">
        <v>3310</v>
      </c>
      <c r="C712" s="7">
        <v>532386</v>
      </c>
      <c r="D712" s="7" t="s">
        <v>3311</v>
      </c>
      <c r="E712" s="7" t="s">
        <v>2306</v>
      </c>
    </row>
    <row r="713" spans="2:5">
      <c r="B713" s="7" t="s">
        <v>3312</v>
      </c>
      <c r="C713" s="7">
        <v>532801</v>
      </c>
      <c r="D713" s="7" t="s">
        <v>3313</v>
      </c>
      <c r="E713" s="7" t="s">
        <v>2306</v>
      </c>
    </row>
    <row r="714" spans="2:5">
      <c r="B714" s="7" t="s">
        <v>3314</v>
      </c>
      <c r="C714" s="7">
        <v>524440</v>
      </c>
      <c r="D714" s="7" t="s">
        <v>2213</v>
      </c>
      <c r="E714" s="7" t="s">
        <v>2261</v>
      </c>
    </row>
    <row r="715" spans="2:5">
      <c r="B715" s="7" t="s">
        <v>3315</v>
      </c>
      <c r="C715" s="7">
        <v>532834</v>
      </c>
      <c r="D715" s="7" t="s">
        <v>3316</v>
      </c>
      <c r="E715" s="7" t="s">
        <v>2373</v>
      </c>
    </row>
    <row r="716" spans="2:5">
      <c r="B716" s="7" t="s">
        <v>3317</v>
      </c>
      <c r="C716" s="7">
        <v>538858</v>
      </c>
      <c r="D716" s="7" t="s">
        <v>2213</v>
      </c>
      <c r="E716" s="7" t="s">
        <v>2551</v>
      </c>
    </row>
    <row r="717" spans="2:5">
      <c r="B717" s="7" t="s">
        <v>3318</v>
      </c>
      <c r="C717" s="7">
        <v>540071</v>
      </c>
      <c r="D717" s="7" t="s">
        <v>2213</v>
      </c>
      <c r="E717" s="7" t="s">
        <v>2411</v>
      </c>
    </row>
    <row r="718" spans="2:5">
      <c r="B718" s="7" t="s">
        <v>3319</v>
      </c>
      <c r="C718" s="7">
        <v>511196</v>
      </c>
      <c r="D718" s="7" t="s">
        <v>3320</v>
      </c>
      <c r="E718" s="7" t="s">
        <v>2271</v>
      </c>
    </row>
    <row r="719" spans="2:5">
      <c r="B719" s="7" t="s">
        <v>3321</v>
      </c>
      <c r="C719" s="7">
        <v>532483</v>
      </c>
      <c r="D719" s="7" t="s">
        <v>3322</v>
      </c>
      <c r="E719" s="7" t="s">
        <v>2531</v>
      </c>
    </row>
    <row r="720" spans="2:5">
      <c r="B720" s="7" t="s">
        <v>3323</v>
      </c>
      <c r="C720" s="7">
        <v>539304</v>
      </c>
      <c r="D720" s="7" t="s">
        <v>2213</v>
      </c>
      <c r="E720" s="7" t="s">
        <v>2196</v>
      </c>
    </row>
    <row r="721" spans="2:5">
      <c r="B721" s="7" t="s">
        <v>3324</v>
      </c>
      <c r="C721" s="7">
        <v>533267</v>
      </c>
      <c r="D721" s="7" t="s">
        <v>3325</v>
      </c>
      <c r="E721" s="7" t="s">
        <v>2327</v>
      </c>
    </row>
    <row r="722" spans="2:5">
      <c r="B722" s="7" t="s">
        <v>3326</v>
      </c>
      <c r="C722" s="7">
        <v>533267</v>
      </c>
      <c r="D722" s="7" t="s">
        <v>3325</v>
      </c>
      <c r="E722" s="7" t="s">
        <v>2327</v>
      </c>
    </row>
    <row r="723" spans="2:5">
      <c r="B723" s="7" t="s">
        <v>3327</v>
      </c>
      <c r="C723" s="7">
        <v>540710</v>
      </c>
      <c r="D723" s="7" t="s">
        <v>3328</v>
      </c>
      <c r="E723" s="7" t="s">
        <v>2299</v>
      </c>
    </row>
    <row r="724" spans="2:5">
      <c r="B724" s="7" t="s">
        <v>3329</v>
      </c>
      <c r="C724" s="7">
        <v>539198</v>
      </c>
      <c r="D724" s="7" t="s">
        <v>2213</v>
      </c>
      <c r="E724" s="7" t="s">
        <v>2196</v>
      </c>
    </row>
    <row r="725" spans="2:5">
      <c r="B725" s="7" t="s">
        <v>3330</v>
      </c>
      <c r="C725" s="7">
        <v>539198</v>
      </c>
      <c r="D725" s="7" t="s">
        <v>2213</v>
      </c>
      <c r="E725" s="7" t="s">
        <v>2196</v>
      </c>
    </row>
    <row r="726" spans="2:5">
      <c r="B726" s="7" t="s">
        <v>3331</v>
      </c>
      <c r="C726" s="7">
        <v>532938</v>
      </c>
      <c r="D726" s="7" t="s">
        <v>3332</v>
      </c>
      <c r="E726" s="7" t="s">
        <v>2196</v>
      </c>
    </row>
    <row r="727" spans="2:5">
      <c r="B727" s="7" t="s">
        <v>3333</v>
      </c>
      <c r="C727" s="7">
        <v>530879</v>
      </c>
      <c r="D727" s="7" t="s">
        <v>2213</v>
      </c>
      <c r="E727" s="7" t="s">
        <v>2196</v>
      </c>
    </row>
    <row r="728" spans="2:5">
      <c r="B728" s="7" t="s">
        <v>3334</v>
      </c>
      <c r="C728" s="7">
        <v>538476</v>
      </c>
      <c r="D728" s="7" t="s">
        <v>2213</v>
      </c>
      <c r="E728" s="7" t="s">
        <v>2230</v>
      </c>
    </row>
    <row r="729" spans="2:5">
      <c r="B729" s="7" t="s">
        <v>3335</v>
      </c>
      <c r="C729" s="7">
        <v>511505</v>
      </c>
      <c r="D729" s="7" t="s">
        <v>3336</v>
      </c>
      <c r="E729" s="7" t="s">
        <v>2230</v>
      </c>
    </row>
    <row r="730" spans="2:5">
      <c r="B730" s="7" t="s">
        <v>3337</v>
      </c>
      <c r="C730" s="7">
        <v>524742</v>
      </c>
      <c r="D730" s="7" t="s">
        <v>3338</v>
      </c>
      <c r="E730" s="7" t="s">
        <v>2251</v>
      </c>
    </row>
    <row r="731" spans="2:5">
      <c r="B731" s="7" t="s">
        <v>3339</v>
      </c>
      <c r="C731" s="7">
        <v>531595</v>
      </c>
      <c r="D731" s="7" t="s">
        <v>3340</v>
      </c>
      <c r="E731" s="7" t="s">
        <v>2230</v>
      </c>
    </row>
    <row r="732" spans="2:5">
      <c r="B732" s="7" t="s">
        <v>3341</v>
      </c>
      <c r="C732" s="7">
        <v>512169</v>
      </c>
      <c r="D732" s="7" t="s">
        <v>2213</v>
      </c>
      <c r="E732" s="7" t="s">
        <v>2634</v>
      </c>
    </row>
    <row r="733" spans="2:5">
      <c r="B733" s="7" t="s">
        <v>3342</v>
      </c>
      <c r="C733" s="7">
        <v>509486</v>
      </c>
      <c r="D733" s="7" t="s">
        <v>2213</v>
      </c>
      <c r="E733" s="7" t="s">
        <v>2333</v>
      </c>
    </row>
    <row r="734" spans="2:5">
      <c r="B734" s="7" t="s">
        <v>3343</v>
      </c>
      <c r="C734" s="7">
        <v>509486</v>
      </c>
      <c r="D734" s="7" t="s">
        <v>2213</v>
      </c>
      <c r="E734" s="7" t="s">
        <v>2333</v>
      </c>
    </row>
    <row r="735" spans="2:5">
      <c r="B735" s="7" t="s">
        <v>3344</v>
      </c>
      <c r="C735" s="7">
        <v>507486</v>
      </c>
      <c r="D735" s="7" t="s">
        <v>2213</v>
      </c>
      <c r="E735" s="7" t="s">
        <v>2261</v>
      </c>
    </row>
    <row r="736" spans="2:5">
      <c r="B736" s="7" t="s">
        <v>3345</v>
      </c>
      <c r="C736" s="7">
        <v>538817</v>
      </c>
      <c r="D736" s="7" t="s">
        <v>2213</v>
      </c>
      <c r="E736" s="7" t="s">
        <v>2333</v>
      </c>
    </row>
    <row r="737" spans="2:5">
      <c r="B737" s="7" t="s">
        <v>3346</v>
      </c>
      <c r="C737" s="7">
        <v>536974</v>
      </c>
      <c r="D737" s="7" t="s">
        <v>2213</v>
      </c>
      <c r="E737" s="7" t="s">
        <v>2333</v>
      </c>
    </row>
    <row r="738" spans="2:5">
      <c r="B738" s="7" t="s">
        <v>3347</v>
      </c>
      <c r="C738" s="7">
        <v>540652</v>
      </c>
      <c r="D738" s="7" t="s">
        <v>2213</v>
      </c>
      <c r="E738" s="7" t="s">
        <v>2398</v>
      </c>
    </row>
    <row r="739" spans="2:5">
      <c r="B739" s="7" t="s">
        <v>3348</v>
      </c>
      <c r="C739" s="7">
        <v>513375</v>
      </c>
      <c r="D739" s="7" t="s">
        <v>3349</v>
      </c>
      <c r="E739" s="7" t="s">
        <v>3133</v>
      </c>
    </row>
    <row r="740" spans="2:5">
      <c r="B740" s="7" t="s">
        <v>3350</v>
      </c>
      <c r="C740" s="7">
        <v>534804</v>
      </c>
      <c r="D740" s="7" t="s">
        <v>3351</v>
      </c>
      <c r="E740" s="7" t="s">
        <v>2196</v>
      </c>
    </row>
    <row r="741" spans="2:5">
      <c r="B741" s="7" t="s">
        <v>3352</v>
      </c>
      <c r="C741" s="7">
        <v>533260</v>
      </c>
      <c r="D741" s="7" t="s">
        <v>3353</v>
      </c>
      <c r="E741" s="7" t="s">
        <v>2318</v>
      </c>
    </row>
    <row r="742" spans="2:5">
      <c r="B742" s="7" t="s">
        <v>3354</v>
      </c>
      <c r="C742" s="7">
        <v>530609</v>
      </c>
      <c r="D742" s="7" t="s">
        <v>2213</v>
      </c>
      <c r="E742" s="7" t="s">
        <v>3133</v>
      </c>
    </row>
    <row r="743" spans="2:5">
      <c r="B743" s="7" t="s">
        <v>3355</v>
      </c>
      <c r="C743" s="7">
        <v>532282</v>
      </c>
      <c r="D743" s="7" t="s">
        <v>3356</v>
      </c>
      <c r="E743" s="7" t="s">
        <v>2568</v>
      </c>
    </row>
    <row r="744" spans="2:5">
      <c r="B744" s="7" t="s">
        <v>3357</v>
      </c>
      <c r="C744" s="7">
        <v>500870</v>
      </c>
      <c r="D744" s="7" t="s">
        <v>3358</v>
      </c>
      <c r="E744" s="7" t="s">
        <v>2423</v>
      </c>
    </row>
    <row r="745" spans="2:5">
      <c r="B745" s="7" t="s">
        <v>3359</v>
      </c>
      <c r="C745" s="7">
        <v>500870</v>
      </c>
      <c r="D745" s="7" t="s">
        <v>3358</v>
      </c>
      <c r="E745" s="7" t="s">
        <v>2423</v>
      </c>
    </row>
    <row r="746" spans="2:5">
      <c r="B746" s="7" t="s">
        <v>3360</v>
      </c>
      <c r="C746" s="7">
        <v>531682</v>
      </c>
      <c r="D746" s="7" t="s">
        <v>2213</v>
      </c>
      <c r="E746" s="7" t="s">
        <v>2199</v>
      </c>
    </row>
    <row r="747" spans="2:5">
      <c r="B747" s="7" t="s">
        <v>3361</v>
      </c>
      <c r="C747" s="7">
        <v>531158</v>
      </c>
      <c r="D747" s="7" t="s">
        <v>2213</v>
      </c>
      <c r="E747" s="7" t="s">
        <v>2235</v>
      </c>
    </row>
    <row r="748" spans="2:5">
      <c r="B748" s="7" t="s">
        <v>3362</v>
      </c>
      <c r="C748" s="7">
        <v>531900</v>
      </c>
      <c r="D748" s="7" t="s">
        <v>2213</v>
      </c>
      <c r="E748" s="7" t="s">
        <v>2235</v>
      </c>
    </row>
    <row r="749" spans="2:5">
      <c r="B749" s="7" t="s">
        <v>3363</v>
      </c>
      <c r="C749" s="7">
        <v>519600</v>
      </c>
      <c r="D749" s="7" t="s">
        <v>3364</v>
      </c>
      <c r="E749" s="7" t="s">
        <v>2620</v>
      </c>
    </row>
    <row r="750" spans="2:5">
      <c r="B750" s="7" t="s">
        <v>3365</v>
      </c>
      <c r="C750" s="7">
        <v>519600</v>
      </c>
      <c r="D750" s="7" t="s">
        <v>3364</v>
      </c>
      <c r="E750" s="7" t="s">
        <v>2620</v>
      </c>
    </row>
    <row r="751" spans="2:5">
      <c r="B751" s="7" t="s">
        <v>3366</v>
      </c>
      <c r="C751" s="7">
        <v>500878</v>
      </c>
      <c r="D751" s="7" t="s">
        <v>3367</v>
      </c>
      <c r="E751" s="7" t="s">
        <v>2693</v>
      </c>
    </row>
    <row r="752" spans="2:5">
      <c r="B752" s="7" t="s">
        <v>3368</v>
      </c>
      <c r="C752" s="7">
        <v>530789</v>
      </c>
      <c r="D752" s="7" t="s">
        <v>2213</v>
      </c>
      <c r="E752" s="7" t="s">
        <v>2333</v>
      </c>
    </row>
    <row r="753" spans="2:5">
      <c r="B753" s="7" t="s">
        <v>3369</v>
      </c>
      <c r="C753" s="7">
        <v>531119</v>
      </c>
      <c r="D753" s="7" t="s">
        <v>2213</v>
      </c>
      <c r="E753" s="7" t="s">
        <v>2327</v>
      </c>
    </row>
    <row r="754" spans="2:5">
      <c r="B754" s="7" t="s">
        <v>3370</v>
      </c>
      <c r="C754" s="7">
        <v>531119</v>
      </c>
      <c r="D754" s="7" t="s">
        <v>2213</v>
      </c>
      <c r="E754" s="7" t="s">
        <v>2327</v>
      </c>
    </row>
    <row r="755" spans="2:5">
      <c r="B755" s="7" t="s">
        <v>3371</v>
      </c>
      <c r="C755" s="7">
        <v>514171</v>
      </c>
      <c r="D755" s="7" t="s">
        <v>2213</v>
      </c>
      <c r="E755" s="7" t="s">
        <v>2741</v>
      </c>
    </row>
    <row r="756" spans="2:5">
      <c r="B756" s="7" t="s">
        <v>3372</v>
      </c>
      <c r="C756" s="7">
        <v>538734</v>
      </c>
      <c r="D756" s="7" t="s">
        <v>2213</v>
      </c>
      <c r="E756" s="7" t="s">
        <v>2199</v>
      </c>
    </row>
    <row r="757" spans="2:5">
      <c r="B757" s="7" t="s">
        <v>3373</v>
      </c>
      <c r="C757" s="7">
        <v>532695</v>
      </c>
      <c r="D757" s="7" t="s">
        <v>3374</v>
      </c>
      <c r="E757" s="7" t="s">
        <v>2327</v>
      </c>
    </row>
    <row r="758" spans="2:5">
      <c r="B758" s="7" t="s">
        <v>3375</v>
      </c>
      <c r="C758" s="7">
        <v>532871</v>
      </c>
      <c r="D758" s="7" t="s">
        <v>3376</v>
      </c>
      <c r="E758" s="7" t="s">
        <v>2551</v>
      </c>
    </row>
    <row r="759" spans="2:5">
      <c r="B759" s="7" t="s">
        <v>3377</v>
      </c>
      <c r="C759" s="7">
        <v>532701</v>
      </c>
      <c r="D759" s="7" t="s">
        <v>2213</v>
      </c>
      <c r="E759" s="7" t="s">
        <v>2207</v>
      </c>
    </row>
    <row r="760" spans="2:5">
      <c r="B760" s="7" t="s">
        <v>3378</v>
      </c>
      <c r="C760" s="7">
        <v>522251</v>
      </c>
      <c r="D760" s="7" t="s">
        <v>2213</v>
      </c>
      <c r="E760" s="7" t="s">
        <v>2221</v>
      </c>
    </row>
    <row r="761" spans="2:5">
      <c r="B761" s="7" t="s">
        <v>3379</v>
      </c>
      <c r="C761" s="7">
        <v>531380</v>
      </c>
      <c r="D761" s="7" t="s">
        <v>2213</v>
      </c>
      <c r="E761" s="7" t="s">
        <v>3380</v>
      </c>
    </row>
    <row r="762" spans="2:5">
      <c r="B762" s="7" t="s">
        <v>3381</v>
      </c>
      <c r="C762" s="7">
        <v>532885</v>
      </c>
      <c r="D762" s="7" t="s">
        <v>3382</v>
      </c>
      <c r="E762" s="7" t="s">
        <v>2531</v>
      </c>
    </row>
    <row r="763" spans="2:5">
      <c r="B763" s="7" t="s">
        <v>3383</v>
      </c>
      <c r="C763" s="7" t="s">
        <v>2213</v>
      </c>
      <c r="D763" s="7" t="s">
        <v>3384</v>
      </c>
      <c r="E763" s="7" t="s">
        <v>2304</v>
      </c>
    </row>
    <row r="764" spans="2:5">
      <c r="B764" s="7" t="s">
        <v>3385</v>
      </c>
      <c r="C764" s="7" t="s">
        <v>2213</v>
      </c>
      <c r="D764" s="7" t="s">
        <v>3384</v>
      </c>
      <c r="E764" s="7" t="s">
        <v>2304</v>
      </c>
    </row>
    <row r="765" spans="2:5">
      <c r="B765" s="7" t="s">
        <v>3386</v>
      </c>
      <c r="C765" s="7">
        <v>501827</v>
      </c>
      <c r="D765" s="7" t="s">
        <v>2213</v>
      </c>
      <c r="E765" s="7" t="s">
        <v>2285</v>
      </c>
    </row>
    <row r="766" spans="2:5">
      <c r="B766" s="7" t="s">
        <v>3387</v>
      </c>
      <c r="C766" s="7">
        <v>501150</v>
      </c>
      <c r="D766" s="7" t="s">
        <v>3388</v>
      </c>
      <c r="E766" s="7" t="s">
        <v>2196</v>
      </c>
    </row>
    <row r="767" spans="2:5">
      <c r="B767" s="7" t="s">
        <v>3389</v>
      </c>
      <c r="C767" s="7">
        <v>517544</v>
      </c>
      <c r="D767" s="7" t="s">
        <v>3390</v>
      </c>
      <c r="E767" s="7" t="s">
        <v>2634</v>
      </c>
    </row>
    <row r="768" spans="2:5">
      <c r="B768" s="7" t="s">
        <v>3391</v>
      </c>
      <c r="C768" s="7">
        <v>500280</v>
      </c>
      <c r="D768" s="7" t="s">
        <v>3392</v>
      </c>
      <c r="E768" s="7" t="s">
        <v>2228</v>
      </c>
    </row>
    <row r="769" spans="2:5">
      <c r="B769" s="7" t="s">
        <v>3393</v>
      </c>
      <c r="C769" s="7">
        <v>500083</v>
      </c>
      <c r="D769" s="7" t="s">
        <v>3394</v>
      </c>
      <c r="E769" s="7" t="s">
        <v>2518</v>
      </c>
    </row>
    <row r="770" spans="2:5">
      <c r="B770" s="7" t="s">
        <v>3395</v>
      </c>
      <c r="C770" s="7">
        <v>532548</v>
      </c>
      <c r="D770" s="7" t="s">
        <v>3396</v>
      </c>
      <c r="E770" s="7" t="s">
        <v>2708</v>
      </c>
    </row>
    <row r="771" spans="2:5">
      <c r="B771" s="7" t="s">
        <v>3397</v>
      </c>
      <c r="C771" s="7">
        <v>532548</v>
      </c>
      <c r="D771" s="7" t="s">
        <v>3396</v>
      </c>
      <c r="E771" s="7" t="s">
        <v>2708</v>
      </c>
    </row>
    <row r="772" spans="2:5">
      <c r="B772" s="7" t="s">
        <v>3398</v>
      </c>
      <c r="C772" s="7">
        <v>500040</v>
      </c>
      <c r="D772" s="7" t="s">
        <v>3399</v>
      </c>
      <c r="E772" s="7" t="s">
        <v>2226</v>
      </c>
    </row>
    <row r="773" spans="2:5">
      <c r="B773" s="7" t="s">
        <v>3400</v>
      </c>
      <c r="C773" s="7">
        <v>530881</v>
      </c>
      <c r="D773" s="7" t="s">
        <v>2213</v>
      </c>
      <c r="E773" s="7" t="s">
        <v>2196</v>
      </c>
    </row>
    <row r="774" spans="2:5">
      <c r="B774" s="7" t="s">
        <v>3401</v>
      </c>
      <c r="C774" s="7">
        <v>532443</v>
      </c>
      <c r="D774" s="7" t="s">
        <v>3402</v>
      </c>
      <c r="E774" s="7" t="s">
        <v>2490</v>
      </c>
    </row>
    <row r="775" spans="2:5">
      <c r="B775" s="7" t="s">
        <v>3403</v>
      </c>
      <c r="C775" s="7">
        <v>532413</v>
      </c>
      <c r="D775" s="7" t="s">
        <v>3404</v>
      </c>
      <c r="E775" s="7" t="s">
        <v>2538</v>
      </c>
    </row>
    <row r="776" spans="2:5">
      <c r="B776" s="7" t="s">
        <v>3405</v>
      </c>
      <c r="C776" s="7">
        <v>512341</v>
      </c>
      <c r="D776" s="7" t="s">
        <v>2213</v>
      </c>
      <c r="E776" s="7" t="s">
        <v>2543</v>
      </c>
    </row>
    <row r="777" spans="2:5">
      <c r="B777" s="7" t="s">
        <v>3406</v>
      </c>
      <c r="C777" s="7">
        <v>500084</v>
      </c>
      <c r="D777" s="7" t="s">
        <v>3407</v>
      </c>
      <c r="E777" s="7" t="s">
        <v>2352</v>
      </c>
    </row>
    <row r="778" spans="2:5">
      <c r="B778" s="7" t="s">
        <v>3408</v>
      </c>
      <c r="C778" s="7" t="s">
        <v>2213</v>
      </c>
      <c r="D778" s="7" t="s">
        <v>3409</v>
      </c>
      <c r="E778" s="7" t="s">
        <v>3410</v>
      </c>
    </row>
    <row r="779" spans="2:5">
      <c r="B779" s="7" t="s">
        <v>3411</v>
      </c>
      <c r="C779" s="7">
        <v>542333</v>
      </c>
      <c r="D779" s="7" t="s">
        <v>3412</v>
      </c>
      <c r="E779" s="7" t="s">
        <v>3410</v>
      </c>
    </row>
    <row r="780" spans="2:5">
      <c r="B780" s="7" t="s">
        <v>3413</v>
      </c>
      <c r="C780" s="7">
        <v>500093</v>
      </c>
      <c r="D780" s="7" t="s">
        <v>3414</v>
      </c>
      <c r="E780" s="7" t="s">
        <v>2256</v>
      </c>
    </row>
    <row r="781" spans="2:5">
      <c r="B781" s="7" t="s">
        <v>3415</v>
      </c>
      <c r="C781" s="7">
        <v>531489</v>
      </c>
      <c r="D781" s="7" t="s">
        <v>2213</v>
      </c>
      <c r="E781" s="7" t="s">
        <v>2306</v>
      </c>
    </row>
    <row r="782" spans="2:5">
      <c r="B782" s="7" t="s">
        <v>3416</v>
      </c>
      <c r="C782" s="7">
        <v>531946</v>
      </c>
      <c r="D782" s="7" t="s">
        <v>2213</v>
      </c>
      <c r="E782" s="7" t="s">
        <v>2207</v>
      </c>
    </row>
    <row r="783" spans="2:5">
      <c r="B783" s="7" t="s">
        <v>3417</v>
      </c>
      <c r="C783" s="7">
        <v>542399</v>
      </c>
      <c r="D783" s="7" t="s">
        <v>3418</v>
      </c>
      <c r="E783" s="7" t="s">
        <v>2414</v>
      </c>
    </row>
    <row r="784" spans="2:5">
      <c r="B784" s="7" t="s">
        <v>3419</v>
      </c>
      <c r="C784" s="7">
        <v>539600</v>
      </c>
      <c r="D784" s="7" t="s">
        <v>2213</v>
      </c>
      <c r="E784" s="7" t="s">
        <v>2235</v>
      </c>
    </row>
    <row r="785" spans="2:5">
      <c r="B785" s="7" t="s">
        <v>3420</v>
      </c>
      <c r="C785" s="7">
        <v>530307</v>
      </c>
      <c r="D785" s="7" t="s">
        <v>2213</v>
      </c>
      <c r="E785" s="7" t="s">
        <v>2411</v>
      </c>
    </row>
    <row r="786" spans="2:5">
      <c r="B786" s="7" t="s">
        <v>3421</v>
      </c>
      <c r="C786" s="7">
        <v>512301</v>
      </c>
      <c r="D786" s="7" t="s">
        <v>2213</v>
      </c>
      <c r="E786" s="7" t="s">
        <v>2235</v>
      </c>
    </row>
    <row r="787" spans="2:5">
      <c r="B787" s="7" t="s">
        <v>3422</v>
      </c>
      <c r="C787" s="7">
        <v>500085</v>
      </c>
      <c r="D787" s="7" t="s">
        <v>3423</v>
      </c>
      <c r="E787" s="7" t="s">
        <v>2721</v>
      </c>
    </row>
    <row r="788" spans="2:5">
      <c r="B788" s="7" t="s">
        <v>3424</v>
      </c>
      <c r="C788" s="7">
        <v>542627</v>
      </c>
      <c r="D788" s="7" t="s">
        <v>3425</v>
      </c>
      <c r="E788" s="7" t="s">
        <v>2579</v>
      </c>
    </row>
    <row r="789" spans="2:5">
      <c r="B789" s="7" t="s">
        <v>3426</v>
      </c>
      <c r="C789" s="7">
        <v>522292</v>
      </c>
      <c r="D789" s="7" t="s">
        <v>2213</v>
      </c>
      <c r="E789" s="7" t="s">
        <v>2228</v>
      </c>
    </row>
    <row r="790" spans="2:5">
      <c r="B790" s="7" t="s">
        <v>3427</v>
      </c>
      <c r="C790" s="7">
        <v>530309</v>
      </c>
      <c r="D790" s="7" t="s">
        <v>2213</v>
      </c>
      <c r="E790" s="7" t="s">
        <v>2235</v>
      </c>
    </row>
    <row r="791" spans="2:5">
      <c r="B791" s="7" t="s">
        <v>3428</v>
      </c>
      <c r="C791" s="7">
        <v>540829</v>
      </c>
      <c r="D791" s="7" t="s">
        <v>2213</v>
      </c>
      <c r="E791" s="7" t="s">
        <v>2235</v>
      </c>
    </row>
    <row r="792" spans="2:5">
      <c r="B792" s="7" t="s">
        <v>3429</v>
      </c>
      <c r="C792" s="7">
        <v>535142</v>
      </c>
      <c r="D792" s="7" t="s">
        <v>2213</v>
      </c>
      <c r="E792" s="7" t="s">
        <v>2216</v>
      </c>
    </row>
    <row r="793" spans="2:5">
      <c r="B793" s="7" t="s">
        <v>3430</v>
      </c>
      <c r="C793" s="7">
        <v>531327</v>
      </c>
      <c r="D793" s="7" t="s">
        <v>2213</v>
      </c>
      <c r="E793" s="7" t="s">
        <v>2196</v>
      </c>
    </row>
    <row r="794" spans="2:5">
      <c r="B794" s="7" t="s">
        <v>3431</v>
      </c>
      <c r="C794" s="7">
        <v>511696</v>
      </c>
      <c r="D794" s="7" t="s">
        <v>2213</v>
      </c>
      <c r="E794" s="7" t="s">
        <v>2196</v>
      </c>
    </row>
    <row r="795" spans="2:5">
      <c r="B795" s="7" t="s">
        <v>3432</v>
      </c>
      <c r="C795" s="7">
        <v>531977</v>
      </c>
      <c r="D795" s="7" t="s">
        <v>2213</v>
      </c>
      <c r="E795" s="7" t="s">
        <v>2285</v>
      </c>
    </row>
    <row r="796" spans="2:5">
      <c r="B796" s="7" t="s">
        <v>3433</v>
      </c>
      <c r="C796" s="7">
        <v>504671</v>
      </c>
      <c r="D796" s="7" t="s">
        <v>2213</v>
      </c>
      <c r="E796" s="7" t="s">
        <v>2245</v>
      </c>
    </row>
    <row r="797" spans="2:5">
      <c r="B797" s="7" t="s">
        <v>3434</v>
      </c>
      <c r="C797" s="7">
        <v>539800</v>
      </c>
      <c r="D797" s="7" t="s">
        <v>2213</v>
      </c>
      <c r="E797" s="7" t="s">
        <v>2235</v>
      </c>
    </row>
    <row r="798" spans="2:5">
      <c r="B798" s="7" t="s">
        <v>3435</v>
      </c>
      <c r="C798" s="7">
        <v>526917</v>
      </c>
      <c r="D798" s="7" t="s">
        <v>2213</v>
      </c>
      <c r="E798" s="7" t="s">
        <v>2299</v>
      </c>
    </row>
    <row r="799" spans="2:5">
      <c r="B799" s="7" t="s">
        <v>3436</v>
      </c>
      <c r="C799" s="7">
        <v>530871</v>
      </c>
      <c r="D799" s="7" t="s">
        <v>2213</v>
      </c>
      <c r="E799" s="7" t="s">
        <v>2373</v>
      </c>
    </row>
    <row r="800" spans="2:5">
      <c r="B800" s="7" t="s">
        <v>3437</v>
      </c>
      <c r="C800" s="7">
        <v>540395</v>
      </c>
      <c r="D800" s="7" t="s">
        <v>2213</v>
      </c>
      <c r="E800" s="7" t="s">
        <v>2373</v>
      </c>
    </row>
    <row r="801" spans="2:5">
      <c r="B801" s="7" t="s">
        <v>3438</v>
      </c>
      <c r="C801" s="7">
        <v>541269</v>
      </c>
      <c r="D801" s="7" t="s">
        <v>3439</v>
      </c>
      <c r="E801" s="7" t="s">
        <v>2261</v>
      </c>
    </row>
    <row r="802" spans="2:5">
      <c r="B802" s="7" t="s">
        <v>3440</v>
      </c>
      <c r="C802" s="7">
        <v>539230</v>
      </c>
      <c r="D802" s="7" t="s">
        <v>2213</v>
      </c>
      <c r="E802" s="7" t="s">
        <v>2373</v>
      </c>
    </row>
    <row r="803" spans="2:5">
      <c r="B803" s="7" t="s">
        <v>3441</v>
      </c>
      <c r="C803" s="7">
        <v>506365</v>
      </c>
      <c r="D803" s="7" t="s">
        <v>2213</v>
      </c>
      <c r="E803" s="7" t="s">
        <v>2251</v>
      </c>
    </row>
    <row r="804" spans="2:5">
      <c r="B804" s="7" t="s">
        <v>3442</v>
      </c>
      <c r="C804" s="7">
        <v>537326</v>
      </c>
      <c r="D804" s="7" t="s">
        <v>2213</v>
      </c>
      <c r="E804" s="7" t="s">
        <v>2221</v>
      </c>
    </row>
    <row r="805" spans="2:5">
      <c r="B805" s="7" t="s">
        <v>3443</v>
      </c>
      <c r="C805" s="7">
        <v>539011</v>
      </c>
      <c r="D805" s="7" t="s">
        <v>2213</v>
      </c>
      <c r="E805" s="7" t="s">
        <v>2245</v>
      </c>
    </row>
    <row r="806" spans="2:5">
      <c r="B806" s="7" t="s">
        <v>3444</v>
      </c>
      <c r="C806" s="7">
        <v>523489</v>
      </c>
      <c r="D806" s="7" t="s">
        <v>2213</v>
      </c>
      <c r="E806" s="7" t="s">
        <v>2402</v>
      </c>
    </row>
    <row r="807" spans="2:5">
      <c r="B807" s="7" t="s">
        <v>3445</v>
      </c>
      <c r="C807" s="7">
        <v>500110</v>
      </c>
      <c r="D807" s="7" t="s">
        <v>3446</v>
      </c>
      <c r="E807" s="7" t="s">
        <v>3142</v>
      </c>
    </row>
    <row r="808" spans="2:5">
      <c r="B808" s="7" t="s">
        <v>3447</v>
      </c>
      <c r="C808" s="7">
        <v>526817</v>
      </c>
      <c r="D808" s="7" t="s">
        <v>2213</v>
      </c>
      <c r="E808" s="7" t="s">
        <v>2450</v>
      </c>
    </row>
    <row r="809" spans="2:5">
      <c r="B809" s="7" t="s">
        <v>3448</v>
      </c>
      <c r="C809" s="7">
        <v>521244</v>
      </c>
      <c r="D809" s="7" t="s">
        <v>2213</v>
      </c>
      <c r="E809" s="7" t="s">
        <v>2228</v>
      </c>
    </row>
    <row r="810" spans="2:5">
      <c r="B810" s="7" t="s">
        <v>3449</v>
      </c>
      <c r="C810" s="7">
        <v>532992</v>
      </c>
      <c r="D810" s="7" t="s">
        <v>2213</v>
      </c>
      <c r="E810" s="7" t="s">
        <v>2414</v>
      </c>
    </row>
    <row r="811" spans="2:5">
      <c r="B811" s="7" t="s">
        <v>3450</v>
      </c>
      <c r="C811" s="7">
        <v>531358</v>
      </c>
      <c r="D811" s="7" t="s">
        <v>2213</v>
      </c>
      <c r="E811" s="7" t="s">
        <v>2230</v>
      </c>
    </row>
    <row r="812" spans="2:5">
      <c r="B812" s="7" t="s">
        <v>3451</v>
      </c>
      <c r="C812" s="7">
        <v>530427</v>
      </c>
      <c r="D812" s="7" t="s">
        <v>2213</v>
      </c>
      <c r="E812" s="7" t="s">
        <v>3452</v>
      </c>
    </row>
    <row r="813" spans="2:5">
      <c r="B813" s="7" t="s">
        <v>3453</v>
      </c>
      <c r="C813" s="7">
        <v>526546</v>
      </c>
      <c r="D813" s="7" t="s">
        <v>2213</v>
      </c>
      <c r="E813" s="7" t="s">
        <v>2402</v>
      </c>
    </row>
    <row r="814" spans="2:5">
      <c r="B814" s="7" t="s">
        <v>3454</v>
      </c>
      <c r="C814" s="7">
        <v>511243</v>
      </c>
      <c r="D814" s="7" t="s">
        <v>3455</v>
      </c>
      <c r="E814" s="7" t="s">
        <v>2230</v>
      </c>
    </row>
    <row r="815" spans="2:5">
      <c r="B815" s="7" t="s">
        <v>3456</v>
      </c>
      <c r="C815" s="7">
        <v>511243</v>
      </c>
      <c r="D815" s="7" t="s">
        <v>3457</v>
      </c>
      <c r="E815" s="7" t="s">
        <v>2230</v>
      </c>
    </row>
    <row r="816" spans="2:5">
      <c r="B816" s="7" t="s">
        <v>3458</v>
      </c>
      <c r="C816" s="7">
        <v>519475</v>
      </c>
      <c r="D816" s="7" t="s">
        <v>2213</v>
      </c>
      <c r="E816" s="7" t="s">
        <v>2293</v>
      </c>
    </row>
    <row r="817" spans="2:5">
      <c r="B817" s="7" t="s">
        <v>3459</v>
      </c>
      <c r="C817" s="7">
        <v>540681</v>
      </c>
      <c r="D817" s="7" t="s">
        <v>2213</v>
      </c>
      <c r="E817" s="7" t="s">
        <v>2273</v>
      </c>
    </row>
    <row r="818" spans="2:5">
      <c r="B818" s="7" t="s">
        <v>3460</v>
      </c>
      <c r="C818" s="7">
        <v>501833</v>
      </c>
      <c r="D818" s="7" t="s">
        <v>2213</v>
      </c>
      <c r="E818" s="7" t="s">
        <v>3461</v>
      </c>
    </row>
    <row r="819" spans="2:5">
      <c r="B819" s="7" t="s">
        <v>3462</v>
      </c>
      <c r="C819" s="7">
        <v>539335</v>
      </c>
      <c r="D819" s="7" t="s">
        <v>2213</v>
      </c>
      <c r="E819" s="7" t="s">
        <v>2235</v>
      </c>
    </row>
    <row r="820" spans="2:5">
      <c r="B820" s="7" t="s">
        <v>3463</v>
      </c>
      <c r="C820" s="7">
        <v>530191</v>
      </c>
      <c r="D820" s="7" t="s">
        <v>3464</v>
      </c>
      <c r="E820" s="7" t="s">
        <v>2373</v>
      </c>
    </row>
    <row r="821" spans="2:5">
      <c r="B821" s="7" t="s">
        <v>3465</v>
      </c>
      <c r="C821" s="7">
        <v>530191</v>
      </c>
      <c r="D821" s="7" t="s">
        <v>3464</v>
      </c>
      <c r="E821" s="7" t="s">
        <v>2373</v>
      </c>
    </row>
    <row r="822" spans="2:5">
      <c r="B822" s="7" t="s">
        <v>3466</v>
      </c>
      <c r="C822" s="7">
        <v>519477</v>
      </c>
      <c r="D822" s="7" t="s">
        <v>2213</v>
      </c>
      <c r="E822" s="7" t="s">
        <v>2462</v>
      </c>
    </row>
    <row r="823" spans="2:5">
      <c r="B823" s="7" t="s">
        <v>3467</v>
      </c>
      <c r="C823" s="7">
        <v>542678</v>
      </c>
      <c r="D823" s="7" t="s">
        <v>3468</v>
      </c>
      <c r="E823" s="7" t="s">
        <v>2251</v>
      </c>
    </row>
    <row r="824" spans="2:5">
      <c r="B824" s="7" t="s">
        <v>3469</v>
      </c>
      <c r="C824" s="7">
        <v>534758</v>
      </c>
      <c r="D824" s="7" t="s">
        <v>3470</v>
      </c>
      <c r="E824" s="7" t="s">
        <v>2199</v>
      </c>
    </row>
    <row r="825" spans="2:5">
      <c r="B825" s="7" t="s">
        <v>3471</v>
      </c>
      <c r="C825" s="7">
        <v>533407</v>
      </c>
      <c r="D825" s="7" t="s">
        <v>3472</v>
      </c>
      <c r="E825" s="7" t="s">
        <v>2228</v>
      </c>
    </row>
    <row r="826" spans="2:5">
      <c r="B826" s="7" t="s">
        <v>3473</v>
      </c>
      <c r="C826" s="7">
        <v>530829</v>
      </c>
      <c r="D826" s="7" t="s">
        <v>2213</v>
      </c>
      <c r="E826" s="7" t="s">
        <v>2230</v>
      </c>
    </row>
    <row r="827" spans="2:5">
      <c r="B827" s="7" t="s">
        <v>3474</v>
      </c>
      <c r="C827" s="7">
        <v>505230</v>
      </c>
      <c r="D827" s="7" t="s">
        <v>3475</v>
      </c>
      <c r="E827" s="7" t="s">
        <v>2202</v>
      </c>
    </row>
    <row r="828" spans="2:5">
      <c r="B828" s="7" t="s">
        <v>3476</v>
      </c>
      <c r="C828" s="7">
        <v>531283</v>
      </c>
      <c r="D828" s="7" t="s">
        <v>2213</v>
      </c>
      <c r="E828" s="7" t="s">
        <v>2230</v>
      </c>
    </row>
    <row r="829" spans="2:5">
      <c r="B829" s="7" t="s">
        <v>3477</v>
      </c>
      <c r="C829" s="7">
        <v>526373</v>
      </c>
      <c r="D829" s="7" t="s">
        <v>2213</v>
      </c>
      <c r="E829" s="7" t="s">
        <v>2414</v>
      </c>
    </row>
    <row r="830" spans="2:5">
      <c r="B830" s="7" t="s">
        <v>3478</v>
      </c>
      <c r="C830" s="7">
        <v>532807</v>
      </c>
      <c r="D830" s="7" t="s">
        <v>3479</v>
      </c>
      <c r="E830" s="7" t="s">
        <v>2214</v>
      </c>
    </row>
    <row r="831" spans="2:5">
      <c r="B831" s="7" t="s">
        <v>3480</v>
      </c>
      <c r="C831" s="7">
        <v>532807</v>
      </c>
      <c r="D831" s="7" t="s">
        <v>3479</v>
      </c>
      <c r="E831" s="7" t="s">
        <v>2214</v>
      </c>
    </row>
    <row r="832" spans="2:5">
      <c r="B832" s="7" t="s">
        <v>3481</v>
      </c>
      <c r="C832" s="7">
        <v>530457</v>
      </c>
      <c r="D832" s="7" t="s">
        <v>2213</v>
      </c>
      <c r="E832" s="7" t="s">
        <v>2216</v>
      </c>
    </row>
    <row r="833" spans="2:5">
      <c r="B833" s="7" t="s">
        <v>3482</v>
      </c>
      <c r="C833" s="7">
        <v>532324</v>
      </c>
      <c r="D833" s="7" t="s">
        <v>3483</v>
      </c>
      <c r="E833" s="7" t="s">
        <v>2216</v>
      </c>
    </row>
    <row r="834" spans="2:5">
      <c r="B834" s="7" t="s">
        <v>3484</v>
      </c>
      <c r="C834" s="7">
        <v>500087</v>
      </c>
      <c r="D834" s="7" t="s">
        <v>3485</v>
      </c>
      <c r="E834" s="7" t="s">
        <v>2251</v>
      </c>
    </row>
    <row r="835" spans="2:5">
      <c r="B835" s="7" t="s">
        <v>3486</v>
      </c>
      <c r="C835" s="7">
        <v>531775</v>
      </c>
      <c r="D835" s="7" t="s">
        <v>2213</v>
      </c>
      <c r="E835" s="7" t="s">
        <v>2235</v>
      </c>
    </row>
    <row r="836" spans="2:5">
      <c r="B836" s="7" t="s">
        <v>3487</v>
      </c>
      <c r="C836" s="7">
        <v>502445</v>
      </c>
      <c r="D836" s="7" t="s">
        <v>2213</v>
      </c>
      <c r="E836" s="7" t="s">
        <v>2299</v>
      </c>
    </row>
    <row r="837" spans="2:5">
      <c r="B837" s="7" t="s">
        <v>3488</v>
      </c>
      <c r="C837" s="7">
        <v>531235</v>
      </c>
      <c r="D837" s="7" t="s">
        <v>2213</v>
      </c>
      <c r="E837" s="7" t="s">
        <v>2230</v>
      </c>
    </row>
    <row r="838" spans="2:5">
      <c r="B838" s="7" t="s">
        <v>3489</v>
      </c>
      <c r="C838" s="7">
        <v>538786</v>
      </c>
      <c r="D838" s="7" t="s">
        <v>2213</v>
      </c>
      <c r="E838" s="7" t="s">
        <v>2737</v>
      </c>
    </row>
    <row r="839" spans="2:5">
      <c r="B839" s="7" t="s">
        <v>3490</v>
      </c>
      <c r="C839" s="7">
        <v>538674</v>
      </c>
      <c r="D839" s="7" t="s">
        <v>2213</v>
      </c>
      <c r="E839" s="7" t="s">
        <v>3157</v>
      </c>
    </row>
    <row r="840" spans="2:5">
      <c r="B840" s="7" t="s">
        <v>3491</v>
      </c>
      <c r="C840" s="7">
        <v>532210</v>
      </c>
      <c r="D840" s="7" t="s">
        <v>3492</v>
      </c>
      <c r="E840" s="7" t="s">
        <v>2531</v>
      </c>
    </row>
    <row r="841" spans="2:5">
      <c r="B841" s="7" t="s">
        <v>3493</v>
      </c>
      <c r="C841" s="7">
        <v>521210</v>
      </c>
      <c r="D841" s="7" t="s">
        <v>2213</v>
      </c>
      <c r="E841" s="7" t="s">
        <v>2327</v>
      </c>
    </row>
    <row r="842" spans="2:5">
      <c r="B842" s="7" t="s">
        <v>3494</v>
      </c>
      <c r="C842" s="7">
        <v>780013</v>
      </c>
      <c r="D842" s="7" t="s">
        <v>2213</v>
      </c>
      <c r="E842" s="7" t="s">
        <v>2304</v>
      </c>
    </row>
    <row r="843" spans="2:5">
      <c r="B843" s="7" t="s">
        <v>3495</v>
      </c>
      <c r="C843" s="7">
        <v>780013</v>
      </c>
      <c r="D843" s="7" t="s">
        <v>2213</v>
      </c>
      <c r="E843" s="7" t="s">
        <v>2304</v>
      </c>
    </row>
    <row r="844" spans="2:5">
      <c r="B844" s="7" t="s">
        <v>3496</v>
      </c>
      <c r="C844" s="7" t="s">
        <v>2213</v>
      </c>
      <c r="D844" s="7" t="s">
        <v>3497</v>
      </c>
      <c r="E844" s="7" t="s">
        <v>2224</v>
      </c>
    </row>
    <row r="845" spans="2:5">
      <c r="B845" s="7" t="s">
        <v>3498</v>
      </c>
      <c r="C845" s="7" t="s">
        <v>2213</v>
      </c>
      <c r="D845" s="7" t="s">
        <v>3499</v>
      </c>
      <c r="E845" s="7" t="s">
        <v>2224</v>
      </c>
    </row>
    <row r="846" spans="2:5">
      <c r="B846" s="7" t="s">
        <v>3500</v>
      </c>
      <c r="C846" s="7">
        <v>540403</v>
      </c>
      <c r="D846" s="7" t="s">
        <v>3501</v>
      </c>
      <c r="E846" s="7" t="s">
        <v>2318</v>
      </c>
    </row>
    <row r="847" spans="2:5">
      <c r="B847" s="7" t="s">
        <v>3502</v>
      </c>
      <c r="C847" s="7">
        <v>506390</v>
      </c>
      <c r="D847" s="7" t="s">
        <v>3503</v>
      </c>
      <c r="E847" s="7" t="s">
        <v>2373</v>
      </c>
    </row>
    <row r="848" spans="2:5">
      <c r="B848" s="7" t="s">
        <v>3504</v>
      </c>
      <c r="C848" s="7">
        <v>506390</v>
      </c>
      <c r="D848" s="7" t="s">
        <v>3505</v>
      </c>
      <c r="E848" s="7" t="s">
        <v>2373</v>
      </c>
    </row>
    <row r="849" spans="2:5">
      <c r="B849" s="7" t="s">
        <v>3506</v>
      </c>
      <c r="C849" s="7">
        <v>512213</v>
      </c>
      <c r="D849" s="7" t="s">
        <v>2213</v>
      </c>
      <c r="E849" s="7" t="s">
        <v>2235</v>
      </c>
    </row>
    <row r="850" spans="2:5">
      <c r="B850" s="7" t="s">
        <v>3507</v>
      </c>
      <c r="C850" s="7">
        <v>540310</v>
      </c>
      <c r="D850" s="7" t="s">
        <v>2213</v>
      </c>
      <c r="E850" s="7" t="s">
        <v>2228</v>
      </c>
    </row>
    <row r="851" spans="2:5">
      <c r="B851" s="7" t="s">
        <v>3508</v>
      </c>
      <c r="C851" s="7">
        <v>538433</v>
      </c>
      <c r="D851" s="7" t="s">
        <v>2213</v>
      </c>
      <c r="E851" s="7" t="s">
        <v>2196</v>
      </c>
    </row>
    <row r="852" spans="2:5">
      <c r="B852" s="7" t="s">
        <v>3509</v>
      </c>
      <c r="C852" s="7">
        <v>540481</v>
      </c>
      <c r="D852" s="7" t="s">
        <v>2213</v>
      </c>
      <c r="E852" s="7" t="s">
        <v>2196</v>
      </c>
    </row>
    <row r="853" spans="2:5">
      <c r="B853" s="7" t="s">
        <v>3510</v>
      </c>
      <c r="C853" s="7">
        <v>530839</v>
      </c>
      <c r="D853" s="7" t="s">
        <v>2213</v>
      </c>
      <c r="E853" s="7" t="s">
        <v>2306</v>
      </c>
    </row>
    <row r="854" spans="2:5">
      <c r="B854" s="7" t="s">
        <v>3511</v>
      </c>
      <c r="C854" s="7">
        <v>500147</v>
      </c>
      <c r="D854" s="7" t="s">
        <v>2213</v>
      </c>
      <c r="E854" s="7" t="s">
        <v>2221</v>
      </c>
    </row>
    <row r="855" spans="2:5">
      <c r="B855" s="7" t="s">
        <v>3512</v>
      </c>
      <c r="C855" s="7">
        <v>517330</v>
      </c>
      <c r="D855" s="7" t="s">
        <v>3513</v>
      </c>
      <c r="E855" s="7" t="s">
        <v>2511</v>
      </c>
    </row>
    <row r="856" spans="2:5">
      <c r="B856" s="7" t="s">
        <v>3514</v>
      </c>
      <c r="C856" s="7" t="s">
        <v>2213</v>
      </c>
      <c r="D856" s="7" t="s">
        <v>3515</v>
      </c>
      <c r="E856" s="7" t="s">
        <v>2224</v>
      </c>
    </row>
    <row r="857" spans="2:5">
      <c r="B857" s="7" t="s">
        <v>3516</v>
      </c>
      <c r="C857" s="7">
        <v>512018</v>
      </c>
      <c r="D857" s="7" t="s">
        <v>2213</v>
      </c>
      <c r="E857" s="7" t="s">
        <v>2219</v>
      </c>
    </row>
    <row r="858" spans="2:5">
      <c r="B858" s="7" t="s">
        <v>3517</v>
      </c>
      <c r="C858" s="7">
        <v>533278</v>
      </c>
      <c r="D858" s="7" t="s">
        <v>3518</v>
      </c>
      <c r="E858" s="7" t="s">
        <v>2891</v>
      </c>
    </row>
    <row r="859" spans="2:5">
      <c r="B859" s="7" t="s">
        <v>3519</v>
      </c>
      <c r="C859" s="7">
        <v>533278</v>
      </c>
      <c r="D859" s="7" t="s">
        <v>3520</v>
      </c>
      <c r="E859" s="7" t="s">
        <v>2891</v>
      </c>
    </row>
    <row r="860" spans="2:5">
      <c r="B860" s="7" t="s">
        <v>3521</v>
      </c>
      <c r="C860" s="7">
        <v>501831</v>
      </c>
      <c r="D860" s="7" t="s">
        <v>2213</v>
      </c>
      <c r="E860" s="7" t="s">
        <v>2273</v>
      </c>
    </row>
    <row r="861" spans="2:5">
      <c r="B861" s="7" t="s">
        <v>3522</v>
      </c>
      <c r="C861" s="7">
        <v>520131</v>
      </c>
      <c r="D861" s="7" t="s">
        <v>2213</v>
      </c>
      <c r="E861" s="7" t="s">
        <v>2285</v>
      </c>
    </row>
    <row r="862" spans="2:5">
      <c r="B862" s="7" t="s">
        <v>3523</v>
      </c>
      <c r="C862" s="7">
        <v>508571</v>
      </c>
      <c r="D862" s="7" t="s">
        <v>2213</v>
      </c>
      <c r="E862" s="7" t="s">
        <v>2693</v>
      </c>
    </row>
    <row r="863" spans="2:5">
      <c r="B863" s="7" t="s">
        <v>3524</v>
      </c>
      <c r="C863" s="7">
        <v>513353</v>
      </c>
      <c r="D863" s="7" t="s">
        <v>2213</v>
      </c>
      <c r="E863" s="7" t="s">
        <v>2373</v>
      </c>
    </row>
    <row r="864" spans="2:5">
      <c r="B864" s="7" t="s">
        <v>3525</v>
      </c>
      <c r="C864" s="7">
        <v>540678</v>
      </c>
      <c r="D864" s="7" t="s">
        <v>3526</v>
      </c>
      <c r="E864" s="7" t="s">
        <v>3461</v>
      </c>
    </row>
    <row r="865" spans="2:5">
      <c r="B865" s="7" t="s">
        <v>3527</v>
      </c>
      <c r="C865" s="7">
        <v>539436</v>
      </c>
      <c r="D865" s="7" t="s">
        <v>3528</v>
      </c>
      <c r="E865" s="7" t="s">
        <v>2702</v>
      </c>
    </row>
    <row r="866" spans="2:5">
      <c r="B866" s="7" t="s">
        <v>3529</v>
      </c>
      <c r="C866" s="7">
        <v>500830</v>
      </c>
      <c r="D866" s="7" t="s">
        <v>3530</v>
      </c>
      <c r="E866" s="7" t="s">
        <v>2395</v>
      </c>
    </row>
    <row r="867" spans="2:5">
      <c r="B867" s="7" t="s">
        <v>3531</v>
      </c>
      <c r="C867" s="7">
        <v>500830</v>
      </c>
      <c r="D867" s="7" t="s">
        <v>3530</v>
      </c>
      <c r="E867" s="7" t="s">
        <v>2395</v>
      </c>
    </row>
    <row r="868" spans="2:5">
      <c r="B868" s="7" t="s">
        <v>3532</v>
      </c>
      <c r="C868" s="7">
        <v>531210</v>
      </c>
      <c r="D868" s="7" t="s">
        <v>2213</v>
      </c>
      <c r="E868" s="7" t="s">
        <v>2251</v>
      </c>
    </row>
    <row r="869" spans="2:5">
      <c r="B869" s="7" t="s">
        <v>3533</v>
      </c>
      <c r="C869" s="7">
        <v>540023</v>
      </c>
      <c r="D869" s="7" t="s">
        <v>2213</v>
      </c>
      <c r="E869" s="7" t="s">
        <v>2952</v>
      </c>
    </row>
    <row r="870" spans="2:5">
      <c r="B870" s="7" t="s">
        <v>3534</v>
      </c>
      <c r="C870" s="7">
        <v>524752</v>
      </c>
      <c r="D870" s="7" t="s">
        <v>2213</v>
      </c>
      <c r="E870" s="7" t="s">
        <v>2251</v>
      </c>
    </row>
    <row r="871" spans="2:5">
      <c r="B871" s="7" t="s">
        <v>3535</v>
      </c>
      <c r="C871" s="7">
        <v>534691</v>
      </c>
      <c r="D871" s="7" t="s">
        <v>2213</v>
      </c>
      <c r="E871" s="7" t="s">
        <v>2196</v>
      </c>
    </row>
    <row r="872" spans="2:5">
      <c r="B872" s="7" t="s">
        <v>3536</v>
      </c>
      <c r="C872" s="7">
        <v>535267</v>
      </c>
      <c r="D872" s="7" t="s">
        <v>2213</v>
      </c>
      <c r="E872" s="7" t="s">
        <v>2230</v>
      </c>
    </row>
    <row r="873" spans="2:5">
      <c r="B873" s="7" t="s">
        <v>3537</v>
      </c>
      <c r="C873" s="7">
        <v>531216</v>
      </c>
      <c r="D873" s="7" t="s">
        <v>2213</v>
      </c>
      <c r="E873" s="7" t="s">
        <v>2230</v>
      </c>
    </row>
    <row r="874" spans="2:5">
      <c r="B874" s="7" t="s">
        <v>3538</v>
      </c>
      <c r="C874" s="7">
        <v>533272</v>
      </c>
      <c r="D874" s="7" t="s">
        <v>3539</v>
      </c>
      <c r="E874" s="7" t="s">
        <v>2291</v>
      </c>
    </row>
    <row r="875" spans="2:5">
      <c r="B875" s="7" t="s">
        <v>3540</v>
      </c>
      <c r="C875" s="7">
        <v>539986</v>
      </c>
      <c r="D875" s="7" t="s">
        <v>2213</v>
      </c>
      <c r="E875" s="7" t="s">
        <v>2408</v>
      </c>
    </row>
    <row r="876" spans="2:5">
      <c r="B876" s="7" t="s">
        <v>3541</v>
      </c>
      <c r="C876" s="7">
        <v>532342</v>
      </c>
      <c r="D876" s="7" t="s">
        <v>2213</v>
      </c>
      <c r="E876" s="7" t="s">
        <v>2199</v>
      </c>
    </row>
    <row r="877" spans="2:5">
      <c r="B877" s="7" t="s">
        <v>3542</v>
      </c>
      <c r="C877" s="7">
        <v>531041</v>
      </c>
      <c r="D877" s="7" t="s">
        <v>2213</v>
      </c>
      <c r="E877" s="7" t="s">
        <v>2235</v>
      </c>
    </row>
    <row r="878" spans="2:5">
      <c r="B878" s="7" t="s">
        <v>3543</v>
      </c>
      <c r="C878" s="7">
        <v>532456</v>
      </c>
      <c r="D878" s="7" t="s">
        <v>3544</v>
      </c>
      <c r="E878" s="7" t="s">
        <v>2310</v>
      </c>
    </row>
    <row r="879" spans="2:5">
      <c r="B879" s="7" t="s">
        <v>3545</v>
      </c>
      <c r="C879" s="7">
        <v>532339</v>
      </c>
      <c r="D879" s="7" t="s">
        <v>3546</v>
      </c>
      <c r="E879" s="7" t="s">
        <v>2698</v>
      </c>
    </row>
    <row r="880" spans="2:5">
      <c r="B880" s="7" t="s">
        <v>3547</v>
      </c>
      <c r="C880" s="7">
        <v>507833</v>
      </c>
      <c r="D880" s="7" t="s">
        <v>2213</v>
      </c>
      <c r="E880" s="7" t="s">
        <v>2538</v>
      </c>
    </row>
    <row r="881" spans="2:5">
      <c r="B881" s="7" t="s">
        <v>3548</v>
      </c>
      <c r="C881" s="7">
        <v>522231</v>
      </c>
      <c r="D881" s="7" t="s">
        <v>2213</v>
      </c>
      <c r="E881" s="7" t="s">
        <v>2611</v>
      </c>
    </row>
    <row r="882" spans="2:5">
      <c r="B882" s="7" t="s">
        <v>3549</v>
      </c>
      <c r="C882" s="7">
        <v>538965</v>
      </c>
      <c r="D882" s="7" t="s">
        <v>2213</v>
      </c>
      <c r="E882" s="7" t="s">
        <v>2251</v>
      </c>
    </row>
    <row r="883" spans="2:5">
      <c r="B883" s="7" t="s">
        <v>3550</v>
      </c>
      <c r="C883" s="7">
        <v>539266</v>
      </c>
      <c r="D883" s="7" t="s">
        <v>2213</v>
      </c>
      <c r="E883" s="7" t="s">
        <v>2233</v>
      </c>
    </row>
    <row r="884" spans="2:5">
      <c r="B884" s="7" t="s">
        <v>3551</v>
      </c>
      <c r="C884" s="7">
        <v>504340</v>
      </c>
      <c r="D884" s="7" t="s">
        <v>2213</v>
      </c>
      <c r="E884" s="7" t="s">
        <v>2196</v>
      </c>
    </row>
    <row r="885" spans="2:5">
      <c r="B885" s="7" t="s">
        <v>3552</v>
      </c>
      <c r="C885" s="7">
        <v>539991</v>
      </c>
      <c r="D885" s="7" t="s">
        <v>3553</v>
      </c>
      <c r="E885" s="7" t="s">
        <v>2579</v>
      </c>
    </row>
    <row r="886" spans="2:5">
      <c r="B886" s="7" t="s">
        <v>3554</v>
      </c>
      <c r="C886" s="7">
        <v>526829</v>
      </c>
      <c r="D886" s="7" t="s">
        <v>2213</v>
      </c>
      <c r="E886" s="7" t="s">
        <v>2423</v>
      </c>
    </row>
    <row r="887" spans="2:5">
      <c r="B887" s="7" t="s">
        <v>3555</v>
      </c>
      <c r="C887" s="7">
        <v>526829</v>
      </c>
      <c r="D887" s="7" t="s">
        <v>3556</v>
      </c>
      <c r="E887" s="7" t="s">
        <v>2423</v>
      </c>
    </row>
    <row r="888" spans="2:5">
      <c r="B888" s="7" t="s">
        <v>3557</v>
      </c>
      <c r="C888" s="7">
        <v>526829</v>
      </c>
      <c r="D888" s="7" t="s">
        <v>2213</v>
      </c>
      <c r="E888" s="7" t="s">
        <v>2423</v>
      </c>
    </row>
    <row r="889" spans="2:5">
      <c r="B889" s="7" t="s">
        <v>3558</v>
      </c>
      <c r="C889" s="7">
        <v>539091</v>
      </c>
      <c r="D889" s="7" t="s">
        <v>2213</v>
      </c>
      <c r="E889" s="7" t="s">
        <v>2233</v>
      </c>
    </row>
    <row r="890" spans="2:5">
      <c r="B890" s="7" t="s">
        <v>3559</v>
      </c>
      <c r="C890" s="7">
        <v>532902</v>
      </c>
      <c r="D890" s="7" t="s">
        <v>3560</v>
      </c>
      <c r="E890" s="7" t="s">
        <v>2299</v>
      </c>
    </row>
    <row r="891" spans="2:5">
      <c r="B891" s="7" t="s">
        <v>3561</v>
      </c>
      <c r="C891" s="7" t="s">
        <v>2213</v>
      </c>
      <c r="D891" s="7" t="s">
        <v>3562</v>
      </c>
      <c r="E891" s="7" t="s">
        <v>2304</v>
      </c>
    </row>
    <row r="892" spans="2:5">
      <c r="B892" s="7" t="s">
        <v>3563</v>
      </c>
      <c r="C892" s="7">
        <v>531344</v>
      </c>
      <c r="D892" s="7" t="s">
        <v>3564</v>
      </c>
      <c r="E892" s="7" t="s">
        <v>2336</v>
      </c>
    </row>
    <row r="893" spans="2:5">
      <c r="B893" s="7" t="s">
        <v>3565</v>
      </c>
      <c r="C893" s="7">
        <v>531344</v>
      </c>
      <c r="D893" s="7" t="s">
        <v>3564</v>
      </c>
      <c r="E893" s="7" t="s">
        <v>2336</v>
      </c>
    </row>
    <row r="894" spans="2:5">
      <c r="B894" s="7" t="s">
        <v>3566</v>
      </c>
      <c r="C894" s="7">
        <v>540597</v>
      </c>
      <c r="D894" s="7" t="s">
        <v>2213</v>
      </c>
      <c r="E894" s="7" t="s">
        <v>2534</v>
      </c>
    </row>
    <row r="895" spans="2:5">
      <c r="B895" s="7" t="s">
        <v>3567</v>
      </c>
      <c r="C895" s="7">
        <v>531067</v>
      </c>
      <c r="D895" s="7" t="s">
        <v>2213</v>
      </c>
      <c r="E895" s="7" t="s">
        <v>2230</v>
      </c>
    </row>
    <row r="896" spans="2:5">
      <c r="B896" s="7" t="s">
        <v>3568</v>
      </c>
      <c r="C896" s="7">
        <v>531067</v>
      </c>
      <c r="D896" s="7" t="s">
        <v>2213</v>
      </c>
      <c r="E896" s="7" t="s">
        <v>2230</v>
      </c>
    </row>
    <row r="897" spans="2:5">
      <c r="B897" s="7" t="s">
        <v>3569</v>
      </c>
      <c r="C897" s="7">
        <v>506935</v>
      </c>
      <c r="D897" s="7" t="s">
        <v>2213</v>
      </c>
      <c r="E897" s="7" t="s">
        <v>2306</v>
      </c>
    </row>
    <row r="898" spans="2:5">
      <c r="B898" s="7" t="s">
        <v>3570</v>
      </c>
      <c r="C898" s="7">
        <v>531460</v>
      </c>
      <c r="D898" s="7" t="s">
        <v>2213</v>
      </c>
      <c r="E898" s="7" t="s">
        <v>2511</v>
      </c>
    </row>
    <row r="899" spans="2:5">
      <c r="B899" s="7" t="s">
        <v>3571</v>
      </c>
      <c r="C899" s="7">
        <v>523232</v>
      </c>
      <c r="D899" s="7" t="s">
        <v>2213</v>
      </c>
      <c r="E899" s="7" t="s">
        <v>2423</v>
      </c>
    </row>
    <row r="900" spans="2:5">
      <c r="B900" s="7" t="s">
        <v>3572</v>
      </c>
      <c r="C900" s="7">
        <v>538868</v>
      </c>
      <c r="D900" s="7" t="s">
        <v>2213</v>
      </c>
      <c r="E900" s="7" t="s">
        <v>2230</v>
      </c>
    </row>
    <row r="901" spans="2:5">
      <c r="B901" s="7" t="s">
        <v>3573</v>
      </c>
      <c r="C901" s="7" t="s">
        <v>2213</v>
      </c>
      <c r="D901" s="7" t="s">
        <v>3574</v>
      </c>
      <c r="E901" s="7" t="s">
        <v>2224</v>
      </c>
    </row>
    <row r="902" spans="2:5">
      <c r="B902" s="7" t="s">
        <v>3575</v>
      </c>
      <c r="C902" s="7">
        <v>522295</v>
      </c>
      <c r="D902" s="7" t="s">
        <v>3576</v>
      </c>
      <c r="E902" s="7" t="s">
        <v>2408</v>
      </c>
    </row>
    <row r="903" spans="2:5">
      <c r="B903" s="7" t="s">
        <v>3577</v>
      </c>
      <c r="C903" s="7">
        <v>531556</v>
      </c>
      <c r="D903" s="7" t="s">
        <v>3578</v>
      </c>
      <c r="E903" s="7" t="s">
        <v>2271</v>
      </c>
    </row>
    <row r="904" spans="2:5">
      <c r="B904" s="7" t="s">
        <v>3579</v>
      </c>
      <c r="C904" s="7">
        <v>524506</v>
      </c>
      <c r="D904" s="7" t="s">
        <v>2213</v>
      </c>
      <c r="E904" s="7" t="s">
        <v>2251</v>
      </c>
    </row>
    <row r="905" spans="2:5">
      <c r="B905" s="7" t="s">
        <v>3580</v>
      </c>
      <c r="C905" s="7">
        <v>530755</v>
      </c>
      <c r="D905" s="7" t="s">
        <v>3581</v>
      </c>
      <c r="E905" s="7" t="s">
        <v>3582</v>
      </c>
    </row>
    <row r="906" spans="2:5">
      <c r="B906" s="7" t="s">
        <v>3583</v>
      </c>
      <c r="C906" s="7">
        <v>532941</v>
      </c>
      <c r="D906" s="7" t="s">
        <v>3584</v>
      </c>
      <c r="E906" s="7" t="s">
        <v>2511</v>
      </c>
    </row>
    <row r="907" spans="2:5">
      <c r="B907" s="7" t="s">
        <v>3585</v>
      </c>
      <c r="C907" s="7">
        <v>507543</v>
      </c>
      <c r="D907" s="7" t="s">
        <v>2213</v>
      </c>
      <c r="E907" s="7" t="s">
        <v>2462</v>
      </c>
    </row>
    <row r="908" spans="2:5">
      <c r="B908" s="7" t="s">
        <v>3586</v>
      </c>
      <c r="C908" s="7">
        <v>533167</v>
      </c>
      <c r="D908" s="7" t="s">
        <v>2213</v>
      </c>
      <c r="E908" s="7" t="s">
        <v>2611</v>
      </c>
    </row>
    <row r="909" spans="2:5">
      <c r="B909" s="7" t="s">
        <v>3587</v>
      </c>
      <c r="C909" s="7">
        <v>506395</v>
      </c>
      <c r="D909" s="7" t="s">
        <v>3588</v>
      </c>
      <c r="E909" s="7" t="s">
        <v>2721</v>
      </c>
    </row>
    <row r="910" spans="2:5">
      <c r="B910" s="7" t="s">
        <v>3589</v>
      </c>
      <c r="C910" s="7">
        <v>526737</v>
      </c>
      <c r="D910" s="7" t="s">
        <v>2213</v>
      </c>
      <c r="E910" s="7" t="s">
        <v>2534</v>
      </c>
    </row>
    <row r="911" spans="2:5">
      <c r="B911" s="7" t="s">
        <v>3590</v>
      </c>
      <c r="C911" s="7">
        <v>540199</v>
      </c>
      <c r="D911" s="7" t="s">
        <v>2213</v>
      </c>
      <c r="E911" s="7" t="s">
        <v>2196</v>
      </c>
    </row>
    <row r="912" spans="2:5">
      <c r="B912" s="7" t="s">
        <v>3591</v>
      </c>
      <c r="C912" s="7">
        <v>532179</v>
      </c>
      <c r="D912" s="7" t="s">
        <v>3592</v>
      </c>
      <c r="E912" s="7" t="s">
        <v>2531</v>
      </c>
    </row>
    <row r="913" spans="2:5">
      <c r="B913" s="7" t="s">
        <v>3593</v>
      </c>
      <c r="C913" s="7">
        <v>530859</v>
      </c>
      <c r="D913" s="7" t="s">
        <v>2213</v>
      </c>
      <c r="E913" s="7" t="s">
        <v>2207</v>
      </c>
    </row>
    <row r="914" spans="2:5">
      <c r="B914" s="7" t="s">
        <v>3594</v>
      </c>
      <c r="C914" s="7">
        <v>530545</v>
      </c>
      <c r="D914" s="7" t="s">
        <v>2213</v>
      </c>
      <c r="E914" s="7" t="s">
        <v>2202</v>
      </c>
    </row>
    <row r="915" spans="2:5">
      <c r="B915" s="7" t="s">
        <v>3595</v>
      </c>
      <c r="C915" s="7">
        <v>530545</v>
      </c>
      <c r="D915" s="7" t="s">
        <v>2213</v>
      </c>
      <c r="E915" s="7" t="s">
        <v>2202</v>
      </c>
    </row>
    <row r="916" spans="2:5">
      <c r="B916" s="7" t="s">
        <v>3596</v>
      </c>
      <c r="C916" s="7">
        <v>523100</v>
      </c>
      <c r="D916" s="7" t="s">
        <v>2213</v>
      </c>
      <c r="E916" s="7" t="s">
        <v>2245</v>
      </c>
    </row>
    <row r="917" spans="2:5">
      <c r="B917" s="7" t="s">
        <v>3597</v>
      </c>
      <c r="C917" s="7">
        <v>508814</v>
      </c>
      <c r="D917" s="7" t="s">
        <v>3598</v>
      </c>
      <c r="E917" s="7" t="s">
        <v>2261</v>
      </c>
    </row>
    <row r="918" spans="2:5">
      <c r="B918" s="7" t="s">
        <v>3599</v>
      </c>
      <c r="C918" s="7">
        <v>538922</v>
      </c>
      <c r="D918" s="7" t="s">
        <v>2213</v>
      </c>
      <c r="E918" s="7" t="s">
        <v>2306</v>
      </c>
    </row>
    <row r="919" spans="2:5">
      <c r="B919" s="7" t="s">
        <v>3600</v>
      </c>
      <c r="C919" s="7">
        <v>526550</v>
      </c>
      <c r="D919" s="7" t="s">
        <v>3601</v>
      </c>
      <c r="E919" s="7" t="s">
        <v>2414</v>
      </c>
    </row>
    <row r="920" spans="2:5">
      <c r="B920" s="7" t="s">
        <v>3602</v>
      </c>
      <c r="C920" s="7">
        <v>531624</v>
      </c>
      <c r="D920" s="7" t="s">
        <v>3603</v>
      </c>
      <c r="E920" s="7" t="s">
        <v>2299</v>
      </c>
    </row>
    <row r="921" spans="2:5">
      <c r="B921" s="7" t="s">
        <v>3604</v>
      </c>
      <c r="C921" s="7">
        <v>523415</v>
      </c>
      <c r="D921" s="7" t="s">
        <v>2213</v>
      </c>
      <c r="E921" s="7" t="s">
        <v>2245</v>
      </c>
    </row>
    <row r="922" spans="2:5">
      <c r="B922" s="7" t="s">
        <v>3605</v>
      </c>
      <c r="C922" s="7">
        <v>534920</v>
      </c>
      <c r="D922" s="7" t="s">
        <v>2213</v>
      </c>
      <c r="E922" s="7" t="s">
        <v>2199</v>
      </c>
    </row>
    <row r="923" spans="2:5">
      <c r="B923" s="7" t="s">
        <v>3606</v>
      </c>
      <c r="C923" s="7">
        <v>533144</v>
      </c>
      <c r="D923" s="7" t="s">
        <v>3607</v>
      </c>
      <c r="E923" s="7" t="s">
        <v>3216</v>
      </c>
    </row>
    <row r="924" spans="2:5">
      <c r="B924" s="7" t="s">
        <v>3608</v>
      </c>
      <c r="C924" s="7">
        <v>542641</v>
      </c>
      <c r="D924" s="7" t="s">
        <v>3609</v>
      </c>
      <c r="E924" s="7" t="s">
        <v>2230</v>
      </c>
    </row>
    <row r="925" spans="2:5">
      <c r="B925" s="7" t="s">
        <v>3610</v>
      </c>
      <c r="C925" s="7">
        <v>538770</v>
      </c>
      <c r="D925" s="7" t="s">
        <v>2213</v>
      </c>
      <c r="E925" s="7" t="s">
        <v>2299</v>
      </c>
    </row>
    <row r="926" spans="2:5">
      <c r="B926" s="7" t="s">
        <v>3611</v>
      </c>
      <c r="C926" s="7">
        <v>512093</v>
      </c>
      <c r="D926" s="7" t="s">
        <v>2213</v>
      </c>
      <c r="E926" s="7" t="s">
        <v>2306</v>
      </c>
    </row>
    <row r="927" spans="2:5">
      <c r="B927" s="7" t="s">
        <v>3612</v>
      </c>
      <c r="C927" s="7">
        <v>522001</v>
      </c>
      <c r="D927" s="7" t="s">
        <v>2213</v>
      </c>
      <c r="E927" s="7" t="s">
        <v>2291</v>
      </c>
    </row>
    <row r="928" spans="2:5">
      <c r="B928" s="7" t="s">
        <v>3613</v>
      </c>
      <c r="C928" s="7">
        <v>509472</v>
      </c>
      <c r="D928" s="7" t="s">
        <v>2213</v>
      </c>
      <c r="E928" s="7" t="s">
        <v>2235</v>
      </c>
    </row>
    <row r="929" spans="2:5">
      <c r="B929" s="7" t="s">
        <v>3614</v>
      </c>
      <c r="C929" s="7">
        <v>524388</v>
      </c>
      <c r="D929" s="7" t="s">
        <v>2213</v>
      </c>
      <c r="E929" s="7" t="s">
        <v>2538</v>
      </c>
    </row>
    <row r="930" spans="2:5">
      <c r="B930" s="7" t="s">
        <v>3615</v>
      </c>
      <c r="C930" s="7">
        <v>539527</v>
      </c>
      <c r="D930" s="7" t="s">
        <v>2213</v>
      </c>
      <c r="E930" s="7" t="s">
        <v>3133</v>
      </c>
    </row>
    <row r="931" spans="2:5">
      <c r="B931" s="7" t="s">
        <v>3616</v>
      </c>
      <c r="C931" s="7">
        <v>532392</v>
      </c>
      <c r="D931" s="7" t="s">
        <v>3617</v>
      </c>
      <c r="E931" s="7" t="s">
        <v>2216</v>
      </c>
    </row>
    <row r="932" spans="2:5">
      <c r="B932" s="7" t="s">
        <v>3618</v>
      </c>
      <c r="C932" s="7" t="s">
        <v>2213</v>
      </c>
      <c r="D932" s="7" t="s">
        <v>3619</v>
      </c>
      <c r="E932" s="7" t="s">
        <v>2224</v>
      </c>
    </row>
    <row r="933" spans="2:5">
      <c r="B933" s="7" t="s">
        <v>3620</v>
      </c>
      <c r="C933" s="7">
        <v>541770</v>
      </c>
      <c r="D933" s="7" t="s">
        <v>3621</v>
      </c>
      <c r="E933" s="7" t="s">
        <v>2230</v>
      </c>
    </row>
    <row r="934" spans="2:5">
      <c r="B934" s="7" t="s">
        <v>3622</v>
      </c>
      <c r="C934" s="7">
        <v>539131</v>
      </c>
      <c r="D934" s="7" t="s">
        <v>2213</v>
      </c>
      <c r="E934" s="7" t="s">
        <v>2233</v>
      </c>
    </row>
    <row r="935" spans="2:5">
      <c r="B935" s="7" t="s">
        <v>3623</v>
      </c>
      <c r="C935" s="7">
        <v>512379</v>
      </c>
      <c r="D935" s="7" t="s">
        <v>2213</v>
      </c>
      <c r="E935" s="7" t="s">
        <v>2306</v>
      </c>
    </row>
    <row r="936" spans="2:5">
      <c r="B936" s="7" t="s">
        <v>3624</v>
      </c>
      <c r="C936" s="7">
        <v>511413</v>
      </c>
      <c r="D936" s="7" t="s">
        <v>3625</v>
      </c>
      <c r="E936" s="7" t="s">
        <v>2230</v>
      </c>
    </row>
    <row r="937" spans="2:5">
      <c r="B937" s="7" t="s">
        <v>3626</v>
      </c>
      <c r="C937" s="7">
        <v>526269</v>
      </c>
      <c r="D937" s="7" t="s">
        <v>2213</v>
      </c>
      <c r="E937" s="7" t="s">
        <v>2373</v>
      </c>
    </row>
    <row r="938" spans="2:5">
      <c r="B938" s="7" t="s">
        <v>3627</v>
      </c>
      <c r="C938" s="7">
        <v>526977</v>
      </c>
      <c r="D938" s="7" t="s">
        <v>2213</v>
      </c>
      <c r="E938" s="7" t="s">
        <v>2536</v>
      </c>
    </row>
    <row r="939" spans="2:5">
      <c r="B939" s="7" t="s">
        <v>3628</v>
      </c>
      <c r="C939" s="7">
        <v>500092</v>
      </c>
      <c r="D939" s="7" t="s">
        <v>3629</v>
      </c>
      <c r="E939" s="7" t="s">
        <v>2196</v>
      </c>
    </row>
    <row r="940" spans="2:5">
      <c r="B940" s="7" t="s">
        <v>3630</v>
      </c>
      <c r="C940" s="7">
        <v>539876</v>
      </c>
      <c r="D940" s="7" t="s">
        <v>3631</v>
      </c>
      <c r="E940" s="7" t="s">
        <v>2978</v>
      </c>
    </row>
    <row r="941" spans="2:5">
      <c r="B941" s="7" t="s">
        <v>3632</v>
      </c>
      <c r="C941" s="7" t="s">
        <v>2213</v>
      </c>
      <c r="D941" s="7" t="s">
        <v>3633</v>
      </c>
      <c r="E941" s="7" t="s">
        <v>2224</v>
      </c>
    </row>
    <row r="942" spans="2:5">
      <c r="B942" s="7" t="s">
        <v>3634</v>
      </c>
      <c r="C942" s="7">
        <v>538521</v>
      </c>
      <c r="D942" s="7" t="s">
        <v>2213</v>
      </c>
      <c r="E942" s="7" t="s">
        <v>3216</v>
      </c>
    </row>
    <row r="943" spans="2:5">
      <c r="B943" s="7" t="s">
        <v>3635</v>
      </c>
      <c r="C943" s="7">
        <v>540903</v>
      </c>
      <c r="D943" s="7" t="s">
        <v>2213</v>
      </c>
      <c r="E943" s="7" t="s">
        <v>2297</v>
      </c>
    </row>
    <row r="944" spans="2:5">
      <c r="B944" s="7" t="s">
        <v>3636</v>
      </c>
      <c r="C944" s="7">
        <v>530067</v>
      </c>
      <c r="D944" s="7" t="s">
        <v>2213</v>
      </c>
      <c r="E944" s="7" t="s">
        <v>2230</v>
      </c>
    </row>
    <row r="945" spans="2:5">
      <c r="B945" s="7" t="s">
        <v>3637</v>
      </c>
      <c r="C945" s="7">
        <v>526027</v>
      </c>
      <c r="D945" s="7" t="s">
        <v>3638</v>
      </c>
      <c r="E945" s="7" t="s">
        <v>2287</v>
      </c>
    </row>
    <row r="946" spans="2:5">
      <c r="B946" s="7" t="s">
        <v>3639</v>
      </c>
      <c r="C946" s="7">
        <v>511710</v>
      </c>
      <c r="D946" s="7" t="s">
        <v>2213</v>
      </c>
      <c r="E946" s="7" t="s">
        <v>2230</v>
      </c>
    </row>
    <row r="947" spans="2:5">
      <c r="B947" s="7" t="s">
        <v>3640</v>
      </c>
      <c r="C947" s="7">
        <v>500480</v>
      </c>
      <c r="D947" s="7" t="s">
        <v>3641</v>
      </c>
      <c r="E947" s="7" t="s">
        <v>2221</v>
      </c>
    </row>
    <row r="948" spans="2:5">
      <c r="B948" s="7" t="s">
        <v>3642</v>
      </c>
      <c r="C948" s="7">
        <v>500480</v>
      </c>
      <c r="D948" s="7" t="s">
        <v>3641</v>
      </c>
      <c r="E948" s="7" t="s">
        <v>2221</v>
      </c>
    </row>
    <row r="949" spans="2:5">
      <c r="B949" s="7" t="s">
        <v>3643</v>
      </c>
      <c r="C949" s="7">
        <v>530843</v>
      </c>
      <c r="D949" s="7" t="s">
        <v>3644</v>
      </c>
      <c r="E949" s="7" t="s">
        <v>2395</v>
      </c>
    </row>
    <row r="950" spans="2:5">
      <c r="B950" s="7" t="s">
        <v>3645</v>
      </c>
      <c r="C950" s="7">
        <v>532332</v>
      </c>
      <c r="D950" s="7" t="s">
        <v>3646</v>
      </c>
      <c r="E950" s="7" t="s">
        <v>2306</v>
      </c>
    </row>
    <row r="951" spans="2:5">
      <c r="B951" s="7" t="s">
        <v>3647</v>
      </c>
      <c r="C951" s="7">
        <v>531472</v>
      </c>
      <c r="D951" s="7" t="s">
        <v>2213</v>
      </c>
      <c r="E951" s="7" t="s">
        <v>2511</v>
      </c>
    </row>
    <row r="952" spans="2:5">
      <c r="B952" s="7" t="s">
        <v>3648</v>
      </c>
      <c r="C952" s="7">
        <v>532640</v>
      </c>
      <c r="D952" s="7" t="s">
        <v>3649</v>
      </c>
      <c r="E952" s="7" t="s">
        <v>2737</v>
      </c>
    </row>
    <row r="953" spans="2:5">
      <c r="B953" s="7" t="s">
        <v>3650</v>
      </c>
      <c r="C953" s="7">
        <v>532640</v>
      </c>
      <c r="D953" s="7" t="s">
        <v>3649</v>
      </c>
      <c r="E953" s="7" t="s">
        <v>2737</v>
      </c>
    </row>
    <row r="954" spans="2:5">
      <c r="B954" s="7" t="s">
        <v>3651</v>
      </c>
      <c r="C954" s="7">
        <v>532271</v>
      </c>
      <c r="D954" s="7" t="s">
        <v>2213</v>
      </c>
      <c r="E954" s="7" t="s">
        <v>2306</v>
      </c>
    </row>
    <row r="955" spans="2:5">
      <c r="B955" s="7" t="s">
        <v>3652</v>
      </c>
      <c r="C955" s="7">
        <v>532173</v>
      </c>
      <c r="D955" s="7" t="s">
        <v>3653</v>
      </c>
      <c r="E955" s="7" t="s">
        <v>2306</v>
      </c>
    </row>
    <row r="956" spans="2:5">
      <c r="B956" s="7" t="s">
        <v>3654</v>
      </c>
      <c r="C956" s="7">
        <v>532175</v>
      </c>
      <c r="D956" s="7" t="s">
        <v>3655</v>
      </c>
      <c r="E956" s="7" t="s">
        <v>2199</v>
      </c>
    </row>
    <row r="957" spans="2:5">
      <c r="B957" s="7" t="s">
        <v>3656</v>
      </c>
      <c r="C957" s="7">
        <v>533151</v>
      </c>
      <c r="D957" s="7" t="s">
        <v>3657</v>
      </c>
      <c r="E957" s="7" t="s">
        <v>2737</v>
      </c>
    </row>
    <row r="958" spans="2:5">
      <c r="B958" s="7" t="s">
        <v>3658</v>
      </c>
      <c r="C958" s="7">
        <v>533160</v>
      </c>
      <c r="D958" s="7" t="s">
        <v>3659</v>
      </c>
      <c r="E958" s="7" t="s">
        <v>2299</v>
      </c>
    </row>
    <row r="959" spans="2:5">
      <c r="B959" s="7" t="s">
        <v>3660</v>
      </c>
      <c r="C959" s="7" t="s">
        <v>2213</v>
      </c>
      <c r="D959" s="7" t="s">
        <v>3661</v>
      </c>
      <c r="E959" s="7" t="s">
        <v>2224</v>
      </c>
    </row>
    <row r="960" spans="2:5">
      <c r="B960" s="7" t="s">
        <v>3662</v>
      </c>
      <c r="C960" s="7" t="s">
        <v>2213</v>
      </c>
      <c r="D960" s="7" t="s">
        <v>3663</v>
      </c>
      <c r="E960" s="7" t="s">
        <v>2224</v>
      </c>
    </row>
    <row r="961" spans="2:5">
      <c r="B961" s="7" t="s">
        <v>3664</v>
      </c>
      <c r="C961" s="7">
        <v>517514</v>
      </c>
      <c r="D961" s="7" t="s">
        <v>2213</v>
      </c>
      <c r="E961" s="7" t="s">
        <v>2398</v>
      </c>
    </row>
    <row r="962" spans="2:5">
      <c r="B962" s="7" t="s">
        <v>3665</v>
      </c>
      <c r="C962" s="7">
        <v>517514</v>
      </c>
      <c r="D962" s="7" t="s">
        <v>2213</v>
      </c>
      <c r="E962" s="7" t="s">
        <v>2398</v>
      </c>
    </row>
    <row r="963" spans="2:5">
      <c r="B963" s="7" t="s">
        <v>3666</v>
      </c>
      <c r="C963" s="7">
        <v>500096</v>
      </c>
      <c r="D963" s="7" t="s">
        <v>3667</v>
      </c>
      <c r="E963" s="7" t="s">
        <v>2395</v>
      </c>
    </row>
    <row r="964" spans="2:5">
      <c r="B964" s="7" t="s">
        <v>3668</v>
      </c>
      <c r="C964" s="7">
        <v>500096</v>
      </c>
      <c r="D964" s="7" t="s">
        <v>3667</v>
      </c>
      <c r="E964" s="7" t="s">
        <v>2395</v>
      </c>
    </row>
    <row r="965" spans="2:5">
      <c r="B965" s="7" t="s">
        <v>3669</v>
      </c>
      <c r="C965" s="7">
        <v>526821</v>
      </c>
      <c r="D965" s="7" t="s">
        <v>2213</v>
      </c>
      <c r="E965" s="7" t="s">
        <v>2373</v>
      </c>
    </row>
    <row r="966" spans="2:5">
      <c r="B966" s="7" t="s">
        <v>3670</v>
      </c>
      <c r="C966" s="7">
        <v>530825</v>
      </c>
      <c r="D966" s="7" t="s">
        <v>2213</v>
      </c>
      <c r="E966" s="7" t="s">
        <v>2373</v>
      </c>
    </row>
    <row r="967" spans="2:5">
      <c r="B967" s="7" t="s">
        <v>3671</v>
      </c>
      <c r="C967" s="7">
        <v>530825</v>
      </c>
      <c r="D967" s="7" t="s">
        <v>2213</v>
      </c>
      <c r="E967" s="7" t="s">
        <v>2373</v>
      </c>
    </row>
    <row r="968" spans="2:5">
      <c r="B968" s="7" t="s">
        <v>3672</v>
      </c>
      <c r="C968" s="7">
        <v>501148</v>
      </c>
      <c r="D968" s="7" t="s">
        <v>2213</v>
      </c>
      <c r="E968" s="7" t="s">
        <v>2233</v>
      </c>
    </row>
    <row r="969" spans="2:5">
      <c r="B969" s="7" t="s">
        <v>3673</v>
      </c>
      <c r="C969" s="7">
        <v>542216</v>
      </c>
      <c r="D969" s="7" t="s">
        <v>3674</v>
      </c>
      <c r="E969" s="7" t="s">
        <v>3675</v>
      </c>
    </row>
    <row r="970" spans="2:5">
      <c r="B970" s="7" t="s">
        <v>3676</v>
      </c>
      <c r="C970" s="7">
        <v>500097</v>
      </c>
      <c r="D970" s="7" t="s">
        <v>3677</v>
      </c>
      <c r="E970" s="7" t="s">
        <v>2912</v>
      </c>
    </row>
    <row r="971" spans="2:5">
      <c r="B971" s="7" t="s">
        <v>3678</v>
      </c>
      <c r="C971" s="7">
        <v>539900</v>
      </c>
      <c r="D971" s="7" t="s">
        <v>2213</v>
      </c>
      <c r="E971" s="7" t="s">
        <v>2235</v>
      </c>
    </row>
    <row r="972" spans="2:5">
      <c r="B972" s="7" t="s">
        <v>3679</v>
      </c>
      <c r="C972" s="7">
        <v>521220</v>
      </c>
      <c r="D972" s="7" t="s">
        <v>3680</v>
      </c>
      <c r="E972" s="7" t="s">
        <v>2228</v>
      </c>
    </row>
    <row r="973" spans="2:5">
      <c r="B973" s="7" t="s">
        <v>3681</v>
      </c>
      <c r="C973" s="7" t="s">
        <v>2213</v>
      </c>
      <c r="D973" s="7" t="s">
        <v>3682</v>
      </c>
      <c r="E973" s="7" t="s">
        <v>2224</v>
      </c>
    </row>
    <row r="974" spans="2:5">
      <c r="B974" s="7" t="s">
        <v>3683</v>
      </c>
      <c r="C974" s="7">
        <v>532329</v>
      </c>
      <c r="D974" s="7" t="s">
        <v>2213</v>
      </c>
      <c r="E974" s="7" t="s">
        <v>2306</v>
      </c>
    </row>
    <row r="975" spans="2:5">
      <c r="B975" s="7" t="s">
        <v>3684</v>
      </c>
      <c r="C975" s="7">
        <v>532329</v>
      </c>
      <c r="D975" s="7" t="s">
        <v>2213</v>
      </c>
      <c r="E975" s="7" t="s">
        <v>2306</v>
      </c>
    </row>
    <row r="976" spans="2:5">
      <c r="B976" s="7" t="s">
        <v>3685</v>
      </c>
      <c r="C976" s="7">
        <v>540361</v>
      </c>
      <c r="D976" s="7" t="s">
        <v>2213</v>
      </c>
      <c r="E976" s="7" t="s">
        <v>2235</v>
      </c>
    </row>
    <row r="977" spans="2:5">
      <c r="B977" s="7" t="s">
        <v>3686</v>
      </c>
      <c r="C977" s="7">
        <v>539770</v>
      </c>
      <c r="D977" s="7" t="s">
        <v>2213</v>
      </c>
      <c r="E977" s="7" t="s">
        <v>2196</v>
      </c>
    </row>
    <row r="978" spans="2:5">
      <c r="B978" s="7" t="s">
        <v>3687</v>
      </c>
      <c r="C978" s="7">
        <v>539884</v>
      </c>
      <c r="D978" s="7" t="s">
        <v>2213</v>
      </c>
      <c r="E978" s="7" t="s">
        <v>2327</v>
      </c>
    </row>
    <row r="979" spans="2:5">
      <c r="B979" s="7" t="s">
        <v>3688</v>
      </c>
      <c r="C979" s="7">
        <v>532528</v>
      </c>
      <c r="D979" s="7" t="s">
        <v>3689</v>
      </c>
      <c r="E979" s="7" t="s">
        <v>2306</v>
      </c>
    </row>
    <row r="980" spans="2:5">
      <c r="B980" s="7" t="s">
        <v>3690</v>
      </c>
      <c r="C980" s="7">
        <v>530171</v>
      </c>
      <c r="D980" s="7" t="s">
        <v>2213</v>
      </c>
      <c r="E980" s="7" t="s">
        <v>2196</v>
      </c>
    </row>
    <row r="981" spans="2:5">
      <c r="B981" s="7" t="s">
        <v>3691</v>
      </c>
      <c r="C981" s="7">
        <v>530393</v>
      </c>
      <c r="D981" s="7" t="s">
        <v>3692</v>
      </c>
      <c r="E981" s="7" t="s">
        <v>2196</v>
      </c>
    </row>
    <row r="982" spans="2:5">
      <c r="B982" s="7" t="s">
        <v>3693</v>
      </c>
      <c r="C982" s="7">
        <v>532772</v>
      </c>
      <c r="D982" s="7" t="s">
        <v>3694</v>
      </c>
      <c r="E982" s="7" t="s">
        <v>2531</v>
      </c>
    </row>
    <row r="983" spans="2:5">
      <c r="B983" s="7" t="s">
        <v>3695</v>
      </c>
      <c r="C983" s="7">
        <v>511611</v>
      </c>
      <c r="D983" s="7" t="s">
        <v>3696</v>
      </c>
      <c r="E983" s="7" t="s">
        <v>2230</v>
      </c>
    </row>
    <row r="984" spans="2:5">
      <c r="B984" s="7" t="s">
        <v>3697</v>
      </c>
      <c r="C984" s="7">
        <v>502820</v>
      </c>
      <c r="D984" s="7" t="s">
        <v>3698</v>
      </c>
      <c r="E984" s="7" t="s">
        <v>2228</v>
      </c>
    </row>
    <row r="985" spans="2:5">
      <c r="B985" s="7" t="s">
        <v>3699</v>
      </c>
      <c r="C985" s="7">
        <v>523369</v>
      </c>
      <c r="D985" s="7" t="s">
        <v>2213</v>
      </c>
      <c r="E985" s="7" t="s">
        <v>2912</v>
      </c>
    </row>
    <row r="986" spans="2:5">
      <c r="B986" s="7" t="s">
        <v>3700</v>
      </c>
      <c r="C986" s="7">
        <v>523367</v>
      </c>
      <c r="D986" s="7" t="s">
        <v>3701</v>
      </c>
      <c r="E986" s="7" t="s">
        <v>2202</v>
      </c>
    </row>
    <row r="987" spans="2:5">
      <c r="B987" s="7" t="s">
        <v>3702</v>
      </c>
      <c r="C987" s="7">
        <v>500117</v>
      </c>
      <c r="D987" s="7" t="s">
        <v>3703</v>
      </c>
      <c r="E987" s="7" t="s">
        <v>2427</v>
      </c>
    </row>
    <row r="988" spans="2:5">
      <c r="B988" s="7" t="s">
        <v>3704</v>
      </c>
      <c r="C988" s="7">
        <v>590031</v>
      </c>
      <c r="D988" s="7" t="s">
        <v>3705</v>
      </c>
      <c r="E988" s="7" t="s">
        <v>2398</v>
      </c>
    </row>
    <row r="989" spans="2:5">
      <c r="B989" s="7" t="s">
        <v>3706</v>
      </c>
      <c r="C989" s="7">
        <v>590031</v>
      </c>
      <c r="D989" s="7" t="s">
        <v>3705</v>
      </c>
      <c r="E989" s="7" t="s">
        <v>2398</v>
      </c>
    </row>
    <row r="990" spans="2:5">
      <c r="B990" s="7" t="s">
        <v>3707</v>
      </c>
      <c r="C990" s="7" t="s">
        <v>2213</v>
      </c>
      <c r="D990" s="7" t="s">
        <v>3708</v>
      </c>
      <c r="E990" s="7" t="s">
        <v>2224</v>
      </c>
    </row>
    <row r="991" spans="2:5">
      <c r="B991" s="7" t="s">
        <v>3709</v>
      </c>
      <c r="C991" s="7">
        <v>505703</v>
      </c>
      <c r="D991" s="7" t="s">
        <v>2213</v>
      </c>
      <c r="E991" s="7" t="s">
        <v>2221</v>
      </c>
    </row>
    <row r="992" spans="2:5">
      <c r="B992" s="7" t="s">
        <v>3710</v>
      </c>
      <c r="C992" s="7">
        <v>502137</v>
      </c>
      <c r="D992" s="7" t="s">
        <v>3711</v>
      </c>
      <c r="E992" s="7" t="s">
        <v>2226</v>
      </c>
    </row>
    <row r="993" spans="2:5">
      <c r="B993" s="7" t="s">
        <v>3712</v>
      </c>
      <c r="C993" s="7">
        <v>512068</v>
      </c>
      <c r="D993" s="7" t="s">
        <v>2213</v>
      </c>
      <c r="E993" s="7" t="s">
        <v>2193</v>
      </c>
    </row>
    <row r="994" spans="2:5">
      <c r="B994" s="7" t="s">
        <v>3713</v>
      </c>
      <c r="C994" s="7">
        <v>542248</v>
      </c>
      <c r="D994" s="7" t="s">
        <v>3714</v>
      </c>
      <c r="E994" s="7" t="s">
        <v>2402</v>
      </c>
    </row>
    <row r="995" spans="2:5">
      <c r="B995" s="7" t="s">
        <v>3715</v>
      </c>
      <c r="C995" s="7">
        <v>531989</v>
      </c>
      <c r="D995" s="7" t="s">
        <v>2213</v>
      </c>
      <c r="E995" s="7" t="s">
        <v>2408</v>
      </c>
    </row>
    <row r="996" spans="2:5">
      <c r="B996" s="7" t="s">
        <v>3716</v>
      </c>
      <c r="C996" s="7">
        <v>539190</v>
      </c>
      <c r="D996" s="7" t="s">
        <v>2213</v>
      </c>
      <c r="E996" s="7" t="s">
        <v>2230</v>
      </c>
    </row>
    <row r="997" spans="2:5">
      <c r="B997" s="7" t="s">
        <v>3717</v>
      </c>
      <c r="C997" s="7">
        <v>531227</v>
      </c>
      <c r="D997" s="7" t="s">
        <v>2213</v>
      </c>
      <c r="E997" s="7" t="s">
        <v>2261</v>
      </c>
    </row>
    <row r="998" spans="2:5">
      <c r="B998" s="7" t="s">
        <v>3718</v>
      </c>
      <c r="C998" s="7">
        <v>539405</v>
      </c>
      <c r="D998" s="7" t="s">
        <v>2213</v>
      </c>
      <c r="E998" s="7" t="s">
        <v>2327</v>
      </c>
    </row>
    <row r="999" spans="2:5">
      <c r="B999" s="7" t="s">
        <v>3719</v>
      </c>
      <c r="C999" s="7">
        <v>539559</v>
      </c>
      <c r="D999" s="7" t="s">
        <v>2213</v>
      </c>
      <c r="E999" s="7" t="s">
        <v>2327</v>
      </c>
    </row>
    <row r="1000" spans="2:5">
      <c r="B1000" s="7" t="s">
        <v>3720</v>
      </c>
      <c r="C1000" s="7">
        <v>539559</v>
      </c>
      <c r="D1000" s="7" t="s">
        <v>2213</v>
      </c>
      <c r="E1000" s="7" t="s">
        <v>2327</v>
      </c>
    </row>
    <row r="1001" spans="2:5">
      <c r="B1001" s="7" t="s">
        <v>3721</v>
      </c>
      <c r="C1001" s="7">
        <v>532760</v>
      </c>
      <c r="D1001" s="7" t="s">
        <v>3722</v>
      </c>
      <c r="E1001" s="7" t="s">
        <v>2344</v>
      </c>
    </row>
    <row r="1002" spans="2:5">
      <c r="B1002" s="7" t="s">
        <v>3723</v>
      </c>
      <c r="C1002" s="7">
        <v>541778</v>
      </c>
      <c r="D1002" s="7" t="s">
        <v>2213</v>
      </c>
      <c r="E1002" s="7" t="s">
        <v>2373</v>
      </c>
    </row>
    <row r="1003" spans="2:5">
      <c r="B1003" s="7" t="s">
        <v>3724</v>
      </c>
      <c r="C1003" s="7">
        <v>500645</v>
      </c>
      <c r="D1003" s="7" t="s">
        <v>3725</v>
      </c>
      <c r="E1003" s="7" t="s">
        <v>2261</v>
      </c>
    </row>
    <row r="1004" spans="2:5">
      <c r="B1004" s="7" t="s">
        <v>3726</v>
      </c>
      <c r="C1004" s="7">
        <v>506401</v>
      </c>
      <c r="D1004" s="7" t="s">
        <v>3727</v>
      </c>
      <c r="E1004" s="7" t="s">
        <v>2261</v>
      </c>
    </row>
    <row r="1005" spans="2:5">
      <c r="B1005" s="7" t="s">
        <v>3728</v>
      </c>
      <c r="C1005" s="7">
        <v>514030</v>
      </c>
      <c r="D1005" s="7" t="s">
        <v>2213</v>
      </c>
      <c r="E1005" s="7" t="s">
        <v>2228</v>
      </c>
    </row>
    <row r="1006" spans="2:5">
      <c r="B1006" s="7" t="s">
        <v>3729</v>
      </c>
      <c r="C1006" s="7">
        <v>539455</v>
      </c>
      <c r="D1006" s="7" t="s">
        <v>2213</v>
      </c>
      <c r="E1006" s="7" t="s">
        <v>2245</v>
      </c>
    </row>
    <row r="1007" spans="2:5">
      <c r="B1007" s="7" t="s">
        <v>3730</v>
      </c>
      <c r="C1007" s="7">
        <v>780006</v>
      </c>
      <c r="D1007" s="7" t="s">
        <v>2213</v>
      </c>
      <c r="E1007" s="7" t="s">
        <v>2304</v>
      </c>
    </row>
    <row r="1008" spans="2:5">
      <c r="B1008" s="7" t="s">
        <v>3731</v>
      </c>
      <c r="C1008" s="7">
        <v>532848</v>
      </c>
      <c r="D1008" s="7" t="s">
        <v>3732</v>
      </c>
      <c r="E1008" s="7" t="s">
        <v>2634</v>
      </c>
    </row>
    <row r="1009" spans="2:5">
      <c r="B1009" s="7" t="s">
        <v>3733</v>
      </c>
      <c r="C1009" s="7">
        <v>539596</v>
      </c>
      <c r="D1009" s="7" t="s">
        <v>2213</v>
      </c>
      <c r="E1009" s="7" t="s">
        <v>2196</v>
      </c>
    </row>
    <row r="1010" spans="2:5">
      <c r="B1010" s="7" t="s">
        <v>3734</v>
      </c>
      <c r="C1010" s="7">
        <v>504286</v>
      </c>
      <c r="D1010" s="7" t="s">
        <v>3735</v>
      </c>
      <c r="E1010" s="7" t="s">
        <v>2511</v>
      </c>
    </row>
    <row r="1011" spans="2:5">
      <c r="B1011" s="7" t="s">
        <v>3736</v>
      </c>
      <c r="C1011" s="7">
        <v>504240</v>
      </c>
      <c r="D1011" s="7" t="s">
        <v>2213</v>
      </c>
      <c r="E1011" s="7" t="s">
        <v>2511</v>
      </c>
    </row>
    <row r="1012" spans="2:5">
      <c r="B1012" s="7" t="s">
        <v>3737</v>
      </c>
      <c r="C1012" s="7">
        <v>504256</v>
      </c>
      <c r="D1012" s="7" t="s">
        <v>2213</v>
      </c>
      <c r="E1012" s="7" t="s">
        <v>2755</v>
      </c>
    </row>
    <row r="1013" spans="2:5">
      <c r="B1013" s="7" t="s">
        <v>3738</v>
      </c>
      <c r="C1013" s="7">
        <v>533137</v>
      </c>
      <c r="D1013" s="7" t="s">
        <v>3739</v>
      </c>
      <c r="E1013" s="7" t="s">
        <v>2952</v>
      </c>
    </row>
    <row r="1014" spans="2:5">
      <c r="B1014" s="7" t="s">
        <v>3740</v>
      </c>
      <c r="C1014" s="7">
        <v>532121</v>
      </c>
      <c r="D1014" s="7" t="s">
        <v>3741</v>
      </c>
      <c r="E1014" s="7" t="s">
        <v>2531</v>
      </c>
    </row>
    <row r="1015" spans="2:5">
      <c r="B1015" s="7" t="s">
        <v>3742</v>
      </c>
      <c r="C1015" s="7">
        <v>537536</v>
      </c>
      <c r="D1015" s="7" t="s">
        <v>2213</v>
      </c>
      <c r="E1015" s="7" t="s">
        <v>2251</v>
      </c>
    </row>
    <row r="1016" spans="2:5">
      <c r="B1016" s="7" t="s">
        <v>3743</v>
      </c>
      <c r="C1016" s="7">
        <v>531521</v>
      </c>
      <c r="D1016" s="7" t="s">
        <v>2213</v>
      </c>
      <c r="E1016" s="7" t="s">
        <v>2251</v>
      </c>
    </row>
    <row r="1017" spans="2:5">
      <c r="B1017" s="7" t="s">
        <v>3744</v>
      </c>
      <c r="C1017" s="7" t="s">
        <v>2213</v>
      </c>
      <c r="D1017" s="7" t="s">
        <v>3745</v>
      </c>
      <c r="E1017" s="7" t="s">
        <v>2224</v>
      </c>
    </row>
    <row r="1018" spans="2:5">
      <c r="B1018" s="7" t="s">
        <v>3746</v>
      </c>
      <c r="C1018" s="7">
        <v>539197</v>
      </c>
      <c r="D1018" s="7" t="s">
        <v>2213</v>
      </c>
      <c r="E1018" s="7" t="s">
        <v>2235</v>
      </c>
    </row>
    <row r="1019" spans="2:5">
      <c r="B1019" s="7" t="s">
        <v>3747</v>
      </c>
      <c r="C1019" s="7">
        <v>539197</v>
      </c>
      <c r="D1019" s="7" t="s">
        <v>2213</v>
      </c>
      <c r="E1019" s="7" t="s">
        <v>2235</v>
      </c>
    </row>
    <row r="1020" spans="2:5">
      <c r="B1020" s="7" t="s">
        <v>3748</v>
      </c>
      <c r="C1020" s="7">
        <v>531585</v>
      </c>
      <c r="D1020" s="7" t="s">
        <v>2213</v>
      </c>
      <c r="E1020" s="7" t="s">
        <v>2235</v>
      </c>
    </row>
    <row r="1021" spans="2:5">
      <c r="B1021" s="7" t="s">
        <v>3749</v>
      </c>
      <c r="C1021" s="7">
        <v>512445</v>
      </c>
      <c r="D1021" s="7" t="s">
        <v>2213</v>
      </c>
      <c r="E1021" s="7" t="s">
        <v>2196</v>
      </c>
    </row>
    <row r="1022" spans="2:5">
      <c r="B1022" s="7" t="s">
        <v>3750</v>
      </c>
      <c r="C1022" s="7">
        <v>530765</v>
      </c>
      <c r="D1022" s="7" t="s">
        <v>2213</v>
      </c>
      <c r="E1022" s="7" t="s">
        <v>2230</v>
      </c>
    </row>
    <row r="1023" spans="2:5">
      <c r="B1023" s="7" t="s">
        <v>3751</v>
      </c>
      <c r="C1023" s="7">
        <v>542002</v>
      </c>
      <c r="D1023" s="7" t="s">
        <v>2213</v>
      </c>
      <c r="E1023" s="7" t="s">
        <v>2299</v>
      </c>
    </row>
    <row r="1024" spans="2:5">
      <c r="B1024" s="7" t="s">
        <v>3752</v>
      </c>
      <c r="C1024" s="7">
        <v>511072</v>
      </c>
      <c r="D1024" s="7" t="s">
        <v>3753</v>
      </c>
      <c r="E1024" s="7" t="s">
        <v>2271</v>
      </c>
    </row>
    <row r="1025" spans="2:5">
      <c r="B1025" s="7" t="s">
        <v>3754</v>
      </c>
      <c r="C1025" s="7">
        <v>519588</v>
      </c>
      <c r="D1025" s="7" t="s">
        <v>3755</v>
      </c>
      <c r="E1025" s="7" t="s">
        <v>2273</v>
      </c>
    </row>
    <row r="1026" spans="2:5">
      <c r="B1026" s="7" t="s">
        <v>3756</v>
      </c>
      <c r="C1026" s="7">
        <v>538715</v>
      </c>
      <c r="D1026" s="7" t="s">
        <v>2213</v>
      </c>
      <c r="E1026" s="7" t="s">
        <v>2333</v>
      </c>
    </row>
    <row r="1027" spans="2:5">
      <c r="B1027" s="7" t="s">
        <v>3757</v>
      </c>
      <c r="C1027" s="7">
        <v>500119</v>
      </c>
      <c r="D1027" s="7" t="s">
        <v>3758</v>
      </c>
      <c r="E1027" s="7" t="s">
        <v>2912</v>
      </c>
    </row>
    <row r="1028" spans="2:5">
      <c r="B1028" s="7" t="s">
        <v>3759</v>
      </c>
      <c r="C1028" s="7">
        <v>531923</v>
      </c>
      <c r="D1028" s="7" t="s">
        <v>2213</v>
      </c>
      <c r="E1028" s="7" t="s">
        <v>2912</v>
      </c>
    </row>
    <row r="1029" spans="2:5">
      <c r="B1029" s="7" t="s">
        <v>3760</v>
      </c>
      <c r="C1029" s="7">
        <v>531198</v>
      </c>
      <c r="D1029" s="7" t="s">
        <v>2213</v>
      </c>
      <c r="E1029" s="7" t="s">
        <v>2414</v>
      </c>
    </row>
    <row r="1030" spans="2:5">
      <c r="B1030" s="7" t="s">
        <v>3761</v>
      </c>
      <c r="C1030" s="7">
        <v>521216</v>
      </c>
      <c r="D1030" s="7" t="s">
        <v>2213</v>
      </c>
      <c r="E1030" s="7" t="s">
        <v>2228</v>
      </c>
    </row>
    <row r="1031" spans="2:5">
      <c r="B1031" s="7" t="s">
        <v>3762</v>
      </c>
      <c r="C1031" s="7">
        <v>542679</v>
      </c>
      <c r="D1031" s="7" t="s">
        <v>3763</v>
      </c>
      <c r="E1031" s="7" t="s">
        <v>2511</v>
      </c>
    </row>
    <row r="1032" spans="2:5">
      <c r="B1032" s="7" t="s">
        <v>3764</v>
      </c>
      <c r="C1032" s="7">
        <v>532180</v>
      </c>
      <c r="D1032" s="7" t="s">
        <v>3765</v>
      </c>
      <c r="E1032" s="7" t="s">
        <v>2531</v>
      </c>
    </row>
    <row r="1033" spans="2:5">
      <c r="B1033" s="7" t="s">
        <v>3766</v>
      </c>
      <c r="C1033" s="7">
        <v>512485</v>
      </c>
      <c r="D1033" s="7" t="s">
        <v>2213</v>
      </c>
      <c r="E1033" s="7" t="s">
        <v>2235</v>
      </c>
    </row>
    <row r="1034" spans="2:5">
      <c r="B1034" s="7" t="s">
        <v>3767</v>
      </c>
      <c r="C1034" s="7">
        <v>521151</v>
      </c>
      <c r="D1034" s="7" t="s">
        <v>2213</v>
      </c>
      <c r="E1034" s="7" t="s">
        <v>2228</v>
      </c>
    </row>
    <row r="1035" spans="2:5">
      <c r="B1035" s="7" t="s">
        <v>3768</v>
      </c>
      <c r="C1035" s="7">
        <v>503637</v>
      </c>
      <c r="D1035" s="7" t="s">
        <v>2213</v>
      </c>
      <c r="E1035" s="7" t="s">
        <v>2196</v>
      </c>
    </row>
    <row r="1036" spans="2:5">
      <c r="B1036" s="7" t="s">
        <v>3769</v>
      </c>
      <c r="C1036" s="7">
        <v>507717</v>
      </c>
      <c r="D1036" s="7" t="s">
        <v>3770</v>
      </c>
      <c r="E1036" s="7" t="s">
        <v>2357</v>
      </c>
    </row>
    <row r="1037" spans="2:5">
      <c r="B1037" s="7" t="s">
        <v>3771</v>
      </c>
      <c r="C1037" s="7">
        <v>538446</v>
      </c>
      <c r="D1037" s="7" t="s">
        <v>2213</v>
      </c>
      <c r="E1037" s="7" t="s">
        <v>2196</v>
      </c>
    </row>
    <row r="1038" spans="2:5">
      <c r="B1038" s="7" t="s">
        <v>3772</v>
      </c>
      <c r="C1038" s="7" t="s">
        <v>2213</v>
      </c>
      <c r="D1038" s="7" t="s">
        <v>3773</v>
      </c>
      <c r="E1038" s="7" t="s">
        <v>2224</v>
      </c>
    </row>
    <row r="1039" spans="2:5">
      <c r="B1039" s="7" t="s">
        <v>3774</v>
      </c>
      <c r="C1039" s="7">
        <v>531043</v>
      </c>
      <c r="D1039" s="7" t="s">
        <v>2213</v>
      </c>
      <c r="E1039" s="7" t="s">
        <v>2402</v>
      </c>
    </row>
    <row r="1040" spans="2:5">
      <c r="B1040" s="7" t="s">
        <v>3775</v>
      </c>
      <c r="C1040" s="7">
        <v>540268</v>
      </c>
      <c r="D1040" s="7" t="s">
        <v>2213</v>
      </c>
      <c r="E1040" s="7" t="s">
        <v>2196</v>
      </c>
    </row>
    <row r="1041" spans="2:5">
      <c r="B1041" s="7" t="s">
        <v>3776</v>
      </c>
      <c r="C1041" s="7">
        <v>506405</v>
      </c>
      <c r="D1041" s="7" t="s">
        <v>2213</v>
      </c>
      <c r="E1041" s="7" t="s">
        <v>2373</v>
      </c>
    </row>
    <row r="1042" spans="2:5">
      <c r="B1042" s="7" t="s">
        <v>3777</v>
      </c>
      <c r="C1042" s="7">
        <v>511451</v>
      </c>
      <c r="D1042" s="7" t="s">
        <v>2213</v>
      </c>
      <c r="E1042" s="7" t="s">
        <v>2230</v>
      </c>
    </row>
    <row r="1043" spans="2:5">
      <c r="B1043" s="7" t="s">
        <v>3778</v>
      </c>
      <c r="C1043" s="7">
        <v>507442</v>
      </c>
      <c r="D1043" s="7" t="s">
        <v>3779</v>
      </c>
      <c r="E1043" s="7" t="s">
        <v>2912</v>
      </c>
    </row>
    <row r="1044" spans="2:5">
      <c r="B1044" s="7" t="s">
        <v>3780</v>
      </c>
      <c r="C1044" s="7">
        <v>501945</v>
      </c>
      <c r="D1044" s="7" t="s">
        <v>2213</v>
      </c>
      <c r="E1044" s="7" t="s">
        <v>2230</v>
      </c>
    </row>
    <row r="1045" spans="2:5">
      <c r="B1045" s="7" t="s">
        <v>3781</v>
      </c>
      <c r="C1045" s="7">
        <v>526971</v>
      </c>
      <c r="D1045" s="7" t="s">
        <v>2213</v>
      </c>
      <c r="E1045" s="7" t="s">
        <v>2235</v>
      </c>
    </row>
    <row r="1046" spans="2:5">
      <c r="B1046" s="7" t="s">
        <v>3782</v>
      </c>
      <c r="C1046" s="7">
        <v>531306</v>
      </c>
      <c r="D1046" s="7" t="s">
        <v>2213</v>
      </c>
      <c r="E1046" s="7" t="s">
        <v>2221</v>
      </c>
    </row>
    <row r="1047" spans="2:5">
      <c r="B1047" s="7" t="s">
        <v>3783</v>
      </c>
      <c r="C1047" s="7">
        <v>531306</v>
      </c>
      <c r="D1047" s="7" t="s">
        <v>2213</v>
      </c>
      <c r="E1047" s="7" t="s">
        <v>2221</v>
      </c>
    </row>
    <row r="1048" spans="2:5">
      <c r="B1048" s="7" t="s">
        <v>3784</v>
      </c>
      <c r="C1048" s="7">
        <v>541302</v>
      </c>
      <c r="D1048" s="7" t="s">
        <v>2213</v>
      </c>
      <c r="E1048" s="7" t="s">
        <v>2611</v>
      </c>
    </row>
    <row r="1049" spans="2:5">
      <c r="B1049" s="7" t="s">
        <v>3785</v>
      </c>
      <c r="C1049" s="7">
        <v>507886</v>
      </c>
      <c r="D1049" s="7" t="s">
        <v>2213</v>
      </c>
      <c r="E1049" s="7" t="s">
        <v>2299</v>
      </c>
    </row>
    <row r="1050" spans="2:5">
      <c r="B1050" s="7" t="s">
        <v>3786</v>
      </c>
      <c r="C1050" s="7">
        <v>540695</v>
      </c>
      <c r="D1050" s="7" t="s">
        <v>2213</v>
      </c>
      <c r="E1050" s="7" t="s">
        <v>2235</v>
      </c>
    </row>
    <row r="1051" spans="2:5">
      <c r="B1051" s="7" t="s">
        <v>3787</v>
      </c>
      <c r="C1051" s="7">
        <v>531237</v>
      </c>
      <c r="D1051" s="7" t="s">
        <v>2213</v>
      </c>
      <c r="E1051" s="7" t="s">
        <v>2230</v>
      </c>
    </row>
    <row r="1052" spans="2:5">
      <c r="B1052" s="7" t="s">
        <v>3788</v>
      </c>
      <c r="C1052" s="7">
        <v>533336</v>
      </c>
      <c r="D1052" s="7" t="s">
        <v>3789</v>
      </c>
      <c r="E1052" s="7" t="s">
        <v>2233</v>
      </c>
    </row>
    <row r="1053" spans="2:5">
      <c r="B1053" s="7" t="s">
        <v>3790</v>
      </c>
      <c r="C1053" s="7">
        <v>523736</v>
      </c>
      <c r="D1053" s="7" t="s">
        <v>3791</v>
      </c>
      <c r="E1053" s="7" t="s">
        <v>2590</v>
      </c>
    </row>
    <row r="1054" spans="2:5">
      <c r="B1054" s="7" t="s">
        <v>3792</v>
      </c>
      <c r="C1054" s="7">
        <v>538902</v>
      </c>
      <c r="D1054" s="7" t="s">
        <v>3793</v>
      </c>
      <c r="E1054" s="7" t="s">
        <v>2620</v>
      </c>
    </row>
    <row r="1055" spans="2:5">
      <c r="B1055" s="7" t="s">
        <v>3794</v>
      </c>
      <c r="C1055" s="7" t="s">
        <v>2213</v>
      </c>
      <c r="D1055" s="7" t="s">
        <v>3795</v>
      </c>
      <c r="E1055" s="7" t="s">
        <v>2620</v>
      </c>
    </row>
    <row r="1056" spans="2:5">
      <c r="B1056" s="7" t="s">
        <v>3796</v>
      </c>
      <c r="C1056" s="7">
        <v>508860</v>
      </c>
      <c r="D1056" s="7" t="s">
        <v>2213</v>
      </c>
      <c r="E1056" s="7" t="s">
        <v>2611</v>
      </c>
    </row>
    <row r="1057" spans="2:5">
      <c r="B1057" s="7" t="s">
        <v>3797</v>
      </c>
      <c r="C1057" s="7">
        <v>500120</v>
      </c>
      <c r="D1057" s="7" t="s">
        <v>2213</v>
      </c>
      <c r="E1057" s="7" t="s">
        <v>2261</v>
      </c>
    </row>
    <row r="1058" spans="2:5">
      <c r="B1058" s="7" t="s">
        <v>3798</v>
      </c>
      <c r="C1058" s="7">
        <v>522163</v>
      </c>
      <c r="D1058" s="7" t="s">
        <v>3799</v>
      </c>
      <c r="E1058" s="7" t="s">
        <v>2511</v>
      </c>
    </row>
    <row r="1059" spans="2:5">
      <c r="B1059" s="7" t="s">
        <v>3800</v>
      </c>
      <c r="C1059" s="7">
        <v>530959</v>
      </c>
      <c r="D1059" s="7" t="s">
        <v>2213</v>
      </c>
      <c r="E1059" s="7" t="s">
        <v>2620</v>
      </c>
    </row>
    <row r="1060" spans="2:5">
      <c r="B1060" s="7" t="s">
        <v>3801</v>
      </c>
      <c r="C1060" s="7">
        <v>500089</v>
      </c>
      <c r="D1060" s="7" t="s">
        <v>3802</v>
      </c>
      <c r="E1060" s="7" t="s">
        <v>2373</v>
      </c>
    </row>
    <row r="1061" spans="2:5">
      <c r="B1061" s="7" t="s">
        <v>3803</v>
      </c>
      <c r="C1061" s="7">
        <v>500089</v>
      </c>
      <c r="D1061" s="7" t="s">
        <v>3802</v>
      </c>
      <c r="E1061" s="7" t="s">
        <v>2373</v>
      </c>
    </row>
    <row r="1062" spans="2:5">
      <c r="B1062" s="7" t="s">
        <v>3804</v>
      </c>
      <c r="C1062" s="7">
        <v>540811</v>
      </c>
      <c r="D1062" s="7" t="s">
        <v>2213</v>
      </c>
      <c r="E1062" s="7" t="s">
        <v>2235</v>
      </c>
    </row>
    <row r="1063" spans="2:5">
      <c r="B1063" s="7" t="s">
        <v>3805</v>
      </c>
      <c r="C1063" s="7">
        <v>542685</v>
      </c>
      <c r="D1063" s="7" t="s">
        <v>3806</v>
      </c>
      <c r="E1063" s="7" t="s">
        <v>2737</v>
      </c>
    </row>
    <row r="1064" spans="2:5">
      <c r="B1064" s="7" t="s">
        <v>3807</v>
      </c>
      <c r="C1064" s="7">
        <v>539979</v>
      </c>
      <c r="D1064" s="7" t="s">
        <v>3808</v>
      </c>
      <c r="E1064" s="7" t="s">
        <v>2228</v>
      </c>
    </row>
    <row r="1065" spans="2:5">
      <c r="B1065" s="7" t="s">
        <v>3809</v>
      </c>
      <c r="C1065" s="7">
        <v>540151</v>
      </c>
      <c r="D1065" s="7" t="s">
        <v>2213</v>
      </c>
      <c r="E1065" s="7" t="s">
        <v>2216</v>
      </c>
    </row>
    <row r="1066" spans="2:5">
      <c r="B1066" s="7" t="s">
        <v>3810</v>
      </c>
      <c r="C1066" s="7">
        <v>542155</v>
      </c>
      <c r="D1066" s="7" t="s">
        <v>3811</v>
      </c>
      <c r="E1066" s="7" t="s">
        <v>2579</v>
      </c>
    </row>
    <row r="1067" spans="2:5">
      <c r="B1067" s="7" t="s">
        <v>3812</v>
      </c>
      <c r="C1067" s="7">
        <v>506414</v>
      </c>
      <c r="D1067" s="7" t="s">
        <v>2213</v>
      </c>
      <c r="E1067" s="7" t="s">
        <v>2251</v>
      </c>
    </row>
    <row r="1068" spans="2:5">
      <c r="B1068" s="7" t="s">
        <v>3813</v>
      </c>
      <c r="C1068" s="7">
        <v>531153</v>
      </c>
      <c r="D1068" s="7" t="s">
        <v>2213</v>
      </c>
      <c r="E1068" s="7" t="s">
        <v>2462</v>
      </c>
    </row>
    <row r="1069" spans="2:5">
      <c r="B1069" s="7" t="s">
        <v>3814</v>
      </c>
      <c r="C1069" s="7">
        <v>540789</v>
      </c>
      <c r="D1069" s="7" t="s">
        <v>3815</v>
      </c>
      <c r="E1069" s="7" t="s">
        <v>3816</v>
      </c>
    </row>
    <row r="1070" spans="2:5">
      <c r="B1070" s="7" t="s">
        <v>3817</v>
      </c>
      <c r="C1070" s="7">
        <v>540047</v>
      </c>
      <c r="D1070" s="7" t="s">
        <v>3818</v>
      </c>
      <c r="E1070" s="7" t="s">
        <v>2808</v>
      </c>
    </row>
    <row r="1071" spans="2:5">
      <c r="B1071" s="7" t="s">
        <v>3819</v>
      </c>
      <c r="C1071" s="7">
        <v>526927</v>
      </c>
      <c r="D1071" s="7" t="s">
        <v>2213</v>
      </c>
      <c r="E1071" s="7" t="s">
        <v>2306</v>
      </c>
    </row>
    <row r="1072" spans="2:5">
      <c r="B1072" s="7" t="s">
        <v>3820</v>
      </c>
      <c r="C1072" s="7">
        <v>500068</v>
      </c>
      <c r="D1072" s="7" t="s">
        <v>2213</v>
      </c>
      <c r="E1072" s="7" t="s">
        <v>2221</v>
      </c>
    </row>
    <row r="1073" spans="2:5">
      <c r="B1073" s="7" t="s">
        <v>3821</v>
      </c>
      <c r="C1073" s="7">
        <v>500068</v>
      </c>
      <c r="D1073" s="7" t="s">
        <v>2213</v>
      </c>
      <c r="E1073" s="7" t="s">
        <v>2221</v>
      </c>
    </row>
    <row r="1074" spans="2:5">
      <c r="B1074" s="7" t="s">
        <v>3822</v>
      </c>
      <c r="C1074" s="7">
        <v>532839</v>
      </c>
      <c r="D1074" s="7" t="s">
        <v>3823</v>
      </c>
      <c r="E1074" s="7" t="s">
        <v>2952</v>
      </c>
    </row>
    <row r="1075" spans="2:5">
      <c r="B1075" s="7" t="s">
        <v>3824</v>
      </c>
      <c r="C1075" s="7">
        <v>532839</v>
      </c>
      <c r="D1075" s="7" t="s">
        <v>3823</v>
      </c>
      <c r="E1075" s="7" t="s">
        <v>2952</v>
      </c>
    </row>
    <row r="1076" spans="2:5">
      <c r="B1076" s="7" t="s">
        <v>3825</v>
      </c>
      <c r="C1076" s="7">
        <v>531553</v>
      </c>
      <c r="D1076" s="7" t="s">
        <v>2213</v>
      </c>
      <c r="E1076" s="7" t="s">
        <v>2634</v>
      </c>
    </row>
    <row r="1077" spans="2:5">
      <c r="B1077" s="7" t="s">
        <v>3826</v>
      </c>
      <c r="C1077" s="7">
        <v>540701</v>
      </c>
      <c r="D1077" s="7" t="s">
        <v>3827</v>
      </c>
      <c r="E1077" s="7" t="s">
        <v>2251</v>
      </c>
    </row>
    <row r="1078" spans="2:5">
      <c r="B1078" s="7" t="s">
        <v>3828</v>
      </c>
      <c r="C1078" s="7">
        <v>538432</v>
      </c>
      <c r="D1078" s="7" t="s">
        <v>2213</v>
      </c>
      <c r="E1078" s="7" t="s">
        <v>2235</v>
      </c>
    </row>
    <row r="1079" spans="2:5">
      <c r="B1079" s="7" t="s">
        <v>3829</v>
      </c>
      <c r="C1079" s="7">
        <v>532488</v>
      </c>
      <c r="D1079" s="7" t="s">
        <v>3830</v>
      </c>
      <c r="E1079" s="7" t="s">
        <v>2251</v>
      </c>
    </row>
    <row r="1080" spans="2:5">
      <c r="B1080" s="7" t="s">
        <v>3831</v>
      </c>
      <c r="C1080" s="7">
        <v>526285</v>
      </c>
      <c r="D1080" s="7" t="s">
        <v>2213</v>
      </c>
      <c r="E1080" s="7" t="s">
        <v>2462</v>
      </c>
    </row>
    <row r="1081" spans="2:5">
      <c r="B1081" s="7" t="s">
        <v>3832</v>
      </c>
      <c r="C1081" s="7">
        <v>526315</v>
      </c>
      <c r="D1081" s="7" t="s">
        <v>2213</v>
      </c>
      <c r="E1081" s="7" t="s">
        <v>2741</v>
      </c>
    </row>
    <row r="1082" spans="2:5">
      <c r="B1082" s="7" t="s">
        <v>3833</v>
      </c>
      <c r="C1082" s="7">
        <v>540699</v>
      </c>
      <c r="D1082" s="7" t="s">
        <v>3834</v>
      </c>
      <c r="E1082" s="7" t="s">
        <v>2582</v>
      </c>
    </row>
    <row r="1083" spans="2:5">
      <c r="B1083" s="7" t="s">
        <v>3835</v>
      </c>
      <c r="C1083" s="7">
        <v>540699</v>
      </c>
      <c r="D1083" s="7" t="s">
        <v>3834</v>
      </c>
      <c r="E1083" s="7" t="s">
        <v>2582</v>
      </c>
    </row>
    <row r="1084" spans="2:5">
      <c r="B1084" s="7" t="s">
        <v>3836</v>
      </c>
      <c r="C1084" s="7">
        <v>532868</v>
      </c>
      <c r="D1084" s="7" t="s">
        <v>3837</v>
      </c>
      <c r="E1084" s="7" t="s">
        <v>2299</v>
      </c>
    </row>
    <row r="1085" spans="2:5">
      <c r="B1085" s="7" t="s">
        <v>3838</v>
      </c>
      <c r="C1085" s="7">
        <v>533146</v>
      </c>
      <c r="D1085" s="7" t="s">
        <v>3839</v>
      </c>
      <c r="E1085" s="7" t="s">
        <v>3840</v>
      </c>
    </row>
    <row r="1086" spans="2:5">
      <c r="B1086" s="7" t="s">
        <v>3841</v>
      </c>
      <c r="C1086" s="7">
        <v>533146</v>
      </c>
      <c r="D1086" s="7" t="s">
        <v>3842</v>
      </c>
      <c r="E1086" s="7" t="s">
        <v>3840</v>
      </c>
    </row>
    <row r="1087" spans="2:5">
      <c r="B1087" s="7" t="s">
        <v>3843</v>
      </c>
      <c r="C1087" s="7">
        <v>505526</v>
      </c>
      <c r="D1087" s="7" t="s">
        <v>2213</v>
      </c>
      <c r="E1087" s="7" t="s">
        <v>2233</v>
      </c>
    </row>
    <row r="1088" spans="2:5">
      <c r="B1088" s="7" t="s">
        <v>3844</v>
      </c>
      <c r="C1088" s="7">
        <v>542013</v>
      </c>
      <c r="D1088" s="7" t="s">
        <v>2213</v>
      </c>
      <c r="E1088" s="7" t="s">
        <v>2693</v>
      </c>
    </row>
    <row r="1089" spans="2:5">
      <c r="B1089" s="7" t="s">
        <v>3845</v>
      </c>
      <c r="C1089" s="7">
        <v>541403</v>
      </c>
      <c r="D1089" s="7" t="s">
        <v>3846</v>
      </c>
      <c r="E1089" s="7" t="s">
        <v>2327</v>
      </c>
    </row>
    <row r="1090" spans="2:5">
      <c r="B1090" s="7" t="s">
        <v>3847</v>
      </c>
      <c r="C1090" s="7">
        <v>526504</v>
      </c>
      <c r="D1090" s="7" t="s">
        <v>2213</v>
      </c>
      <c r="E1090" s="7" t="s">
        <v>2402</v>
      </c>
    </row>
    <row r="1091" spans="2:5">
      <c r="B1091" s="7" t="s">
        <v>3848</v>
      </c>
      <c r="C1091" s="7">
        <v>522261</v>
      </c>
      <c r="D1091" s="7" t="s">
        <v>3849</v>
      </c>
      <c r="E1091" s="7" t="s">
        <v>2554</v>
      </c>
    </row>
    <row r="1092" spans="2:5">
      <c r="B1092" s="7" t="s">
        <v>3850</v>
      </c>
      <c r="C1092" s="7">
        <v>522261</v>
      </c>
      <c r="D1092" s="7" t="s">
        <v>3849</v>
      </c>
      <c r="E1092" s="7" t="s">
        <v>2554</v>
      </c>
    </row>
    <row r="1093" spans="2:5">
      <c r="B1093" s="7" t="s">
        <v>3851</v>
      </c>
      <c r="C1093" s="7">
        <v>512519</v>
      </c>
      <c r="D1093" s="7" t="s">
        <v>3852</v>
      </c>
      <c r="E1093" s="7" t="s">
        <v>2228</v>
      </c>
    </row>
    <row r="1094" spans="2:5">
      <c r="B1094" s="7" t="s">
        <v>3853</v>
      </c>
      <c r="C1094" s="7" t="s">
        <v>2213</v>
      </c>
      <c r="D1094" s="7" t="s">
        <v>3854</v>
      </c>
      <c r="E1094" s="7" t="s">
        <v>2304</v>
      </c>
    </row>
    <row r="1095" spans="2:5">
      <c r="B1095" s="7" t="s">
        <v>3855</v>
      </c>
      <c r="C1095" s="7">
        <v>533176</v>
      </c>
      <c r="D1095" s="7" t="s">
        <v>3856</v>
      </c>
      <c r="E1095" s="7" t="s">
        <v>2216</v>
      </c>
    </row>
    <row r="1096" spans="2:5">
      <c r="B1096" s="7" t="s">
        <v>3857</v>
      </c>
      <c r="C1096" s="7">
        <v>526783</v>
      </c>
      <c r="D1096" s="7" t="s">
        <v>2213</v>
      </c>
      <c r="E1096" s="7" t="s">
        <v>2402</v>
      </c>
    </row>
    <row r="1097" spans="2:5">
      <c r="B1097" s="7" t="s">
        <v>3858</v>
      </c>
      <c r="C1097" s="7">
        <v>539267</v>
      </c>
      <c r="D1097" s="7" t="s">
        <v>2213</v>
      </c>
      <c r="E1097" s="7" t="s">
        <v>2235</v>
      </c>
    </row>
    <row r="1098" spans="2:5">
      <c r="B1098" s="7" t="s">
        <v>3859</v>
      </c>
      <c r="C1098" s="7">
        <v>539524</v>
      </c>
      <c r="D1098" s="7" t="s">
        <v>3860</v>
      </c>
      <c r="E1098" s="7" t="s">
        <v>2402</v>
      </c>
    </row>
    <row r="1099" spans="2:5">
      <c r="B1099" s="7" t="s">
        <v>3861</v>
      </c>
      <c r="C1099" s="7">
        <v>541299</v>
      </c>
      <c r="D1099" s="7" t="s">
        <v>2213</v>
      </c>
      <c r="E1099" s="7" t="s">
        <v>2402</v>
      </c>
    </row>
    <row r="1100" spans="2:5">
      <c r="B1100" s="7" t="s">
        <v>3862</v>
      </c>
      <c r="C1100" s="7">
        <v>500124</v>
      </c>
      <c r="D1100" s="7" t="s">
        <v>3863</v>
      </c>
      <c r="E1100" s="7" t="s">
        <v>2251</v>
      </c>
    </row>
    <row r="1101" spans="2:5">
      <c r="B1101" s="7" t="s">
        <v>3864</v>
      </c>
      <c r="C1101" s="7">
        <v>540144</v>
      </c>
      <c r="D1101" s="7" t="s">
        <v>2213</v>
      </c>
      <c r="E1101" s="7" t="s">
        <v>2297</v>
      </c>
    </row>
    <row r="1102" spans="2:5">
      <c r="B1102" s="7" t="s">
        <v>3865</v>
      </c>
      <c r="C1102" s="7">
        <v>523618</v>
      </c>
      <c r="D1102" s="7" t="s">
        <v>3866</v>
      </c>
      <c r="E1102" s="7" t="s">
        <v>3461</v>
      </c>
    </row>
    <row r="1103" spans="2:5">
      <c r="B1103" s="7" t="s">
        <v>3867</v>
      </c>
      <c r="C1103" s="7">
        <v>523618</v>
      </c>
      <c r="D1103" s="7" t="s">
        <v>3866</v>
      </c>
      <c r="E1103" s="7" t="s">
        <v>3461</v>
      </c>
    </row>
    <row r="1104" spans="2:5">
      <c r="B1104" s="7" t="s">
        <v>3868</v>
      </c>
      <c r="C1104" s="7">
        <v>534674</v>
      </c>
      <c r="D1104" s="7" t="s">
        <v>3869</v>
      </c>
      <c r="E1104" s="7" t="s">
        <v>2235</v>
      </c>
    </row>
    <row r="1105" spans="2:5">
      <c r="B1105" s="7" t="s">
        <v>3870</v>
      </c>
      <c r="C1105" s="7">
        <v>511634</v>
      </c>
      <c r="D1105" s="7" t="s">
        <v>2213</v>
      </c>
      <c r="E1105" s="7" t="s">
        <v>2611</v>
      </c>
    </row>
    <row r="1106" spans="2:5">
      <c r="B1106" s="7" t="s">
        <v>3871</v>
      </c>
      <c r="C1106" s="7">
        <v>531471</v>
      </c>
      <c r="D1106" s="7" t="s">
        <v>2213</v>
      </c>
      <c r="E1106" s="7" t="s">
        <v>2554</v>
      </c>
    </row>
    <row r="1107" spans="2:5">
      <c r="B1107" s="7" t="s">
        <v>3872</v>
      </c>
      <c r="C1107" s="7">
        <v>504908</v>
      </c>
      <c r="D1107" s="7" t="s">
        <v>2213</v>
      </c>
      <c r="E1107" s="7" t="s">
        <v>2568</v>
      </c>
    </row>
    <row r="1108" spans="2:5">
      <c r="B1108" s="7" t="s">
        <v>3873</v>
      </c>
      <c r="C1108" s="7">
        <v>526355</v>
      </c>
      <c r="D1108" s="7" t="s">
        <v>2213</v>
      </c>
      <c r="E1108" s="7" t="s">
        <v>2333</v>
      </c>
    </row>
    <row r="1109" spans="2:5">
      <c r="B1109" s="7" t="s">
        <v>3874</v>
      </c>
      <c r="C1109" s="7">
        <v>517437</v>
      </c>
      <c r="D1109" s="7" t="s">
        <v>2213</v>
      </c>
      <c r="E1109" s="7" t="s">
        <v>2333</v>
      </c>
    </row>
    <row r="1110" spans="2:5">
      <c r="B1110" s="7" t="s">
        <v>3875</v>
      </c>
      <c r="C1110" s="7">
        <v>532610</v>
      </c>
      <c r="D1110" s="7" t="s">
        <v>3876</v>
      </c>
      <c r="E1110" s="7" t="s">
        <v>2912</v>
      </c>
    </row>
    <row r="1111" spans="2:5">
      <c r="B1111" s="7" t="s">
        <v>3877</v>
      </c>
      <c r="C1111" s="7">
        <v>538608</v>
      </c>
      <c r="D1111" s="7" t="s">
        <v>3878</v>
      </c>
      <c r="E1111" s="7" t="s">
        <v>2579</v>
      </c>
    </row>
    <row r="1112" spans="2:5">
      <c r="B1112" s="7" t="s">
        <v>3879</v>
      </c>
      <c r="C1112" s="7">
        <v>532365</v>
      </c>
      <c r="D1112" s="7" t="s">
        <v>3880</v>
      </c>
      <c r="E1112" s="7" t="s">
        <v>2199</v>
      </c>
    </row>
    <row r="1113" spans="2:5">
      <c r="B1113" s="7" t="s">
        <v>3881</v>
      </c>
      <c r="C1113" s="7">
        <v>505242</v>
      </c>
      <c r="D1113" s="7" t="s">
        <v>3882</v>
      </c>
      <c r="E1113" s="7" t="s">
        <v>2221</v>
      </c>
    </row>
    <row r="1114" spans="2:5">
      <c r="B1114" s="7" t="s">
        <v>3883</v>
      </c>
      <c r="C1114" s="7">
        <v>539681</v>
      </c>
      <c r="D1114" s="7" t="s">
        <v>2213</v>
      </c>
      <c r="E1114" s="7" t="s">
        <v>2230</v>
      </c>
    </row>
    <row r="1115" spans="2:5">
      <c r="B1115" s="7" t="s">
        <v>3884</v>
      </c>
      <c r="C1115" s="7">
        <v>540795</v>
      </c>
      <c r="D1115" s="7" t="s">
        <v>2213</v>
      </c>
      <c r="E1115" s="7" t="s">
        <v>2511</v>
      </c>
    </row>
    <row r="1116" spans="2:5">
      <c r="B1116" s="7" t="s">
        <v>3885</v>
      </c>
      <c r="C1116" s="7">
        <v>524818</v>
      </c>
      <c r="D1116" s="7" t="s">
        <v>2213</v>
      </c>
      <c r="E1116" s="7" t="s">
        <v>2373</v>
      </c>
    </row>
    <row r="1117" spans="2:5">
      <c r="B1117" s="7" t="s">
        <v>3886</v>
      </c>
      <c r="C1117" s="7">
        <v>530779</v>
      </c>
      <c r="D1117" s="7" t="s">
        <v>2213</v>
      </c>
      <c r="E1117" s="7" t="s">
        <v>2230</v>
      </c>
    </row>
    <row r="1118" spans="2:5">
      <c r="B1118" s="7" t="s">
        <v>3887</v>
      </c>
      <c r="C1118" s="7">
        <v>517238</v>
      </c>
      <c r="D1118" s="7" t="s">
        <v>2213</v>
      </c>
      <c r="E1118" s="7" t="s">
        <v>2755</v>
      </c>
    </row>
    <row r="1119" spans="2:5">
      <c r="B1119" s="7" t="s">
        <v>3888</v>
      </c>
      <c r="C1119" s="7">
        <v>532707</v>
      </c>
      <c r="D1119" s="7" t="s">
        <v>3889</v>
      </c>
      <c r="E1119" s="7" t="s">
        <v>2373</v>
      </c>
    </row>
    <row r="1120" spans="2:5">
      <c r="B1120" s="7" t="s">
        <v>3890</v>
      </c>
      <c r="C1120" s="7">
        <v>531533</v>
      </c>
      <c r="D1120" s="7" t="s">
        <v>2213</v>
      </c>
      <c r="E1120" s="7" t="s">
        <v>2199</v>
      </c>
    </row>
    <row r="1121" spans="2:5">
      <c r="B1121" s="7" t="s">
        <v>3891</v>
      </c>
      <c r="C1121" s="7" t="s">
        <v>2213</v>
      </c>
      <c r="D1121" s="7" t="s">
        <v>3892</v>
      </c>
      <c r="E1121" s="7" t="s">
        <v>2224</v>
      </c>
    </row>
    <row r="1122" spans="2:5">
      <c r="B1122" s="7" t="s">
        <v>3893</v>
      </c>
      <c r="C1122" s="7">
        <v>507917</v>
      </c>
      <c r="D1122" s="7" t="s">
        <v>2213</v>
      </c>
      <c r="E1122" s="7" t="s">
        <v>2299</v>
      </c>
    </row>
    <row r="1123" spans="2:5">
      <c r="B1123" s="7" t="s">
        <v>3894</v>
      </c>
      <c r="C1123" s="7">
        <v>520081</v>
      </c>
      <c r="D1123" s="7" t="s">
        <v>2213</v>
      </c>
      <c r="E1123" s="7" t="s">
        <v>2245</v>
      </c>
    </row>
    <row r="1124" spans="2:5">
      <c r="B1124" s="7" t="s">
        <v>3895</v>
      </c>
      <c r="C1124" s="7">
        <v>541053</v>
      </c>
      <c r="D1124" s="7" t="s">
        <v>2213</v>
      </c>
      <c r="E1124" s="7" t="s">
        <v>2196</v>
      </c>
    </row>
    <row r="1125" spans="2:5">
      <c r="B1125" s="7" t="s">
        <v>3896</v>
      </c>
      <c r="C1125" s="7">
        <v>590022</v>
      </c>
      <c r="D1125" s="7" t="s">
        <v>3897</v>
      </c>
      <c r="E1125" s="7" t="s">
        <v>2228</v>
      </c>
    </row>
    <row r="1126" spans="2:5">
      <c r="B1126" s="7" t="s">
        <v>3898</v>
      </c>
      <c r="C1126" s="7">
        <v>531346</v>
      </c>
      <c r="D1126" s="7" t="s">
        <v>2213</v>
      </c>
      <c r="E1126" s="7" t="s">
        <v>2693</v>
      </c>
    </row>
    <row r="1127" spans="2:5">
      <c r="B1127" s="7" t="s">
        <v>3899</v>
      </c>
      <c r="C1127" s="7">
        <v>532751</v>
      </c>
      <c r="D1127" s="7" t="s">
        <v>3900</v>
      </c>
      <c r="E1127" s="7" t="s">
        <v>2511</v>
      </c>
    </row>
    <row r="1128" spans="2:5">
      <c r="B1128" s="7" t="s">
        <v>3901</v>
      </c>
      <c r="C1128" s="7" t="s">
        <v>2213</v>
      </c>
      <c r="D1128" s="7" t="s">
        <v>3902</v>
      </c>
      <c r="E1128" s="7" t="s">
        <v>2304</v>
      </c>
    </row>
    <row r="1129" spans="2:5">
      <c r="B1129" s="7" t="s">
        <v>3903</v>
      </c>
      <c r="C1129" s="7">
        <v>532927</v>
      </c>
      <c r="D1129" s="7" t="s">
        <v>3904</v>
      </c>
      <c r="E1129" s="7" t="s">
        <v>2543</v>
      </c>
    </row>
    <row r="1130" spans="2:5">
      <c r="B1130" s="7" t="s">
        <v>3905</v>
      </c>
      <c r="C1130" s="7">
        <v>534839</v>
      </c>
      <c r="D1130" s="7" t="s">
        <v>2213</v>
      </c>
      <c r="E1130" s="7" t="s">
        <v>2411</v>
      </c>
    </row>
    <row r="1131" spans="2:5">
      <c r="B1131" s="7" t="s">
        <v>3906</v>
      </c>
      <c r="C1131" s="7">
        <v>530643</v>
      </c>
      <c r="D1131" s="7" t="s">
        <v>2213</v>
      </c>
      <c r="E1131" s="7" t="s">
        <v>2755</v>
      </c>
    </row>
    <row r="1132" spans="2:5">
      <c r="B1132" s="7" t="s">
        <v>3907</v>
      </c>
      <c r="C1132" s="7">
        <v>523732</v>
      </c>
      <c r="D1132" s="7" t="s">
        <v>2213</v>
      </c>
      <c r="E1132" s="7" t="s">
        <v>2708</v>
      </c>
    </row>
    <row r="1133" spans="2:5">
      <c r="B1133" s="7" t="s">
        <v>3908</v>
      </c>
      <c r="C1133" s="7">
        <v>538708</v>
      </c>
      <c r="D1133" s="7" t="s">
        <v>2213</v>
      </c>
      <c r="E1133" s="7" t="s">
        <v>2230</v>
      </c>
    </row>
    <row r="1134" spans="2:5">
      <c r="B1134" s="7" t="s">
        <v>3909</v>
      </c>
      <c r="C1134" s="7">
        <v>538708</v>
      </c>
      <c r="D1134" s="7" t="s">
        <v>2213</v>
      </c>
      <c r="E1134" s="7" t="s">
        <v>2230</v>
      </c>
    </row>
    <row r="1135" spans="2:5">
      <c r="B1135" s="7" t="s">
        <v>3910</v>
      </c>
      <c r="C1135" s="7">
        <v>526703</v>
      </c>
      <c r="D1135" s="7" t="s">
        <v>2213</v>
      </c>
      <c r="E1135" s="7" t="s">
        <v>2333</v>
      </c>
    </row>
    <row r="1136" spans="2:5">
      <c r="B1136" s="7" t="s">
        <v>3911</v>
      </c>
      <c r="C1136" s="7">
        <v>540063</v>
      </c>
      <c r="D1136" s="7" t="s">
        <v>2213</v>
      </c>
      <c r="E1136" s="7" t="s">
        <v>2199</v>
      </c>
    </row>
    <row r="1137" spans="2:5">
      <c r="B1137" s="7" t="s">
        <v>3912</v>
      </c>
      <c r="C1137" s="7">
        <v>532922</v>
      </c>
      <c r="D1137" s="7" t="s">
        <v>3913</v>
      </c>
      <c r="E1137" s="7" t="s">
        <v>2196</v>
      </c>
    </row>
    <row r="1138" spans="2:5">
      <c r="B1138" s="7" t="s">
        <v>3914</v>
      </c>
      <c r="C1138" s="7">
        <v>532696</v>
      </c>
      <c r="D1138" s="7" t="s">
        <v>3915</v>
      </c>
      <c r="E1138" s="7" t="s">
        <v>2318</v>
      </c>
    </row>
    <row r="1139" spans="2:5">
      <c r="B1139" s="7" t="s">
        <v>3916</v>
      </c>
      <c r="C1139" s="7">
        <v>526483</v>
      </c>
      <c r="D1139" s="7" t="s">
        <v>2213</v>
      </c>
      <c r="E1139" s="7" t="s">
        <v>3452</v>
      </c>
    </row>
    <row r="1140" spans="2:5">
      <c r="B1140" s="7" t="s">
        <v>3917</v>
      </c>
      <c r="C1140" s="7">
        <v>535694</v>
      </c>
      <c r="D1140" s="7" t="s">
        <v>2213</v>
      </c>
      <c r="E1140" s="7" t="s">
        <v>2235</v>
      </c>
    </row>
    <row r="1141" spans="2:5">
      <c r="B1141" s="7" t="s">
        <v>3918</v>
      </c>
      <c r="C1141" s="7">
        <v>505200</v>
      </c>
      <c r="D1141" s="7" t="s">
        <v>3919</v>
      </c>
      <c r="E1141" s="7" t="s">
        <v>2871</v>
      </c>
    </row>
    <row r="1142" spans="2:5">
      <c r="B1142" s="7" t="s">
        <v>3920</v>
      </c>
      <c r="C1142" s="7">
        <v>500125</v>
      </c>
      <c r="D1142" s="7" t="s">
        <v>3921</v>
      </c>
      <c r="E1142" s="7" t="s">
        <v>2912</v>
      </c>
    </row>
    <row r="1143" spans="2:5">
      <c r="B1143" s="7" t="s">
        <v>3922</v>
      </c>
      <c r="C1143" s="7">
        <v>500125</v>
      </c>
      <c r="D1143" s="7" t="s">
        <v>3921</v>
      </c>
      <c r="E1143" s="7" t="s">
        <v>2912</v>
      </c>
    </row>
    <row r="1144" spans="2:5">
      <c r="B1144" s="7" t="s">
        <v>3923</v>
      </c>
      <c r="C1144" s="7">
        <v>523127</v>
      </c>
      <c r="D1144" s="7" t="s">
        <v>3924</v>
      </c>
      <c r="E1144" s="7" t="s">
        <v>2414</v>
      </c>
    </row>
    <row r="1145" spans="2:5">
      <c r="B1145" s="7" t="s">
        <v>3925</v>
      </c>
      <c r="C1145" s="7">
        <v>500840</v>
      </c>
      <c r="D1145" s="7" t="s">
        <v>3926</v>
      </c>
      <c r="E1145" s="7" t="s">
        <v>2414</v>
      </c>
    </row>
    <row r="1146" spans="2:5">
      <c r="B1146" s="7" t="s">
        <v>3927</v>
      </c>
      <c r="C1146" s="7">
        <v>523708</v>
      </c>
      <c r="D1146" s="7" t="s">
        <v>3928</v>
      </c>
      <c r="E1146" s="7" t="s">
        <v>2221</v>
      </c>
    </row>
    <row r="1147" spans="2:5">
      <c r="B1147" s="7" t="s">
        <v>3929</v>
      </c>
      <c r="C1147" s="7">
        <v>523708</v>
      </c>
      <c r="D1147" s="7" t="s">
        <v>3928</v>
      </c>
      <c r="E1147" s="7" t="s">
        <v>2221</v>
      </c>
    </row>
    <row r="1148" spans="2:5">
      <c r="B1148" s="7" t="s">
        <v>3930</v>
      </c>
      <c r="C1148" s="7">
        <v>538653</v>
      </c>
      <c r="D1148" s="7" t="s">
        <v>3931</v>
      </c>
      <c r="E1148" s="7" t="s">
        <v>2579</v>
      </c>
    </row>
    <row r="1149" spans="2:5">
      <c r="B1149" s="7" t="s">
        <v>3932</v>
      </c>
      <c r="C1149" s="7">
        <v>530581</v>
      </c>
      <c r="D1149" s="7" t="s">
        <v>2213</v>
      </c>
      <c r="E1149" s="7" t="s">
        <v>2634</v>
      </c>
    </row>
    <row r="1150" spans="2:5">
      <c r="B1150" s="7" t="s">
        <v>3933</v>
      </c>
      <c r="C1150" s="7">
        <v>532820</v>
      </c>
      <c r="D1150" s="7" t="s">
        <v>3934</v>
      </c>
      <c r="E1150" s="7" t="s">
        <v>2228</v>
      </c>
    </row>
    <row r="1151" spans="2:5">
      <c r="B1151" s="7" t="s">
        <v>3935</v>
      </c>
      <c r="C1151" s="7">
        <v>513452</v>
      </c>
      <c r="D1151" s="7" t="s">
        <v>2213</v>
      </c>
      <c r="E1151" s="7" t="s">
        <v>2245</v>
      </c>
    </row>
    <row r="1152" spans="2:5">
      <c r="B1152" s="7" t="s">
        <v>3936</v>
      </c>
      <c r="C1152" s="7">
        <v>500123</v>
      </c>
      <c r="D1152" s="7" t="s">
        <v>2213</v>
      </c>
      <c r="E1152" s="7" t="s">
        <v>2261</v>
      </c>
    </row>
    <row r="1153" spans="2:5">
      <c r="B1153" s="7" t="s">
        <v>3937</v>
      </c>
      <c r="C1153" s="7">
        <v>500123</v>
      </c>
      <c r="D1153" s="7" t="s">
        <v>2213</v>
      </c>
      <c r="E1153" s="7" t="s">
        <v>2261</v>
      </c>
    </row>
    <row r="1154" spans="2:5">
      <c r="B1154" s="7" t="s">
        <v>3938</v>
      </c>
      <c r="C1154" s="7">
        <v>503681</v>
      </c>
      <c r="D1154" s="7" t="s">
        <v>2213</v>
      </c>
      <c r="E1154" s="7" t="s">
        <v>2634</v>
      </c>
    </row>
    <row r="1155" spans="2:5">
      <c r="B1155" s="7" t="s">
        <v>3939</v>
      </c>
      <c r="C1155" s="7">
        <v>523329</v>
      </c>
      <c r="D1155" s="7" t="s">
        <v>2213</v>
      </c>
      <c r="E1155" s="7" t="s">
        <v>2299</v>
      </c>
    </row>
    <row r="1156" spans="2:5">
      <c r="B1156" s="7" t="s">
        <v>3940</v>
      </c>
      <c r="C1156" s="7">
        <v>505700</v>
      </c>
      <c r="D1156" s="7" t="s">
        <v>3941</v>
      </c>
      <c r="E1156" s="7" t="s">
        <v>2221</v>
      </c>
    </row>
    <row r="1157" spans="2:5">
      <c r="B1157" s="7" t="s">
        <v>3942</v>
      </c>
      <c r="C1157" s="7">
        <v>500128</v>
      </c>
      <c r="D1157" s="7" t="s">
        <v>3943</v>
      </c>
      <c r="E1157" s="7" t="s">
        <v>2611</v>
      </c>
    </row>
    <row r="1158" spans="2:5">
      <c r="B1158" s="7" t="s">
        <v>3944</v>
      </c>
      <c r="C1158" s="7">
        <v>533264</v>
      </c>
      <c r="D1158" s="7" t="s">
        <v>3945</v>
      </c>
      <c r="E1158" s="7" t="s">
        <v>2611</v>
      </c>
    </row>
    <row r="1159" spans="2:5">
      <c r="B1159" s="7" t="s">
        <v>3946</v>
      </c>
      <c r="C1159" s="7">
        <v>526608</v>
      </c>
      <c r="D1159" s="7" t="s">
        <v>3947</v>
      </c>
      <c r="E1159" s="7" t="s">
        <v>2536</v>
      </c>
    </row>
    <row r="1160" spans="2:5">
      <c r="B1160" s="7" t="s">
        <v>3948</v>
      </c>
      <c r="C1160" s="7">
        <v>526608</v>
      </c>
      <c r="D1160" s="7" t="s">
        <v>3947</v>
      </c>
      <c r="E1160" s="7" t="s">
        <v>2536</v>
      </c>
    </row>
    <row r="1161" spans="2:5">
      <c r="B1161" s="7" t="s">
        <v>3949</v>
      </c>
      <c r="C1161" s="7">
        <v>526473</v>
      </c>
      <c r="D1161" s="7" t="s">
        <v>2213</v>
      </c>
      <c r="E1161" s="7" t="s">
        <v>2411</v>
      </c>
    </row>
    <row r="1162" spans="2:5">
      <c r="B1162" s="7" t="s">
        <v>3950</v>
      </c>
      <c r="C1162" s="7">
        <v>526473</v>
      </c>
      <c r="D1162" s="7" t="s">
        <v>2213</v>
      </c>
      <c r="E1162" s="7" t="s">
        <v>2411</v>
      </c>
    </row>
    <row r="1163" spans="2:5">
      <c r="B1163" s="7" t="s">
        <v>3951</v>
      </c>
      <c r="C1163" s="7">
        <v>526705</v>
      </c>
      <c r="D1163" s="7" t="s">
        <v>2213</v>
      </c>
      <c r="E1163" s="7" t="s">
        <v>2235</v>
      </c>
    </row>
    <row r="1164" spans="2:5">
      <c r="B1164" s="7" t="s">
        <v>3952</v>
      </c>
      <c r="C1164" s="7">
        <v>522074</v>
      </c>
      <c r="D1164" s="7" t="s">
        <v>3953</v>
      </c>
      <c r="E1164" s="7" t="s">
        <v>2221</v>
      </c>
    </row>
    <row r="1165" spans="2:5">
      <c r="B1165" s="7" t="s">
        <v>3954</v>
      </c>
      <c r="C1165" s="7" t="s">
        <v>2213</v>
      </c>
      <c r="D1165" s="7" t="s">
        <v>3955</v>
      </c>
      <c r="E1165" s="7" t="s">
        <v>2304</v>
      </c>
    </row>
    <row r="1166" spans="2:5">
      <c r="B1166" s="7" t="s">
        <v>3956</v>
      </c>
      <c r="C1166" s="7">
        <v>531278</v>
      </c>
      <c r="D1166" s="7" t="s">
        <v>2213</v>
      </c>
      <c r="E1166" s="7" t="s">
        <v>2196</v>
      </c>
    </row>
    <row r="1167" spans="2:5">
      <c r="B1167" s="7" t="s">
        <v>3957</v>
      </c>
      <c r="C1167" s="7">
        <v>517477</v>
      </c>
      <c r="D1167" s="7" t="s">
        <v>2213</v>
      </c>
      <c r="E1167" s="7" t="s">
        <v>2306</v>
      </c>
    </row>
    <row r="1168" spans="2:5">
      <c r="B1168" s="7" t="s">
        <v>3958</v>
      </c>
      <c r="C1168" s="7">
        <v>504000</v>
      </c>
      <c r="D1168" s="7" t="s">
        <v>2213</v>
      </c>
      <c r="E1168" s="7" t="s">
        <v>2511</v>
      </c>
    </row>
    <row r="1169" spans="2:5">
      <c r="B1169" s="7" t="s">
        <v>3959</v>
      </c>
      <c r="C1169" s="7">
        <v>522027</v>
      </c>
      <c r="D1169" s="7" t="s">
        <v>2213</v>
      </c>
      <c r="E1169" s="7" t="s">
        <v>2221</v>
      </c>
    </row>
    <row r="1170" spans="2:5">
      <c r="B1170" s="7" t="s">
        <v>3960</v>
      </c>
      <c r="C1170" s="7">
        <v>522027</v>
      </c>
      <c r="D1170" s="7" t="s">
        <v>2213</v>
      </c>
      <c r="E1170" s="7" t="s">
        <v>2221</v>
      </c>
    </row>
    <row r="1171" spans="2:5">
      <c r="B1171" s="7" t="s">
        <v>3961</v>
      </c>
      <c r="C1171" s="7">
        <v>531162</v>
      </c>
      <c r="D1171" s="7" t="s">
        <v>3962</v>
      </c>
      <c r="E1171" s="7" t="s">
        <v>2395</v>
      </c>
    </row>
    <row r="1172" spans="2:5">
      <c r="B1172" s="7" t="s">
        <v>3963</v>
      </c>
      <c r="C1172" s="7" t="s">
        <v>2213</v>
      </c>
      <c r="D1172" s="7" t="s">
        <v>3964</v>
      </c>
      <c r="E1172" s="7" t="s">
        <v>2395</v>
      </c>
    </row>
    <row r="1173" spans="2:5">
      <c r="B1173" s="7" t="s">
        <v>3965</v>
      </c>
      <c r="C1173" s="7">
        <v>533208</v>
      </c>
      <c r="D1173" s="7" t="s">
        <v>2213</v>
      </c>
      <c r="E1173" s="7" t="s">
        <v>2207</v>
      </c>
    </row>
    <row r="1174" spans="2:5">
      <c r="B1174" s="7" t="s">
        <v>3966</v>
      </c>
      <c r="C1174" s="7">
        <v>533218</v>
      </c>
      <c r="D1174" s="7" t="s">
        <v>3967</v>
      </c>
      <c r="E1174" s="7" t="s">
        <v>2299</v>
      </c>
    </row>
    <row r="1175" spans="2:5">
      <c r="B1175" s="7" t="s">
        <v>3968</v>
      </c>
      <c r="C1175" s="7">
        <v>542602</v>
      </c>
      <c r="D1175" s="7" t="s">
        <v>3969</v>
      </c>
      <c r="E1175" s="7" t="s">
        <v>2233</v>
      </c>
    </row>
    <row r="1176" spans="2:5">
      <c r="B1176" s="7" t="s">
        <v>3970</v>
      </c>
      <c r="C1176" s="7">
        <v>504008</v>
      </c>
      <c r="D1176" s="7" t="s">
        <v>3971</v>
      </c>
      <c r="E1176" s="7" t="s">
        <v>2256</v>
      </c>
    </row>
    <row r="1177" spans="2:5">
      <c r="B1177" s="7" t="s">
        <v>3972</v>
      </c>
      <c r="C1177" s="7">
        <v>538882</v>
      </c>
      <c r="D1177" s="7" t="s">
        <v>2213</v>
      </c>
      <c r="E1177" s="7" t="s">
        <v>2196</v>
      </c>
    </row>
    <row r="1178" spans="2:5">
      <c r="B1178" s="7" t="s">
        <v>3973</v>
      </c>
      <c r="C1178" s="7">
        <v>507265</v>
      </c>
      <c r="D1178" s="7" t="s">
        <v>2213</v>
      </c>
      <c r="E1178" s="7" t="s">
        <v>2391</v>
      </c>
    </row>
    <row r="1179" spans="2:5">
      <c r="B1179" s="7" t="s">
        <v>3974</v>
      </c>
      <c r="C1179" s="7">
        <v>530333</v>
      </c>
      <c r="D1179" s="7" t="s">
        <v>2213</v>
      </c>
      <c r="E1179" s="7" t="s">
        <v>2511</v>
      </c>
    </row>
    <row r="1180" spans="2:5">
      <c r="B1180" s="7" t="s">
        <v>3975</v>
      </c>
      <c r="C1180" s="7">
        <v>532737</v>
      </c>
      <c r="D1180" s="7" t="s">
        <v>3976</v>
      </c>
      <c r="E1180" s="7" t="s">
        <v>2196</v>
      </c>
    </row>
    <row r="1181" spans="2:5">
      <c r="B1181" s="7" t="s">
        <v>3977</v>
      </c>
      <c r="C1181" s="7" t="s">
        <v>2213</v>
      </c>
      <c r="D1181" s="7" t="s">
        <v>3978</v>
      </c>
      <c r="E1181" s="7" t="s">
        <v>2224</v>
      </c>
    </row>
    <row r="1182" spans="2:5">
      <c r="B1182" s="7" t="s">
        <v>3979</v>
      </c>
      <c r="C1182" s="7">
        <v>533161</v>
      </c>
      <c r="D1182" s="7" t="s">
        <v>3980</v>
      </c>
      <c r="E1182" s="7" t="s">
        <v>2408</v>
      </c>
    </row>
    <row r="1183" spans="2:5">
      <c r="B1183" s="7" t="s">
        <v>3981</v>
      </c>
      <c r="C1183" s="7">
        <v>524768</v>
      </c>
      <c r="D1183" s="7" t="s">
        <v>2213</v>
      </c>
      <c r="E1183" s="7" t="s">
        <v>2261</v>
      </c>
    </row>
    <row r="1184" spans="2:5">
      <c r="B1184" s="7" t="s">
        <v>3982</v>
      </c>
      <c r="C1184" s="7">
        <v>532038</v>
      </c>
      <c r="D1184" s="7" t="s">
        <v>2213</v>
      </c>
      <c r="E1184" s="7" t="s">
        <v>2235</v>
      </c>
    </row>
    <row r="1185" spans="2:5">
      <c r="B1185" s="7" t="s">
        <v>3983</v>
      </c>
      <c r="C1185" s="7">
        <v>532920</v>
      </c>
      <c r="D1185" s="7" t="s">
        <v>3984</v>
      </c>
      <c r="E1185" s="7" t="s">
        <v>2845</v>
      </c>
    </row>
    <row r="1186" spans="2:5">
      <c r="B1186" s="7" t="s">
        <v>3985</v>
      </c>
      <c r="C1186" s="7">
        <v>500132</v>
      </c>
      <c r="D1186" s="7" t="s">
        <v>2213</v>
      </c>
      <c r="E1186" s="7" t="s">
        <v>2912</v>
      </c>
    </row>
    <row r="1187" spans="2:5">
      <c r="B1187" s="7" t="s">
        <v>3986</v>
      </c>
      <c r="C1187" s="7">
        <v>509525</v>
      </c>
      <c r="D1187" s="7" t="s">
        <v>2213</v>
      </c>
      <c r="E1187" s="7" t="s">
        <v>2202</v>
      </c>
    </row>
    <row r="1188" spans="2:5">
      <c r="B1188" s="7" t="s">
        <v>3987</v>
      </c>
      <c r="C1188" s="7">
        <v>504351</v>
      </c>
      <c r="D1188" s="7" t="s">
        <v>2213</v>
      </c>
      <c r="E1188" s="7" t="s">
        <v>2199</v>
      </c>
    </row>
    <row r="1189" spans="2:5">
      <c r="B1189" s="7" t="s">
        <v>3988</v>
      </c>
      <c r="C1189" s="7">
        <v>504351</v>
      </c>
      <c r="D1189" s="7" t="s">
        <v>2213</v>
      </c>
      <c r="E1189" s="7" t="s">
        <v>2199</v>
      </c>
    </row>
    <row r="1190" spans="2:5">
      <c r="B1190" s="7" t="s">
        <v>3989</v>
      </c>
      <c r="C1190" s="7">
        <v>512441</v>
      </c>
      <c r="D1190" s="7" t="s">
        <v>2213</v>
      </c>
      <c r="E1190" s="7" t="s">
        <v>2634</v>
      </c>
    </row>
    <row r="1191" spans="2:5">
      <c r="B1191" s="7" t="s">
        <v>3990</v>
      </c>
      <c r="C1191" s="7">
        <v>538684</v>
      </c>
      <c r="D1191" s="7" t="s">
        <v>2213</v>
      </c>
      <c r="E1191" s="7" t="s">
        <v>2216</v>
      </c>
    </row>
    <row r="1192" spans="2:5">
      <c r="B1192" s="7" t="s">
        <v>3991</v>
      </c>
      <c r="C1192" s="7">
        <v>540153</v>
      </c>
      <c r="D1192" s="7" t="s">
        <v>3992</v>
      </c>
      <c r="E1192" s="7" t="s">
        <v>2871</v>
      </c>
    </row>
    <row r="1193" spans="2:5">
      <c r="B1193" s="7" t="s">
        <v>3993</v>
      </c>
      <c r="C1193" s="7">
        <v>532219</v>
      </c>
      <c r="D1193" s="7" t="s">
        <v>3994</v>
      </c>
      <c r="E1193" s="7" t="s">
        <v>2352</v>
      </c>
    </row>
    <row r="1194" spans="2:5">
      <c r="B1194" s="7" t="s">
        <v>3995</v>
      </c>
      <c r="C1194" s="7">
        <v>532178</v>
      </c>
      <c r="D1194" s="7" t="s">
        <v>3996</v>
      </c>
      <c r="E1194" s="7" t="s">
        <v>2297</v>
      </c>
    </row>
    <row r="1195" spans="2:5">
      <c r="B1195" s="7" t="s">
        <v>3997</v>
      </c>
      <c r="C1195" s="7">
        <v>532178</v>
      </c>
      <c r="D1195" s="7" t="s">
        <v>3996</v>
      </c>
      <c r="E1195" s="7" t="s">
        <v>2297</v>
      </c>
    </row>
    <row r="1196" spans="2:5">
      <c r="B1196" s="7" t="s">
        <v>3998</v>
      </c>
      <c r="C1196" s="7">
        <v>533477</v>
      </c>
      <c r="D1196" s="7" t="s">
        <v>2213</v>
      </c>
      <c r="E1196" s="7" t="s">
        <v>2568</v>
      </c>
    </row>
    <row r="1197" spans="2:5">
      <c r="B1197" s="7" t="s">
        <v>3999</v>
      </c>
      <c r="C1197" s="7">
        <v>533477</v>
      </c>
      <c r="D1197" s="7" t="s">
        <v>2213</v>
      </c>
      <c r="E1197" s="7" t="s">
        <v>2568</v>
      </c>
    </row>
    <row r="1198" spans="2:5">
      <c r="B1198" s="7" t="s">
        <v>4000</v>
      </c>
      <c r="C1198" s="7">
        <v>526574</v>
      </c>
      <c r="D1198" s="7" t="s">
        <v>2213</v>
      </c>
      <c r="E1198" s="7" t="s">
        <v>2235</v>
      </c>
    </row>
    <row r="1199" spans="2:5">
      <c r="B1199" s="7" t="s">
        <v>4001</v>
      </c>
      <c r="C1199" s="7">
        <v>532700</v>
      </c>
      <c r="D1199" s="7" t="s">
        <v>4002</v>
      </c>
      <c r="E1199" s="7" t="s">
        <v>2952</v>
      </c>
    </row>
    <row r="1200" spans="2:5">
      <c r="B1200" s="7" t="s">
        <v>4003</v>
      </c>
      <c r="C1200" s="7">
        <v>532700</v>
      </c>
      <c r="D1200" s="7" t="s">
        <v>4002</v>
      </c>
      <c r="E1200" s="7" t="s">
        <v>2952</v>
      </c>
    </row>
    <row r="1201" spans="2:5">
      <c r="B1201" s="7" t="s">
        <v>4004</v>
      </c>
      <c r="C1201" s="7">
        <v>500246</v>
      </c>
      <c r="D1201" s="7" t="s">
        <v>2213</v>
      </c>
      <c r="E1201" s="7" t="s">
        <v>2221</v>
      </c>
    </row>
    <row r="1202" spans="2:5">
      <c r="B1202" s="7" t="s">
        <v>4005</v>
      </c>
      <c r="C1202" s="7">
        <v>532658</v>
      </c>
      <c r="D1202" s="7" t="s">
        <v>4006</v>
      </c>
      <c r="E1202" s="7" t="s">
        <v>2511</v>
      </c>
    </row>
    <row r="1203" spans="2:5">
      <c r="B1203" s="7" t="s">
        <v>4007</v>
      </c>
      <c r="C1203" s="7">
        <v>523754</v>
      </c>
      <c r="D1203" s="7" t="s">
        <v>2213</v>
      </c>
      <c r="E1203" s="7" t="s">
        <v>2333</v>
      </c>
    </row>
    <row r="1204" spans="2:5">
      <c r="B1204" s="7" t="s">
        <v>4008</v>
      </c>
      <c r="C1204" s="7">
        <v>530407</v>
      </c>
      <c r="D1204" s="7" t="s">
        <v>2213</v>
      </c>
      <c r="E1204" s="7" t="s">
        <v>2230</v>
      </c>
    </row>
    <row r="1205" spans="2:5">
      <c r="B1205" s="7" t="s">
        <v>4009</v>
      </c>
      <c r="C1205" s="7">
        <v>531155</v>
      </c>
      <c r="D1205" s="7" t="s">
        <v>2213</v>
      </c>
      <c r="E1205" s="7" t="s">
        <v>2251</v>
      </c>
    </row>
    <row r="1206" spans="2:5">
      <c r="B1206" s="7" t="s">
        <v>4010</v>
      </c>
      <c r="C1206" s="7">
        <v>539844</v>
      </c>
      <c r="D1206" s="7" t="s">
        <v>4011</v>
      </c>
      <c r="E1206" s="7" t="s">
        <v>2379</v>
      </c>
    </row>
    <row r="1207" spans="2:5">
      <c r="B1207" s="7" t="s">
        <v>4012</v>
      </c>
      <c r="C1207" s="7">
        <v>540596</v>
      </c>
      <c r="D1207" s="7" t="s">
        <v>4013</v>
      </c>
      <c r="E1207" s="7" t="s">
        <v>2251</v>
      </c>
    </row>
    <row r="1208" spans="2:5">
      <c r="B1208" s="7" t="s">
        <v>4014</v>
      </c>
      <c r="C1208" s="7">
        <v>533261</v>
      </c>
      <c r="D1208" s="7" t="s">
        <v>4015</v>
      </c>
      <c r="E1208" s="7" t="s">
        <v>2216</v>
      </c>
    </row>
    <row r="1209" spans="2:5">
      <c r="B1209" s="7" t="s">
        <v>4016</v>
      </c>
      <c r="C1209" s="7">
        <v>530909</v>
      </c>
      <c r="D1209" s="7" t="s">
        <v>2213</v>
      </c>
      <c r="E1209" s="7" t="s">
        <v>2634</v>
      </c>
    </row>
    <row r="1210" spans="2:5">
      <c r="B1210" s="7" t="s">
        <v>4017</v>
      </c>
      <c r="C1210" s="7">
        <v>531502</v>
      </c>
      <c r="D1210" s="7" t="s">
        <v>2213</v>
      </c>
      <c r="E1210" s="7" t="s">
        <v>2634</v>
      </c>
    </row>
    <row r="1211" spans="2:5">
      <c r="B1211" s="7" t="s">
        <v>4018</v>
      </c>
      <c r="C1211" s="7">
        <v>531502</v>
      </c>
      <c r="D1211" s="7" t="s">
        <v>2213</v>
      </c>
      <c r="E1211" s="7" t="s">
        <v>2634</v>
      </c>
    </row>
    <row r="1212" spans="2:5">
      <c r="B1212" s="7" t="s">
        <v>4019</v>
      </c>
      <c r="C1212" s="7">
        <v>500133</v>
      </c>
      <c r="D1212" s="7" t="s">
        <v>4020</v>
      </c>
      <c r="E1212" s="7" t="s">
        <v>2398</v>
      </c>
    </row>
    <row r="1213" spans="2:5">
      <c r="B1213" s="7" t="s">
        <v>4021</v>
      </c>
      <c r="C1213" s="7">
        <v>500133</v>
      </c>
      <c r="D1213" s="7" t="s">
        <v>4022</v>
      </c>
      <c r="E1213" s="7" t="s">
        <v>2398</v>
      </c>
    </row>
    <row r="1214" spans="2:5">
      <c r="B1214" s="7" t="s">
        <v>4023</v>
      </c>
      <c r="C1214" s="7">
        <v>540455</v>
      </c>
      <c r="D1214" s="7" t="s">
        <v>2213</v>
      </c>
      <c r="E1214" s="7" t="s">
        <v>2196</v>
      </c>
    </row>
    <row r="1215" spans="2:5">
      <c r="B1215" s="7" t="s">
        <v>4024</v>
      </c>
      <c r="C1215" s="7">
        <v>511716</v>
      </c>
      <c r="D1215" s="7" t="s">
        <v>2213</v>
      </c>
      <c r="E1215" s="7" t="s">
        <v>2230</v>
      </c>
    </row>
    <row r="1216" spans="2:5">
      <c r="B1216" s="7" t="s">
        <v>4025</v>
      </c>
      <c r="C1216" s="7">
        <v>500495</v>
      </c>
      <c r="D1216" s="7" t="s">
        <v>4026</v>
      </c>
      <c r="E1216" s="7" t="s">
        <v>2291</v>
      </c>
    </row>
    <row r="1217" spans="2:5">
      <c r="B1217" s="7" t="s">
        <v>4027</v>
      </c>
      <c r="C1217" s="7">
        <v>531259</v>
      </c>
      <c r="D1217" s="7" t="s">
        <v>2213</v>
      </c>
      <c r="E1217" s="7" t="s">
        <v>3816</v>
      </c>
    </row>
    <row r="1218" spans="2:5">
      <c r="B1218" s="7" t="s">
        <v>4028</v>
      </c>
      <c r="C1218" s="7">
        <v>514118</v>
      </c>
      <c r="D1218" s="7" t="s">
        <v>2213</v>
      </c>
      <c r="E1218" s="7" t="s">
        <v>2228</v>
      </c>
    </row>
    <row r="1219" spans="2:5">
      <c r="B1219" s="7" t="s">
        <v>4029</v>
      </c>
      <c r="C1219" s="7">
        <v>514118</v>
      </c>
      <c r="D1219" s="7" t="s">
        <v>2213</v>
      </c>
      <c r="E1219" s="7" t="s">
        <v>2228</v>
      </c>
    </row>
    <row r="1220" spans="2:5">
      <c r="B1220" s="7" t="s">
        <v>4030</v>
      </c>
      <c r="C1220" s="7">
        <v>532787</v>
      </c>
      <c r="D1220" s="7" t="s">
        <v>4031</v>
      </c>
      <c r="E1220" s="7" t="s">
        <v>4032</v>
      </c>
    </row>
    <row r="1221" spans="2:5">
      <c r="B1221" s="7" t="s">
        <v>4033</v>
      </c>
      <c r="C1221" s="7">
        <v>533149</v>
      </c>
      <c r="D1221" s="7" t="s">
        <v>2213</v>
      </c>
      <c r="E1221" s="7" t="s">
        <v>2196</v>
      </c>
    </row>
    <row r="1222" spans="2:5">
      <c r="B1222" s="7" t="s">
        <v>4034</v>
      </c>
      <c r="C1222" s="7">
        <v>533704</v>
      </c>
      <c r="D1222" s="7" t="s">
        <v>4035</v>
      </c>
      <c r="E1222" s="7" t="s">
        <v>3461</v>
      </c>
    </row>
    <row r="1223" spans="2:5">
      <c r="B1223" s="7" t="s">
        <v>4036</v>
      </c>
      <c r="C1223" s="7">
        <v>500135</v>
      </c>
      <c r="D1223" s="7" t="s">
        <v>4037</v>
      </c>
      <c r="E1223" s="7" t="s">
        <v>2408</v>
      </c>
    </row>
    <row r="1224" spans="2:5">
      <c r="B1224" s="7" t="s">
        <v>4038</v>
      </c>
      <c r="C1224" s="7">
        <v>534927</v>
      </c>
      <c r="D1224" s="7" t="s">
        <v>2213</v>
      </c>
      <c r="E1224" s="7" t="s">
        <v>2411</v>
      </c>
    </row>
    <row r="1225" spans="2:5">
      <c r="B1225" s="7" t="s">
        <v>4039</v>
      </c>
      <c r="C1225" s="7">
        <v>500136</v>
      </c>
      <c r="D1225" s="7" t="s">
        <v>4040</v>
      </c>
      <c r="E1225" s="7" t="s">
        <v>2261</v>
      </c>
    </row>
    <row r="1226" spans="2:5">
      <c r="B1226" s="7" t="s">
        <v>4041</v>
      </c>
      <c r="C1226" s="7">
        <v>537707</v>
      </c>
      <c r="D1226" s="7" t="s">
        <v>2213</v>
      </c>
      <c r="E1226" s="7" t="s">
        <v>2299</v>
      </c>
    </row>
    <row r="1227" spans="2:5">
      <c r="B1227" s="7" t="s">
        <v>4042</v>
      </c>
      <c r="C1227" s="7">
        <v>521137</v>
      </c>
      <c r="D1227" s="7" t="s">
        <v>2213</v>
      </c>
      <c r="E1227" s="7" t="s">
        <v>2228</v>
      </c>
    </row>
    <row r="1228" spans="2:5">
      <c r="B1228" s="7" t="s">
        <v>4043</v>
      </c>
      <c r="C1228" s="7">
        <v>530929</v>
      </c>
      <c r="D1228" s="7" t="s">
        <v>2213</v>
      </c>
      <c r="E1228" s="7" t="s">
        <v>2235</v>
      </c>
    </row>
    <row r="1229" spans="2:5">
      <c r="B1229" s="7" t="s">
        <v>4044</v>
      </c>
      <c r="C1229" s="7">
        <v>532823</v>
      </c>
      <c r="D1229" s="7" t="s">
        <v>4045</v>
      </c>
      <c r="E1229" s="7" t="s">
        <v>2490</v>
      </c>
    </row>
    <row r="1230" spans="2:5">
      <c r="B1230" s="7" t="s">
        <v>4046</v>
      </c>
      <c r="C1230" s="7" t="s">
        <v>2213</v>
      </c>
      <c r="D1230" s="7" t="s">
        <v>4047</v>
      </c>
      <c r="E1230" s="7" t="s">
        <v>2224</v>
      </c>
    </row>
    <row r="1231" spans="2:5">
      <c r="B1231" s="7" t="s">
        <v>4048</v>
      </c>
      <c r="C1231" s="7">
        <v>533109</v>
      </c>
      <c r="D1231" s="7" t="s">
        <v>4049</v>
      </c>
      <c r="E1231" s="7" t="s">
        <v>2310</v>
      </c>
    </row>
    <row r="1232" spans="2:5">
      <c r="B1232" s="7" t="s">
        <v>4050</v>
      </c>
      <c r="C1232" s="7">
        <v>521014</v>
      </c>
      <c r="D1232" s="7" t="s">
        <v>2213</v>
      </c>
      <c r="E1232" s="7" t="s">
        <v>2228</v>
      </c>
    </row>
    <row r="1233" spans="2:5">
      <c r="B1233" s="7" t="s">
        <v>4051</v>
      </c>
      <c r="C1233" s="7" t="s">
        <v>2213</v>
      </c>
      <c r="D1233" s="7" t="s">
        <v>4052</v>
      </c>
      <c r="E1233" s="7" t="s">
        <v>2228</v>
      </c>
    </row>
    <row r="1234" spans="2:5">
      <c r="B1234" s="7" t="s">
        <v>4053</v>
      </c>
      <c r="C1234" s="7">
        <v>542668</v>
      </c>
      <c r="D1234" s="7" t="s">
        <v>4054</v>
      </c>
      <c r="E1234" s="7" t="s">
        <v>2634</v>
      </c>
    </row>
    <row r="1235" spans="2:5">
      <c r="B1235" s="7" t="s">
        <v>4055</v>
      </c>
      <c r="C1235" s="7">
        <v>531508</v>
      </c>
      <c r="D1235" s="7" t="s">
        <v>4056</v>
      </c>
      <c r="E1235" s="7" t="s">
        <v>2759</v>
      </c>
    </row>
    <row r="1236" spans="2:5">
      <c r="B1236" s="7" t="s">
        <v>4057</v>
      </c>
      <c r="C1236" s="7">
        <v>531508</v>
      </c>
      <c r="D1236" s="7" t="s">
        <v>4056</v>
      </c>
      <c r="E1236" s="7" t="s">
        <v>2759</v>
      </c>
    </row>
    <row r="1237" spans="2:5">
      <c r="B1237" s="7" t="s">
        <v>4058</v>
      </c>
      <c r="C1237" s="7">
        <v>508906</v>
      </c>
      <c r="D1237" s="7" t="s">
        <v>4059</v>
      </c>
      <c r="E1237" s="7" t="s">
        <v>2226</v>
      </c>
    </row>
    <row r="1238" spans="2:5">
      <c r="B1238" s="7" t="s">
        <v>4060</v>
      </c>
      <c r="C1238" s="7">
        <v>532684</v>
      </c>
      <c r="D1238" s="7" t="s">
        <v>4061</v>
      </c>
      <c r="E1238" s="7" t="s">
        <v>3133</v>
      </c>
    </row>
    <row r="1239" spans="2:5">
      <c r="B1239" s="7" t="s">
        <v>4062</v>
      </c>
      <c r="C1239" s="7">
        <v>524790</v>
      </c>
      <c r="D1239" s="7" t="s">
        <v>2213</v>
      </c>
      <c r="E1239" s="7" t="s">
        <v>2251</v>
      </c>
    </row>
    <row r="1240" spans="2:5">
      <c r="B1240" s="7" t="s">
        <v>4063</v>
      </c>
      <c r="C1240" s="7">
        <v>514060</v>
      </c>
      <c r="D1240" s="7" t="s">
        <v>2213</v>
      </c>
      <c r="E1240" s="7" t="s">
        <v>2228</v>
      </c>
    </row>
    <row r="1241" spans="2:5">
      <c r="B1241" s="7" t="s">
        <v>4064</v>
      </c>
      <c r="C1241" s="7">
        <v>514358</v>
      </c>
      <c r="D1241" s="7" t="s">
        <v>2213</v>
      </c>
      <c r="E1241" s="7" t="s">
        <v>2228</v>
      </c>
    </row>
    <row r="1242" spans="2:5">
      <c r="B1242" s="7" t="s">
        <v>4065</v>
      </c>
      <c r="C1242" s="7">
        <v>532511</v>
      </c>
      <c r="D1242" s="7" t="s">
        <v>4066</v>
      </c>
      <c r="E1242" s="7" t="s">
        <v>2357</v>
      </c>
    </row>
    <row r="1243" spans="2:5">
      <c r="B1243" s="7" t="s">
        <v>4067</v>
      </c>
      <c r="C1243" s="7">
        <v>500650</v>
      </c>
      <c r="D1243" s="7" t="s">
        <v>4068</v>
      </c>
      <c r="E1243" s="7" t="s">
        <v>2373</v>
      </c>
    </row>
    <row r="1244" spans="2:5">
      <c r="B1244" s="7" t="s">
        <v>4069</v>
      </c>
      <c r="C1244" s="7">
        <v>533090</v>
      </c>
      <c r="D1244" s="7" t="s">
        <v>4070</v>
      </c>
      <c r="E1244" s="7" t="s">
        <v>2543</v>
      </c>
    </row>
    <row r="1245" spans="2:5">
      <c r="B1245" s="7" t="s">
        <v>4071</v>
      </c>
      <c r="C1245" s="7">
        <v>500086</v>
      </c>
      <c r="D1245" s="7" t="s">
        <v>4072</v>
      </c>
      <c r="E1245" s="7" t="s">
        <v>2568</v>
      </c>
    </row>
    <row r="1246" spans="2:5">
      <c r="B1246" s="7" t="s">
        <v>4073</v>
      </c>
      <c r="C1246" s="7" t="s">
        <v>2213</v>
      </c>
      <c r="D1246" s="7" t="s">
        <v>4074</v>
      </c>
      <c r="E1246" s="7" t="s">
        <v>2568</v>
      </c>
    </row>
    <row r="1247" spans="2:5">
      <c r="B1247" s="7" t="s">
        <v>4075</v>
      </c>
      <c r="C1247" s="7">
        <v>530571</v>
      </c>
      <c r="D1247" s="7" t="s">
        <v>2213</v>
      </c>
      <c r="E1247" s="7" t="s">
        <v>2634</v>
      </c>
    </row>
    <row r="1248" spans="2:5">
      <c r="B1248" s="7" t="s">
        <v>4076</v>
      </c>
      <c r="C1248" s="7">
        <v>526614</v>
      </c>
      <c r="D1248" s="7" t="s">
        <v>2213</v>
      </c>
      <c r="E1248" s="7" t="s">
        <v>3133</v>
      </c>
    </row>
    <row r="1249" spans="2:5">
      <c r="B1249" s="7" t="s">
        <v>4077</v>
      </c>
      <c r="C1249" s="7">
        <v>539552</v>
      </c>
      <c r="D1249" s="7" t="s">
        <v>2213</v>
      </c>
      <c r="E1249" s="7" t="s">
        <v>2230</v>
      </c>
    </row>
    <row r="1250" spans="2:5">
      <c r="B1250" s="7" t="s">
        <v>4078</v>
      </c>
      <c r="C1250" s="7">
        <v>532656</v>
      </c>
      <c r="D1250" s="7" t="s">
        <v>2213</v>
      </c>
      <c r="E1250" s="7" t="s">
        <v>2245</v>
      </c>
    </row>
    <row r="1251" spans="2:5">
      <c r="B1251" s="7" t="s">
        <v>4079</v>
      </c>
      <c r="C1251" s="7">
        <v>514474</v>
      </c>
      <c r="D1251" s="7" t="s">
        <v>2213</v>
      </c>
      <c r="E1251" s="7" t="s">
        <v>2228</v>
      </c>
    </row>
    <row r="1252" spans="2:5">
      <c r="B1252" s="7" t="s">
        <v>4080</v>
      </c>
      <c r="C1252" s="7">
        <v>530117</v>
      </c>
      <c r="D1252" s="7" t="s">
        <v>4081</v>
      </c>
      <c r="E1252" s="7" t="s">
        <v>2373</v>
      </c>
    </row>
    <row r="1253" spans="2:5">
      <c r="B1253" s="7" t="s">
        <v>4082</v>
      </c>
      <c r="C1253" s="7">
        <v>530079</v>
      </c>
      <c r="D1253" s="7" t="s">
        <v>2213</v>
      </c>
      <c r="E1253" s="7" t="s">
        <v>2228</v>
      </c>
    </row>
    <row r="1254" spans="2:5">
      <c r="B1254" s="7" t="s">
        <v>4083</v>
      </c>
      <c r="C1254" s="7">
        <v>532666</v>
      </c>
      <c r="D1254" s="7" t="s">
        <v>4084</v>
      </c>
      <c r="E1254" s="7" t="s">
        <v>2199</v>
      </c>
    </row>
    <row r="1255" spans="2:5">
      <c r="B1255" s="7" t="s">
        <v>4085</v>
      </c>
      <c r="C1255" s="7">
        <v>531599</v>
      </c>
      <c r="D1255" s="7" t="s">
        <v>4086</v>
      </c>
      <c r="E1255" s="7" t="s">
        <v>2251</v>
      </c>
    </row>
    <row r="1256" spans="2:5">
      <c r="B1256" s="7" t="s">
        <v>4087</v>
      </c>
      <c r="C1256" s="7">
        <v>505744</v>
      </c>
      <c r="D1256" s="7" t="s">
        <v>4088</v>
      </c>
      <c r="E1256" s="7" t="s">
        <v>2568</v>
      </c>
    </row>
    <row r="1257" spans="2:5">
      <c r="B1257" s="7" t="s">
        <v>4089</v>
      </c>
      <c r="C1257" s="7">
        <v>505744</v>
      </c>
      <c r="D1257" s="7" t="s">
        <v>4088</v>
      </c>
      <c r="E1257" s="7" t="s">
        <v>2568</v>
      </c>
    </row>
    <row r="1258" spans="2:5">
      <c r="B1258" s="7" t="s">
        <v>4090</v>
      </c>
      <c r="C1258" s="7" t="s">
        <v>2213</v>
      </c>
      <c r="D1258" s="7" t="s">
        <v>4091</v>
      </c>
      <c r="E1258" s="7" t="s">
        <v>2224</v>
      </c>
    </row>
    <row r="1259" spans="2:5">
      <c r="B1259" s="7" t="s">
        <v>4092</v>
      </c>
      <c r="C1259" s="7">
        <v>526689</v>
      </c>
      <c r="D1259" s="7" t="s">
        <v>2213</v>
      </c>
      <c r="E1259" s="7" t="s">
        <v>2333</v>
      </c>
    </row>
    <row r="1260" spans="2:5">
      <c r="B1260" s="7" t="s">
        <v>4093</v>
      </c>
      <c r="C1260" s="7">
        <v>500141</v>
      </c>
      <c r="D1260" s="7" t="s">
        <v>2213</v>
      </c>
      <c r="E1260" s="7" t="s">
        <v>2245</v>
      </c>
    </row>
    <row r="1261" spans="2:5">
      <c r="B1261" s="7" t="s">
        <v>4094</v>
      </c>
      <c r="C1261" s="7">
        <v>590024</v>
      </c>
      <c r="D1261" s="7" t="s">
        <v>4095</v>
      </c>
      <c r="E1261" s="7" t="s">
        <v>2721</v>
      </c>
    </row>
    <row r="1262" spans="2:5">
      <c r="B1262" s="7" t="s">
        <v>4096</v>
      </c>
      <c r="C1262" s="7">
        <v>533896</v>
      </c>
      <c r="D1262" s="7" t="s">
        <v>2213</v>
      </c>
      <c r="E1262" s="7" t="s">
        <v>2251</v>
      </c>
    </row>
    <row r="1263" spans="2:5">
      <c r="B1263" s="7" t="s">
        <v>4097</v>
      </c>
      <c r="C1263" s="7">
        <v>500142</v>
      </c>
      <c r="D1263" s="7" t="s">
        <v>2213</v>
      </c>
      <c r="E1263" s="7" t="s">
        <v>2230</v>
      </c>
    </row>
    <row r="1264" spans="2:5">
      <c r="B1264" s="7" t="s">
        <v>4098</v>
      </c>
      <c r="C1264" s="7">
        <v>507910</v>
      </c>
      <c r="D1264" s="7" t="s">
        <v>2213</v>
      </c>
      <c r="E1264" s="7" t="s">
        <v>2333</v>
      </c>
    </row>
    <row r="1265" spans="2:5">
      <c r="B1265" s="7" t="s">
        <v>4099</v>
      </c>
      <c r="C1265" s="7">
        <v>507910</v>
      </c>
      <c r="D1265" s="7" t="s">
        <v>2213</v>
      </c>
      <c r="E1265" s="7" t="s">
        <v>2333</v>
      </c>
    </row>
    <row r="1266" spans="2:5">
      <c r="B1266" s="7" t="s">
        <v>4100</v>
      </c>
      <c r="C1266" s="7">
        <v>532768</v>
      </c>
      <c r="D1266" s="7" t="s">
        <v>4101</v>
      </c>
      <c r="E1266" s="7" t="s">
        <v>2568</v>
      </c>
    </row>
    <row r="1267" spans="2:5">
      <c r="B1267" s="7" t="s">
        <v>4102</v>
      </c>
      <c r="C1267" s="7">
        <v>526227</v>
      </c>
      <c r="D1267" s="7" t="s">
        <v>4103</v>
      </c>
      <c r="E1267" s="7" t="s">
        <v>2228</v>
      </c>
    </row>
    <row r="1268" spans="2:5">
      <c r="B1268" s="7" t="s">
        <v>4104</v>
      </c>
      <c r="C1268" s="7">
        <v>532022</v>
      </c>
      <c r="D1268" s="7" t="s">
        <v>2213</v>
      </c>
      <c r="E1268" s="7" t="s">
        <v>2228</v>
      </c>
    </row>
    <row r="1269" spans="2:5">
      <c r="B1269" s="7" t="s">
        <v>4105</v>
      </c>
      <c r="C1269" s="7">
        <v>526227</v>
      </c>
      <c r="D1269" s="7" t="s">
        <v>4103</v>
      </c>
      <c r="E1269" s="7" t="s">
        <v>2228</v>
      </c>
    </row>
    <row r="1270" spans="2:5">
      <c r="B1270" s="7" t="s">
        <v>4106</v>
      </c>
      <c r="C1270" s="7">
        <v>539098</v>
      </c>
      <c r="D1270" s="7" t="s">
        <v>2213</v>
      </c>
      <c r="E1270" s="7" t="s">
        <v>2238</v>
      </c>
    </row>
    <row r="1271" spans="2:5">
      <c r="B1271" s="7" t="s">
        <v>4107</v>
      </c>
      <c r="C1271" s="7">
        <v>541557</v>
      </c>
      <c r="D1271" s="7" t="s">
        <v>4108</v>
      </c>
      <c r="E1271" s="7" t="s">
        <v>2373</v>
      </c>
    </row>
    <row r="1272" spans="2:5">
      <c r="B1272" s="7" t="s">
        <v>4109</v>
      </c>
      <c r="C1272" s="7">
        <v>517264</v>
      </c>
      <c r="D1272" s="7" t="s">
        <v>4110</v>
      </c>
      <c r="E1272" s="7" t="s">
        <v>2755</v>
      </c>
    </row>
    <row r="1273" spans="2:5">
      <c r="B1273" s="7" t="s">
        <v>4111</v>
      </c>
      <c r="C1273" s="7">
        <v>533333</v>
      </c>
      <c r="D1273" s="7" t="s">
        <v>4112</v>
      </c>
      <c r="E1273" s="7" t="s">
        <v>2373</v>
      </c>
    </row>
    <row r="1274" spans="2:5">
      <c r="B1274" s="7" t="s">
        <v>4113</v>
      </c>
      <c r="C1274" s="7">
        <v>508954</v>
      </c>
      <c r="D1274" s="7" t="s">
        <v>2213</v>
      </c>
      <c r="E1274" s="7" t="s">
        <v>2230</v>
      </c>
    </row>
    <row r="1275" spans="2:5">
      <c r="B1275" s="7" t="s">
        <v>4114</v>
      </c>
      <c r="C1275" s="7">
        <v>500144</v>
      </c>
      <c r="D1275" s="7" t="s">
        <v>4115</v>
      </c>
      <c r="E1275" s="7" t="s">
        <v>2511</v>
      </c>
    </row>
    <row r="1276" spans="2:5">
      <c r="B1276" s="7" t="s">
        <v>4116</v>
      </c>
      <c r="C1276" s="7">
        <v>500940</v>
      </c>
      <c r="D1276" s="7" t="s">
        <v>4117</v>
      </c>
      <c r="E1276" s="7" t="s">
        <v>2333</v>
      </c>
    </row>
    <row r="1277" spans="2:5">
      <c r="B1277" s="7" t="s">
        <v>4118</v>
      </c>
      <c r="C1277" s="7">
        <v>511122</v>
      </c>
      <c r="D1277" s="7" t="s">
        <v>2213</v>
      </c>
      <c r="E1277" s="7" t="s">
        <v>2230</v>
      </c>
    </row>
    <row r="1278" spans="2:5">
      <c r="B1278" s="7" t="s">
        <v>4119</v>
      </c>
      <c r="C1278" s="7">
        <v>511122</v>
      </c>
      <c r="D1278" s="7" t="s">
        <v>2213</v>
      </c>
      <c r="E1278" s="7" t="s">
        <v>2230</v>
      </c>
    </row>
    <row r="1279" spans="2:5">
      <c r="B1279" s="7" t="s">
        <v>4120</v>
      </c>
      <c r="C1279" s="7">
        <v>532379</v>
      </c>
      <c r="D1279" s="7" t="s">
        <v>2213</v>
      </c>
      <c r="E1279" s="7" t="s">
        <v>2306</v>
      </c>
    </row>
    <row r="1280" spans="2:5">
      <c r="B1280" s="7" t="s">
        <v>4121</v>
      </c>
      <c r="C1280" s="7">
        <v>532809</v>
      </c>
      <c r="D1280" s="7" t="s">
        <v>4122</v>
      </c>
      <c r="E1280" s="7" t="s">
        <v>2543</v>
      </c>
    </row>
    <row r="1281" spans="2:5">
      <c r="B1281" s="7" t="s">
        <v>4123</v>
      </c>
      <c r="C1281" s="7">
        <v>524743</v>
      </c>
      <c r="D1281" s="7" t="s">
        <v>2213</v>
      </c>
      <c r="E1281" s="7" t="s">
        <v>2261</v>
      </c>
    </row>
    <row r="1282" spans="2:5">
      <c r="B1282" s="7" t="s">
        <v>4124</v>
      </c>
      <c r="C1282" s="7" t="s">
        <v>2213</v>
      </c>
      <c r="D1282" s="7" t="s">
        <v>4125</v>
      </c>
      <c r="E1282" s="7" t="s">
        <v>2224</v>
      </c>
    </row>
    <row r="1283" spans="2:5">
      <c r="B1283" s="7" t="s">
        <v>4126</v>
      </c>
      <c r="C1283" s="7">
        <v>530885</v>
      </c>
      <c r="D1283" s="7" t="s">
        <v>2213</v>
      </c>
      <c r="E1283" s="7" t="s">
        <v>2199</v>
      </c>
    </row>
    <row r="1284" spans="2:5">
      <c r="B1284" s="7" t="s">
        <v>4127</v>
      </c>
      <c r="C1284" s="7">
        <v>536751</v>
      </c>
      <c r="D1284" s="7" t="s">
        <v>2213</v>
      </c>
      <c r="E1284" s="7" t="s">
        <v>2196</v>
      </c>
    </row>
    <row r="1285" spans="2:5">
      <c r="B1285" s="7" t="s">
        <v>4128</v>
      </c>
      <c r="C1285" s="7">
        <v>523672</v>
      </c>
      <c r="D1285" s="7" t="s">
        <v>2213</v>
      </c>
      <c r="E1285" s="7" t="s">
        <v>2411</v>
      </c>
    </row>
    <row r="1286" spans="2:5">
      <c r="B1286" s="7" t="s">
        <v>4129</v>
      </c>
      <c r="C1286" s="7">
        <v>533638</v>
      </c>
      <c r="D1286" s="7" t="s">
        <v>4130</v>
      </c>
      <c r="E1286" s="7" t="s">
        <v>2333</v>
      </c>
    </row>
    <row r="1287" spans="2:5">
      <c r="B1287" s="7" t="s">
        <v>4131</v>
      </c>
      <c r="C1287" s="7">
        <v>540267</v>
      </c>
      <c r="D1287" s="7" t="s">
        <v>2213</v>
      </c>
      <c r="E1287" s="7" t="s">
        <v>2235</v>
      </c>
    </row>
    <row r="1288" spans="2:5">
      <c r="B1288" s="7" t="s">
        <v>4132</v>
      </c>
      <c r="C1288" s="7">
        <v>530705</v>
      </c>
      <c r="D1288" s="7" t="s">
        <v>2213</v>
      </c>
      <c r="E1288" s="7" t="s">
        <v>2228</v>
      </c>
    </row>
    <row r="1289" spans="2:5">
      <c r="B1289" s="7" t="s">
        <v>4133</v>
      </c>
      <c r="C1289" s="7">
        <v>532518</v>
      </c>
      <c r="D1289" s="7" t="s">
        <v>2213</v>
      </c>
      <c r="E1289" s="7" t="s">
        <v>2233</v>
      </c>
    </row>
    <row r="1290" spans="2:5">
      <c r="B1290" s="7" t="s">
        <v>4134</v>
      </c>
      <c r="C1290" s="7">
        <v>522017</v>
      </c>
      <c r="D1290" s="7" t="s">
        <v>2213</v>
      </c>
      <c r="E1290" s="7" t="s">
        <v>2511</v>
      </c>
    </row>
    <row r="1291" spans="2:5">
      <c r="B1291" s="7" t="s">
        <v>4135</v>
      </c>
      <c r="C1291" s="7">
        <v>534757</v>
      </c>
      <c r="D1291" s="7" t="s">
        <v>2213</v>
      </c>
      <c r="E1291" s="7" t="s">
        <v>2230</v>
      </c>
    </row>
    <row r="1292" spans="2:5">
      <c r="B1292" s="7" t="s">
        <v>4136</v>
      </c>
      <c r="C1292" s="7" t="s">
        <v>2213</v>
      </c>
      <c r="D1292" s="7" t="s">
        <v>4137</v>
      </c>
      <c r="E1292" s="7" t="s">
        <v>2224</v>
      </c>
    </row>
    <row r="1293" spans="2:5">
      <c r="B1293" s="7" t="s">
        <v>4138</v>
      </c>
      <c r="C1293" s="7">
        <v>540945</v>
      </c>
      <c r="D1293" s="7" t="s">
        <v>2213</v>
      </c>
      <c r="E1293" s="7" t="s">
        <v>2297</v>
      </c>
    </row>
    <row r="1294" spans="2:5">
      <c r="B1294" s="7" t="s">
        <v>4139</v>
      </c>
      <c r="C1294" s="7">
        <v>503831</v>
      </c>
      <c r="D1294" s="7" t="s">
        <v>2213</v>
      </c>
      <c r="E1294" s="7" t="s">
        <v>2414</v>
      </c>
    </row>
    <row r="1295" spans="2:5">
      <c r="B1295" s="7" t="s">
        <v>4140</v>
      </c>
      <c r="C1295" s="7">
        <v>507552</v>
      </c>
      <c r="D1295" s="7" t="s">
        <v>2213</v>
      </c>
      <c r="E1295" s="7" t="s">
        <v>2293</v>
      </c>
    </row>
    <row r="1296" spans="2:5">
      <c r="B1296" s="7" t="s">
        <v>4141</v>
      </c>
      <c r="C1296" s="7">
        <v>502865</v>
      </c>
      <c r="D1296" s="7" t="s">
        <v>2213</v>
      </c>
      <c r="E1296" s="7" t="s">
        <v>2221</v>
      </c>
    </row>
    <row r="1297" spans="2:5">
      <c r="B1297" s="7" t="s">
        <v>4142</v>
      </c>
      <c r="C1297" s="7">
        <v>500033</v>
      </c>
      <c r="D1297" s="7" t="s">
        <v>2213</v>
      </c>
      <c r="E1297" s="7" t="s">
        <v>4143</v>
      </c>
    </row>
    <row r="1298" spans="2:5">
      <c r="B1298" s="7" t="s">
        <v>4144</v>
      </c>
      <c r="C1298" s="7">
        <v>532843</v>
      </c>
      <c r="D1298" s="7" t="s">
        <v>4145</v>
      </c>
      <c r="E1298" s="7" t="s">
        <v>2683</v>
      </c>
    </row>
    <row r="1299" spans="2:5">
      <c r="B1299" s="7" t="s">
        <v>4146</v>
      </c>
      <c r="C1299" s="7">
        <v>523696</v>
      </c>
      <c r="D1299" s="7" t="s">
        <v>2213</v>
      </c>
      <c r="E1299" s="7" t="s">
        <v>2402</v>
      </c>
    </row>
    <row r="1300" spans="2:5">
      <c r="B1300" s="7" t="s">
        <v>4147</v>
      </c>
      <c r="C1300" s="7">
        <v>530213</v>
      </c>
      <c r="D1300" s="7" t="s">
        <v>2213</v>
      </c>
      <c r="E1300" s="7" t="s">
        <v>2235</v>
      </c>
    </row>
    <row r="1301" spans="2:5">
      <c r="B1301" s="7" t="s">
        <v>4148</v>
      </c>
      <c r="C1301" s="7">
        <v>500150</v>
      </c>
      <c r="D1301" s="7" t="s">
        <v>4149</v>
      </c>
      <c r="E1301" s="7" t="s">
        <v>2261</v>
      </c>
    </row>
    <row r="1302" spans="2:5">
      <c r="B1302" s="7" t="s">
        <v>4150</v>
      </c>
      <c r="C1302" s="7">
        <v>500150</v>
      </c>
      <c r="D1302" s="7" t="s">
        <v>4149</v>
      </c>
      <c r="E1302" s="7" t="s">
        <v>2261</v>
      </c>
    </row>
    <row r="1303" spans="2:5">
      <c r="B1303" s="7" t="s">
        <v>4151</v>
      </c>
      <c r="C1303" s="7">
        <v>513579</v>
      </c>
      <c r="D1303" s="7" t="s">
        <v>2213</v>
      </c>
      <c r="E1303" s="7" t="s">
        <v>2891</v>
      </c>
    </row>
    <row r="1304" spans="2:5">
      <c r="B1304" s="7" t="s">
        <v>4152</v>
      </c>
      <c r="C1304" s="7" t="s">
        <v>2213</v>
      </c>
      <c r="D1304" s="7" t="s">
        <v>4153</v>
      </c>
      <c r="E1304" s="7" t="s">
        <v>2224</v>
      </c>
    </row>
    <row r="1305" spans="2:5">
      <c r="B1305" s="7" t="s">
        <v>4154</v>
      </c>
      <c r="C1305" s="7">
        <v>532403</v>
      </c>
      <c r="D1305" s="7" t="s">
        <v>2213</v>
      </c>
      <c r="E1305" s="7" t="s">
        <v>2306</v>
      </c>
    </row>
    <row r="1306" spans="2:5">
      <c r="B1306" s="7" t="s">
        <v>4155</v>
      </c>
      <c r="C1306" s="7">
        <v>540190</v>
      </c>
      <c r="D1306" s="7" t="s">
        <v>2213</v>
      </c>
      <c r="E1306" s="7" t="s">
        <v>2235</v>
      </c>
    </row>
    <row r="1307" spans="2:5">
      <c r="B1307" s="7" t="s">
        <v>4156</v>
      </c>
      <c r="C1307" s="7">
        <v>539839</v>
      </c>
      <c r="D1307" s="7" t="s">
        <v>2213</v>
      </c>
      <c r="E1307" s="7" t="s">
        <v>2230</v>
      </c>
    </row>
    <row r="1308" spans="2:5">
      <c r="B1308" s="7" t="s">
        <v>4157</v>
      </c>
      <c r="C1308" s="7">
        <v>539032</v>
      </c>
      <c r="D1308" s="7" t="s">
        <v>4158</v>
      </c>
      <c r="E1308" s="7" t="s">
        <v>2579</v>
      </c>
    </row>
    <row r="1309" spans="2:5">
      <c r="B1309" s="7" t="s">
        <v>4159</v>
      </c>
      <c r="C1309" s="7">
        <v>539730</v>
      </c>
      <c r="D1309" s="7" t="s">
        <v>2213</v>
      </c>
      <c r="E1309" s="7" t="s">
        <v>2251</v>
      </c>
    </row>
    <row r="1310" spans="2:5">
      <c r="B1310" s="7" t="s">
        <v>4160</v>
      </c>
      <c r="C1310" s="7">
        <v>530077</v>
      </c>
      <c r="D1310" s="7" t="s">
        <v>2213</v>
      </c>
      <c r="E1310" s="7" t="s">
        <v>2411</v>
      </c>
    </row>
    <row r="1311" spans="2:5">
      <c r="B1311" s="7" t="s">
        <v>4161</v>
      </c>
      <c r="C1311" s="7">
        <v>508980</v>
      </c>
      <c r="D1311" s="7" t="s">
        <v>2213</v>
      </c>
      <c r="E1311" s="7" t="s">
        <v>2634</v>
      </c>
    </row>
    <row r="1312" spans="2:5">
      <c r="B1312" s="7" t="s">
        <v>4162</v>
      </c>
      <c r="C1312" s="7">
        <v>522195</v>
      </c>
      <c r="D1312" s="7" t="s">
        <v>2213</v>
      </c>
      <c r="E1312" s="7" t="s">
        <v>2568</v>
      </c>
    </row>
    <row r="1313" spans="2:5">
      <c r="B1313" s="7" t="s">
        <v>4163</v>
      </c>
      <c r="C1313" s="7">
        <v>521167</v>
      </c>
      <c r="D1313" s="7" t="s">
        <v>4164</v>
      </c>
      <c r="E1313" s="7" t="s">
        <v>2769</v>
      </c>
    </row>
    <row r="1314" spans="2:5">
      <c r="B1314" s="7" t="s">
        <v>4165</v>
      </c>
      <c r="C1314" s="7">
        <v>532042</v>
      </c>
      <c r="D1314" s="7" t="s">
        <v>2213</v>
      </c>
      <c r="E1314" s="7" t="s">
        <v>2285</v>
      </c>
    </row>
    <row r="1315" spans="2:5">
      <c r="B1315" s="7" t="s">
        <v>4166</v>
      </c>
      <c r="C1315" s="7">
        <v>533213</v>
      </c>
      <c r="D1315" s="7" t="s">
        <v>2213</v>
      </c>
      <c r="E1315" s="7" t="s">
        <v>2196</v>
      </c>
    </row>
    <row r="1316" spans="2:5">
      <c r="B1316" s="7" t="s">
        <v>4167</v>
      </c>
      <c r="C1316" s="7">
        <v>538568</v>
      </c>
      <c r="D1316" s="7" t="s">
        <v>2213</v>
      </c>
      <c r="E1316" s="7" t="s">
        <v>2235</v>
      </c>
    </row>
    <row r="1317" spans="2:5">
      <c r="B1317" s="7" t="s">
        <v>4168</v>
      </c>
      <c r="C1317" s="7">
        <v>539169</v>
      </c>
      <c r="D1317" s="7" t="s">
        <v>2213</v>
      </c>
      <c r="E1317" s="7" t="s">
        <v>2199</v>
      </c>
    </row>
    <row r="1318" spans="2:5">
      <c r="B1318" s="7" t="s">
        <v>4169</v>
      </c>
      <c r="C1318" s="7">
        <v>533400</v>
      </c>
      <c r="D1318" s="7" t="s">
        <v>4170</v>
      </c>
      <c r="E1318" s="7" t="s">
        <v>2273</v>
      </c>
    </row>
    <row r="1319" spans="2:5">
      <c r="B1319" s="7" t="s">
        <v>4171</v>
      </c>
      <c r="C1319" s="7">
        <v>523574</v>
      </c>
      <c r="D1319" s="7" t="s">
        <v>4172</v>
      </c>
      <c r="E1319" s="7" t="s">
        <v>2382</v>
      </c>
    </row>
    <row r="1320" spans="2:5">
      <c r="B1320" s="7" t="s">
        <v>4171</v>
      </c>
      <c r="C1320" s="7">
        <v>570002</v>
      </c>
      <c r="D1320" s="7" t="s">
        <v>4173</v>
      </c>
      <c r="E1320" s="7" t="s">
        <v>2382</v>
      </c>
    </row>
    <row r="1321" spans="2:5">
      <c r="B1321" s="7" t="s">
        <v>4174</v>
      </c>
      <c r="C1321" s="7">
        <v>536507</v>
      </c>
      <c r="D1321" s="7" t="s">
        <v>4175</v>
      </c>
      <c r="E1321" s="7" t="s">
        <v>2382</v>
      </c>
    </row>
    <row r="1322" spans="2:5">
      <c r="B1322" s="7" t="s">
        <v>4176</v>
      </c>
      <c r="C1322" s="7">
        <v>533296</v>
      </c>
      <c r="D1322" s="7" t="s">
        <v>4177</v>
      </c>
      <c r="E1322" s="7" t="s">
        <v>2382</v>
      </c>
    </row>
    <row r="1323" spans="2:5">
      <c r="B1323" s="7" t="s">
        <v>4178</v>
      </c>
      <c r="C1323" s="7">
        <v>540064</v>
      </c>
      <c r="D1323" s="7" t="s">
        <v>4179</v>
      </c>
      <c r="E1323" s="7" t="s">
        <v>2382</v>
      </c>
    </row>
    <row r="1324" spans="2:5">
      <c r="B1324" s="7" t="s">
        <v>4180</v>
      </c>
      <c r="C1324" s="7">
        <v>540798</v>
      </c>
      <c r="D1324" s="7" t="s">
        <v>4181</v>
      </c>
      <c r="E1324" s="7" t="s">
        <v>2534</v>
      </c>
    </row>
    <row r="1325" spans="2:5">
      <c r="B1325" s="7" t="s">
        <v>4182</v>
      </c>
      <c r="C1325" s="7">
        <v>523113</v>
      </c>
      <c r="D1325" s="7" t="s">
        <v>2213</v>
      </c>
      <c r="E1325" s="7" t="s">
        <v>2230</v>
      </c>
    </row>
    <row r="1326" spans="2:5">
      <c r="B1326" s="7" t="s">
        <v>4183</v>
      </c>
      <c r="C1326" s="7">
        <v>534063</v>
      </c>
      <c r="D1326" s="7" t="s">
        <v>2213</v>
      </c>
      <c r="E1326" s="7" t="s">
        <v>2196</v>
      </c>
    </row>
    <row r="1327" spans="2:5">
      <c r="B1327" s="7" t="s">
        <v>4184</v>
      </c>
      <c r="C1327" s="7">
        <v>504346</v>
      </c>
      <c r="D1327" s="7" t="s">
        <v>2213</v>
      </c>
      <c r="E1327" s="7" t="s">
        <v>2196</v>
      </c>
    </row>
    <row r="1328" spans="2:5">
      <c r="B1328" s="7" t="s">
        <v>4185</v>
      </c>
      <c r="C1328" s="7">
        <v>505250</v>
      </c>
      <c r="D1328" s="7" t="s">
        <v>2213</v>
      </c>
      <c r="E1328" s="7" t="s">
        <v>2221</v>
      </c>
    </row>
    <row r="1329" spans="2:5">
      <c r="B1329" s="7" t="s">
        <v>4186</v>
      </c>
      <c r="C1329" s="7">
        <v>540614</v>
      </c>
      <c r="D1329" s="7" t="s">
        <v>2213</v>
      </c>
      <c r="E1329" s="7" t="s">
        <v>2256</v>
      </c>
    </row>
    <row r="1330" spans="2:5">
      <c r="B1330" s="7" t="s">
        <v>4187</v>
      </c>
      <c r="C1330" s="7">
        <v>531758</v>
      </c>
      <c r="D1330" s="7" t="s">
        <v>2213</v>
      </c>
      <c r="E1330" s="7" t="s">
        <v>2230</v>
      </c>
    </row>
    <row r="1331" spans="2:5">
      <c r="B1331" s="7" t="s">
        <v>4188</v>
      </c>
      <c r="C1331" s="7">
        <v>513059</v>
      </c>
      <c r="D1331" s="7" t="s">
        <v>2213</v>
      </c>
      <c r="E1331" s="7" t="s">
        <v>2568</v>
      </c>
    </row>
    <row r="1332" spans="2:5">
      <c r="B1332" s="7" t="s">
        <v>4189</v>
      </c>
      <c r="C1332" s="7">
        <v>542666</v>
      </c>
      <c r="D1332" s="7" t="s">
        <v>4190</v>
      </c>
      <c r="E1332" s="7" t="s">
        <v>4191</v>
      </c>
    </row>
    <row r="1333" spans="2:5">
      <c r="B1333" s="7" t="s">
        <v>4192</v>
      </c>
      <c r="C1333" s="7">
        <v>505714</v>
      </c>
      <c r="D1333" s="7" t="s">
        <v>4193</v>
      </c>
      <c r="E1333" s="7" t="s">
        <v>2568</v>
      </c>
    </row>
    <row r="1334" spans="2:5">
      <c r="B1334" s="7" t="s">
        <v>4194</v>
      </c>
      <c r="C1334" s="7">
        <v>505714</v>
      </c>
      <c r="D1334" s="7" t="s">
        <v>4193</v>
      </c>
      <c r="E1334" s="7" t="s">
        <v>2568</v>
      </c>
    </row>
    <row r="1335" spans="2:5">
      <c r="B1335" s="7" t="s">
        <v>4195</v>
      </c>
      <c r="C1335" s="7">
        <v>524624</v>
      </c>
      <c r="D1335" s="7" t="s">
        <v>4196</v>
      </c>
      <c r="E1335" s="7" t="s">
        <v>4197</v>
      </c>
    </row>
    <row r="1336" spans="2:5">
      <c r="B1336" s="7" t="s">
        <v>4198</v>
      </c>
      <c r="C1336" s="7">
        <v>531196</v>
      </c>
      <c r="D1336" s="7" t="s">
        <v>2213</v>
      </c>
      <c r="E1336" s="7" t="s">
        <v>2235</v>
      </c>
    </row>
    <row r="1337" spans="2:5">
      <c r="B1337" s="7" t="s">
        <v>4199</v>
      </c>
      <c r="C1337" s="7">
        <v>531196</v>
      </c>
      <c r="D1337" s="7" t="s">
        <v>2213</v>
      </c>
      <c r="E1337" s="7" t="s">
        <v>2235</v>
      </c>
    </row>
    <row r="1338" spans="2:5">
      <c r="B1338" s="7" t="s">
        <v>4200</v>
      </c>
      <c r="C1338" s="7">
        <v>532155</v>
      </c>
      <c r="D1338" s="7" t="s">
        <v>4201</v>
      </c>
      <c r="E1338" s="7" t="s">
        <v>2238</v>
      </c>
    </row>
    <row r="1339" spans="2:5">
      <c r="B1339" s="7" t="s">
        <v>4202</v>
      </c>
      <c r="C1339" s="7">
        <v>532155</v>
      </c>
      <c r="D1339" s="7" t="s">
        <v>4201</v>
      </c>
      <c r="E1339" s="7" t="s">
        <v>2238</v>
      </c>
    </row>
    <row r="1340" spans="2:5">
      <c r="B1340" s="7" t="s">
        <v>4203</v>
      </c>
      <c r="C1340" s="7">
        <v>538609</v>
      </c>
      <c r="D1340" s="7" t="s">
        <v>2213</v>
      </c>
      <c r="E1340" s="7" t="s">
        <v>2196</v>
      </c>
    </row>
    <row r="1341" spans="2:5">
      <c r="B1341" s="7" t="s">
        <v>4204</v>
      </c>
      <c r="C1341" s="7">
        <v>505711</v>
      </c>
      <c r="D1341" s="7" t="s">
        <v>2213</v>
      </c>
      <c r="E1341" s="7" t="s">
        <v>2568</v>
      </c>
    </row>
    <row r="1342" spans="2:5">
      <c r="B1342" s="7" t="s">
        <v>4205</v>
      </c>
      <c r="C1342" s="7">
        <v>539228</v>
      </c>
      <c r="D1342" s="7" t="s">
        <v>2213</v>
      </c>
      <c r="E1342" s="7" t="s">
        <v>4206</v>
      </c>
    </row>
    <row r="1343" spans="2:5">
      <c r="B1343" s="7" t="s">
        <v>4207</v>
      </c>
      <c r="C1343" s="7">
        <v>538881</v>
      </c>
      <c r="D1343" s="7" t="s">
        <v>2213</v>
      </c>
      <c r="E1343" s="7" t="s">
        <v>2230</v>
      </c>
    </row>
    <row r="1344" spans="2:5">
      <c r="B1344" s="7" t="s">
        <v>4208</v>
      </c>
      <c r="C1344" s="7">
        <v>504697</v>
      </c>
      <c r="D1344" s="7" t="s">
        <v>2213</v>
      </c>
      <c r="E1344" s="7" t="s">
        <v>2511</v>
      </c>
    </row>
    <row r="1345" spans="2:5">
      <c r="B1345" s="7" t="s">
        <v>4209</v>
      </c>
      <c r="C1345" s="7">
        <v>531911</v>
      </c>
      <c r="D1345" s="7" t="s">
        <v>2213</v>
      </c>
      <c r="E1345" s="7" t="s">
        <v>2221</v>
      </c>
    </row>
    <row r="1346" spans="2:5">
      <c r="B1346" s="7" t="s">
        <v>4210</v>
      </c>
      <c r="C1346" s="7">
        <v>526073</v>
      </c>
      <c r="D1346" s="7" t="s">
        <v>2213</v>
      </c>
      <c r="E1346" s="7" t="s">
        <v>2398</v>
      </c>
    </row>
    <row r="1347" spans="2:5">
      <c r="B1347" s="7" t="s">
        <v>4211</v>
      </c>
      <c r="C1347" s="7">
        <v>506186</v>
      </c>
      <c r="D1347" s="7" t="s">
        <v>2213</v>
      </c>
      <c r="E1347" s="7" t="s">
        <v>2216</v>
      </c>
    </row>
    <row r="1348" spans="2:5">
      <c r="B1348" s="7" t="s">
        <v>4212</v>
      </c>
      <c r="C1348" s="7">
        <v>540935</v>
      </c>
      <c r="D1348" s="7" t="s">
        <v>4213</v>
      </c>
      <c r="E1348" s="7" t="s">
        <v>2373</v>
      </c>
    </row>
    <row r="1349" spans="2:5">
      <c r="B1349" s="7" t="s">
        <v>4214</v>
      </c>
      <c r="C1349" s="7">
        <v>533265</v>
      </c>
      <c r="D1349" s="7" t="s">
        <v>4215</v>
      </c>
      <c r="E1349" s="7" t="s">
        <v>2245</v>
      </c>
    </row>
    <row r="1350" spans="2:5">
      <c r="B1350" s="7" t="s">
        <v>4216</v>
      </c>
      <c r="C1350" s="7">
        <v>532726</v>
      </c>
      <c r="D1350" s="7" t="s">
        <v>4217</v>
      </c>
      <c r="E1350" s="7" t="s">
        <v>2245</v>
      </c>
    </row>
    <row r="1351" spans="2:5">
      <c r="B1351" s="7" t="s">
        <v>4218</v>
      </c>
      <c r="C1351" s="7">
        <v>531902</v>
      </c>
      <c r="D1351" s="7" t="s">
        <v>4219</v>
      </c>
      <c r="E1351" s="7" t="s">
        <v>2299</v>
      </c>
    </row>
    <row r="1352" spans="2:5">
      <c r="B1352" s="7" t="s">
        <v>4220</v>
      </c>
      <c r="C1352" s="7">
        <v>532959</v>
      </c>
      <c r="D1352" s="7" t="s">
        <v>4221</v>
      </c>
      <c r="E1352" s="7" t="s">
        <v>2611</v>
      </c>
    </row>
    <row r="1353" spans="2:5">
      <c r="B1353" s="7" t="s">
        <v>4222</v>
      </c>
      <c r="C1353" s="7">
        <v>513108</v>
      </c>
      <c r="D1353" s="7" t="s">
        <v>4223</v>
      </c>
      <c r="E1353" s="7" t="s">
        <v>2536</v>
      </c>
    </row>
    <row r="1354" spans="2:5">
      <c r="B1354" s="7" t="s">
        <v>4224</v>
      </c>
      <c r="C1354" s="7">
        <v>500153</v>
      </c>
      <c r="D1354" s="7" t="s">
        <v>2213</v>
      </c>
      <c r="E1354" s="7" t="s">
        <v>2261</v>
      </c>
    </row>
    <row r="1355" spans="2:5">
      <c r="B1355" s="7" t="s">
        <v>4225</v>
      </c>
      <c r="C1355" s="7">
        <v>541703</v>
      </c>
      <c r="D1355" s="7" t="s">
        <v>2213</v>
      </c>
      <c r="E1355" s="7" t="s">
        <v>2214</v>
      </c>
    </row>
    <row r="1356" spans="2:5">
      <c r="B1356" s="7" t="s">
        <v>4226</v>
      </c>
      <c r="C1356" s="7">
        <v>541703</v>
      </c>
      <c r="D1356" s="7" t="s">
        <v>2213</v>
      </c>
      <c r="E1356" s="7" t="s">
        <v>2214</v>
      </c>
    </row>
    <row r="1357" spans="2:5">
      <c r="B1357" s="7" t="s">
        <v>4227</v>
      </c>
      <c r="C1357" s="7">
        <v>504397</v>
      </c>
      <c r="D1357" s="7" t="s">
        <v>2213</v>
      </c>
      <c r="E1357" s="7" t="s">
        <v>2634</v>
      </c>
    </row>
    <row r="1358" spans="2:5">
      <c r="B1358" s="7" t="s">
        <v>4228</v>
      </c>
      <c r="C1358" s="7">
        <v>526367</v>
      </c>
      <c r="D1358" s="7" t="s">
        <v>4229</v>
      </c>
      <c r="E1358" s="7" t="s">
        <v>2299</v>
      </c>
    </row>
    <row r="1359" spans="2:5">
      <c r="B1359" s="7" t="s">
        <v>4230</v>
      </c>
      <c r="C1359" s="7">
        <v>514167</v>
      </c>
      <c r="D1359" s="7" t="s">
        <v>4231</v>
      </c>
      <c r="E1359" s="7" t="s">
        <v>2634</v>
      </c>
    </row>
    <row r="1360" spans="2:5">
      <c r="B1360" s="7" t="s">
        <v>4232</v>
      </c>
      <c r="C1360" s="7" t="s">
        <v>2213</v>
      </c>
      <c r="D1360" s="7" t="s">
        <v>4233</v>
      </c>
      <c r="E1360" s="7" t="s">
        <v>2224</v>
      </c>
    </row>
    <row r="1361" spans="2:5">
      <c r="B1361" s="7" t="s">
        <v>4234</v>
      </c>
      <c r="C1361" s="7">
        <v>531813</v>
      </c>
      <c r="D1361" s="7" t="s">
        <v>2213</v>
      </c>
      <c r="E1361" s="7" t="s">
        <v>2207</v>
      </c>
    </row>
    <row r="1362" spans="2:5">
      <c r="B1362" s="7" t="s">
        <v>4235</v>
      </c>
      <c r="C1362" s="7">
        <v>531813</v>
      </c>
      <c r="D1362" s="7" t="s">
        <v>2213</v>
      </c>
      <c r="E1362" s="7" t="s">
        <v>2207</v>
      </c>
    </row>
    <row r="1363" spans="2:5">
      <c r="B1363" s="7" t="s">
        <v>4236</v>
      </c>
      <c r="C1363" s="7">
        <v>539680</v>
      </c>
      <c r="D1363" s="7" t="s">
        <v>2213</v>
      </c>
      <c r="E1363" s="7" t="s">
        <v>2251</v>
      </c>
    </row>
    <row r="1364" spans="2:5">
      <c r="B1364" s="7" t="s">
        <v>4237</v>
      </c>
      <c r="C1364" s="7">
        <v>540647</v>
      </c>
      <c r="D1364" s="7" t="s">
        <v>4238</v>
      </c>
      <c r="E1364" s="7" t="s">
        <v>2233</v>
      </c>
    </row>
    <row r="1365" spans="2:5">
      <c r="B1365" s="7" t="s">
        <v>4239</v>
      </c>
      <c r="C1365" s="7">
        <v>521176</v>
      </c>
      <c r="D1365" s="7" t="s">
        <v>4240</v>
      </c>
      <c r="E1365" s="7" t="s">
        <v>2228</v>
      </c>
    </row>
    <row r="1366" spans="2:5">
      <c r="B1366" s="7" t="s">
        <v>4241</v>
      </c>
      <c r="C1366" s="7">
        <v>512443</v>
      </c>
      <c r="D1366" s="7" t="s">
        <v>2213</v>
      </c>
      <c r="E1366" s="7" t="s">
        <v>2235</v>
      </c>
    </row>
    <row r="1367" spans="2:5">
      <c r="B1367" s="7" t="s">
        <v>4242</v>
      </c>
      <c r="C1367" s="7">
        <v>539492</v>
      </c>
      <c r="D1367" s="7" t="s">
        <v>2213</v>
      </c>
      <c r="E1367" s="7" t="s">
        <v>2230</v>
      </c>
    </row>
    <row r="1368" spans="2:5">
      <c r="B1368" s="7" t="s">
        <v>4243</v>
      </c>
      <c r="C1368" s="7">
        <v>542011</v>
      </c>
      <c r="D1368" s="7" t="s">
        <v>4244</v>
      </c>
      <c r="E1368" s="7" t="s">
        <v>2291</v>
      </c>
    </row>
    <row r="1369" spans="2:5">
      <c r="B1369" s="7" t="s">
        <v>4245</v>
      </c>
      <c r="C1369" s="7">
        <v>500155</v>
      </c>
      <c r="D1369" s="7" t="s">
        <v>4246</v>
      </c>
      <c r="E1369" s="7" t="s">
        <v>2228</v>
      </c>
    </row>
    <row r="1370" spans="2:5">
      <c r="B1370" s="7" t="s">
        <v>4247</v>
      </c>
      <c r="C1370" s="7">
        <v>530615</v>
      </c>
      <c r="D1370" s="7" t="s">
        <v>2213</v>
      </c>
      <c r="E1370" s="7" t="s">
        <v>2245</v>
      </c>
    </row>
    <row r="1371" spans="2:5">
      <c r="B1371" s="7" t="s">
        <v>4248</v>
      </c>
      <c r="C1371" s="7">
        <v>526727</v>
      </c>
      <c r="D1371" s="7" t="s">
        <v>2213</v>
      </c>
      <c r="E1371" s="7" t="s">
        <v>2611</v>
      </c>
    </row>
    <row r="1372" spans="2:5">
      <c r="B1372" s="7" t="s">
        <v>4249</v>
      </c>
      <c r="C1372" s="7">
        <v>512493</v>
      </c>
      <c r="D1372" s="7" t="s">
        <v>2213</v>
      </c>
      <c r="E1372" s="7" t="s">
        <v>2196</v>
      </c>
    </row>
    <row r="1373" spans="2:5">
      <c r="B1373" s="7" t="s">
        <v>4250</v>
      </c>
      <c r="C1373" s="7">
        <v>530161</v>
      </c>
      <c r="D1373" s="7" t="s">
        <v>2213</v>
      </c>
      <c r="E1373" s="7" t="s">
        <v>2235</v>
      </c>
    </row>
    <row r="1374" spans="2:5">
      <c r="B1374" s="7" t="s">
        <v>4251</v>
      </c>
      <c r="C1374" s="7">
        <v>541276</v>
      </c>
      <c r="D1374" s="7" t="s">
        <v>2213</v>
      </c>
      <c r="E1374" s="7" t="s">
        <v>2235</v>
      </c>
    </row>
    <row r="1375" spans="2:5">
      <c r="B1375" s="7" t="s">
        <v>4252</v>
      </c>
      <c r="C1375" s="7">
        <v>509563</v>
      </c>
      <c r="D1375" s="7" t="s">
        <v>2213</v>
      </c>
      <c r="E1375" s="7" t="s">
        <v>2228</v>
      </c>
    </row>
    <row r="1376" spans="2:5">
      <c r="B1376" s="7" t="s">
        <v>4253</v>
      </c>
      <c r="C1376" s="7">
        <v>500655</v>
      </c>
      <c r="D1376" s="7" t="s">
        <v>2213</v>
      </c>
      <c r="E1376" s="7" t="s">
        <v>2261</v>
      </c>
    </row>
    <row r="1377" spans="2:5">
      <c r="B1377" s="7" t="s">
        <v>4254</v>
      </c>
      <c r="C1377" s="7">
        <v>514400</v>
      </c>
      <c r="D1377" s="7" t="s">
        <v>2213</v>
      </c>
      <c r="E1377" s="7" t="s">
        <v>2235</v>
      </c>
    </row>
    <row r="1378" spans="2:5">
      <c r="B1378" s="7" t="s">
        <v>4255</v>
      </c>
      <c r="C1378" s="7">
        <v>509557</v>
      </c>
      <c r="D1378" s="7" t="s">
        <v>4256</v>
      </c>
      <c r="E1378" s="7" t="s">
        <v>2228</v>
      </c>
    </row>
    <row r="1379" spans="2:5">
      <c r="B1379" s="7" t="s">
        <v>4257</v>
      </c>
      <c r="C1379" s="7">
        <v>532622</v>
      </c>
      <c r="D1379" s="7" t="s">
        <v>4258</v>
      </c>
      <c r="E1379" s="7" t="s">
        <v>2534</v>
      </c>
    </row>
    <row r="1380" spans="2:5">
      <c r="B1380" s="7" t="s">
        <v>4259</v>
      </c>
      <c r="C1380" s="7">
        <v>532345</v>
      </c>
      <c r="D1380" s="7" t="s">
        <v>4260</v>
      </c>
      <c r="E1380" s="7" t="s">
        <v>2534</v>
      </c>
    </row>
    <row r="1381" spans="2:5">
      <c r="B1381" s="7" t="s">
        <v>4261</v>
      </c>
      <c r="C1381" s="7">
        <v>539515</v>
      </c>
      <c r="D1381" s="7" t="s">
        <v>2213</v>
      </c>
      <c r="E1381" s="7" t="s">
        <v>2235</v>
      </c>
    </row>
    <row r="1382" spans="2:5">
      <c r="B1382" s="7" t="s">
        <v>4262</v>
      </c>
      <c r="C1382" s="7">
        <v>540613</v>
      </c>
      <c r="D1382" s="7" t="s">
        <v>2213</v>
      </c>
      <c r="E1382" s="7" t="s">
        <v>2235</v>
      </c>
    </row>
    <row r="1383" spans="2:5">
      <c r="B1383" s="7" t="s">
        <v>4263</v>
      </c>
      <c r="C1383" s="7">
        <v>540936</v>
      </c>
      <c r="D1383" s="7" t="s">
        <v>2213</v>
      </c>
      <c r="E1383" s="7" t="s">
        <v>2235</v>
      </c>
    </row>
    <row r="1384" spans="2:5">
      <c r="B1384" s="7" t="s">
        <v>4264</v>
      </c>
      <c r="C1384" s="7">
        <v>524564</v>
      </c>
      <c r="D1384" s="7" t="s">
        <v>2213</v>
      </c>
      <c r="E1384" s="7" t="s">
        <v>2261</v>
      </c>
    </row>
    <row r="1385" spans="2:5">
      <c r="B1385" s="7" t="s">
        <v>4265</v>
      </c>
      <c r="C1385" s="7">
        <v>541546</v>
      </c>
      <c r="D1385" s="7" t="s">
        <v>4266</v>
      </c>
      <c r="E1385" s="7" t="s">
        <v>2611</v>
      </c>
    </row>
    <row r="1386" spans="2:5">
      <c r="B1386" s="7" t="s">
        <v>4267</v>
      </c>
      <c r="C1386" s="7">
        <v>532767</v>
      </c>
      <c r="D1386" s="7" t="s">
        <v>4268</v>
      </c>
      <c r="E1386" s="7" t="s">
        <v>2611</v>
      </c>
    </row>
    <row r="1387" spans="2:5">
      <c r="B1387" s="7" t="s">
        <v>4269</v>
      </c>
      <c r="C1387" s="7">
        <v>532183</v>
      </c>
      <c r="D1387" s="7" t="s">
        <v>2213</v>
      </c>
      <c r="E1387" s="7" t="s">
        <v>2912</v>
      </c>
    </row>
    <row r="1388" spans="2:5">
      <c r="B1388" s="7" t="s">
        <v>4270</v>
      </c>
      <c r="C1388" s="7">
        <v>539009</v>
      </c>
      <c r="D1388" s="7" t="s">
        <v>2213</v>
      </c>
      <c r="E1388" s="7" t="s">
        <v>2611</v>
      </c>
    </row>
    <row r="1389" spans="2:5">
      <c r="B1389" s="7" t="s">
        <v>4271</v>
      </c>
      <c r="C1389" s="7">
        <v>538319</v>
      </c>
      <c r="D1389" s="7" t="s">
        <v>2213</v>
      </c>
      <c r="E1389" s="7" t="s">
        <v>2196</v>
      </c>
    </row>
    <row r="1390" spans="2:5">
      <c r="B1390" s="7" t="s">
        <v>4272</v>
      </c>
      <c r="C1390" s="7">
        <v>535917</v>
      </c>
      <c r="D1390" s="7" t="s">
        <v>2213</v>
      </c>
      <c r="E1390" s="7" t="s">
        <v>2196</v>
      </c>
    </row>
    <row r="1391" spans="2:5">
      <c r="B1391" s="7" t="s">
        <v>4273</v>
      </c>
      <c r="C1391" s="7">
        <v>535431</v>
      </c>
      <c r="D1391" s="7" t="s">
        <v>2213</v>
      </c>
      <c r="E1391" s="7" t="s">
        <v>2196</v>
      </c>
    </row>
    <row r="1392" spans="2:5">
      <c r="B1392" s="7" t="s">
        <v>4274</v>
      </c>
      <c r="C1392" s="7">
        <v>530855</v>
      </c>
      <c r="D1392" s="7" t="s">
        <v>2213</v>
      </c>
      <c r="E1392" s="7" t="s">
        <v>2230</v>
      </c>
    </row>
    <row r="1393" spans="2:5">
      <c r="B1393" s="7" t="s">
        <v>4275</v>
      </c>
      <c r="C1393" s="7">
        <v>532309</v>
      </c>
      <c r="D1393" s="7" t="s">
        <v>4276</v>
      </c>
      <c r="E1393" s="7" t="s">
        <v>2256</v>
      </c>
    </row>
    <row r="1394" spans="2:5">
      <c r="B1394" s="7" t="s">
        <v>4277</v>
      </c>
      <c r="C1394" s="7">
        <v>532309</v>
      </c>
      <c r="D1394" s="7" t="s">
        <v>4276</v>
      </c>
      <c r="E1394" s="7" t="s">
        <v>2256</v>
      </c>
    </row>
    <row r="1395" spans="2:5">
      <c r="B1395" s="7" t="s">
        <v>4278</v>
      </c>
      <c r="C1395" s="7">
        <v>522275</v>
      </c>
      <c r="D1395" s="7" t="s">
        <v>4279</v>
      </c>
      <c r="E1395" s="7" t="s">
        <v>2352</v>
      </c>
    </row>
    <row r="1396" spans="2:5">
      <c r="B1396" s="7" t="s">
        <v>4280</v>
      </c>
      <c r="C1396" s="7">
        <v>522275</v>
      </c>
      <c r="D1396" s="7" t="s">
        <v>4279</v>
      </c>
      <c r="E1396" s="7" t="s">
        <v>2352</v>
      </c>
    </row>
    <row r="1397" spans="2:5">
      <c r="B1397" s="7" t="s">
        <v>4281</v>
      </c>
      <c r="C1397" s="7">
        <v>504028</v>
      </c>
      <c r="D1397" s="7" t="s">
        <v>2213</v>
      </c>
      <c r="E1397" s="7" t="s">
        <v>2398</v>
      </c>
    </row>
    <row r="1398" spans="2:5">
      <c r="B1398" s="7" t="s">
        <v>4282</v>
      </c>
      <c r="C1398" s="7">
        <v>532764</v>
      </c>
      <c r="D1398" s="7" t="s">
        <v>4283</v>
      </c>
      <c r="E1398" s="7" t="s">
        <v>2299</v>
      </c>
    </row>
    <row r="1399" spans="2:5">
      <c r="B1399" s="7" t="s">
        <v>4284</v>
      </c>
      <c r="C1399" s="7">
        <v>530389</v>
      </c>
      <c r="D1399" s="7" t="s">
        <v>2213</v>
      </c>
      <c r="E1399" s="7" t="s">
        <v>2233</v>
      </c>
    </row>
    <row r="1400" spans="2:5">
      <c r="B1400" s="7" t="s">
        <v>4285</v>
      </c>
      <c r="C1400" s="7" t="s">
        <v>2213</v>
      </c>
      <c r="D1400" s="7" t="s">
        <v>4286</v>
      </c>
      <c r="E1400" s="7" t="s">
        <v>2224</v>
      </c>
    </row>
    <row r="1401" spans="2:5">
      <c r="B1401" s="7" t="s">
        <v>4287</v>
      </c>
      <c r="C1401" s="7">
        <v>539486</v>
      </c>
      <c r="D1401" s="7" t="s">
        <v>2213</v>
      </c>
      <c r="E1401" s="7" t="s">
        <v>2230</v>
      </c>
    </row>
    <row r="1402" spans="2:5">
      <c r="B1402" s="7" t="s">
        <v>4288</v>
      </c>
      <c r="C1402" s="7">
        <v>521133</v>
      </c>
      <c r="D1402" s="7" t="s">
        <v>2213</v>
      </c>
      <c r="E1402" s="7" t="s">
        <v>2228</v>
      </c>
    </row>
    <row r="1403" spans="2:5">
      <c r="B1403" s="7" t="s">
        <v>4289</v>
      </c>
      <c r="C1403" s="7">
        <v>521133</v>
      </c>
      <c r="D1403" s="7" t="s">
        <v>2213</v>
      </c>
      <c r="E1403" s="7" t="s">
        <v>2228</v>
      </c>
    </row>
    <row r="1404" spans="2:5">
      <c r="B1404" s="7" t="s">
        <v>4290</v>
      </c>
      <c r="C1404" s="7">
        <v>532318</v>
      </c>
      <c r="D1404" s="7" t="s">
        <v>4291</v>
      </c>
      <c r="E1404" s="7" t="s">
        <v>3840</v>
      </c>
    </row>
    <row r="1405" spans="2:5">
      <c r="B1405" s="7" t="s">
        <v>4292</v>
      </c>
      <c r="C1405" s="7">
        <v>531137</v>
      </c>
      <c r="D1405" s="7" t="s">
        <v>2213</v>
      </c>
      <c r="E1405" s="7" t="s">
        <v>2634</v>
      </c>
    </row>
    <row r="1406" spans="2:5">
      <c r="B1406" s="7" t="s">
        <v>4293</v>
      </c>
      <c r="C1406" s="7">
        <v>541999</v>
      </c>
      <c r="D1406" s="7" t="s">
        <v>2213</v>
      </c>
      <c r="E1406" s="7" t="s">
        <v>2411</v>
      </c>
    </row>
    <row r="1407" spans="2:5">
      <c r="B1407" s="7" t="s">
        <v>4294</v>
      </c>
      <c r="C1407" s="7">
        <v>540755</v>
      </c>
      <c r="D1407" s="7" t="s">
        <v>4295</v>
      </c>
      <c r="E1407" s="7" t="s">
        <v>4296</v>
      </c>
    </row>
    <row r="1408" spans="2:5">
      <c r="B1408" s="7" t="s">
        <v>4297</v>
      </c>
      <c r="C1408" s="7">
        <v>539407</v>
      </c>
      <c r="D1408" s="7" t="s">
        <v>2213</v>
      </c>
      <c r="E1408" s="7" t="s">
        <v>2611</v>
      </c>
    </row>
    <row r="1409" spans="2:5">
      <c r="B1409" s="7" t="s">
        <v>4298</v>
      </c>
      <c r="C1409" s="7">
        <v>514336</v>
      </c>
      <c r="D1409" s="7" t="s">
        <v>2213</v>
      </c>
      <c r="E1409" s="7" t="s">
        <v>2551</v>
      </c>
    </row>
    <row r="1410" spans="2:5">
      <c r="B1410" s="7" t="s">
        <v>4299</v>
      </c>
      <c r="C1410" s="7">
        <v>514336</v>
      </c>
      <c r="D1410" s="7" t="s">
        <v>2213</v>
      </c>
      <c r="E1410" s="7" t="s">
        <v>2551</v>
      </c>
    </row>
    <row r="1411" spans="2:5">
      <c r="B1411" s="7" t="s">
        <v>4300</v>
      </c>
      <c r="C1411" s="7">
        <v>506109</v>
      </c>
      <c r="D1411" s="7" t="s">
        <v>4301</v>
      </c>
      <c r="E1411" s="7" t="s">
        <v>2306</v>
      </c>
    </row>
    <row r="1412" spans="2:5">
      <c r="B1412" s="7" t="s">
        <v>4302</v>
      </c>
      <c r="C1412" s="7">
        <v>531739</v>
      </c>
      <c r="D1412" s="7" t="s">
        <v>2213</v>
      </c>
      <c r="E1412" s="7" t="s">
        <v>2251</v>
      </c>
    </row>
    <row r="1413" spans="2:5">
      <c r="B1413" s="7" t="s">
        <v>4303</v>
      </c>
      <c r="C1413" s="7">
        <v>539206</v>
      </c>
      <c r="D1413" s="7" t="s">
        <v>2213</v>
      </c>
      <c r="E1413" s="7" t="s">
        <v>2551</v>
      </c>
    </row>
    <row r="1414" spans="2:5">
      <c r="B1414" s="7" t="s">
        <v>4304</v>
      </c>
      <c r="C1414" s="7">
        <v>538961</v>
      </c>
      <c r="D1414" s="7" t="s">
        <v>4305</v>
      </c>
      <c r="E1414" s="7" t="s">
        <v>2207</v>
      </c>
    </row>
    <row r="1415" spans="2:5">
      <c r="B1415" s="7" t="s">
        <v>4306</v>
      </c>
      <c r="C1415" s="7">
        <v>530343</v>
      </c>
      <c r="D1415" s="7" t="s">
        <v>4307</v>
      </c>
      <c r="E1415" s="7" t="s">
        <v>2511</v>
      </c>
    </row>
    <row r="1416" spans="2:5">
      <c r="B1416" s="7" t="s">
        <v>4308</v>
      </c>
      <c r="C1416" s="7">
        <v>532285</v>
      </c>
      <c r="D1416" s="7" t="s">
        <v>4309</v>
      </c>
      <c r="E1416" s="7" t="s">
        <v>2196</v>
      </c>
    </row>
    <row r="1417" spans="2:5">
      <c r="B1417" s="7" t="s">
        <v>4310</v>
      </c>
      <c r="C1417" s="7">
        <v>500171</v>
      </c>
      <c r="D1417" s="7" t="s">
        <v>4311</v>
      </c>
      <c r="E1417" s="7" t="s">
        <v>2261</v>
      </c>
    </row>
    <row r="1418" spans="2:5">
      <c r="B1418" s="7" t="s">
        <v>4312</v>
      </c>
      <c r="C1418" s="7">
        <v>533048</v>
      </c>
      <c r="D1418" s="7" t="s">
        <v>4313</v>
      </c>
      <c r="E1418" s="7" t="s">
        <v>2611</v>
      </c>
    </row>
    <row r="1419" spans="2:5">
      <c r="B1419" s="7" t="s">
        <v>4314</v>
      </c>
      <c r="C1419" s="7">
        <v>511676</v>
      </c>
      <c r="D1419" s="7" t="s">
        <v>4315</v>
      </c>
      <c r="E1419" s="7" t="s">
        <v>2271</v>
      </c>
    </row>
    <row r="1420" spans="2:5">
      <c r="B1420" s="7" t="s">
        <v>4316</v>
      </c>
      <c r="C1420" s="7">
        <v>538788</v>
      </c>
      <c r="D1420" s="7" t="s">
        <v>2213</v>
      </c>
      <c r="E1420" s="7" t="s">
        <v>2230</v>
      </c>
    </row>
    <row r="1421" spans="2:5">
      <c r="B1421" s="7" t="s">
        <v>4317</v>
      </c>
      <c r="C1421" s="7">
        <v>532716</v>
      </c>
      <c r="D1421" s="7" t="s">
        <v>4318</v>
      </c>
      <c r="E1421" s="7" t="s">
        <v>2202</v>
      </c>
    </row>
    <row r="1422" spans="2:5">
      <c r="B1422" s="7" t="s">
        <v>4319</v>
      </c>
      <c r="C1422" s="7">
        <v>507815</v>
      </c>
      <c r="D1422" s="7" t="s">
        <v>4320</v>
      </c>
      <c r="E1422" s="7" t="s">
        <v>2395</v>
      </c>
    </row>
    <row r="1423" spans="2:5">
      <c r="B1423" s="7" t="s">
        <v>4321</v>
      </c>
      <c r="C1423" s="7">
        <v>507815</v>
      </c>
      <c r="D1423" s="7" t="s">
        <v>4320</v>
      </c>
      <c r="E1423" s="7" t="s">
        <v>2395</v>
      </c>
    </row>
    <row r="1424" spans="2:5">
      <c r="B1424" s="7" t="s">
        <v>4322</v>
      </c>
      <c r="C1424" s="7">
        <v>531744</v>
      </c>
      <c r="D1424" s="7" t="s">
        <v>2213</v>
      </c>
      <c r="E1424" s="7" t="s">
        <v>2235</v>
      </c>
    </row>
    <row r="1425" spans="2:5">
      <c r="B1425" s="7" t="s">
        <v>4323</v>
      </c>
      <c r="C1425" s="7">
        <v>590025</v>
      </c>
      <c r="D1425" s="7" t="s">
        <v>4324</v>
      </c>
      <c r="E1425" s="7" t="s">
        <v>2228</v>
      </c>
    </row>
    <row r="1426" spans="2:5">
      <c r="B1426" s="7" t="s">
        <v>4325</v>
      </c>
      <c r="C1426" s="7">
        <v>507506</v>
      </c>
      <c r="D1426" s="7" t="s">
        <v>2213</v>
      </c>
      <c r="E1426" s="7" t="s">
        <v>2912</v>
      </c>
    </row>
    <row r="1427" spans="2:5">
      <c r="B1427" s="7" t="s">
        <v>4326</v>
      </c>
      <c r="C1427" s="7" t="s">
        <v>2213</v>
      </c>
      <c r="D1427" s="7" t="s">
        <v>4327</v>
      </c>
      <c r="E1427" s="7" t="s">
        <v>2224</v>
      </c>
    </row>
    <row r="1428" spans="2:5">
      <c r="B1428" s="7" t="s">
        <v>4328</v>
      </c>
      <c r="C1428" s="7">
        <v>539013</v>
      </c>
      <c r="D1428" s="7" t="s">
        <v>2213</v>
      </c>
      <c r="E1428" s="7" t="s">
        <v>2352</v>
      </c>
    </row>
    <row r="1429" spans="2:5">
      <c r="B1429" s="7" t="s">
        <v>4329</v>
      </c>
      <c r="C1429" s="7">
        <v>533212</v>
      </c>
      <c r="D1429" s="7" t="s">
        <v>2213</v>
      </c>
      <c r="E1429" s="7" t="s">
        <v>2402</v>
      </c>
    </row>
    <row r="1430" spans="2:5">
      <c r="B1430" s="7" t="s">
        <v>4330</v>
      </c>
      <c r="C1430" s="7" t="s">
        <v>2213</v>
      </c>
      <c r="D1430" s="7" t="s">
        <v>4331</v>
      </c>
      <c r="E1430" s="7" t="s">
        <v>2304</v>
      </c>
    </row>
    <row r="1431" spans="2:5">
      <c r="B1431" s="7" t="s">
        <v>4332</v>
      </c>
      <c r="C1431" s="7">
        <v>531199</v>
      </c>
      <c r="D1431" s="7" t="s">
        <v>2213</v>
      </c>
      <c r="E1431" s="7" t="s">
        <v>2230</v>
      </c>
    </row>
    <row r="1432" spans="2:5">
      <c r="B1432" s="7" t="s">
        <v>4333</v>
      </c>
      <c r="C1432" s="7">
        <v>500676</v>
      </c>
      <c r="D1432" s="7" t="s">
        <v>4334</v>
      </c>
      <c r="E1432" s="7" t="s">
        <v>2273</v>
      </c>
    </row>
    <row r="1433" spans="2:5">
      <c r="B1433" s="7" t="s">
        <v>4335</v>
      </c>
      <c r="C1433" s="7">
        <v>500660</v>
      </c>
      <c r="D1433" s="7" t="s">
        <v>4336</v>
      </c>
      <c r="E1433" s="7" t="s">
        <v>2251</v>
      </c>
    </row>
    <row r="1434" spans="2:5">
      <c r="B1434" s="7" t="s">
        <v>4337</v>
      </c>
      <c r="C1434" s="7">
        <v>542477</v>
      </c>
      <c r="D1434" s="7" t="s">
        <v>4338</v>
      </c>
      <c r="E1434" s="7" t="s">
        <v>2579</v>
      </c>
    </row>
    <row r="1435" spans="2:5">
      <c r="B1435" s="7" t="s">
        <v>4339</v>
      </c>
      <c r="C1435" s="7">
        <v>532296</v>
      </c>
      <c r="D1435" s="7" t="s">
        <v>4340</v>
      </c>
      <c r="E1435" s="7" t="s">
        <v>2251</v>
      </c>
    </row>
    <row r="1436" spans="2:5">
      <c r="B1436" s="7" t="s">
        <v>4341</v>
      </c>
      <c r="C1436" s="7">
        <v>513528</v>
      </c>
      <c r="D1436" s="7" t="s">
        <v>2213</v>
      </c>
      <c r="E1436" s="7" t="s">
        <v>2741</v>
      </c>
    </row>
    <row r="1437" spans="2:5">
      <c r="B1437" s="7" t="s">
        <v>4342</v>
      </c>
      <c r="C1437" s="7">
        <v>530263</v>
      </c>
      <c r="D1437" s="7" t="s">
        <v>2213</v>
      </c>
      <c r="E1437" s="7" t="s">
        <v>2230</v>
      </c>
    </row>
    <row r="1438" spans="2:5">
      <c r="B1438" s="7" t="s">
        <v>4343</v>
      </c>
      <c r="C1438" s="7" t="s">
        <v>2213</v>
      </c>
      <c r="D1438" s="7" t="s">
        <v>4344</v>
      </c>
      <c r="E1438" s="7" t="s">
        <v>2224</v>
      </c>
    </row>
    <row r="1439" spans="2:5">
      <c r="B1439" s="7" t="s">
        <v>4345</v>
      </c>
      <c r="C1439" s="7">
        <v>531463</v>
      </c>
      <c r="D1439" s="7" t="s">
        <v>2213</v>
      </c>
      <c r="E1439" s="7" t="s">
        <v>2634</v>
      </c>
    </row>
    <row r="1440" spans="2:5">
      <c r="B1440" s="7" t="s">
        <v>4346</v>
      </c>
      <c r="C1440" s="7">
        <v>531479</v>
      </c>
      <c r="D1440" s="7" t="s">
        <v>2213</v>
      </c>
      <c r="E1440" s="7" t="s">
        <v>2299</v>
      </c>
    </row>
    <row r="1441" spans="2:5">
      <c r="B1441" s="7" t="s">
        <v>4347</v>
      </c>
      <c r="C1441" s="7">
        <v>501848</v>
      </c>
      <c r="D1441" s="7" t="s">
        <v>4348</v>
      </c>
      <c r="E1441" s="7" t="s">
        <v>3461</v>
      </c>
    </row>
    <row r="1442" spans="2:5">
      <c r="B1442" s="7" t="s">
        <v>4349</v>
      </c>
      <c r="C1442" s="7">
        <v>532773</v>
      </c>
      <c r="D1442" s="7" t="s">
        <v>4350</v>
      </c>
      <c r="E1442" s="7" t="s">
        <v>4351</v>
      </c>
    </row>
    <row r="1443" spans="2:5">
      <c r="B1443" s="7" t="s">
        <v>4352</v>
      </c>
      <c r="C1443" s="7">
        <v>540654</v>
      </c>
      <c r="D1443" s="7" t="s">
        <v>2213</v>
      </c>
      <c r="E1443" s="7" t="s">
        <v>2199</v>
      </c>
    </row>
    <row r="1444" spans="2:5">
      <c r="B1444" s="7" t="s">
        <v>4353</v>
      </c>
      <c r="C1444" s="7">
        <v>540266</v>
      </c>
      <c r="D1444" s="7" t="s">
        <v>2213</v>
      </c>
      <c r="E1444" s="7" t="s">
        <v>2235</v>
      </c>
    </row>
    <row r="1445" spans="2:5">
      <c r="B1445" s="7" t="s">
        <v>4354</v>
      </c>
      <c r="C1445" s="7" t="s">
        <v>2213</v>
      </c>
      <c r="D1445" s="7" t="s">
        <v>4355</v>
      </c>
      <c r="E1445" s="7" t="s">
        <v>2224</v>
      </c>
    </row>
    <row r="1446" spans="2:5">
      <c r="B1446" s="7" t="s">
        <v>4356</v>
      </c>
      <c r="C1446" s="7" t="s">
        <v>2213</v>
      </c>
      <c r="D1446" s="7" t="s">
        <v>4357</v>
      </c>
      <c r="E1446" s="7" t="s">
        <v>2224</v>
      </c>
    </row>
    <row r="1447" spans="2:5">
      <c r="B1447" s="7" t="s">
        <v>4358</v>
      </c>
      <c r="C1447" s="7" t="s">
        <v>2213</v>
      </c>
      <c r="D1447" s="7" t="s">
        <v>4357</v>
      </c>
      <c r="E1447" s="7" t="s">
        <v>2224</v>
      </c>
    </row>
    <row r="1448" spans="2:5">
      <c r="B1448" s="7" t="s">
        <v>4359</v>
      </c>
      <c r="C1448" s="7">
        <v>526025</v>
      </c>
      <c r="D1448" s="7" t="s">
        <v>2213</v>
      </c>
      <c r="E1448" s="7" t="s">
        <v>2228</v>
      </c>
    </row>
    <row r="1449" spans="2:5">
      <c r="B1449" s="7" t="s">
        <v>4360</v>
      </c>
      <c r="C1449" s="7">
        <v>531904</v>
      </c>
      <c r="D1449" s="7" t="s">
        <v>4361</v>
      </c>
      <c r="E1449" s="7" t="s">
        <v>2579</v>
      </c>
    </row>
    <row r="1450" spans="2:5">
      <c r="B1450" s="7" t="s">
        <v>4362</v>
      </c>
      <c r="C1450" s="7">
        <v>533104</v>
      </c>
      <c r="D1450" s="7" t="s">
        <v>4363</v>
      </c>
      <c r="E1450" s="7" t="s">
        <v>2845</v>
      </c>
    </row>
    <row r="1451" spans="2:5">
      <c r="B1451" s="7" t="s">
        <v>4364</v>
      </c>
      <c r="C1451" s="7">
        <v>542351</v>
      </c>
      <c r="D1451" s="7" t="s">
        <v>4365</v>
      </c>
      <c r="E1451" s="7" t="s">
        <v>4366</v>
      </c>
    </row>
    <row r="1452" spans="2:5">
      <c r="B1452" s="7" t="s">
        <v>4367</v>
      </c>
      <c r="C1452" s="7">
        <v>507488</v>
      </c>
      <c r="D1452" s="7" t="s">
        <v>4368</v>
      </c>
      <c r="E1452" s="7" t="s">
        <v>2845</v>
      </c>
    </row>
    <row r="1453" spans="2:5">
      <c r="B1453" s="7" t="s">
        <v>4369</v>
      </c>
      <c r="C1453" s="7">
        <v>505255</v>
      </c>
      <c r="D1453" s="7" t="s">
        <v>4370</v>
      </c>
      <c r="E1453" s="7" t="s">
        <v>2221</v>
      </c>
    </row>
    <row r="1454" spans="2:5">
      <c r="B1454" s="7" t="s">
        <v>4371</v>
      </c>
      <c r="C1454" s="7">
        <v>532754</v>
      </c>
      <c r="D1454" s="7" t="s">
        <v>4372</v>
      </c>
      <c r="E1454" s="7" t="s">
        <v>2352</v>
      </c>
    </row>
    <row r="1455" spans="2:5">
      <c r="B1455" s="7" t="s">
        <v>4373</v>
      </c>
      <c r="C1455" s="7">
        <v>540124</v>
      </c>
      <c r="D1455" s="7" t="s">
        <v>4374</v>
      </c>
      <c r="E1455" s="7" t="s">
        <v>2568</v>
      </c>
    </row>
    <row r="1456" spans="2:5">
      <c r="B1456" s="7" t="s">
        <v>4375</v>
      </c>
      <c r="C1456" s="7">
        <v>509567</v>
      </c>
      <c r="D1456" s="7" t="s">
        <v>4376</v>
      </c>
      <c r="E1456" s="7" t="s">
        <v>3142</v>
      </c>
    </row>
    <row r="1457" spans="2:5">
      <c r="B1457" s="7" t="s">
        <v>4377</v>
      </c>
      <c r="C1457" s="7">
        <v>506480</v>
      </c>
      <c r="D1457" s="7" t="s">
        <v>4378</v>
      </c>
      <c r="E1457" s="7" t="s">
        <v>2423</v>
      </c>
    </row>
    <row r="1458" spans="2:5">
      <c r="B1458" s="7" t="s">
        <v>4379</v>
      </c>
      <c r="C1458" s="7">
        <v>530317</v>
      </c>
      <c r="D1458" s="7" t="s">
        <v>2213</v>
      </c>
      <c r="E1458" s="7" t="s">
        <v>2251</v>
      </c>
    </row>
    <row r="1459" spans="2:5">
      <c r="B1459" s="7" t="s">
        <v>4380</v>
      </c>
      <c r="C1459" s="7">
        <v>532734</v>
      </c>
      <c r="D1459" s="7" t="s">
        <v>4381</v>
      </c>
      <c r="E1459" s="7" t="s">
        <v>2245</v>
      </c>
    </row>
    <row r="1460" spans="2:5">
      <c r="B1460" s="7" t="s">
        <v>4382</v>
      </c>
      <c r="C1460" s="7">
        <v>500163</v>
      </c>
      <c r="D1460" s="7" t="s">
        <v>169</v>
      </c>
      <c r="E1460" s="7" t="s">
        <v>4383</v>
      </c>
    </row>
    <row r="1461" spans="2:5">
      <c r="B1461" s="7" t="s">
        <v>1</v>
      </c>
      <c r="C1461" s="7">
        <v>500163</v>
      </c>
      <c r="D1461" s="7" t="s">
        <v>169</v>
      </c>
      <c r="E1461" s="7" t="s">
        <v>4383</v>
      </c>
    </row>
    <row r="1462" spans="2:5">
      <c r="B1462" s="7" t="s">
        <v>4384</v>
      </c>
      <c r="C1462" s="7" t="s">
        <v>2213</v>
      </c>
      <c r="D1462" s="7" t="s">
        <v>4385</v>
      </c>
      <c r="E1462" s="7" t="s">
        <v>2224</v>
      </c>
    </row>
    <row r="1463" spans="2:5">
      <c r="B1463" s="7" t="s">
        <v>4386</v>
      </c>
      <c r="C1463" s="7">
        <v>540743</v>
      </c>
      <c r="D1463" s="7" t="s">
        <v>4387</v>
      </c>
      <c r="E1463" s="7" t="s">
        <v>2411</v>
      </c>
    </row>
    <row r="1464" spans="2:5">
      <c r="B1464" s="7" t="s">
        <v>4388</v>
      </c>
      <c r="C1464" s="7">
        <v>532424</v>
      </c>
      <c r="D1464" s="7" t="s">
        <v>4389</v>
      </c>
      <c r="E1464" s="7" t="s">
        <v>2395</v>
      </c>
    </row>
    <row r="1465" spans="2:5">
      <c r="B1465" s="7" t="s">
        <v>4390</v>
      </c>
      <c r="C1465" s="7">
        <v>500164</v>
      </c>
      <c r="D1465" s="7" t="s">
        <v>4391</v>
      </c>
      <c r="E1465" s="7" t="s">
        <v>2261</v>
      </c>
    </row>
    <row r="1466" spans="2:5">
      <c r="B1466" s="7" t="s">
        <v>4392</v>
      </c>
      <c r="C1466" s="7">
        <v>533150</v>
      </c>
      <c r="D1466" s="7" t="s">
        <v>4393</v>
      </c>
      <c r="E1466" s="7" t="s">
        <v>2299</v>
      </c>
    </row>
    <row r="1467" spans="2:5">
      <c r="B1467" s="7" t="s">
        <v>4394</v>
      </c>
      <c r="C1467" s="7">
        <v>538787</v>
      </c>
      <c r="D1467" s="7" t="s">
        <v>2213</v>
      </c>
      <c r="E1467" s="7" t="s">
        <v>2230</v>
      </c>
    </row>
    <row r="1468" spans="2:5">
      <c r="B1468" s="7" t="s">
        <v>4395</v>
      </c>
      <c r="C1468" s="7">
        <v>533189</v>
      </c>
      <c r="D1468" s="7" t="s">
        <v>4396</v>
      </c>
      <c r="E1468" s="7" t="s">
        <v>2327</v>
      </c>
    </row>
    <row r="1469" spans="2:5">
      <c r="B1469" s="7" t="s">
        <v>4397</v>
      </c>
      <c r="C1469" s="7">
        <v>531600</v>
      </c>
      <c r="D1469" s="7" t="s">
        <v>2213</v>
      </c>
      <c r="E1469" s="7" t="s">
        <v>2196</v>
      </c>
    </row>
    <row r="1470" spans="2:5">
      <c r="B1470" s="7" t="s">
        <v>4398</v>
      </c>
      <c r="C1470" s="7">
        <v>532957</v>
      </c>
      <c r="D1470" s="7" t="s">
        <v>2213</v>
      </c>
      <c r="E1470" s="7" t="s">
        <v>2228</v>
      </c>
    </row>
    <row r="1471" spans="2:5">
      <c r="B1471" s="7" t="s">
        <v>4399</v>
      </c>
      <c r="C1471" s="7">
        <v>532630</v>
      </c>
      <c r="D1471" s="7" t="s">
        <v>4400</v>
      </c>
      <c r="E1471" s="7" t="s">
        <v>2327</v>
      </c>
    </row>
    <row r="1472" spans="2:5">
      <c r="B1472" s="7" t="s">
        <v>4401</v>
      </c>
      <c r="C1472" s="7">
        <v>539725</v>
      </c>
      <c r="D1472" s="7" t="s">
        <v>4402</v>
      </c>
      <c r="E1472" s="7" t="s">
        <v>2462</v>
      </c>
    </row>
    <row r="1473" spans="2:5">
      <c r="B1473" s="7" t="s">
        <v>4403</v>
      </c>
      <c r="C1473" s="7">
        <v>532980</v>
      </c>
      <c r="D1473" s="7" t="s">
        <v>4404</v>
      </c>
      <c r="E1473" s="7" t="s">
        <v>2462</v>
      </c>
    </row>
    <row r="1474" spans="2:5">
      <c r="B1474" s="7" t="s">
        <v>4405</v>
      </c>
      <c r="C1474" s="7">
        <v>780012</v>
      </c>
      <c r="D1474" s="7" t="s">
        <v>2213</v>
      </c>
      <c r="E1474" s="7" t="s">
        <v>2304</v>
      </c>
    </row>
    <row r="1475" spans="2:5">
      <c r="B1475" s="7" t="s">
        <v>4406</v>
      </c>
      <c r="C1475" s="7">
        <v>538542</v>
      </c>
      <c r="D1475" s="7" t="s">
        <v>2213</v>
      </c>
      <c r="E1475" s="7" t="s">
        <v>2273</v>
      </c>
    </row>
    <row r="1476" spans="2:5">
      <c r="B1476" s="7" t="s">
        <v>4407</v>
      </c>
      <c r="C1476" s="7">
        <v>538180</v>
      </c>
      <c r="D1476" s="7" t="s">
        <v>4408</v>
      </c>
      <c r="E1476" s="7" t="s">
        <v>2233</v>
      </c>
    </row>
    <row r="1477" spans="2:5">
      <c r="B1477" s="7" t="s">
        <v>4409</v>
      </c>
      <c r="C1477" s="7">
        <v>505576</v>
      </c>
      <c r="D1477" s="7" t="s">
        <v>2213</v>
      </c>
      <c r="E1477" s="7" t="s">
        <v>2230</v>
      </c>
    </row>
    <row r="1478" spans="2:5">
      <c r="B1478" s="7" t="s">
        <v>4410</v>
      </c>
      <c r="C1478" s="7">
        <v>531928</v>
      </c>
      <c r="D1478" s="7" t="s">
        <v>2213</v>
      </c>
      <c r="E1478" s="7" t="s">
        <v>2490</v>
      </c>
    </row>
    <row r="1479" spans="2:5">
      <c r="B1479" s="7" t="s">
        <v>4411</v>
      </c>
      <c r="C1479" s="7">
        <v>540062</v>
      </c>
      <c r="D1479" s="7" t="s">
        <v>2213</v>
      </c>
      <c r="E1479" s="7" t="s">
        <v>2318</v>
      </c>
    </row>
    <row r="1480" spans="2:5">
      <c r="B1480" s="7" t="s">
        <v>4412</v>
      </c>
      <c r="C1480" s="7">
        <v>530579</v>
      </c>
      <c r="D1480" s="7" t="s">
        <v>2213</v>
      </c>
      <c r="E1480" s="7" t="s">
        <v>2230</v>
      </c>
    </row>
    <row r="1481" spans="2:5">
      <c r="B1481" s="7" t="s">
        <v>4413</v>
      </c>
      <c r="C1481" s="7">
        <v>500151</v>
      </c>
      <c r="D1481" s="7" t="s">
        <v>4414</v>
      </c>
      <c r="E1481" s="7" t="s">
        <v>4383</v>
      </c>
    </row>
    <row r="1482" spans="2:5">
      <c r="B1482" s="7" t="s">
        <v>4415</v>
      </c>
      <c r="C1482" s="7">
        <v>526729</v>
      </c>
      <c r="D1482" s="7" t="s">
        <v>4416</v>
      </c>
      <c r="E1482" s="7" t="s">
        <v>2327</v>
      </c>
    </row>
    <row r="1483" spans="2:5">
      <c r="B1483" s="7" t="s">
        <v>4417</v>
      </c>
      <c r="C1483" s="7" t="s">
        <v>2213</v>
      </c>
      <c r="D1483" s="7" t="s">
        <v>4418</v>
      </c>
      <c r="E1483" s="7" t="s">
        <v>2224</v>
      </c>
    </row>
    <row r="1484" spans="2:5">
      <c r="B1484" s="7" t="s">
        <v>4419</v>
      </c>
      <c r="C1484" s="7">
        <v>531439</v>
      </c>
      <c r="D1484" s="7" t="s">
        <v>4420</v>
      </c>
      <c r="E1484" s="7" t="s">
        <v>2199</v>
      </c>
    </row>
    <row r="1485" spans="2:5">
      <c r="B1485" s="7" t="s">
        <v>4421</v>
      </c>
      <c r="C1485" s="7">
        <v>531360</v>
      </c>
      <c r="D1485" s="7" t="s">
        <v>2213</v>
      </c>
      <c r="E1485" s="7" t="s">
        <v>2634</v>
      </c>
    </row>
    <row r="1486" spans="2:5">
      <c r="B1486" s="7" t="s">
        <v>4422</v>
      </c>
      <c r="C1486" s="7">
        <v>513309</v>
      </c>
      <c r="D1486" s="7" t="s">
        <v>2213</v>
      </c>
      <c r="E1486" s="7" t="s">
        <v>2518</v>
      </c>
    </row>
    <row r="1487" spans="2:5">
      <c r="B1487" s="7" t="s">
        <v>4423</v>
      </c>
      <c r="C1487" s="7">
        <v>523676</v>
      </c>
      <c r="D1487" s="7" t="s">
        <v>2213</v>
      </c>
      <c r="E1487" s="7" t="s">
        <v>2327</v>
      </c>
    </row>
    <row r="1488" spans="2:5">
      <c r="B1488" s="7" t="s">
        <v>4424</v>
      </c>
      <c r="C1488" s="7">
        <v>530655</v>
      </c>
      <c r="D1488" s="7" t="s">
        <v>4425</v>
      </c>
      <c r="E1488" s="7" t="s">
        <v>2536</v>
      </c>
    </row>
    <row r="1489" spans="2:5">
      <c r="B1489" s="7" t="s">
        <v>4426</v>
      </c>
      <c r="C1489" s="7">
        <v>530655</v>
      </c>
      <c r="D1489" s="7" t="s">
        <v>4425</v>
      </c>
      <c r="E1489" s="7" t="s">
        <v>2536</v>
      </c>
    </row>
    <row r="1490" spans="2:5">
      <c r="B1490" s="7" t="s">
        <v>4427</v>
      </c>
      <c r="C1490" s="7">
        <v>500166</v>
      </c>
      <c r="D1490" s="7" t="s">
        <v>2213</v>
      </c>
      <c r="E1490" s="7" t="s">
        <v>2620</v>
      </c>
    </row>
    <row r="1491" spans="2:5">
      <c r="B1491" s="7" t="s">
        <v>4428</v>
      </c>
      <c r="C1491" s="7">
        <v>500168</v>
      </c>
      <c r="D1491" s="7" t="s">
        <v>2213</v>
      </c>
      <c r="E1491" s="7" t="s">
        <v>2693</v>
      </c>
    </row>
    <row r="1492" spans="2:5">
      <c r="B1492" s="7" t="s">
        <v>4429</v>
      </c>
      <c r="C1492" s="7">
        <v>500168</v>
      </c>
      <c r="D1492" s="7" t="s">
        <v>2213</v>
      </c>
      <c r="E1492" s="7" t="s">
        <v>2693</v>
      </c>
    </row>
    <row r="1493" spans="2:5">
      <c r="B1493" s="7" t="s">
        <v>4430</v>
      </c>
      <c r="C1493" s="7">
        <v>531913</v>
      </c>
      <c r="D1493" s="7" t="s">
        <v>2213</v>
      </c>
      <c r="E1493" s="7" t="s">
        <v>2536</v>
      </c>
    </row>
    <row r="1494" spans="2:5">
      <c r="B1494" s="7" t="s">
        <v>4431</v>
      </c>
      <c r="C1494" s="7">
        <v>526717</v>
      </c>
      <c r="D1494" s="7" t="s">
        <v>2213</v>
      </c>
      <c r="E1494" s="7" t="s">
        <v>2408</v>
      </c>
    </row>
    <row r="1495" spans="2:5">
      <c r="B1495" s="7" t="s">
        <v>4432</v>
      </c>
      <c r="C1495" s="7">
        <v>531608</v>
      </c>
      <c r="D1495" s="7" t="s">
        <v>2213</v>
      </c>
      <c r="E1495" s="7" t="s">
        <v>3259</v>
      </c>
    </row>
    <row r="1496" spans="2:5">
      <c r="B1496" s="7" t="s">
        <v>4433</v>
      </c>
      <c r="C1496" s="7">
        <v>531111</v>
      </c>
      <c r="D1496" s="7" t="s">
        <v>2213</v>
      </c>
      <c r="E1496" s="7" t="s">
        <v>3259</v>
      </c>
    </row>
    <row r="1497" spans="2:5">
      <c r="B1497" s="7" t="s">
        <v>4434</v>
      </c>
      <c r="C1497" s="7">
        <v>531111</v>
      </c>
      <c r="D1497" s="7" t="s">
        <v>2213</v>
      </c>
      <c r="E1497" s="7" t="s">
        <v>3259</v>
      </c>
    </row>
    <row r="1498" spans="2:5">
      <c r="B1498" s="7" t="s">
        <v>4435</v>
      </c>
      <c r="C1498" s="7">
        <v>509148</v>
      </c>
      <c r="D1498" s="7" t="s">
        <v>2213</v>
      </c>
      <c r="E1498" s="7" t="s">
        <v>2693</v>
      </c>
    </row>
    <row r="1499" spans="2:5">
      <c r="B1499" s="7" t="s">
        <v>4436</v>
      </c>
      <c r="C1499" s="7">
        <v>530709</v>
      </c>
      <c r="D1499" s="7" t="s">
        <v>2213</v>
      </c>
      <c r="E1499" s="7" t="s">
        <v>2230</v>
      </c>
    </row>
    <row r="1500" spans="2:5">
      <c r="B1500" s="7" t="s">
        <v>4437</v>
      </c>
      <c r="C1500" s="7">
        <v>530663</v>
      </c>
      <c r="D1500" s="7" t="s">
        <v>2213</v>
      </c>
      <c r="E1500" s="7" t="s">
        <v>2196</v>
      </c>
    </row>
    <row r="1501" spans="2:5">
      <c r="B1501" s="7" t="s">
        <v>4438</v>
      </c>
      <c r="C1501" s="7">
        <v>532543</v>
      </c>
      <c r="D1501" s="7" t="s">
        <v>4439</v>
      </c>
      <c r="E1501" s="7" t="s">
        <v>2423</v>
      </c>
    </row>
    <row r="1502" spans="2:5">
      <c r="B1502" s="7" t="s">
        <v>4440</v>
      </c>
      <c r="C1502" s="7">
        <v>533761</v>
      </c>
      <c r="D1502" s="7" t="s">
        <v>4441</v>
      </c>
      <c r="E1502" s="7" t="s">
        <v>2611</v>
      </c>
    </row>
    <row r="1503" spans="2:5">
      <c r="B1503" s="7" t="s">
        <v>4442</v>
      </c>
      <c r="C1503" s="7">
        <v>780002</v>
      </c>
      <c r="D1503" s="7" t="s">
        <v>2213</v>
      </c>
      <c r="E1503" s="7" t="s">
        <v>2304</v>
      </c>
    </row>
    <row r="1504" spans="2:5">
      <c r="B1504" s="7" t="s">
        <v>4443</v>
      </c>
      <c r="C1504" s="7">
        <v>590126</v>
      </c>
      <c r="D1504" s="7" t="s">
        <v>2213</v>
      </c>
      <c r="E1504" s="7" t="s">
        <v>3816</v>
      </c>
    </row>
    <row r="1505" spans="2:5">
      <c r="B1505" s="7" t="s">
        <v>4444</v>
      </c>
      <c r="C1505" s="7">
        <v>539235</v>
      </c>
      <c r="D1505" s="7" t="s">
        <v>2213</v>
      </c>
      <c r="E1505" s="7" t="s">
        <v>2620</v>
      </c>
    </row>
    <row r="1506" spans="2:5">
      <c r="B1506" s="7" t="s">
        <v>4445</v>
      </c>
      <c r="C1506" s="7">
        <v>532482</v>
      </c>
      <c r="D1506" s="7" t="s">
        <v>4446</v>
      </c>
      <c r="E1506" s="7" t="s">
        <v>2251</v>
      </c>
    </row>
    <row r="1507" spans="2:5">
      <c r="B1507" s="7" t="s">
        <v>4447</v>
      </c>
      <c r="C1507" s="7">
        <v>532482</v>
      </c>
      <c r="D1507" s="7" t="s">
        <v>4446</v>
      </c>
      <c r="E1507" s="7" t="s">
        <v>2251</v>
      </c>
    </row>
    <row r="1508" spans="2:5">
      <c r="B1508" s="7" t="s">
        <v>4448</v>
      </c>
      <c r="C1508" s="7">
        <v>509488</v>
      </c>
      <c r="D1508" s="7" t="s">
        <v>4449</v>
      </c>
      <c r="E1508" s="7" t="s">
        <v>2398</v>
      </c>
    </row>
    <row r="1509" spans="2:5">
      <c r="B1509" s="7" t="s">
        <v>4450</v>
      </c>
      <c r="C1509" s="7">
        <v>509488</v>
      </c>
      <c r="D1509" s="7" t="s">
        <v>4449</v>
      </c>
      <c r="E1509" s="7" t="s">
        <v>2398</v>
      </c>
    </row>
    <row r="1510" spans="2:5">
      <c r="B1510" s="7" t="s">
        <v>4451</v>
      </c>
      <c r="C1510" s="7">
        <v>500300</v>
      </c>
      <c r="D1510" s="7" t="s">
        <v>4452</v>
      </c>
      <c r="E1510" s="7" t="s">
        <v>2226</v>
      </c>
    </row>
    <row r="1511" spans="2:5">
      <c r="B1511" s="7" t="s">
        <v>4453</v>
      </c>
      <c r="C1511" s="7">
        <v>526751</v>
      </c>
      <c r="D1511" s="7" t="s">
        <v>2213</v>
      </c>
      <c r="E1511" s="7" t="s">
        <v>2207</v>
      </c>
    </row>
    <row r="1512" spans="2:5">
      <c r="B1512" s="7" t="s">
        <v>4454</v>
      </c>
      <c r="C1512" s="7">
        <v>505710</v>
      </c>
      <c r="D1512" s="7" t="s">
        <v>2213</v>
      </c>
      <c r="E1512" s="7" t="s">
        <v>2261</v>
      </c>
    </row>
    <row r="1513" spans="2:5">
      <c r="B1513" s="7" t="s">
        <v>4455</v>
      </c>
      <c r="C1513" s="7">
        <v>505710</v>
      </c>
      <c r="D1513" s="7" t="s">
        <v>2213</v>
      </c>
      <c r="E1513" s="7" t="s">
        <v>2261</v>
      </c>
    </row>
    <row r="1514" spans="2:5">
      <c r="B1514" s="7" t="s">
        <v>4456</v>
      </c>
      <c r="C1514" s="7">
        <v>509546</v>
      </c>
      <c r="D1514" s="7" t="s">
        <v>2213</v>
      </c>
      <c r="E1514" s="7" t="s">
        <v>2414</v>
      </c>
    </row>
    <row r="1515" spans="2:5">
      <c r="B1515" s="7" t="s">
        <v>4457</v>
      </c>
      <c r="C1515" s="7">
        <v>533282</v>
      </c>
      <c r="D1515" s="7" t="s">
        <v>4458</v>
      </c>
      <c r="E1515" s="7" t="s">
        <v>4459</v>
      </c>
    </row>
    <row r="1516" spans="2:5">
      <c r="B1516" s="7" t="s">
        <v>4460</v>
      </c>
      <c r="C1516" s="7">
        <v>533282</v>
      </c>
      <c r="D1516" s="7" t="s">
        <v>4458</v>
      </c>
      <c r="E1516" s="7" t="s">
        <v>4459</v>
      </c>
    </row>
    <row r="1517" spans="2:5">
      <c r="B1517" s="7" t="s">
        <v>4461</v>
      </c>
      <c r="C1517" s="7">
        <v>532015</v>
      </c>
      <c r="D1517" s="7" t="s">
        <v>2213</v>
      </c>
      <c r="E1517" s="7" t="s">
        <v>2228</v>
      </c>
    </row>
    <row r="1518" spans="2:5">
      <c r="B1518" s="7" t="s">
        <v>4462</v>
      </c>
      <c r="C1518" s="7">
        <v>532015</v>
      </c>
      <c r="D1518" s="7" t="s">
        <v>2213</v>
      </c>
      <c r="E1518" s="7" t="s">
        <v>2228</v>
      </c>
    </row>
    <row r="1519" spans="2:5">
      <c r="B1519" s="7" t="s">
        <v>4463</v>
      </c>
      <c r="C1519" s="7">
        <v>501455</v>
      </c>
      <c r="D1519" s="7" t="s">
        <v>4464</v>
      </c>
      <c r="E1519" s="7" t="s">
        <v>2221</v>
      </c>
    </row>
    <row r="1520" spans="2:5">
      <c r="B1520" s="7" t="s">
        <v>4465</v>
      </c>
      <c r="C1520" s="7">
        <v>531737</v>
      </c>
      <c r="D1520" s="7" t="s">
        <v>2213</v>
      </c>
      <c r="E1520" s="7" t="s">
        <v>2634</v>
      </c>
    </row>
    <row r="1521" spans="2:5">
      <c r="B1521" s="7" t="s">
        <v>4466</v>
      </c>
      <c r="C1521" s="7">
        <v>538979</v>
      </c>
      <c r="D1521" s="7" t="s">
        <v>4467</v>
      </c>
      <c r="E1521" s="7" t="s">
        <v>2490</v>
      </c>
    </row>
    <row r="1522" spans="2:5">
      <c r="B1522" s="7" t="s">
        <v>4468</v>
      </c>
      <c r="C1522" s="7">
        <v>526797</v>
      </c>
      <c r="D1522" s="7" t="s">
        <v>4469</v>
      </c>
      <c r="E1522" s="7" t="s">
        <v>2708</v>
      </c>
    </row>
    <row r="1523" spans="2:5">
      <c r="B1523" s="7" t="s">
        <v>4470</v>
      </c>
      <c r="C1523" s="7" t="s">
        <v>2213</v>
      </c>
      <c r="D1523" s="7" t="s">
        <v>4471</v>
      </c>
      <c r="E1523" s="7" t="s">
        <v>2224</v>
      </c>
    </row>
    <row r="1524" spans="2:5">
      <c r="B1524" s="7" t="s">
        <v>4472</v>
      </c>
      <c r="C1524" s="7">
        <v>508918</v>
      </c>
      <c r="D1524" s="7" t="s">
        <v>2213</v>
      </c>
      <c r="E1524" s="7" t="s">
        <v>2318</v>
      </c>
    </row>
    <row r="1525" spans="2:5">
      <c r="B1525" s="7" t="s">
        <v>4473</v>
      </c>
      <c r="C1525" s="7">
        <v>506076</v>
      </c>
      <c r="D1525" s="7" t="s">
        <v>4474</v>
      </c>
      <c r="E1525" s="7" t="s">
        <v>3133</v>
      </c>
    </row>
    <row r="1526" spans="2:5">
      <c r="B1526" s="7" t="s">
        <v>4475</v>
      </c>
      <c r="C1526" s="7">
        <v>531449</v>
      </c>
      <c r="D1526" s="7" t="s">
        <v>2213</v>
      </c>
      <c r="E1526" s="7" t="s">
        <v>2411</v>
      </c>
    </row>
    <row r="1527" spans="2:5">
      <c r="B1527" s="7" t="s">
        <v>4476</v>
      </c>
      <c r="C1527" s="7">
        <v>501314</v>
      </c>
      <c r="D1527" s="7" t="s">
        <v>2213</v>
      </c>
      <c r="E1527" s="7" t="s">
        <v>2235</v>
      </c>
    </row>
    <row r="1528" spans="2:5">
      <c r="B1528" s="7" t="s">
        <v>4477</v>
      </c>
      <c r="C1528" s="7">
        <v>539522</v>
      </c>
      <c r="D1528" s="7" t="s">
        <v>2213</v>
      </c>
      <c r="E1528" s="7" t="s">
        <v>2659</v>
      </c>
    </row>
    <row r="1529" spans="2:5">
      <c r="B1529" s="7" t="s">
        <v>4478</v>
      </c>
      <c r="C1529" s="7">
        <v>539522</v>
      </c>
      <c r="D1529" s="7" t="s">
        <v>2213</v>
      </c>
      <c r="E1529" s="7" t="s">
        <v>2659</v>
      </c>
    </row>
    <row r="1530" spans="2:5">
      <c r="B1530" s="7" t="s">
        <v>4479</v>
      </c>
      <c r="C1530" s="7">
        <v>509152</v>
      </c>
      <c r="D1530" s="7" t="s">
        <v>4480</v>
      </c>
      <c r="E1530" s="7" t="s">
        <v>2693</v>
      </c>
    </row>
    <row r="1531" spans="2:5">
      <c r="B1531" s="7" t="s">
        <v>4481</v>
      </c>
      <c r="C1531" s="7">
        <v>511288</v>
      </c>
      <c r="D1531" s="7" t="s">
        <v>4482</v>
      </c>
      <c r="E1531" s="7" t="s">
        <v>2271</v>
      </c>
    </row>
    <row r="1532" spans="2:5">
      <c r="B1532" s="7" t="s">
        <v>4483</v>
      </c>
      <c r="C1532" s="7">
        <v>511543</v>
      </c>
      <c r="D1532" s="7" t="s">
        <v>2213</v>
      </c>
      <c r="E1532" s="7" t="s">
        <v>2230</v>
      </c>
    </row>
    <row r="1533" spans="2:5">
      <c r="B1533" s="7" t="s">
        <v>4484</v>
      </c>
      <c r="C1533" s="7">
        <v>530605</v>
      </c>
      <c r="D1533" s="7" t="s">
        <v>2213</v>
      </c>
      <c r="E1533" s="7" t="s">
        <v>2228</v>
      </c>
    </row>
    <row r="1534" spans="2:5">
      <c r="B1534" s="7" t="s">
        <v>4485</v>
      </c>
      <c r="C1534" s="7">
        <v>530469</v>
      </c>
      <c r="D1534" s="7" t="s">
        <v>2213</v>
      </c>
      <c r="E1534" s="7" t="s">
        <v>2230</v>
      </c>
    </row>
    <row r="1535" spans="2:5">
      <c r="B1535" s="7" t="s">
        <v>4486</v>
      </c>
      <c r="C1535" s="7">
        <v>532951</v>
      </c>
      <c r="D1535" s="7" t="s">
        <v>4487</v>
      </c>
      <c r="E1535" s="7" t="s">
        <v>2199</v>
      </c>
    </row>
    <row r="1536" spans="2:5">
      <c r="B1536" s="7" t="s">
        <v>4488</v>
      </c>
      <c r="C1536" s="7">
        <v>532139</v>
      </c>
      <c r="D1536" s="7" t="s">
        <v>2213</v>
      </c>
      <c r="E1536" s="7" t="s">
        <v>2543</v>
      </c>
    </row>
    <row r="1537" spans="2:5">
      <c r="B1537" s="7" t="s">
        <v>4489</v>
      </c>
      <c r="C1537" s="7">
        <v>532775</v>
      </c>
      <c r="D1537" s="7" t="s">
        <v>4490</v>
      </c>
      <c r="E1537" s="7" t="s">
        <v>2359</v>
      </c>
    </row>
    <row r="1538" spans="2:5">
      <c r="B1538" s="7" t="s">
        <v>4491</v>
      </c>
      <c r="C1538" s="7">
        <v>500160</v>
      </c>
      <c r="D1538" s="7" t="s">
        <v>4492</v>
      </c>
      <c r="E1538" s="7" t="s">
        <v>3160</v>
      </c>
    </row>
    <row r="1539" spans="2:5">
      <c r="B1539" s="7" t="s">
        <v>4493</v>
      </c>
      <c r="C1539" s="7">
        <v>500170</v>
      </c>
      <c r="D1539" s="7" t="s">
        <v>4494</v>
      </c>
      <c r="E1539" s="7" t="s">
        <v>2228</v>
      </c>
    </row>
    <row r="1540" spans="2:5">
      <c r="B1540" s="7" t="s">
        <v>4495</v>
      </c>
      <c r="C1540" s="7">
        <v>532744</v>
      </c>
      <c r="D1540" s="7" t="s">
        <v>4496</v>
      </c>
      <c r="E1540" s="7" t="s">
        <v>2228</v>
      </c>
    </row>
    <row r="1541" spans="2:5">
      <c r="B1541" s="7" t="s">
        <v>4497</v>
      </c>
      <c r="C1541" s="7">
        <v>540602</v>
      </c>
      <c r="D1541" s="7" t="s">
        <v>4498</v>
      </c>
      <c r="E1541" s="7" t="s">
        <v>3160</v>
      </c>
    </row>
    <row r="1542" spans="2:5">
      <c r="B1542" s="7" t="s">
        <v>4499</v>
      </c>
      <c r="C1542" s="7">
        <v>539479</v>
      </c>
      <c r="D1542" s="7" t="s">
        <v>2213</v>
      </c>
      <c r="E1542" s="7" t="s">
        <v>2221</v>
      </c>
    </row>
    <row r="1543" spans="2:5">
      <c r="B1543" s="7" t="s">
        <v>4500</v>
      </c>
      <c r="C1543" s="7">
        <v>509079</v>
      </c>
      <c r="D1543" s="7" t="s">
        <v>4501</v>
      </c>
      <c r="E1543" s="7" t="s">
        <v>2251</v>
      </c>
    </row>
    <row r="1544" spans="2:5">
      <c r="B1544" s="7" t="s">
        <v>4502</v>
      </c>
      <c r="C1544" s="7">
        <v>530001</v>
      </c>
      <c r="D1544" s="7" t="s">
        <v>4503</v>
      </c>
      <c r="E1544" s="7" t="s">
        <v>2261</v>
      </c>
    </row>
    <row r="1545" spans="2:5">
      <c r="B1545" s="7" t="s">
        <v>4504</v>
      </c>
      <c r="C1545" s="7">
        <v>524226</v>
      </c>
      <c r="D1545" s="7" t="s">
        <v>4505</v>
      </c>
      <c r="E1545" s="7" t="s">
        <v>2411</v>
      </c>
    </row>
    <row r="1546" spans="2:5">
      <c r="B1546" s="7" t="s">
        <v>4506</v>
      </c>
      <c r="C1546" s="7">
        <v>522217</v>
      </c>
      <c r="D1546" s="7" t="s">
        <v>4507</v>
      </c>
      <c r="E1546" s="7" t="s">
        <v>2291</v>
      </c>
    </row>
    <row r="1547" spans="2:5">
      <c r="B1547" s="7" t="s">
        <v>4508</v>
      </c>
      <c r="C1547" s="7">
        <v>523768</v>
      </c>
      <c r="D1547" s="7" t="s">
        <v>2213</v>
      </c>
      <c r="E1547" s="7" t="s">
        <v>2741</v>
      </c>
    </row>
    <row r="1548" spans="2:5">
      <c r="B1548" s="7" t="s">
        <v>4509</v>
      </c>
      <c r="C1548" s="7">
        <v>513507</v>
      </c>
      <c r="D1548" s="7" t="s">
        <v>2213</v>
      </c>
      <c r="E1548" s="7" t="s">
        <v>2536</v>
      </c>
    </row>
    <row r="1549" spans="2:5">
      <c r="B1549" s="7" t="s">
        <v>4510</v>
      </c>
      <c r="C1549" s="7">
        <v>514386</v>
      </c>
      <c r="D1549" s="7" t="s">
        <v>2213</v>
      </c>
      <c r="E1549" s="7" t="s">
        <v>2228</v>
      </c>
    </row>
    <row r="1550" spans="2:5">
      <c r="B1550" s="7" t="s">
        <v>4511</v>
      </c>
      <c r="C1550" s="7">
        <v>526965</v>
      </c>
      <c r="D1550" s="7" t="s">
        <v>2213</v>
      </c>
      <c r="E1550" s="7" t="s">
        <v>2408</v>
      </c>
    </row>
    <row r="1551" spans="2:5">
      <c r="B1551" s="7" t="s">
        <v>4512</v>
      </c>
      <c r="C1551" s="7">
        <v>511441</v>
      </c>
      <c r="D1551" s="7" t="s">
        <v>2213</v>
      </c>
      <c r="E1551" s="7" t="s">
        <v>2196</v>
      </c>
    </row>
    <row r="1552" spans="2:5">
      <c r="B1552" s="7" t="s">
        <v>4513</v>
      </c>
      <c r="C1552" s="7">
        <v>500173</v>
      </c>
      <c r="D1552" s="7" t="s">
        <v>4514</v>
      </c>
      <c r="E1552" s="7" t="s">
        <v>3249</v>
      </c>
    </row>
    <row r="1553" spans="2:5">
      <c r="B1553" s="7" t="s">
        <v>4515</v>
      </c>
      <c r="C1553" s="7">
        <v>531410</v>
      </c>
      <c r="D1553" s="7" t="s">
        <v>2213</v>
      </c>
      <c r="E1553" s="7" t="s">
        <v>2518</v>
      </c>
    </row>
    <row r="1554" spans="2:5">
      <c r="B1554" s="7" t="s">
        <v>4516</v>
      </c>
      <c r="C1554" s="7">
        <v>539336</v>
      </c>
      <c r="D1554" s="7" t="s">
        <v>4517</v>
      </c>
      <c r="E1554" s="7" t="s">
        <v>2344</v>
      </c>
    </row>
    <row r="1555" spans="2:5">
      <c r="B1555" s="7" t="s">
        <v>4518</v>
      </c>
      <c r="C1555" s="7">
        <v>507960</v>
      </c>
      <c r="D1555" s="7" t="s">
        <v>2213</v>
      </c>
      <c r="E1555" s="7" t="s">
        <v>2414</v>
      </c>
    </row>
    <row r="1556" spans="2:5">
      <c r="B1556" s="7" t="s">
        <v>4519</v>
      </c>
      <c r="C1556" s="7">
        <v>540938</v>
      </c>
      <c r="D1556" s="7" t="s">
        <v>2213</v>
      </c>
      <c r="E1556" s="7" t="s">
        <v>2228</v>
      </c>
    </row>
    <row r="1557" spans="2:5">
      <c r="B1557" s="7" t="s">
        <v>4520</v>
      </c>
      <c r="C1557" s="7">
        <v>517300</v>
      </c>
      <c r="D1557" s="7" t="s">
        <v>4521</v>
      </c>
      <c r="E1557" s="7" t="s">
        <v>2352</v>
      </c>
    </row>
    <row r="1558" spans="2:5">
      <c r="B1558" s="7" t="s">
        <v>4522</v>
      </c>
      <c r="C1558" s="7">
        <v>517372</v>
      </c>
      <c r="D1558" s="7" t="s">
        <v>2213</v>
      </c>
      <c r="E1558" s="7" t="s">
        <v>3133</v>
      </c>
    </row>
    <row r="1559" spans="2:5">
      <c r="B1559" s="7" t="s">
        <v>4523</v>
      </c>
      <c r="C1559" s="7">
        <v>531341</v>
      </c>
      <c r="D1559" s="7" t="s">
        <v>2213</v>
      </c>
      <c r="E1559" s="7" t="s">
        <v>2230</v>
      </c>
    </row>
    <row r="1560" spans="2:5">
      <c r="B1560" s="7" t="s">
        <v>4524</v>
      </c>
      <c r="C1560" s="7">
        <v>500174</v>
      </c>
      <c r="D1560" s="7" t="s">
        <v>4525</v>
      </c>
      <c r="E1560" s="7" t="s">
        <v>2230</v>
      </c>
    </row>
    <row r="1561" spans="2:5">
      <c r="B1561" s="7" t="s">
        <v>4526</v>
      </c>
      <c r="C1561" s="7">
        <v>524754</v>
      </c>
      <c r="D1561" s="7" t="s">
        <v>2213</v>
      </c>
      <c r="E1561" s="7" t="s">
        <v>3178</v>
      </c>
    </row>
    <row r="1562" spans="2:5">
      <c r="B1562" s="7" t="s">
        <v>4527</v>
      </c>
      <c r="C1562" s="7">
        <v>531881</v>
      </c>
      <c r="D1562" s="7" t="s">
        <v>2213</v>
      </c>
      <c r="E1562" s="7" t="s">
        <v>2235</v>
      </c>
    </row>
    <row r="1563" spans="2:5">
      <c r="B1563" s="7" t="s">
        <v>4528</v>
      </c>
      <c r="C1563" s="7">
        <v>532181</v>
      </c>
      <c r="D1563" s="7" t="s">
        <v>4529</v>
      </c>
      <c r="E1563" s="7" t="s">
        <v>2891</v>
      </c>
    </row>
    <row r="1564" spans="2:5">
      <c r="B1564" s="7" t="s">
        <v>4530</v>
      </c>
      <c r="C1564" s="7">
        <v>500670</v>
      </c>
      <c r="D1564" s="7" t="s">
        <v>4531</v>
      </c>
      <c r="E1564" s="7" t="s">
        <v>2721</v>
      </c>
    </row>
    <row r="1565" spans="2:5">
      <c r="B1565" s="7" t="s">
        <v>4532</v>
      </c>
      <c r="C1565" s="7">
        <v>513536</v>
      </c>
      <c r="D1565" s="7" t="s">
        <v>2213</v>
      </c>
      <c r="E1565" s="7" t="s">
        <v>2276</v>
      </c>
    </row>
    <row r="1566" spans="2:5">
      <c r="B1566" s="7" t="s">
        <v>4533</v>
      </c>
      <c r="C1566" s="7">
        <v>506858</v>
      </c>
      <c r="D1566" s="7" t="s">
        <v>2213</v>
      </c>
      <c r="E1566" s="7" t="s">
        <v>2590</v>
      </c>
    </row>
    <row r="1567" spans="2:5">
      <c r="B1567" s="7" t="s">
        <v>4534</v>
      </c>
      <c r="C1567" s="7">
        <v>533248</v>
      </c>
      <c r="D1567" s="7" t="s">
        <v>4535</v>
      </c>
      <c r="E1567" s="7" t="s">
        <v>2349</v>
      </c>
    </row>
    <row r="1568" spans="2:5">
      <c r="B1568" s="7" t="s">
        <v>4536</v>
      </c>
      <c r="C1568" s="7">
        <v>517288</v>
      </c>
      <c r="D1568" s="7" t="s">
        <v>2213</v>
      </c>
      <c r="E1568" s="7" t="s">
        <v>2511</v>
      </c>
    </row>
    <row r="1569" spans="2:5">
      <c r="B1569" s="7" t="s">
        <v>4537</v>
      </c>
      <c r="C1569" s="7">
        <v>523836</v>
      </c>
      <c r="D1569" s="7" t="s">
        <v>4538</v>
      </c>
      <c r="E1569" s="7" t="s">
        <v>2408</v>
      </c>
    </row>
    <row r="1570" spans="2:5">
      <c r="B1570" s="7" t="s">
        <v>4539</v>
      </c>
      <c r="C1570" s="7">
        <v>518029</v>
      </c>
      <c r="D1570" s="7" t="s">
        <v>4540</v>
      </c>
      <c r="E1570" s="7" t="s">
        <v>2226</v>
      </c>
    </row>
    <row r="1571" spans="2:5">
      <c r="B1571" s="7" t="s">
        <v>4541</v>
      </c>
      <c r="C1571" s="7">
        <v>500690</v>
      </c>
      <c r="D1571" s="7" t="s">
        <v>4542</v>
      </c>
      <c r="E1571" s="7" t="s">
        <v>2721</v>
      </c>
    </row>
    <row r="1572" spans="2:5">
      <c r="B1572" s="7" t="s">
        <v>4543</v>
      </c>
      <c r="C1572" s="7">
        <v>532160</v>
      </c>
      <c r="D1572" s="7" t="s">
        <v>2213</v>
      </c>
      <c r="E1572" s="7" t="s">
        <v>4544</v>
      </c>
    </row>
    <row r="1573" spans="2:5">
      <c r="B1573" s="7" t="s">
        <v>4545</v>
      </c>
      <c r="C1573" s="7">
        <v>532702</v>
      </c>
      <c r="D1573" s="7" t="s">
        <v>4546</v>
      </c>
      <c r="E1573" s="7" t="s">
        <v>2238</v>
      </c>
    </row>
    <row r="1574" spans="2:5">
      <c r="B1574" s="7" t="s">
        <v>4547</v>
      </c>
      <c r="C1574" s="7">
        <v>524314</v>
      </c>
      <c r="D1574" s="7" t="s">
        <v>2213</v>
      </c>
      <c r="E1574" s="7" t="s">
        <v>2251</v>
      </c>
    </row>
    <row r="1575" spans="2:5">
      <c r="B1575" s="7" t="s">
        <v>4548</v>
      </c>
      <c r="C1575" s="7">
        <v>506879</v>
      </c>
      <c r="D1575" s="7" t="s">
        <v>2213</v>
      </c>
      <c r="E1575" s="7" t="s">
        <v>2251</v>
      </c>
    </row>
    <row r="1576" spans="2:5">
      <c r="B1576" s="7" t="s">
        <v>4549</v>
      </c>
      <c r="C1576" s="7">
        <v>513337</v>
      </c>
      <c r="D1576" s="7" t="s">
        <v>2213</v>
      </c>
      <c r="E1576" s="7" t="s">
        <v>2333</v>
      </c>
    </row>
    <row r="1577" spans="2:5">
      <c r="B1577" s="7" t="s">
        <v>4550</v>
      </c>
      <c r="C1577" s="7">
        <v>506640</v>
      </c>
      <c r="D1577" s="7" t="s">
        <v>2213</v>
      </c>
      <c r="E1577" s="7" t="s">
        <v>2261</v>
      </c>
    </row>
    <row r="1578" spans="2:5">
      <c r="B1578" s="7" t="s">
        <v>4551</v>
      </c>
      <c r="C1578" s="7">
        <v>506640</v>
      </c>
      <c r="D1578" s="7" t="s">
        <v>2213</v>
      </c>
      <c r="E1578" s="7" t="s">
        <v>2261</v>
      </c>
    </row>
    <row r="1579" spans="2:5">
      <c r="B1579" s="7" t="s">
        <v>4552</v>
      </c>
      <c r="C1579" s="7">
        <v>538567</v>
      </c>
      <c r="D1579" s="7" t="s">
        <v>4553</v>
      </c>
      <c r="E1579" s="7" t="s">
        <v>2423</v>
      </c>
    </row>
    <row r="1580" spans="2:5">
      <c r="B1580" s="7" t="s">
        <v>4554</v>
      </c>
      <c r="C1580" s="7">
        <v>538567</v>
      </c>
      <c r="D1580" s="7" t="s">
        <v>4553</v>
      </c>
      <c r="E1580" s="7" t="s">
        <v>2423</v>
      </c>
    </row>
    <row r="1581" spans="2:5">
      <c r="B1581" s="7" t="s">
        <v>4555</v>
      </c>
      <c r="C1581" s="7">
        <v>532425</v>
      </c>
      <c r="D1581" s="7" t="s">
        <v>2213</v>
      </c>
      <c r="E1581" s="7" t="s">
        <v>2261</v>
      </c>
    </row>
    <row r="1582" spans="2:5">
      <c r="B1582" s="7" t="s">
        <v>4556</v>
      </c>
      <c r="C1582" s="7">
        <v>532457</v>
      </c>
      <c r="D1582" s="7" t="s">
        <v>4557</v>
      </c>
      <c r="E1582" s="7" t="s">
        <v>2261</v>
      </c>
    </row>
    <row r="1583" spans="2:5">
      <c r="B1583" s="7" t="s">
        <v>4558</v>
      </c>
      <c r="C1583" s="7">
        <v>523277</v>
      </c>
      <c r="D1583" s="7" t="s">
        <v>2213</v>
      </c>
      <c r="E1583" s="7" t="s">
        <v>2216</v>
      </c>
    </row>
    <row r="1584" spans="2:5">
      <c r="B1584" s="7" t="s">
        <v>4559</v>
      </c>
      <c r="C1584" s="7">
        <v>532708</v>
      </c>
      <c r="D1584" s="7" t="s">
        <v>4560</v>
      </c>
      <c r="E1584" s="7" t="s">
        <v>2352</v>
      </c>
    </row>
    <row r="1585" spans="2:5">
      <c r="B1585" s="7" t="s">
        <v>4561</v>
      </c>
      <c r="C1585" s="7">
        <v>530141</v>
      </c>
      <c r="D1585" s="7" t="s">
        <v>2213</v>
      </c>
      <c r="E1585" s="7" t="s">
        <v>2299</v>
      </c>
    </row>
    <row r="1586" spans="2:5">
      <c r="B1586" s="7" t="s">
        <v>4562</v>
      </c>
      <c r="C1586" s="7">
        <v>533275</v>
      </c>
      <c r="D1586" s="7" t="s">
        <v>4563</v>
      </c>
      <c r="E1586" s="7" t="s">
        <v>2245</v>
      </c>
    </row>
    <row r="1587" spans="2:5">
      <c r="B1587" s="7" t="s">
        <v>4564</v>
      </c>
      <c r="C1587" s="7">
        <v>541019</v>
      </c>
      <c r="D1587" s="7" t="s">
        <v>4565</v>
      </c>
      <c r="E1587" s="7" t="s">
        <v>2611</v>
      </c>
    </row>
    <row r="1588" spans="2:5">
      <c r="B1588" s="7" t="s">
        <v>4566</v>
      </c>
      <c r="C1588" s="7">
        <v>539337</v>
      </c>
      <c r="D1588" s="7" t="s">
        <v>2213</v>
      </c>
      <c r="E1588" s="7" t="s">
        <v>2408</v>
      </c>
    </row>
    <row r="1589" spans="2:5">
      <c r="B1589" s="7" t="s">
        <v>4567</v>
      </c>
      <c r="C1589" s="7">
        <v>502873</v>
      </c>
      <c r="D1589" s="7" t="s">
        <v>2213</v>
      </c>
      <c r="E1589" s="7" t="s">
        <v>2228</v>
      </c>
    </row>
    <row r="1590" spans="2:5">
      <c r="B1590" s="7" t="s">
        <v>4568</v>
      </c>
      <c r="C1590" s="7">
        <v>532145</v>
      </c>
      <c r="D1590" s="7" t="s">
        <v>2213</v>
      </c>
      <c r="E1590" s="7" t="s">
        <v>2414</v>
      </c>
    </row>
    <row r="1591" spans="2:5">
      <c r="B1591" s="7" t="s">
        <v>4569</v>
      </c>
      <c r="C1591" s="7">
        <v>532145</v>
      </c>
      <c r="D1591" s="7" t="s">
        <v>2213</v>
      </c>
      <c r="E1591" s="7" t="s">
        <v>2414</v>
      </c>
    </row>
    <row r="1592" spans="2:5">
      <c r="B1592" s="7" t="s">
        <v>4570</v>
      </c>
      <c r="C1592" s="7">
        <v>539854</v>
      </c>
      <c r="D1592" s="7" t="s">
        <v>2213</v>
      </c>
      <c r="E1592" s="7" t="s">
        <v>2411</v>
      </c>
    </row>
    <row r="1593" spans="2:5">
      <c r="B1593" s="7" t="s">
        <v>4571</v>
      </c>
      <c r="C1593" s="7">
        <v>515147</v>
      </c>
      <c r="D1593" s="7" t="s">
        <v>2213</v>
      </c>
      <c r="E1593" s="7" t="s">
        <v>2408</v>
      </c>
    </row>
    <row r="1594" spans="2:5">
      <c r="B1594" s="7" t="s">
        <v>4572</v>
      </c>
      <c r="C1594" s="7">
        <v>509597</v>
      </c>
      <c r="D1594" s="7" t="s">
        <v>2213</v>
      </c>
      <c r="E1594" s="7" t="s">
        <v>2373</v>
      </c>
    </row>
    <row r="1595" spans="2:5">
      <c r="B1595" s="7" t="s">
        <v>4573</v>
      </c>
      <c r="C1595" s="7">
        <v>531971</v>
      </c>
      <c r="D1595" s="7" t="s">
        <v>2213</v>
      </c>
      <c r="E1595" s="7" t="s">
        <v>2228</v>
      </c>
    </row>
    <row r="1596" spans="2:5">
      <c r="B1596" s="7" t="s">
        <v>4574</v>
      </c>
      <c r="C1596" s="7">
        <v>538081</v>
      </c>
      <c r="D1596" s="7" t="s">
        <v>2213</v>
      </c>
      <c r="E1596" s="7" t="s">
        <v>2228</v>
      </c>
    </row>
    <row r="1597" spans="2:5">
      <c r="B1597" s="7" t="s">
        <v>4575</v>
      </c>
      <c r="C1597" s="7">
        <v>512604</v>
      </c>
      <c r="D1597" s="7" t="s">
        <v>2213</v>
      </c>
      <c r="E1597" s="7" t="s">
        <v>2327</v>
      </c>
    </row>
    <row r="1598" spans="2:5">
      <c r="B1598" s="7" t="s">
        <v>4576</v>
      </c>
      <c r="C1598" s="7">
        <v>542682</v>
      </c>
      <c r="D1598" s="7" t="s">
        <v>4577</v>
      </c>
      <c r="E1598" s="7" t="s">
        <v>2221</v>
      </c>
    </row>
    <row r="1599" spans="2:5">
      <c r="B1599" s="7" t="s">
        <v>4578</v>
      </c>
      <c r="C1599" s="7">
        <v>590043</v>
      </c>
      <c r="D1599" s="7" t="s">
        <v>4579</v>
      </c>
      <c r="E1599" s="7" t="s">
        <v>2568</v>
      </c>
    </row>
    <row r="1600" spans="2:5">
      <c r="B1600" s="7" t="s">
        <v>4580</v>
      </c>
      <c r="C1600" s="7">
        <v>506024</v>
      </c>
      <c r="D1600" s="7" t="s">
        <v>2213</v>
      </c>
      <c r="E1600" s="7" t="s">
        <v>2245</v>
      </c>
    </row>
    <row r="1601" spans="2:5">
      <c r="B1601" s="7" t="s">
        <v>4581</v>
      </c>
      <c r="C1601" s="7">
        <v>526931</v>
      </c>
      <c r="D1601" s="7" t="s">
        <v>2213</v>
      </c>
      <c r="E1601" s="7" t="s">
        <v>2398</v>
      </c>
    </row>
    <row r="1602" spans="2:5">
      <c r="B1602" s="7" t="s">
        <v>4582</v>
      </c>
      <c r="C1602" s="7">
        <v>530055</v>
      </c>
      <c r="D1602" s="7" t="s">
        <v>2213</v>
      </c>
      <c r="E1602" s="7" t="s">
        <v>2634</v>
      </c>
    </row>
    <row r="1603" spans="2:5">
      <c r="B1603" s="7" t="s">
        <v>4583</v>
      </c>
      <c r="C1603" s="7">
        <v>500467</v>
      </c>
      <c r="D1603" s="7" t="s">
        <v>4584</v>
      </c>
      <c r="E1603" s="7" t="s">
        <v>2693</v>
      </c>
    </row>
    <row r="1604" spans="2:5">
      <c r="B1604" s="7" t="s">
        <v>4585</v>
      </c>
      <c r="C1604" s="7">
        <v>532855</v>
      </c>
      <c r="D1604" s="7" t="s">
        <v>2213</v>
      </c>
      <c r="E1604" s="7" t="s">
        <v>2233</v>
      </c>
    </row>
    <row r="1605" spans="2:5">
      <c r="B1605" s="7" t="s">
        <v>4586</v>
      </c>
      <c r="C1605" s="7">
        <v>530927</v>
      </c>
      <c r="D1605" s="7" t="s">
        <v>2213</v>
      </c>
      <c r="E1605" s="7" t="s">
        <v>4544</v>
      </c>
    </row>
    <row r="1606" spans="2:5">
      <c r="B1606" s="7" t="s">
        <v>4587</v>
      </c>
      <c r="C1606" s="7">
        <v>524080</v>
      </c>
      <c r="D1606" s="7" t="s">
        <v>2213</v>
      </c>
      <c r="E1606" s="7" t="s">
        <v>2261</v>
      </c>
    </row>
    <row r="1607" spans="2:5">
      <c r="B1607" s="7" t="s">
        <v>4588</v>
      </c>
      <c r="C1607" s="7">
        <v>780014</v>
      </c>
      <c r="D1607" s="7" t="s">
        <v>2213</v>
      </c>
      <c r="E1607" s="7" t="s">
        <v>2304</v>
      </c>
    </row>
    <row r="1608" spans="2:5">
      <c r="B1608" s="7" t="s">
        <v>4589</v>
      </c>
      <c r="C1608" s="7">
        <v>531387</v>
      </c>
      <c r="D1608" s="7" t="s">
        <v>2213</v>
      </c>
      <c r="E1608" s="7" t="s">
        <v>2230</v>
      </c>
    </row>
    <row r="1609" spans="2:5">
      <c r="B1609" s="7" t="s">
        <v>4590</v>
      </c>
      <c r="C1609" s="7">
        <v>509073</v>
      </c>
      <c r="D1609" s="7" t="s">
        <v>4591</v>
      </c>
      <c r="E1609" s="7" t="s">
        <v>4592</v>
      </c>
    </row>
    <row r="1610" spans="2:5">
      <c r="B1610" s="7" t="s">
        <v>4593</v>
      </c>
      <c r="C1610" s="7">
        <v>533162</v>
      </c>
      <c r="D1610" s="7" t="s">
        <v>4594</v>
      </c>
      <c r="E1610" s="7" t="s">
        <v>2952</v>
      </c>
    </row>
    <row r="1611" spans="2:5">
      <c r="B1611" s="7" t="s">
        <v>4595</v>
      </c>
      <c r="C1611" s="7">
        <v>531531</v>
      </c>
      <c r="D1611" s="7" t="s">
        <v>4596</v>
      </c>
      <c r="E1611" s="7" t="s">
        <v>2273</v>
      </c>
    </row>
    <row r="1612" spans="2:5">
      <c r="B1612" s="7" t="s">
        <v>4597</v>
      </c>
      <c r="C1612" s="7">
        <v>517354</v>
      </c>
      <c r="D1612" s="7" t="s">
        <v>4598</v>
      </c>
      <c r="E1612" s="7" t="s">
        <v>2511</v>
      </c>
    </row>
    <row r="1613" spans="2:5">
      <c r="B1613" s="7" t="s">
        <v>4599</v>
      </c>
      <c r="C1613" s="7">
        <v>517354</v>
      </c>
      <c r="D1613" s="7" t="s">
        <v>4598</v>
      </c>
      <c r="E1613" s="7" t="s">
        <v>2511</v>
      </c>
    </row>
    <row r="1614" spans="2:5">
      <c r="B1614" s="7" t="s">
        <v>4600</v>
      </c>
      <c r="C1614" s="7">
        <v>539176</v>
      </c>
      <c r="D1614" s="7" t="s">
        <v>2213</v>
      </c>
      <c r="E1614" s="7" t="s">
        <v>2221</v>
      </c>
    </row>
    <row r="1615" spans="2:5">
      <c r="B1615" s="7" t="s">
        <v>4601</v>
      </c>
      <c r="C1615" s="7">
        <v>508486</v>
      </c>
      <c r="D1615" s="7" t="s">
        <v>2213</v>
      </c>
      <c r="E1615" s="7" t="s">
        <v>3259</v>
      </c>
    </row>
    <row r="1616" spans="2:5">
      <c r="B1616" s="7" t="s">
        <v>4602</v>
      </c>
      <c r="C1616" s="7">
        <v>532467</v>
      </c>
      <c r="D1616" s="7" t="s">
        <v>2213</v>
      </c>
      <c r="E1616" s="7" t="s">
        <v>2216</v>
      </c>
    </row>
    <row r="1617" spans="2:5">
      <c r="B1617" s="7" t="s">
        <v>4603</v>
      </c>
      <c r="C1617" s="7">
        <v>532334</v>
      </c>
      <c r="D1617" s="7" t="s">
        <v>2213</v>
      </c>
      <c r="E1617" s="7" t="s">
        <v>2299</v>
      </c>
    </row>
    <row r="1618" spans="2:5">
      <c r="B1618" s="7" t="s">
        <v>4604</v>
      </c>
      <c r="C1618" s="7">
        <v>508956</v>
      </c>
      <c r="D1618" s="7" t="s">
        <v>2213</v>
      </c>
      <c r="E1618" s="7" t="s">
        <v>2230</v>
      </c>
    </row>
    <row r="1619" spans="2:5">
      <c r="B1619" s="7" t="s">
        <v>4605</v>
      </c>
      <c r="C1619" s="7">
        <v>532333</v>
      </c>
      <c r="D1619" s="7" t="s">
        <v>2213</v>
      </c>
      <c r="E1619" s="7" t="s">
        <v>2196</v>
      </c>
    </row>
    <row r="1620" spans="2:5">
      <c r="B1620" s="7" t="s">
        <v>4606</v>
      </c>
      <c r="C1620" s="7">
        <v>532216</v>
      </c>
      <c r="D1620" s="7" t="s">
        <v>4607</v>
      </c>
      <c r="E1620" s="7" t="s">
        <v>2230</v>
      </c>
    </row>
    <row r="1621" spans="2:5">
      <c r="B1621" s="7" t="s">
        <v>4608</v>
      </c>
      <c r="C1621" s="7">
        <v>517271</v>
      </c>
      <c r="D1621" s="7" t="s">
        <v>4609</v>
      </c>
      <c r="E1621" s="7" t="s">
        <v>2511</v>
      </c>
    </row>
    <row r="1622" spans="2:5">
      <c r="B1622" s="7" t="s">
        <v>4610</v>
      </c>
      <c r="C1622" s="7">
        <v>539224</v>
      </c>
      <c r="D1622" s="7" t="s">
        <v>2213</v>
      </c>
      <c r="E1622" s="7" t="s">
        <v>2202</v>
      </c>
    </row>
    <row r="1623" spans="2:5">
      <c r="B1623" s="7" t="s">
        <v>4611</v>
      </c>
      <c r="C1623" s="7">
        <v>500179</v>
      </c>
      <c r="D1623" s="7" t="s">
        <v>4612</v>
      </c>
      <c r="E1623" s="7" t="s">
        <v>2538</v>
      </c>
    </row>
    <row r="1624" spans="2:5">
      <c r="B1624" s="7" t="s">
        <v>4613</v>
      </c>
      <c r="C1624" s="7">
        <v>532281</v>
      </c>
      <c r="D1624" s="7" t="s">
        <v>4614</v>
      </c>
      <c r="E1624" s="7" t="s">
        <v>2199</v>
      </c>
    </row>
    <row r="1625" spans="2:5">
      <c r="B1625" s="7" t="s">
        <v>4615</v>
      </c>
      <c r="C1625" s="7">
        <v>541729</v>
      </c>
      <c r="D1625" s="7" t="s">
        <v>4616</v>
      </c>
      <c r="E1625" s="7" t="s">
        <v>4617</v>
      </c>
    </row>
    <row r="1626" spans="2:5">
      <c r="B1626" s="7" t="s">
        <v>4618</v>
      </c>
      <c r="C1626" s="7">
        <v>500180</v>
      </c>
      <c r="D1626" s="7" t="s">
        <v>4619</v>
      </c>
      <c r="E1626" s="7" t="s">
        <v>2531</v>
      </c>
    </row>
    <row r="1627" spans="2:5">
      <c r="B1627" s="7" t="s">
        <v>4620</v>
      </c>
      <c r="C1627" s="7">
        <v>533230</v>
      </c>
      <c r="D1627" s="7" t="s">
        <v>4621</v>
      </c>
      <c r="E1627" s="7" t="s">
        <v>2196</v>
      </c>
    </row>
    <row r="1628" spans="2:5">
      <c r="B1628" s="7" t="s">
        <v>4622</v>
      </c>
      <c r="C1628" s="7">
        <v>540777</v>
      </c>
      <c r="D1628" s="7" t="s">
        <v>4623</v>
      </c>
      <c r="E1628" s="7" t="s">
        <v>4624</v>
      </c>
    </row>
    <row r="1629" spans="2:5">
      <c r="B1629" s="7" t="s">
        <v>4625</v>
      </c>
      <c r="C1629" s="7">
        <v>539787</v>
      </c>
      <c r="D1629" s="7" t="s">
        <v>4626</v>
      </c>
      <c r="E1629" s="7" t="s">
        <v>2683</v>
      </c>
    </row>
    <row r="1630" spans="2:5">
      <c r="B1630" s="7" t="s">
        <v>4627</v>
      </c>
      <c r="C1630" s="7">
        <v>503689</v>
      </c>
      <c r="D1630" s="7" t="s">
        <v>2213</v>
      </c>
      <c r="E1630" s="7" t="s">
        <v>2634</v>
      </c>
    </row>
    <row r="1631" spans="2:5">
      <c r="B1631" s="7" t="s">
        <v>4628</v>
      </c>
      <c r="C1631" s="7" t="s">
        <v>2213</v>
      </c>
      <c r="D1631" s="7" t="s">
        <v>4629</v>
      </c>
      <c r="E1631" s="7" t="s">
        <v>2224</v>
      </c>
    </row>
    <row r="1632" spans="2:5">
      <c r="B1632" s="7" t="s">
        <v>4630</v>
      </c>
      <c r="C1632" s="7">
        <v>526967</v>
      </c>
      <c r="D1632" s="7" t="s">
        <v>2213</v>
      </c>
      <c r="E1632" s="7" t="s">
        <v>2245</v>
      </c>
    </row>
    <row r="1633" spans="2:5">
      <c r="B1633" s="7" t="s">
        <v>4631</v>
      </c>
      <c r="C1633" s="7">
        <v>509631</v>
      </c>
      <c r="D1633" s="7" t="s">
        <v>4632</v>
      </c>
      <c r="E1633" s="7" t="s">
        <v>2398</v>
      </c>
    </row>
    <row r="1634" spans="2:5">
      <c r="B1634" s="7" t="s">
        <v>4633</v>
      </c>
      <c r="C1634" s="7">
        <v>500292</v>
      </c>
      <c r="D1634" s="7" t="s">
        <v>4634</v>
      </c>
      <c r="E1634" s="7" t="s">
        <v>2226</v>
      </c>
    </row>
    <row r="1635" spans="2:5">
      <c r="B1635" s="7" t="s">
        <v>4635</v>
      </c>
      <c r="C1635" s="7">
        <v>500292</v>
      </c>
      <c r="D1635" s="7" t="s">
        <v>4634</v>
      </c>
      <c r="E1635" s="7" t="s">
        <v>2226</v>
      </c>
    </row>
    <row r="1636" spans="2:5">
      <c r="B1636" s="7" t="s">
        <v>4636</v>
      </c>
      <c r="C1636" s="7">
        <v>539174</v>
      </c>
      <c r="D1636" s="7" t="s">
        <v>4637</v>
      </c>
      <c r="E1636" s="7" t="s">
        <v>2230</v>
      </c>
    </row>
    <row r="1637" spans="2:5">
      <c r="B1637" s="7" t="s">
        <v>4638</v>
      </c>
      <c r="C1637" s="7">
        <v>505520</v>
      </c>
      <c r="D1637" s="7" t="s">
        <v>2213</v>
      </c>
      <c r="E1637" s="7" t="s">
        <v>2634</v>
      </c>
    </row>
    <row r="1638" spans="2:5">
      <c r="B1638" s="7" t="s">
        <v>4639</v>
      </c>
      <c r="C1638" s="7">
        <v>531178</v>
      </c>
      <c r="D1638" s="7" t="s">
        <v>2213</v>
      </c>
      <c r="E1638" s="7" t="s">
        <v>2235</v>
      </c>
    </row>
    <row r="1639" spans="2:5">
      <c r="B1639" s="7" t="s">
        <v>4640</v>
      </c>
      <c r="C1639" s="7">
        <v>524590</v>
      </c>
      <c r="D1639" s="7" t="s">
        <v>2213</v>
      </c>
      <c r="E1639" s="7" t="s">
        <v>2235</v>
      </c>
    </row>
    <row r="1640" spans="2:5">
      <c r="B1640" s="7" t="s">
        <v>4641</v>
      </c>
      <c r="C1640" s="7">
        <v>505720</v>
      </c>
      <c r="D1640" s="7" t="s">
        <v>4642</v>
      </c>
      <c r="E1640" s="7" t="s">
        <v>2221</v>
      </c>
    </row>
    <row r="1641" spans="2:5">
      <c r="B1641" s="7" t="s">
        <v>4643</v>
      </c>
      <c r="C1641" s="7">
        <v>519552</v>
      </c>
      <c r="D1641" s="7" t="s">
        <v>4644</v>
      </c>
      <c r="E1641" s="7" t="s">
        <v>2273</v>
      </c>
    </row>
    <row r="1642" spans="2:5">
      <c r="B1642" s="7" t="s">
        <v>4645</v>
      </c>
      <c r="C1642" s="7">
        <v>500182</v>
      </c>
      <c r="D1642" s="7" t="s">
        <v>4646</v>
      </c>
      <c r="E1642" s="7" t="s">
        <v>2871</v>
      </c>
    </row>
    <row r="1643" spans="2:5">
      <c r="B1643" s="7" t="s">
        <v>4647</v>
      </c>
      <c r="C1643" s="7">
        <v>524669</v>
      </c>
      <c r="D1643" s="7" t="s">
        <v>4648</v>
      </c>
      <c r="E1643" s="7" t="s">
        <v>2251</v>
      </c>
    </row>
    <row r="1644" spans="2:5">
      <c r="B1644" s="7" t="s">
        <v>4649</v>
      </c>
      <c r="C1644" s="7">
        <v>534328</v>
      </c>
      <c r="D1644" s="7" t="s">
        <v>4650</v>
      </c>
      <c r="E1644" s="7" t="s">
        <v>2235</v>
      </c>
    </row>
    <row r="1645" spans="2:5">
      <c r="B1645" s="7" t="s">
        <v>4651</v>
      </c>
      <c r="C1645" s="7">
        <v>532129</v>
      </c>
      <c r="D1645" s="7" t="s">
        <v>4652</v>
      </c>
      <c r="E1645" s="7" t="s">
        <v>2199</v>
      </c>
    </row>
    <row r="1646" spans="2:5">
      <c r="B1646" s="7" t="s">
        <v>4653</v>
      </c>
      <c r="C1646" s="7">
        <v>504176</v>
      </c>
      <c r="D1646" s="7" t="s">
        <v>2213</v>
      </c>
      <c r="E1646" s="7" t="s">
        <v>2759</v>
      </c>
    </row>
    <row r="1647" spans="2:5">
      <c r="B1647" s="7" t="s">
        <v>4654</v>
      </c>
      <c r="C1647" s="7">
        <v>504176</v>
      </c>
      <c r="D1647" s="7" t="s">
        <v>2213</v>
      </c>
      <c r="E1647" s="7" t="s">
        <v>2759</v>
      </c>
    </row>
    <row r="1648" spans="2:5">
      <c r="B1648" s="7" t="s">
        <v>4655</v>
      </c>
      <c r="C1648" s="7">
        <v>517080</v>
      </c>
      <c r="D1648" s="7" t="s">
        <v>4656</v>
      </c>
      <c r="E1648" s="7" t="s">
        <v>2611</v>
      </c>
    </row>
    <row r="1649" spans="2:5">
      <c r="B1649" s="7" t="s">
        <v>4657</v>
      </c>
      <c r="C1649" s="7">
        <v>531301</v>
      </c>
      <c r="D1649" s="7" t="s">
        <v>2213</v>
      </c>
      <c r="E1649" s="7" t="s">
        <v>2228</v>
      </c>
    </row>
    <row r="1650" spans="2:5">
      <c r="B1650" s="7" t="s">
        <v>4658</v>
      </c>
      <c r="C1650" s="7">
        <v>524735</v>
      </c>
      <c r="D1650" s="7" t="s">
        <v>4659</v>
      </c>
      <c r="E1650" s="7" t="s">
        <v>2251</v>
      </c>
    </row>
    <row r="1651" spans="2:5">
      <c r="B1651" s="7" t="s">
        <v>4660</v>
      </c>
      <c r="C1651" s="7">
        <v>542332</v>
      </c>
      <c r="D1651" s="7" t="s">
        <v>4661</v>
      </c>
      <c r="E1651" s="7" t="s">
        <v>2196</v>
      </c>
    </row>
    <row r="1652" spans="2:5">
      <c r="B1652" s="7" t="s">
        <v>4662</v>
      </c>
      <c r="C1652" s="7">
        <v>509675</v>
      </c>
      <c r="D1652" s="7" t="s">
        <v>4663</v>
      </c>
      <c r="E1652" s="7" t="s">
        <v>2226</v>
      </c>
    </row>
    <row r="1653" spans="2:5">
      <c r="B1653" s="7" t="s">
        <v>4664</v>
      </c>
      <c r="C1653" s="7">
        <v>532847</v>
      </c>
      <c r="D1653" s="7" t="s">
        <v>4665</v>
      </c>
      <c r="E1653" s="7" t="s">
        <v>3133</v>
      </c>
    </row>
    <row r="1654" spans="2:5">
      <c r="B1654" s="7" t="s">
        <v>4666</v>
      </c>
      <c r="C1654" s="7">
        <v>505712</v>
      </c>
      <c r="D1654" s="7" t="s">
        <v>2213</v>
      </c>
      <c r="E1654" s="7" t="s">
        <v>2568</v>
      </c>
    </row>
    <row r="1655" spans="2:5">
      <c r="B1655" s="7" t="s">
        <v>4667</v>
      </c>
      <c r="C1655" s="7">
        <v>514010</v>
      </c>
      <c r="D1655" s="7" t="s">
        <v>2213</v>
      </c>
      <c r="E1655" s="7" t="s">
        <v>2228</v>
      </c>
    </row>
    <row r="1656" spans="2:5">
      <c r="B1656" s="7" t="s">
        <v>4668</v>
      </c>
      <c r="C1656" s="7">
        <v>500183</v>
      </c>
      <c r="D1656" s="7" t="s">
        <v>4669</v>
      </c>
      <c r="E1656" s="7" t="s">
        <v>2483</v>
      </c>
    </row>
    <row r="1657" spans="2:5">
      <c r="B1657" s="7" t="s">
        <v>4670</v>
      </c>
      <c r="C1657" s="7">
        <v>500184</v>
      </c>
      <c r="D1657" s="7" t="s">
        <v>4671</v>
      </c>
      <c r="E1657" s="7" t="s">
        <v>2373</v>
      </c>
    </row>
    <row r="1658" spans="2:5">
      <c r="B1658" s="7" t="s">
        <v>4672</v>
      </c>
      <c r="C1658" s="7">
        <v>526899</v>
      </c>
      <c r="D1658" s="7" t="s">
        <v>2213</v>
      </c>
      <c r="E1658" s="7" t="s">
        <v>2411</v>
      </c>
    </row>
    <row r="1659" spans="2:5">
      <c r="B1659" s="7" t="s">
        <v>4673</v>
      </c>
      <c r="C1659" s="7">
        <v>513723</v>
      </c>
      <c r="D1659" s="7" t="s">
        <v>2213</v>
      </c>
      <c r="E1659" s="7" t="s">
        <v>2741</v>
      </c>
    </row>
    <row r="1660" spans="2:5">
      <c r="B1660" s="7" t="s">
        <v>4674</v>
      </c>
      <c r="C1660" s="7">
        <v>511169</v>
      </c>
      <c r="D1660" s="7" t="s">
        <v>2213</v>
      </c>
      <c r="E1660" s="7" t="s">
        <v>2230</v>
      </c>
    </row>
    <row r="1661" spans="2:5">
      <c r="B1661" s="7" t="s">
        <v>4675</v>
      </c>
      <c r="C1661" s="7">
        <v>514043</v>
      </c>
      <c r="D1661" s="7" t="s">
        <v>4676</v>
      </c>
      <c r="E1661" s="7" t="s">
        <v>2228</v>
      </c>
    </row>
    <row r="1662" spans="2:5">
      <c r="B1662" s="7" t="s">
        <v>4677</v>
      </c>
      <c r="C1662" s="7">
        <v>531979</v>
      </c>
      <c r="D1662" s="7" t="s">
        <v>2213</v>
      </c>
      <c r="E1662" s="7" t="s">
        <v>2518</v>
      </c>
    </row>
    <row r="1663" spans="2:5">
      <c r="B1663" s="7" t="s">
        <v>4678</v>
      </c>
      <c r="C1663" s="7">
        <v>538652</v>
      </c>
      <c r="D1663" s="7" t="s">
        <v>2213</v>
      </c>
      <c r="E1663" s="7" t="s">
        <v>2235</v>
      </c>
    </row>
    <row r="1664" spans="2:5">
      <c r="B1664" s="7" t="s">
        <v>4679</v>
      </c>
      <c r="C1664" s="7">
        <v>504036</v>
      </c>
      <c r="D1664" s="7" t="s">
        <v>4680</v>
      </c>
      <c r="E1664" s="7" t="s">
        <v>2755</v>
      </c>
    </row>
    <row r="1665" spans="2:5">
      <c r="B1665" s="7" t="s">
        <v>4681</v>
      </c>
      <c r="C1665" s="7">
        <v>539114</v>
      </c>
      <c r="D1665" s="7" t="s">
        <v>2213</v>
      </c>
      <c r="E1665" s="7" t="s">
        <v>2230</v>
      </c>
    </row>
    <row r="1666" spans="2:5">
      <c r="B1666" s="7" t="s">
        <v>4682</v>
      </c>
      <c r="C1666" s="7">
        <v>503881</v>
      </c>
      <c r="D1666" s="7" t="s">
        <v>4683</v>
      </c>
      <c r="E1666" s="7" t="s">
        <v>2228</v>
      </c>
    </row>
    <row r="1667" spans="2:5">
      <c r="B1667" s="7" t="s">
        <v>4684</v>
      </c>
      <c r="C1667" s="7">
        <v>500440</v>
      </c>
      <c r="D1667" s="7" t="s">
        <v>4685</v>
      </c>
      <c r="E1667" s="7" t="s">
        <v>2518</v>
      </c>
    </row>
    <row r="1668" spans="2:5">
      <c r="B1668" s="7" t="s">
        <v>4686</v>
      </c>
      <c r="C1668" s="7" t="s">
        <v>2213</v>
      </c>
      <c r="D1668" s="7" t="s">
        <v>4687</v>
      </c>
      <c r="E1668" s="7" t="s">
        <v>2224</v>
      </c>
    </row>
    <row r="1669" spans="2:5">
      <c r="B1669" s="7" t="s">
        <v>4688</v>
      </c>
      <c r="C1669" s="7">
        <v>509895</v>
      </c>
      <c r="D1669" s="7" t="s">
        <v>2213</v>
      </c>
      <c r="E1669" s="7" t="s">
        <v>2228</v>
      </c>
    </row>
    <row r="1670" spans="2:5">
      <c r="B1670" s="7" t="s">
        <v>4689</v>
      </c>
      <c r="C1670" s="7">
        <v>532859</v>
      </c>
      <c r="D1670" s="7" t="s">
        <v>4690</v>
      </c>
      <c r="E1670" s="7" t="s">
        <v>2543</v>
      </c>
    </row>
    <row r="1671" spans="2:5">
      <c r="B1671" s="7" t="s">
        <v>4691</v>
      </c>
      <c r="C1671" s="7">
        <v>500189</v>
      </c>
      <c r="D1671" s="7" t="s">
        <v>4692</v>
      </c>
      <c r="E1671" s="7" t="s">
        <v>2952</v>
      </c>
    </row>
    <row r="1672" spans="2:5">
      <c r="B1672" s="7" t="s">
        <v>4693</v>
      </c>
      <c r="C1672" s="7">
        <v>514428</v>
      </c>
      <c r="D1672" s="7" t="s">
        <v>2213</v>
      </c>
      <c r="E1672" s="7" t="s">
        <v>2333</v>
      </c>
    </row>
    <row r="1673" spans="2:5">
      <c r="B1673" s="7" t="s">
        <v>4694</v>
      </c>
      <c r="C1673" s="7">
        <v>541154</v>
      </c>
      <c r="D1673" s="7" t="s">
        <v>4695</v>
      </c>
      <c r="E1673" s="7" t="s">
        <v>4696</v>
      </c>
    </row>
    <row r="1674" spans="2:5">
      <c r="B1674" s="7" t="s">
        <v>4697</v>
      </c>
      <c r="C1674" s="7">
        <v>531918</v>
      </c>
      <c r="D1674" s="7" t="s">
        <v>2213</v>
      </c>
      <c r="E1674" s="7" t="s">
        <v>2235</v>
      </c>
    </row>
    <row r="1675" spans="2:5">
      <c r="B1675" s="7" t="s">
        <v>4698</v>
      </c>
      <c r="C1675" s="7">
        <v>532041</v>
      </c>
      <c r="D1675" s="7" t="s">
        <v>4699</v>
      </c>
      <c r="E1675" s="7" t="s">
        <v>2306</v>
      </c>
    </row>
    <row r="1676" spans="2:5">
      <c r="B1676" s="7" t="s">
        <v>4700</v>
      </c>
      <c r="C1676" s="7">
        <v>509635</v>
      </c>
      <c r="D1676" s="7" t="s">
        <v>4701</v>
      </c>
      <c r="E1676" s="7" t="s">
        <v>2568</v>
      </c>
    </row>
    <row r="1677" spans="2:5">
      <c r="B1677" s="7" t="s">
        <v>4702</v>
      </c>
      <c r="C1677" s="7">
        <v>500185</v>
      </c>
      <c r="D1677" s="7" t="s">
        <v>4703</v>
      </c>
      <c r="E1677" s="7" t="s">
        <v>2611</v>
      </c>
    </row>
    <row r="1678" spans="2:5">
      <c r="B1678" s="7" t="s">
        <v>4704</v>
      </c>
      <c r="C1678" s="7">
        <v>513599</v>
      </c>
      <c r="D1678" s="7" t="s">
        <v>4705</v>
      </c>
      <c r="E1678" s="7" t="s">
        <v>2287</v>
      </c>
    </row>
    <row r="1679" spans="2:5">
      <c r="B1679" s="7" t="s">
        <v>4706</v>
      </c>
      <c r="C1679" s="7">
        <v>505725</v>
      </c>
      <c r="D1679" s="7" t="s">
        <v>4707</v>
      </c>
      <c r="E1679" s="7" t="s">
        <v>2398</v>
      </c>
    </row>
    <row r="1680" spans="2:5">
      <c r="B1680" s="7" t="s">
        <v>4708</v>
      </c>
      <c r="C1680" s="7">
        <v>524013</v>
      </c>
      <c r="D1680" s="7" t="s">
        <v>2213</v>
      </c>
      <c r="E1680" s="7" t="s">
        <v>2590</v>
      </c>
    </row>
    <row r="1681" spans="2:5">
      <c r="B1681" s="7" t="s">
        <v>4709</v>
      </c>
      <c r="C1681" s="7">
        <v>519126</v>
      </c>
      <c r="D1681" s="7" t="s">
        <v>2213</v>
      </c>
      <c r="E1681" s="7" t="s">
        <v>2273</v>
      </c>
    </row>
    <row r="1682" spans="2:5">
      <c r="B1682" s="7" t="s">
        <v>4710</v>
      </c>
      <c r="C1682" s="7">
        <v>505893</v>
      </c>
      <c r="D1682" s="7" t="s">
        <v>2213</v>
      </c>
      <c r="E1682" s="7" t="s">
        <v>2568</v>
      </c>
    </row>
    <row r="1683" spans="2:5">
      <c r="B1683" s="7" t="s">
        <v>4711</v>
      </c>
      <c r="C1683" s="7">
        <v>509650</v>
      </c>
      <c r="D1683" s="7" t="s">
        <v>2213</v>
      </c>
      <c r="E1683" s="7" t="s">
        <v>2271</v>
      </c>
    </row>
    <row r="1684" spans="2:5">
      <c r="B1684" s="7" t="s">
        <v>4712</v>
      </c>
      <c r="C1684" s="7">
        <v>533217</v>
      </c>
      <c r="D1684" s="7" t="s">
        <v>4713</v>
      </c>
      <c r="E1684" s="7" t="s">
        <v>2737</v>
      </c>
    </row>
    <row r="1685" spans="2:5">
      <c r="B1685" s="7" t="s">
        <v>4714</v>
      </c>
      <c r="C1685" s="7">
        <v>500500</v>
      </c>
      <c r="D1685" s="7" t="s">
        <v>4715</v>
      </c>
      <c r="E1685" s="7" t="s">
        <v>4143</v>
      </c>
    </row>
    <row r="1686" spans="2:5">
      <c r="B1686" s="7" t="s">
        <v>4716</v>
      </c>
      <c r="C1686" s="7">
        <v>500186</v>
      </c>
      <c r="D1686" s="7" t="s">
        <v>4717</v>
      </c>
      <c r="E1686" s="7" t="s">
        <v>2276</v>
      </c>
    </row>
    <row r="1687" spans="2:5">
      <c r="B1687" s="7" t="s">
        <v>4718</v>
      </c>
      <c r="C1687" s="7">
        <v>500449</v>
      </c>
      <c r="D1687" s="7" t="s">
        <v>2213</v>
      </c>
      <c r="E1687" s="7" t="s">
        <v>2261</v>
      </c>
    </row>
    <row r="1688" spans="2:5">
      <c r="B1688" s="7" t="s">
        <v>4719</v>
      </c>
      <c r="C1688" s="7">
        <v>500104</v>
      </c>
      <c r="D1688" s="7" t="s">
        <v>4720</v>
      </c>
      <c r="E1688" s="7" t="s">
        <v>3142</v>
      </c>
    </row>
    <row r="1689" spans="2:5">
      <c r="B1689" s="7" t="s">
        <v>4721</v>
      </c>
      <c r="C1689" s="7">
        <v>530315</v>
      </c>
      <c r="D1689" s="7" t="s">
        <v>2213</v>
      </c>
      <c r="E1689" s="7" t="s">
        <v>2408</v>
      </c>
    </row>
    <row r="1690" spans="2:5">
      <c r="B1690" s="7" t="s">
        <v>4722</v>
      </c>
      <c r="C1690" s="7">
        <v>500696</v>
      </c>
      <c r="D1690" s="7" t="s">
        <v>4723</v>
      </c>
      <c r="E1690" s="7" t="s">
        <v>2395</v>
      </c>
    </row>
    <row r="1691" spans="2:5">
      <c r="B1691" s="7" t="s">
        <v>4724</v>
      </c>
      <c r="C1691" s="7">
        <v>504713</v>
      </c>
      <c r="D1691" s="7" t="s">
        <v>2213</v>
      </c>
      <c r="E1691" s="7" t="s">
        <v>3133</v>
      </c>
    </row>
    <row r="1692" spans="2:5">
      <c r="B1692" s="7" t="s">
        <v>4725</v>
      </c>
      <c r="C1692" s="7">
        <v>500188</v>
      </c>
      <c r="D1692" s="7" t="s">
        <v>4726</v>
      </c>
      <c r="E1692" s="7" t="s">
        <v>4727</v>
      </c>
    </row>
    <row r="1693" spans="2:5">
      <c r="B1693" s="7" t="s">
        <v>4728</v>
      </c>
      <c r="C1693" s="7">
        <v>515145</v>
      </c>
      <c r="D1693" s="7" t="s">
        <v>4729</v>
      </c>
      <c r="E1693" s="7" t="s">
        <v>2408</v>
      </c>
    </row>
    <row r="1694" spans="2:5">
      <c r="B1694" s="7" t="s">
        <v>4730</v>
      </c>
      <c r="C1694" s="7">
        <v>513039</v>
      </c>
      <c r="D1694" s="7" t="s">
        <v>2213</v>
      </c>
      <c r="E1694" s="7" t="s">
        <v>2221</v>
      </c>
    </row>
    <row r="1695" spans="2:5">
      <c r="B1695" s="7" t="s">
        <v>4731</v>
      </c>
      <c r="C1695" s="7">
        <v>539984</v>
      </c>
      <c r="D1695" s="7" t="s">
        <v>2213</v>
      </c>
      <c r="E1695" s="7" t="s">
        <v>2755</v>
      </c>
    </row>
    <row r="1696" spans="2:5">
      <c r="B1696" s="7" t="s">
        <v>4732</v>
      </c>
      <c r="C1696" s="7">
        <v>530853</v>
      </c>
      <c r="D1696" s="7" t="s">
        <v>2213</v>
      </c>
      <c r="E1696" s="7" t="s">
        <v>4032</v>
      </c>
    </row>
    <row r="1697" spans="2:5">
      <c r="B1697" s="7" t="s">
        <v>4733</v>
      </c>
      <c r="C1697" s="7">
        <v>531743</v>
      </c>
      <c r="D1697" s="7" t="s">
        <v>2213</v>
      </c>
      <c r="E1697" s="7" t="s">
        <v>2235</v>
      </c>
    </row>
    <row r="1698" spans="2:5">
      <c r="B1698" s="7" t="s">
        <v>4734</v>
      </c>
      <c r="C1698" s="7">
        <v>590018</v>
      </c>
      <c r="D1698" s="7" t="s">
        <v>4735</v>
      </c>
      <c r="E1698" s="7" t="s">
        <v>2245</v>
      </c>
    </row>
    <row r="1699" spans="2:5">
      <c r="B1699" s="7" t="s">
        <v>4736</v>
      </c>
      <c r="C1699" s="7">
        <v>521068</v>
      </c>
      <c r="D1699" s="7" t="s">
        <v>2213</v>
      </c>
      <c r="E1699" s="7" t="s">
        <v>2228</v>
      </c>
    </row>
    <row r="1700" spans="2:5">
      <c r="B1700" s="7" t="s">
        <v>4737</v>
      </c>
      <c r="C1700" s="7">
        <v>532359</v>
      </c>
      <c r="D1700" s="7" t="s">
        <v>2213</v>
      </c>
      <c r="E1700" s="7" t="s">
        <v>2306</v>
      </c>
    </row>
    <row r="1701" spans="2:5">
      <c r="B1701" s="7" t="s">
        <v>4738</v>
      </c>
      <c r="C1701" s="7">
        <v>526217</v>
      </c>
      <c r="D1701" s="7" t="s">
        <v>4739</v>
      </c>
      <c r="E1701" s="7" t="s">
        <v>2408</v>
      </c>
    </row>
    <row r="1702" spans="2:5">
      <c r="B1702" s="7" t="s">
        <v>4740</v>
      </c>
      <c r="C1702" s="7" t="s">
        <v>2213</v>
      </c>
      <c r="D1702" s="7" t="s">
        <v>4741</v>
      </c>
      <c r="E1702" s="7" t="s">
        <v>2304</v>
      </c>
    </row>
    <row r="1703" spans="2:5">
      <c r="B1703" s="7" t="s">
        <v>4742</v>
      </c>
      <c r="C1703" s="7">
        <v>541627</v>
      </c>
      <c r="D1703" s="7" t="s">
        <v>4743</v>
      </c>
      <c r="E1703" s="7" t="s">
        <v>3582</v>
      </c>
    </row>
    <row r="1704" spans="2:5">
      <c r="B1704" s="7" t="s">
        <v>4744</v>
      </c>
      <c r="C1704" s="7">
        <v>531661</v>
      </c>
      <c r="D1704" s="7" t="s">
        <v>2213</v>
      </c>
      <c r="E1704" s="7" t="s">
        <v>2221</v>
      </c>
    </row>
    <row r="1705" spans="2:5">
      <c r="B1705" s="7" t="s">
        <v>4745</v>
      </c>
      <c r="C1705" s="7">
        <v>500191</v>
      </c>
      <c r="D1705" s="7" t="s">
        <v>4746</v>
      </c>
      <c r="E1705" s="7" t="s">
        <v>2291</v>
      </c>
    </row>
    <row r="1706" spans="2:5">
      <c r="B1706" s="7" t="s">
        <v>4747</v>
      </c>
      <c r="C1706" s="7">
        <v>522064</v>
      </c>
      <c r="D1706" s="7" t="s">
        <v>4748</v>
      </c>
      <c r="E1706" s="7" t="s">
        <v>2221</v>
      </c>
    </row>
    <row r="1707" spans="2:5">
      <c r="B1707" s="7" t="s">
        <v>4749</v>
      </c>
      <c r="C1707" s="7">
        <v>517174</v>
      </c>
      <c r="D1707" s="7" t="s">
        <v>4750</v>
      </c>
      <c r="E1707" s="7" t="s">
        <v>2511</v>
      </c>
    </row>
    <row r="1708" spans="2:5">
      <c r="B1708" s="7" t="s">
        <v>4751</v>
      </c>
      <c r="C1708" s="7">
        <v>517174</v>
      </c>
      <c r="D1708" s="7" t="s">
        <v>4750</v>
      </c>
      <c r="E1708" s="7" t="s">
        <v>2511</v>
      </c>
    </row>
    <row r="1709" spans="2:5">
      <c r="B1709" s="7" t="s">
        <v>4752</v>
      </c>
      <c r="C1709" s="7">
        <v>500193</v>
      </c>
      <c r="D1709" s="7" t="s">
        <v>4753</v>
      </c>
      <c r="E1709" s="7" t="s">
        <v>2414</v>
      </c>
    </row>
    <row r="1710" spans="2:5">
      <c r="B1710" s="7" t="s">
        <v>4754</v>
      </c>
      <c r="C1710" s="7">
        <v>526683</v>
      </c>
      <c r="D1710" s="7" t="s">
        <v>4755</v>
      </c>
      <c r="E1710" s="7" t="s">
        <v>2414</v>
      </c>
    </row>
    <row r="1711" spans="2:5">
      <c r="B1711" s="7" t="s">
        <v>4756</v>
      </c>
      <c r="C1711" s="7">
        <v>540530</v>
      </c>
      <c r="D1711" s="7" t="s">
        <v>4757</v>
      </c>
      <c r="E1711" s="7" t="s">
        <v>2271</v>
      </c>
    </row>
    <row r="1712" spans="2:5">
      <c r="B1712" s="7" t="s">
        <v>4758</v>
      </c>
      <c r="C1712" s="7">
        <v>532873</v>
      </c>
      <c r="D1712" s="7" t="s">
        <v>4759</v>
      </c>
      <c r="E1712" s="7" t="s">
        <v>2299</v>
      </c>
    </row>
    <row r="1713" spans="2:5">
      <c r="B1713" s="7" t="s">
        <v>4760</v>
      </c>
      <c r="C1713" s="7">
        <v>500010</v>
      </c>
      <c r="D1713" s="7" t="s">
        <v>4761</v>
      </c>
      <c r="E1713" s="7" t="s">
        <v>2271</v>
      </c>
    </row>
    <row r="1714" spans="2:5">
      <c r="B1714" s="7" t="s">
        <v>4762</v>
      </c>
      <c r="C1714" s="7">
        <v>532761</v>
      </c>
      <c r="D1714" s="7" t="s">
        <v>4763</v>
      </c>
      <c r="E1714" s="7" t="s">
        <v>2543</v>
      </c>
    </row>
    <row r="1715" spans="2:5">
      <c r="B1715" s="7" t="s">
        <v>4764</v>
      </c>
      <c r="C1715" s="7">
        <v>526761</v>
      </c>
      <c r="D1715" s="7" t="s">
        <v>2213</v>
      </c>
      <c r="E1715" s="7" t="s">
        <v>2414</v>
      </c>
    </row>
    <row r="1716" spans="2:5">
      <c r="B1716" s="7" t="s">
        <v>4765</v>
      </c>
      <c r="C1716" s="7">
        <v>535217</v>
      </c>
      <c r="D1716" s="7" t="s">
        <v>2213</v>
      </c>
      <c r="E1716" s="7" t="s">
        <v>2411</v>
      </c>
    </row>
    <row r="1717" spans="2:5">
      <c r="B1717" s="7" t="s">
        <v>4766</v>
      </c>
      <c r="C1717" s="7">
        <v>540136</v>
      </c>
      <c r="D1717" s="7" t="s">
        <v>4767</v>
      </c>
      <c r="E1717" s="7" t="s">
        <v>2256</v>
      </c>
    </row>
    <row r="1718" spans="2:5">
      <c r="B1718" s="7" t="s">
        <v>4768</v>
      </c>
      <c r="C1718" s="7">
        <v>531724</v>
      </c>
      <c r="D1718" s="7" t="s">
        <v>2213</v>
      </c>
      <c r="E1718" s="7" t="s">
        <v>2634</v>
      </c>
    </row>
    <row r="1719" spans="2:5">
      <c r="B1719" s="7" t="s">
        <v>4769</v>
      </c>
      <c r="C1719" s="7">
        <v>500187</v>
      </c>
      <c r="D1719" s="7" t="s">
        <v>4770</v>
      </c>
      <c r="E1719" s="7" t="s">
        <v>2408</v>
      </c>
    </row>
    <row r="1720" spans="2:5">
      <c r="B1720" s="7" t="s">
        <v>4771</v>
      </c>
      <c r="C1720" s="7">
        <v>532662</v>
      </c>
      <c r="D1720" s="7" t="s">
        <v>4772</v>
      </c>
      <c r="E1720" s="7" t="s">
        <v>2737</v>
      </c>
    </row>
    <row r="1721" spans="2:5">
      <c r="B1721" s="7" t="s">
        <v>4773</v>
      </c>
      <c r="C1721" s="7">
        <v>532799</v>
      </c>
      <c r="D1721" s="7" t="s">
        <v>4774</v>
      </c>
      <c r="E1721" s="7" t="s">
        <v>2299</v>
      </c>
    </row>
    <row r="1722" spans="2:5">
      <c r="B1722" s="7" t="s">
        <v>4775</v>
      </c>
      <c r="C1722" s="7">
        <v>509820</v>
      </c>
      <c r="D1722" s="7" t="s">
        <v>4776</v>
      </c>
      <c r="E1722" s="7" t="s">
        <v>2408</v>
      </c>
    </row>
    <row r="1723" spans="2:5">
      <c r="B1723" s="7" t="s">
        <v>4777</v>
      </c>
      <c r="C1723" s="7">
        <v>542592</v>
      </c>
      <c r="D1723" s="7" t="s">
        <v>4778</v>
      </c>
      <c r="E1723" s="7" t="s">
        <v>2318</v>
      </c>
    </row>
    <row r="1724" spans="2:5">
      <c r="B1724" s="7" t="s">
        <v>4779</v>
      </c>
      <c r="C1724" s="7" t="s">
        <v>2213</v>
      </c>
      <c r="D1724" s="7" t="s">
        <v>4780</v>
      </c>
      <c r="E1724" s="7" t="s">
        <v>2224</v>
      </c>
    </row>
    <row r="1725" spans="2:5">
      <c r="B1725" s="7" t="s">
        <v>4781</v>
      </c>
      <c r="C1725" s="7">
        <v>539724</v>
      </c>
      <c r="D1725" s="7" t="s">
        <v>2213</v>
      </c>
      <c r="E1725" s="7" t="s">
        <v>2199</v>
      </c>
    </row>
    <row r="1726" spans="2:5">
      <c r="B1726" s="7" t="s">
        <v>4782</v>
      </c>
      <c r="C1726" s="7">
        <v>519463</v>
      </c>
      <c r="D1726" s="7" t="s">
        <v>2213</v>
      </c>
      <c r="E1726" s="7" t="s">
        <v>2411</v>
      </c>
    </row>
    <row r="1727" spans="2:5">
      <c r="B1727" s="7" t="s">
        <v>4783</v>
      </c>
      <c r="C1727" s="7" t="s">
        <v>2213</v>
      </c>
      <c r="D1727" s="7" t="s">
        <v>4784</v>
      </c>
      <c r="E1727" s="7" t="s">
        <v>2224</v>
      </c>
    </row>
    <row r="1728" spans="2:5">
      <c r="B1728" s="7" t="s">
        <v>4785</v>
      </c>
      <c r="C1728" s="7">
        <v>532174</v>
      </c>
      <c r="D1728" s="7" t="s">
        <v>4786</v>
      </c>
      <c r="E1728" s="7" t="s">
        <v>2531</v>
      </c>
    </row>
    <row r="1729" spans="2:5">
      <c r="B1729" s="7" t="s">
        <v>4787</v>
      </c>
      <c r="C1729" s="7">
        <v>540716</v>
      </c>
      <c r="D1729" s="7" t="s">
        <v>4788</v>
      </c>
      <c r="E1729" s="7" t="s">
        <v>4296</v>
      </c>
    </row>
    <row r="1730" spans="2:5">
      <c r="B1730" s="7" t="s">
        <v>4789</v>
      </c>
      <c r="C1730" s="7">
        <v>533244</v>
      </c>
      <c r="D1730" s="7" t="s">
        <v>4790</v>
      </c>
      <c r="E1730" s="7" t="s">
        <v>2196</v>
      </c>
    </row>
    <row r="1731" spans="2:5">
      <c r="B1731" s="7" t="s">
        <v>4791</v>
      </c>
      <c r="C1731" s="7">
        <v>540133</v>
      </c>
      <c r="D1731" s="7" t="s">
        <v>4792</v>
      </c>
      <c r="E1731" s="7" t="s">
        <v>4624</v>
      </c>
    </row>
    <row r="1732" spans="2:5">
      <c r="B1732" s="7" t="s">
        <v>4793</v>
      </c>
      <c r="C1732" s="7">
        <v>555555</v>
      </c>
      <c r="D1732" s="7" t="s">
        <v>4794</v>
      </c>
      <c r="E1732" s="7" t="s">
        <v>2196</v>
      </c>
    </row>
    <row r="1733" spans="2:5">
      <c r="B1733" s="7" t="s">
        <v>4795</v>
      </c>
      <c r="C1733" s="7">
        <v>541179</v>
      </c>
      <c r="D1733" s="7" t="s">
        <v>4796</v>
      </c>
      <c r="E1733" s="7" t="s">
        <v>2196</v>
      </c>
    </row>
    <row r="1734" spans="2:5">
      <c r="B1734" s="7" t="s">
        <v>4797</v>
      </c>
      <c r="C1734" s="7">
        <v>532835</v>
      </c>
      <c r="D1734" s="7" t="s">
        <v>4798</v>
      </c>
      <c r="E1734" s="7" t="s">
        <v>2196</v>
      </c>
    </row>
    <row r="1735" spans="2:5">
      <c r="B1735" s="7" t="s">
        <v>4799</v>
      </c>
      <c r="C1735" s="7">
        <v>531524</v>
      </c>
      <c r="D1735" s="7" t="s">
        <v>4800</v>
      </c>
      <c r="E1735" s="7" t="s">
        <v>2511</v>
      </c>
    </row>
    <row r="1736" spans="2:5">
      <c r="B1736" s="7" t="s">
        <v>4801</v>
      </c>
      <c r="C1736" s="7">
        <v>531524</v>
      </c>
      <c r="D1736" s="7" t="s">
        <v>4800</v>
      </c>
      <c r="E1736" s="7" t="s">
        <v>2511</v>
      </c>
    </row>
    <row r="1737" spans="2:5">
      <c r="B1737" s="7" t="s">
        <v>4802</v>
      </c>
      <c r="C1737" s="7">
        <v>500116</v>
      </c>
      <c r="D1737" s="7" t="s">
        <v>4803</v>
      </c>
      <c r="E1737" s="7" t="s">
        <v>2531</v>
      </c>
    </row>
    <row r="1738" spans="2:5">
      <c r="B1738" s="7" t="s">
        <v>4804</v>
      </c>
      <c r="C1738" s="7">
        <v>539437</v>
      </c>
      <c r="D1738" s="7" t="s">
        <v>4805</v>
      </c>
      <c r="E1738" s="7" t="s">
        <v>2531</v>
      </c>
    </row>
    <row r="1739" spans="2:5">
      <c r="B1739" s="7" t="s">
        <v>4806</v>
      </c>
      <c r="C1739" s="7" t="s">
        <v>2213</v>
      </c>
      <c r="D1739" s="7" t="s">
        <v>4807</v>
      </c>
      <c r="E1739" s="7" t="s">
        <v>2531</v>
      </c>
    </row>
    <row r="1740" spans="2:5">
      <c r="B1740" s="7" t="s">
        <v>4808</v>
      </c>
      <c r="C1740" s="7">
        <v>532659</v>
      </c>
      <c r="D1740" s="7" t="s">
        <v>4809</v>
      </c>
      <c r="E1740" s="7" t="s">
        <v>2230</v>
      </c>
    </row>
    <row r="1741" spans="2:5">
      <c r="B1741" s="7" t="s">
        <v>4810</v>
      </c>
      <c r="C1741" s="7">
        <v>507438</v>
      </c>
      <c r="D1741" s="7" t="s">
        <v>4811</v>
      </c>
      <c r="E1741" s="7" t="s">
        <v>2845</v>
      </c>
    </row>
    <row r="1742" spans="2:5">
      <c r="B1742" s="7" t="s">
        <v>4812</v>
      </c>
      <c r="C1742" s="7">
        <v>505726</v>
      </c>
      <c r="D1742" s="7" t="s">
        <v>4813</v>
      </c>
      <c r="E1742" s="7" t="s">
        <v>2978</v>
      </c>
    </row>
    <row r="1743" spans="2:5">
      <c r="B1743" s="7" t="s">
        <v>4814</v>
      </c>
      <c r="C1743" s="7">
        <v>500106</v>
      </c>
      <c r="D1743" s="7" t="s">
        <v>4815</v>
      </c>
      <c r="E1743" s="7" t="s">
        <v>4544</v>
      </c>
    </row>
    <row r="1744" spans="2:5">
      <c r="B1744" s="7" t="s">
        <v>4816</v>
      </c>
      <c r="C1744" s="7">
        <v>540774</v>
      </c>
      <c r="D1744" s="7" t="s">
        <v>4817</v>
      </c>
      <c r="E1744" s="7" t="s">
        <v>2398</v>
      </c>
    </row>
    <row r="1745" spans="2:5">
      <c r="B1745" s="7" t="s">
        <v>4818</v>
      </c>
      <c r="C1745" s="7">
        <v>540377</v>
      </c>
      <c r="D1745" s="7" t="s">
        <v>2213</v>
      </c>
      <c r="E1745" s="7" t="s">
        <v>2235</v>
      </c>
    </row>
    <row r="1746" spans="2:5">
      <c r="B1746" s="7" t="s">
        <v>4819</v>
      </c>
      <c r="C1746" s="7">
        <v>522289</v>
      </c>
      <c r="D1746" s="7" t="s">
        <v>2213</v>
      </c>
      <c r="E1746" s="7" t="s">
        <v>2235</v>
      </c>
    </row>
    <row r="1747" spans="2:5">
      <c r="B1747" s="7" t="s">
        <v>4820</v>
      </c>
      <c r="C1747" s="7">
        <v>500199</v>
      </c>
      <c r="D1747" s="7" t="s">
        <v>4821</v>
      </c>
      <c r="E1747" s="7" t="s">
        <v>2261</v>
      </c>
    </row>
    <row r="1748" spans="2:5">
      <c r="B1748" s="7" t="s">
        <v>4822</v>
      </c>
      <c r="C1748" s="7">
        <v>517380</v>
      </c>
      <c r="D1748" s="7" t="s">
        <v>4823</v>
      </c>
      <c r="E1748" s="7" t="s">
        <v>2568</v>
      </c>
    </row>
    <row r="1749" spans="2:5">
      <c r="B1749" s="7" t="s">
        <v>4824</v>
      </c>
      <c r="C1749" s="7">
        <v>517380</v>
      </c>
      <c r="D1749" s="7" t="s">
        <v>4823</v>
      </c>
      <c r="E1749" s="7" t="s">
        <v>2568</v>
      </c>
    </row>
    <row r="1750" spans="2:5">
      <c r="B1750" s="7" t="s">
        <v>4825</v>
      </c>
      <c r="C1750" s="7">
        <v>539449</v>
      </c>
      <c r="D1750" s="7" t="s">
        <v>2213</v>
      </c>
      <c r="E1750" s="7" t="s">
        <v>2235</v>
      </c>
    </row>
    <row r="1751" spans="2:5">
      <c r="B1751" s="7" t="s">
        <v>4826</v>
      </c>
      <c r="C1751" s="7">
        <v>532636</v>
      </c>
      <c r="D1751" s="7" t="s">
        <v>4827</v>
      </c>
      <c r="E1751" s="7" t="s">
        <v>2196</v>
      </c>
    </row>
    <row r="1752" spans="2:5">
      <c r="B1752" s="7" t="s">
        <v>4828</v>
      </c>
      <c r="C1752" s="7">
        <v>531968</v>
      </c>
      <c r="D1752" s="7" t="s">
        <v>4829</v>
      </c>
      <c r="E1752" s="7" t="s">
        <v>2299</v>
      </c>
    </row>
    <row r="1753" spans="2:5">
      <c r="B1753" s="7" t="s">
        <v>4830</v>
      </c>
      <c r="C1753" s="7">
        <v>514238</v>
      </c>
      <c r="D1753" s="7" t="s">
        <v>2213</v>
      </c>
      <c r="E1753" s="7" t="s">
        <v>2196</v>
      </c>
    </row>
    <row r="1754" spans="2:5">
      <c r="B1754" s="7" t="s">
        <v>4831</v>
      </c>
      <c r="C1754" s="7">
        <v>532414</v>
      </c>
      <c r="D1754" s="7" t="s">
        <v>2213</v>
      </c>
      <c r="E1754" s="7" t="s">
        <v>2306</v>
      </c>
    </row>
    <row r="1755" spans="2:5">
      <c r="B1755" s="7" t="s">
        <v>4832</v>
      </c>
      <c r="C1755" s="7">
        <v>532907</v>
      </c>
      <c r="D1755" s="7" t="s">
        <v>4833</v>
      </c>
      <c r="E1755" s="7" t="s">
        <v>2611</v>
      </c>
    </row>
    <row r="1756" spans="2:5">
      <c r="B1756" s="7" t="s">
        <v>4834</v>
      </c>
      <c r="C1756" s="7">
        <v>511208</v>
      </c>
      <c r="D1756" s="7" t="s">
        <v>4835</v>
      </c>
      <c r="E1756" s="7" t="s">
        <v>4617</v>
      </c>
    </row>
    <row r="1757" spans="2:5">
      <c r="B1757" s="7" t="s">
        <v>4836</v>
      </c>
      <c r="C1757" s="7">
        <v>533177</v>
      </c>
      <c r="D1757" s="7" t="s">
        <v>4837</v>
      </c>
      <c r="E1757" s="7" t="s">
        <v>2808</v>
      </c>
    </row>
    <row r="1758" spans="2:5">
      <c r="B1758" s="7" t="s">
        <v>4838</v>
      </c>
      <c r="C1758" s="7">
        <v>511628</v>
      </c>
      <c r="D1758" s="7" t="s">
        <v>2213</v>
      </c>
      <c r="E1758" s="7" t="s">
        <v>2230</v>
      </c>
    </row>
    <row r="1759" spans="2:5">
      <c r="B1759" s="7" t="s">
        <v>4839</v>
      </c>
      <c r="C1759" s="7">
        <v>505539</v>
      </c>
      <c r="D1759" s="7" t="s">
        <v>2213</v>
      </c>
      <c r="E1759" s="7" t="s">
        <v>2634</v>
      </c>
    </row>
    <row r="1760" spans="2:5">
      <c r="B1760" s="7" t="s">
        <v>4840</v>
      </c>
      <c r="C1760" s="7">
        <v>513295</v>
      </c>
      <c r="D1760" s="7" t="s">
        <v>2213</v>
      </c>
      <c r="E1760" s="7" t="s">
        <v>2245</v>
      </c>
    </row>
    <row r="1761" spans="2:5">
      <c r="B1761" s="7" t="s">
        <v>4841</v>
      </c>
      <c r="C1761" s="7">
        <v>517571</v>
      </c>
      <c r="D1761" s="7" t="s">
        <v>4842</v>
      </c>
      <c r="E1761" s="7" t="s">
        <v>2256</v>
      </c>
    </row>
    <row r="1762" spans="2:5">
      <c r="B1762" s="7" t="s">
        <v>4843</v>
      </c>
      <c r="C1762" s="7">
        <v>532614</v>
      </c>
      <c r="D1762" s="7" t="s">
        <v>4844</v>
      </c>
      <c r="E1762" s="7" t="s">
        <v>2245</v>
      </c>
    </row>
    <row r="1763" spans="2:5">
      <c r="B1763" s="7" t="s">
        <v>4845</v>
      </c>
      <c r="C1763" s="7">
        <v>531129</v>
      </c>
      <c r="D1763" s="7" t="s">
        <v>2213</v>
      </c>
      <c r="E1763" s="7" t="s">
        <v>2741</v>
      </c>
    </row>
    <row r="1764" spans="2:5">
      <c r="B1764" s="7" t="s">
        <v>4846</v>
      </c>
      <c r="C1764" s="7">
        <v>531672</v>
      </c>
      <c r="D1764" s="7" t="s">
        <v>2213</v>
      </c>
      <c r="E1764" s="7" t="s">
        <v>2196</v>
      </c>
    </row>
    <row r="1765" spans="2:5">
      <c r="B1765" s="7" t="s">
        <v>4847</v>
      </c>
      <c r="C1765" s="7">
        <v>517370</v>
      </c>
      <c r="D1765" s="7" t="s">
        <v>2213</v>
      </c>
      <c r="E1765" s="7" t="s">
        <v>2511</v>
      </c>
    </row>
    <row r="1766" spans="2:5">
      <c r="B1766" s="7" t="s">
        <v>4848</v>
      </c>
      <c r="C1766" s="7">
        <v>538541</v>
      </c>
      <c r="D1766" s="7" t="s">
        <v>2213</v>
      </c>
      <c r="E1766" s="7" t="s">
        <v>2235</v>
      </c>
    </row>
    <row r="1767" spans="2:5">
      <c r="B1767" s="7" t="s">
        <v>4849</v>
      </c>
      <c r="C1767" s="7">
        <v>531594</v>
      </c>
      <c r="D1767" s="7" t="s">
        <v>2213</v>
      </c>
      <c r="E1767" s="7" t="s">
        <v>2221</v>
      </c>
    </row>
    <row r="1768" spans="2:5">
      <c r="B1768" s="7" t="s">
        <v>4850</v>
      </c>
      <c r="C1768" s="7">
        <v>523465</v>
      </c>
      <c r="D1768" s="7" t="s">
        <v>2213</v>
      </c>
      <c r="E1768" s="7" t="s">
        <v>2271</v>
      </c>
    </row>
    <row r="1769" spans="2:5">
      <c r="B1769" s="7" t="s">
        <v>4851</v>
      </c>
      <c r="C1769" s="7">
        <v>536709</v>
      </c>
      <c r="D1769" s="7" t="s">
        <v>2213</v>
      </c>
      <c r="E1769" s="7" t="s">
        <v>2352</v>
      </c>
    </row>
    <row r="1770" spans="2:5">
      <c r="B1770" s="7" t="s">
        <v>4852</v>
      </c>
      <c r="C1770" s="7">
        <v>509162</v>
      </c>
      <c r="D1770" s="7" t="s">
        <v>2213</v>
      </c>
      <c r="E1770" s="7" t="s">
        <v>2693</v>
      </c>
    </row>
    <row r="1771" spans="2:5">
      <c r="B1771" s="7" t="s">
        <v>4853</v>
      </c>
      <c r="C1771" s="7">
        <v>517077</v>
      </c>
      <c r="D1771" s="7" t="s">
        <v>2213</v>
      </c>
      <c r="E1771" s="7" t="s">
        <v>2235</v>
      </c>
    </row>
    <row r="1772" spans="2:5">
      <c r="B1772" s="7" t="s">
        <v>4854</v>
      </c>
      <c r="C1772" s="7">
        <v>511473</v>
      </c>
      <c r="D1772" s="7" t="s">
        <v>4855</v>
      </c>
      <c r="E1772" s="7" t="s">
        <v>2196</v>
      </c>
    </row>
    <row r="1773" spans="2:5">
      <c r="B1773" s="7" t="s">
        <v>4856</v>
      </c>
      <c r="C1773" s="7">
        <v>531505</v>
      </c>
      <c r="D1773" s="7" t="s">
        <v>2213</v>
      </c>
      <c r="E1773" s="7" t="s">
        <v>2230</v>
      </c>
    </row>
    <row r="1774" spans="2:5">
      <c r="B1774" s="7" t="s">
        <v>4857</v>
      </c>
      <c r="C1774" s="7">
        <v>511355</v>
      </c>
      <c r="D1774" s="7" t="s">
        <v>2213</v>
      </c>
      <c r="E1774" s="7" t="s">
        <v>2230</v>
      </c>
    </row>
    <row r="1775" spans="2:5">
      <c r="B1775" s="7" t="s">
        <v>4858</v>
      </c>
      <c r="C1775" s="7">
        <v>535667</v>
      </c>
      <c r="D1775" s="7" t="s">
        <v>2213</v>
      </c>
      <c r="E1775" s="7" t="s">
        <v>2230</v>
      </c>
    </row>
    <row r="1776" spans="2:5">
      <c r="B1776" s="7" t="s">
        <v>4859</v>
      </c>
      <c r="C1776" s="7">
        <v>531253</v>
      </c>
      <c r="D1776" s="7" t="s">
        <v>2213</v>
      </c>
      <c r="E1776" s="7" t="s">
        <v>2373</v>
      </c>
    </row>
    <row r="1777" spans="2:5">
      <c r="B1777" s="7" t="s">
        <v>4860</v>
      </c>
      <c r="C1777" s="7">
        <v>500201</v>
      </c>
      <c r="D1777" s="7" t="s">
        <v>4861</v>
      </c>
      <c r="E1777" s="7" t="s">
        <v>2261</v>
      </c>
    </row>
    <row r="1778" spans="2:5">
      <c r="B1778" s="7" t="s">
        <v>4862</v>
      </c>
      <c r="C1778" s="7">
        <v>540152</v>
      </c>
      <c r="D1778" s="7" t="s">
        <v>2213</v>
      </c>
      <c r="E1778" s="7" t="s">
        <v>2299</v>
      </c>
    </row>
    <row r="1779" spans="2:5">
      <c r="B1779" s="7" t="s">
        <v>4863</v>
      </c>
      <c r="C1779" s="7">
        <v>540565</v>
      </c>
      <c r="D1779" s="7" t="s">
        <v>4864</v>
      </c>
      <c r="E1779" s="7" t="s">
        <v>2233</v>
      </c>
    </row>
    <row r="1780" spans="2:5">
      <c r="B1780" s="7" t="s">
        <v>4865</v>
      </c>
      <c r="C1780" s="7">
        <v>530979</v>
      </c>
      <c r="D1780" s="7" t="s">
        <v>2213</v>
      </c>
      <c r="E1780" s="7" t="s">
        <v>2271</v>
      </c>
    </row>
    <row r="1781" spans="2:5">
      <c r="B1781" s="7" t="s">
        <v>4866</v>
      </c>
      <c r="C1781" s="7">
        <v>531343</v>
      </c>
      <c r="D1781" s="7" t="s">
        <v>2213</v>
      </c>
      <c r="E1781" s="7" t="s">
        <v>2634</v>
      </c>
    </row>
    <row r="1782" spans="2:5">
      <c r="B1782" s="7" t="s">
        <v>4867</v>
      </c>
      <c r="C1782" s="7">
        <v>590065</v>
      </c>
      <c r="D1782" s="7" t="s">
        <v>4868</v>
      </c>
      <c r="E1782" s="7" t="s">
        <v>2235</v>
      </c>
    </row>
    <row r="1783" spans="2:5">
      <c r="B1783" s="7" t="s">
        <v>4869</v>
      </c>
      <c r="C1783" s="7">
        <v>532240</v>
      </c>
      <c r="D1783" s="7" t="s">
        <v>4870</v>
      </c>
      <c r="E1783" s="7" t="s">
        <v>2568</v>
      </c>
    </row>
    <row r="1784" spans="2:5">
      <c r="B1784" s="7" t="s">
        <v>4871</v>
      </c>
      <c r="C1784" s="7">
        <v>513361</v>
      </c>
      <c r="D1784" s="7" t="s">
        <v>2213</v>
      </c>
      <c r="E1784" s="7" t="s">
        <v>2245</v>
      </c>
    </row>
    <row r="1785" spans="2:5">
      <c r="B1785" s="7" t="s">
        <v>4872</v>
      </c>
      <c r="C1785" s="7">
        <v>532189</v>
      </c>
      <c r="D1785" s="7" t="s">
        <v>4873</v>
      </c>
      <c r="E1785" s="7" t="s">
        <v>2414</v>
      </c>
    </row>
    <row r="1786" spans="2:5">
      <c r="B1786" s="7" t="s">
        <v>4874</v>
      </c>
      <c r="C1786" s="7">
        <v>535789</v>
      </c>
      <c r="D1786" s="7" t="s">
        <v>4875</v>
      </c>
      <c r="E1786" s="7" t="s">
        <v>2271</v>
      </c>
    </row>
    <row r="1787" spans="2:5">
      <c r="B1787" s="7" t="s">
        <v>4876</v>
      </c>
      <c r="C1787" s="7">
        <v>533520</v>
      </c>
      <c r="D1787" s="7" t="s">
        <v>4877</v>
      </c>
      <c r="E1787" s="7" t="s">
        <v>2235</v>
      </c>
    </row>
    <row r="1788" spans="2:5">
      <c r="B1788" s="7" t="s">
        <v>4878</v>
      </c>
      <c r="C1788" s="7">
        <v>532832</v>
      </c>
      <c r="D1788" s="7" t="s">
        <v>4879</v>
      </c>
      <c r="E1788" s="7" t="s">
        <v>2299</v>
      </c>
    </row>
    <row r="1789" spans="2:5">
      <c r="B1789" s="7" t="s">
        <v>4880</v>
      </c>
      <c r="C1789" s="7">
        <v>532960</v>
      </c>
      <c r="D1789" s="7" t="s">
        <v>4881</v>
      </c>
      <c r="E1789" s="7" t="s">
        <v>2196</v>
      </c>
    </row>
    <row r="1790" spans="2:5">
      <c r="B1790" s="7" t="s">
        <v>4882</v>
      </c>
      <c r="C1790" s="7">
        <v>514165</v>
      </c>
      <c r="D1790" s="7" t="s">
        <v>2213</v>
      </c>
      <c r="E1790" s="7" t="s">
        <v>2590</v>
      </c>
    </row>
    <row r="1791" spans="2:5">
      <c r="B1791" s="7" t="s">
        <v>4883</v>
      </c>
      <c r="C1791" s="7">
        <v>532814</v>
      </c>
      <c r="D1791" s="7" t="s">
        <v>4884</v>
      </c>
      <c r="E1791" s="7" t="s">
        <v>2531</v>
      </c>
    </row>
    <row r="1792" spans="2:5">
      <c r="B1792" s="7" t="s">
        <v>4885</v>
      </c>
      <c r="C1792" s="7">
        <v>504731</v>
      </c>
      <c r="D1792" s="7" t="s">
        <v>2213</v>
      </c>
      <c r="E1792" s="7" t="s">
        <v>2245</v>
      </c>
    </row>
    <row r="1793" spans="2:5">
      <c r="B1793" s="7" t="s">
        <v>4886</v>
      </c>
      <c r="C1793" s="7">
        <v>509692</v>
      </c>
      <c r="D1793" s="7" t="s">
        <v>4887</v>
      </c>
      <c r="E1793" s="7" t="s">
        <v>2228</v>
      </c>
    </row>
    <row r="1794" spans="2:5">
      <c r="B1794" s="7" t="s">
        <v>4888</v>
      </c>
      <c r="C1794" s="7">
        <v>540750</v>
      </c>
      <c r="D1794" s="7" t="s">
        <v>4889</v>
      </c>
      <c r="E1794" s="7" t="s">
        <v>2352</v>
      </c>
    </row>
    <row r="1795" spans="2:5">
      <c r="B1795" s="7" t="s">
        <v>4890</v>
      </c>
      <c r="C1795" s="7">
        <v>524614</v>
      </c>
      <c r="D1795" s="7" t="s">
        <v>2213</v>
      </c>
      <c r="E1795" s="7" t="s">
        <v>2293</v>
      </c>
    </row>
    <row r="1796" spans="2:5">
      <c r="B1796" s="7" t="s">
        <v>4891</v>
      </c>
      <c r="C1796" s="7">
        <v>504741</v>
      </c>
      <c r="D1796" s="7" t="s">
        <v>4892</v>
      </c>
      <c r="E1796" s="7" t="s">
        <v>2226</v>
      </c>
    </row>
    <row r="1797" spans="2:5">
      <c r="B1797" s="7" t="s">
        <v>4893</v>
      </c>
      <c r="C1797" s="7">
        <v>509051</v>
      </c>
      <c r="D1797" s="7" t="s">
        <v>2213</v>
      </c>
      <c r="E1797" s="7" t="s">
        <v>2306</v>
      </c>
    </row>
    <row r="1798" spans="2:5">
      <c r="B1798" s="7" t="s">
        <v>4894</v>
      </c>
      <c r="C1798" s="7">
        <v>504746</v>
      </c>
      <c r="D1798" s="7" t="s">
        <v>2213</v>
      </c>
      <c r="E1798" s="7" t="s">
        <v>3133</v>
      </c>
    </row>
    <row r="1799" spans="2:5">
      <c r="B1799" s="7" t="s">
        <v>4895</v>
      </c>
      <c r="C1799" s="7">
        <v>533047</v>
      </c>
      <c r="D1799" s="7" t="s">
        <v>4896</v>
      </c>
      <c r="E1799" s="7" t="s">
        <v>2245</v>
      </c>
    </row>
    <row r="1800" spans="2:5">
      <c r="B1800" s="7" t="s">
        <v>4897</v>
      </c>
      <c r="C1800" s="7">
        <v>530965</v>
      </c>
      <c r="D1800" s="7" t="s">
        <v>4898</v>
      </c>
      <c r="E1800" s="7" t="s">
        <v>2423</v>
      </c>
    </row>
    <row r="1801" spans="2:5">
      <c r="B1801" s="7" t="s">
        <v>4899</v>
      </c>
      <c r="C1801" s="7">
        <v>532388</v>
      </c>
      <c r="D1801" s="7" t="s">
        <v>4900</v>
      </c>
      <c r="E1801" s="7" t="s">
        <v>2531</v>
      </c>
    </row>
    <row r="1802" spans="2:5">
      <c r="B1802" s="7" t="s">
        <v>4901</v>
      </c>
      <c r="C1802" s="7">
        <v>500319</v>
      </c>
      <c r="D1802" s="7" t="s">
        <v>2213</v>
      </c>
      <c r="E1802" s="7" t="s">
        <v>2912</v>
      </c>
    </row>
    <row r="1803" spans="2:5">
      <c r="B1803" s="7" t="s">
        <v>4902</v>
      </c>
      <c r="C1803" s="7">
        <v>533329</v>
      </c>
      <c r="D1803" s="7" t="s">
        <v>4903</v>
      </c>
      <c r="E1803" s="7" t="s">
        <v>2327</v>
      </c>
    </row>
    <row r="1804" spans="2:5">
      <c r="B1804" s="7" t="s">
        <v>4904</v>
      </c>
      <c r="C1804" s="7">
        <v>523586</v>
      </c>
      <c r="D1804" s="7" t="s">
        <v>2213</v>
      </c>
      <c r="E1804" s="7" t="s">
        <v>2373</v>
      </c>
    </row>
    <row r="1805" spans="2:5">
      <c r="B1805" s="7" t="s">
        <v>4905</v>
      </c>
      <c r="C1805" s="7">
        <v>501700</v>
      </c>
      <c r="D1805" s="7" t="s">
        <v>2213</v>
      </c>
      <c r="E1805" s="7" t="s">
        <v>2230</v>
      </c>
    </row>
    <row r="1806" spans="2:5">
      <c r="B1806" s="7" t="s">
        <v>4906</v>
      </c>
      <c r="C1806" s="7">
        <v>532745</v>
      </c>
      <c r="D1806" s="7" t="s">
        <v>2213</v>
      </c>
      <c r="E1806" s="7" t="s">
        <v>2196</v>
      </c>
    </row>
    <row r="1807" spans="2:5">
      <c r="B1807" s="7" t="s">
        <v>4907</v>
      </c>
      <c r="C1807" s="7">
        <v>524648</v>
      </c>
      <c r="D1807" s="7" t="s">
        <v>2213</v>
      </c>
      <c r="E1807" s="7" t="s">
        <v>2261</v>
      </c>
    </row>
    <row r="1808" spans="2:5">
      <c r="B1808" s="7" t="s">
        <v>4908</v>
      </c>
      <c r="C1808" s="7">
        <v>530747</v>
      </c>
      <c r="D1808" s="7" t="s">
        <v>2213</v>
      </c>
      <c r="E1808" s="7" t="s">
        <v>2230</v>
      </c>
    </row>
    <row r="1809" spans="2:5">
      <c r="B1809" s="7" t="s">
        <v>4909</v>
      </c>
      <c r="C1809" s="7">
        <v>524342</v>
      </c>
      <c r="D1809" s="7" t="s">
        <v>2213</v>
      </c>
      <c r="E1809" s="7" t="s">
        <v>2261</v>
      </c>
    </row>
    <row r="1810" spans="2:5">
      <c r="B1810" s="7" t="s">
        <v>4910</v>
      </c>
      <c r="C1810" s="7">
        <v>538838</v>
      </c>
      <c r="D1810" s="7" t="s">
        <v>2213</v>
      </c>
      <c r="E1810" s="7" t="s">
        <v>2228</v>
      </c>
    </row>
    <row r="1811" spans="2:5">
      <c r="B1811" s="7" t="s">
        <v>4911</v>
      </c>
      <c r="C1811" s="7">
        <v>521016</v>
      </c>
      <c r="D1811" s="7" t="s">
        <v>4912</v>
      </c>
      <c r="E1811" s="7" t="s">
        <v>2228</v>
      </c>
    </row>
    <row r="1812" spans="2:5">
      <c r="B1812" s="7" t="s">
        <v>4913</v>
      </c>
      <c r="C1812" s="7">
        <v>526887</v>
      </c>
      <c r="D1812" s="7" t="s">
        <v>2213</v>
      </c>
      <c r="E1812" s="7" t="s">
        <v>2230</v>
      </c>
    </row>
    <row r="1813" spans="2:5">
      <c r="B1813" s="7" t="s">
        <v>4914</v>
      </c>
      <c r="C1813" s="7">
        <v>524458</v>
      </c>
      <c r="D1813" s="7" t="s">
        <v>2213</v>
      </c>
      <c r="E1813" s="7" t="s">
        <v>2373</v>
      </c>
    </row>
    <row r="1814" spans="2:5">
      <c r="B1814" s="7" t="s">
        <v>4915</v>
      </c>
      <c r="C1814" s="7">
        <v>506945</v>
      </c>
      <c r="D1814" s="7" t="s">
        <v>2213</v>
      </c>
      <c r="E1814" s="7" t="s">
        <v>2373</v>
      </c>
    </row>
    <row r="1815" spans="2:5">
      <c r="B1815" s="7" t="s">
        <v>4916</v>
      </c>
      <c r="C1815" s="7">
        <v>531565</v>
      </c>
      <c r="D1815" s="7" t="s">
        <v>2213</v>
      </c>
      <c r="E1815" s="7" t="s">
        <v>2299</v>
      </c>
    </row>
    <row r="1816" spans="2:5">
      <c r="B1816" s="7" t="s">
        <v>4917</v>
      </c>
      <c r="C1816" s="7">
        <v>500207</v>
      </c>
      <c r="D1816" s="7" t="s">
        <v>4918</v>
      </c>
      <c r="E1816" s="7" t="s">
        <v>2228</v>
      </c>
    </row>
    <row r="1817" spans="2:5">
      <c r="B1817" s="7" t="s">
        <v>4919</v>
      </c>
      <c r="C1817" s="7">
        <v>500207</v>
      </c>
      <c r="D1817" s="7" t="s">
        <v>4918</v>
      </c>
      <c r="E1817" s="7" t="s">
        <v>2228</v>
      </c>
    </row>
    <row r="1818" spans="2:5">
      <c r="B1818" s="7" t="s">
        <v>4920</v>
      </c>
      <c r="C1818" s="7">
        <v>532717</v>
      </c>
      <c r="D1818" s="7" t="s">
        <v>4921</v>
      </c>
      <c r="E1818" s="7" t="s">
        <v>2256</v>
      </c>
    </row>
    <row r="1819" spans="2:5">
      <c r="B1819" s="7" t="s">
        <v>4922</v>
      </c>
      <c r="C1819" s="7">
        <v>533676</v>
      </c>
      <c r="D1819" s="7" t="s">
        <v>4923</v>
      </c>
      <c r="E1819" s="7" t="s">
        <v>2196</v>
      </c>
    </row>
    <row r="1820" spans="2:5">
      <c r="B1820" s="7" t="s">
        <v>4924</v>
      </c>
      <c r="C1820" s="7">
        <v>541304</v>
      </c>
      <c r="D1820" s="7" t="s">
        <v>2213</v>
      </c>
      <c r="E1820" s="7" t="s">
        <v>2411</v>
      </c>
    </row>
    <row r="1821" spans="2:5">
      <c r="B1821" s="7" t="s">
        <v>4925</v>
      </c>
      <c r="C1821" s="7">
        <v>532100</v>
      </c>
      <c r="D1821" s="7" t="s">
        <v>2213</v>
      </c>
      <c r="E1821" s="7" t="s">
        <v>2306</v>
      </c>
    </row>
    <row r="1822" spans="2:5">
      <c r="B1822" s="7" t="s">
        <v>4926</v>
      </c>
      <c r="C1822" s="7">
        <v>532612</v>
      </c>
      <c r="D1822" s="7" t="s">
        <v>4927</v>
      </c>
      <c r="E1822" s="7" t="s">
        <v>2251</v>
      </c>
    </row>
    <row r="1823" spans="2:5">
      <c r="B1823" s="7" t="s">
        <v>4928</v>
      </c>
      <c r="C1823" s="7">
        <v>539433</v>
      </c>
      <c r="D1823" s="7" t="s">
        <v>2213</v>
      </c>
      <c r="E1823" s="7" t="s">
        <v>2683</v>
      </c>
    </row>
    <row r="1824" spans="2:5">
      <c r="B1824" s="7" t="s">
        <v>4929</v>
      </c>
      <c r="C1824" s="7">
        <v>504092</v>
      </c>
      <c r="D1824" s="7" t="s">
        <v>2213</v>
      </c>
      <c r="E1824" s="7" t="s">
        <v>2373</v>
      </c>
    </row>
    <row r="1825" spans="2:5">
      <c r="B1825" s="7" t="s">
        <v>4930</v>
      </c>
      <c r="C1825" s="7">
        <v>504058</v>
      </c>
      <c r="D1825" s="7" t="s">
        <v>4931</v>
      </c>
      <c r="E1825" s="7" t="s">
        <v>2759</v>
      </c>
    </row>
    <row r="1826" spans="2:5">
      <c r="B1826" s="7" t="s">
        <v>4932</v>
      </c>
      <c r="C1826" s="7">
        <v>533257</v>
      </c>
      <c r="D1826" s="7" t="s">
        <v>4933</v>
      </c>
      <c r="E1826" s="7" t="s">
        <v>2511</v>
      </c>
    </row>
    <row r="1827" spans="2:5">
      <c r="B1827" s="7" t="s">
        <v>4934</v>
      </c>
      <c r="C1827" s="7">
        <v>541336</v>
      </c>
      <c r="D1827" s="7" t="s">
        <v>4935</v>
      </c>
      <c r="E1827" s="7" t="s">
        <v>2230</v>
      </c>
    </row>
    <row r="1828" spans="2:5">
      <c r="B1828" s="7" t="s">
        <v>4936</v>
      </c>
      <c r="C1828" s="7">
        <v>521005</v>
      </c>
      <c r="D1828" s="7" t="s">
        <v>2213</v>
      </c>
      <c r="E1828" s="7" t="s">
        <v>2228</v>
      </c>
    </row>
    <row r="1829" spans="2:5">
      <c r="B1829" s="7" t="s">
        <v>4937</v>
      </c>
      <c r="C1829" s="7">
        <v>532894</v>
      </c>
      <c r="D1829" s="7" t="s">
        <v>4938</v>
      </c>
      <c r="E1829" s="7" t="s">
        <v>2352</v>
      </c>
    </row>
    <row r="1830" spans="2:5">
      <c r="B1830" s="7" t="s">
        <v>4939</v>
      </c>
      <c r="C1830" s="7">
        <v>539175</v>
      </c>
      <c r="D1830" s="7" t="s">
        <v>2213</v>
      </c>
      <c r="E1830" s="7" t="s">
        <v>2721</v>
      </c>
    </row>
    <row r="1831" spans="2:5">
      <c r="B1831" s="7" t="s">
        <v>4940</v>
      </c>
      <c r="C1831" s="7">
        <v>532514</v>
      </c>
      <c r="D1831" s="7" t="s">
        <v>4941</v>
      </c>
      <c r="E1831" s="7" t="s">
        <v>2238</v>
      </c>
    </row>
    <row r="1832" spans="2:5">
      <c r="B1832" s="7" t="s">
        <v>4942</v>
      </c>
      <c r="C1832" s="7">
        <v>532150</v>
      </c>
      <c r="D1832" s="7" t="s">
        <v>4943</v>
      </c>
      <c r="E1832" s="7" t="s">
        <v>2683</v>
      </c>
    </row>
    <row r="1833" spans="2:5">
      <c r="B1833" s="7" t="s">
        <v>4944</v>
      </c>
      <c r="C1833" s="7">
        <v>526445</v>
      </c>
      <c r="D1833" s="7" t="s">
        <v>4945</v>
      </c>
      <c r="E1833" s="7" t="s">
        <v>2411</v>
      </c>
    </row>
    <row r="1834" spans="2:5">
      <c r="B1834" s="7" t="s">
        <v>4946</v>
      </c>
      <c r="C1834" s="7">
        <v>522165</v>
      </c>
      <c r="D1834" s="7" t="s">
        <v>2213</v>
      </c>
      <c r="E1834" s="7" t="s">
        <v>2245</v>
      </c>
    </row>
    <row r="1835" spans="2:5">
      <c r="B1835" s="7" t="s">
        <v>4947</v>
      </c>
      <c r="C1835" s="7">
        <v>503639</v>
      </c>
      <c r="D1835" s="7" t="s">
        <v>2213</v>
      </c>
      <c r="E1835" s="7" t="s">
        <v>2634</v>
      </c>
    </row>
    <row r="1836" spans="2:5">
      <c r="B1836" s="7" t="s">
        <v>4948</v>
      </c>
      <c r="C1836" s="7">
        <v>532305</v>
      </c>
      <c r="D1836" s="7" t="s">
        <v>4949</v>
      </c>
      <c r="E1836" s="7" t="s">
        <v>2251</v>
      </c>
    </row>
    <row r="1837" spans="2:5">
      <c r="B1837" s="7" t="s">
        <v>4950</v>
      </c>
      <c r="C1837" s="7">
        <v>524652</v>
      </c>
      <c r="D1837" s="7" t="s">
        <v>4951</v>
      </c>
      <c r="E1837" s="7" t="s">
        <v>2251</v>
      </c>
    </row>
    <row r="1838" spans="2:5">
      <c r="B1838" s="7" t="s">
        <v>4952</v>
      </c>
      <c r="C1838" s="7">
        <v>532001</v>
      </c>
      <c r="D1838" s="7" t="s">
        <v>2213</v>
      </c>
      <c r="E1838" s="7" t="s">
        <v>2245</v>
      </c>
    </row>
    <row r="1839" spans="2:5">
      <c r="B1839" s="7" t="s">
        <v>4953</v>
      </c>
      <c r="C1839" s="7">
        <v>531841</v>
      </c>
      <c r="D1839" s="7" t="s">
        <v>2213</v>
      </c>
      <c r="E1839" s="7" t="s">
        <v>2230</v>
      </c>
    </row>
    <row r="1840" spans="2:5">
      <c r="B1840" s="7" t="s">
        <v>4954</v>
      </c>
      <c r="C1840" s="7">
        <v>532187</v>
      </c>
      <c r="D1840" s="7" t="s">
        <v>4955</v>
      </c>
      <c r="E1840" s="7" t="s">
        <v>2531</v>
      </c>
    </row>
    <row r="1841" spans="2:5">
      <c r="B1841" s="7" t="s">
        <v>4956</v>
      </c>
      <c r="C1841" s="7">
        <v>501298</v>
      </c>
      <c r="D1841" s="7" t="s">
        <v>2213</v>
      </c>
      <c r="E1841" s="7" t="s">
        <v>2233</v>
      </c>
    </row>
    <row r="1842" spans="2:5">
      <c r="B1842" s="7" t="s">
        <v>4957</v>
      </c>
      <c r="C1842" s="7">
        <v>501295</v>
      </c>
      <c r="D1842" s="7" t="s">
        <v>4958</v>
      </c>
      <c r="E1842" s="7" t="s">
        <v>2230</v>
      </c>
    </row>
    <row r="1843" spans="2:5">
      <c r="B1843" s="7" t="s">
        <v>4959</v>
      </c>
      <c r="C1843" s="7">
        <v>506222</v>
      </c>
      <c r="D1843" s="7" t="s">
        <v>4960</v>
      </c>
      <c r="E1843" s="7" t="s">
        <v>2373</v>
      </c>
    </row>
    <row r="1844" spans="2:5">
      <c r="B1844" s="7" t="s">
        <v>4961</v>
      </c>
      <c r="C1844" s="7">
        <v>506222</v>
      </c>
      <c r="D1844" s="7" t="s">
        <v>4960</v>
      </c>
      <c r="E1844" s="7" t="s">
        <v>2373</v>
      </c>
    </row>
    <row r="1845" spans="2:5">
      <c r="B1845" s="7" t="s">
        <v>4962</v>
      </c>
      <c r="C1845" s="7">
        <v>512025</v>
      </c>
      <c r="D1845" s="7" t="s">
        <v>2213</v>
      </c>
      <c r="E1845" s="7" t="s">
        <v>2634</v>
      </c>
    </row>
    <row r="1846" spans="2:5">
      <c r="B1846" s="7" t="s">
        <v>4963</v>
      </c>
      <c r="C1846" s="7">
        <v>539807</v>
      </c>
      <c r="D1846" s="7" t="s">
        <v>4964</v>
      </c>
      <c r="E1846" s="7" t="s">
        <v>2219</v>
      </c>
    </row>
    <row r="1847" spans="2:5">
      <c r="B1847" s="7" t="s">
        <v>4965</v>
      </c>
      <c r="C1847" s="7">
        <v>533154</v>
      </c>
      <c r="D1847" s="7" t="s">
        <v>4966</v>
      </c>
      <c r="E1847" s="7" t="s">
        <v>2199</v>
      </c>
    </row>
    <row r="1848" spans="2:5">
      <c r="B1848" s="7" t="s">
        <v>4967</v>
      </c>
      <c r="C1848" s="7">
        <v>533154</v>
      </c>
      <c r="D1848" s="7" t="s">
        <v>4966</v>
      </c>
      <c r="E1848" s="7" t="s">
        <v>2199</v>
      </c>
    </row>
    <row r="1849" spans="2:5">
      <c r="B1849" s="7" t="s">
        <v>4968</v>
      </c>
      <c r="C1849" s="7">
        <v>541083</v>
      </c>
      <c r="D1849" s="7" t="s">
        <v>2213</v>
      </c>
      <c r="E1849" s="7" t="s">
        <v>3259</v>
      </c>
    </row>
    <row r="1850" spans="2:5">
      <c r="B1850" s="7" t="s">
        <v>4969</v>
      </c>
      <c r="C1850" s="7">
        <v>532777</v>
      </c>
      <c r="D1850" s="7" t="s">
        <v>4970</v>
      </c>
      <c r="E1850" s="7" t="s">
        <v>4971</v>
      </c>
    </row>
    <row r="1851" spans="2:5">
      <c r="B1851" s="7" t="s">
        <v>4972</v>
      </c>
      <c r="C1851" s="7">
        <v>532777</v>
      </c>
      <c r="D1851" s="7" t="s">
        <v>4970</v>
      </c>
      <c r="E1851" s="7" t="s">
        <v>4971</v>
      </c>
    </row>
    <row r="1852" spans="2:5">
      <c r="B1852" s="7" t="s">
        <v>4973</v>
      </c>
      <c r="C1852" s="7" t="s">
        <v>2213</v>
      </c>
      <c r="D1852" s="7" t="s">
        <v>4974</v>
      </c>
      <c r="E1852" s="7" t="s">
        <v>2224</v>
      </c>
    </row>
    <row r="1853" spans="2:5">
      <c r="B1853" s="7" t="s">
        <v>4975</v>
      </c>
      <c r="C1853" s="7">
        <v>504810</v>
      </c>
      <c r="D1853" s="7" t="s">
        <v>2213</v>
      </c>
      <c r="E1853" s="7" t="s">
        <v>2543</v>
      </c>
    </row>
    <row r="1854" spans="2:5">
      <c r="B1854" s="7" t="s">
        <v>4976</v>
      </c>
      <c r="C1854" s="7">
        <v>504810</v>
      </c>
      <c r="D1854" s="7" t="s">
        <v>2213</v>
      </c>
      <c r="E1854" s="7" t="s">
        <v>2543</v>
      </c>
    </row>
    <row r="1855" spans="2:5">
      <c r="B1855" s="7" t="s">
        <v>4977</v>
      </c>
      <c r="C1855" s="7">
        <v>500209</v>
      </c>
      <c r="D1855" s="7" t="s">
        <v>4978</v>
      </c>
      <c r="E1855" s="7" t="s">
        <v>2199</v>
      </c>
    </row>
    <row r="1856" spans="2:5">
      <c r="B1856" s="7" t="s">
        <v>4979</v>
      </c>
      <c r="C1856" s="7">
        <v>530777</v>
      </c>
      <c r="D1856" s="7" t="s">
        <v>2213</v>
      </c>
      <c r="E1856" s="7" t="s">
        <v>2333</v>
      </c>
    </row>
    <row r="1857" spans="2:5">
      <c r="B1857" s="7" t="s">
        <v>4980</v>
      </c>
      <c r="C1857" s="7">
        <v>537985</v>
      </c>
      <c r="D1857" s="7" t="s">
        <v>2213</v>
      </c>
      <c r="E1857" s="7" t="s">
        <v>2306</v>
      </c>
    </row>
    <row r="1858" spans="2:5">
      <c r="B1858" s="7" t="s">
        <v>4981</v>
      </c>
      <c r="C1858" s="7">
        <v>500210</v>
      </c>
      <c r="D1858" s="7" t="s">
        <v>4982</v>
      </c>
      <c r="E1858" s="7" t="s">
        <v>2221</v>
      </c>
    </row>
    <row r="1859" spans="2:5">
      <c r="B1859" s="7" t="s">
        <v>4983</v>
      </c>
      <c r="C1859" s="7">
        <v>500210</v>
      </c>
      <c r="D1859" s="7" t="s">
        <v>4982</v>
      </c>
      <c r="E1859" s="7" t="s">
        <v>2221</v>
      </c>
    </row>
    <row r="1860" spans="2:5">
      <c r="B1860" s="7" t="s">
        <v>4984</v>
      </c>
      <c r="C1860" s="7">
        <v>530787</v>
      </c>
      <c r="D1860" s="7" t="s">
        <v>2213</v>
      </c>
      <c r="E1860" s="7" t="s">
        <v>4206</v>
      </c>
    </row>
    <row r="1861" spans="2:5">
      <c r="B1861" s="7" t="s">
        <v>4985</v>
      </c>
      <c r="C1861" s="7">
        <v>531929</v>
      </c>
      <c r="D1861" s="7" t="s">
        <v>4986</v>
      </c>
      <c r="E1861" s="7" t="s">
        <v>2333</v>
      </c>
    </row>
    <row r="1862" spans="2:5">
      <c r="B1862" s="7" t="s">
        <v>4987</v>
      </c>
      <c r="C1862" s="7" t="s">
        <v>2213</v>
      </c>
      <c r="D1862" s="7" t="s">
        <v>4988</v>
      </c>
      <c r="E1862" s="7" t="s">
        <v>2224</v>
      </c>
    </row>
    <row r="1863" spans="2:5">
      <c r="B1863" s="7" t="s">
        <v>4989</v>
      </c>
      <c r="C1863" s="7">
        <v>533315</v>
      </c>
      <c r="D1863" s="7" t="s">
        <v>2213</v>
      </c>
      <c r="E1863" s="7" t="s">
        <v>2379</v>
      </c>
    </row>
    <row r="1864" spans="2:5">
      <c r="B1864" s="7" t="s">
        <v>4990</v>
      </c>
      <c r="C1864" s="7">
        <v>517433</v>
      </c>
      <c r="D1864" s="7" t="s">
        <v>2213</v>
      </c>
      <c r="E1864" s="7" t="s">
        <v>2199</v>
      </c>
    </row>
    <row r="1865" spans="2:5">
      <c r="B1865" s="7" t="s">
        <v>4991</v>
      </c>
      <c r="C1865" s="7">
        <v>541983</v>
      </c>
      <c r="D1865" s="7" t="s">
        <v>2213</v>
      </c>
      <c r="E1865" s="7" t="s">
        <v>4992</v>
      </c>
    </row>
    <row r="1866" spans="2:5">
      <c r="B1866" s="7" t="s">
        <v>4993</v>
      </c>
      <c r="C1866" s="7">
        <v>541983</v>
      </c>
      <c r="D1866" s="7" t="s">
        <v>2213</v>
      </c>
      <c r="E1866" s="7" t="s">
        <v>4992</v>
      </c>
    </row>
    <row r="1867" spans="2:5">
      <c r="B1867" s="7" t="s">
        <v>4994</v>
      </c>
      <c r="C1867" s="7">
        <v>523840</v>
      </c>
      <c r="D1867" s="7" t="s">
        <v>2213</v>
      </c>
      <c r="E1867" s="7" t="s">
        <v>2408</v>
      </c>
    </row>
    <row r="1868" spans="2:5">
      <c r="B1868" s="7" t="s">
        <v>4995</v>
      </c>
      <c r="C1868" s="7" t="s">
        <v>2213</v>
      </c>
      <c r="D1868" s="7" t="s">
        <v>4996</v>
      </c>
      <c r="E1868" s="7" t="s">
        <v>2224</v>
      </c>
    </row>
    <row r="1869" spans="2:5">
      <c r="B1869" s="7" t="s">
        <v>4997</v>
      </c>
      <c r="C1869" s="7">
        <v>541353</v>
      </c>
      <c r="D1869" s="7" t="s">
        <v>2213</v>
      </c>
      <c r="E1869" s="7" t="s">
        <v>2611</v>
      </c>
    </row>
    <row r="1870" spans="2:5">
      <c r="B1870" s="7" t="s">
        <v>4998</v>
      </c>
      <c r="C1870" s="7">
        <v>532706</v>
      </c>
      <c r="D1870" s="7" t="s">
        <v>4999</v>
      </c>
      <c r="E1870" s="7" t="s">
        <v>2214</v>
      </c>
    </row>
    <row r="1871" spans="2:5">
      <c r="B1871" s="7" t="s">
        <v>5000</v>
      </c>
      <c r="C1871" s="7">
        <v>539083</v>
      </c>
      <c r="D1871" s="7" t="s">
        <v>5001</v>
      </c>
      <c r="E1871" s="7" t="s">
        <v>2256</v>
      </c>
    </row>
    <row r="1872" spans="2:5">
      <c r="B1872" s="7" t="s">
        <v>5002</v>
      </c>
      <c r="C1872" s="7">
        <v>532851</v>
      </c>
      <c r="D1872" s="7" t="s">
        <v>5003</v>
      </c>
      <c r="E1872" s="7" t="s">
        <v>2357</v>
      </c>
    </row>
    <row r="1873" spans="2:5">
      <c r="B1873" s="7" t="s">
        <v>5004</v>
      </c>
      <c r="C1873" s="7">
        <v>532851</v>
      </c>
      <c r="D1873" s="7" t="s">
        <v>5003</v>
      </c>
      <c r="E1873" s="7" t="s">
        <v>2357</v>
      </c>
    </row>
    <row r="1874" spans="2:5">
      <c r="B1874" s="7" t="s">
        <v>5005</v>
      </c>
      <c r="C1874" s="7">
        <v>500211</v>
      </c>
      <c r="D1874" s="7" t="s">
        <v>2213</v>
      </c>
      <c r="E1874" s="7" t="s">
        <v>2398</v>
      </c>
    </row>
    <row r="1875" spans="2:5">
      <c r="B1875" s="7" t="s">
        <v>5006</v>
      </c>
      <c r="C1875" s="7">
        <v>532774</v>
      </c>
      <c r="D1875" s="7" t="s">
        <v>5007</v>
      </c>
      <c r="E1875" s="7" t="s">
        <v>2199</v>
      </c>
    </row>
    <row r="1876" spans="2:5">
      <c r="B1876" s="7" t="s">
        <v>5008</v>
      </c>
      <c r="C1876" s="7">
        <v>526871</v>
      </c>
      <c r="D1876" s="7" t="s">
        <v>2213</v>
      </c>
      <c r="E1876" s="7" t="s">
        <v>2196</v>
      </c>
    </row>
    <row r="1877" spans="2:5">
      <c r="B1877" s="7" t="s">
        <v>5009</v>
      </c>
      <c r="C1877" s="7">
        <v>531314</v>
      </c>
      <c r="D1877" s="7" t="s">
        <v>5010</v>
      </c>
      <c r="E1877" s="7" t="s">
        <v>2230</v>
      </c>
    </row>
    <row r="1878" spans="2:5">
      <c r="B1878" s="7" t="s">
        <v>5011</v>
      </c>
      <c r="C1878" s="7">
        <v>505358</v>
      </c>
      <c r="D1878" s="7" t="s">
        <v>2213</v>
      </c>
      <c r="E1878" s="7" t="s">
        <v>2221</v>
      </c>
    </row>
    <row r="1879" spans="2:5">
      <c r="B1879" s="7" t="s">
        <v>5012</v>
      </c>
      <c r="C1879" s="7">
        <v>505358</v>
      </c>
      <c r="D1879" s="7" t="s">
        <v>2213</v>
      </c>
      <c r="E1879" s="7" t="s">
        <v>2221</v>
      </c>
    </row>
    <row r="1880" spans="2:5">
      <c r="B1880" s="7" t="s">
        <v>5013</v>
      </c>
      <c r="C1880" s="7">
        <v>535958</v>
      </c>
      <c r="D1880" s="7" t="s">
        <v>5014</v>
      </c>
      <c r="E1880" s="7" t="s">
        <v>2327</v>
      </c>
    </row>
    <row r="1881" spans="2:5">
      <c r="B1881" s="7" t="s">
        <v>5015</v>
      </c>
      <c r="C1881" s="7">
        <v>517423</v>
      </c>
      <c r="D1881" s="7" t="s">
        <v>2213</v>
      </c>
      <c r="E1881" s="7" t="s">
        <v>2511</v>
      </c>
    </row>
    <row r="1882" spans="2:5">
      <c r="B1882" s="7" t="s">
        <v>5016</v>
      </c>
      <c r="C1882" s="7">
        <v>536868</v>
      </c>
      <c r="D1882" s="7" t="s">
        <v>2213</v>
      </c>
      <c r="E1882" s="7" t="s">
        <v>2199</v>
      </c>
    </row>
    <row r="1883" spans="2:5">
      <c r="B1883" s="7" t="s">
        <v>5017</v>
      </c>
      <c r="C1883" s="7">
        <v>539149</v>
      </c>
      <c r="D1883" s="7" t="s">
        <v>2213</v>
      </c>
      <c r="E1883" s="7" t="s">
        <v>2297</v>
      </c>
    </row>
    <row r="1884" spans="2:5">
      <c r="B1884" s="7" t="s">
        <v>5018</v>
      </c>
      <c r="C1884" s="7">
        <v>500212</v>
      </c>
      <c r="D1884" s="7" t="s">
        <v>2213</v>
      </c>
      <c r="E1884" s="7" t="s">
        <v>2230</v>
      </c>
    </row>
    <row r="1885" spans="2:5">
      <c r="B1885" s="7" t="s">
        <v>5019</v>
      </c>
      <c r="C1885" s="7">
        <v>519606</v>
      </c>
      <c r="D1885" s="7" t="s">
        <v>2213</v>
      </c>
      <c r="E1885" s="7" t="s">
        <v>2462</v>
      </c>
    </row>
    <row r="1886" spans="2:5">
      <c r="B1886" s="7" t="s">
        <v>5020</v>
      </c>
      <c r="C1886" s="7">
        <v>531889</v>
      </c>
      <c r="D1886" s="7" t="s">
        <v>2213</v>
      </c>
      <c r="E1886" s="7" t="s">
        <v>2755</v>
      </c>
    </row>
    <row r="1887" spans="2:5">
      <c r="B1887" s="7" t="s">
        <v>5021</v>
      </c>
      <c r="C1887" s="7">
        <v>530921</v>
      </c>
      <c r="D1887" s="7" t="s">
        <v>2213</v>
      </c>
      <c r="E1887" s="7" t="s">
        <v>2333</v>
      </c>
    </row>
    <row r="1888" spans="2:5">
      <c r="B1888" s="7" t="s">
        <v>5022</v>
      </c>
      <c r="C1888" s="7">
        <v>538835</v>
      </c>
      <c r="D1888" s="7" t="s">
        <v>5023</v>
      </c>
      <c r="E1888" s="7" t="s">
        <v>2306</v>
      </c>
    </row>
    <row r="1889" spans="2:5">
      <c r="B1889" s="7" t="s">
        <v>5024</v>
      </c>
      <c r="C1889" s="7">
        <v>534732</v>
      </c>
      <c r="D1889" s="7" t="s">
        <v>2213</v>
      </c>
      <c r="E1889" s="7" t="s">
        <v>2196</v>
      </c>
    </row>
    <row r="1890" spans="2:5">
      <c r="B1890" s="7" t="s">
        <v>5025</v>
      </c>
      <c r="C1890" s="7">
        <v>506134</v>
      </c>
      <c r="D1890" s="7" t="s">
        <v>2213</v>
      </c>
      <c r="E1890" s="7" t="s">
        <v>2333</v>
      </c>
    </row>
    <row r="1891" spans="2:5">
      <c r="B1891" s="7" t="s">
        <v>5026</v>
      </c>
      <c r="C1891" s="7">
        <v>532326</v>
      </c>
      <c r="D1891" s="7" t="s">
        <v>5027</v>
      </c>
      <c r="E1891" s="7" t="s">
        <v>2306</v>
      </c>
    </row>
    <row r="1892" spans="2:5">
      <c r="B1892" s="7" t="s">
        <v>5028</v>
      </c>
      <c r="C1892" s="7">
        <v>511391</v>
      </c>
      <c r="D1892" s="7" t="s">
        <v>2213</v>
      </c>
      <c r="E1892" s="7" t="s">
        <v>2230</v>
      </c>
    </row>
    <row r="1893" spans="2:5">
      <c r="B1893" s="7" t="s">
        <v>5029</v>
      </c>
      <c r="C1893" s="7">
        <v>530259</v>
      </c>
      <c r="D1893" s="7" t="s">
        <v>2213</v>
      </c>
      <c r="E1893" s="7" t="s">
        <v>2285</v>
      </c>
    </row>
    <row r="1894" spans="2:5">
      <c r="B1894" s="7" t="s">
        <v>5030</v>
      </c>
      <c r="C1894" s="7">
        <v>539692</v>
      </c>
      <c r="D1894" s="7" t="s">
        <v>2213</v>
      </c>
      <c r="E1894" s="7" t="s">
        <v>2230</v>
      </c>
    </row>
    <row r="1895" spans="2:5">
      <c r="B1895" s="7" t="s">
        <v>5031</v>
      </c>
      <c r="C1895" s="7">
        <v>539448</v>
      </c>
      <c r="D1895" s="7" t="s">
        <v>5032</v>
      </c>
      <c r="E1895" s="7" t="s">
        <v>4351</v>
      </c>
    </row>
    <row r="1896" spans="2:5">
      <c r="B1896" s="7" t="s">
        <v>5033</v>
      </c>
      <c r="C1896" s="7">
        <v>526512</v>
      </c>
      <c r="D1896" s="7" t="s">
        <v>2213</v>
      </c>
      <c r="E1896" s="7" t="s">
        <v>2276</v>
      </c>
    </row>
    <row r="1897" spans="2:5">
      <c r="B1897" s="7" t="s">
        <v>5034</v>
      </c>
      <c r="C1897" s="7">
        <v>505737</v>
      </c>
      <c r="D1897" s="7" t="s">
        <v>2213</v>
      </c>
      <c r="E1897" s="7" t="s">
        <v>2221</v>
      </c>
    </row>
    <row r="1898" spans="2:5">
      <c r="B1898" s="7" t="s">
        <v>5035</v>
      </c>
      <c r="C1898" s="7">
        <v>505737</v>
      </c>
      <c r="D1898" s="7" t="s">
        <v>2213</v>
      </c>
      <c r="E1898" s="7" t="s">
        <v>2221</v>
      </c>
    </row>
    <row r="1899" spans="2:5">
      <c r="B1899" s="7" t="s">
        <v>5036</v>
      </c>
      <c r="C1899" s="7" t="s">
        <v>2213</v>
      </c>
      <c r="D1899" s="7" t="s">
        <v>5037</v>
      </c>
      <c r="E1899" s="7" t="s">
        <v>2304</v>
      </c>
    </row>
    <row r="1900" spans="2:5">
      <c r="B1900" s="7" t="s">
        <v>5038</v>
      </c>
      <c r="C1900" s="7">
        <v>509709</v>
      </c>
      <c r="D1900" s="7" t="s">
        <v>2213</v>
      </c>
      <c r="E1900" s="7" t="s">
        <v>2333</v>
      </c>
    </row>
    <row r="1901" spans="2:5">
      <c r="B1901" s="7" t="s">
        <v>5039</v>
      </c>
      <c r="C1901" s="7">
        <v>517044</v>
      </c>
      <c r="D1901" s="7" t="s">
        <v>2213</v>
      </c>
      <c r="E1901" s="7" t="s">
        <v>2297</v>
      </c>
    </row>
    <row r="1902" spans="2:5">
      <c r="B1902" s="7" t="s">
        <v>5040</v>
      </c>
      <c r="C1902" s="7">
        <v>530781</v>
      </c>
      <c r="D1902" s="7" t="s">
        <v>2213</v>
      </c>
      <c r="E1902" s="7" t="s">
        <v>2271</v>
      </c>
    </row>
    <row r="1903" spans="2:5">
      <c r="B1903" s="7" t="s">
        <v>5041</v>
      </c>
      <c r="C1903" s="7">
        <v>502330</v>
      </c>
      <c r="D1903" s="7" t="s">
        <v>5042</v>
      </c>
      <c r="E1903" s="7" t="s">
        <v>2207</v>
      </c>
    </row>
    <row r="1904" spans="2:5">
      <c r="B1904" s="7" t="s">
        <v>5043</v>
      </c>
      <c r="C1904" s="7">
        <v>500213</v>
      </c>
      <c r="D1904" s="7" t="s">
        <v>2213</v>
      </c>
      <c r="E1904" s="7" t="s">
        <v>3216</v>
      </c>
    </row>
    <row r="1905" spans="2:5">
      <c r="B1905" s="7" t="s">
        <v>5044</v>
      </c>
      <c r="C1905" s="7">
        <v>532072</v>
      </c>
      <c r="D1905" s="7" t="s">
        <v>2213</v>
      </c>
      <c r="E1905" s="7" t="s">
        <v>2216</v>
      </c>
    </row>
    <row r="1906" spans="2:5">
      <c r="B1906" s="7" t="s">
        <v>5045</v>
      </c>
      <c r="C1906" s="7">
        <v>533181</v>
      </c>
      <c r="D1906" s="7" t="s">
        <v>5046</v>
      </c>
      <c r="E1906" s="7" t="s">
        <v>4971</v>
      </c>
    </row>
    <row r="1907" spans="2:5">
      <c r="B1907" s="7" t="s">
        <v>5047</v>
      </c>
      <c r="C1907" s="7">
        <v>533506</v>
      </c>
      <c r="D1907" s="7" t="s">
        <v>5048</v>
      </c>
      <c r="E1907" s="7" t="s">
        <v>2196</v>
      </c>
    </row>
    <row r="1908" spans="2:5">
      <c r="B1908" s="7" t="s">
        <v>5049</v>
      </c>
      <c r="C1908" s="7">
        <v>533172</v>
      </c>
      <c r="D1908" s="7" t="s">
        <v>5050</v>
      </c>
      <c r="E1908" s="7" t="s">
        <v>2196</v>
      </c>
    </row>
    <row r="1909" spans="2:5">
      <c r="B1909" s="7" t="s">
        <v>5051</v>
      </c>
      <c r="C1909" s="7">
        <v>504786</v>
      </c>
      <c r="D1909" s="7" t="s">
        <v>2213</v>
      </c>
      <c r="E1909" s="7" t="s">
        <v>3133</v>
      </c>
    </row>
    <row r="1910" spans="2:5">
      <c r="B1910" s="7" t="s">
        <v>5052</v>
      </c>
      <c r="C1910" s="7">
        <v>523844</v>
      </c>
      <c r="D1910" s="7" t="s">
        <v>2213</v>
      </c>
      <c r="E1910" s="7" t="s">
        <v>3380</v>
      </c>
    </row>
    <row r="1911" spans="2:5">
      <c r="B1911" s="7" t="s">
        <v>5053</v>
      </c>
      <c r="C1911" s="7">
        <v>523752</v>
      </c>
      <c r="D1911" s="7" t="s">
        <v>2213</v>
      </c>
      <c r="E1911" s="7" t="s">
        <v>2221</v>
      </c>
    </row>
    <row r="1912" spans="2:5">
      <c r="B1912" s="7" t="s">
        <v>5054</v>
      </c>
      <c r="C1912" s="7">
        <v>524164</v>
      </c>
      <c r="D1912" s="7" t="s">
        <v>5055</v>
      </c>
      <c r="E1912" s="7" t="s">
        <v>2251</v>
      </c>
    </row>
    <row r="1913" spans="2:5">
      <c r="B1913" s="7" t="s">
        <v>5056</v>
      </c>
      <c r="C1913" s="7">
        <v>500214</v>
      </c>
      <c r="D1913" s="7" t="s">
        <v>2213</v>
      </c>
      <c r="E1913" s="7" t="s">
        <v>2221</v>
      </c>
    </row>
    <row r="1914" spans="2:5">
      <c r="B1914" s="7" t="s">
        <v>5057</v>
      </c>
      <c r="C1914" s="7">
        <v>500214</v>
      </c>
      <c r="D1914" s="7" t="s">
        <v>2213</v>
      </c>
      <c r="E1914" s="7" t="s">
        <v>2221</v>
      </c>
    </row>
    <row r="1915" spans="2:5">
      <c r="B1915" s="7" t="s">
        <v>5058</v>
      </c>
      <c r="C1915" s="7">
        <v>523638</v>
      </c>
      <c r="D1915" s="7" t="s">
        <v>2213</v>
      </c>
      <c r="E1915" s="7" t="s">
        <v>2568</v>
      </c>
    </row>
    <row r="1916" spans="2:5">
      <c r="B1916" s="7" t="s">
        <v>5059</v>
      </c>
      <c r="C1916" s="7">
        <v>524494</v>
      </c>
      <c r="D1916" s="7" t="s">
        <v>5060</v>
      </c>
      <c r="E1916" s="7" t="s">
        <v>2251</v>
      </c>
    </row>
    <row r="1917" spans="2:5">
      <c r="B1917" s="7" t="s">
        <v>5061</v>
      </c>
      <c r="C1917" s="7">
        <v>512405</v>
      </c>
      <c r="D1917" s="7" t="s">
        <v>2213</v>
      </c>
      <c r="E1917" s="7" t="s">
        <v>2219</v>
      </c>
    </row>
    <row r="1918" spans="2:5">
      <c r="B1918" s="7" t="s">
        <v>5062</v>
      </c>
      <c r="C1918" s="7">
        <v>512405</v>
      </c>
      <c r="D1918" s="7" t="s">
        <v>2213</v>
      </c>
      <c r="E1918" s="7" t="s">
        <v>2219</v>
      </c>
    </row>
    <row r="1919" spans="2:5">
      <c r="B1919" s="7" t="s">
        <v>5063</v>
      </c>
      <c r="C1919" s="7">
        <v>532947</v>
      </c>
      <c r="D1919" s="7" t="s">
        <v>5064</v>
      </c>
      <c r="E1919" s="7" t="s">
        <v>2808</v>
      </c>
    </row>
    <row r="1920" spans="2:5">
      <c r="B1920" s="7" t="s">
        <v>5065</v>
      </c>
      <c r="C1920" s="7">
        <v>540526</v>
      </c>
      <c r="D1920" s="7" t="s">
        <v>5066</v>
      </c>
      <c r="E1920" s="7" t="s">
        <v>2233</v>
      </c>
    </row>
    <row r="1921" spans="2:5">
      <c r="B1921" s="7" t="s">
        <v>5067</v>
      </c>
      <c r="C1921" s="7">
        <v>541956</v>
      </c>
      <c r="D1921" s="7" t="s">
        <v>5068</v>
      </c>
      <c r="E1921" s="7" t="s">
        <v>2611</v>
      </c>
    </row>
    <row r="1922" spans="2:5">
      <c r="B1922" s="7" t="s">
        <v>5069</v>
      </c>
      <c r="C1922" s="7">
        <v>540735</v>
      </c>
      <c r="D1922" s="7" t="s">
        <v>2213</v>
      </c>
      <c r="E1922" s="7" t="s">
        <v>2306</v>
      </c>
    </row>
    <row r="1923" spans="2:5">
      <c r="B1923" s="7" t="s">
        <v>5070</v>
      </c>
      <c r="C1923" s="7" t="s">
        <v>2213</v>
      </c>
      <c r="D1923" s="7" t="s">
        <v>5071</v>
      </c>
      <c r="E1923" s="7" t="s">
        <v>2224</v>
      </c>
    </row>
    <row r="1924" spans="2:5">
      <c r="B1924" s="7" t="s">
        <v>5072</v>
      </c>
      <c r="C1924" s="7">
        <v>531337</v>
      </c>
      <c r="D1924" s="7" t="s">
        <v>2213</v>
      </c>
      <c r="E1924" s="7" t="s">
        <v>2196</v>
      </c>
    </row>
    <row r="1925" spans="2:5">
      <c r="B1925" s="7" t="s">
        <v>5073</v>
      </c>
      <c r="C1925" s="7">
        <v>526859</v>
      </c>
      <c r="D1925" s="7" t="s">
        <v>2213</v>
      </c>
      <c r="E1925" s="7" t="s">
        <v>2230</v>
      </c>
    </row>
    <row r="1926" spans="2:5">
      <c r="B1926" s="7" t="s">
        <v>5074</v>
      </c>
      <c r="C1926" s="7">
        <v>533033</v>
      </c>
      <c r="D1926" s="7" t="s">
        <v>2213</v>
      </c>
      <c r="E1926" s="7" t="s">
        <v>2221</v>
      </c>
    </row>
    <row r="1927" spans="2:5">
      <c r="B1927" s="7" t="s">
        <v>5075</v>
      </c>
      <c r="C1927" s="7">
        <v>540134</v>
      </c>
      <c r="D1927" s="7" t="s">
        <v>2213</v>
      </c>
      <c r="E1927" s="7" t="s">
        <v>2611</v>
      </c>
    </row>
    <row r="1928" spans="2:5">
      <c r="B1928" s="7" t="s">
        <v>5076</v>
      </c>
      <c r="C1928" s="7">
        <v>531109</v>
      </c>
      <c r="D1928" s="7" t="s">
        <v>2213</v>
      </c>
      <c r="E1928" s="7" t="s">
        <v>2373</v>
      </c>
    </row>
    <row r="1929" spans="2:5">
      <c r="B1929" s="7" t="s">
        <v>5077</v>
      </c>
      <c r="C1929" s="7">
        <v>524400</v>
      </c>
      <c r="D1929" s="7" t="s">
        <v>2213</v>
      </c>
      <c r="E1929" s="7" t="s">
        <v>2251</v>
      </c>
    </row>
    <row r="1930" spans="2:5">
      <c r="B1930" s="7" t="s">
        <v>5078</v>
      </c>
      <c r="C1930" s="7">
        <v>506161</v>
      </c>
      <c r="D1930" s="7" t="s">
        <v>2213</v>
      </c>
      <c r="E1930" s="7" t="s">
        <v>2230</v>
      </c>
    </row>
    <row r="1931" spans="2:5">
      <c r="B1931" s="7" t="s">
        <v>5079</v>
      </c>
      <c r="C1931" s="7">
        <v>511609</v>
      </c>
      <c r="D1931" s="7" t="s">
        <v>2213</v>
      </c>
      <c r="E1931" s="7" t="s">
        <v>2230</v>
      </c>
    </row>
    <row r="1932" spans="2:5">
      <c r="B1932" s="7" t="s">
        <v>5080</v>
      </c>
      <c r="C1932" s="7">
        <v>532479</v>
      </c>
      <c r="D1932" s="7" t="s">
        <v>5081</v>
      </c>
      <c r="E1932" s="7" t="s">
        <v>2245</v>
      </c>
    </row>
    <row r="1933" spans="2:5">
      <c r="B1933" s="7" t="s">
        <v>5082</v>
      </c>
      <c r="C1933" s="7">
        <v>508807</v>
      </c>
      <c r="D1933" s="7" t="s">
        <v>2213</v>
      </c>
      <c r="E1933" s="7" t="s">
        <v>2568</v>
      </c>
    </row>
    <row r="1934" spans="2:5">
      <c r="B1934" s="7" t="s">
        <v>5083</v>
      </c>
      <c r="C1934" s="7">
        <v>524622</v>
      </c>
      <c r="D1934" s="7" t="s">
        <v>2213</v>
      </c>
      <c r="E1934" s="7" t="s">
        <v>4971</v>
      </c>
    </row>
    <row r="1935" spans="2:5">
      <c r="B1935" s="7" t="s">
        <v>2918</v>
      </c>
      <c r="C1935" s="7">
        <v>500875</v>
      </c>
      <c r="D1935" s="7" t="s">
        <v>2919</v>
      </c>
      <c r="E1935" s="7" t="s">
        <v>4383</v>
      </c>
    </row>
    <row r="1936" spans="2:5">
      <c r="B1936" s="7" t="s">
        <v>5084</v>
      </c>
      <c r="C1936" s="7">
        <v>509496</v>
      </c>
      <c r="D1936" s="7" t="s">
        <v>5085</v>
      </c>
      <c r="E1936" s="7" t="s">
        <v>2611</v>
      </c>
    </row>
    <row r="1937" spans="2:5">
      <c r="B1937" s="7" t="s">
        <v>5086</v>
      </c>
      <c r="C1937" s="7">
        <v>509496</v>
      </c>
      <c r="D1937" s="7" t="s">
        <v>5085</v>
      </c>
      <c r="E1937" s="7" t="s">
        <v>2611</v>
      </c>
    </row>
    <row r="1938" spans="2:5">
      <c r="B1938" s="7" t="s">
        <v>5087</v>
      </c>
      <c r="C1938" s="7">
        <v>523610</v>
      </c>
      <c r="D1938" s="7" t="s">
        <v>5088</v>
      </c>
      <c r="E1938" s="7" t="s">
        <v>2359</v>
      </c>
    </row>
    <row r="1939" spans="2:5">
      <c r="B1939" s="7" t="s">
        <v>5089</v>
      </c>
      <c r="C1939" s="7">
        <v>522183</v>
      </c>
      <c r="D1939" s="7" t="s">
        <v>2213</v>
      </c>
      <c r="E1939" s="7" t="s">
        <v>2221</v>
      </c>
    </row>
    <row r="1940" spans="2:5">
      <c r="B1940" s="7" t="s">
        <v>5090</v>
      </c>
      <c r="C1940" s="7">
        <v>507580</v>
      </c>
      <c r="D1940" s="7" t="s">
        <v>5091</v>
      </c>
      <c r="E1940" s="7" t="s">
        <v>2261</v>
      </c>
    </row>
    <row r="1941" spans="2:5">
      <c r="B1941" s="7" t="s">
        <v>5092</v>
      </c>
      <c r="C1941" s="7">
        <v>530773</v>
      </c>
      <c r="D1941" s="7" t="s">
        <v>5093</v>
      </c>
      <c r="E1941" s="7" t="s">
        <v>2611</v>
      </c>
    </row>
    <row r="1942" spans="2:5">
      <c r="B1942" s="7" t="s">
        <v>5094</v>
      </c>
      <c r="C1942" s="7">
        <v>522245</v>
      </c>
      <c r="D1942" s="7" t="s">
        <v>2213</v>
      </c>
      <c r="E1942" s="7" t="s">
        <v>2398</v>
      </c>
    </row>
    <row r="1943" spans="2:5">
      <c r="B1943" s="7" t="s">
        <v>5095</v>
      </c>
      <c r="C1943" s="7">
        <v>532341</v>
      </c>
      <c r="D1943" s="7" t="s">
        <v>5096</v>
      </c>
      <c r="E1943" s="7" t="s">
        <v>2199</v>
      </c>
    </row>
    <row r="1944" spans="2:5">
      <c r="B1944" s="7" t="s">
        <v>5097</v>
      </c>
      <c r="C1944" s="7">
        <v>538539</v>
      </c>
      <c r="D1944" s="7" t="s">
        <v>2213</v>
      </c>
      <c r="E1944" s="7" t="s">
        <v>2233</v>
      </c>
    </row>
    <row r="1945" spans="2:5">
      <c r="B1945" s="7" t="s">
        <v>5098</v>
      </c>
      <c r="C1945" s="7">
        <v>530049</v>
      </c>
      <c r="D1945" s="7" t="s">
        <v>2213</v>
      </c>
      <c r="E1945" s="7" t="s">
        <v>2228</v>
      </c>
    </row>
    <row r="1946" spans="2:5">
      <c r="B1946" s="7" t="s">
        <v>5099</v>
      </c>
      <c r="C1946" s="7">
        <v>523062</v>
      </c>
      <c r="D1946" s="7" t="s">
        <v>2213</v>
      </c>
      <c r="E1946" s="7" t="s">
        <v>2230</v>
      </c>
    </row>
    <row r="1947" spans="2:5">
      <c r="B1947" s="7" t="s">
        <v>5100</v>
      </c>
      <c r="C1947" s="7">
        <v>532940</v>
      </c>
      <c r="D1947" s="7" t="s">
        <v>5101</v>
      </c>
      <c r="E1947" s="7" t="s">
        <v>2611</v>
      </c>
    </row>
    <row r="1948" spans="2:5">
      <c r="B1948" s="7" t="s">
        <v>5102</v>
      </c>
      <c r="C1948" s="7">
        <v>506522</v>
      </c>
      <c r="D1948" s="7" t="s">
        <v>2213</v>
      </c>
      <c r="E1948" s="7" t="s">
        <v>2395</v>
      </c>
    </row>
    <row r="1949" spans="2:5">
      <c r="B1949" s="7" t="s">
        <v>5103</v>
      </c>
      <c r="C1949" s="7">
        <v>506522</v>
      </c>
      <c r="D1949" s="7" t="s">
        <v>2213</v>
      </c>
      <c r="E1949" s="7" t="s">
        <v>2395</v>
      </c>
    </row>
    <row r="1950" spans="2:5">
      <c r="B1950" s="7" t="s">
        <v>5104</v>
      </c>
      <c r="C1950" s="7">
        <v>530915</v>
      </c>
      <c r="D1950" s="7" t="s">
        <v>2213</v>
      </c>
      <c r="E1950" s="7" t="s">
        <v>2462</v>
      </c>
    </row>
    <row r="1951" spans="2:5">
      <c r="B1951" s="7" t="s">
        <v>5105</v>
      </c>
      <c r="C1951" s="7">
        <v>538422</v>
      </c>
      <c r="D1951" s="7" t="s">
        <v>2213</v>
      </c>
      <c r="E1951" s="7" t="s">
        <v>2233</v>
      </c>
    </row>
    <row r="1952" spans="2:5">
      <c r="B1952" s="7" t="s">
        <v>5106</v>
      </c>
      <c r="C1952" s="7">
        <v>530711</v>
      </c>
      <c r="D1952" s="7" t="s">
        <v>2213</v>
      </c>
      <c r="E1952" s="7" t="s">
        <v>2568</v>
      </c>
    </row>
    <row r="1953" spans="2:5">
      <c r="B1953" s="7" t="s">
        <v>5107</v>
      </c>
      <c r="C1953" s="7">
        <v>507155</v>
      </c>
      <c r="D1953" s="7" t="s">
        <v>2213</v>
      </c>
      <c r="E1953" s="7" t="s">
        <v>2845</v>
      </c>
    </row>
    <row r="1954" spans="2:5">
      <c r="B1954" s="7" t="s">
        <v>5108</v>
      </c>
      <c r="C1954" s="7">
        <v>532825</v>
      </c>
      <c r="D1954" s="7" t="s">
        <v>2213</v>
      </c>
      <c r="E1954" s="7" t="s">
        <v>2228</v>
      </c>
    </row>
    <row r="1955" spans="2:5">
      <c r="B1955" s="7" t="s">
        <v>5109</v>
      </c>
      <c r="C1955" s="7">
        <v>532705</v>
      </c>
      <c r="D1955" s="7" t="s">
        <v>5110</v>
      </c>
      <c r="E1955" s="7" t="s">
        <v>2737</v>
      </c>
    </row>
    <row r="1956" spans="2:5">
      <c r="B1956" s="7" t="s">
        <v>5111</v>
      </c>
      <c r="C1956" s="7">
        <v>520139</v>
      </c>
      <c r="D1956" s="7" t="s">
        <v>2213</v>
      </c>
      <c r="E1956" s="7" t="s">
        <v>4351</v>
      </c>
    </row>
    <row r="1957" spans="2:5">
      <c r="B1957" s="7" t="s">
        <v>5112</v>
      </c>
      <c r="C1957" s="7">
        <v>530601</v>
      </c>
      <c r="D1957" s="7" t="s">
        <v>2213</v>
      </c>
      <c r="E1957" s="7" t="s">
        <v>2230</v>
      </c>
    </row>
    <row r="1958" spans="2:5">
      <c r="B1958" s="7" t="s">
        <v>5113</v>
      </c>
      <c r="C1958" s="7">
        <v>507789</v>
      </c>
      <c r="D1958" s="7" t="s">
        <v>5114</v>
      </c>
      <c r="E1958" s="7" t="s">
        <v>2251</v>
      </c>
    </row>
    <row r="1959" spans="2:5">
      <c r="B1959" s="7" t="s">
        <v>5115</v>
      </c>
      <c r="C1959" s="7">
        <v>532976</v>
      </c>
      <c r="D1959" s="7" t="s">
        <v>5116</v>
      </c>
      <c r="E1959" s="7" t="s">
        <v>2245</v>
      </c>
    </row>
    <row r="1960" spans="2:5">
      <c r="B1960" s="7" t="s">
        <v>5117</v>
      </c>
      <c r="C1960" s="7">
        <v>512237</v>
      </c>
      <c r="D1960" s="7" t="s">
        <v>5118</v>
      </c>
      <c r="E1960" s="7" t="s">
        <v>2245</v>
      </c>
    </row>
    <row r="1961" spans="2:5">
      <c r="B1961" s="7" t="s">
        <v>5119</v>
      </c>
      <c r="C1961" s="7">
        <v>523467</v>
      </c>
      <c r="D1961" s="7" t="s">
        <v>2213</v>
      </c>
      <c r="E1961" s="7" t="s">
        <v>2741</v>
      </c>
    </row>
    <row r="1962" spans="2:5">
      <c r="B1962" s="7" t="s">
        <v>5120</v>
      </c>
      <c r="C1962" s="7">
        <v>531339</v>
      </c>
      <c r="D1962" s="7" t="s">
        <v>5121</v>
      </c>
      <c r="E1962" s="7" t="s">
        <v>2611</v>
      </c>
    </row>
    <row r="1963" spans="2:5">
      <c r="B1963" s="7" t="s">
        <v>5122</v>
      </c>
      <c r="C1963" s="7">
        <v>514312</v>
      </c>
      <c r="D1963" s="7" t="s">
        <v>2213</v>
      </c>
      <c r="E1963" s="7" t="s">
        <v>2228</v>
      </c>
    </row>
    <row r="1964" spans="2:5">
      <c r="B1964" s="7" t="s">
        <v>5123</v>
      </c>
      <c r="C1964" s="7">
        <v>500219</v>
      </c>
      <c r="D1964" s="7" t="s">
        <v>5124</v>
      </c>
      <c r="E1964" s="7" t="s">
        <v>2333</v>
      </c>
    </row>
    <row r="1965" spans="2:5">
      <c r="B1965" s="7" t="s">
        <v>5123</v>
      </c>
      <c r="C1965" s="7">
        <v>570004</v>
      </c>
      <c r="D1965" s="7" t="s">
        <v>5125</v>
      </c>
      <c r="E1965" s="7" t="s">
        <v>2333</v>
      </c>
    </row>
    <row r="1966" spans="2:5">
      <c r="B1966" s="7" t="s">
        <v>5126</v>
      </c>
      <c r="C1966" s="7">
        <v>539119</v>
      </c>
      <c r="D1966" s="7" t="s">
        <v>2213</v>
      </c>
      <c r="E1966" s="7" t="s">
        <v>2741</v>
      </c>
    </row>
    <row r="1967" spans="2:5">
      <c r="B1967" s="7" t="s">
        <v>5127</v>
      </c>
      <c r="C1967" s="7">
        <v>532033</v>
      </c>
      <c r="D1967" s="7" t="s">
        <v>5128</v>
      </c>
      <c r="E1967" s="7" t="s">
        <v>2952</v>
      </c>
    </row>
    <row r="1968" spans="2:5">
      <c r="B1968" s="7" t="s">
        <v>5129</v>
      </c>
      <c r="C1968" s="7">
        <v>526865</v>
      </c>
      <c r="D1968" s="7" t="s">
        <v>2213</v>
      </c>
      <c r="E1968" s="7" t="s">
        <v>2235</v>
      </c>
    </row>
    <row r="1969" spans="2:5">
      <c r="B1969" s="7" t="s">
        <v>5130</v>
      </c>
      <c r="C1969" s="7">
        <v>526865</v>
      </c>
      <c r="D1969" s="7" t="s">
        <v>2213</v>
      </c>
      <c r="E1969" s="7" t="s">
        <v>2235</v>
      </c>
    </row>
    <row r="1970" spans="2:5">
      <c r="B1970" s="7" t="s">
        <v>5131</v>
      </c>
      <c r="C1970" s="7">
        <v>505212</v>
      </c>
      <c r="D1970" s="7" t="s">
        <v>2213</v>
      </c>
      <c r="E1970" s="7" t="s">
        <v>2568</v>
      </c>
    </row>
    <row r="1971" spans="2:5">
      <c r="B1971" s="7" t="s">
        <v>5132</v>
      </c>
      <c r="C1971" s="7">
        <v>505840</v>
      </c>
      <c r="D1971" s="7" t="s">
        <v>2213</v>
      </c>
      <c r="E1971" s="7" t="s">
        <v>2978</v>
      </c>
    </row>
    <row r="1972" spans="2:5">
      <c r="B1972" s="7" t="s">
        <v>5133</v>
      </c>
      <c r="C1972" s="7">
        <v>532532</v>
      </c>
      <c r="D1972" s="7" t="s">
        <v>5134</v>
      </c>
      <c r="E1972" s="7" t="s">
        <v>2611</v>
      </c>
    </row>
    <row r="1973" spans="2:5">
      <c r="B1973" s="7" t="s">
        <v>5135</v>
      </c>
      <c r="C1973" s="7">
        <v>532627</v>
      </c>
      <c r="D1973" s="7" t="s">
        <v>5136</v>
      </c>
      <c r="E1973" s="7" t="s">
        <v>2352</v>
      </c>
    </row>
    <row r="1974" spans="2:5">
      <c r="B1974" s="7" t="s">
        <v>5137</v>
      </c>
      <c r="C1974" s="7">
        <v>780001</v>
      </c>
      <c r="D1974" s="7" t="s">
        <v>2213</v>
      </c>
      <c r="E1974" s="7" t="s">
        <v>2304</v>
      </c>
    </row>
    <row r="1975" spans="2:5">
      <c r="B1975" s="7" t="s">
        <v>5138</v>
      </c>
      <c r="C1975" s="7" t="s">
        <v>2213</v>
      </c>
      <c r="D1975" s="7" t="s">
        <v>5139</v>
      </c>
      <c r="E1975" s="7" t="s">
        <v>2224</v>
      </c>
    </row>
    <row r="1976" spans="2:5">
      <c r="B1976" s="7" t="s">
        <v>5140</v>
      </c>
      <c r="C1976" s="7" t="s">
        <v>2213</v>
      </c>
      <c r="D1976" s="7" t="s">
        <v>5141</v>
      </c>
      <c r="E1976" s="7" t="s">
        <v>2224</v>
      </c>
    </row>
    <row r="1977" spans="2:5">
      <c r="B1977" s="7" t="s">
        <v>5142</v>
      </c>
      <c r="C1977" s="7" t="s">
        <v>2213</v>
      </c>
      <c r="D1977" s="7" t="s">
        <v>5141</v>
      </c>
      <c r="E1977" s="7" t="s">
        <v>2224</v>
      </c>
    </row>
    <row r="1978" spans="2:5">
      <c r="B1978" s="7" t="s">
        <v>5143</v>
      </c>
      <c r="C1978" s="7">
        <v>538564</v>
      </c>
      <c r="D1978" s="7" t="s">
        <v>2213</v>
      </c>
      <c r="E1978" s="7" t="s">
        <v>2620</v>
      </c>
    </row>
    <row r="1979" spans="2:5">
      <c r="B1979" s="7" t="s">
        <v>5144</v>
      </c>
      <c r="C1979" s="7">
        <v>520051</v>
      </c>
      <c r="D1979" s="7" t="s">
        <v>5145</v>
      </c>
      <c r="E1979" s="7" t="s">
        <v>2568</v>
      </c>
    </row>
    <row r="1980" spans="2:5">
      <c r="B1980" s="7" t="s">
        <v>5146</v>
      </c>
      <c r="C1980" s="7">
        <v>502901</v>
      </c>
      <c r="D1980" s="7" t="s">
        <v>2213</v>
      </c>
      <c r="E1980" s="7" t="s">
        <v>2228</v>
      </c>
    </row>
    <row r="1981" spans="2:5">
      <c r="B1981" s="7" t="s">
        <v>5147</v>
      </c>
      <c r="C1981" s="7">
        <v>500220</v>
      </c>
      <c r="D1981" s="7" t="s">
        <v>2213</v>
      </c>
      <c r="E1981" s="7" t="s">
        <v>2228</v>
      </c>
    </row>
    <row r="1982" spans="2:5">
      <c r="B1982" s="7" t="s">
        <v>5148</v>
      </c>
      <c r="C1982" s="7">
        <v>540394</v>
      </c>
      <c r="D1982" s="7" t="s">
        <v>2213</v>
      </c>
      <c r="E1982" s="7" t="s">
        <v>2235</v>
      </c>
    </row>
    <row r="1983" spans="2:5">
      <c r="B1983" s="7" t="s">
        <v>5149</v>
      </c>
      <c r="C1983" s="7" t="s">
        <v>2213</v>
      </c>
      <c r="D1983" s="7" t="s">
        <v>5150</v>
      </c>
      <c r="E1983" s="7" t="s">
        <v>2224</v>
      </c>
    </row>
    <row r="1984" spans="2:5">
      <c r="B1984" s="7" t="s">
        <v>5151</v>
      </c>
      <c r="C1984" s="7">
        <v>514318</v>
      </c>
      <c r="D1984" s="7" t="s">
        <v>2213</v>
      </c>
      <c r="E1984" s="7" t="s">
        <v>2228</v>
      </c>
    </row>
    <row r="1985" spans="2:5">
      <c r="B1985" s="7" t="s">
        <v>5152</v>
      </c>
      <c r="C1985" s="7">
        <v>526001</v>
      </c>
      <c r="D1985" s="7" t="s">
        <v>2213</v>
      </c>
      <c r="E1985" s="7" t="s">
        <v>2408</v>
      </c>
    </row>
    <row r="1986" spans="2:5">
      <c r="B1986" s="7" t="s">
        <v>5153</v>
      </c>
      <c r="C1986" s="7">
        <v>520066</v>
      </c>
      <c r="D1986" s="7" t="s">
        <v>5154</v>
      </c>
      <c r="E1986" s="7" t="s">
        <v>2568</v>
      </c>
    </row>
    <row r="1987" spans="2:5">
      <c r="B1987" s="7" t="s">
        <v>5155</v>
      </c>
      <c r="C1987" s="7">
        <v>509715</v>
      </c>
      <c r="D1987" s="7" t="s">
        <v>2213</v>
      </c>
      <c r="E1987" s="7" t="s">
        <v>2620</v>
      </c>
    </row>
    <row r="1988" spans="2:5">
      <c r="B1988" s="7" t="s">
        <v>5156</v>
      </c>
      <c r="C1988" s="7">
        <v>513252</v>
      </c>
      <c r="D1988" s="7" t="s">
        <v>2213</v>
      </c>
      <c r="E1988" s="7" t="s">
        <v>2568</v>
      </c>
    </row>
    <row r="1989" spans="2:5">
      <c r="B1989" s="7" t="s">
        <v>5157</v>
      </c>
      <c r="C1989" s="7">
        <v>524330</v>
      </c>
      <c r="D1989" s="7" t="s">
        <v>5158</v>
      </c>
      <c r="E1989" s="7" t="s">
        <v>2373</v>
      </c>
    </row>
    <row r="1990" spans="2:5">
      <c r="B1990" s="7" t="s">
        <v>5159</v>
      </c>
      <c r="C1990" s="7">
        <v>522285</v>
      </c>
      <c r="D1990" s="7" t="s">
        <v>5160</v>
      </c>
      <c r="E1990" s="7" t="s">
        <v>2245</v>
      </c>
    </row>
    <row r="1991" spans="2:5">
      <c r="B1991" s="7" t="s">
        <v>5161</v>
      </c>
      <c r="C1991" s="7">
        <v>539005</v>
      </c>
      <c r="D1991" s="7" t="s">
        <v>2213</v>
      </c>
      <c r="E1991" s="7" t="s">
        <v>2634</v>
      </c>
    </row>
    <row r="1992" spans="2:5">
      <c r="B1992" s="7" t="s">
        <v>5162</v>
      </c>
      <c r="C1992" s="7">
        <v>531323</v>
      </c>
      <c r="D1992" s="7" t="s">
        <v>2213</v>
      </c>
      <c r="E1992" s="7" t="s">
        <v>2228</v>
      </c>
    </row>
    <row r="1993" spans="2:5">
      <c r="B1993" s="7" t="s">
        <v>5163</v>
      </c>
      <c r="C1993" s="7">
        <v>512233</v>
      </c>
      <c r="D1993" s="7" t="s">
        <v>2213</v>
      </c>
      <c r="E1993" s="7" t="s">
        <v>2228</v>
      </c>
    </row>
    <row r="1994" spans="2:5">
      <c r="B1994" s="7" t="s">
        <v>5164</v>
      </c>
      <c r="C1994" s="7">
        <v>500306</v>
      </c>
      <c r="D1994" s="7" t="s">
        <v>2213</v>
      </c>
      <c r="E1994" s="7" t="s">
        <v>2230</v>
      </c>
    </row>
    <row r="1995" spans="2:5">
      <c r="B1995" s="7" t="s">
        <v>5165</v>
      </c>
      <c r="C1995" s="7">
        <v>533207</v>
      </c>
      <c r="D1995" s="7" t="s">
        <v>5166</v>
      </c>
      <c r="E1995" s="7" t="s">
        <v>2808</v>
      </c>
    </row>
    <row r="1996" spans="2:5">
      <c r="B1996" s="7" t="s">
        <v>5167</v>
      </c>
      <c r="C1996" s="7">
        <v>506520</v>
      </c>
      <c r="D1996" s="7" t="s">
        <v>2213</v>
      </c>
      <c r="E1996" s="7" t="s">
        <v>2261</v>
      </c>
    </row>
    <row r="1997" spans="2:5">
      <c r="B1997" s="7" t="s">
        <v>5168</v>
      </c>
      <c r="C1997" s="7" t="s">
        <v>2213</v>
      </c>
      <c r="D1997" s="7" t="s">
        <v>5169</v>
      </c>
      <c r="E1997" s="7" t="s">
        <v>2304</v>
      </c>
    </row>
    <row r="1998" spans="2:5">
      <c r="B1998" s="7" t="s">
        <v>5170</v>
      </c>
      <c r="C1998" s="7">
        <v>506910</v>
      </c>
      <c r="D1998" s="7" t="s">
        <v>2213</v>
      </c>
      <c r="E1998" s="7" t="s">
        <v>2373</v>
      </c>
    </row>
    <row r="1999" spans="2:5">
      <c r="B1999" s="7" t="s">
        <v>5171</v>
      </c>
      <c r="C1999" s="7">
        <v>506910</v>
      </c>
      <c r="D1999" s="7" t="s">
        <v>2213</v>
      </c>
      <c r="E1999" s="7" t="s">
        <v>2373</v>
      </c>
    </row>
    <row r="2000" spans="2:5">
      <c r="B2000" s="7" t="s">
        <v>5172</v>
      </c>
      <c r="C2000" s="7">
        <v>506943</v>
      </c>
      <c r="D2000" s="7" t="s">
        <v>5173</v>
      </c>
      <c r="E2000" s="7" t="s">
        <v>2251</v>
      </c>
    </row>
    <row r="2001" spans="2:5">
      <c r="B2001" s="7" t="s">
        <v>5174</v>
      </c>
      <c r="C2001" s="7">
        <v>514034</v>
      </c>
      <c r="D2001" s="7" t="s">
        <v>5175</v>
      </c>
      <c r="E2001" s="7" t="s">
        <v>2590</v>
      </c>
    </row>
    <row r="2002" spans="2:5">
      <c r="B2002" s="7" t="s">
        <v>5176</v>
      </c>
      <c r="C2002" s="7">
        <v>532605</v>
      </c>
      <c r="D2002" s="7" t="s">
        <v>5177</v>
      </c>
      <c r="E2002" s="7" t="s">
        <v>2568</v>
      </c>
    </row>
    <row r="2003" spans="2:5">
      <c r="B2003" s="7" t="s">
        <v>5178</v>
      </c>
      <c r="C2003" s="7">
        <v>500223</v>
      </c>
      <c r="D2003" s="7" t="s">
        <v>2213</v>
      </c>
      <c r="E2003" s="7" t="s">
        <v>2228</v>
      </c>
    </row>
    <row r="2004" spans="2:5">
      <c r="B2004" s="7" t="s">
        <v>5179</v>
      </c>
      <c r="C2004" s="7">
        <v>524592</v>
      </c>
      <c r="D2004" s="7" t="s">
        <v>2213</v>
      </c>
      <c r="E2004" s="7" t="s">
        <v>2373</v>
      </c>
    </row>
    <row r="2005" spans="2:5">
      <c r="B2005" s="7" t="s">
        <v>5180</v>
      </c>
      <c r="C2005" s="7">
        <v>538837</v>
      </c>
      <c r="D2005" s="7" t="s">
        <v>2213</v>
      </c>
      <c r="E2005" s="7" t="s">
        <v>2219</v>
      </c>
    </row>
    <row r="2006" spans="2:5">
      <c r="B2006" s="7" t="s">
        <v>5181</v>
      </c>
      <c r="C2006" s="7">
        <v>524731</v>
      </c>
      <c r="D2006" s="7" t="s">
        <v>2213</v>
      </c>
      <c r="E2006" s="7" t="s">
        <v>2251</v>
      </c>
    </row>
    <row r="2007" spans="2:5">
      <c r="B2007" s="7" t="s">
        <v>5182</v>
      </c>
      <c r="C2007" s="7">
        <v>532617</v>
      </c>
      <c r="D2007" s="7" t="s">
        <v>5183</v>
      </c>
      <c r="E2007" s="7" t="s">
        <v>4351</v>
      </c>
    </row>
    <row r="2008" spans="2:5">
      <c r="B2008" s="7" t="s">
        <v>5184</v>
      </c>
      <c r="C2008" s="7">
        <v>532617</v>
      </c>
      <c r="D2008" s="7" t="s">
        <v>5183</v>
      </c>
      <c r="E2008" s="7" t="s">
        <v>4351</v>
      </c>
    </row>
    <row r="2009" spans="2:5">
      <c r="B2009" s="7" t="s">
        <v>5185</v>
      </c>
      <c r="C2009" s="7" t="s">
        <v>2213</v>
      </c>
      <c r="D2009" s="7" t="s">
        <v>5186</v>
      </c>
      <c r="E2009" s="7" t="s">
        <v>2224</v>
      </c>
    </row>
    <row r="2010" spans="2:5">
      <c r="B2010" s="7" t="s">
        <v>5187</v>
      </c>
      <c r="C2010" s="7">
        <v>538794</v>
      </c>
      <c r="D2010" s="7" t="s">
        <v>2213</v>
      </c>
      <c r="E2010" s="7" t="s">
        <v>2299</v>
      </c>
    </row>
    <row r="2011" spans="2:5">
      <c r="B2011" s="7" t="s">
        <v>5188</v>
      </c>
      <c r="C2011" s="7" t="s">
        <v>2213</v>
      </c>
      <c r="D2011" s="7" t="s">
        <v>5189</v>
      </c>
      <c r="E2011" s="7" t="s">
        <v>2224</v>
      </c>
    </row>
    <row r="2012" spans="2:5">
      <c r="B2012" s="7" t="s">
        <v>5190</v>
      </c>
      <c r="C2012" s="7">
        <v>517063</v>
      </c>
      <c r="D2012" s="7" t="s">
        <v>2213</v>
      </c>
      <c r="E2012" s="7" t="s">
        <v>2698</v>
      </c>
    </row>
    <row r="2013" spans="2:5">
      <c r="B2013" s="7" t="s">
        <v>5191</v>
      </c>
      <c r="C2013" s="7">
        <v>540850</v>
      </c>
      <c r="D2013" s="7" t="s">
        <v>2213</v>
      </c>
      <c r="E2013" s="7" t="s">
        <v>2273</v>
      </c>
    </row>
    <row r="2014" spans="2:5">
      <c r="B2014" s="7" t="s">
        <v>5192</v>
      </c>
      <c r="C2014" s="7">
        <v>531550</v>
      </c>
      <c r="D2014" s="7" t="s">
        <v>2213</v>
      </c>
      <c r="E2014" s="7" t="s">
        <v>2196</v>
      </c>
    </row>
    <row r="2015" spans="2:5">
      <c r="B2015" s="7" t="s">
        <v>5193</v>
      </c>
      <c r="C2015" s="7">
        <v>532771</v>
      </c>
      <c r="D2015" s="7" t="s">
        <v>5194</v>
      </c>
      <c r="E2015" s="7" t="s">
        <v>2395</v>
      </c>
    </row>
    <row r="2016" spans="2:5">
      <c r="B2016" s="7" t="s">
        <v>5195</v>
      </c>
      <c r="C2016" s="7">
        <v>540651</v>
      </c>
      <c r="D2016" s="7" t="s">
        <v>2213</v>
      </c>
      <c r="E2016" s="7" t="s">
        <v>2511</v>
      </c>
    </row>
    <row r="2017" spans="2:5">
      <c r="B2017" s="7" t="s">
        <v>5196</v>
      </c>
      <c r="C2017" s="7">
        <v>780019</v>
      </c>
      <c r="D2017" s="7" t="s">
        <v>2213</v>
      </c>
      <c r="E2017" s="7" t="s">
        <v>2304</v>
      </c>
    </row>
    <row r="2018" spans="2:5">
      <c r="B2018" s="7" t="s">
        <v>5197</v>
      </c>
      <c r="C2018" s="7">
        <v>511618</v>
      </c>
      <c r="D2018" s="7" t="s">
        <v>5198</v>
      </c>
      <c r="E2018" s="7" t="s">
        <v>2235</v>
      </c>
    </row>
    <row r="2019" spans="2:5">
      <c r="B2019" s="7" t="s">
        <v>5199</v>
      </c>
      <c r="C2019" s="7">
        <v>542653</v>
      </c>
      <c r="D2019" s="7" t="s">
        <v>5200</v>
      </c>
      <c r="E2019" s="7" t="s">
        <v>2769</v>
      </c>
    </row>
    <row r="2020" spans="2:5">
      <c r="B2020" s="7" t="s">
        <v>5201</v>
      </c>
      <c r="C2020" s="7">
        <v>530405</v>
      </c>
      <c r="D2020" s="7" t="s">
        <v>2213</v>
      </c>
      <c r="E2020" s="7" t="s">
        <v>2196</v>
      </c>
    </row>
    <row r="2021" spans="2:5">
      <c r="B2021" s="7" t="s">
        <v>5202</v>
      </c>
      <c r="C2021" s="7">
        <v>533103</v>
      </c>
      <c r="D2021" s="7" t="s">
        <v>5203</v>
      </c>
      <c r="E2021" s="7" t="s">
        <v>2228</v>
      </c>
    </row>
    <row r="2022" spans="2:5">
      <c r="B2022" s="7" t="s">
        <v>5204</v>
      </c>
      <c r="C2022" s="7">
        <v>511034</v>
      </c>
      <c r="D2022" s="7" t="s">
        <v>5205</v>
      </c>
      <c r="E2022" s="7" t="s">
        <v>2276</v>
      </c>
    </row>
    <row r="2023" spans="2:5">
      <c r="B2023" s="7" t="s">
        <v>5206</v>
      </c>
      <c r="C2023" s="7">
        <v>507981</v>
      </c>
      <c r="D2023" s="7" t="s">
        <v>2213</v>
      </c>
      <c r="E2023" s="7" t="s">
        <v>2414</v>
      </c>
    </row>
    <row r="2024" spans="2:5">
      <c r="B2024" s="7" t="s">
        <v>5207</v>
      </c>
      <c r="C2024" s="7">
        <v>539947</v>
      </c>
      <c r="D2024" s="7" t="s">
        <v>2213</v>
      </c>
      <c r="E2024" s="7" t="s">
        <v>2233</v>
      </c>
    </row>
    <row r="2025" spans="2:5">
      <c r="B2025" s="7" t="s">
        <v>5208</v>
      </c>
      <c r="C2025" s="7">
        <v>532624</v>
      </c>
      <c r="D2025" s="7" t="s">
        <v>5209</v>
      </c>
      <c r="E2025" s="7" t="s">
        <v>3452</v>
      </c>
    </row>
    <row r="2026" spans="2:5">
      <c r="B2026" s="7" t="s">
        <v>5210</v>
      </c>
      <c r="C2026" s="7">
        <v>500227</v>
      </c>
      <c r="D2026" s="7" t="s">
        <v>5211</v>
      </c>
      <c r="E2026" s="7" t="s">
        <v>2261</v>
      </c>
    </row>
    <row r="2027" spans="2:5">
      <c r="B2027" s="7" t="s">
        <v>5212</v>
      </c>
      <c r="C2027" s="7">
        <v>536773</v>
      </c>
      <c r="D2027" s="7" t="s">
        <v>5213</v>
      </c>
      <c r="E2027" s="7" t="s">
        <v>2196</v>
      </c>
    </row>
    <row r="2028" spans="2:5">
      <c r="B2028" s="7" t="s">
        <v>5214</v>
      </c>
      <c r="C2028" s="7">
        <v>500378</v>
      </c>
      <c r="D2028" s="7" t="s">
        <v>5215</v>
      </c>
      <c r="E2028" s="7" t="s">
        <v>2611</v>
      </c>
    </row>
    <row r="2029" spans="2:5">
      <c r="B2029" s="7" t="s">
        <v>5216</v>
      </c>
      <c r="C2029" s="7">
        <v>539597</v>
      </c>
      <c r="D2029" s="7" t="s">
        <v>5217</v>
      </c>
      <c r="E2029" s="7" t="s">
        <v>2536</v>
      </c>
    </row>
    <row r="2030" spans="2:5">
      <c r="B2030" s="7" t="s">
        <v>5218</v>
      </c>
      <c r="C2030" s="7">
        <v>532508</v>
      </c>
      <c r="D2030" s="7" t="s">
        <v>5219</v>
      </c>
      <c r="E2030" s="7" t="s">
        <v>2245</v>
      </c>
    </row>
    <row r="2031" spans="2:5">
      <c r="B2031" s="7" t="s">
        <v>5220</v>
      </c>
      <c r="C2031" s="7">
        <v>532286</v>
      </c>
      <c r="D2031" s="7" t="s">
        <v>5221</v>
      </c>
      <c r="E2031" s="7" t="s">
        <v>2245</v>
      </c>
    </row>
    <row r="2032" spans="2:5">
      <c r="B2032" s="7" t="s">
        <v>5222</v>
      </c>
      <c r="C2032" s="7">
        <v>531543</v>
      </c>
      <c r="D2032" s="7" t="s">
        <v>5223</v>
      </c>
      <c r="E2032" s="7" t="s">
        <v>2228</v>
      </c>
    </row>
    <row r="2033" spans="2:5">
      <c r="B2033" s="7" t="s">
        <v>5224</v>
      </c>
      <c r="C2033" s="7">
        <v>540311</v>
      </c>
      <c r="D2033" s="7" t="s">
        <v>5225</v>
      </c>
      <c r="E2033" s="7" t="s">
        <v>2336</v>
      </c>
    </row>
    <row r="2034" spans="2:5">
      <c r="B2034" s="7" t="s">
        <v>5226</v>
      </c>
      <c r="C2034" s="7">
        <v>539225</v>
      </c>
      <c r="D2034" s="7" t="s">
        <v>2213</v>
      </c>
      <c r="E2034" s="7" t="s">
        <v>2238</v>
      </c>
    </row>
    <row r="2035" spans="2:5">
      <c r="B2035" s="7" t="s">
        <v>5227</v>
      </c>
      <c r="C2035" s="7">
        <v>536493</v>
      </c>
      <c r="D2035" s="7" t="s">
        <v>2213</v>
      </c>
      <c r="E2035" s="7" t="s">
        <v>2411</v>
      </c>
    </row>
    <row r="2036" spans="2:5">
      <c r="B2036" s="7" t="s">
        <v>5228</v>
      </c>
      <c r="C2036" s="7">
        <v>532644</v>
      </c>
      <c r="D2036" s="7" t="s">
        <v>5229</v>
      </c>
      <c r="E2036" s="7" t="s">
        <v>2226</v>
      </c>
    </row>
    <row r="2037" spans="2:5">
      <c r="B2037" s="7" t="s">
        <v>5230</v>
      </c>
      <c r="C2037" s="7">
        <v>500380</v>
      </c>
      <c r="D2037" s="7" t="s">
        <v>5231</v>
      </c>
      <c r="E2037" s="7" t="s">
        <v>2226</v>
      </c>
    </row>
    <row r="2038" spans="2:5">
      <c r="B2038" s="7" t="s">
        <v>5232</v>
      </c>
      <c r="C2038" s="7">
        <v>532162</v>
      </c>
      <c r="D2038" s="7" t="s">
        <v>5233</v>
      </c>
      <c r="E2038" s="7" t="s">
        <v>2207</v>
      </c>
    </row>
    <row r="2039" spans="2:5">
      <c r="B2039" s="7" t="s">
        <v>5234</v>
      </c>
      <c r="C2039" s="7">
        <v>530007</v>
      </c>
      <c r="D2039" s="7" t="s">
        <v>5235</v>
      </c>
      <c r="E2039" s="7" t="s">
        <v>2693</v>
      </c>
    </row>
    <row r="2040" spans="2:5">
      <c r="B2040" s="7" t="s">
        <v>5236</v>
      </c>
      <c r="C2040" s="7">
        <v>538765</v>
      </c>
      <c r="D2040" s="7" t="s">
        <v>2213</v>
      </c>
      <c r="E2040" s="7" t="s">
        <v>4971</v>
      </c>
    </row>
    <row r="2041" spans="2:5">
      <c r="B2041" s="7" t="s">
        <v>5237</v>
      </c>
      <c r="C2041" s="7">
        <v>523405</v>
      </c>
      <c r="D2041" s="7" t="s">
        <v>5238</v>
      </c>
      <c r="E2041" s="7" t="s">
        <v>2379</v>
      </c>
    </row>
    <row r="2042" spans="2:5">
      <c r="B2042" s="7" t="s">
        <v>5239</v>
      </c>
      <c r="C2042" s="7">
        <v>522263</v>
      </c>
      <c r="D2042" s="7" t="s">
        <v>5240</v>
      </c>
      <c r="E2042" s="7" t="s">
        <v>2611</v>
      </c>
    </row>
    <row r="2043" spans="2:5">
      <c r="B2043" s="7" t="s">
        <v>5241</v>
      </c>
      <c r="C2043" s="7">
        <v>522263</v>
      </c>
      <c r="D2043" s="7" t="s">
        <v>5240</v>
      </c>
      <c r="E2043" s="7" t="s">
        <v>2611</v>
      </c>
    </row>
    <row r="2044" spans="2:5">
      <c r="B2044" s="7" t="s">
        <v>5242</v>
      </c>
      <c r="C2044" s="7">
        <v>511092</v>
      </c>
      <c r="D2044" s="7" t="s">
        <v>2213</v>
      </c>
      <c r="E2044" s="7" t="s">
        <v>2216</v>
      </c>
    </row>
    <row r="2045" spans="2:5">
      <c r="B2045" s="7" t="s">
        <v>5243</v>
      </c>
      <c r="C2045" s="7">
        <v>523712</v>
      </c>
      <c r="D2045" s="7" t="s">
        <v>2213</v>
      </c>
      <c r="E2045" s="7" t="s">
        <v>2333</v>
      </c>
    </row>
    <row r="2046" spans="2:5">
      <c r="B2046" s="7" t="s">
        <v>5244</v>
      </c>
      <c r="C2046" s="7">
        <v>513691</v>
      </c>
      <c r="D2046" s="7" t="s">
        <v>5245</v>
      </c>
      <c r="E2046" s="7" t="s">
        <v>2568</v>
      </c>
    </row>
    <row r="2047" spans="2:5">
      <c r="B2047" s="7" t="s">
        <v>5246</v>
      </c>
      <c r="C2047" s="7" t="s">
        <v>2213</v>
      </c>
      <c r="D2047" s="7" t="s">
        <v>5247</v>
      </c>
      <c r="E2047" s="7" t="s">
        <v>2304</v>
      </c>
    </row>
    <row r="2048" spans="2:5">
      <c r="B2048" s="7" t="s">
        <v>5248</v>
      </c>
      <c r="C2048" s="7">
        <v>523398</v>
      </c>
      <c r="D2048" s="7" t="s">
        <v>5249</v>
      </c>
      <c r="E2048" s="7" t="s">
        <v>2582</v>
      </c>
    </row>
    <row r="2049" spans="2:5">
      <c r="B2049" s="7" t="s">
        <v>5250</v>
      </c>
      <c r="C2049" s="7">
        <v>523398</v>
      </c>
      <c r="D2049" s="7" t="s">
        <v>5249</v>
      </c>
      <c r="E2049" s="7" t="s">
        <v>2582</v>
      </c>
    </row>
    <row r="2050" spans="2:5">
      <c r="B2050" s="7" t="s">
        <v>5251</v>
      </c>
      <c r="C2050" s="7">
        <v>531861</v>
      </c>
      <c r="D2050" s="7" t="s">
        <v>2213</v>
      </c>
      <c r="E2050" s="7" t="s">
        <v>2196</v>
      </c>
    </row>
    <row r="2051" spans="2:5">
      <c r="B2051" s="7" t="s">
        <v>5252</v>
      </c>
      <c r="C2051" s="7">
        <v>534659</v>
      </c>
      <c r="D2051" s="7" t="s">
        <v>2213</v>
      </c>
      <c r="E2051" s="7" t="s">
        <v>2199</v>
      </c>
    </row>
    <row r="2052" spans="2:5">
      <c r="B2052" s="7" t="s">
        <v>5253</v>
      </c>
      <c r="C2052" s="7">
        <v>542446</v>
      </c>
      <c r="D2052" s="7" t="s">
        <v>5254</v>
      </c>
      <c r="E2052" s="7" t="s">
        <v>2297</v>
      </c>
    </row>
    <row r="2053" spans="2:5">
      <c r="B2053" s="7" t="s">
        <v>5255</v>
      </c>
      <c r="C2053" s="7">
        <v>538092</v>
      </c>
      <c r="D2053" s="7" t="s">
        <v>2213</v>
      </c>
      <c r="E2053" s="7" t="s">
        <v>2620</v>
      </c>
    </row>
    <row r="2054" spans="2:5">
      <c r="B2054" s="7" t="s">
        <v>5256</v>
      </c>
      <c r="C2054" s="7">
        <v>505750</v>
      </c>
      <c r="D2054" s="7" t="s">
        <v>2213</v>
      </c>
      <c r="E2054" s="7" t="s">
        <v>2221</v>
      </c>
    </row>
    <row r="2055" spans="2:5">
      <c r="B2055" s="7" t="s">
        <v>5257</v>
      </c>
      <c r="C2055" s="7">
        <v>508929</v>
      </c>
      <c r="D2055" s="7" t="s">
        <v>2213</v>
      </c>
      <c r="E2055" s="7" t="s">
        <v>2299</v>
      </c>
    </row>
    <row r="2056" spans="2:5">
      <c r="B2056" s="7" t="s">
        <v>5258</v>
      </c>
      <c r="C2056" s="7">
        <v>530985</v>
      </c>
      <c r="D2056" s="7" t="s">
        <v>2213</v>
      </c>
      <c r="E2056" s="7" t="s">
        <v>2230</v>
      </c>
    </row>
    <row r="2057" spans="2:5">
      <c r="B2057" s="7" t="s">
        <v>5259</v>
      </c>
      <c r="C2057" s="7">
        <v>506016</v>
      </c>
      <c r="D2057" s="7" t="s">
        <v>2213</v>
      </c>
      <c r="E2057" s="7" t="s">
        <v>2611</v>
      </c>
    </row>
    <row r="2058" spans="2:5">
      <c r="B2058" s="7" t="s">
        <v>5260</v>
      </c>
      <c r="C2058" s="7">
        <v>504080</v>
      </c>
      <c r="D2058" s="7" t="s">
        <v>2213</v>
      </c>
      <c r="E2058" s="7" t="s">
        <v>2511</v>
      </c>
    </row>
    <row r="2059" spans="2:5">
      <c r="B2059" s="7" t="s">
        <v>5261</v>
      </c>
      <c r="C2059" s="7">
        <v>533148</v>
      </c>
      <c r="D2059" s="7" t="s">
        <v>5262</v>
      </c>
      <c r="E2059" s="7" t="s">
        <v>2352</v>
      </c>
    </row>
    <row r="2060" spans="2:5">
      <c r="B2060" s="7" t="s">
        <v>5263</v>
      </c>
      <c r="C2060" s="7">
        <v>532642</v>
      </c>
      <c r="D2060" s="7" t="s">
        <v>5264</v>
      </c>
      <c r="E2060" s="7" t="s">
        <v>2379</v>
      </c>
    </row>
    <row r="2061" spans="2:5">
      <c r="B2061" s="7" t="s">
        <v>5265</v>
      </c>
      <c r="C2061" s="7">
        <v>500228</v>
      </c>
      <c r="D2061" s="7" t="s">
        <v>5266</v>
      </c>
      <c r="E2061" s="7" t="s">
        <v>2245</v>
      </c>
    </row>
    <row r="2062" spans="2:5">
      <c r="B2062" s="7" t="s">
        <v>5267</v>
      </c>
      <c r="C2062" s="7">
        <v>520057</v>
      </c>
      <c r="D2062" s="7" t="s">
        <v>5268</v>
      </c>
      <c r="E2062" s="7" t="s">
        <v>2568</v>
      </c>
    </row>
    <row r="2063" spans="2:5">
      <c r="B2063" s="7" t="s">
        <v>5269</v>
      </c>
      <c r="C2063" s="7">
        <v>520057</v>
      </c>
      <c r="D2063" s="7" t="s">
        <v>5270</v>
      </c>
      <c r="E2063" s="7" t="s">
        <v>2568</v>
      </c>
    </row>
    <row r="2064" spans="2:5">
      <c r="B2064" s="7" t="s">
        <v>5271</v>
      </c>
      <c r="C2064" s="7">
        <v>534600</v>
      </c>
      <c r="D2064" s="7" t="s">
        <v>2213</v>
      </c>
      <c r="E2064" s="7" t="s">
        <v>2536</v>
      </c>
    </row>
    <row r="2065" spans="2:5">
      <c r="B2065" s="7" t="s">
        <v>5272</v>
      </c>
      <c r="C2065" s="7">
        <v>533155</v>
      </c>
      <c r="D2065" s="7" t="s">
        <v>5273</v>
      </c>
      <c r="E2065" s="7" t="s">
        <v>2702</v>
      </c>
    </row>
    <row r="2066" spans="2:5">
      <c r="B2066" s="7" t="s">
        <v>5274</v>
      </c>
      <c r="C2066" s="7">
        <v>533320</v>
      </c>
      <c r="D2066" s="7" t="s">
        <v>5275</v>
      </c>
      <c r="E2066" s="7" t="s">
        <v>2357</v>
      </c>
    </row>
    <row r="2067" spans="2:5">
      <c r="B2067" s="7" t="s">
        <v>5276</v>
      </c>
      <c r="C2067" s="7">
        <v>530019</v>
      </c>
      <c r="D2067" s="7" t="s">
        <v>5277</v>
      </c>
      <c r="E2067" s="7" t="s">
        <v>2251</v>
      </c>
    </row>
    <row r="2068" spans="2:5">
      <c r="B2068" s="7" t="s">
        <v>5278</v>
      </c>
      <c r="C2068" s="7" t="s">
        <v>2213</v>
      </c>
      <c r="D2068" s="7" t="s">
        <v>5279</v>
      </c>
      <c r="E2068" s="7" t="s">
        <v>2304</v>
      </c>
    </row>
    <row r="2069" spans="2:5">
      <c r="B2069" s="7" t="s">
        <v>5280</v>
      </c>
      <c r="C2069" s="7">
        <v>516078</v>
      </c>
      <c r="D2069" s="7" t="s">
        <v>2213</v>
      </c>
      <c r="E2069" s="7" t="s">
        <v>2408</v>
      </c>
    </row>
    <row r="2070" spans="2:5">
      <c r="B2070" s="7" t="s">
        <v>5281</v>
      </c>
      <c r="C2070" s="7">
        <v>511060</v>
      </c>
      <c r="D2070" s="7" t="s">
        <v>2213</v>
      </c>
      <c r="E2070" s="7" t="s">
        <v>2634</v>
      </c>
    </row>
    <row r="2071" spans="2:5">
      <c r="B2071" s="7" t="s">
        <v>5282</v>
      </c>
      <c r="C2071" s="7">
        <v>539216</v>
      </c>
      <c r="D2071" s="7" t="s">
        <v>2213</v>
      </c>
      <c r="E2071" s="7" t="s">
        <v>2228</v>
      </c>
    </row>
    <row r="2072" spans="2:5">
      <c r="B2072" s="7" t="s">
        <v>5283</v>
      </c>
      <c r="C2072" s="7">
        <v>507987</v>
      </c>
      <c r="D2072" s="7" t="s">
        <v>2213</v>
      </c>
      <c r="E2072" s="7" t="s">
        <v>2230</v>
      </c>
    </row>
    <row r="2073" spans="2:5">
      <c r="B2073" s="7" t="s">
        <v>5284</v>
      </c>
      <c r="C2073" s="7">
        <v>534623</v>
      </c>
      <c r="D2073" s="7" t="s">
        <v>2213</v>
      </c>
      <c r="E2073" s="7" t="s">
        <v>4971</v>
      </c>
    </row>
    <row r="2074" spans="2:5">
      <c r="B2074" s="7" t="s">
        <v>5285</v>
      </c>
      <c r="C2074" s="7">
        <v>535648</v>
      </c>
      <c r="D2074" s="7" t="s">
        <v>5286</v>
      </c>
      <c r="E2074" s="7" t="s">
        <v>2737</v>
      </c>
    </row>
    <row r="2075" spans="2:5">
      <c r="B2075" s="7" t="s">
        <v>5287</v>
      </c>
      <c r="C2075" s="7">
        <v>531035</v>
      </c>
      <c r="D2075" s="7" t="s">
        <v>2213</v>
      </c>
      <c r="E2075" s="7" t="s">
        <v>2871</v>
      </c>
    </row>
    <row r="2076" spans="2:5">
      <c r="B2076" s="7" t="s">
        <v>5288</v>
      </c>
      <c r="C2076" s="7">
        <v>519248</v>
      </c>
      <c r="D2076" s="7" t="s">
        <v>5289</v>
      </c>
      <c r="E2076" s="7" t="s">
        <v>2462</v>
      </c>
    </row>
    <row r="2077" spans="2:5">
      <c r="B2077" s="7" t="s">
        <v>5290</v>
      </c>
      <c r="C2077" s="7">
        <v>542544</v>
      </c>
      <c r="D2077" s="7" t="s">
        <v>5291</v>
      </c>
      <c r="E2077" s="7" t="s">
        <v>2196</v>
      </c>
    </row>
    <row r="2078" spans="2:5">
      <c r="B2078" s="7" t="s">
        <v>5292</v>
      </c>
      <c r="C2078" s="7">
        <v>532926</v>
      </c>
      <c r="D2078" s="7" t="s">
        <v>5293</v>
      </c>
      <c r="E2078" s="7" t="s">
        <v>4032</v>
      </c>
    </row>
    <row r="2079" spans="2:5">
      <c r="B2079" s="7" t="s">
        <v>5294</v>
      </c>
      <c r="C2079" s="7">
        <v>504076</v>
      </c>
      <c r="D2079" s="7" t="s">
        <v>2213</v>
      </c>
      <c r="E2079" s="7" t="s">
        <v>2256</v>
      </c>
    </row>
    <row r="2080" spans="2:5">
      <c r="B2080" s="7" t="s">
        <v>5295</v>
      </c>
      <c r="C2080" s="7">
        <v>514448</v>
      </c>
      <c r="D2080" s="7" t="s">
        <v>2213</v>
      </c>
      <c r="E2080" s="7" t="s">
        <v>2373</v>
      </c>
    </row>
    <row r="2081" spans="2:5">
      <c r="B2081" s="7" t="s">
        <v>5296</v>
      </c>
      <c r="C2081" s="7">
        <v>513250</v>
      </c>
      <c r="D2081" s="7" t="s">
        <v>5297</v>
      </c>
      <c r="E2081" s="7" t="s">
        <v>2256</v>
      </c>
    </row>
    <row r="2082" spans="2:5">
      <c r="B2082" s="7" t="s">
        <v>5298</v>
      </c>
      <c r="C2082" s="7">
        <v>539246</v>
      </c>
      <c r="D2082" s="7" t="s">
        <v>2213</v>
      </c>
      <c r="E2082" s="7" t="s">
        <v>2235</v>
      </c>
    </row>
    <row r="2083" spans="2:5">
      <c r="B2083" s="7" t="s">
        <v>5299</v>
      </c>
      <c r="C2083" s="7">
        <v>532673</v>
      </c>
      <c r="D2083" s="7" t="s">
        <v>5300</v>
      </c>
      <c r="E2083" s="7" t="s">
        <v>2912</v>
      </c>
    </row>
    <row r="2084" spans="2:5">
      <c r="B2084" s="7" t="s">
        <v>5301</v>
      </c>
      <c r="C2084" s="7">
        <v>539686</v>
      </c>
      <c r="D2084" s="7" t="s">
        <v>2213</v>
      </c>
      <c r="E2084" s="7" t="s">
        <v>2352</v>
      </c>
    </row>
    <row r="2085" spans="2:5">
      <c r="B2085" s="7" t="s">
        <v>5302</v>
      </c>
      <c r="C2085" s="7">
        <v>532889</v>
      </c>
      <c r="D2085" s="7" t="s">
        <v>5303</v>
      </c>
      <c r="E2085" s="7" t="s">
        <v>2228</v>
      </c>
    </row>
    <row r="2086" spans="2:5">
      <c r="B2086" s="7" t="s">
        <v>5304</v>
      </c>
      <c r="C2086" s="7">
        <v>511728</v>
      </c>
      <c r="D2086" s="7" t="s">
        <v>2213</v>
      </c>
      <c r="E2086" s="7" t="s">
        <v>2230</v>
      </c>
    </row>
    <row r="2087" spans="2:5">
      <c r="B2087" s="7" t="s">
        <v>5305</v>
      </c>
      <c r="C2087" s="7">
        <v>514360</v>
      </c>
      <c r="D2087" s="7" t="s">
        <v>2213</v>
      </c>
      <c r="E2087" s="7" t="s">
        <v>2611</v>
      </c>
    </row>
    <row r="2088" spans="2:5">
      <c r="B2088" s="7" t="s">
        <v>5306</v>
      </c>
      <c r="C2088" s="7">
        <v>542323</v>
      </c>
      <c r="D2088" s="7" t="s">
        <v>5307</v>
      </c>
      <c r="E2088" s="7" t="s">
        <v>2352</v>
      </c>
    </row>
    <row r="2089" spans="2:5">
      <c r="B2089" s="7" t="s">
        <v>5308</v>
      </c>
      <c r="C2089" s="7">
        <v>540756</v>
      </c>
      <c r="D2089" s="7" t="s">
        <v>2213</v>
      </c>
      <c r="E2089" s="7" t="s">
        <v>4992</v>
      </c>
    </row>
    <row r="2090" spans="2:5">
      <c r="B2090" s="7" t="s">
        <v>5309</v>
      </c>
      <c r="C2090" s="7">
        <v>539393</v>
      </c>
      <c r="D2090" s="7" t="s">
        <v>2213</v>
      </c>
      <c r="E2090" s="7" t="s">
        <v>2891</v>
      </c>
    </row>
    <row r="2091" spans="2:5">
      <c r="B2091" s="7" t="s">
        <v>5310</v>
      </c>
      <c r="C2091" s="7">
        <v>524322</v>
      </c>
      <c r="D2091" s="7" t="s">
        <v>2213</v>
      </c>
      <c r="E2091" s="7" t="s">
        <v>2251</v>
      </c>
    </row>
    <row r="2092" spans="2:5">
      <c r="B2092" s="7" t="s">
        <v>5311</v>
      </c>
      <c r="C2092" s="7">
        <v>524109</v>
      </c>
      <c r="D2092" s="7" t="s">
        <v>5312</v>
      </c>
      <c r="E2092" s="7" t="s">
        <v>2221</v>
      </c>
    </row>
    <row r="2093" spans="2:5">
      <c r="B2093" s="7" t="s">
        <v>5313</v>
      </c>
      <c r="C2093" s="7">
        <v>524675</v>
      </c>
      <c r="D2093" s="7" t="s">
        <v>2213</v>
      </c>
      <c r="E2093" s="7" t="s">
        <v>2235</v>
      </c>
    </row>
    <row r="2094" spans="2:5">
      <c r="B2094" s="7" t="s">
        <v>5314</v>
      </c>
      <c r="C2094" s="7">
        <v>531778</v>
      </c>
      <c r="D2094" s="7" t="s">
        <v>2213</v>
      </c>
      <c r="E2094" s="7" t="s">
        <v>2193</v>
      </c>
    </row>
    <row r="2095" spans="2:5">
      <c r="B2095" s="7" t="s">
        <v>5315</v>
      </c>
      <c r="C2095" s="7">
        <v>504840</v>
      </c>
      <c r="D2095" s="7" t="s">
        <v>2213</v>
      </c>
      <c r="E2095" s="7" t="s">
        <v>2408</v>
      </c>
    </row>
    <row r="2096" spans="2:5">
      <c r="B2096" s="7" t="s">
        <v>5316</v>
      </c>
      <c r="C2096" s="7">
        <v>531780</v>
      </c>
      <c r="D2096" s="7" t="s">
        <v>2213</v>
      </c>
      <c r="E2096" s="7" t="s">
        <v>2235</v>
      </c>
    </row>
    <row r="2097" spans="2:5">
      <c r="B2097" s="7" t="s">
        <v>5317</v>
      </c>
      <c r="C2097" s="7">
        <v>500233</v>
      </c>
      <c r="D2097" s="7" t="s">
        <v>5318</v>
      </c>
      <c r="E2097" s="7" t="s">
        <v>2490</v>
      </c>
    </row>
    <row r="2098" spans="2:5">
      <c r="B2098" s="7" t="s">
        <v>5319</v>
      </c>
      <c r="C2098" s="7">
        <v>500234</v>
      </c>
      <c r="D2098" s="7" t="s">
        <v>5320</v>
      </c>
      <c r="E2098" s="7" t="s">
        <v>2226</v>
      </c>
    </row>
    <row r="2099" spans="2:5">
      <c r="B2099" s="7" t="s">
        <v>5321</v>
      </c>
      <c r="C2099" s="7">
        <v>521054</v>
      </c>
      <c r="D2099" s="7" t="s">
        <v>2213</v>
      </c>
      <c r="E2099" s="7" t="s">
        <v>2228</v>
      </c>
    </row>
    <row r="2100" spans="2:5">
      <c r="B2100" s="7" t="s">
        <v>5322</v>
      </c>
      <c r="C2100" s="7">
        <v>530201</v>
      </c>
      <c r="D2100" s="7" t="s">
        <v>2213</v>
      </c>
      <c r="E2100" s="7" t="s">
        <v>2228</v>
      </c>
    </row>
    <row r="2101" spans="2:5">
      <c r="B2101" s="7" t="s">
        <v>5323</v>
      </c>
      <c r="C2101" s="7">
        <v>539014</v>
      </c>
      <c r="D2101" s="7" t="s">
        <v>2213</v>
      </c>
      <c r="E2101" s="7" t="s">
        <v>2235</v>
      </c>
    </row>
    <row r="2102" spans="2:5">
      <c r="B2102" s="7" t="s">
        <v>5324</v>
      </c>
      <c r="C2102" s="7">
        <v>522287</v>
      </c>
      <c r="D2102" s="7" t="s">
        <v>5325</v>
      </c>
      <c r="E2102" s="7" t="s">
        <v>2256</v>
      </c>
    </row>
    <row r="2103" spans="2:5">
      <c r="B2103" s="7" t="s">
        <v>5326</v>
      </c>
      <c r="C2103" s="7" t="s">
        <v>2213</v>
      </c>
      <c r="D2103" s="7" t="s">
        <v>5327</v>
      </c>
      <c r="E2103" s="7" t="s">
        <v>2304</v>
      </c>
    </row>
    <row r="2104" spans="2:5">
      <c r="B2104" s="7" t="s">
        <v>5328</v>
      </c>
      <c r="C2104" s="7">
        <v>513509</v>
      </c>
      <c r="D2104" s="7" t="s">
        <v>5329</v>
      </c>
      <c r="E2104" s="7" t="s">
        <v>2568</v>
      </c>
    </row>
    <row r="2105" spans="2:5">
      <c r="B2105" s="7" t="s">
        <v>5330</v>
      </c>
      <c r="C2105" s="7">
        <v>533302</v>
      </c>
      <c r="D2105" s="7" t="s">
        <v>5331</v>
      </c>
      <c r="E2105" s="7" t="s">
        <v>2233</v>
      </c>
    </row>
    <row r="2106" spans="2:5">
      <c r="B2106" s="7" t="s">
        <v>5332</v>
      </c>
      <c r="C2106" s="7">
        <v>500235</v>
      </c>
      <c r="D2106" s="7" t="s">
        <v>5333</v>
      </c>
      <c r="E2106" s="7" t="s">
        <v>2245</v>
      </c>
    </row>
    <row r="2107" spans="2:5">
      <c r="B2107" s="7" t="s">
        <v>5334</v>
      </c>
      <c r="C2107" s="7">
        <v>532468</v>
      </c>
      <c r="D2107" s="7" t="s">
        <v>2213</v>
      </c>
      <c r="E2107" s="7" t="s">
        <v>2379</v>
      </c>
    </row>
    <row r="2108" spans="2:5">
      <c r="B2108" s="7" t="s">
        <v>5335</v>
      </c>
      <c r="C2108" s="7">
        <v>514322</v>
      </c>
      <c r="D2108" s="7" t="s">
        <v>2213</v>
      </c>
      <c r="E2108" s="7" t="s">
        <v>2228</v>
      </c>
    </row>
    <row r="2109" spans="2:5">
      <c r="B2109" s="7" t="s">
        <v>5336</v>
      </c>
      <c r="C2109" s="7">
        <v>511131</v>
      </c>
      <c r="D2109" s="7" t="s">
        <v>2213</v>
      </c>
      <c r="E2109" s="7" t="s">
        <v>2299</v>
      </c>
    </row>
    <row r="2110" spans="2:5">
      <c r="B2110" s="7" t="s">
        <v>5337</v>
      </c>
      <c r="C2110" s="7">
        <v>526668</v>
      </c>
      <c r="D2110" s="7" t="s">
        <v>5338</v>
      </c>
      <c r="E2110" s="7" t="s">
        <v>2414</v>
      </c>
    </row>
    <row r="2111" spans="2:5">
      <c r="B2111" s="7" t="s">
        <v>5339</v>
      </c>
      <c r="C2111" s="7">
        <v>532741</v>
      </c>
      <c r="D2111" s="7" t="s">
        <v>5340</v>
      </c>
      <c r="E2111" s="7" t="s">
        <v>2245</v>
      </c>
    </row>
    <row r="2112" spans="2:5">
      <c r="B2112" s="7" t="s">
        <v>5341</v>
      </c>
      <c r="C2112" s="7">
        <v>524604</v>
      </c>
      <c r="D2112" s="7" t="s">
        <v>2213</v>
      </c>
      <c r="E2112" s="7" t="s">
        <v>2251</v>
      </c>
    </row>
    <row r="2113" spans="2:5">
      <c r="B2113" s="7" t="s">
        <v>5342</v>
      </c>
      <c r="C2113" s="7">
        <v>780003</v>
      </c>
      <c r="D2113" s="7" t="s">
        <v>2213</v>
      </c>
      <c r="E2113" s="7" t="s">
        <v>2304</v>
      </c>
    </row>
    <row r="2114" spans="2:5">
      <c r="B2114" s="7" t="s">
        <v>5343</v>
      </c>
      <c r="C2114" s="7">
        <v>506184</v>
      </c>
      <c r="D2114" s="7" t="s">
        <v>5344</v>
      </c>
      <c r="E2114" s="7" t="s">
        <v>2327</v>
      </c>
    </row>
    <row r="2115" spans="2:5">
      <c r="B2115" s="7" t="s">
        <v>5345</v>
      </c>
      <c r="C2115" s="7">
        <v>538896</v>
      </c>
      <c r="D2115" s="7" t="s">
        <v>2213</v>
      </c>
      <c r="E2115" s="7" t="s">
        <v>2261</v>
      </c>
    </row>
    <row r="2116" spans="2:5">
      <c r="B2116" s="7" t="s">
        <v>5346</v>
      </c>
      <c r="C2116" s="7">
        <v>541005</v>
      </c>
      <c r="D2116" s="7" t="s">
        <v>2213</v>
      </c>
      <c r="E2116" s="7" t="s">
        <v>2620</v>
      </c>
    </row>
    <row r="2117" spans="2:5">
      <c r="B2117" s="7" t="s">
        <v>5347</v>
      </c>
      <c r="C2117" s="7">
        <v>521242</v>
      </c>
      <c r="D2117" s="7" t="s">
        <v>2213</v>
      </c>
      <c r="E2117" s="7" t="s">
        <v>2228</v>
      </c>
    </row>
    <row r="2118" spans="2:5">
      <c r="B2118" s="7" t="s">
        <v>5348</v>
      </c>
      <c r="C2118" s="7">
        <v>500236</v>
      </c>
      <c r="D2118" s="7" t="s">
        <v>5349</v>
      </c>
      <c r="E2118" s="7" t="s">
        <v>2579</v>
      </c>
    </row>
    <row r="2119" spans="2:5">
      <c r="B2119" s="7" t="s">
        <v>5350</v>
      </c>
      <c r="C2119" s="7">
        <v>513456</v>
      </c>
      <c r="D2119" s="7" t="s">
        <v>2213</v>
      </c>
      <c r="E2119" s="7" t="s">
        <v>2536</v>
      </c>
    </row>
    <row r="2120" spans="2:5">
      <c r="B2120" s="7" t="s">
        <v>5351</v>
      </c>
      <c r="C2120" s="7">
        <v>506525</v>
      </c>
      <c r="D2120" s="7" t="s">
        <v>5352</v>
      </c>
      <c r="E2120" s="7" t="s">
        <v>2261</v>
      </c>
    </row>
    <row r="2121" spans="2:5">
      <c r="B2121" s="7" t="s">
        <v>5353</v>
      </c>
      <c r="C2121" s="7">
        <v>507779</v>
      </c>
      <c r="D2121" s="7" t="s">
        <v>2213</v>
      </c>
      <c r="E2121" s="7" t="s">
        <v>2408</v>
      </c>
    </row>
    <row r="2122" spans="2:5">
      <c r="B2122" s="7" t="s">
        <v>5354</v>
      </c>
      <c r="C2122" s="7">
        <v>500165</v>
      </c>
      <c r="D2122" s="7" t="s">
        <v>5355</v>
      </c>
      <c r="E2122" s="7" t="s">
        <v>2490</v>
      </c>
    </row>
    <row r="2123" spans="2:5">
      <c r="B2123" s="7" t="s">
        <v>5356</v>
      </c>
      <c r="C2123" s="7">
        <v>540515</v>
      </c>
      <c r="D2123" s="7" t="s">
        <v>2213</v>
      </c>
      <c r="E2123" s="7" t="s">
        <v>2196</v>
      </c>
    </row>
    <row r="2124" spans="2:5">
      <c r="B2124" s="7" t="s">
        <v>5357</v>
      </c>
      <c r="C2124" s="7">
        <v>512399</v>
      </c>
      <c r="D2124" s="7" t="s">
        <v>2213</v>
      </c>
      <c r="E2124" s="7" t="s">
        <v>2196</v>
      </c>
    </row>
    <row r="2125" spans="2:5">
      <c r="B2125" s="7" t="s">
        <v>5358</v>
      </c>
      <c r="C2125" s="7">
        <v>512036</v>
      </c>
      <c r="D2125" s="7" t="s">
        <v>2213</v>
      </c>
      <c r="E2125" s="7" t="s">
        <v>2228</v>
      </c>
    </row>
    <row r="2126" spans="2:5">
      <c r="B2126" s="7" t="s">
        <v>5359</v>
      </c>
      <c r="C2126" s="7">
        <v>539679</v>
      </c>
      <c r="D2126" s="7" t="s">
        <v>2213</v>
      </c>
      <c r="E2126" s="7" t="s">
        <v>2230</v>
      </c>
    </row>
    <row r="2127" spans="2:5">
      <c r="B2127" s="7" t="s">
        <v>5360</v>
      </c>
      <c r="C2127" s="7" t="s">
        <v>2213</v>
      </c>
      <c r="D2127" s="7" t="s">
        <v>5361</v>
      </c>
      <c r="E2127" s="7" t="s">
        <v>2224</v>
      </c>
    </row>
    <row r="2128" spans="2:5">
      <c r="B2128" s="7" t="s">
        <v>5362</v>
      </c>
      <c r="C2128" s="7">
        <v>526115</v>
      </c>
      <c r="D2128" s="7" t="s">
        <v>2213</v>
      </c>
      <c r="E2128" s="7" t="s">
        <v>2327</v>
      </c>
    </row>
    <row r="2129" spans="2:5">
      <c r="B2129" s="7" t="s">
        <v>5363</v>
      </c>
      <c r="C2129" s="7">
        <v>541161</v>
      </c>
      <c r="D2129" s="7" t="s">
        <v>5364</v>
      </c>
      <c r="E2129" s="7" t="s">
        <v>2299</v>
      </c>
    </row>
    <row r="2130" spans="2:5">
      <c r="B2130" s="7" t="s">
        <v>5365</v>
      </c>
      <c r="C2130" s="7">
        <v>533451</v>
      </c>
      <c r="D2130" s="7" t="s">
        <v>5366</v>
      </c>
      <c r="E2130" s="7" t="s">
        <v>2352</v>
      </c>
    </row>
    <row r="2131" spans="2:5">
      <c r="B2131" s="7" t="s">
        <v>5367</v>
      </c>
      <c r="C2131" s="7">
        <v>538928</v>
      </c>
      <c r="D2131" s="7" t="s">
        <v>2213</v>
      </c>
      <c r="E2131" s="7" t="s">
        <v>2230</v>
      </c>
    </row>
    <row r="2132" spans="2:5">
      <c r="B2132" s="7" t="s">
        <v>5368</v>
      </c>
      <c r="C2132" s="7">
        <v>537784</v>
      </c>
      <c r="D2132" s="7" t="s">
        <v>2213</v>
      </c>
      <c r="E2132" s="7" t="s">
        <v>2634</v>
      </c>
    </row>
    <row r="2133" spans="2:5">
      <c r="B2133" s="7" t="s">
        <v>5369</v>
      </c>
      <c r="C2133" s="7">
        <v>590003</v>
      </c>
      <c r="D2133" s="7" t="s">
        <v>5370</v>
      </c>
      <c r="E2133" s="7" t="s">
        <v>2531</v>
      </c>
    </row>
    <row r="2134" spans="2:5">
      <c r="B2134" s="7" t="s">
        <v>5371</v>
      </c>
      <c r="C2134" s="7">
        <v>531687</v>
      </c>
      <c r="D2134" s="7" t="s">
        <v>5372</v>
      </c>
      <c r="E2134" s="7" t="s">
        <v>2411</v>
      </c>
    </row>
    <row r="2135" spans="2:5">
      <c r="B2135" s="7" t="s">
        <v>5373</v>
      </c>
      <c r="C2135" s="7">
        <v>539533</v>
      </c>
      <c r="D2135" s="7" t="s">
        <v>2213</v>
      </c>
      <c r="E2135" s="7" t="s">
        <v>2196</v>
      </c>
    </row>
    <row r="2136" spans="2:5">
      <c r="B2136" s="7" t="s">
        <v>5374</v>
      </c>
      <c r="C2136" s="7">
        <v>502933</v>
      </c>
      <c r="D2136" s="7" t="s">
        <v>2213</v>
      </c>
      <c r="E2136" s="7" t="s">
        <v>2228</v>
      </c>
    </row>
    <row r="2137" spans="2:5">
      <c r="B2137" s="7" t="s">
        <v>5375</v>
      </c>
      <c r="C2137" s="7">
        <v>532925</v>
      </c>
      <c r="D2137" s="7" t="s">
        <v>5376</v>
      </c>
      <c r="E2137" s="7" t="s">
        <v>2611</v>
      </c>
    </row>
    <row r="2138" spans="2:5">
      <c r="B2138" s="7" t="s">
        <v>5377</v>
      </c>
      <c r="C2138" s="7">
        <v>532899</v>
      </c>
      <c r="D2138" s="7" t="s">
        <v>5378</v>
      </c>
      <c r="E2138" s="7" t="s">
        <v>2411</v>
      </c>
    </row>
    <row r="2139" spans="2:5">
      <c r="B2139" s="7" t="s">
        <v>5379</v>
      </c>
      <c r="C2139" s="7">
        <v>524444</v>
      </c>
      <c r="D2139" s="7" t="s">
        <v>2213</v>
      </c>
      <c r="E2139" s="7" t="s">
        <v>2462</v>
      </c>
    </row>
    <row r="2140" spans="2:5">
      <c r="B2140" s="7" t="s">
        <v>5380</v>
      </c>
      <c r="C2140" s="7">
        <v>535136</v>
      </c>
      <c r="D2140" s="7" t="s">
        <v>2213</v>
      </c>
      <c r="E2140" s="7" t="s">
        <v>2228</v>
      </c>
    </row>
    <row r="2141" spans="2:5">
      <c r="B2141" s="7" t="s">
        <v>5381</v>
      </c>
      <c r="C2141" s="7">
        <v>590041</v>
      </c>
      <c r="D2141" s="7" t="s">
        <v>5382</v>
      </c>
      <c r="E2141" s="7" t="s">
        <v>2359</v>
      </c>
    </row>
    <row r="2142" spans="2:5">
      <c r="B2142" s="7" t="s">
        <v>5383</v>
      </c>
      <c r="C2142" s="7">
        <v>530255</v>
      </c>
      <c r="D2142" s="7" t="s">
        <v>2213</v>
      </c>
      <c r="E2142" s="7" t="s">
        <v>2207</v>
      </c>
    </row>
    <row r="2143" spans="2:5">
      <c r="B2143" s="7" t="s">
        <v>5384</v>
      </c>
      <c r="C2143" s="7">
        <v>539276</v>
      </c>
      <c r="D2143" s="7" t="s">
        <v>5385</v>
      </c>
      <c r="E2143" s="7" t="s">
        <v>4992</v>
      </c>
    </row>
    <row r="2144" spans="2:5">
      <c r="B2144" s="7" t="s">
        <v>5386</v>
      </c>
      <c r="C2144" s="7">
        <v>504084</v>
      </c>
      <c r="D2144" s="7" t="s">
        <v>2213</v>
      </c>
      <c r="E2144" s="7" t="s">
        <v>2511</v>
      </c>
    </row>
    <row r="2145" spans="2:5">
      <c r="B2145" s="7" t="s">
        <v>5387</v>
      </c>
      <c r="C2145" s="7">
        <v>539562</v>
      </c>
      <c r="D2145" s="7" t="s">
        <v>2213</v>
      </c>
      <c r="E2145" s="7" t="s">
        <v>2196</v>
      </c>
    </row>
    <row r="2146" spans="2:5">
      <c r="B2146" s="7" t="s">
        <v>5388</v>
      </c>
      <c r="C2146" s="7">
        <v>530357</v>
      </c>
      <c r="D2146" s="7" t="s">
        <v>2213</v>
      </c>
      <c r="E2146" s="7" t="s">
        <v>2196</v>
      </c>
    </row>
    <row r="2147" spans="2:5">
      <c r="B2147" s="7" t="s">
        <v>5389</v>
      </c>
      <c r="C2147" s="7">
        <v>530357</v>
      </c>
      <c r="D2147" s="7" t="s">
        <v>2213</v>
      </c>
      <c r="E2147" s="7" t="s">
        <v>2196</v>
      </c>
    </row>
    <row r="2148" spans="2:5">
      <c r="B2148" s="7" t="s">
        <v>5390</v>
      </c>
      <c r="C2148" s="7">
        <v>526067</v>
      </c>
      <c r="D2148" s="7" t="s">
        <v>2213</v>
      </c>
      <c r="E2148" s="7" t="s">
        <v>2408</v>
      </c>
    </row>
    <row r="2149" spans="2:5">
      <c r="B2149" s="7" t="s">
        <v>5391</v>
      </c>
      <c r="C2149" s="7">
        <v>531784</v>
      </c>
      <c r="D2149" s="7" t="s">
        <v>2213</v>
      </c>
      <c r="E2149" s="7" t="s">
        <v>2611</v>
      </c>
    </row>
    <row r="2150" spans="2:5">
      <c r="B2150" s="7" t="s">
        <v>5392</v>
      </c>
      <c r="C2150" s="7">
        <v>590066</v>
      </c>
      <c r="D2150" s="7" t="s">
        <v>5393</v>
      </c>
      <c r="E2150" s="7" t="s">
        <v>2226</v>
      </c>
    </row>
    <row r="2151" spans="2:5">
      <c r="B2151" s="7" t="s">
        <v>5394</v>
      </c>
      <c r="C2151" s="7">
        <v>533192</v>
      </c>
      <c r="D2151" s="7" t="s">
        <v>5395</v>
      </c>
      <c r="E2151" s="7" t="s">
        <v>2912</v>
      </c>
    </row>
    <row r="2152" spans="2:5">
      <c r="B2152" s="7" t="s">
        <v>5396</v>
      </c>
      <c r="C2152" s="7">
        <v>540385</v>
      </c>
      <c r="D2152" s="7" t="s">
        <v>2213</v>
      </c>
      <c r="E2152" s="7" t="s">
        <v>2196</v>
      </c>
    </row>
    <row r="2153" spans="2:5">
      <c r="B2153" s="7" t="s">
        <v>5397</v>
      </c>
      <c r="C2153" s="7">
        <v>532054</v>
      </c>
      <c r="D2153" s="7" t="s">
        <v>5398</v>
      </c>
      <c r="E2153" s="7" t="s">
        <v>2327</v>
      </c>
    </row>
    <row r="2154" spans="2:5">
      <c r="B2154" s="7" t="s">
        <v>5399</v>
      </c>
      <c r="C2154" s="7">
        <v>532714</v>
      </c>
      <c r="D2154" s="7" t="s">
        <v>5400</v>
      </c>
      <c r="E2154" s="7" t="s">
        <v>2256</v>
      </c>
    </row>
    <row r="2155" spans="2:5">
      <c r="B2155" s="7" t="s">
        <v>5401</v>
      </c>
      <c r="C2155" s="7">
        <v>508993</v>
      </c>
      <c r="D2155" s="7" t="s">
        <v>2213</v>
      </c>
      <c r="E2155" s="7" t="s">
        <v>2299</v>
      </c>
    </row>
    <row r="2156" spans="2:5">
      <c r="B2156" s="7" t="s">
        <v>5402</v>
      </c>
      <c r="C2156" s="7">
        <v>518011</v>
      </c>
      <c r="D2156" s="7" t="s">
        <v>2213</v>
      </c>
      <c r="E2156" s="7" t="s">
        <v>2226</v>
      </c>
    </row>
    <row r="2157" spans="2:5">
      <c r="B2157" s="7" t="s">
        <v>5403</v>
      </c>
      <c r="C2157" s="7" t="s">
        <v>2213</v>
      </c>
      <c r="D2157" s="7" t="s">
        <v>5404</v>
      </c>
      <c r="E2157" s="7" t="s">
        <v>2224</v>
      </c>
    </row>
    <row r="2158" spans="2:5">
      <c r="B2158" s="7" t="s">
        <v>5405</v>
      </c>
      <c r="C2158" s="7">
        <v>517569</v>
      </c>
      <c r="D2158" s="7" t="s">
        <v>5406</v>
      </c>
      <c r="E2158" s="7" t="s">
        <v>2511</v>
      </c>
    </row>
    <row r="2159" spans="2:5">
      <c r="B2159" s="7" t="s">
        <v>5407</v>
      </c>
      <c r="C2159" s="7">
        <v>519602</v>
      </c>
      <c r="D2159" s="7" t="s">
        <v>5408</v>
      </c>
      <c r="E2159" s="7" t="s">
        <v>2306</v>
      </c>
    </row>
    <row r="2160" spans="2:5">
      <c r="B2160" s="7" t="s">
        <v>5409</v>
      </c>
      <c r="C2160" s="7">
        <v>506528</v>
      </c>
      <c r="D2160" s="7" t="s">
        <v>2213</v>
      </c>
      <c r="E2160" s="7" t="s">
        <v>2373</v>
      </c>
    </row>
    <row r="2161" spans="2:5">
      <c r="B2161" s="7" t="s">
        <v>5410</v>
      </c>
      <c r="C2161" s="7">
        <v>531163</v>
      </c>
      <c r="D2161" s="7" t="s">
        <v>5411</v>
      </c>
      <c r="E2161" s="7" t="s">
        <v>2373</v>
      </c>
    </row>
    <row r="2162" spans="2:5">
      <c r="B2162" s="7" t="s">
        <v>5412</v>
      </c>
      <c r="C2162" s="7">
        <v>506530</v>
      </c>
      <c r="D2162" s="7" t="s">
        <v>2213</v>
      </c>
      <c r="E2162" s="7" t="s">
        <v>2408</v>
      </c>
    </row>
    <row r="2163" spans="2:5">
      <c r="B2163" s="7" t="s">
        <v>5413</v>
      </c>
      <c r="C2163" s="7">
        <v>505890</v>
      </c>
      <c r="D2163" s="7" t="s">
        <v>2213</v>
      </c>
      <c r="E2163" s="7" t="s">
        <v>2221</v>
      </c>
    </row>
    <row r="2164" spans="2:5">
      <c r="B2164" s="7" t="s">
        <v>5414</v>
      </c>
      <c r="C2164" s="7">
        <v>505890</v>
      </c>
      <c r="D2164" s="7" t="s">
        <v>2213</v>
      </c>
      <c r="E2164" s="7" t="s">
        <v>2221</v>
      </c>
    </row>
    <row r="2165" spans="2:5">
      <c r="B2165" s="7" t="s">
        <v>5415</v>
      </c>
      <c r="C2165" s="7">
        <v>540953</v>
      </c>
      <c r="D2165" s="7" t="s">
        <v>2213</v>
      </c>
      <c r="E2165" s="7" t="s">
        <v>2327</v>
      </c>
    </row>
    <row r="2166" spans="2:5">
      <c r="B2166" s="7" t="s">
        <v>5416</v>
      </c>
      <c r="C2166" s="7">
        <v>530163</v>
      </c>
      <c r="D2166" s="7" t="s">
        <v>2213</v>
      </c>
      <c r="E2166" s="7" t="s">
        <v>2251</v>
      </c>
    </row>
    <row r="2167" spans="2:5">
      <c r="B2167" s="7" t="s">
        <v>5417</v>
      </c>
      <c r="C2167" s="7">
        <v>532686</v>
      </c>
      <c r="D2167" s="7" t="s">
        <v>5418</v>
      </c>
      <c r="E2167" s="7" t="s">
        <v>2336</v>
      </c>
    </row>
    <row r="2168" spans="2:5">
      <c r="B2168" s="7" t="s">
        <v>5419</v>
      </c>
      <c r="C2168" s="7">
        <v>532686</v>
      </c>
      <c r="D2168" s="7" t="s">
        <v>5418</v>
      </c>
      <c r="E2168" s="7" t="s">
        <v>2336</v>
      </c>
    </row>
    <row r="2169" spans="2:5">
      <c r="B2169" s="7" t="s">
        <v>5420</v>
      </c>
      <c r="C2169" s="7">
        <v>507180</v>
      </c>
      <c r="D2169" s="7" t="s">
        <v>5421</v>
      </c>
      <c r="E2169" s="7" t="s">
        <v>2912</v>
      </c>
    </row>
    <row r="2170" spans="2:5">
      <c r="B2170" s="7" t="s">
        <v>5422</v>
      </c>
      <c r="C2170" s="7">
        <v>524174</v>
      </c>
      <c r="D2170" s="7" t="s">
        <v>2213</v>
      </c>
      <c r="E2170" s="7" t="s">
        <v>2261</v>
      </c>
    </row>
    <row r="2171" spans="2:5">
      <c r="B2171" s="7" t="s">
        <v>5423</v>
      </c>
      <c r="C2171" s="7">
        <v>533289</v>
      </c>
      <c r="D2171" s="7" t="s">
        <v>5424</v>
      </c>
      <c r="E2171" s="7" t="s">
        <v>2534</v>
      </c>
    </row>
    <row r="2172" spans="2:5">
      <c r="B2172" s="7" t="s">
        <v>5425</v>
      </c>
      <c r="C2172" s="7">
        <v>502937</v>
      </c>
      <c r="D2172" s="7" t="s">
        <v>5426</v>
      </c>
      <c r="E2172" s="7" t="s">
        <v>2202</v>
      </c>
    </row>
    <row r="2173" spans="2:5">
      <c r="B2173" s="7" t="s">
        <v>5427</v>
      </c>
      <c r="C2173" s="7">
        <v>532732</v>
      </c>
      <c r="D2173" s="7" t="s">
        <v>5428</v>
      </c>
      <c r="E2173" s="7" t="s">
        <v>2327</v>
      </c>
    </row>
    <row r="2174" spans="2:5">
      <c r="B2174" s="7" t="s">
        <v>5429</v>
      </c>
      <c r="C2174" s="7">
        <v>507948</v>
      </c>
      <c r="D2174" s="7" t="s">
        <v>2213</v>
      </c>
      <c r="E2174" s="7" t="s">
        <v>2230</v>
      </c>
    </row>
    <row r="2175" spans="2:5">
      <c r="B2175" s="7" t="s">
        <v>5430</v>
      </c>
      <c r="C2175" s="7">
        <v>512597</v>
      </c>
      <c r="D2175" s="7" t="s">
        <v>5431</v>
      </c>
      <c r="E2175" s="7" t="s">
        <v>2230</v>
      </c>
    </row>
    <row r="2176" spans="2:5">
      <c r="B2176" s="7" t="s">
        <v>5432</v>
      </c>
      <c r="C2176" s="7" t="s">
        <v>2213</v>
      </c>
      <c r="D2176" s="7" t="s">
        <v>5433</v>
      </c>
      <c r="E2176" s="7" t="s">
        <v>2230</v>
      </c>
    </row>
    <row r="2177" spans="2:5">
      <c r="B2177" s="7" t="s">
        <v>5434</v>
      </c>
      <c r="C2177" s="7">
        <v>500239</v>
      </c>
      <c r="D2177" s="7" t="s">
        <v>2213</v>
      </c>
      <c r="E2177" s="7" t="s">
        <v>2228</v>
      </c>
    </row>
    <row r="2178" spans="2:5">
      <c r="B2178" s="7" t="s">
        <v>5435</v>
      </c>
      <c r="C2178" s="7">
        <v>531609</v>
      </c>
      <c r="D2178" s="7" t="s">
        <v>2213</v>
      </c>
      <c r="E2178" s="7" t="s">
        <v>2408</v>
      </c>
    </row>
    <row r="2179" spans="2:5">
      <c r="B2179" s="7" t="s">
        <v>5436</v>
      </c>
      <c r="C2179" s="7">
        <v>540775</v>
      </c>
      <c r="D2179" s="7" t="s">
        <v>5437</v>
      </c>
      <c r="E2179" s="7" t="s">
        <v>2639</v>
      </c>
    </row>
    <row r="2180" spans="2:5">
      <c r="B2180" s="7" t="s">
        <v>5438</v>
      </c>
      <c r="C2180" s="7">
        <v>540775</v>
      </c>
      <c r="D2180" s="7" t="s">
        <v>5437</v>
      </c>
      <c r="E2180" s="7" t="s">
        <v>2639</v>
      </c>
    </row>
    <row r="2181" spans="2:5">
      <c r="B2181" s="7" t="s">
        <v>5439</v>
      </c>
      <c r="C2181" s="7">
        <v>590068</v>
      </c>
      <c r="D2181" s="7" t="s">
        <v>5440</v>
      </c>
      <c r="E2181" s="7" t="s">
        <v>2235</v>
      </c>
    </row>
    <row r="2182" spans="2:5">
      <c r="B2182" s="7" t="s">
        <v>5441</v>
      </c>
      <c r="C2182" s="7">
        <v>507794</v>
      </c>
      <c r="D2182" s="7" t="s">
        <v>2213</v>
      </c>
      <c r="E2182" s="7" t="s">
        <v>2721</v>
      </c>
    </row>
    <row r="2183" spans="2:5">
      <c r="B2183" s="7" t="s">
        <v>5442</v>
      </c>
      <c r="C2183" s="7">
        <v>504269</v>
      </c>
      <c r="D2183" s="7" t="s">
        <v>5443</v>
      </c>
      <c r="E2183" s="7" t="s">
        <v>2978</v>
      </c>
    </row>
    <row r="2184" spans="2:5">
      <c r="B2184" s="7" t="s">
        <v>5444</v>
      </c>
      <c r="C2184" s="7">
        <v>590068</v>
      </c>
      <c r="D2184" s="7" t="s">
        <v>5440</v>
      </c>
      <c r="E2184" s="7" t="s">
        <v>2235</v>
      </c>
    </row>
    <row r="2185" spans="2:5">
      <c r="B2185" s="7" t="s">
        <v>5445</v>
      </c>
      <c r="C2185" s="7">
        <v>519064</v>
      </c>
      <c r="D2185" s="7" t="s">
        <v>2213</v>
      </c>
      <c r="E2185" s="7" t="s">
        <v>2411</v>
      </c>
    </row>
    <row r="2186" spans="2:5">
      <c r="B2186" s="7" t="s">
        <v>5446</v>
      </c>
      <c r="C2186" s="7">
        <v>531892</v>
      </c>
      <c r="D2186" s="7" t="s">
        <v>5447</v>
      </c>
      <c r="E2186" s="7" t="s">
        <v>2196</v>
      </c>
    </row>
    <row r="2187" spans="2:5">
      <c r="B2187" s="7" t="s">
        <v>5448</v>
      </c>
      <c r="C2187" s="7">
        <v>506178</v>
      </c>
      <c r="D2187" s="7" t="s">
        <v>2213</v>
      </c>
      <c r="E2187" s="7" t="s">
        <v>2235</v>
      </c>
    </row>
    <row r="2188" spans="2:5">
      <c r="B2188" s="7" t="s">
        <v>5449</v>
      </c>
      <c r="C2188" s="7">
        <v>521127</v>
      </c>
      <c r="D2188" s="7" t="s">
        <v>2213</v>
      </c>
      <c r="E2188" s="7" t="s">
        <v>2228</v>
      </c>
    </row>
    <row r="2189" spans="2:5">
      <c r="B2189" s="7" t="s">
        <v>5450</v>
      </c>
      <c r="C2189" s="7">
        <v>539788</v>
      </c>
      <c r="D2189" s="7" t="s">
        <v>2213</v>
      </c>
      <c r="E2189" s="7" t="s">
        <v>2247</v>
      </c>
    </row>
    <row r="2190" spans="2:5">
      <c r="B2190" s="7" t="s">
        <v>5451</v>
      </c>
      <c r="C2190" s="7">
        <v>507435</v>
      </c>
      <c r="D2190" s="7" t="s">
        <v>2213</v>
      </c>
      <c r="E2190" s="7" t="s">
        <v>2845</v>
      </c>
    </row>
    <row r="2191" spans="2:5">
      <c r="B2191" s="7" t="s">
        <v>5452</v>
      </c>
      <c r="C2191" s="7">
        <v>507435</v>
      </c>
      <c r="D2191" s="7" t="s">
        <v>2213</v>
      </c>
      <c r="E2191" s="7" t="s">
        <v>2845</v>
      </c>
    </row>
    <row r="2192" spans="2:5">
      <c r="B2192" s="7" t="s">
        <v>5453</v>
      </c>
      <c r="C2192" s="7">
        <v>535730</v>
      </c>
      <c r="D2192" s="7" t="s">
        <v>2213</v>
      </c>
      <c r="E2192" s="7" t="s">
        <v>2228</v>
      </c>
    </row>
    <row r="2193" spans="2:5">
      <c r="B2193" s="7" t="s">
        <v>5454</v>
      </c>
      <c r="C2193" s="7">
        <v>531692</v>
      </c>
      <c r="D2193" s="7" t="s">
        <v>2213</v>
      </c>
      <c r="E2193" s="7" t="s">
        <v>2414</v>
      </c>
    </row>
    <row r="2194" spans="2:5">
      <c r="B2194" s="7" t="s">
        <v>5455</v>
      </c>
      <c r="C2194" s="7">
        <v>513693</v>
      </c>
      <c r="D2194" s="7" t="s">
        <v>2213</v>
      </c>
      <c r="E2194" s="7" t="s">
        <v>2245</v>
      </c>
    </row>
    <row r="2195" spans="2:5">
      <c r="B2195" s="7" t="s">
        <v>5456</v>
      </c>
      <c r="C2195" s="7">
        <v>540812</v>
      </c>
      <c r="D2195" s="7" t="s">
        <v>2213</v>
      </c>
      <c r="E2195" s="7" t="s">
        <v>2683</v>
      </c>
    </row>
    <row r="2196" spans="2:5">
      <c r="B2196" s="7" t="s">
        <v>5457</v>
      </c>
      <c r="C2196" s="7">
        <v>507946</v>
      </c>
      <c r="D2196" s="7" t="s">
        <v>2213</v>
      </c>
      <c r="E2196" s="7" t="s">
        <v>2235</v>
      </c>
    </row>
    <row r="2197" spans="2:5">
      <c r="B2197" s="7" t="s">
        <v>5458</v>
      </c>
      <c r="C2197" s="7">
        <v>507946</v>
      </c>
      <c r="D2197" s="7" t="s">
        <v>2213</v>
      </c>
      <c r="E2197" s="7" t="s">
        <v>2235</v>
      </c>
    </row>
    <row r="2198" spans="2:5">
      <c r="B2198" s="7" t="s">
        <v>5459</v>
      </c>
      <c r="C2198" s="7">
        <v>535566</v>
      </c>
      <c r="D2198" s="7" t="s">
        <v>2213</v>
      </c>
      <c r="E2198" s="7" t="s">
        <v>2230</v>
      </c>
    </row>
    <row r="2199" spans="2:5">
      <c r="B2199" s="7" t="s">
        <v>5460</v>
      </c>
      <c r="C2199" s="7">
        <v>524699</v>
      </c>
      <c r="D2199" s="7" t="s">
        <v>2213</v>
      </c>
      <c r="E2199" s="7" t="s">
        <v>2261</v>
      </c>
    </row>
    <row r="2200" spans="2:5">
      <c r="B2200" s="7" t="s">
        <v>5461</v>
      </c>
      <c r="C2200" s="7">
        <v>522101</v>
      </c>
      <c r="D2200" s="7" t="s">
        <v>2213</v>
      </c>
      <c r="E2200" s="7" t="s">
        <v>2221</v>
      </c>
    </row>
    <row r="2201" spans="2:5">
      <c r="B2201" s="7" t="s">
        <v>5462</v>
      </c>
      <c r="C2201" s="7">
        <v>523218</v>
      </c>
      <c r="D2201" s="7" t="s">
        <v>5463</v>
      </c>
      <c r="E2201" s="7" t="s">
        <v>2755</v>
      </c>
    </row>
    <row r="2202" spans="2:5">
      <c r="B2202" s="7" t="s">
        <v>5464</v>
      </c>
      <c r="C2202" s="7">
        <v>524500</v>
      </c>
      <c r="D2202" s="7" t="s">
        <v>5465</v>
      </c>
      <c r="E2202" s="7" t="s">
        <v>2251</v>
      </c>
    </row>
    <row r="2203" spans="2:5">
      <c r="B2203" s="7" t="s">
        <v>5466</v>
      </c>
      <c r="C2203" s="7">
        <v>524500</v>
      </c>
      <c r="D2203" s="7" t="s">
        <v>5465</v>
      </c>
      <c r="E2203" s="7" t="s">
        <v>2251</v>
      </c>
    </row>
    <row r="2204" spans="2:5">
      <c r="B2204" s="7" t="s">
        <v>5467</v>
      </c>
      <c r="C2204" s="7">
        <v>532067</v>
      </c>
      <c r="D2204" s="7" t="s">
        <v>2213</v>
      </c>
      <c r="E2204" s="7" t="s">
        <v>2357</v>
      </c>
    </row>
    <row r="2205" spans="2:5">
      <c r="B2205" s="7" t="s">
        <v>5468</v>
      </c>
      <c r="C2205" s="7">
        <v>532067</v>
      </c>
      <c r="D2205" s="7" t="s">
        <v>2213</v>
      </c>
      <c r="E2205" s="7" t="s">
        <v>2357</v>
      </c>
    </row>
    <row r="2206" spans="2:5">
      <c r="B2206" s="7" t="s">
        <v>5469</v>
      </c>
      <c r="C2206" s="7">
        <v>530313</v>
      </c>
      <c r="D2206" s="7" t="s">
        <v>5470</v>
      </c>
      <c r="E2206" s="7" t="s">
        <v>2251</v>
      </c>
    </row>
    <row r="2207" spans="2:5">
      <c r="B2207" s="7" t="s">
        <v>5471</v>
      </c>
      <c r="C2207" s="7">
        <v>500240</v>
      </c>
      <c r="D2207" s="7" t="s">
        <v>2213</v>
      </c>
      <c r="E2207" s="7" t="s">
        <v>2871</v>
      </c>
    </row>
    <row r="2208" spans="2:5">
      <c r="B2208" s="7" t="s">
        <v>5472</v>
      </c>
      <c r="C2208" s="7">
        <v>531274</v>
      </c>
      <c r="D2208" s="7" t="s">
        <v>2213</v>
      </c>
      <c r="E2208" s="7" t="s">
        <v>2230</v>
      </c>
    </row>
    <row r="2209" spans="2:5">
      <c r="B2209" s="7" t="s">
        <v>5473</v>
      </c>
      <c r="C2209" s="7">
        <v>524019</v>
      </c>
      <c r="D2209" s="7" t="s">
        <v>5474</v>
      </c>
      <c r="E2209" s="7" t="s">
        <v>2333</v>
      </c>
    </row>
    <row r="2210" spans="2:5">
      <c r="B2210" s="7" t="s">
        <v>5475</v>
      </c>
      <c r="C2210" s="7">
        <v>524019</v>
      </c>
      <c r="D2210" s="7" t="s">
        <v>5474</v>
      </c>
      <c r="E2210" s="7" t="s">
        <v>2333</v>
      </c>
    </row>
    <row r="2211" spans="2:5">
      <c r="B2211" s="7" t="s">
        <v>5476</v>
      </c>
      <c r="C2211" s="7">
        <v>530215</v>
      </c>
      <c r="D2211" s="7" t="s">
        <v>2213</v>
      </c>
      <c r="E2211" s="7" t="s">
        <v>2299</v>
      </c>
    </row>
    <row r="2212" spans="2:5">
      <c r="B2212" s="7" t="s">
        <v>5477</v>
      </c>
      <c r="C2212" s="7">
        <v>512329</v>
      </c>
      <c r="D2212" s="7" t="s">
        <v>2213</v>
      </c>
      <c r="E2212" s="7" t="s">
        <v>2634</v>
      </c>
    </row>
    <row r="2213" spans="2:5">
      <c r="B2213" s="7" t="s">
        <v>5478</v>
      </c>
      <c r="C2213" s="7">
        <v>540680</v>
      </c>
      <c r="D2213" s="7" t="s">
        <v>5479</v>
      </c>
      <c r="E2213" s="7" t="s">
        <v>2245</v>
      </c>
    </row>
    <row r="2214" spans="2:5">
      <c r="B2214" s="7" t="s">
        <v>5480</v>
      </c>
      <c r="C2214" s="7">
        <v>531413</v>
      </c>
      <c r="D2214" s="7" t="s">
        <v>2213</v>
      </c>
      <c r="E2214" s="7" t="s">
        <v>4206</v>
      </c>
    </row>
    <row r="2215" spans="2:5">
      <c r="B2215" s="7" t="s">
        <v>5481</v>
      </c>
      <c r="C2215" s="7">
        <v>537750</v>
      </c>
      <c r="D2215" s="7" t="s">
        <v>2213</v>
      </c>
      <c r="E2215" s="7" t="s">
        <v>2233</v>
      </c>
    </row>
    <row r="2216" spans="2:5">
      <c r="B2216" s="7" t="s">
        <v>5482</v>
      </c>
      <c r="C2216" s="7">
        <v>532967</v>
      </c>
      <c r="D2216" s="7" t="s">
        <v>5483</v>
      </c>
      <c r="E2216" s="7" t="s">
        <v>2373</v>
      </c>
    </row>
    <row r="2217" spans="2:5">
      <c r="B2217" s="7" t="s">
        <v>5484</v>
      </c>
      <c r="C2217" s="7">
        <v>500241</v>
      </c>
      <c r="D2217" s="7" t="s">
        <v>5485</v>
      </c>
      <c r="E2217" s="7" t="s">
        <v>2221</v>
      </c>
    </row>
    <row r="2218" spans="2:5">
      <c r="B2218" s="7" t="s">
        <v>5486</v>
      </c>
      <c r="C2218" s="7">
        <v>533193</v>
      </c>
      <c r="D2218" s="7" t="s">
        <v>5487</v>
      </c>
      <c r="E2218" s="7" t="s">
        <v>2511</v>
      </c>
    </row>
    <row r="2219" spans="2:5">
      <c r="B2219" s="7" t="s">
        <v>5488</v>
      </c>
      <c r="C2219" s="7">
        <v>500245</v>
      </c>
      <c r="D2219" s="7" t="s">
        <v>2213</v>
      </c>
      <c r="E2219" s="7" t="s">
        <v>2245</v>
      </c>
    </row>
    <row r="2220" spans="2:5">
      <c r="B2220" s="7" t="s">
        <v>5489</v>
      </c>
      <c r="C2220" s="7">
        <v>500243</v>
      </c>
      <c r="D2220" s="7" t="s">
        <v>5490</v>
      </c>
      <c r="E2220" s="7" t="s">
        <v>2221</v>
      </c>
    </row>
    <row r="2221" spans="2:5">
      <c r="B2221" s="7" t="s">
        <v>5491</v>
      </c>
      <c r="C2221" s="7">
        <v>533293</v>
      </c>
      <c r="D2221" s="7" t="s">
        <v>5492</v>
      </c>
      <c r="E2221" s="7" t="s">
        <v>2568</v>
      </c>
    </row>
    <row r="2222" spans="2:5">
      <c r="B2222" s="7" t="s">
        <v>5493</v>
      </c>
      <c r="C2222" s="7">
        <v>505283</v>
      </c>
      <c r="D2222" s="7" t="s">
        <v>2213</v>
      </c>
      <c r="E2222" s="7" t="s">
        <v>2221</v>
      </c>
    </row>
    <row r="2223" spans="2:5">
      <c r="B2223" s="7" t="s">
        <v>5494</v>
      </c>
      <c r="C2223" s="7">
        <v>530145</v>
      </c>
      <c r="D2223" s="7" t="s">
        <v>2213</v>
      </c>
      <c r="E2223" s="7" t="s">
        <v>2333</v>
      </c>
    </row>
    <row r="2224" spans="2:5">
      <c r="B2224" s="7" t="s">
        <v>5495</v>
      </c>
      <c r="C2224" s="7">
        <v>521248</v>
      </c>
      <c r="D2224" s="7" t="s">
        <v>5496</v>
      </c>
      <c r="E2224" s="7" t="s">
        <v>2327</v>
      </c>
    </row>
    <row r="2225" spans="2:5">
      <c r="B2225" s="7" t="s">
        <v>5497</v>
      </c>
      <c r="C2225" s="7">
        <v>532304</v>
      </c>
      <c r="D2225" s="7" t="s">
        <v>2213</v>
      </c>
      <c r="E2225" s="7" t="s">
        <v>2196</v>
      </c>
    </row>
    <row r="2226" spans="2:5">
      <c r="B2226" s="7" t="s">
        <v>5498</v>
      </c>
      <c r="C2226" s="7">
        <v>532304</v>
      </c>
      <c r="D2226" s="7" t="s">
        <v>2213</v>
      </c>
      <c r="E2226" s="7" t="s">
        <v>2196</v>
      </c>
    </row>
    <row r="2227" spans="2:5">
      <c r="B2227" s="7" t="s">
        <v>5499</v>
      </c>
      <c r="C2227" s="7">
        <v>530235</v>
      </c>
      <c r="D2227" s="7" t="s">
        <v>2213</v>
      </c>
      <c r="E2227" s="7" t="s">
        <v>2230</v>
      </c>
    </row>
    <row r="2228" spans="2:5">
      <c r="B2228" s="7" t="s">
        <v>5500</v>
      </c>
      <c r="C2228" s="7">
        <v>526409</v>
      </c>
      <c r="D2228" s="7" t="s">
        <v>2213</v>
      </c>
      <c r="E2228" s="7" t="s">
        <v>2333</v>
      </c>
    </row>
    <row r="2229" spans="2:5">
      <c r="B2229" s="7" t="s">
        <v>5501</v>
      </c>
      <c r="C2229" s="7">
        <v>526409</v>
      </c>
      <c r="D2229" s="7" t="s">
        <v>2213</v>
      </c>
      <c r="E2229" s="7" t="s">
        <v>2333</v>
      </c>
    </row>
    <row r="2230" spans="2:5">
      <c r="B2230" s="7" t="s">
        <v>5502</v>
      </c>
      <c r="C2230" s="7">
        <v>523652</v>
      </c>
      <c r="D2230" s="7" t="s">
        <v>2213</v>
      </c>
      <c r="E2230" s="7" t="s">
        <v>2333</v>
      </c>
    </row>
    <row r="2231" spans="2:5">
      <c r="B2231" s="7" t="s">
        <v>5503</v>
      </c>
      <c r="C2231" s="7">
        <v>521238</v>
      </c>
      <c r="D2231" s="7" t="s">
        <v>2213</v>
      </c>
      <c r="E2231" s="7" t="s">
        <v>2538</v>
      </c>
    </row>
    <row r="2232" spans="2:5">
      <c r="B2232" s="7" t="s">
        <v>5504</v>
      </c>
      <c r="C2232" s="7" t="s">
        <v>2213</v>
      </c>
      <c r="D2232" s="7" t="s">
        <v>5505</v>
      </c>
      <c r="E2232" s="7" t="s">
        <v>2224</v>
      </c>
    </row>
    <row r="2233" spans="2:5">
      <c r="B2233" s="7" t="s">
        <v>5506</v>
      </c>
      <c r="C2233" s="7">
        <v>530771</v>
      </c>
      <c r="D2233" s="7" t="s">
        <v>2213</v>
      </c>
      <c r="E2233" s="7" t="s">
        <v>2230</v>
      </c>
    </row>
    <row r="2234" spans="2:5">
      <c r="B2234" s="7" t="s">
        <v>5507</v>
      </c>
      <c r="C2234" s="7">
        <v>514221</v>
      </c>
      <c r="D2234" s="7" t="s">
        <v>2213</v>
      </c>
      <c r="E2234" s="7" t="s">
        <v>2228</v>
      </c>
    </row>
    <row r="2235" spans="2:5">
      <c r="B2235" s="7" t="s">
        <v>5508</v>
      </c>
      <c r="C2235" s="7">
        <v>517170</v>
      </c>
      <c r="D2235" s="7" t="s">
        <v>5509</v>
      </c>
      <c r="E2235" s="7" t="s">
        <v>2511</v>
      </c>
    </row>
    <row r="2236" spans="2:5">
      <c r="B2236" s="7" t="s">
        <v>5510</v>
      </c>
      <c r="C2236" s="7">
        <v>524520</v>
      </c>
      <c r="D2236" s="7" t="s">
        <v>2213</v>
      </c>
      <c r="E2236" s="7" t="s">
        <v>2402</v>
      </c>
    </row>
    <row r="2237" spans="2:5">
      <c r="B2237" s="7" t="s">
        <v>5511</v>
      </c>
      <c r="C2237" s="7">
        <v>524520</v>
      </c>
      <c r="D2237" s="7" t="s">
        <v>2213</v>
      </c>
      <c r="E2237" s="7" t="s">
        <v>2402</v>
      </c>
    </row>
    <row r="2238" spans="2:5">
      <c r="B2238" s="7" t="s">
        <v>5512</v>
      </c>
      <c r="C2238" s="7">
        <v>531578</v>
      </c>
      <c r="D2238" s="7" t="s">
        <v>2213</v>
      </c>
      <c r="E2238" s="7" t="s">
        <v>2299</v>
      </c>
    </row>
    <row r="2239" spans="2:5">
      <c r="B2239" s="7" t="s">
        <v>5513</v>
      </c>
      <c r="C2239" s="7">
        <v>519415</v>
      </c>
      <c r="D2239" s="7" t="s">
        <v>2213</v>
      </c>
      <c r="E2239" s="7" t="s">
        <v>2273</v>
      </c>
    </row>
    <row r="2240" spans="2:5">
      <c r="B2240" s="7" t="s">
        <v>5514</v>
      </c>
      <c r="C2240" s="7">
        <v>540468</v>
      </c>
      <c r="D2240" s="7" t="s">
        <v>2213</v>
      </c>
      <c r="E2240" s="7" t="s">
        <v>3178</v>
      </c>
    </row>
    <row r="2241" spans="2:5">
      <c r="B2241" s="7" t="s">
        <v>5515</v>
      </c>
      <c r="C2241" s="7">
        <v>532942</v>
      </c>
      <c r="D2241" s="7" t="s">
        <v>5516</v>
      </c>
      <c r="E2241" s="7" t="s">
        <v>2611</v>
      </c>
    </row>
    <row r="2242" spans="2:5">
      <c r="B2242" s="7" t="s">
        <v>5517</v>
      </c>
      <c r="C2242" s="7">
        <v>512559</v>
      </c>
      <c r="D2242" s="7" t="s">
        <v>5518</v>
      </c>
      <c r="E2242" s="7" t="s">
        <v>2411</v>
      </c>
    </row>
    <row r="2243" spans="2:5">
      <c r="B2243" s="7" t="s">
        <v>5519</v>
      </c>
      <c r="C2243" s="7">
        <v>523207</v>
      </c>
      <c r="D2243" s="7" t="s">
        <v>5520</v>
      </c>
      <c r="E2243" s="7" t="s">
        <v>2759</v>
      </c>
    </row>
    <row r="2244" spans="2:5">
      <c r="B2244" s="7" t="s">
        <v>5521</v>
      </c>
      <c r="C2244" s="7">
        <v>532924</v>
      </c>
      <c r="D2244" s="7" t="s">
        <v>5522</v>
      </c>
      <c r="E2244" s="7" t="s">
        <v>2299</v>
      </c>
    </row>
    <row r="2245" spans="2:5">
      <c r="B2245" s="7" t="s">
        <v>5523</v>
      </c>
      <c r="C2245" s="7">
        <v>539910</v>
      </c>
      <c r="D2245" s="7" t="s">
        <v>2213</v>
      </c>
      <c r="E2245" s="7" t="s">
        <v>2216</v>
      </c>
    </row>
    <row r="2246" spans="2:5">
      <c r="B2246" s="7" t="s">
        <v>5524</v>
      </c>
      <c r="C2246" s="7">
        <v>514128</v>
      </c>
      <c r="D2246" s="7" t="s">
        <v>2213</v>
      </c>
      <c r="E2246" s="7" t="s">
        <v>2228</v>
      </c>
    </row>
    <row r="2247" spans="2:5">
      <c r="B2247" s="7" t="s">
        <v>5525</v>
      </c>
      <c r="C2247" s="7">
        <v>524280</v>
      </c>
      <c r="D2247" s="7" t="s">
        <v>5526</v>
      </c>
      <c r="E2247" s="7" t="s">
        <v>2251</v>
      </c>
    </row>
    <row r="2248" spans="2:5">
      <c r="B2248" s="7" t="s">
        <v>5527</v>
      </c>
      <c r="C2248" s="7">
        <v>500247</v>
      </c>
      <c r="D2248" s="7" t="s">
        <v>5528</v>
      </c>
      <c r="E2248" s="7" t="s">
        <v>2531</v>
      </c>
    </row>
    <row r="2249" spans="2:5">
      <c r="B2249" s="7" t="s">
        <v>5529</v>
      </c>
      <c r="C2249" s="7">
        <v>590097</v>
      </c>
      <c r="D2249" s="7" t="s">
        <v>5530</v>
      </c>
      <c r="E2249" s="7" t="s">
        <v>2196</v>
      </c>
    </row>
    <row r="2250" spans="2:5">
      <c r="B2250" s="7" t="s">
        <v>5531</v>
      </c>
      <c r="C2250" s="7">
        <v>590107</v>
      </c>
      <c r="D2250" s="7" t="s">
        <v>5532</v>
      </c>
      <c r="E2250" s="7" t="s">
        <v>2196</v>
      </c>
    </row>
    <row r="2251" spans="2:5">
      <c r="B2251" s="7" t="s">
        <v>5533</v>
      </c>
      <c r="C2251" s="7">
        <v>532985</v>
      </c>
      <c r="D2251" s="7" t="s">
        <v>5534</v>
      </c>
      <c r="E2251" s="7" t="s">
        <v>2196</v>
      </c>
    </row>
    <row r="2252" spans="2:5">
      <c r="B2252" s="7" t="s">
        <v>5535</v>
      </c>
      <c r="C2252" s="7">
        <v>507474</v>
      </c>
      <c r="D2252" s="7" t="s">
        <v>2213</v>
      </c>
      <c r="E2252" s="7" t="s">
        <v>2293</v>
      </c>
    </row>
    <row r="2253" spans="2:5">
      <c r="B2253" s="7" t="s">
        <v>5536</v>
      </c>
      <c r="C2253" s="7" t="s">
        <v>2213</v>
      </c>
      <c r="D2253" s="7" t="s">
        <v>5537</v>
      </c>
      <c r="E2253" s="7" t="s">
        <v>2304</v>
      </c>
    </row>
    <row r="2254" spans="2:5">
      <c r="B2254" s="7" t="s">
        <v>5538</v>
      </c>
      <c r="C2254" s="7">
        <v>530299</v>
      </c>
      <c r="D2254" s="7" t="s">
        <v>5539</v>
      </c>
      <c r="E2254" s="7" t="s">
        <v>2235</v>
      </c>
    </row>
    <row r="2255" spans="2:5">
      <c r="B2255" s="7" t="s">
        <v>5540</v>
      </c>
      <c r="C2255" s="7" t="s">
        <v>2213</v>
      </c>
      <c r="D2255" s="7" t="s">
        <v>5541</v>
      </c>
      <c r="E2255" s="7" t="s">
        <v>2304</v>
      </c>
    </row>
    <row r="2256" spans="2:5">
      <c r="B2256" s="7" t="s">
        <v>5542</v>
      </c>
      <c r="C2256" s="7">
        <v>511138</v>
      </c>
      <c r="D2256" s="7" t="s">
        <v>2213</v>
      </c>
      <c r="E2256" s="7" t="s">
        <v>2230</v>
      </c>
    </row>
    <row r="2257" spans="2:5">
      <c r="B2257" s="7" t="s">
        <v>5543</v>
      </c>
      <c r="C2257" s="7">
        <v>539599</v>
      </c>
      <c r="D2257" s="7" t="s">
        <v>2213</v>
      </c>
      <c r="E2257" s="7" t="s">
        <v>2247</v>
      </c>
    </row>
    <row r="2258" spans="2:5">
      <c r="B2258" s="7" t="s">
        <v>5544</v>
      </c>
      <c r="C2258" s="7">
        <v>523323</v>
      </c>
      <c r="D2258" s="7" t="s">
        <v>2213</v>
      </c>
      <c r="E2258" s="7" t="s">
        <v>2402</v>
      </c>
    </row>
    <row r="2259" spans="2:5">
      <c r="B2259" s="7" t="s">
        <v>5545</v>
      </c>
      <c r="C2259" s="7">
        <v>505585</v>
      </c>
      <c r="D2259" s="7" t="s">
        <v>2213</v>
      </c>
      <c r="E2259" s="7" t="s">
        <v>2634</v>
      </c>
    </row>
    <row r="2260" spans="2:5">
      <c r="B2260" s="7" t="s">
        <v>5546</v>
      </c>
      <c r="C2260" s="7">
        <v>507598</v>
      </c>
      <c r="D2260" s="7" t="s">
        <v>2213</v>
      </c>
      <c r="E2260" s="7" t="s">
        <v>2293</v>
      </c>
    </row>
    <row r="2261" spans="2:5">
      <c r="B2261" s="7" t="s">
        <v>5547</v>
      </c>
      <c r="C2261" s="7">
        <v>532400</v>
      </c>
      <c r="D2261" s="7" t="s">
        <v>5548</v>
      </c>
      <c r="E2261" s="7" t="s">
        <v>2199</v>
      </c>
    </row>
    <row r="2262" spans="2:5">
      <c r="B2262" s="7" t="s">
        <v>5549</v>
      </c>
      <c r="C2262" s="7">
        <v>542651</v>
      </c>
      <c r="D2262" s="7" t="s">
        <v>5550</v>
      </c>
      <c r="E2262" s="7" t="s">
        <v>5551</v>
      </c>
    </row>
    <row r="2263" spans="2:5">
      <c r="B2263" s="7" t="s">
        <v>5552</v>
      </c>
      <c r="C2263" s="7">
        <v>542459</v>
      </c>
      <c r="D2263" s="7" t="s">
        <v>5553</v>
      </c>
      <c r="E2263" s="7" t="s">
        <v>5551</v>
      </c>
    </row>
    <row r="2264" spans="2:5">
      <c r="B2264" s="7" t="s">
        <v>5554</v>
      </c>
      <c r="C2264" s="7">
        <v>501261</v>
      </c>
      <c r="D2264" s="7" t="s">
        <v>2213</v>
      </c>
      <c r="E2264" s="7" t="s">
        <v>2196</v>
      </c>
    </row>
    <row r="2265" spans="2:5">
      <c r="B2265" s="7" t="s">
        <v>5555</v>
      </c>
      <c r="C2265" s="7">
        <v>530813</v>
      </c>
      <c r="D2265" s="7" t="s">
        <v>5556</v>
      </c>
      <c r="E2265" s="7" t="s">
        <v>2273</v>
      </c>
    </row>
    <row r="2266" spans="2:5">
      <c r="B2266" s="7" t="s">
        <v>5557</v>
      </c>
      <c r="C2266" s="7">
        <v>524518</v>
      </c>
      <c r="D2266" s="7" t="s">
        <v>5558</v>
      </c>
      <c r="E2266" s="7" t="s">
        <v>2251</v>
      </c>
    </row>
    <row r="2267" spans="2:5">
      <c r="B2267" s="7" t="s">
        <v>5559</v>
      </c>
      <c r="C2267" s="7">
        <v>530139</v>
      </c>
      <c r="D2267" s="7" t="s">
        <v>2213</v>
      </c>
      <c r="E2267" s="7" t="s">
        <v>2230</v>
      </c>
    </row>
    <row r="2268" spans="2:5">
      <c r="B2268" s="7" t="s">
        <v>5560</v>
      </c>
      <c r="C2268" s="7">
        <v>531328</v>
      </c>
      <c r="D2268" s="7" t="s">
        <v>2213</v>
      </c>
      <c r="E2268" s="7" t="s">
        <v>3178</v>
      </c>
    </row>
    <row r="2269" spans="2:5">
      <c r="B2269" s="7" t="s">
        <v>5561</v>
      </c>
      <c r="C2269" s="7">
        <v>533482</v>
      </c>
      <c r="D2269" s="7" t="s">
        <v>5562</v>
      </c>
      <c r="E2269" s="7" t="s">
        <v>2611</v>
      </c>
    </row>
    <row r="2270" spans="2:5">
      <c r="B2270" s="7" t="s">
        <v>5563</v>
      </c>
      <c r="C2270" s="7" t="s">
        <v>2213</v>
      </c>
      <c r="D2270" s="7" t="s">
        <v>5564</v>
      </c>
      <c r="E2270" s="7" t="s">
        <v>2224</v>
      </c>
    </row>
    <row r="2271" spans="2:5">
      <c r="B2271" s="7" t="s">
        <v>5565</v>
      </c>
      <c r="C2271" s="7">
        <v>539384</v>
      </c>
      <c r="D2271" s="7" t="s">
        <v>2213</v>
      </c>
      <c r="E2271" s="7" t="s">
        <v>2230</v>
      </c>
    </row>
    <row r="2272" spans="2:5">
      <c r="B2272" s="7" t="s">
        <v>5566</v>
      </c>
      <c r="C2272" s="7">
        <v>504392</v>
      </c>
      <c r="D2272" s="7" t="s">
        <v>2213</v>
      </c>
      <c r="E2272" s="7" t="s">
        <v>2196</v>
      </c>
    </row>
    <row r="2273" spans="2:5">
      <c r="B2273" s="7" t="s">
        <v>5567</v>
      </c>
      <c r="C2273" s="7">
        <v>526423</v>
      </c>
      <c r="D2273" s="7" t="s">
        <v>2213</v>
      </c>
      <c r="E2273" s="7" t="s">
        <v>2333</v>
      </c>
    </row>
    <row r="2274" spans="2:5">
      <c r="B2274" s="7" t="s">
        <v>5568</v>
      </c>
      <c r="C2274" s="7">
        <v>526423</v>
      </c>
      <c r="D2274" s="7" t="s">
        <v>2213</v>
      </c>
      <c r="E2274" s="7" t="s">
        <v>2333</v>
      </c>
    </row>
    <row r="2275" spans="2:5">
      <c r="B2275" s="7" t="s">
        <v>5569</v>
      </c>
      <c r="C2275" s="7">
        <v>533210</v>
      </c>
      <c r="D2275" s="7" t="s">
        <v>2213</v>
      </c>
      <c r="E2275" s="7" t="s">
        <v>2462</v>
      </c>
    </row>
    <row r="2276" spans="2:5">
      <c r="B2276" s="7" t="s">
        <v>5570</v>
      </c>
      <c r="C2276" s="7" t="s">
        <v>2213</v>
      </c>
      <c r="D2276" s="7" t="s">
        <v>5571</v>
      </c>
      <c r="E2276" s="7" t="s">
        <v>2224</v>
      </c>
    </row>
    <row r="2277" spans="2:5">
      <c r="B2277" s="7" t="s">
        <v>5572</v>
      </c>
      <c r="C2277" s="7">
        <v>523550</v>
      </c>
      <c r="D2277" s="7" t="s">
        <v>2213</v>
      </c>
      <c r="E2277" s="7" t="s">
        <v>2202</v>
      </c>
    </row>
    <row r="2278" spans="2:5">
      <c r="B2278" s="7" t="s">
        <v>5573</v>
      </c>
      <c r="C2278" s="7">
        <v>500249</v>
      </c>
      <c r="D2278" s="7" t="s">
        <v>5574</v>
      </c>
      <c r="E2278" s="7" t="s">
        <v>2221</v>
      </c>
    </row>
    <row r="2279" spans="2:5">
      <c r="B2279" s="7" t="s">
        <v>5575</v>
      </c>
      <c r="C2279" s="7">
        <v>519421</v>
      </c>
      <c r="D2279" s="7" t="s">
        <v>2213</v>
      </c>
      <c r="E2279" s="7" t="s">
        <v>2273</v>
      </c>
    </row>
    <row r="2280" spans="2:5">
      <c r="B2280" s="7" t="s">
        <v>5576</v>
      </c>
      <c r="C2280" s="7" t="s">
        <v>2213</v>
      </c>
      <c r="D2280" s="7" t="s">
        <v>5577</v>
      </c>
      <c r="E2280" s="7" t="s">
        <v>2224</v>
      </c>
    </row>
    <row r="2281" spans="2:5">
      <c r="B2281" s="7" t="s">
        <v>5578</v>
      </c>
      <c r="C2281" s="7">
        <v>503626</v>
      </c>
      <c r="D2281" s="7" t="s">
        <v>2213</v>
      </c>
      <c r="E2281" s="7" t="s">
        <v>2196</v>
      </c>
    </row>
    <row r="2282" spans="2:5">
      <c r="B2282" s="7" t="s">
        <v>5579</v>
      </c>
      <c r="C2282" s="7">
        <v>532997</v>
      </c>
      <c r="D2282" s="7" t="s">
        <v>5580</v>
      </c>
      <c r="E2282" s="7" t="s">
        <v>2352</v>
      </c>
    </row>
    <row r="2283" spans="2:5">
      <c r="B2283" s="7" t="s">
        <v>5581</v>
      </c>
      <c r="C2283" s="7">
        <v>530149</v>
      </c>
      <c r="D2283" s="7" t="s">
        <v>2213</v>
      </c>
      <c r="E2283" s="7" t="s">
        <v>2228</v>
      </c>
    </row>
    <row r="2284" spans="2:5">
      <c r="B2284" s="7" t="s">
        <v>5582</v>
      </c>
      <c r="C2284" s="7">
        <v>532081</v>
      </c>
      <c r="D2284" s="7" t="s">
        <v>5583</v>
      </c>
      <c r="E2284" s="7" t="s">
        <v>2216</v>
      </c>
    </row>
    <row r="2285" spans="2:5">
      <c r="B2285" s="7" t="s">
        <v>5584</v>
      </c>
      <c r="C2285" s="7">
        <v>532937</v>
      </c>
      <c r="D2285" s="7" t="s">
        <v>2213</v>
      </c>
      <c r="E2285" s="7" t="s">
        <v>2207</v>
      </c>
    </row>
    <row r="2286" spans="2:5">
      <c r="B2286" s="7" t="s">
        <v>5585</v>
      </c>
      <c r="C2286" s="7">
        <v>539408</v>
      </c>
      <c r="D2286" s="7" t="s">
        <v>2213</v>
      </c>
      <c r="E2286" s="7" t="s">
        <v>2230</v>
      </c>
    </row>
    <row r="2287" spans="2:5">
      <c r="B2287" s="7" t="s">
        <v>5586</v>
      </c>
      <c r="C2287" s="7">
        <v>505299</v>
      </c>
      <c r="D2287" s="7" t="s">
        <v>2213</v>
      </c>
      <c r="E2287" s="7" t="s">
        <v>2221</v>
      </c>
    </row>
    <row r="2288" spans="2:5">
      <c r="B2288" s="7" t="s">
        <v>5587</v>
      </c>
      <c r="C2288" s="7">
        <v>513703</v>
      </c>
      <c r="D2288" s="7" t="s">
        <v>2213</v>
      </c>
      <c r="E2288" s="7" t="s">
        <v>2228</v>
      </c>
    </row>
    <row r="2289" spans="2:5">
      <c r="B2289" s="7" t="s">
        <v>5588</v>
      </c>
      <c r="C2289" s="7">
        <v>523594</v>
      </c>
      <c r="D2289" s="7" t="s">
        <v>2213</v>
      </c>
      <c r="E2289" s="7" t="s">
        <v>2333</v>
      </c>
    </row>
    <row r="2290" spans="2:5">
      <c r="B2290" s="7" t="s">
        <v>5589</v>
      </c>
      <c r="C2290" s="7">
        <v>511048</v>
      </c>
      <c r="D2290" s="7" t="s">
        <v>2213</v>
      </c>
      <c r="E2290" s="7" t="s">
        <v>2235</v>
      </c>
    </row>
    <row r="2291" spans="2:5">
      <c r="B2291" s="7" t="s">
        <v>5590</v>
      </c>
      <c r="C2291" s="7">
        <v>514240</v>
      </c>
      <c r="D2291" s="7" t="s">
        <v>2213</v>
      </c>
      <c r="E2291" s="7" t="s">
        <v>2228</v>
      </c>
    </row>
    <row r="2292" spans="2:5">
      <c r="B2292" s="7" t="s">
        <v>5591</v>
      </c>
      <c r="C2292" s="7">
        <v>536170</v>
      </c>
      <c r="D2292" s="7" t="s">
        <v>2213</v>
      </c>
      <c r="E2292" s="7" t="s">
        <v>2235</v>
      </c>
    </row>
    <row r="2293" spans="2:5">
      <c r="B2293" s="7" t="s">
        <v>5592</v>
      </c>
      <c r="C2293" s="7">
        <v>530421</v>
      </c>
      <c r="D2293" s="7" t="s">
        <v>2213</v>
      </c>
      <c r="E2293" s="7" t="s">
        <v>2261</v>
      </c>
    </row>
    <row r="2294" spans="2:5">
      <c r="B2294" s="7" t="s">
        <v>5593</v>
      </c>
      <c r="C2294" s="7">
        <v>531206</v>
      </c>
      <c r="D2294" s="7" t="s">
        <v>2213</v>
      </c>
      <c r="E2294" s="7" t="s">
        <v>2230</v>
      </c>
    </row>
    <row r="2295" spans="2:5">
      <c r="B2295" s="7" t="s">
        <v>5594</v>
      </c>
      <c r="C2295" s="7">
        <v>531882</v>
      </c>
      <c r="D2295" s="7" t="s">
        <v>5595</v>
      </c>
      <c r="E2295" s="7" t="s">
        <v>2273</v>
      </c>
    </row>
    <row r="2296" spans="2:5">
      <c r="B2296" s="7" t="s">
        <v>5596</v>
      </c>
      <c r="C2296" s="7">
        <v>539997</v>
      </c>
      <c r="D2296" s="7" t="s">
        <v>2213</v>
      </c>
      <c r="E2296" s="7" t="s">
        <v>2251</v>
      </c>
    </row>
    <row r="2297" spans="2:5">
      <c r="B2297" s="7" t="s">
        <v>5597</v>
      </c>
      <c r="C2297" s="7">
        <v>537669</v>
      </c>
      <c r="D2297" s="7" t="s">
        <v>2213</v>
      </c>
      <c r="E2297" s="7" t="s">
        <v>2291</v>
      </c>
    </row>
    <row r="2298" spans="2:5">
      <c r="B2298" s="7" t="s">
        <v>5598</v>
      </c>
      <c r="C2298" s="7">
        <v>533519</v>
      </c>
      <c r="D2298" s="7" t="s">
        <v>5599</v>
      </c>
      <c r="E2298" s="7" t="s">
        <v>2379</v>
      </c>
    </row>
    <row r="2299" spans="2:5">
      <c r="B2299" s="7" t="s">
        <v>5600</v>
      </c>
      <c r="C2299" s="7">
        <v>540115</v>
      </c>
      <c r="D2299" s="7" t="s">
        <v>5601</v>
      </c>
      <c r="E2299" s="7" t="s">
        <v>2219</v>
      </c>
    </row>
    <row r="2300" spans="2:5">
      <c r="B2300" s="7" t="s">
        <v>5602</v>
      </c>
      <c r="C2300" s="7">
        <v>526947</v>
      </c>
      <c r="D2300" s="7" t="s">
        <v>5603</v>
      </c>
      <c r="E2300" s="7" t="s">
        <v>3259</v>
      </c>
    </row>
    <row r="2301" spans="2:5">
      <c r="B2301" s="7" t="s">
        <v>5604</v>
      </c>
      <c r="C2301" s="7">
        <v>505693</v>
      </c>
      <c r="D2301" s="7" t="s">
        <v>5605</v>
      </c>
      <c r="E2301" s="7" t="s">
        <v>2398</v>
      </c>
    </row>
    <row r="2302" spans="2:5">
      <c r="B2302" s="7" t="s">
        <v>5606</v>
      </c>
      <c r="C2302" s="7">
        <v>524202</v>
      </c>
      <c r="D2302" s="7" t="s">
        <v>2213</v>
      </c>
      <c r="E2302" s="7" t="s">
        <v>2293</v>
      </c>
    </row>
    <row r="2303" spans="2:5">
      <c r="B2303" s="7" t="s">
        <v>5607</v>
      </c>
      <c r="C2303" s="7">
        <v>524202</v>
      </c>
      <c r="D2303" s="7" t="s">
        <v>2213</v>
      </c>
      <c r="E2303" s="7" t="s">
        <v>2293</v>
      </c>
    </row>
    <row r="2304" spans="2:5">
      <c r="B2304" s="7" t="s">
        <v>5608</v>
      </c>
      <c r="C2304" s="7">
        <v>540026</v>
      </c>
      <c r="D2304" s="7" t="s">
        <v>2213</v>
      </c>
      <c r="E2304" s="7" t="s">
        <v>2299</v>
      </c>
    </row>
    <row r="2305" spans="2:5">
      <c r="B2305" s="7" t="s">
        <v>5609</v>
      </c>
      <c r="C2305" s="7">
        <v>530577</v>
      </c>
      <c r="D2305" s="7" t="s">
        <v>2213</v>
      </c>
      <c r="E2305" s="7" t="s">
        <v>2230</v>
      </c>
    </row>
    <row r="2306" spans="2:5">
      <c r="B2306" s="7" t="s">
        <v>5610</v>
      </c>
      <c r="C2306" s="7">
        <v>524522</v>
      </c>
      <c r="D2306" s="7" t="s">
        <v>2213</v>
      </c>
      <c r="E2306" s="7" t="s">
        <v>2261</v>
      </c>
    </row>
    <row r="2307" spans="2:5">
      <c r="B2307" s="7" t="s">
        <v>5611</v>
      </c>
      <c r="C2307" s="7" t="s">
        <v>2213</v>
      </c>
      <c r="D2307" s="7" t="s">
        <v>5612</v>
      </c>
      <c r="E2307" s="7" t="s">
        <v>2224</v>
      </c>
    </row>
    <row r="2308" spans="2:5">
      <c r="B2308" s="7" t="s">
        <v>5613</v>
      </c>
      <c r="C2308" s="7">
        <v>531842</v>
      </c>
      <c r="D2308" s="7" t="s">
        <v>2213</v>
      </c>
      <c r="E2308" s="7" t="s">
        <v>2235</v>
      </c>
    </row>
    <row r="2309" spans="2:5">
      <c r="B2309" s="7" t="s">
        <v>5614</v>
      </c>
      <c r="C2309" s="7">
        <v>535387</v>
      </c>
      <c r="D2309" s="7" t="s">
        <v>2213</v>
      </c>
      <c r="E2309" s="7" t="s">
        <v>2228</v>
      </c>
    </row>
    <row r="2310" spans="2:5">
      <c r="B2310" s="7" t="s">
        <v>5615</v>
      </c>
      <c r="C2310" s="7">
        <v>535387</v>
      </c>
      <c r="D2310" s="7" t="s">
        <v>2213</v>
      </c>
      <c r="E2310" s="7" t="s">
        <v>2228</v>
      </c>
    </row>
    <row r="2311" spans="2:5">
      <c r="B2311" s="7" t="s">
        <v>5616</v>
      </c>
      <c r="C2311" s="7">
        <v>505302</v>
      </c>
      <c r="D2311" s="7" t="s">
        <v>2213</v>
      </c>
      <c r="E2311" s="7" t="s">
        <v>2221</v>
      </c>
    </row>
    <row r="2312" spans="2:5">
      <c r="B2312" s="7" t="s">
        <v>5617</v>
      </c>
      <c r="C2312" s="7">
        <v>504258</v>
      </c>
      <c r="D2312" s="7" t="s">
        <v>2213</v>
      </c>
      <c r="E2312" s="7" t="s">
        <v>2511</v>
      </c>
    </row>
    <row r="2313" spans="2:5">
      <c r="B2313" s="7" t="s">
        <v>5618</v>
      </c>
      <c r="C2313" s="7" t="s">
        <v>2213</v>
      </c>
      <c r="D2313" s="7" t="s">
        <v>5619</v>
      </c>
      <c r="E2313" s="7" t="s">
        <v>2304</v>
      </c>
    </row>
    <row r="2314" spans="2:5">
      <c r="B2314" s="7" t="s">
        <v>5620</v>
      </c>
      <c r="C2314" s="7">
        <v>500252</v>
      </c>
      <c r="D2314" s="7" t="s">
        <v>5621</v>
      </c>
      <c r="E2314" s="7" t="s">
        <v>2221</v>
      </c>
    </row>
    <row r="2315" spans="2:5">
      <c r="B2315" s="7" t="s">
        <v>5622</v>
      </c>
      <c r="C2315" s="7">
        <v>502958</v>
      </c>
      <c r="D2315" s="7" t="s">
        <v>2213</v>
      </c>
      <c r="E2315" s="7" t="s">
        <v>2228</v>
      </c>
    </row>
    <row r="2316" spans="2:5">
      <c r="B2316" s="7" t="s">
        <v>5623</v>
      </c>
      <c r="C2316" s="7">
        <v>506079</v>
      </c>
      <c r="D2316" s="7" t="s">
        <v>5624</v>
      </c>
      <c r="E2316" s="7" t="s">
        <v>2536</v>
      </c>
    </row>
    <row r="2317" spans="2:5">
      <c r="B2317" s="7" t="s">
        <v>5625</v>
      </c>
      <c r="C2317" s="7">
        <v>534690</v>
      </c>
      <c r="D2317" s="7" t="s">
        <v>5626</v>
      </c>
      <c r="E2317" s="7" t="s">
        <v>2531</v>
      </c>
    </row>
    <row r="2318" spans="2:5">
      <c r="B2318" s="7" t="s">
        <v>5627</v>
      </c>
      <c r="C2318" s="7">
        <v>590075</v>
      </c>
      <c r="D2318" s="7" t="s">
        <v>5628</v>
      </c>
      <c r="E2318" s="7" t="s">
        <v>2228</v>
      </c>
    </row>
    <row r="2319" spans="2:5">
      <c r="B2319" s="7" t="s">
        <v>5629</v>
      </c>
      <c r="C2319" s="7">
        <v>539841</v>
      </c>
      <c r="D2319" s="7" t="s">
        <v>2213</v>
      </c>
      <c r="E2319" s="7" t="s">
        <v>2534</v>
      </c>
    </row>
    <row r="2320" spans="2:5">
      <c r="B2320" s="7" t="s">
        <v>5630</v>
      </c>
      <c r="C2320" s="7">
        <v>509048</v>
      </c>
      <c r="D2320" s="7" t="s">
        <v>2213</v>
      </c>
      <c r="E2320" s="7" t="s">
        <v>2299</v>
      </c>
    </row>
    <row r="2321" spans="2:5">
      <c r="B2321" s="7" t="s">
        <v>5631</v>
      </c>
      <c r="C2321" s="7">
        <v>532275</v>
      </c>
      <c r="D2321" s="7" t="s">
        <v>2213</v>
      </c>
      <c r="E2321" s="7" t="s">
        <v>2230</v>
      </c>
    </row>
    <row r="2322" spans="2:5">
      <c r="B2322" s="7" t="s">
        <v>5632</v>
      </c>
      <c r="C2322" s="7">
        <v>533012</v>
      </c>
      <c r="D2322" s="7" t="s">
        <v>5633</v>
      </c>
      <c r="E2322" s="7" t="s">
        <v>2299</v>
      </c>
    </row>
    <row r="2323" spans="2:5">
      <c r="B2323" s="7" t="s">
        <v>5634</v>
      </c>
      <c r="C2323" s="7">
        <v>540005</v>
      </c>
      <c r="D2323" s="7" t="s">
        <v>5635</v>
      </c>
      <c r="E2323" s="7" t="s">
        <v>2199</v>
      </c>
    </row>
    <row r="2324" spans="2:5">
      <c r="B2324" s="7" t="s">
        <v>5636</v>
      </c>
      <c r="C2324" s="7">
        <v>500510</v>
      </c>
      <c r="D2324" s="7" t="s">
        <v>5637</v>
      </c>
      <c r="E2324" s="7" t="s">
        <v>2611</v>
      </c>
    </row>
    <row r="2325" spans="2:5">
      <c r="B2325" s="7" t="s">
        <v>5638</v>
      </c>
      <c r="C2325" s="7">
        <v>540702</v>
      </c>
      <c r="D2325" s="7" t="s">
        <v>5639</v>
      </c>
      <c r="E2325" s="7" t="s">
        <v>2402</v>
      </c>
    </row>
    <row r="2326" spans="2:5">
      <c r="B2326" s="7" t="s">
        <v>5640</v>
      </c>
      <c r="C2326" s="7">
        <v>531164</v>
      </c>
      <c r="D2326" s="7" t="s">
        <v>2213</v>
      </c>
      <c r="E2326" s="7" t="s">
        <v>2327</v>
      </c>
    </row>
    <row r="2327" spans="2:5">
      <c r="B2327" s="7" t="s">
        <v>5641</v>
      </c>
      <c r="C2327" s="7">
        <v>539909</v>
      </c>
      <c r="D2327" s="7" t="s">
        <v>2213</v>
      </c>
      <c r="E2327" s="7" t="s">
        <v>2230</v>
      </c>
    </row>
    <row r="2328" spans="2:5">
      <c r="B2328" s="7" t="s">
        <v>5642</v>
      </c>
      <c r="C2328" s="7" t="s">
        <v>2213</v>
      </c>
      <c r="D2328" s="7" t="s">
        <v>5643</v>
      </c>
      <c r="E2328" s="7" t="s">
        <v>2224</v>
      </c>
    </row>
    <row r="2329" spans="2:5">
      <c r="B2329" s="7" t="s">
        <v>5644</v>
      </c>
      <c r="C2329" s="7">
        <v>540222</v>
      </c>
      <c r="D2329" s="7" t="s">
        <v>5645</v>
      </c>
      <c r="E2329" s="7" t="s">
        <v>2251</v>
      </c>
    </row>
    <row r="2330" spans="2:5">
      <c r="B2330" s="7" t="s">
        <v>5646</v>
      </c>
      <c r="C2330" s="7">
        <v>532829</v>
      </c>
      <c r="D2330" s="7" t="s">
        <v>2213</v>
      </c>
      <c r="E2330" s="7" t="s">
        <v>2639</v>
      </c>
    </row>
    <row r="2331" spans="2:5">
      <c r="B2331" s="7" t="s">
        <v>5647</v>
      </c>
      <c r="C2331" s="7" t="s">
        <v>2213</v>
      </c>
      <c r="D2331" s="7" t="s">
        <v>5648</v>
      </c>
      <c r="E2331" s="7" t="s">
        <v>2224</v>
      </c>
    </row>
    <row r="2332" spans="2:5">
      <c r="B2332" s="7" t="s">
        <v>5649</v>
      </c>
      <c r="C2332" s="7">
        <v>531288</v>
      </c>
      <c r="D2332" s="7" t="s">
        <v>2213</v>
      </c>
      <c r="E2332" s="7" t="s">
        <v>2230</v>
      </c>
    </row>
    <row r="2333" spans="2:5">
      <c r="B2333" s="7" t="s">
        <v>5650</v>
      </c>
      <c r="C2333" s="7">
        <v>540360</v>
      </c>
      <c r="D2333" s="7" t="s">
        <v>2213</v>
      </c>
      <c r="E2333" s="7" t="s">
        <v>2196</v>
      </c>
    </row>
    <row r="2334" spans="2:5">
      <c r="B2334" s="7" t="s">
        <v>5651</v>
      </c>
      <c r="C2334" s="7">
        <v>508306</v>
      </c>
      <c r="D2334" s="7" t="s">
        <v>2213</v>
      </c>
      <c r="E2334" s="7" t="s">
        <v>2620</v>
      </c>
    </row>
    <row r="2335" spans="2:5">
      <c r="B2335" s="7" t="s">
        <v>5652</v>
      </c>
      <c r="C2335" s="7">
        <v>517415</v>
      </c>
      <c r="D2335" s="7" t="s">
        <v>2213</v>
      </c>
      <c r="E2335" s="7" t="s">
        <v>2543</v>
      </c>
    </row>
    <row r="2336" spans="2:5">
      <c r="B2336" s="7" t="s">
        <v>5653</v>
      </c>
      <c r="C2336" s="7">
        <v>517518</v>
      </c>
      <c r="D2336" s="7" t="s">
        <v>5654</v>
      </c>
      <c r="E2336" s="7" t="s">
        <v>2221</v>
      </c>
    </row>
    <row r="2337" spans="2:5">
      <c r="B2337" s="7" t="s">
        <v>5655</v>
      </c>
      <c r="C2337" s="7">
        <v>509046</v>
      </c>
      <c r="D2337" s="7" t="s">
        <v>2213</v>
      </c>
      <c r="E2337" s="7" t="s">
        <v>2634</v>
      </c>
    </row>
    <row r="2338" spans="2:5">
      <c r="B2338" s="7" t="s">
        <v>5656</v>
      </c>
      <c r="C2338" s="7">
        <v>780021</v>
      </c>
      <c r="D2338" s="7" t="s">
        <v>2213</v>
      </c>
      <c r="E2338" s="7" t="s">
        <v>2304</v>
      </c>
    </row>
    <row r="2339" spans="2:5">
      <c r="B2339" s="7" t="s">
        <v>5657</v>
      </c>
      <c r="C2339" s="7">
        <v>541233</v>
      </c>
      <c r="D2339" s="7" t="s">
        <v>5658</v>
      </c>
      <c r="E2339" s="7" t="s">
        <v>2414</v>
      </c>
    </row>
    <row r="2340" spans="2:5">
      <c r="B2340" s="7" t="s">
        <v>5659</v>
      </c>
      <c r="C2340" s="7">
        <v>533602</v>
      </c>
      <c r="D2340" s="7" t="s">
        <v>2213</v>
      </c>
      <c r="E2340" s="7" t="s">
        <v>2233</v>
      </c>
    </row>
    <row r="2341" spans="2:5">
      <c r="B2341" s="7" t="s">
        <v>5660</v>
      </c>
      <c r="C2341" s="7">
        <v>541196</v>
      </c>
      <c r="D2341" s="7" t="s">
        <v>2213</v>
      </c>
      <c r="E2341" s="7" t="s">
        <v>2297</v>
      </c>
    </row>
    <row r="2342" spans="2:5">
      <c r="B2342" s="7" t="s">
        <v>5661</v>
      </c>
      <c r="C2342" s="7" t="s">
        <v>2213</v>
      </c>
      <c r="D2342" s="7" t="s">
        <v>5662</v>
      </c>
      <c r="E2342" s="7" t="s">
        <v>2224</v>
      </c>
    </row>
    <row r="2343" spans="2:5">
      <c r="B2343" s="7" t="s">
        <v>5663</v>
      </c>
      <c r="C2343" s="7" t="s">
        <v>2213</v>
      </c>
      <c r="D2343" s="7" t="s">
        <v>5662</v>
      </c>
      <c r="E2343" s="7" t="s">
        <v>2224</v>
      </c>
    </row>
    <row r="2344" spans="2:5">
      <c r="B2344" s="7" t="s">
        <v>5664</v>
      </c>
      <c r="C2344" s="7">
        <v>500250</v>
      </c>
      <c r="D2344" s="7" t="s">
        <v>5665</v>
      </c>
      <c r="E2344" s="7" t="s">
        <v>2568</v>
      </c>
    </row>
    <row r="2345" spans="2:5">
      <c r="B2345" s="7" t="s">
        <v>5666</v>
      </c>
      <c r="C2345" s="7">
        <v>533007</v>
      </c>
      <c r="D2345" s="7" t="s">
        <v>5667</v>
      </c>
      <c r="E2345" s="7" t="s">
        <v>3133</v>
      </c>
    </row>
    <row r="2346" spans="2:5">
      <c r="B2346" s="7" t="s">
        <v>5668</v>
      </c>
      <c r="C2346" s="7" t="s">
        <v>2213</v>
      </c>
      <c r="D2346" s="7" t="s">
        <v>5669</v>
      </c>
      <c r="E2346" s="7" t="s">
        <v>2224</v>
      </c>
    </row>
    <row r="2347" spans="2:5">
      <c r="B2347" s="7" t="s">
        <v>5670</v>
      </c>
      <c r="C2347" s="7">
        <v>526596</v>
      </c>
      <c r="D2347" s="7" t="s">
        <v>5671</v>
      </c>
      <c r="E2347" s="7" t="s">
        <v>2639</v>
      </c>
    </row>
    <row r="2348" spans="2:5">
      <c r="B2348" s="7" t="s">
        <v>5672</v>
      </c>
      <c r="C2348" s="7">
        <v>511593</v>
      </c>
      <c r="D2348" s="7" t="s">
        <v>2213</v>
      </c>
      <c r="E2348" s="7" t="s">
        <v>2230</v>
      </c>
    </row>
    <row r="2349" spans="2:5">
      <c r="B2349" s="7" t="s">
        <v>5673</v>
      </c>
      <c r="C2349" s="7">
        <v>531027</v>
      </c>
      <c r="D2349" s="7" t="s">
        <v>2213</v>
      </c>
      <c r="E2349" s="7" t="s">
        <v>2196</v>
      </c>
    </row>
    <row r="2350" spans="2:5">
      <c r="B2350" s="7" t="s">
        <v>5674</v>
      </c>
      <c r="C2350" s="7">
        <v>500253</v>
      </c>
      <c r="D2350" s="7" t="s">
        <v>5675</v>
      </c>
      <c r="E2350" s="7" t="s">
        <v>2271</v>
      </c>
    </row>
    <row r="2351" spans="2:5">
      <c r="B2351" s="7" t="s">
        <v>5676</v>
      </c>
      <c r="C2351" s="7">
        <v>539927</v>
      </c>
      <c r="D2351" s="7" t="s">
        <v>2213</v>
      </c>
      <c r="E2351" s="7" t="s">
        <v>2297</v>
      </c>
    </row>
    <row r="2352" spans="2:5">
      <c r="B2352" s="7" t="s">
        <v>5677</v>
      </c>
      <c r="C2352" s="7">
        <v>507759</v>
      </c>
      <c r="D2352" s="7" t="s">
        <v>2213</v>
      </c>
      <c r="E2352" s="7" t="s">
        <v>2261</v>
      </c>
    </row>
    <row r="2353" spans="2:5">
      <c r="B2353" s="7" t="s">
        <v>5678</v>
      </c>
      <c r="C2353" s="7">
        <v>517463</v>
      </c>
      <c r="D2353" s="7" t="s">
        <v>5679</v>
      </c>
      <c r="E2353" s="7" t="s">
        <v>2755</v>
      </c>
    </row>
    <row r="2354" spans="2:5">
      <c r="B2354" s="7" t="s">
        <v>5680</v>
      </c>
      <c r="C2354" s="7">
        <v>531241</v>
      </c>
      <c r="D2354" s="7" t="s">
        <v>5681</v>
      </c>
      <c r="E2354" s="7" t="s">
        <v>2759</v>
      </c>
    </row>
    <row r="2355" spans="2:5">
      <c r="B2355" s="7" t="s">
        <v>5682</v>
      </c>
      <c r="C2355" s="7">
        <v>531633</v>
      </c>
      <c r="D2355" s="7" t="s">
        <v>5683</v>
      </c>
      <c r="E2355" s="7" t="s">
        <v>2251</v>
      </c>
    </row>
    <row r="2356" spans="2:5">
      <c r="B2356" s="7" t="s">
        <v>5684</v>
      </c>
      <c r="C2356" s="7">
        <v>523457</v>
      </c>
      <c r="D2356" s="7" t="s">
        <v>5685</v>
      </c>
      <c r="E2356" s="7" t="s">
        <v>3249</v>
      </c>
    </row>
    <row r="2357" spans="2:5">
      <c r="B2357" s="7" t="s">
        <v>5686</v>
      </c>
      <c r="C2357" s="7">
        <v>523457</v>
      </c>
      <c r="D2357" s="7" t="s">
        <v>5687</v>
      </c>
      <c r="E2357" s="7" t="s">
        <v>3249</v>
      </c>
    </row>
    <row r="2358" spans="2:5">
      <c r="B2358" s="7" t="s">
        <v>5688</v>
      </c>
      <c r="C2358" s="7">
        <v>524748</v>
      </c>
      <c r="D2358" s="7" t="s">
        <v>2213</v>
      </c>
      <c r="E2358" s="7" t="s">
        <v>2261</v>
      </c>
    </row>
    <row r="2359" spans="2:5">
      <c r="B2359" s="7" t="s">
        <v>5689</v>
      </c>
      <c r="C2359" s="7">
        <v>526604</v>
      </c>
      <c r="D2359" s="7" t="s">
        <v>2213</v>
      </c>
      <c r="E2359" s="7" t="s">
        <v>2221</v>
      </c>
    </row>
    <row r="2360" spans="2:5">
      <c r="B2360" s="7" t="s">
        <v>5690</v>
      </c>
      <c r="C2360" s="7">
        <v>507912</v>
      </c>
      <c r="D2360" s="7" t="s">
        <v>2213</v>
      </c>
      <c r="E2360" s="7" t="s">
        <v>2196</v>
      </c>
    </row>
    <row r="2361" spans="2:5">
      <c r="B2361" s="7" t="s">
        <v>5691</v>
      </c>
      <c r="C2361" s="7">
        <v>540192</v>
      </c>
      <c r="D2361" s="7" t="s">
        <v>2213</v>
      </c>
      <c r="E2361" s="7" t="s">
        <v>2196</v>
      </c>
    </row>
    <row r="2362" spans="2:5">
      <c r="B2362" s="7" t="s">
        <v>5692</v>
      </c>
      <c r="C2362" s="7">
        <v>512455</v>
      </c>
      <c r="D2362" s="7" t="s">
        <v>2213</v>
      </c>
      <c r="E2362" s="7" t="s">
        <v>2245</v>
      </c>
    </row>
    <row r="2363" spans="2:5">
      <c r="B2363" s="7" t="s">
        <v>5693</v>
      </c>
      <c r="C2363" s="7">
        <v>539992</v>
      </c>
      <c r="D2363" s="7" t="s">
        <v>5694</v>
      </c>
      <c r="E2363" s="7" t="s">
        <v>2221</v>
      </c>
    </row>
    <row r="2364" spans="2:5">
      <c r="B2364" s="7" t="s">
        <v>5695</v>
      </c>
      <c r="C2364" s="7">
        <v>590082</v>
      </c>
      <c r="D2364" s="7" t="s">
        <v>2213</v>
      </c>
      <c r="E2364" s="7" t="s">
        <v>2196</v>
      </c>
    </row>
    <row r="2365" spans="2:5">
      <c r="B2365" s="7" t="s">
        <v>5696</v>
      </c>
      <c r="C2365" s="7">
        <v>532740</v>
      </c>
      <c r="D2365" s="7" t="s">
        <v>5697</v>
      </c>
      <c r="E2365" s="7" t="s">
        <v>2221</v>
      </c>
    </row>
    <row r="2366" spans="2:5">
      <c r="B2366" s="7" t="s">
        <v>5698</v>
      </c>
      <c r="C2366" s="7">
        <v>526568</v>
      </c>
      <c r="D2366" s="7" t="s">
        <v>2213</v>
      </c>
      <c r="E2366" s="7" t="s">
        <v>2620</v>
      </c>
    </row>
    <row r="2367" spans="2:5">
      <c r="B2367" s="7" t="s">
        <v>5699</v>
      </c>
      <c r="C2367" s="7">
        <v>534422</v>
      </c>
      <c r="D2367" s="7" t="s">
        <v>2213</v>
      </c>
      <c r="E2367" s="7" t="s">
        <v>2683</v>
      </c>
    </row>
    <row r="2368" spans="2:5">
      <c r="B2368" s="7" t="s">
        <v>5700</v>
      </c>
      <c r="C2368" s="7">
        <v>500284</v>
      </c>
      <c r="D2368" s="7" t="s">
        <v>2213</v>
      </c>
      <c r="E2368" s="7" t="s">
        <v>2261</v>
      </c>
    </row>
    <row r="2369" spans="2:5">
      <c r="B2369" s="7" t="s">
        <v>5701</v>
      </c>
      <c r="C2369" s="7">
        <v>530065</v>
      </c>
      <c r="D2369" s="7" t="s">
        <v>2213</v>
      </c>
      <c r="E2369" s="7" t="s">
        <v>2414</v>
      </c>
    </row>
    <row r="2370" spans="2:5">
      <c r="B2370" s="7" t="s">
        <v>5702</v>
      </c>
      <c r="C2370" s="7">
        <v>540952</v>
      </c>
      <c r="D2370" s="7" t="s">
        <v>2213</v>
      </c>
      <c r="E2370" s="7" t="s">
        <v>2327</v>
      </c>
    </row>
    <row r="2371" spans="2:5">
      <c r="B2371" s="7" t="s">
        <v>5703</v>
      </c>
      <c r="C2371" s="7">
        <v>523475</v>
      </c>
      <c r="D2371" s="7" t="s">
        <v>2213</v>
      </c>
      <c r="E2371" s="7" t="s">
        <v>2273</v>
      </c>
    </row>
    <row r="2372" spans="2:5">
      <c r="B2372" s="7" t="s">
        <v>5704</v>
      </c>
      <c r="C2372" s="7">
        <v>532998</v>
      </c>
      <c r="D2372" s="7" t="s">
        <v>5705</v>
      </c>
      <c r="E2372" s="7" t="s">
        <v>2683</v>
      </c>
    </row>
    <row r="2373" spans="2:5">
      <c r="B2373" s="7" t="s">
        <v>5706</v>
      </c>
      <c r="C2373" s="7">
        <v>533343</v>
      </c>
      <c r="D2373" s="7" t="s">
        <v>5707</v>
      </c>
      <c r="E2373" s="7" t="s">
        <v>2327</v>
      </c>
    </row>
    <row r="2374" spans="2:5">
      <c r="B2374" s="7" t="s">
        <v>5708</v>
      </c>
      <c r="C2374" s="7">
        <v>539227</v>
      </c>
      <c r="D2374" s="7" t="s">
        <v>2213</v>
      </c>
      <c r="E2374" s="7" t="s">
        <v>2221</v>
      </c>
    </row>
    <row r="2375" spans="2:5">
      <c r="B2375" s="7" t="s">
        <v>5709</v>
      </c>
      <c r="C2375" s="7">
        <v>514036</v>
      </c>
      <c r="D2375" s="7" t="s">
        <v>2213</v>
      </c>
      <c r="E2375" s="7" t="s">
        <v>2228</v>
      </c>
    </row>
    <row r="2376" spans="2:5">
      <c r="B2376" s="7" t="s">
        <v>5710</v>
      </c>
      <c r="C2376" s="7">
        <v>532783</v>
      </c>
      <c r="D2376" s="7" t="s">
        <v>5711</v>
      </c>
      <c r="E2376" s="7" t="s">
        <v>2273</v>
      </c>
    </row>
    <row r="2377" spans="2:5">
      <c r="B2377" s="7" t="s">
        <v>5712</v>
      </c>
      <c r="C2377" s="7">
        <v>526179</v>
      </c>
      <c r="D2377" s="7" t="s">
        <v>2213</v>
      </c>
      <c r="E2377" s="7" t="s">
        <v>2450</v>
      </c>
    </row>
    <row r="2378" spans="2:5">
      <c r="B2378" s="7" t="s">
        <v>5713</v>
      </c>
      <c r="C2378" s="7">
        <v>512048</v>
      </c>
      <c r="D2378" s="7" t="s">
        <v>2213</v>
      </c>
      <c r="E2378" s="7" t="s">
        <v>2299</v>
      </c>
    </row>
    <row r="2379" spans="2:5">
      <c r="B2379" s="7" t="s">
        <v>5714</v>
      </c>
      <c r="C2379" s="7">
        <v>532796</v>
      </c>
      <c r="D2379" s="7" t="s">
        <v>5715</v>
      </c>
      <c r="E2379" s="7" t="s">
        <v>2568</v>
      </c>
    </row>
    <row r="2380" spans="2:5">
      <c r="B2380" s="7" t="s">
        <v>5716</v>
      </c>
      <c r="C2380" s="7">
        <v>517206</v>
      </c>
      <c r="D2380" s="7" t="s">
        <v>5717</v>
      </c>
      <c r="E2380" s="7" t="s">
        <v>2568</v>
      </c>
    </row>
    <row r="2381" spans="2:5">
      <c r="B2381" s="7" t="s">
        <v>5718</v>
      </c>
      <c r="C2381" s="7">
        <v>500257</v>
      </c>
      <c r="D2381" s="7" t="s">
        <v>5719</v>
      </c>
      <c r="E2381" s="7" t="s">
        <v>2251</v>
      </c>
    </row>
    <row r="2382" spans="2:5">
      <c r="B2382" s="7" t="s">
        <v>5720</v>
      </c>
      <c r="C2382" s="7">
        <v>539542</v>
      </c>
      <c r="D2382" s="7" t="s">
        <v>5721</v>
      </c>
      <c r="E2382" s="7" t="s">
        <v>2327</v>
      </c>
    </row>
    <row r="2383" spans="2:5">
      <c r="B2383" s="7" t="s">
        <v>5722</v>
      </c>
      <c r="C2383" s="7">
        <v>531402</v>
      </c>
      <c r="D2383" s="7" t="s">
        <v>2213</v>
      </c>
      <c r="E2383" s="7" t="s">
        <v>2235</v>
      </c>
    </row>
    <row r="2384" spans="2:5">
      <c r="B2384" s="7" t="s">
        <v>5723</v>
      </c>
      <c r="C2384" s="7">
        <v>500259</v>
      </c>
      <c r="D2384" s="7" t="s">
        <v>5724</v>
      </c>
      <c r="E2384" s="7" t="s">
        <v>2251</v>
      </c>
    </row>
    <row r="2385" spans="2:5">
      <c r="B2385" s="7" t="s">
        <v>5725</v>
      </c>
      <c r="C2385" s="7">
        <v>530689</v>
      </c>
      <c r="D2385" s="7" t="s">
        <v>2213</v>
      </c>
      <c r="E2385" s="7" t="s">
        <v>2395</v>
      </c>
    </row>
    <row r="2386" spans="2:5">
      <c r="B2386" s="7" t="s">
        <v>5726</v>
      </c>
      <c r="C2386" s="7">
        <v>505320</v>
      </c>
      <c r="D2386" s="7" t="s">
        <v>2213</v>
      </c>
      <c r="E2386" s="7" t="s">
        <v>2221</v>
      </c>
    </row>
    <row r="2387" spans="2:5">
      <c r="B2387" s="7" t="s">
        <v>5727</v>
      </c>
      <c r="C2387" s="7">
        <v>534532</v>
      </c>
      <c r="D2387" s="7" t="s">
        <v>5728</v>
      </c>
      <c r="E2387" s="7" t="s">
        <v>2327</v>
      </c>
    </row>
    <row r="2388" spans="2:5">
      <c r="B2388" s="7" t="s">
        <v>5729</v>
      </c>
      <c r="C2388" s="7">
        <v>526935</v>
      </c>
      <c r="D2388" s="7" t="s">
        <v>2213</v>
      </c>
      <c r="E2388" s="7" t="s">
        <v>2196</v>
      </c>
    </row>
    <row r="2389" spans="2:5">
      <c r="B2389" s="7" t="s">
        <v>5730</v>
      </c>
      <c r="C2389" s="7">
        <v>538890</v>
      </c>
      <c r="D2389" s="7" t="s">
        <v>2213</v>
      </c>
      <c r="E2389" s="7" t="s">
        <v>2228</v>
      </c>
    </row>
    <row r="2390" spans="2:5">
      <c r="B2390" s="7" t="s">
        <v>5731</v>
      </c>
      <c r="C2390" s="7">
        <v>538890</v>
      </c>
      <c r="D2390" s="7" t="s">
        <v>2213</v>
      </c>
      <c r="E2390" s="7" t="s">
        <v>2228</v>
      </c>
    </row>
    <row r="2391" spans="2:5">
      <c r="B2391" s="7" t="s">
        <v>5732</v>
      </c>
      <c r="C2391" s="7" t="s">
        <v>2213</v>
      </c>
      <c r="D2391" s="7" t="s">
        <v>5733</v>
      </c>
      <c r="E2391" s="7" t="s">
        <v>2224</v>
      </c>
    </row>
    <row r="2392" spans="2:5">
      <c r="B2392" s="7" t="s">
        <v>5734</v>
      </c>
      <c r="C2392" s="7">
        <v>506543</v>
      </c>
      <c r="D2392" s="7" t="s">
        <v>2213</v>
      </c>
      <c r="E2392" s="7" t="s">
        <v>2721</v>
      </c>
    </row>
    <row r="2393" spans="2:5">
      <c r="B2393" s="7" t="s">
        <v>5735</v>
      </c>
      <c r="C2393" s="7">
        <v>532906</v>
      </c>
      <c r="D2393" s="7" t="s">
        <v>5736</v>
      </c>
      <c r="E2393" s="7" t="s">
        <v>2611</v>
      </c>
    </row>
    <row r="2394" spans="2:5">
      <c r="B2394" s="7" t="s">
        <v>5737</v>
      </c>
      <c r="C2394" s="7">
        <v>507836</v>
      </c>
      <c r="D2394" s="7" t="s">
        <v>2213</v>
      </c>
      <c r="E2394" s="7" t="s">
        <v>2414</v>
      </c>
    </row>
    <row r="2395" spans="2:5">
      <c r="B2395" s="7" t="s">
        <v>5738</v>
      </c>
      <c r="C2395" s="7">
        <v>507836</v>
      </c>
      <c r="D2395" s="7" t="s">
        <v>2213</v>
      </c>
      <c r="E2395" s="7" t="s">
        <v>2414</v>
      </c>
    </row>
    <row r="2396" spans="2:5">
      <c r="B2396" s="7" t="s">
        <v>5739</v>
      </c>
      <c r="C2396" s="7">
        <v>541973</v>
      </c>
      <c r="D2396" s="7" t="s">
        <v>2213</v>
      </c>
      <c r="E2396" s="7" t="s">
        <v>2414</v>
      </c>
    </row>
    <row r="2397" spans="2:5">
      <c r="B2397" s="7" t="s">
        <v>5740</v>
      </c>
      <c r="C2397" s="7">
        <v>523248</v>
      </c>
      <c r="D2397" s="7" t="s">
        <v>2213</v>
      </c>
      <c r="E2397" s="7" t="s">
        <v>2333</v>
      </c>
    </row>
    <row r="2398" spans="2:5">
      <c r="B2398" s="7" t="s">
        <v>5741</v>
      </c>
      <c r="C2398" s="7">
        <v>501471</v>
      </c>
      <c r="D2398" s="7" t="s">
        <v>2213</v>
      </c>
      <c r="E2398" s="7" t="s">
        <v>2235</v>
      </c>
    </row>
    <row r="2399" spans="2:5">
      <c r="B2399" s="7" t="s">
        <v>5742</v>
      </c>
      <c r="C2399" s="7" t="s">
        <v>2213</v>
      </c>
      <c r="D2399" s="7" t="s">
        <v>5743</v>
      </c>
      <c r="E2399" s="7" t="s">
        <v>2224</v>
      </c>
    </row>
    <row r="2400" spans="2:5">
      <c r="B2400" s="7" t="s">
        <v>5744</v>
      </c>
      <c r="C2400" s="7">
        <v>512600</v>
      </c>
      <c r="D2400" s="7" t="s">
        <v>2213</v>
      </c>
      <c r="E2400" s="7" t="s">
        <v>2235</v>
      </c>
    </row>
    <row r="2401" spans="2:5">
      <c r="B2401" s="7" t="s">
        <v>5745</v>
      </c>
      <c r="C2401" s="7" t="s">
        <v>2213</v>
      </c>
      <c r="D2401" s="7" t="s">
        <v>5746</v>
      </c>
      <c r="E2401" s="7" t="s">
        <v>2224</v>
      </c>
    </row>
    <row r="2402" spans="2:5">
      <c r="B2402" s="7" t="s">
        <v>5747</v>
      </c>
      <c r="C2402" s="7">
        <v>539894</v>
      </c>
      <c r="D2402" s="7" t="s">
        <v>2213</v>
      </c>
      <c r="E2402" s="7" t="s">
        <v>2611</v>
      </c>
    </row>
    <row r="2403" spans="2:5">
      <c r="B2403" s="7" t="s">
        <v>5748</v>
      </c>
      <c r="C2403" s="7">
        <v>515093</v>
      </c>
      <c r="D2403" s="7" t="s">
        <v>5749</v>
      </c>
      <c r="E2403" s="7" t="s">
        <v>2741</v>
      </c>
    </row>
    <row r="2404" spans="2:5">
      <c r="B2404" s="7" t="s">
        <v>5750</v>
      </c>
      <c r="C2404" s="7">
        <v>780009</v>
      </c>
      <c r="D2404" s="7" t="s">
        <v>2213</v>
      </c>
      <c r="E2404" s="7" t="s">
        <v>2304</v>
      </c>
    </row>
    <row r="2405" spans="2:5">
      <c r="B2405" s="7" t="s">
        <v>5751</v>
      </c>
      <c r="C2405" s="7">
        <v>531497</v>
      </c>
      <c r="D2405" s="7" t="s">
        <v>5752</v>
      </c>
      <c r="E2405" s="7" t="s">
        <v>2611</v>
      </c>
    </row>
    <row r="2406" spans="2:5">
      <c r="B2406" s="7" t="s">
        <v>5753</v>
      </c>
      <c r="C2406" s="7">
        <v>519279</v>
      </c>
      <c r="D2406" s="7" t="s">
        <v>2213</v>
      </c>
      <c r="E2406" s="7" t="s">
        <v>2411</v>
      </c>
    </row>
    <row r="2407" spans="2:5">
      <c r="B2407" s="7" t="s">
        <v>5754</v>
      </c>
      <c r="C2407" s="7">
        <v>515059</v>
      </c>
      <c r="D2407" s="7" t="s">
        <v>2213</v>
      </c>
      <c r="E2407" s="7" t="s">
        <v>2462</v>
      </c>
    </row>
    <row r="2408" spans="2:5">
      <c r="B2408" s="7" t="s">
        <v>5755</v>
      </c>
      <c r="C2408" s="7">
        <v>511000</v>
      </c>
      <c r="D2408" s="7" t="s">
        <v>2213</v>
      </c>
      <c r="E2408" s="7" t="s">
        <v>2230</v>
      </c>
    </row>
    <row r="2409" spans="2:5">
      <c r="B2409" s="7" t="s">
        <v>5756</v>
      </c>
      <c r="C2409" s="7">
        <v>531910</v>
      </c>
      <c r="D2409" s="7" t="s">
        <v>2213</v>
      </c>
      <c r="E2409" s="7" t="s">
        <v>2251</v>
      </c>
    </row>
    <row r="2410" spans="2:5">
      <c r="B2410" s="7" t="s">
        <v>5757</v>
      </c>
      <c r="C2410" s="7" t="s">
        <v>2213</v>
      </c>
      <c r="D2410" s="7" t="s">
        <v>5758</v>
      </c>
      <c r="E2410" s="7" t="s">
        <v>2224</v>
      </c>
    </row>
    <row r="2411" spans="2:5">
      <c r="B2411" s="7" t="s">
        <v>5759</v>
      </c>
      <c r="C2411" s="7" t="s">
        <v>2213</v>
      </c>
      <c r="D2411" s="7" t="s">
        <v>5760</v>
      </c>
      <c r="E2411" s="7" t="s">
        <v>2224</v>
      </c>
    </row>
    <row r="2412" spans="2:5">
      <c r="B2412" s="7" t="s">
        <v>5761</v>
      </c>
      <c r="C2412" s="7">
        <v>590134</v>
      </c>
      <c r="D2412" s="7" t="s">
        <v>5762</v>
      </c>
      <c r="E2412" s="7" t="s">
        <v>2721</v>
      </c>
    </row>
    <row r="2413" spans="2:5">
      <c r="B2413" s="7" t="s">
        <v>5763</v>
      </c>
      <c r="C2413" s="7">
        <v>538401</v>
      </c>
      <c r="D2413" s="7" t="s">
        <v>2213</v>
      </c>
      <c r="E2413" s="7" t="s">
        <v>2755</v>
      </c>
    </row>
    <row r="2414" spans="2:5">
      <c r="B2414" s="7" t="s">
        <v>5764</v>
      </c>
      <c r="C2414" s="7">
        <v>500264</v>
      </c>
      <c r="D2414" s="7" t="s">
        <v>2213</v>
      </c>
      <c r="E2414" s="7" t="s">
        <v>2228</v>
      </c>
    </row>
    <row r="2415" spans="2:5">
      <c r="B2415" s="7" t="s">
        <v>5765</v>
      </c>
      <c r="C2415" s="7">
        <v>540650</v>
      </c>
      <c r="D2415" s="7" t="s">
        <v>5766</v>
      </c>
      <c r="E2415" s="7" t="s">
        <v>2912</v>
      </c>
    </row>
    <row r="2416" spans="2:5">
      <c r="B2416" s="7" t="s">
        <v>5767</v>
      </c>
      <c r="C2416" s="7">
        <v>524000</v>
      </c>
      <c r="D2416" s="7" t="s">
        <v>5768</v>
      </c>
      <c r="E2416" s="7" t="s">
        <v>2230</v>
      </c>
    </row>
    <row r="2417" spans="2:5">
      <c r="B2417" s="7" t="s">
        <v>5769</v>
      </c>
      <c r="C2417" s="7">
        <v>517449</v>
      </c>
      <c r="D2417" s="7" t="s">
        <v>2213</v>
      </c>
      <c r="E2417" s="7" t="s">
        <v>3133</v>
      </c>
    </row>
    <row r="2418" spans="2:5">
      <c r="B2418" s="7" t="s">
        <v>5770</v>
      </c>
      <c r="C2418" s="7">
        <v>512377</v>
      </c>
      <c r="D2418" s="7" t="s">
        <v>2213</v>
      </c>
      <c r="E2418" s="7" t="s">
        <v>2634</v>
      </c>
    </row>
    <row r="2419" spans="2:5">
      <c r="B2419" s="7" t="s">
        <v>5771</v>
      </c>
      <c r="C2419" s="7">
        <v>532896</v>
      </c>
      <c r="D2419" s="7" t="s">
        <v>5772</v>
      </c>
      <c r="E2419" s="7" t="s">
        <v>2207</v>
      </c>
    </row>
    <row r="2420" spans="2:5">
      <c r="B2420" s="7" t="s">
        <v>5773</v>
      </c>
      <c r="C2420" s="7">
        <v>523384</v>
      </c>
      <c r="D2420" s="7" t="s">
        <v>5774</v>
      </c>
      <c r="E2420" s="7" t="s">
        <v>2230</v>
      </c>
    </row>
    <row r="2421" spans="2:5">
      <c r="B2421" s="7" t="s">
        <v>5775</v>
      </c>
      <c r="C2421" s="7">
        <v>519612</v>
      </c>
      <c r="D2421" s="7" t="s">
        <v>2213</v>
      </c>
      <c r="E2421" s="7" t="s">
        <v>2273</v>
      </c>
    </row>
    <row r="2422" spans="2:5">
      <c r="B2422" s="7" t="s">
        <v>5776</v>
      </c>
      <c r="C2422" s="7">
        <v>514450</v>
      </c>
      <c r="D2422" s="7" t="s">
        <v>2213</v>
      </c>
      <c r="E2422" s="7" t="s">
        <v>3133</v>
      </c>
    </row>
    <row r="2423" spans="2:5">
      <c r="B2423" s="7" t="s">
        <v>5777</v>
      </c>
      <c r="C2423" s="7">
        <v>513460</v>
      </c>
      <c r="D2423" s="7" t="s">
        <v>2213</v>
      </c>
      <c r="E2423" s="7" t="s">
        <v>2536</v>
      </c>
    </row>
    <row r="2424" spans="2:5">
      <c r="B2424" s="7" t="s">
        <v>5778</v>
      </c>
      <c r="C2424" s="7">
        <v>513554</v>
      </c>
      <c r="D2424" s="7" t="s">
        <v>5779</v>
      </c>
      <c r="E2424" s="7" t="s">
        <v>2536</v>
      </c>
    </row>
    <row r="2425" spans="2:5">
      <c r="B2425" s="7" t="s">
        <v>5780</v>
      </c>
      <c r="C2425" s="7">
        <v>531515</v>
      </c>
      <c r="D2425" s="7" t="s">
        <v>2213</v>
      </c>
      <c r="E2425" s="7" t="s">
        <v>2235</v>
      </c>
    </row>
    <row r="2426" spans="2:5">
      <c r="B2426" s="7" t="s">
        <v>5781</v>
      </c>
      <c r="C2426" s="7">
        <v>539957</v>
      </c>
      <c r="D2426" s="7" t="s">
        <v>5782</v>
      </c>
      <c r="E2426" s="7" t="s">
        <v>2238</v>
      </c>
    </row>
    <row r="2427" spans="2:5">
      <c r="B2427" s="7" t="s">
        <v>5783</v>
      </c>
      <c r="C2427" s="7">
        <v>500108</v>
      </c>
      <c r="D2427" s="7" t="s">
        <v>5784</v>
      </c>
      <c r="E2427" s="7" t="s">
        <v>3157</v>
      </c>
    </row>
    <row r="2428" spans="2:5">
      <c r="B2428" s="7" t="s">
        <v>5785</v>
      </c>
      <c r="C2428" s="7">
        <v>530441</v>
      </c>
      <c r="D2428" s="7" t="s">
        <v>2213</v>
      </c>
      <c r="E2428" s="7" t="s">
        <v>2634</v>
      </c>
    </row>
    <row r="2429" spans="2:5">
      <c r="B2429" s="7" t="s">
        <v>5786</v>
      </c>
      <c r="C2429" s="7">
        <v>530441</v>
      </c>
      <c r="D2429" s="7" t="s">
        <v>2213</v>
      </c>
      <c r="E2429" s="7" t="s">
        <v>2634</v>
      </c>
    </row>
    <row r="2430" spans="2:5">
      <c r="B2430" s="7" t="s">
        <v>5787</v>
      </c>
      <c r="C2430" s="7">
        <v>505523</v>
      </c>
      <c r="D2430" s="7" t="s">
        <v>2213</v>
      </c>
      <c r="E2430" s="7" t="s">
        <v>2235</v>
      </c>
    </row>
    <row r="2431" spans="2:5">
      <c r="B2431" s="7" t="s">
        <v>5788</v>
      </c>
      <c r="C2431" s="7">
        <v>500266</v>
      </c>
      <c r="D2431" s="7" t="s">
        <v>5789</v>
      </c>
      <c r="E2431" s="7" t="s">
        <v>2233</v>
      </c>
    </row>
    <row r="2432" spans="2:5">
      <c r="B2432" s="7" t="s">
        <v>5790</v>
      </c>
      <c r="C2432" s="7">
        <v>500265</v>
      </c>
      <c r="D2432" s="7" t="s">
        <v>5791</v>
      </c>
      <c r="E2432" s="7" t="s">
        <v>2611</v>
      </c>
    </row>
    <row r="2433" spans="2:5">
      <c r="B2433" s="7" t="s">
        <v>5792</v>
      </c>
      <c r="C2433" s="7">
        <v>526795</v>
      </c>
      <c r="D2433" s="7" t="s">
        <v>2213</v>
      </c>
      <c r="E2433" s="7" t="s">
        <v>2285</v>
      </c>
    </row>
    <row r="2434" spans="2:5">
      <c r="B2434" s="7" t="s">
        <v>5793</v>
      </c>
      <c r="C2434" s="7">
        <v>512337</v>
      </c>
      <c r="D2434" s="7" t="s">
        <v>2213</v>
      </c>
      <c r="E2434" s="7" t="s">
        <v>2235</v>
      </c>
    </row>
    <row r="2435" spans="2:5">
      <c r="B2435" s="7" t="s">
        <v>5794</v>
      </c>
      <c r="C2435" s="7">
        <v>539383</v>
      </c>
      <c r="D2435" s="7" t="s">
        <v>2213</v>
      </c>
      <c r="E2435" s="7" t="s">
        <v>2199</v>
      </c>
    </row>
    <row r="2436" spans="2:5">
      <c r="B2436" s="7" t="s">
        <v>5795</v>
      </c>
      <c r="C2436" s="7">
        <v>531648</v>
      </c>
      <c r="D2436" s="7" t="s">
        <v>2213</v>
      </c>
      <c r="E2436" s="7" t="s">
        <v>2287</v>
      </c>
    </row>
    <row r="2437" spans="2:5">
      <c r="B2437" s="7" t="s">
        <v>5796</v>
      </c>
      <c r="C2437" s="7">
        <v>542677</v>
      </c>
      <c r="D2437" s="7" t="s">
        <v>5797</v>
      </c>
      <c r="E2437" s="7" t="s">
        <v>2299</v>
      </c>
    </row>
    <row r="2438" spans="2:5">
      <c r="B2438" s="7" t="s">
        <v>5798</v>
      </c>
      <c r="C2438" s="7" t="s">
        <v>2213</v>
      </c>
      <c r="D2438" s="7" t="s">
        <v>5799</v>
      </c>
      <c r="E2438" s="7" t="s">
        <v>2224</v>
      </c>
    </row>
    <row r="2439" spans="2:5">
      <c r="B2439" s="7" t="s">
        <v>5800</v>
      </c>
      <c r="C2439" s="7" t="s">
        <v>2213</v>
      </c>
      <c r="D2439" s="7" t="s">
        <v>5801</v>
      </c>
      <c r="E2439" s="7" t="s">
        <v>2224</v>
      </c>
    </row>
    <row r="2440" spans="2:5">
      <c r="B2440" s="7" t="s">
        <v>5802</v>
      </c>
      <c r="C2440" s="7">
        <v>532720</v>
      </c>
      <c r="D2440" s="7" t="s">
        <v>5803</v>
      </c>
      <c r="E2440" s="7" t="s">
        <v>2230</v>
      </c>
    </row>
    <row r="2441" spans="2:5">
      <c r="B2441" s="7" t="s">
        <v>5804</v>
      </c>
      <c r="C2441" s="7">
        <v>500520</v>
      </c>
      <c r="D2441" s="7" t="s">
        <v>5805</v>
      </c>
      <c r="E2441" s="7" t="s">
        <v>4143</v>
      </c>
    </row>
    <row r="2442" spans="2:5">
      <c r="B2442" s="7" t="s">
        <v>5806</v>
      </c>
      <c r="C2442" s="7">
        <v>532756</v>
      </c>
      <c r="D2442" s="7" t="s">
        <v>5807</v>
      </c>
      <c r="E2442" s="7" t="s">
        <v>3133</v>
      </c>
    </row>
    <row r="2443" spans="2:5">
      <c r="B2443" s="7" t="s">
        <v>5808</v>
      </c>
      <c r="C2443" s="7">
        <v>533088</v>
      </c>
      <c r="D2443" s="7" t="s">
        <v>5809</v>
      </c>
      <c r="E2443" s="7" t="s">
        <v>2414</v>
      </c>
    </row>
    <row r="2444" spans="2:5">
      <c r="B2444" s="7" t="s">
        <v>5810</v>
      </c>
      <c r="C2444" s="7">
        <v>533088</v>
      </c>
      <c r="D2444" s="7" t="s">
        <v>5809</v>
      </c>
      <c r="E2444" s="7" t="s">
        <v>2414</v>
      </c>
    </row>
    <row r="2445" spans="2:5">
      <c r="B2445" s="7" t="s">
        <v>5811</v>
      </c>
      <c r="C2445" s="7">
        <v>532313</v>
      </c>
      <c r="D2445" s="7" t="s">
        <v>5812</v>
      </c>
      <c r="E2445" s="7" t="s">
        <v>2299</v>
      </c>
    </row>
    <row r="2446" spans="2:5">
      <c r="B2446" s="7" t="s">
        <v>5813</v>
      </c>
      <c r="C2446" s="7">
        <v>540768</v>
      </c>
      <c r="D2446" s="7" t="s">
        <v>5814</v>
      </c>
      <c r="E2446" s="7" t="s">
        <v>2534</v>
      </c>
    </row>
    <row r="2447" spans="2:5">
      <c r="B2447" s="7" t="s">
        <v>5815</v>
      </c>
      <c r="C2447" s="7">
        <v>542503</v>
      </c>
      <c r="D2447" s="7" t="s">
        <v>5816</v>
      </c>
      <c r="E2447" s="7" t="s">
        <v>4191</v>
      </c>
    </row>
    <row r="2448" spans="2:5">
      <c r="B2448" s="7" t="s">
        <v>5817</v>
      </c>
      <c r="C2448" s="7">
        <v>590078</v>
      </c>
      <c r="D2448" s="7" t="s">
        <v>5818</v>
      </c>
      <c r="E2448" s="7" t="s">
        <v>2245</v>
      </c>
    </row>
    <row r="2449" spans="2:5">
      <c r="B2449" s="7" t="s">
        <v>5819</v>
      </c>
      <c r="C2449" s="7">
        <v>513430</v>
      </c>
      <c r="D2449" s="7" t="s">
        <v>2213</v>
      </c>
      <c r="E2449" s="7" t="s">
        <v>2518</v>
      </c>
    </row>
    <row r="2450" spans="2:5">
      <c r="B2450" s="7" t="s">
        <v>5820</v>
      </c>
      <c r="C2450" s="7">
        <v>539289</v>
      </c>
      <c r="D2450" s="7" t="s">
        <v>5821</v>
      </c>
      <c r="E2450" s="7" t="s">
        <v>2199</v>
      </c>
    </row>
    <row r="2451" spans="2:5">
      <c r="B2451" s="7" t="s">
        <v>5822</v>
      </c>
      <c r="C2451" s="7">
        <v>500267</v>
      </c>
      <c r="D2451" s="7" t="s">
        <v>2213</v>
      </c>
      <c r="E2451" s="7" t="s">
        <v>2871</v>
      </c>
    </row>
    <row r="2452" spans="2:5">
      <c r="B2452" s="7" t="s">
        <v>5823</v>
      </c>
      <c r="C2452" s="7">
        <v>539229</v>
      </c>
      <c r="D2452" s="7" t="s">
        <v>2213</v>
      </c>
      <c r="E2452" s="7" t="s">
        <v>2202</v>
      </c>
    </row>
    <row r="2453" spans="2:5">
      <c r="B2453" s="7" t="s">
        <v>5824</v>
      </c>
      <c r="C2453" s="7">
        <v>506919</v>
      </c>
      <c r="D2453" s="7" t="s">
        <v>2213</v>
      </c>
      <c r="E2453" s="7" t="s">
        <v>2251</v>
      </c>
    </row>
    <row r="2454" spans="2:5">
      <c r="B2454" s="7" t="s">
        <v>5825</v>
      </c>
      <c r="C2454" s="7">
        <v>539400</v>
      </c>
      <c r="D2454" s="7" t="s">
        <v>2213</v>
      </c>
      <c r="E2454" s="7" t="s">
        <v>2327</v>
      </c>
    </row>
    <row r="2455" spans="2:5">
      <c r="B2455" s="7" t="s">
        <v>5826</v>
      </c>
      <c r="C2455" s="7">
        <v>539400</v>
      </c>
      <c r="D2455" s="7" t="s">
        <v>2213</v>
      </c>
      <c r="E2455" s="7" t="s">
        <v>2327</v>
      </c>
    </row>
    <row r="2456" spans="2:5">
      <c r="B2456" s="7" t="s">
        <v>5827</v>
      </c>
      <c r="C2456" s="7">
        <v>532728</v>
      </c>
      <c r="D2456" s="7" t="s">
        <v>5828</v>
      </c>
      <c r="E2456" s="7" t="s">
        <v>2207</v>
      </c>
    </row>
    <row r="2457" spans="2:5">
      <c r="B2457" s="7" t="s">
        <v>5829</v>
      </c>
      <c r="C2457" s="7">
        <v>513269</v>
      </c>
      <c r="D2457" s="7" t="s">
        <v>5830</v>
      </c>
      <c r="E2457" s="7" t="s">
        <v>2611</v>
      </c>
    </row>
    <row r="2458" spans="2:5">
      <c r="B2458" s="7" t="s">
        <v>5831</v>
      </c>
      <c r="C2458" s="7">
        <v>513269</v>
      </c>
      <c r="D2458" s="7" t="s">
        <v>5830</v>
      </c>
      <c r="E2458" s="7" t="s">
        <v>2611</v>
      </c>
    </row>
    <row r="2459" spans="2:5">
      <c r="B2459" s="7" t="s">
        <v>5832</v>
      </c>
      <c r="C2459" s="7">
        <v>533169</v>
      </c>
      <c r="D2459" s="7" t="s">
        <v>5833</v>
      </c>
      <c r="E2459" s="7" t="s">
        <v>2611</v>
      </c>
    </row>
    <row r="2460" spans="2:5">
      <c r="B2460" s="7" t="s">
        <v>5834</v>
      </c>
      <c r="C2460" s="7">
        <v>539045</v>
      </c>
      <c r="D2460" s="7" t="s">
        <v>5835</v>
      </c>
      <c r="E2460" s="7" t="s">
        <v>2518</v>
      </c>
    </row>
    <row r="2461" spans="2:5">
      <c r="B2461" s="7" t="s">
        <v>5836</v>
      </c>
      <c r="C2461" s="7">
        <v>539046</v>
      </c>
      <c r="D2461" s="7" t="s">
        <v>5837</v>
      </c>
      <c r="E2461" s="7" t="s">
        <v>2245</v>
      </c>
    </row>
    <row r="2462" spans="2:5">
      <c r="B2462" s="7" t="s">
        <v>5838</v>
      </c>
      <c r="C2462" s="7">
        <v>532932</v>
      </c>
      <c r="D2462" s="7" t="s">
        <v>5839</v>
      </c>
      <c r="E2462" s="7" t="s">
        <v>2408</v>
      </c>
    </row>
    <row r="2463" spans="2:5">
      <c r="B2463" s="7" t="s">
        <v>5840</v>
      </c>
      <c r="C2463" s="7">
        <v>539044</v>
      </c>
      <c r="D2463" s="7" t="s">
        <v>5841</v>
      </c>
      <c r="E2463" s="7" t="s">
        <v>2245</v>
      </c>
    </row>
    <row r="2464" spans="2:5">
      <c r="B2464" s="7" t="s">
        <v>5842</v>
      </c>
      <c r="C2464" s="7">
        <v>500268</v>
      </c>
      <c r="D2464" s="7" t="s">
        <v>5843</v>
      </c>
      <c r="E2464" s="7" t="s">
        <v>2427</v>
      </c>
    </row>
    <row r="2465" spans="2:5">
      <c r="B2465" s="7" t="s">
        <v>5844</v>
      </c>
      <c r="C2465" s="7">
        <v>531213</v>
      </c>
      <c r="D2465" s="7" t="s">
        <v>5845</v>
      </c>
      <c r="E2465" s="7" t="s">
        <v>2230</v>
      </c>
    </row>
    <row r="2466" spans="2:5">
      <c r="B2466" s="7" t="s">
        <v>5846</v>
      </c>
      <c r="C2466" s="7">
        <v>540402</v>
      </c>
      <c r="D2466" s="7" t="s">
        <v>2213</v>
      </c>
      <c r="E2466" s="7" t="s">
        <v>2299</v>
      </c>
    </row>
    <row r="2467" spans="2:5">
      <c r="B2467" s="7" t="s">
        <v>5847</v>
      </c>
      <c r="C2467" s="7" t="s">
        <v>2213</v>
      </c>
      <c r="D2467" s="7" t="s">
        <v>5848</v>
      </c>
      <c r="E2467" s="7" t="s">
        <v>2224</v>
      </c>
    </row>
    <row r="2468" spans="2:5">
      <c r="B2468" s="7" t="s">
        <v>5849</v>
      </c>
      <c r="C2468" s="7">
        <v>533204</v>
      </c>
      <c r="D2468" s="7" t="s">
        <v>5850</v>
      </c>
      <c r="E2468" s="7" t="s">
        <v>2228</v>
      </c>
    </row>
    <row r="2469" spans="2:5">
      <c r="B2469" s="7" t="s">
        <v>5851</v>
      </c>
      <c r="C2469" s="7">
        <v>505850</v>
      </c>
      <c r="D2469" s="7" t="s">
        <v>5852</v>
      </c>
      <c r="E2469" s="7" t="s">
        <v>2230</v>
      </c>
    </row>
    <row r="2470" spans="2:5">
      <c r="B2470" s="7" t="s">
        <v>5853</v>
      </c>
      <c r="C2470" s="7">
        <v>502157</v>
      </c>
      <c r="D2470" s="7" t="s">
        <v>5854</v>
      </c>
      <c r="E2470" s="7" t="s">
        <v>2226</v>
      </c>
    </row>
    <row r="2471" spans="2:5">
      <c r="B2471" s="7" t="s">
        <v>5855</v>
      </c>
      <c r="C2471" s="7">
        <v>532637</v>
      </c>
      <c r="D2471" s="7" t="s">
        <v>5856</v>
      </c>
      <c r="E2471" s="7" t="s">
        <v>2251</v>
      </c>
    </row>
    <row r="2472" spans="2:5">
      <c r="B2472" s="7" t="s">
        <v>5857</v>
      </c>
      <c r="C2472" s="7">
        <v>537800</v>
      </c>
      <c r="D2472" s="7" t="s">
        <v>2213</v>
      </c>
      <c r="E2472" s="7" t="s">
        <v>2230</v>
      </c>
    </row>
    <row r="2473" spans="2:5">
      <c r="B2473" s="7" t="s">
        <v>5858</v>
      </c>
      <c r="C2473" s="7">
        <v>514418</v>
      </c>
      <c r="D2473" s="7" t="s">
        <v>2213</v>
      </c>
      <c r="E2473" s="7" t="s">
        <v>2261</v>
      </c>
    </row>
    <row r="2474" spans="2:5">
      <c r="B2474" s="7" t="s">
        <v>5859</v>
      </c>
      <c r="C2474" s="7">
        <v>539275</v>
      </c>
      <c r="D2474" s="7" t="s">
        <v>2213</v>
      </c>
      <c r="E2474" s="7" t="s">
        <v>2411</v>
      </c>
    </row>
    <row r="2475" spans="2:5">
      <c r="B2475" s="7" t="s">
        <v>5860</v>
      </c>
      <c r="C2475" s="7">
        <v>516007</v>
      </c>
      <c r="D2475" s="7" t="s">
        <v>5861</v>
      </c>
      <c r="E2475" s="7" t="s">
        <v>2708</v>
      </c>
    </row>
    <row r="2476" spans="2:5">
      <c r="B2476" s="7" t="s">
        <v>5862</v>
      </c>
      <c r="C2476" s="7">
        <v>530011</v>
      </c>
      <c r="D2476" s="7" t="s">
        <v>5863</v>
      </c>
      <c r="E2476" s="7" t="s">
        <v>2721</v>
      </c>
    </row>
    <row r="2477" spans="2:5">
      <c r="B2477" s="7" t="s">
        <v>5864</v>
      </c>
      <c r="C2477" s="7">
        <v>500109</v>
      </c>
      <c r="D2477" s="7" t="s">
        <v>5865</v>
      </c>
      <c r="E2477" s="7" t="s">
        <v>3142</v>
      </c>
    </row>
    <row r="2478" spans="2:5">
      <c r="B2478" s="7" t="s">
        <v>5866</v>
      </c>
      <c r="C2478" s="7">
        <v>530243</v>
      </c>
      <c r="D2478" s="7" t="s">
        <v>2213</v>
      </c>
      <c r="E2478" s="7" t="s">
        <v>2306</v>
      </c>
    </row>
    <row r="2479" spans="2:5">
      <c r="B2479" s="7" t="s">
        <v>5867</v>
      </c>
      <c r="C2479" s="7">
        <v>507938</v>
      </c>
      <c r="D2479" s="7" t="s">
        <v>2213</v>
      </c>
      <c r="E2479" s="7" t="s">
        <v>2230</v>
      </c>
    </row>
    <row r="2480" spans="2:5">
      <c r="B2480" s="7" t="s">
        <v>5868</v>
      </c>
      <c r="C2480" s="7">
        <v>533078</v>
      </c>
      <c r="D2480" s="7" t="s">
        <v>2213</v>
      </c>
      <c r="E2480" s="7" t="s">
        <v>2299</v>
      </c>
    </row>
    <row r="2481" spans="2:5">
      <c r="B2481" s="7" t="s">
        <v>5869</v>
      </c>
      <c r="C2481" s="7">
        <v>540396</v>
      </c>
      <c r="D2481" s="7" t="s">
        <v>2213</v>
      </c>
      <c r="E2481" s="7" t="s">
        <v>2228</v>
      </c>
    </row>
    <row r="2482" spans="2:5">
      <c r="B2482" s="7" t="s">
        <v>5870</v>
      </c>
      <c r="C2482" s="7">
        <v>540396</v>
      </c>
      <c r="D2482" s="7" t="s">
        <v>2213</v>
      </c>
      <c r="E2482" s="7" t="s">
        <v>2228</v>
      </c>
    </row>
    <row r="2483" spans="2:5">
      <c r="B2483" s="7" t="s">
        <v>5871</v>
      </c>
      <c r="C2483" s="7">
        <v>541974</v>
      </c>
      <c r="D2483" s="7" t="s">
        <v>2213</v>
      </c>
      <c r="E2483" s="7" t="s">
        <v>2462</v>
      </c>
    </row>
    <row r="2484" spans="2:5">
      <c r="B2484" s="7" t="s">
        <v>5872</v>
      </c>
      <c r="C2484" s="7">
        <v>539207</v>
      </c>
      <c r="D2484" s="7" t="s">
        <v>5873</v>
      </c>
      <c r="E2484" s="7" t="s">
        <v>2648</v>
      </c>
    </row>
    <row r="2485" spans="2:5">
      <c r="B2485" s="7" t="s">
        <v>5874</v>
      </c>
      <c r="C2485" s="7">
        <v>530537</v>
      </c>
      <c r="D2485" s="7" t="s">
        <v>2213</v>
      </c>
      <c r="E2485" s="7" t="s">
        <v>2271</v>
      </c>
    </row>
    <row r="2486" spans="2:5">
      <c r="B2486" s="7" t="s">
        <v>5875</v>
      </c>
      <c r="C2486" s="7">
        <v>511758</v>
      </c>
      <c r="D2486" s="7" t="s">
        <v>2213</v>
      </c>
      <c r="E2486" s="7" t="s">
        <v>2230</v>
      </c>
    </row>
    <row r="2487" spans="2:5">
      <c r="B2487" s="7" t="s">
        <v>5876</v>
      </c>
      <c r="C2487" s="7">
        <v>512303</v>
      </c>
      <c r="D2487" s="7" t="s">
        <v>2213</v>
      </c>
      <c r="E2487" s="7" t="s">
        <v>2634</v>
      </c>
    </row>
    <row r="2488" spans="2:5">
      <c r="B2488" s="7" t="s">
        <v>5877</v>
      </c>
      <c r="C2488" s="7">
        <v>505324</v>
      </c>
      <c r="D2488" s="7" t="s">
        <v>5878</v>
      </c>
      <c r="E2488" s="7" t="s">
        <v>2221</v>
      </c>
    </row>
    <row r="2489" spans="2:5">
      <c r="B2489" s="7" t="s">
        <v>5879</v>
      </c>
      <c r="C2489" s="7">
        <v>505324</v>
      </c>
      <c r="D2489" s="7" t="s">
        <v>5878</v>
      </c>
      <c r="E2489" s="7" t="s">
        <v>2221</v>
      </c>
    </row>
    <row r="2490" spans="2:5">
      <c r="B2490" s="7" t="s">
        <v>5880</v>
      </c>
      <c r="C2490" s="7">
        <v>538970</v>
      </c>
      <c r="D2490" s="7" t="s">
        <v>2213</v>
      </c>
      <c r="E2490" s="7" t="s">
        <v>2299</v>
      </c>
    </row>
    <row r="2491" spans="2:5">
      <c r="B2491" s="7" t="s">
        <v>5881</v>
      </c>
      <c r="C2491" s="7">
        <v>521018</v>
      </c>
      <c r="D2491" s="7" t="s">
        <v>5882</v>
      </c>
      <c r="E2491" s="7" t="s">
        <v>2228</v>
      </c>
    </row>
    <row r="2492" spans="2:5">
      <c r="B2492" s="7" t="s">
        <v>5883</v>
      </c>
      <c r="C2492" s="7">
        <v>503101</v>
      </c>
      <c r="D2492" s="7" t="s">
        <v>5884</v>
      </c>
      <c r="E2492" s="7" t="s">
        <v>2299</v>
      </c>
    </row>
    <row r="2493" spans="2:5">
      <c r="B2493" s="7" t="s">
        <v>5885</v>
      </c>
      <c r="C2493" s="7">
        <v>502250</v>
      </c>
      <c r="D2493" s="7" t="s">
        <v>2213</v>
      </c>
      <c r="E2493" s="7" t="s">
        <v>2741</v>
      </c>
    </row>
    <row r="2494" spans="2:5">
      <c r="B2494" s="7" t="s">
        <v>5886</v>
      </c>
      <c r="C2494" s="7">
        <v>513544</v>
      </c>
      <c r="D2494" s="7" t="s">
        <v>2213</v>
      </c>
      <c r="E2494" s="7" t="s">
        <v>2287</v>
      </c>
    </row>
    <row r="2495" spans="2:5">
      <c r="B2495" s="7" t="s">
        <v>5887</v>
      </c>
      <c r="C2495" s="7">
        <v>530543</v>
      </c>
      <c r="D2495" s="7" t="s">
        <v>2213</v>
      </c>
      <c r="E2495" s="7" t="s">
        <v>2299</v>
      </c>
    </row>
    <row r="2496" spans="2:5">
      <c r="B2496" s="7" t="s">
        <v>5888</v>
      </c>
      <c r="C2496" s="7">
        <v>540254</v>
      </c>
      <c r="D2496" s="7" t="s">
        <v>2213</v>
      </c>
      <c r="E2496" s="7" t="s">
        <v>2230</v>
      </c>
    </row>
    <row r="2497" spans="2:5">
      <c r="B2497" s="7" t="s">
        <v>5889</v>
      </c>
      <c r="C2497" s="7">
        <v>500206</v>
      </c>
      <c r="D2497" s="7" t="s">
        <v>2213</v>
      </c>
      <c r="E2497" s="7" t="s">
        <v>2230</v>
      </c>
    </row>
    <row r="2498" spans="2:5">
      <c r="B2498" s="7" t="s">
        <v>5890</v>
      </c>
      <c r="C2498" s="7">
        <v>531642</v>
      </c>
      <c r="D2498" s="7" t="s">
        <v>5891</v>
      </c>
      <c r="E2498" s="7" t="s">
        <v>2395</v>
      </c>
    </row>
    <row r="2499" spans="2:5">
      <c r="B2499" s="7" t="s">
        <v>5892</v>
      </c>
      <c r="C2499" s="7" t="s">
        <v>2213</v>
      </c>
      <c r="D2499" s="7" t="s">
        <v>5893</v>
      </c>
      <c r="E2499" s="7" t="s">
        <v>2224</v>
      </c>
    </row>
    <row r="2500" spans="2:5">
      <c r="B2500" s="7" t="s">
        <v>5894</v>
      </c>
      <c r="C2500" s="7" t="s">
        <v>2213</v>
      </c>
      <c r="D2500" s="7" t="s">
        <v>5893</v>
      </c>
      <c r="E2500" s="7" t="s">
        <v>2224</v>
      </c>
    </row>
    <row r="2501" spans="2:5">
      <c r="B2501" s="7" t="s">
        <v>5895</v>
      </c>
      <c r="C2501" s="7">
        <v>531503</v>
      </c>
      <c r="D2501" s="7" t="s">
        <v>2213</v>
      </c>
      <c r="E2501" s="7" t="s">
        <v>2228</v>
      </c>
    </row>
    <row r="2502" spans="2:5">
      <c r="B2502" s="7" t="s">
        <v>5896</v>
      </c>
      <c r="C2502" s="7">
        <v>526891</v>
      </c>
      <c r="D2502" s="7" t="s">
        <v>2213</v>
      </c>
      <c r="E2502" s="7" t="s">
        <v>2196</v>
      </c>
    </row>
    <row r="2503" spans="2:5">
      <c r="B2503" s="7" t="s">
        <v>5897</v>
      </c>
      <c r="C2503" s="7">
        <v>524404</v>
      </c>
      <c r="D2503" s="7" t="s">
        <v>5898</v>
      </c>
      <c r="E2503" s="7" t="s">
        <v>2251</v>
      </c>
    </row>
    <row r="2504" spans="2:5">
      <c r="B2504" s="7" t="s">
        <v>5899</v>
      </c>
      <c r="C2504" s="7" t="s">
        <v>2213</v>
      </c>
      <c r="D2504" s="7" t="s">
        <v>5900</v>
      </c>
      <c r="E2504" s="7" t="s">
        <v>2224</v>
      </c>
    </row>
    <row r="2505" spans="2:5">
      <c r="B2505" s="7" t="s">
        <v>5901</v>
      </c>
      <c r="C2505" s="7">
        <v>517467</v>
      </c>
      <c r="D2505" s="7" t="s">
        <v>2213</v>
      </c>
      <c r="E2505" s="7" t="s">
        <v>2511</v>
      </c>
    </row>
    <row r="2506" spans="2:5">
      <c r="B2506" s="7" t="s">
        <v>5902</v>
      </c>
      <c r="C2506" s="7">
        <v>523566</v>
      </c>
      <c r="D2506" s="7" t="s">
        <v>2213</v>
      </c>
      <c r="E2506" s="7" t="s">
        <v>2299</v>
      </c>
    </row>
    <row r="2507" spans="2:5">
      <c r="B2507" s="7" t="s">
        <v>5903</v>
      </c>
      <c r="C2507" s="7">
        <v>531540</v>
      </c>
      <c r="D2507" s="7" t="s">
        <v>2213</v>
      </c>
      <c r="E2507" s="7" t="s">
        <v>2611</v>
      </c>
    </row>
    <row r="2508" spans="2:5">
      <c r="B2508" s="7" t="s">
        <v>5904</v>
      </c>
      <c r="C2508" s="7">
        <v>531319</v>
      </c>
      <c r="D2508" s="7" t="s">
        <v>2213</v>
      </c>
      <c r="E2508" s="7" t="s">
        <v>2230</v>
      </c>
    </row>
    <row r="2509" spans="2:5">
      <c r="B2509" s="7" t="s">
        <v>5905</v>
      </c>
      <c r="C2509" s="7">
        <v>532500</v>
      </c>
      <c r="D2509" s="7" t="s">
        <v>5906</v>
      </c>
      <c r="E2509" s="7" t="s">
        <v>4143</v>
      </c>
    </row>
    <row r="2510" spans="2:5">
      <c r="B2510" s="7" t="s">
        <v>5907</v>
      </c>
      <c r="C2510" s="7">
        <v>532500</v>
      </c>
      <c r="D2510" s="7" t="s">
        <v>5906</v>
      </c>
      <c r="E2510" s="7" t="s">
        <v>4143</v>
      </c>
    </row>
    <row r="2511" spans="2:5">
      <c r="B2511" s="7" t="s">
        <v>5908</v>
      </c>
      <c r="C2511" s="7" t="s">
        <v>2213</v>
      </c>
      <c r="D2511" s="7" t="s">
        <v>5909</v>
      </c>
      <c r="E2511" s="7" t="s">
        <v>2224</v>
      </c>
    </row>
    <row r="2512" spans="2:5">
      <c r="B2512" s="7" t="s">
        <v>5910</v>
      </c>
      <c r="C2512" s="7">
        <v>540749</v>
      </c>
      <c r="D2512" s="7" t="s">
        <v>5911</v>
      </c>
      <c r="E2512" s="7" t="s">
        <v>2230</v>
      </c>
    </row>
    <row r="2513" spans="2:5">
      <c r="B2513" s="7" t="s">
        <v>5912</v>
      </c>
      <c r="C2513" s="7" t="s">
        <v>2213</v>
      </c>
      <c r="D2513" s="7" t="s">
        <v>5913</v>
      </c>
      <c r="E2513" s="7" t="s">
        <v>2304</v>
      </c>
    </row>
    <row r="2514" spans="2:5">
      <c r="B2514" s="7" t="s">
        <v>5914</v>
      </c>
      <c r="C2514" s="7">
        <v>523704</v>
      </c>
      <c r="D2514" s="7" t="s">
        <v>5915</v>
      </c>
      <c r="E2514" s="7" t="s">
        <v>2306</v>
      </c>
    </row>
    <row r="2515" spans="2:5">
      <c r="B2515" s="7" t="s">
        <v>5916</v>
      </c>
      <c r="C2515" s="7">
        <v>506867</v>
      </c>
      <c r="D2515" s="7" t="s">
        <v>2213</v>
      </c>
      <c r="E2515" s="7" t="s">
        <v>2228</v>
      </c>
    </row>
    <row r="2516" spans="2:5">
      <c r="B2516" s="7" t="s">
        <v>5917</v>
      </c>
      <c r="C2516" s="7">
        <v>511768</v>
      </c>
      <c r="D2516" s="7" t="s">
        <v>2213</v>
      </c>
      <c r="E2516" s="7" t="s">
        <v>2230</v>
      </c>
    </row>
    <row r="2517" spans="2:5">
      <c r="B2517" s="7" t="s">
        <v>5918</v>
      </c>
      <c r="C2517" s="7">
        <v>511688</v>
      </c>
      <c r="D2517" s="7" t="s">
        <v>2213</v>
      </c>
      <c r="E2517" s="7" t="s">
        <v>2230</v>
      </c>
    </row>
    <row r="2518" spans="2:5">
      <c r="B2518" s="7" t="s">
        <v>5919</v>
      </c>
      <c r="C2518" s="7">
        <v>540704</v>
      </c>
      <c r="D2518" s="7" t="s">
        <v>5920</v>
      </c>
      <c r="E2518" s="7" t="s">
        <v>2219</v>
      </c>
    </row>
    <row r="2519" spans="2:5">
      <c r="B2519" s="7" t="s">
        <v>5921</v>
      </c>
      <c r="C2519" s="7">
        <v>539219</v>
      </c>
      <c r="D2519" s="7" t="s">
        <v>2213</v>
      </c>
      <c r="E2519" s="7" t="s">
        <v>3133</v>
      </c>
    </row>
    <row r="2520" spans="2:5">
      <c r="B2520" s="7" t="s">
        <v>5922</v>
      </c>
      <c r="C2520" s="7">
        <v>500248</v>
      </c>
      <c r="D2520" s="7" t="s">
        <v>2213</v>
      </c>
      <c r="E2520" s="7" t="s">
        <v>2333</v>
      </c>
    </row>
    <row r="2521" spans="2:5">
      <c r="B2521" s="7" t="s">
        <v>5923</v>
      </c>
      <c r="C2521" s="7">
        <v>523371</v>
      </c>
      <c r="D2521" s="7" t="s">
        <v>5924</v>
      </c>
      <c r="E2521" s="7" t="s">
        <v>2912</v>
      </c>
    </row>
    <row r="2522" spans="2:5">
      <c r="B2522" s="7" t="s">
        <v>5925</v>
      </c>
      <c r="C2522" s="7">
        <v>539981</v>
      </c>
      <c r="D2522" s="7" t="s">
        <v>5926</v>
      </c>
      <c r="E2522" s="7" t="s">
        <v>2379</v>
      </c>
    </row>
    <row r="2523" spans="2:5">
      <c r="B2523" s="7" t="s">
        <v>5927</v>
      </c>
      <c r="C2523" s="7">
        <v>534563</v>
      </c>
      <c r="D2523" s="7" t="s">
        <v>5928</v>
      </c>
      <c r="E2523" s="7" t="s">
        <v>2221</v>
      </c>
    </row>
    <row r="2524" spans="2:5">
      <c r="B2524" s="7" t="s">
        <v>5929</v>
      </c>
      <c r="C2524" s="7">
        <v>500271</v>
      </c>
      <c r="D2524" s="7" t="s">
        <v>5930</v>
      </c>
      <c r="E2524" s="7" t="s">
        <v>4624</v>
      </c>
    </row>
    <row r="2525" spans="2:5">
      <c r="B2525" s="7" t="s">
        <v>5931</v>
      </c>
      <c r="C2525" s="7">
        <v>539981</v>
      </c>
      <c r="D2525" s="7" t="s">
        <v>5932</v>
      </c>
      <c r="E2525" s="7" t="s">
        <v>2379</v>
      </c>
    </row>
    <row r="2526" spans="2:5">
      <c r="B2526" s="7" t="s">
        <v>5933</v>
      </c>
      <c r="C2526" s="7">
        <v>539940</v>
      </c>
      <c r="D2526" s="7" t="s">
        <v>5934</v>
      </c>
      <c r="E2526" s="7" t="s">
        <v>2379</v>
      </c>
    </row>
    <row r="2527" spans="2:5">
      <c r="B2527" s="7" t="s">
        <v>5935</v>
      </c>
      <c r="C2527" s="7">
        <v>534338</v>
      </c>
      <c r="D2527" s="7" t="s">
        <v>2213</v>
      </c>
      <c r="E2527" s="7" t="s">
        <v>2299</v>
      </c>
    </row>
    <row r="2528" spans="2:5">
      <c r="B2528" s="7" t="s">
        <v>5936</v>
      </c>
      <c r="C2528" s="7">
        <v>526538</v>
      </c>
      <c r="D2528" s="7" t="s">
        <v>2213</v>
      </c>
      <c r="E2528" s="7" t="s">
        <v>2251</v>
      </c>
    </row>
    <row r="2529" spans="2:5">
      <c r="B2529" s="7" t="s">
        <v>5937</v>
      </c>
      <c r="C2529" s="7">
        <v>540401</v>
      </c>
      <c r="D2529" s="7" t="s">
        <v>2213</v>
      </c>
      <c r="E2529" s="7" t="s">
        <v>2235</v>
      </c>
    </row>
    <row r="2530" spans="2:5">
      <c r="B2530" s="7" t="s">
        <v>5938</v>
      </c>
      <c r="C2530" s="7">
        <v>539519</v>
      </c>
      <c r="D2530" s="7" t="s">
        <v>2213</v>
      </c>
      <c r="E2530" s="7" t="s">
        <v>2247</v>
      </c>
    </row>
    <row r="2531" spans="2:5">
      <c r="B2531" s="7" t="s">
        <v>5939</v>
      </c>
      <c r="C2531" s="7">
        <v>531221</v>
      </c>
      <c r="D2531" s="7" t="s">
        <v>2213</v>
      </c>
      <c r="E2531" s="7" t="s">
        <v>2741</v>
      </c>
    </row>
    <row r="2532" spans="2:5">
      <c r="B2532" s="7" t="s">
        <v>5940</v>
      </c>
      <c r="C2532" s="7">
        <v>531680</v>
      </c>
      <c r="D2532" s="7" t="s">
        <v>2213</v>
      </c>
      <c r="E2532" s="7" t="s">
        <v>2327</v>
      </c>
    </row>
    <row r="2533" spans="2:5">
      <c r="B2533" s="7" t="s">
        <v>5941</v>
      </c>
      <c r="C2533" s="7">
        <v>522249</v>
      </c>
      <c r="D2533" s="7" t="s">
        <v>5942</v>
      </c>
      <c r="E2533" s="7" t="s">
        <v>2228</v>
      </c>
    </row>
    <row r="2534" spans="2:5">
      <c r="B2534" s="7" t="s">
        <v>5943</v>
      </c>
      <c r="C2534" s="7">
        <v>523792</v>
      </c>
      <c r="D2534" s="7" t="s">
        <v>5944</v>
      </c>
      <c r="E2534" s="7" t="s">
        <v>2221</v>
      </c>
    </row>
    <row r="2535" spans="2:5">
      <c r="B2535" s="7" t="s">
        <v>5945</v>
      </c>
      <c r="C2535" s="7">
        <v>533152</v>
      </c>
      <c r="D2535" s="7" t="s">
        <v>5946</v>
      </c>
      <c r="E2535" s="7" t="s">
        <v>2611</v>
      </c>
    </row>
    <row r="2536" spans="2:5">
      <c r="B2536" s="7" t="s">
        <v>5947</v>
      </c>
      <c r="C2536" s="7">
        <v>532852</v>
      </c>
      <c r="D2536" s="7" t="s">
        <v>5948</v>
      </c>
      <c r="E2536" s="7" t="s">
        <v>2233</v>
      </c>
    </row>
    <row r="2537" spans="2:5">
      <c r="B2537" s="7" t="s">
        <v>5949</v>
      </c>
      <c r="C2537" s="7">
        <v>532654</v>
      </c>
      <c r="D2537" s="7" t="s">
        <v>5950</v>
      </c>
      <c r="E2537" s="7" t="s">
        <v>2620</v>
      </c>
    </row>
    <row r="2538" spans="2:5">
      <c r="B2538" s="7" t="s">
        <v>5951</v>
      </c>
      <c r="C2538" s="7">
        <v>532654</v>
      </c>
      <c r="D2538" s="7" t="s">
        <v>5950</v>
      </c>
      <c r="E2538" s="7" t="s">
        <v>2620</v>
      </c>
    </row>
    <row r="2539" spans="2:5">
      <c r="B2539" s="7" t="s">
        <v>5952</v>
      </c>
      <c r="C2539" s="7">
        <v>532629</v>
      </c>
      <c r="D2539" s="7" t="s">
        <v>5953</v>
      </c>
      <c r="E2539" s="7" t="s">
        <v>2611</v>
      </c>
    </row>
    <row r="2540" spans="2:5">
      <c r="B2540" s="7" t="s">
        <v>5954</v>
      </c>
      <c r="C2540" s="7">
        <v>512267</v>
      </c>
      <c r="D2540" s="7" t="s">
        <v>2213</v>
      </c>
      <c r="E2540" s="7" t="s">
        <v>2216</v>
      </c>
    </row>
    <row r="2541" spans="2:5">
      <c r="B2541" s="7" t="s">
        <v>5955</v>
      </c>
      <c r="C2541" s="7">
        <v>531146</v>
      </c>
      <c r="D2541" s="7" t="s">
        <v>2213</v>
      </c>
      <c r="E2541" s="7" t="s">
        <v>2251</v>
      </c>
    </row>
    <row r="2542" spans="2:5">
      <c r="B2542" s="7" t="s">
        <v>5956</v>
      </c>
      <c r="C2542" s="7">
        <v>523144</v>
      </c>
      <c r="D2542" s="7" t="s">
        <v>2213</v>
      </c>
      <c r="E2542" s="7" t="s">
        <v>2251</v>
      </c>
    </row>
    <row r="2543" spans="2:5">
      <c r="B2543" s="7" t="s">
        <v>5957</v>
      </c>
      <c r="C2543" s="7">
        <v>539938</v>
      </c>
      <c r="D2543" s="7" t="s">
        <v>5958</v>
      </c>
      <c r="E2543" s="7" t="s">
        <v>2196</v>
      </c>
    </row>
    <row r="2544" spans="2:5">
      <c r="B2544" s="7" t="s">
        <v>5959</v>
      </c>
      <c r="C2544" s="7">
        <v>540937</v>
      </c>
      <c r="D2544" s="7" t="s">
        <v>2213</v>
      </c>
      <c r="E2544" s="7" t="s">
        <v>2251</v>
      </c>
    </row>
    <row r="2545" spans="2:5">
      <c r="B2545" s="7" t="s">
        <v>5960</v>
      </c>
      <c r="C2545" s="7">
        <v>526301</v>
      </c>
      <c r="D2545" s="7" t="s">
        <v>2213</v>
      </c>
      <c r="E2545" s="7" t="s">
        <v>2402</v>
      </c>
    </row>
    <row r="2546" spans="2:5">
      <c r="B2546" s="7" t="s">
        <v>5961</v>
      </c>
      <c r="C2546" s="7">
        <v>538834</v>
      </c>
      <c r="D2546" s="7" t="s">
        <v>2213</v>
      </c>
      <c r="E2546" s="7" t="s">
        <v>2230</v>
      </c>
    </row>
    <row r="2547" spans="2:5">
      <c r="B2547" s="7" t="s">
        <v>5962</v>
      </c>
      <c r="C2547" s="7">
        <v>512505</v>
      </c>
      <c r="D2547" s="7" t="s">
        <v>2213</v>
      </c>
      <c r="E2547" s="7" t="s">
        <v>2536</v>
      </c>
    </row>
    <row r="2548" spans="2:5">
      <c r="B2548" s="7" t="s">
        <v>5963</v>
      </c>
      <c r="C2548" s="7">
        <v>540519</v>
      </c>
      <c r="D2548" s="7" t="s">
        <v>2213</v>
      </c>
      <c r="E2548" s="7" t="s">
        <v>2221</v>
      </c>
    </row>
    <row r="2549" spans="2:5">
      <c r="B2549" s="7" t="s">
        <v>5964</v>
      </c>
      <c r="C2549" s="7">
        <v>511276</v>
      </c>
      <c r="D2549" s="7" t="s">
        <v>2213</v>
      </c>
      <c r="E2549" s="7" t="s">
        <v>2411</v>
      </c>
    </row>
    <row r="2550" spans="2:5">
      <c r="B2550" s="7" t="s">
        <v>5965</v>
      </c>
      <c r="C2550" s="7">
        <v>531176</v>
      </c>
      <c r="D2550" s="7" t="s">
        <v>2213</v>
      </c>
      <c r="E2550" s="7" t="s">
        <v>2230</v>
      </c>
    </row>
    <row r="2551" spans="2:5">
      <c r="B2551" s="7" t="s">
        <v>5966</v>
      </c>
      <c r="C2551" s="7">
        <v>531417</v>
      </c>
      <c r="D2551" s="7" t="s">
        <v>2213</v>
      </c>
      <c r="E2551" s="7" t="s">
        <v>2230</v>
      </c>
    </row>
    <row r="2552" spans="2:5">
      <c r="B2552" s="7" t="s">
        <v>5967</v>
      </c>
      <c r="C2552" s="7">
        <v>532105</v>
      </c>
      <c r="D2552" s="7" t="s">
        <v>2213</v>
      </c>
      <c r="E2552" s="7" t="s">
        <v>2634</v>
      </c>
    </row>
    <row r="2553" spans="2:5">
      <c r="B2553" s="7" t="s">
        <v>5968</v>
      </c>
      <c r="C2553" s="7">
        <v>532105</v>
      </c>
      <c r="D2553" s="7" t="s">
        <v>2213</v>
      </c>
      <c r="E2553" s="7" t="s">
        <v>2634</v>
      </c>
    </row>
    <row r="2554" spans="2:5">
      <c r="B2554" s="7" t="s">
        <v>5969</v>
      </c>
      <c r="C2554" s="7">
        <v>539767</v>
      </c>
      <c r="D2554" s="7" t="s">
        <v>2213</v>
      </c>
      <c r="E2554" s="7" t="s">
        <v>2299</v>
      </c>
    </row>
    <row r="2555" spans="2:5">
      <c r="B2555" s="7" t="s">
        <v>5970</v>
      </c>
      <c r="C2555" s="7">
        <v>532408</v>
      </c>
      <c r="D2555" s="7" t="s">
        <v>5971</v>
      </c>
      <c r="E2555" s="7" t="s">
        <v>2306</v>
      </c>
    </row>
    <row r="2556" spans="2:5">
      <c r="B2556" s="7" t="s">
        <v>5972</v>
      </c>
      <c r="C2556" s="7">
        <v>541352</v>
      </c>
      <c r="D2556" s="7" t="s">
        <v>2213</v>
      </c>
      <c r="E2556" s="7" t="s">
        <v>2293</v>
      </c>
    </row>
    <row r="2557" spans="2:5">
      <c r="B2557" s="7" t="s">
        <v>5973</v>
      </c>
      <c r="C2557" s="7">
        <v>532865</v>
      </c>
      <c r="D2557" s="7" t="s">
        <v>5974</v>
      </c>
      <c r="E2557" s="7" t="s">
        <v>2373</v>
      </c>
    </row>
    <row r="2558" spans="2:5">
      <c r="B2558" s="7" t="s">
        <v>5975</v>
      </c>
      <c r="C2558" s="7">
        <v>511367</v>
      </c>
      <c r="D2558" s="7" t="s">
        <v>2213</v>
      </c>
      <c r="E2558" s="7" t="s">
        <v>2230</v>
      </c>
    </row>
    <row r="2559" spans="2:5">
      <c r="B2559" s="7" t="s">
        <v>5976</v>
      </c>
      <c r="C2559" s="7">
        <v>511367</v>
      </c>
      <c r="D2559" s="7" t="s">
        <v>2213</v>
      </c>
      <c r="E2559" s="7" t="s">
        <v>2230</v>
      </c>
    </row>
    <row r="2560" spans="2:5">
      <c r="B2560" s="7" t="s">
        <v>5977</v>
      </c>
      <c r="C2560" s="7">
        <v>539012</v>
      </c>
      <c r="D2560" s="7" t="s">
        <v>2213</v>
      </c>
      <c r="E2560" s="7" t="s">
        <v>2219</v>
      </c>
    </row>
    <row r="2561" spans="2:5">
      <c r="B2561" s="7" t="s">
        <v>5978</v>
      </c>
      <c r="C2561" s="7">
        <v>540730</v>
      </c>
      <c r="D2561" s="7" t="s">
        <v>2213</v>
      </c>
      <c r="E2561" s="7" t="s">
        <v>2235</v>
      </c>
    </row>
    <row r="2562" spans="2:5">
      <c r="B2562" s="7" t="s">
        <v>5979</v>
      </c>
      <c r="C2562" s="7">
        <v>511740</v>
      </c>
      <c r="D2562" s="7" t="s">
        <v>2213</v>
      </c>
      <c r="E2562" s="7" t="s">
        <v>2271</v>
      </c>
    </row>
    <row r="2563" spans="2:5">
      <c r="B2563" s="7" t="s">
        <v>5980</v>
      </c>
      <c r="C2563" s="7">
        <v>511377</v>
      </c>
      <c r="D2563" s="7" t="s">
        <v>2213</v>
      </c>
      <c r="E2563" s="7" t="s">
        <v>2230</v>
      </c>
    </row>
    <row r="2564" spans="2:5">
      <c r="B2564" s="7" t="s">
        <v>5981</v>
      </c>
      <c r="C2564" s="7">
        <v>511738</v>
      </c>
      <c r="D2564" s="7" t="s">
        <v>2213</v>
      </c>
      <c r="E2564" s="7" t="s">
        <v>2196</v>
      </c>
    </row>
    <row r="2565" spans="2:5">
      <c r="B2565" s="7" t="s">
        <v>5982</v>
      </c>
      <c r="C2565" s="7">
        <v>532307</v>
      </c>
      <c r="D2565" s="7" t="s">
        <v>5983</v>
      </c>
      <c r="E2565" s="7" t="s">
        <v>2306</v>
      </c>
    </row>
    <row r="2566" spans="2:5">
      <c r="B2566" s="7" t="s">
        <v>5984</v>
      </c>
      <c r="C2566" s="7">
        <v>531127</v>
      </c>
      <c r="D2566" s="7" t="s">
        <v>2213</v>
      </c>
      <c r="E2566" s="7" t="s">
        <v>2230</v>
      </c>
    </row>
    <row r="2567" spans="2:5">
      <c r="B2567" s="7" t="s">
        <v>5985</v>
      </c>
      <c r="C2567" s="7">
        <v>523828</v>
      </c>
      <c r="D2567" s="7" t="s">
        <v>5986</v>
      </c>
      <c r="E2567" s="7" t="s">
        <v>2568</v>
      </c>
    </row>
    <row r="2568" spans="2:5">
      <c r="B2568" s="7" t="s">
        <v>5987</v>
      </c>
      <c r="C2568" s="7">
        <v>531727</v>
      </c>
      <c r="D2568" s="7" t="s">
        <v>2213</v>
      </c>
      <c r="E2568" s="7" t="s">
        <v>2568</v>
      </c>
    </row>
    <row r="2569" spans="2:5">
      <c r="B2569" s="7" t="s">
        <v>5988</v>
      </c>
      <c r="C2569" s="7">
        <v>539126</v>
      </c>
      <c r="D2569" s="7" t="s">
        <v>5989</v>
      </c>
      <c r="E2569" s="7" t="s">
        <v>2808</v>
      </c>
    </row>
    <row r="2570" spans="2:5">
      <c r="B2570" s="7" t="s">
        <v>5990</v>
      </c>
      <c r="C2570" s="7">
        <v>538942</v>
      </c>
      <c r="D2570" s="7" t="s">
        <v>2213</v>
      </c>
      <c r="E2570" s="7" t="s">
        <v>2634</v>
      </c>
    </row>
    <row r="2571" spans="2:5">
      <c r="B2571" s="7" t="s">
        <v>5991</v>
      </c>
      <c r="C2571" s="7">
        <v>526235</v>
      </c>
      <c r="D2571" s="7" t="s">
        <v>5992</v>
      </c>
      <c r="E2571" s="7" t="s">
        <v>2202</v>
      </c>
    </row>
    <row r="2572" spans="2:5">
      <c r="B2572" s="7" t="s">
        <v>5993</v>
      </c>
      <c r="C2572" s="7">
        <v>500126</v>
      </c>
      <c r="D2572" s="7" t="s">
        <v>5994</v>
      </c>
      <c r="E2572" s="7" t="s">
        <v>2251</v>
      </c>
    </row>
    <row r="2573" spans="2:5">
      <c r="B2573" s="7" t="s">
        <v>5995</v>
      </c>
      <c r="C2573" s="7">
        <v>538964</v>
      </c>
      <c r="D2573" s="7" t="s">
        <v>2213</v>
      </c>
      <c r="E2573" s="7" t="s">
        <v>2251</v>
      </c>
    </row>
    <row r="2574" spans="2:5">
      <c r="B2574" s="7" t="s">
        <v>5996</v>
      </c>
      <c r="C2574" s="7">
        <v>531357</v>
      </c>
      <c r="D2574" s="7" t="s">
        <v>2213</v>
      </c>
      <c r="E2574" s="7" t="s">
        <v>2235</v>
      </c>
    </row>
    <row r="2575" spans="2:5">
      <c r="B2575" s="7" t="s">
        <v>5997</v>
      </c>
      <c r="C2575" s="7">
        <v>512415</v>
      </c>
      <c r="D2575" s="7" t="s">
        <v>2213</v>
      </c>
      <c r="E2575" s="7" t="s">
        <v>2634</v>
      </c>
    </row>
    <row r="2576" spans="2:5">
      <c r="B2576" s="7" t="s">
        <v>5998</v>
      </c>
      <c r="C2576" s="7">
        <v>500274</v>
      </c>
      <c r="D2576" s="7" t="s">
        <v>2213</v>
      </c>
      <c r="E2576" s="7" t="s">
        <v>2251</v>
      </c>
    </row>
    <row r="2577" spans="2:5">
      <c r="B2577" s="7" t="s">
        <v>5999</v>
      </c>
      <c r="C2577" s="7">
        <v>531810</v>
      </c>
      <c r="D2577" s="7" t="s">
        <v>2213</v>
      </c>
      <c r="E2577" s="7" t="s">
        <v>2536</v>
      </c>
    </row>
    <row r="2578" spans="2:5">
      <c r="B2578" s="7" t="s">
        <v>6000</v>
      </c>
      <c r="C2578" s="7">
        <v>531810</v>
      </c>
      <c r="D2578" s="7" t="s">
        <v>2213</v>
      </c>
      <c r="E2578" s="7" t="s">
        <v>2536</v>
      </c>
    </row>
    <row r="2579" spans="2:5">
      <c r="B2579" s="7" t="s">
        <v>6001</v>
      </c>
      <c r="C2579" s="7">
        <v>513335</v>
      </c>
      <c r="D2579" s="7" t="s">
        <v>6002</v>
      </c>
      <c r="E2579" s="7" t="s">
        <v>3133</v>
      </c>
    </row>
    <row r="2580" spans="2:5">
      <c r="B2580" s="7" t="s">
        <v>6003</v>
      </c>
      <c r="C2580" s="7">
        <v>532990</v>
      </c>
      <c r="D2580" s="7" t="s">
        <v>6004</v>
      </c>
      <c r="E2580" s="7" t="s">
        <v>2245</v>
      </c>
    </row>
    <row r="2581" spans="2:5">
      <c r="B2581" s="7" t="s">
        <v>6005</v>
      </c>
      <c r="C2581" s="7">
        <v>500159</v>
      </c>
      <c r="D2581" s="7" t="s">
        <v>2213</v>
      </c>
      <c r="E2581" s="7" t="s">
        <v>2207</v>
      </c>
    </row>
    <row r="2582" spans="2:5">
      <c r="B2582" s="7" t="s">
        <v>6006</v>
      </c>
      <c r="C2582" s="7">
        <v>542650</v>
      </c>
      <c r="D2582" s="7" t="s">
        <v>6007</v>
      </c>
      <c r="E2582" s="7" t="s">
        <v>2402</v>
      </c>
    </row>
    <row r="2583" spans="2:5">
      <c r="B2583" s="7" t="s">
        <v>6008</v>
      </c>
      <c r="C2583" s="7">
        <v>540150</v>
      </c>
      <c r="D2583" s="7" t="s">
        <v>2213</v>
      </c>
      <c r="E2583" s="7" t="s">
        <v>2611</v>
      </c>
    </row>
    <row r="2584" spans="2:5">
      <c r="B2584" s="7" t="s">
        <v>6009</v>
      </c>
      <c r="C2584" s="7">
        <v>513496</v>
      </c>
      <c r="D2584" s="7" t="s">
        <v>2213</v>
      </c>
      <c r="E2584" s="7" t="s">
        <v>4727</v>
      </c>
    </row>
    <row r="2585" spans="2:5">
      <c r="B2585" s="7" t="s">
        <v>6010</v>
      </c>
      <c r="C2585" s="7">
        <v>531613</v>
      </c>
      <c r="D2585" s="7" t="s">
        <v>6011</v>
      </c>
      <c r="E2585" s="7" t="s">
        <v>2769</v>
      </c>
    </row>
    <row r="2586" spans="2:5">
      <c r="B2586" s="7" t="s">
        <v>6012</v>
      </c>
      <c r="C2586" s="7">
        <v>526622</v>
      </c>
      <c r="D2586" s="7" t="s">
        <v>2213</v>
      </c>
      <c r="E2586" s="7" t="s">
        <v>2534</v>
      </c>
    </row>
    <row r="2587" spans="2:5">
      <c r="B2587" s="7" t="s">
        <v>6013</v>
      </c>
      <c r="C2587" s="7">
        <v>526622</v>
      </c>
      <c r="D2587" s="7" t="s">
        <v>2213</v>
      </c>
      <c r="E2587" s="7" t="s">
        <v>2534</v>
      </c>
    </row>
    <row r="2588" spans="2:5">
      <c r="B2588" s="7" t="s">
        <v>6014</v>
      </c>
      <c r="C2588" s="7">
        <v>513721</v>
      </c>
      <c r="D2588" s="7" t="s">
        <v>2213</v>
      </c>
      <c r="E2588" s="7" t="s">
        <v>2245</v>
      </c>
    </row>
    <row r="2589" spans="2:5">
      <c r="B2589" s="7" t="s">
        <v>6015</v>
      </c>
      <c r="C2589" s="7">
        <v>532850</v>
      </c>
      <c r="D2589" s="7" t="s">
        <v>6016</v>
      </c>
      <c r="E2589" s="7" t="s">
        <v>2755</v>
      </c>
    </row>
    <row r="2590" spans="2:5">
      <c r="B2590" s="7" t="s">
        <v>6017</v>
      </c>
      <c r="C2590" s="7">
        <v>523343</v>
      </c>
      <c r="D2590" s="7" t="s">
        <v>2213</v>
      </c>
      <c r="E2590" s="7" t="s">
        <v>2230</v>
      </c>
    </row>
    <row r="2591" spans="2:5">
      <c r="B2591" s="7" t="s">
        <v>6018</v>
      </c>
      <c r="C2591" s="7">
        <v>523343</v>
      </c>
      <c r="D2591" s="7" t="s">
        <v>2213</v>
      </c>
      <c r="E2591" s="7" t="s">
        <v>2230</v>
      </c>
    </row>
    <row r="2592" spans="2:5">
      <c r="B2592" s="7" t="s">
        <v>6019</v>
      </c>
      <c r="C2592" s="7">
        <v>526251</v>
      </c>
      <c r="D2592" s="7" t="s">
        <v>2213</v>
      </c>
      <c r="E2592" s="7" t="s">
        <v>2196</v>
      </c>
    </row>
    <row r="2593" spans="2:5">
      <c r="B2593" s="7" t="s">
        <v>6020</v>
      </c>
      <c r="C2593" s="7">
        <v>500277</v>
      </c>
      <c r="D2593" s="7" t="s">
        <v>2213</v>
      </c>
      <c r="E2593" s="7" t="s">
        <v>2228</v>
      </c>
    </row>
    <row r="2594" spans="2:5">
      <c r="B2594" s="7" t="s">
        <v>6021</v>
      </c>
      <c r="C2594" s="7">
        <v>531192</v>
      </c>
      <c r="D2594" s="7" t="s">
        <v>2213</v>
      </c>
      <c r="E2594" s="7" t="s">
        <v>2230</v>
      </c>
    </row>
    <row r="2595" spans="2:5">
      <c r="B2595" s="7" t="s">
        <v>6022</v>
      </c>
      <c r="C2595" s="7">
        <v>540744</v>
      </c>
      <c r="D2595" s="7" t="s">
        <v>2213</v>
      </c>
      <c r="E2595" s="7" t="s">
        <v>2245</v>
      </c>
    </row>
    <row r="2596" spans="2:5">
      <c r="B2596" s="7" t="s">
        <v>6023</v>
      </c>
      <c r="C2596" s="7">
        <v>533310</v>
      </c>
      <c r="D2596" s="7" t="s">
        <v>6024</v>
      </c>
      <c r="E2596" s="7" t="s">
        <v>6025</v>
      </c>
    </row>
    <row r="2597" spans="2:5">
      <c r="B2597" s="7" t="s">
        <v>6026</v>
      </c>
      <c r="C2597" s="7">
        <v>526570</v>
      </c>
      <c r="D2597" s="7" t="s">
        <v>2213</v>
      </c>
      <c r="E2597" s="7" t="s">
        <v>2741</v>
      </c>
    </row>
    <row r="2598" spans="2:5">
      <c r="B2598" s="7" t="s">
        <v>6027</v>
      </c>
      <c r="C2598" s="7">
        <v>538895</v>
      </c>
      <c r="D2598" s="7" t="s">
        <v>2213</v>
      </c>
      <c r="E2598" s="7" t="s">
        <v>2235</v>
      </c>
    </row>
    <row r="2599" spans="2:5">
      <c r="B2599" s="7" t="s">
        <v>6028</v>
      </c>
      <c r="C2599" s="7">
        <v>541337</v>
      </c>
      <c r="D2599" s="7" t="s">
        <v>2213</v>
      </c>
      <c r="E2599" s="7" t="s">
        <v>2490</v>
      </c>
    </row>
    <row r="2600" spans="2:5">
      <c r="B2600" s="7" t="s">
        <v>6029</v>
      </c>
      <c r="C2600" s="7">
        <v>531338</v>
      </c>
      <c r="D2600" s="7" t="s">
        <v>2213</v>
      </c>
      <c r="E2600" s="7" t="s">
        <v>2741</v>
      </c>
    </row>
    <row r="2601" spans="2:5">
      <c r="B2601" s="7" t="s">
        <v>6030</v>
      </c>
      <c r="C2601" s="7">
        <v>511018</v>
      </c>
      <c r="D2601" s="7" t="s">
        <v>2213</v>
      </c>
      <c r="E2601" s="7" t="s">
        <v>2634</v>
      </c>
    </row>
    <row r="2602" spans="2:5">
      <c r="B2602" s="7" t="s">
        <v>6031</v>
      </c>
      <c r="C2602" s="7">
        <v>507621</v>
      </c>
      <c r="D2602" s="7" t="s">
        <v>2213</v>
      </c>
      <c r="E2602" s="7" t="s">
        <v>2273</v>
      </c>
    </row>
    <row r="2603" spans="2:5">
      <c r="B2603" s="7" t="s">
        <v>6032</v>
      </c>
      <c r="C2603" s="7">
        <v>511187</v>
      </c>
      <c r="D2603" s="7" t="s">
        <v>2213</v>
      </c>
      <c r="E2603" s="7" t="s">
        <v>2634</v>
      </c>
    </row>
    <row r="2604" spans="2:5">
      <c r="B2604" s="7" t="s">
        <v>6033</v>
      </c>
      <c r="C2604" s="7" t="s">
        <v>2213</v>
      </c>
      <c r="D2604" s="7" t="s">
        <v>6034</v>
      </c>
      <c r="E2604" s="7" t="s">
        <v>2224</v>
      </c>
    </row>
    <row r="2605" spans="2:5">
      <c r="B2605" s="7" t="s">
        <v>6035</v>
      </c>
      <c r="C2605" s="7">
        <v>531456</v>
      </c>
      <c r="D2605" s="7" t="s">
        <v>2213</v>
      </c>
      <c r="E2605" s="7" t="s">
        <v>2228</v>
      </c>
    </row>
    <row r="2606" spans="2:5">
      <c r="B2606" s="7" t="s">
        <v>6036</v>
      </c>
      <c r="C2606" s="7">
        <v>538962</v>
      </c>
      <c r="D2606" s="7" t="s">
        <v>6037</v>
      </c>
      <c r="E2606" s="7" t="s">
        <v>2568</v>
      </c>
    </row>
    <row r="2607" spans="2:5">
      <c r="B2607" s="7" t="s">
        <v>6038</v>
      </c>
      <c r="C2607" s="7">
        <v>539303</v>
      </c>
      <c r="D2607" s="7" t="s">
        <v>2213</v>
      </c>
      <c r="E2607" s="7" t="s">
        <v>2230</v>
      </c>
    </row>
    <row r="2608" spans="2:5">
      <c r="B2608" s="7" t="s">
        <v>6039</v>
      </c>
      <c r="C2608" s="7">
        <v>532539</v>
      </c>
      <c r="D2608" s="7" t="s">
        <v>6040</v>
      </c>
      <c r="E2608" s="7" t="s">
        <v>2568</v>
      </c>
    </row>
    <row r="2609" spans="2:5">
      <c r="B2609" s="7" t="s">
        <v>6041</v>
      </c>
      <c r="C2609" s="7">
        <v>517344</v>
      </c>
      <c r="D2609" s="7" t="s">
        <v>6042</v>
      </c>
      <c r="E2609" s="7" t="s">
        <v>2306</v>
      </c>
    </row>
    <row r="2610" spans="2:5">
      <c r="B2610" s="7" t="s">
        <v>6043</v>
      </c>
      <c r="C2610" s="7">
        <v>517344</v>
      </c>
      <c r="D2610" s="7" t="s">
        <v>6042</v>
      </c>
      <c r="E2610" s="7" t="s">
        <v>2306</v>
      </c>
    </row>
    <row r="2611" spans="2:5">
      <c r="B2611" s="7" t="s">
        <v>6044</v>
      </c>
      <c r="C2611" s="7">
        <v>532819</v>
      </c>
      <c r="D2611" s="7" t="s">
        <v>6045</v>
      </c>
      <c r="E2611" s="7" t="s">
        <v>2199</v>
      </c>
    </row>
    <row r="2612" spans="2:5">
      <c r="B2612" s="7" t="s">
        <v>6046</v>
      </c>
      <c r="C2612" s="7">
        <v>523373</v>
      </c>
      <c r="D2612" s="7" t="s">
        <v>2213</v>
      </c>
      <c r="E2612" s="7" t="s">
        <v>2327</v>
      </c>
    </row>
    <row r="2613" spans="2:5">
      <c r="B2613" s="7" t="s">
        <v>6047</v>
      </c>
      <c r="C2613" s="7">
        <v>523373</v>
      </c>
      <c r="D2613" s="7" t="s">
        <v>2213</v>
      </c>
      <c r="E2613" s="7" t="s">
        <v>2327</v>
      </c>
    </row>
    <row r="2614" spans="2:5">
      <c r="B2614" s="7" t="s">
        <v>6048</v>
      </c>
      <c r="C2614" s="7">
        <v>532164</v>
      </c>
      <c r="D2614" s="7" t="s">
        <v>2213</v>
      </c>
      <c r="E2614" s="7" t="s">
        <v>2230</v>
      </c>
    </row>
    <row r="2615" spans="2:5">
      <c r="B2615" s="7" t="s">
        <v>6049</v>
      </c>
      <c r="C2615" s="7">
        <v>505797</v>
      </c>
      <c r="D2615" s="7" t="s">
        <v>2213</v>
      </c>
      <c r="E2615" s="7" t="s">
        <v>2398</v>
      </c>
    </row>
    <row r="2616" spans="2:5">
      <c r="B2616" s="7" t="s">
        <v>6050</v>
      </c>
      <c r="C2616" s="7">
        <v>500279</v>
      </c>
      <c r="D2616" s="7" t="s">
        <v>6051</v>
      </c>
      <c r="E2616" s="7" t="s">
        <v>2582</v>
      </c>
    </row>
    <row r="2617" spans="2:5">
      <c r="B2617" s="7" t="s">
        <v>6052</v>
      </c>
      <c r="C2617" s="7">
        <v>505336</v>
      </c>
      <c r="D2617" s="7" t="s">
        <v>2213</v>
      </c>
      <c r="E2617" s="7" t="s">
        <v>2221</v>
      </c>
    </row>
    <row r="2618" spans="2:5">
      <c r="B2618" s="7" t="s">
        <v>6053</v>
      </c>
      <c r="C2618" s="7">
        <v>505336</v>
      </c>
      <c r="D2618" s="7" t="s">
        <v>2213</v>
      </c>
      <c r="E2618" s="7" t="s">
        <v>2221</v>
      </c>
    </row>
    <row r="2619" spans="2:5">
      <c r="B2619" s="7" t="s">
        <v>6054</v>
      </c>
      <c r="C2619" s="7">
        <v>526642</v>
      </c>
      <c r="D2619" s="7" t="s">
        <v>6055</v>
      </c>
      <c r="E2619" s="7" t="s">
        <v>2639</v>
      </c>
    </row>
    <row r="2620" spans="2:5">
      <c r="B2620" s="7" t="s">
        <v>6056</v>
      </c>
      <c r="C2620" s="7">
        <v>539220</v>
      </c>
      <c r="D2620" s="7" t="s">
        <v>2213</v>
      </c>
      <c r="E2620" s="7" t="s">
        <v>2327</v>
      </c>
    </row>
    <row r="2621" spans="2:5">
      <c r="B2621" s="7" t="s">
        <v>6057</v>
      </c>
      <c r="C2621" s="7">
        <v>541195</v>
      </c>
      <c r="D2621" s="7" t="s">
        <v>6058</v>
      </c>
      <c r="E2621" s="7" t="s">
        <v>2536</v>
      </c>
    </row>
    <row r="2622" spans="2:5">
      <c r="B2622" s="7" t="s">
        <v>6059</v>
      </c>
      <c r="C2622" s="7">
        <v>539594</v>
      </c>
      <c r="D2622" s="7" t="s">
        <v>2213</v>
      </c>
      <c r="E2622" s="7" t="s">
        <v>2411</v>
      </c>
    </row>
    <row r="2623" spans="2:5">
      <c r="B2623" s="7" t="s">
        <v>6060</v>
      </c>
      <c r="C2623" s="7" t="s">
        <v>2213</v>
      </c>
      <c r="D2623" s="7" t="s">
        <v>6061</v>
      </c>
      <c r="E2623" s="7" t="s">
        <v>2224</v>
      </c>
    </row>
    <row r="2624" spans="2:5">
      <c r="B2624" s="7" t="s">
        <v>6062</v>
      </c>
      <c r="C2624" s="7">
        <v>523782</v>
      </c>
      <c r="D2624" s="7" t="s">
        <v>2213</v>
      </c>
      <c r="E2624" s="7" t="s">
        <v>2235</v>
      </c>
    </row>
    <row r="2625" spans="2:5">
      <c r="B2625" s="7" t="s">
        <v>6063</v>
      </c>
      <c r="C2625" s="7">
        <v>523782</v>
      </c>
      <c r="D2625" s="7" t="s">
        <v>2213</v>
      </c>
      <c r="E2625" s="7" t="s">
        <v>2235</v>
      </c>
    </row>
    <row r="2626" spans="2:5">
      <c r="B2626" s="7" t="s">
        <v>6064</v>
      </c>
      <c r="C2626" s="7">
        <v>540078</v>
      </c>
      <c r="D2626" s="7" t="s">
        <v>2213</v>
      </c>
      <c r="E2626" s="7" t="s">
        <v>2408</v>
      </c>
    </row>
    <row r="2627" spans="2:5">
      <c r="B2627" s="7" t="s">
        <v>6065</v>
      </c>
      <c r="C2627" s="7" t="s">
        <v>2213</v>
      </c>
      <c r="D2627" s="7" t="s">
        <v>6066</v>
      </c>
      <c r="E2627" s="7" t="s">
        <v>2224</v>
      </c>
    </row>
    <row r="2628" spans="2:5">
      <c r="B2628" s="7" t="s">
        <v>6067</v>
      </c>
      <c r="C2628" s="7">
        <v>522036</v>
      </c>
      <c r="D2628" s="7" t="s">
        <v>6068</v>
      </c>
      <c r="E2628" s="7" t="s">
        <v>2398</v>
      </c>
    </row>
    <row r="2629" spans="2:5">
      <c r="B2629" s="7" t="s">
        <v>6069</v>
      </c>
      <c r="C2629" s="7">
        <v>522241</v>
      </c>
      <c r="D2629" s="7" t="s">
        <v>6070</v>
      </c>
      <c r="E2629" s="7" t="s">
        <v>3133</v>
      </c>
    </row>
    <row r="2630" spans="2:5">
      <c r="B2630" s="7" t="s">
        <v>6071</v>
      </c>
      <c r="C2630" s="7">
        <v>509196</v>
      </c>
      <c r="D2630" s="7" t="s">
        <v>6072</v>
      </c>
      <c r="E2630" s="7" t="s">
        <v>6073</v>
      </c>
    </row>
    <row r="2631" spans="2:5">
      <c r="B2631" s="7" t="s">
        <v>6074</v>
      </c>
      <c r="C2631" s="7" t="s">
        <v>2213</v>
      </c>
      <c r="D2631" s="7" t="s">
        <v>6075</v>
      </c>
      <c r="E2631" s="7" t="s">
        <v>2224</v>
      </c>
    </row>
    <row r="2632" spans="2:5">
      <c r="B2632" s="7" t="s">
        <v>6076</v>
      </c>
      <c r="C2632" s="7">
        <v>513377</v>
      </c>
      <c r="D2632" s="7" t="s">
        <v>6077</v>
      </c>
      <c r="E2632" s="7" t="s">
        <v>2235</v>
      </c>
    </row>
    <row r="2633" spans="2:5">
      <c r="B2633" s="7" t="s">
        <v>6078</v>
      </c>
      <c r="C2633" s="7">
        <v>503772</v>
      </c>
      <c r="D2633" s="7" t="s">
        <v>2213</v>
      </c>
      <c r="E2633" s="7" t="s">
        <v>2235</v>
      </c>
    </row>
    <row r="2634" spans="2:5">
      <c r="B2634" s="7" t="s">
        <v>6079</v>
      </c>
      <c r="C2634" s="7">
        <v>503015</v>
      </c>
      <c r="D2634" s="7" t="s">
        <v>2213</v>
      </c>
      <c r="E2634" s="7" t="s">
        <v>2235</v>
      </c>
    </row>
    <row r="2635" spans="2:5">
      <c r="B2635" s="7" t="s">
        <v>6080</v>
      </c>
      <c r="C2635" s="7">
        <v>539762</v>
      </c>
      <c r="D2635" s="7" t="s">
        <v>2213</v>
      </c>
      <c r="E2635" s="7" t="s">
        <v>2411</v>
      </c>
    </row>
    <row r="2636" spans="2:5">
      <c r="B2636" s="7" t="s">
        <v>6081</v>
      </c>
      <c r="C2636" s="7">
        <v>519287</v>
      </c>
      <c r="D2636" s="7" t="s">
        <v>2213</v>
      </c>
      <c r="E2636" s="7" t="s">
        <v>2273</v>
      </c>
    </row>
    <row r="2637" spans="2:5">
      <c r="B2637" s="7" t="s">
        <v>6082</v>
      </c>
      <c r="C2637" s="7">
        <v>503015</v>
      </c>
      <c r="D2637" s="7" t="s">
        <v>2213</v>
      </c>
      <c r="E2637" s="7" t="s">
        <v>2235</v>
      </c>
    </row>
    <row r="2638" spans="2:5">
      <c r="B2638" s="7" t="s">
        <v>6083</v>
      </c>
      <c r="C2638" s="7">
        <v>509760</v>
      </c>
      <c r="D2638" s="7" t="s">
        <v>2213</v>
      </c>
      <c r="E2638" s="7" t="s">
        <v>2196</v>
      </c>
    </row>
    <row r="2639" spans="2:5">
      <c r="B2639" s="7" t="s">
        <v>6084</v>
      </c>
      <c r="C2639" s="7">
        <v>513303</v>
      </c>
      <c r="D2639" s="7" t="s">
        <v>6085</v>
      </c>
      <c r="E2639" s="7" t="s">
        <v>6086</v>
      </c>
    </row>
    <row r="2640" spans="2:5">
      <c r="B2640" s="7" t="s">
        <v>6087</v>
      </c>
      <c r="C2640" s="7">
        <v>537092</v>
      </c>
      <c r="D2640" s="7" t="s">
        <v>2213</v>
      </c>
      <c r="E2640" s="7" t="s">
        <v>2196</v>
      </c>
    </row>
    <row r="2641" spans="2:5">
      <c r="B2641" s="7" t="s">
        <v>6088</v>
      </c>
      <c r="C2641" s="7">
        <v>519003</v>
      </c>
      <c r="D2641" s="7" t="s">
        <v>2213</v>
      </c>
      <c r="E2641" s="7" t="s">
        <v>2411</v>
      </c>
    </row>
    <row r="2642" spans="2:5">
      <c r="B2642" s="7" t="s">
        <v>6089</v>
      </c>
      <c r="C2642" s="7">
        <v>500890</v>
      </c>
      <c r="D2642" s="7" t="s">
        <v>6090</v>
      </c>
      <c r="E2642" s="7" t="s">
        <v>2693</v>
      </c>
    </row>
    <row r="2643" spans="2:5">
      <c r="B2643" s="7" t="s">
        <v>6091</v>
      </c>
      <c r="C2643" s="7">
        <v>503776</v>
      </c>
      <c r="D2643" s="7" t="s">
        <v>2213</v>
      </c>
      <c r="E2643" s="7" t="s">
        <v>2357</v>
      </c>
    </row>
    <row r="2644" spans="2:5">
      <c r="B2644" s="7" t="s">
        <v>6092</v>
      </c>
      <c r="C2644" s="7">
        <v>506261</v>
      </c>
      <c r="D2644" s="7" t="s">
        <v>2213</v>
      </c>
      <c r="E2644" s="7" t="s">
        <v>2511</v>
      </c>
    </row>
    <row r="2645" spans="2:5">
      <c r="B2645" s="7" t="s">
        <v>6093</v>
      </c>
      <c r="C2645" s="7" t="s">
        <v>2213</v>
      </c>
      <c r="D2645" s="7" t="s">
        <v>6094</v>
      </c>
      <c r="E2645" s="7" t="s">
        <v>2224</v>
      </c>
    </row>
    <row r="2646" spans="2:5">
      <c r="B2646" s="7" t="s">
        <v>6095</v>
      </c>
      <c r="C2646" s="7">
        <v>531453</v>
      </c>
      <c r="D2646" s="7" t="s">
        <v>6096</v>
      </c>
      <c r="E2646" s="7" t="s">
        <v>2228</v>
      </c>
    </row>
    <row r="2647" spans="2:5">
      <c r="B2647" s="7" t="s">
        <v>6097</v>
      </c>
      <c r="C2647" s="7">
        <v>530169</v>
      </c>
      <c r="D2647" s="7" t="s">
        <v>2213</v>
      </c>
      <c r="E2647" s="7" t="s">
        <v>2207</v>
      </c>
    </row>
    <row r="2648" spans="2:5">
      <c r="B2648" s="7" t="s">
        <v>6098</v>
      </c>
      <c r="C2648" s="7">
        <v>532140</v>
      </c>
      <c r="D2648" s="7" t="s">
        <v>2213</v>
      </c>
      <c r="E2648" s="7" t="s">
        <v>2228</v>
      </c>
    </row>
    <row r="2649" spans="2:5">
      <c r="B2649" s="7" t="s">
        <v>6099</v>
      </c>
      <c r="C2649" s="7">
        <v>530047</v>
      </c>
      <c r="D2649" s="7" t="s">
        <v>6100</v>
      </c>
      <c r="E2649" s="7" t="s">
        <v>2228</v>
      </c>
    </row>
    <row r="2650" spans="2:5">
      <c r="B2650" s="7" t="s">
        <v>6101</v>
      </c>
      <c r="C2650" s="7">
        <v>533286</v>
      </c>
      <c r="D2650" s="7" t="s">
        <v>6102</v>
      </c>
      <c r="E2650" s="7" t="s">
        <v>2193</v>
      </c>
    </row>
    <row r="2651" spans="2:5">
      <c r="B2651" s="7" t="s">
        <v>6103</v>
      </c>
      <c r="C2651" s="7" t="s">
        <v>2213</v>
      </c>
      <c r="D2651" s="7" t="s">
        <v>6104</v>
      </c>
      <c r="E2651" s="7" t="s">
        <v>2224</v>
      </c>
    </row>
    <row r="2652" spans="2:5">
      <c r="B2652" s="7" t="s">
        <v>6105</v>
      </c>
      <c r="C2652" s="7">
        <v>533080</v>
      </c>
      <c r="D2652" s="7" t="s">
        <v>6106</v>
      </c>
      <c r="E2652" s="7" t="s">
        <v>2408</v>
      </c>
    </row>
    <row r="2653" spans="2:5">
      <c r="B2653" s="7" t="s">
        <v>6107</v>
      </c>
      <c r="C2653" s="7">
        <v>526263</v>
      </c>
      <c r="D2653" s="7" t="s">
        <v>6108</v>
      </c>
      <c r="E2653" s="7" t="s">
        <v>2543</v>
      </c>
    </row>
    <row r="2654" spans="2:5">
      <c r="B2654" s="7" t="s">
        <v>6109</v>
      </c>
      <c r="C2654" s="7">
        <v>511551</v>
      </c>
      <c r="D2654" s="7" t="s">
        <v>2213</v>
      </c>
      <c r="E2654" s="7" t="s">
        <v>2196</v>
      </c>
    </row>
    <row r="2655" spans="2:5">
      <c r="B2655" s="7" t="s">
        <v>6110</v>
      </c>
      <c r="C2655" s="7">
        <v>535910</v>
      </c>
      <c r="D2655" s="7" t="s">
        <v>2213</v>
      </c>
      <c r="E2655" s="7" t="s">
        <v>2230</v>
      </c>
    </row>
    <row r="2656" spans="2:5">
      <c r="B2656" s="7" t="s">
        <v>6111</v>
      </c>
      <c r="C2656" s="7">
        <v>532078</v>
      </c>
      <c r="D2656" s="7" t="s">
        <v>2213</v>
      </c>
      <c r="E2656" s="7" t="s">
        <v>2245</v>
      </c>
    </row>
    <row r="2657" spans="2:5">
      <c r="B2657" s="7" t="s">
        <v>6112</v>
      </c>
      <c r="C2657" s="7">
        <v>513446</v>
      </c>
      <c r="D2657" s="7" t="s">
        <v>6113</v>
      </c>
      <c r="E2657" s="7" t="s">
        <v>2245</v>
      </c>
    </row>
    <row r="2658" spans="2:5">
      <c r="B2658" s="7" t="s">
        <v>6114</v>
      </c>
      <c r="C2658" s="7">
        <v>532723</v>
      </c>
      <c r="D2658" s="7" t="s">
        <v>2213</v>
      </c>
      <c r="E2658" s="7" t="s">
        <v>2299</v>
      </c>
    </row>
    <row r="2659" spans="2:5">
      <c r="B2659" s="7" t="s">
        <v>6115</v>
      </c>
      <c r="C2659" s="7">
        <v>505343</v>
      </c>
      <c r="D2659" s="7" t="s">
        <v>2213</v>
      </c>
      <c r="E2659" s="7" t="s">
        <v>2634</v>
      </c>
    </row>
    <row r="2660" spans="2:5">
      <c r="B2660" s="7" t="s">
        <v>6116</v>
      </c>
      <c r="C2660" s="7">
        <v>505343</v>
      </c>
      <c r="D2660" s="7" t="s">
        <v>2213</v>
      </c>
      <c r="E2660" s="7" t="s">
        <v>2634</v>
      </c>
    </row>
    <row r="2661" spans="2:5">
      <c r="B2661" s="7" t="s">
        <v>6117</v>
      </c>
      <c r="C2661" s="7">
        <v>524084</v>
      </c>
      <c r="D2661" s="7" t="s">
        <v>6118</v>
      </c>
      <c r="E2661" s="7" t="s">
        <v>2357</v>
      </c>
    </row>
    <row r="2662" spans="2:5">
      <c r="B2662" s="7" t="s">
        <v>6119</v>
      </c>
      <c r="C2662" s="7">
        <v>524084</v>
      </c>
      <c r="D2662" s="7" t="s">
        <v>6118</v>
      </c>
      <c r="E2662" s="7" t="s">
        <v>2357</v>
      </c>
    </row>
    <row r="2663" spans="2:5">
      <c r="B2663" s="7" t="s">
        <v>6120</v>
      </c>
      <c r="C2663" s="7">
        <v>538836</v>
      </c>
      <c r="D2663" s="7" t="s">
        <v>6121</v>
      </c>
      <c r="E2663" s="7" t="s">
        <v>2327</v>
      </c>
    </row>
    <row r="2664" spans="2:5">
      <c r="B2664" s="7" t="s">
        <v>6122</v>
      </c>
      <c r="C2664" s="7">
        <v>530167</v>
      </c>
      <c r="D2664" s="7" t="s">
        <v>2213</v>
      </c>
      <c r="E2664" s="7" t="s">
        <v>2230</v>
      </c>
    </row>
    <row r="2665" spans="2:5">
      <c r="B2665" s="7" t="s">
        <v>6123</v>
      </c>
      <c r="C2665" s="7">
        <v>539199</v>
      </c>
      <c r="D2665" s="7" t="s">
        <v>2213</v>
      </c>
      <c r="E2665" s="7" t="s">
        <v>2196</v>
      </c>
    </row>
    <row r="2666" spans="2:5">
      <c r="B2666" s="7" t="s">
        <v>6124</v>
      </c>
      <c r="C2666" s="7">
        <v>532621</v>
      </c>
      <c r="D2666" s="7" t="s">
        <v>6125</v>
      </c>
      <c r="E2666" s="7" t="s">
        <v>2228</v>
      </c>
    </row>
    <row r="2667" spans="2:5">
      <c r="B2667" s="7" t="s">
        <v>6126</v>
      </c>
      <c r="C2667" s="7">
        <v>511549</v>
      </c>
      <c r="D2667" s="7" t="s">
        <v>2213</v>
      </c>
      <c r="E2667" s="7" t="s">
        <v>2230</v>
      </c>
    </row>
    <row r="2668" spans="2:5">
      <c r="B2668" s="7" t="s">
        <v>6127</v>
      </c>
      <c r="C2668" s="7">
        <v>500288</v>
      </c>
      <c r="D2668" s="7" t="s">
        <v>6128</v>
      </c>
      <c r="E2668" s="7" t="s">
        <v>2251</v>
      </c>
    </row>
    <row r="2669" spans="2:5">
      <c r="B2669" s="7" t="s">
        <v>6129</v>
      </c>
      <c r="C2669" s="7">
        <v>526237</v>
      </c>
      <c r="D2669" s="7" t="s">
        <v>2213</v>
      </c>
      <c r="E2669" s="7" t="s">
        <v>2230</v>
      </c>
    </row>
    <row r="2670" spans="2:5">
      <c r="B2670" s="7" t="s">
        <v>6130</v>
      </c>
      <c r="C2670" s="7">
        <v>523160</v>
      </c>
      <c r="D2670" s="7" t="s">
        <v>2213</v>
      </c>
      <c r="E2670" s="7" t="s">
        <v>2398</v>
      </c>
    </row>
    <row r="2671" spans="2:5">
      <c r="B2671" s="7" t="s">
        <v>6131</v>
      </c>
      <c r="C2671" s="7">
        <v>523160</v>
      </c>
      <c r="D2671" s="7" t="s">
        <v>2213</v>
      </c>
      <c r="E2671" s="7" t="s">
        <v>2398</v>
      </c>
    </row>
    <row r="2672" spans="2:5">
      <c r="B2672" s="7" t="s">
        <v>6132</v>
      </c>
      <c r="C2672" s="7">
        <v>513305</v>
      </c>
      <c r="D2672" s="7" t="s">
        <v>6133</v>
      </c>
      <c r="E2672" s="7" t="s">
        <v>2634</v>
      </c>
    </row>
    <row r="2673" spans="2:5">
      <c r="B2673" s="7" t="s">
        <v>6134</v>
      </c>
      <c r="C2673" s="7">
        <v>532407</v>
      </c>
      <c r="D2673" s="7" t="s">
        <v>2213</v>
      </c>
      <c r="E2673" s="7" t="s">
        <v>2306</v>
      </c>
    </row>
    <row r="2674" spans="2:5">
      <c r="B2674" s="7" t="s">
        <v>6135</v>
      </c>
      <c r="C2674" s="7" t="s">
        <v>2213</v>
      </c>
      <c r="D2674" s="7" t="s">
        <v>6136</v>
      </c>
      <c r="E2674" s="7" t="s">
        <v>2304</v>
      </c>
    </row>
    <row r="2675" spans="2:5">
      <c r="B2675" s="7" t="s">
        <v>6137</v>
      </c>
      <c r="C2675" s="7">
        <v>517334</v>
      </c>
      <c r="D2675" s="7" t="s">
        <v>6138</v>
      </c>
      <c r="E2675" s="7" t="s">
        <v>2568</v>
      </c>
    </row>
    <row r="2676" spans="2:5">
      <c r="B2676" s="7" t="s">
        <v>6139</v>
      </c>
      <c r="C2676" s="7">
        <v>532892</v>
      </c>
      <c r="D2676" s="7" t="s">
        <v>6140</v>
      </c>
      <c r="E2676" s="7" t="s">
        <v>2230</v>
      </c>
    </row>
    <row r="2677" spans="2:5">
      <c r="B2677" s="7" t="s">
        <v>6141</v>
      </c>
      <c r="C2677" s="7">
        <v>590115</v>
      </c>
      <c r="D2677" s="7" t="s">
        <v>6142</v>
      </c>
      <c r="E2677" s="7" t="s">
        <v>2196</v>
      </c>
    </row>
    <row r="2678" spans="2:5">
      <c r="B2678" s="7" t="s">
        <v>6143</v>
      </c>
      <c r="C2678" s="7">
        <v>533385</v>
      </c>
      <c r="D2678" s="7" t="s">
        <v>6144</v>
      </c>
      <c r="E2678" s="7" t="s">
        <v>2196</v>
      </c>
    </row>
    <row r="2679" spans="2:5">
      <c r="B2679" s="7" t="s">
        <v>6145</v>
      </c>
      <c r="C2679" s="7">
        <v>507522</v>
      </c>
      <c r="D2679" s="7" t="s">
        <v>2213</v>
      </c>
      <c r="E2679" s="7" t="s">
        <v>2845</v>
      </c>
    </row>
    <row r="2680" spans="2:5">
      <c r="B2680" s="7" t="s">
        <v>6146</v>
      </c>
      <c r="C2680" s="7">
        <v>526299</v>
      </c>
      <c r="D2680" s="7" t="s">
        <v>6147</v>
      </c>
      <c r="E2680" s="7" t="s">
        <v>2199</v>
      </c>
    </row>
    <row r="2681" spans="2:5">
      <c r="B2681" s="7" t="s">
        <v>6148</v>
      </c>
      <c r="C2681" s="7">
        <v>500450</v>
      </c>
      <c r="D2681" s="7" t="s">
        <v>2213</v>
      </c>
      <c r="E2681" s="7" t="s">
        <v>2196</v>
      </c>
    </row>
    <row r="2682" spans="2:5">
      <c r="B2682" s="7" t="s">
        <v>6149</v>
      </c>
      <c r="C2682" s="7">
        <v>526143</v>
      </c>
      <c r="D2682" s="7" t="s">
        <v>2213</v>
      </c>
      <c r="E2682" s="7" t="s">
        <v>2408</v>
      </c>
    </row>
    <row r="2683" spans="2:5">
      <c r="B2683" s="7" t="s">
        <v>6150</v>
      </c>
      <c r="C2683" s="7">
        <v>532440</v>
      </c>
      <c r="D2683" s="7" t="s">
        <v>6151</v>
      </c>
      <c r="E2683" s="7" t="s">
        <v>4206</v>
      </c>
    </row>
    <row r="2684" spans="2:5">
      <c r="B2684" s="7" t="s">
        <v>6152</v>
      </c>
      <c r="C2684" s="7">
        <v>540809</v>
      </c>
      <c r="D2684" s="7" t="s">
        <v>2213</v>
      </c>
      <c r="E2684" s="7" t="s">
        <v>2235</v>
      </c>
    </row>
    <row r="2685" spans="2:5">
      <c r="B2685" s="7" t="s">
        <v>6153</v>
      </c>
      <c r="C2685" s="7">
        <v>500290</v>
      </c>
      <c r="D2685" s="7" t="s">
        <v>6154</v>
      </c>
      <c r="E2685" s="7" t="s">
        <v>2693</v>
      </c>
    </row>
    <row r="2686" spans="2:5">
      <c r="B2686" s="7" t="s">
        <v>6155</v>
      </c>
      <c r="C2686" s="7">
        <v>532376</v>
      </c>
      <c r="D2686" s="7" t="s">
        <v>6156</v>
      </c>
      <c r="E2686" s="7" t="s">
        <v>2359</v>
      </c>
    </row>
    <row r="2687" spans="2:5">
      <c r="B2687" s="7" t="s">
        <v>6157</v>
      </c>
      <c r="C2687" s="7">
        <v>512065</v>
      </c>
      <c r="D2687" s="7" t="s">
        <v>2213</v>
      </c>
      <c r="E2687" s="7" t="s">
        <v>2230</v>
      </c>
    </row>
    <row r="2688" spans="2:5">
      <c r="B2688" s="7" t="s">
        <v>6158</v>
      </c>
      <c r="C2688" s="7">
        <v>532650</v>
      </c>
      <c r="D2688" s="7" t="s">
        <v>6159</v>
      </c>
      <c r="E2688" s="7" t="s">
        <v>2536</v>
      </c>
    </row>
    <row r="2689" spans="2:5">
      <c r="B2689" s="7" t="s">
        <v>6160</v>
      </c>
      <c r="C2689" s="7">
        <v>508922</v>
      </c>
      <c r="D2689" s="7" t="s">
        <v>2213</v>
      </c>
      <c r="E2689" s="7" t="s">
        <v>3259</v>
      </c>
    </row>
    <row r="2690" spans="2:5">
      <c r="B2690" s="7" t="s">
        <v>6161</v>
      </c>
      <c r="C2690" s="7">
        <v>508922</v>
      </c>
      <c r="D2690" s="7" t="s">
        <v>2213</v>
      </c>
      <c r="E2690" s="7" t="s">
        <v>3259</v>
      </c>
    </row>
    <row r="2691" spans="2:5">
      <c r="B2691" s="7" t="s">
        <v>6162</v>
      </c>
      <c r="C2691" s="7" t="s">
        <v>2213</v>
      </c>
      <c r="D2691" s="7" t="s">
        <v>6163</v>
      </c>
      <c r="E2691" s="7" t="s">
        <v>3259</v>
      </c>
    </row>
    <row r="2692" spans="2:5">
      <c r="B2692" s="7" t="s">
        <v>6164</v>
      </c>
      <c r="C2692" s="7">
        <v>542597</v>
      </c>
      <c r="D2692" s="7" t="s">
        <v>6165</v>
      </c>
      <c r="E2692" s="7" t="s">
        <v>2579</v>
      </c>
    </row>
    <row r="2693" spans="2:5">
      <c r="B2693" s="7" t="s">
        <v>6166</v>
      </c>
      <c r="C2693" s="7">
        <v>534312</v>
      </c>
      <c r="D2693" s="7" t="s">
        <v>6167</v>
      </c>
      <c r="E2693" s="7" t="s">
        <v>2318</v>
      </c>
    </row>
    <row r="2694" spans="2:5">
      <c r="B2694" s="7" t="s">
        <v>6168</v>
      </c>
      <c r="C2694" s="7">
        <v>531919</v>
      </c>
      <c r="D2694" s="7" t="s">
        <v>2213</v>
      </c>
      <c r="E2694" s="7" t="s">
        <v>2233</v>
      </c>
    </row>
    <row r="2695" spans="2:5">
      <c r="B2695" s="7" t="s">
        <v>6169</v>
      </c>
      <c r="C2695" s="7">
        <v>539819</v>
      </c>
      <c r="D2695" s="7" t="s">
        <v>2213</v>
      </c>
      <c r="E2695" s="7" t="s">
        <v>2196</v>
      </c>
    </row>
    <row r="2696" spans="2:5">
      <c r="B2696" s="7" t="s">
        <v>6170</v>
      </c>
      <c r="C2696" s="7">
        <v>538743</v>
      </c>
      <c r="D2696" s="7" t="s">
        <v>2213</v>
      </c>
      <c r="E2696" s="7" t="s">
        <v>2199</v>
      </c>
    </row>
    <row r="2697" spans="2:5">
      <c r="B2697" s="7" t="s">
        <v>6171</v>
      </c>
      <c r="C2697" s="7">
        <v>532097</v>
      </c>
      <c r="D2697" s="7" t="s">
        <v>6172</v>
      </c>
      <c r="E2697" s="7" t="s">
        <v>2611</v>
      </c>
    </row>
    <row r="2698" spans="2:5">
      <c r="B2698" s="7" t="s">
        <v>6173</v>
      </c>
      <c r="C2698" s="7">
        <v>500460</v>
      </c>
      <c r="D2698" s="7" t="s">
        <v>6174</v>
      </c>
      <c r="E2698" s="7" t="s">
        <v>2245</v>
      </c>
    </row>
    <row r="2699" spans="2:5">
      <c r="B2699" s="7" t="s">
        <v>6175</v>
      </c>
      <c r="C2699" s="7">
        <v>523832</v>
      </c>
      <c r="D2699" s="7" t="s">
        <v>6176</v>
      </c>
      <c r="E2699" s="7" t="s">
        <v>2331</v>
      </c>
    </row>
    <row r="2700" spans="2:5">
      <c r="B2700" s="7" t="s">
        <v>6177</v>
      </c>
      <c r="C2700" s="7">
        <v>530341</v>
      </c>
      <c r="D2700" s="7" t="s">
        <v>2213</v>
      </c>
      <c r="E2700" s="7" t="s">
        <v>2196</v>
      </c>
    </row>
    <row r="2701" spans="2:5">
      <c r="B2701" s="7" t="s">
        <v>6178</v>
      </c>
      <c r="C2701" s="7">
        <v>535204</v>
      </c>
      <c r="D2701" s="7" t="s">
        <v>2213</v>
      </c>
      <c r="E2701" s="7" t="s">
        <v>2235</v>
      </c>
    </row>
    <row r="2702" spans="2:5">
      <c r="B2702" s="7" t="s">
        <v>6179</v>
      </c>
      <c r="C2702" s="7">
        <v>532357</v>
      </c>
      <c r="D2702" s="7" t="s">
        <v>6180</v>
      </c>
      <c r="E2702" s="7" t="s">
        <v>2216</v>
      </c>
    </row>
    <row r="2703" spans="2:5">
      <c r="B2703" s="7" t="s">
        <v>6181</v>
      </c>
      <c r="C2703" s="7">
        <v>501477</v>
      </c>
      <c r="D2703" s="7" t="s">
        <v>2213</v>
      </c>
      <c r="E2703" s="7" t="s">
        <v>2235</v>
      </c>
    </row>
    <row r="2704" spans="2:5">
      <c r="B2704" s="7" t="s">
        <v>6182</v>
      </c>
      <c r="C2704" s="7">
        <v>501477</v>
      </c>
      <c r="D2704" s="7" t="s">
        <v>2213</v>
      </c>
      <c r="E2704" s="7" t="s">
        <v>2235</v>
      </c>
    </row>
    <row r="2705" spans="2:5">
      <c r="B2705" s="7" t="s">
        <v>6183</v>
      </c>
      <c r="C2705" s="7">
        <v>534091</v>
      </c>
      <c r="D2705" s="7" t="s">
        <v>6184</v>
      </c>
      <c r="E2705" s="7" t="s">
        <v>2233</v>
      </c>
    </row>
    <row r="2706" spans="2:5">
      <c r="B2706" s="7" t="s">
        <v>6185</v>
      </c>
      <c r="C2706" s="7">
        <v>534091</v>
      </c>
      <c r="D2706" s="7" t="s">
        <v>6184</v>
      </c>
      <c r="E2706" s="7" t="s">
        <v>2233</v>
      </c>
    </row>
    <row r="2707" spans="2:5">
      <c r="B2707" s="7" t="s">
        <v>6186</v>
      </c>
      <c r="C2707" s="7">
        <v>526169</v>
      </c>
      <c r="D2707" s="7" t="s">
        <v>2213</v>
      </c>
      <c r="E2707" s="7" t="s">
        <v>2693</v>
      </c>
    </row>
    <row r="2708" spans="2:5">
      <c r="B2708" s="7" t="s">
        <v>6187</v>
      </c>
      <c r="C2708" s="7">
        <v>526169</v>
      </c>
      <c r="D2708" s="7" t="s">
        <v>2213</v>
      </c>
      <c r="E2708" s="7" t="s">
        <v>2693</v>
      </c>
    </row>
    <row r="2709" spans="2:5">
      <c r="B2709" s="7" t="s">
        <v>6188</v>
      </c>
      <c r="C2709" s="7">
        <v>505594</v>
      </c>
      <c r="D2709" s="7" t="s">
        <v>2213</v>
      </c>
      <c r="E2709" s="7" t="s">
        <v>2634</v>
      </c>
    </row>
    <row r="2710" spans="2:5">
      <c r="B2710" s="7" t="s">
        <v>6189</v>
      </c>
      <c r="C2710" s="7">
        <v>504356</v>
      </c>
      <c r="D2710" s="7" t="s">
        <v>2213</v>
      </c>
      <c r="E2710" s="7" t="s">
        <v>2634</v>
      </c>
    </row>
    <row r="2711" spans="2:5">
      <c r="B2711" s="7" t="s">
        <v>6190</v>
      </c>
      <c r="C2711" s="7">
        <v>520059</v>
      </c>
      <c r="D2711" s="7" t="s">
        <v>6191</v>
      </c>
      <c r="E2711" s="7" t="s">
        <v>2568</v>
      </c>
    </row>
    <row r="2712" spans="2:5">
      <c r="B2712" s="7" t="s">
        <v>6192</v>
      </c>
      <c r="C2712" s="7">
        <v>520043</v>
      </c>
      <c r="D2712" s="7" t="s">
        <v>6193</v>
      </c>
      <c r="E2712" s="7" t="s">
        <v>2568</v>
      </c>
    </row>
    <row r="2713" spans="2:5">
      <c r="B2713" s="7" t="s">
        <v>6194</v>
      </c>
      <c r="C2713" s="7">
        <v>511200</v>
      </c>
      <c r="D2713" s="7" t="s">
        <v>2213</v>
      </c>
      <c r="E2713" s="7" t="s">
        <v>2634</v>
      </c>
    </row>
    <row r="2714" spans="2:5">
      <c r="B2714" s="7" t="s">
        <v>6195</v>
      </c>
      <c r="C2714" s="7">
        <v>511401</v>
      </c>
      <c r="D2714" s="7" t="s">
        <v>6196</v>
      </c>
      <c r="E2714" s="7" t="s">
        <v>2196</v>
      </c>
    </row>
    <row r="2715" spans="2:5">
      <c r="B2715" s="7" t="s">
        <v>6197</v>
      </c>
      <c r="C2715" s="7">
        <v>531821</v>
      </c>
      <c r="D2715" s="7" t="s">
        <v>2213</v>
      </c>
      <c r="E2715" s="7" t="s">
        <v>2196</v>
      </c>
    </row>
    <row r="2716" spans="2:5">
      <c r="B2716" s="7" t="s">
        <v>6198</v>
      </c>
      <c r="C2716" s="7">
        <v>515037</v>
      </c>
      <c r="D2716" s="7" t="s">
        <v>6199</v>
      </c>
      <c r="E2716" s="7" t="s">
        <v>2490</v>
      </c>
    </row>
    <row r="2717" spans="2:5">
      <c r="B2717" s="7" t="s">
        <v>6200</v>
      </c>
      <c r="C2717" s="7">
        <v>540366</v>
      </c>
      <c r="D2717" s="7" t="s">
        <v>6201</v>
      </c>
      <c r="E2717" s="7" t="s">
        <v>2952</v>
      </c>
    </row>
    <row r="2718" spans="2:5">
      <c r="B2718" s="7" t="s">
        <v>6202</v>
      </c>
      <c r="C2718" s="7">
        <v>511766</v>
      </c>
      <c r="D2718" s="7" t="s">
        <v>6203</v>
      </c>
      <c r="E2718" s="7" t="s">
        <v>2230</v>
      </c>
    </row>
    <row r="2719" spans="2:5">
      <c r="B2719" s="7" t="s">
        <v>6204</v>
      </c>
      <c r="C2719" s="7">
        <v>533398</v>
      </c>
      <c r="D2719" s="7" t="s">
        <v>6205</v>
      </c>
      <c r="E2719" s="7" t="s">
        <v>2230</v>
      </c>
    </row>
    <row r="2720" spans="2:5">
      <c r="B2720" s="7" t="s">
        <v>6206</v>
      </c>
      <c r="C2720" s="7">
        <v>532991</v>
      </c>
      <c r="D2720" s="7" t="s">
        <v>6207</v>
      </c>
      <c r="E2720" s="7" t="s">
        <v>2299</v>
      </c>
    </row>
    <row r="2721" spans="2:5">
      <c r="B2721" s="7" t="s">
        <v>6208</v>
      </c>
      <c r="C2721" s="7">
        <v>538862</v>
      </c>
      <c r="D2721" s="7" t="s">
        <v>2213</v>
      </c>
      <c r="E2721" s="7" t="s">
        <v>2196</v>
      </c>
    </row>
    <row r="2722" spans="2:5">
      <c r="B2722" s="7" t="s">
        <v>6209</v>
      </c>
      <c r="C2722" s="7">
        <v>506734</v>
      </c>
      <c r="D2722" s="7" t="s">
        <v>2213</v>
      </c>
      <c r="E2722" s="7" t="s">
        <v>2261</v>
      </c>
    </row>
    <row r="2723" spans="2:5">
      <c r="B2723" s="7" t="s">
        <v>6210</v>
      </c>
      <c r="C2723" s="7">
        <v>535205</v>
      </c>
      <c r="D2723" s="7" t="s">
        <v>2213</v>
      </c>
      <c r="E2723" s="7" t="s">
        <v>2235</v>
      </c>
    </row>
    <row r="2724" spans="2:5">
      <c r="B2724" s="7" t="s">
        <v>6211</v>
      </c>
      <c r="C2724" s="7" t="s">
        <v>2213</v>
      </c>
      <c r="D2724" s="7" t="s">
        <v>6212</v>
      </c>
      <c r="E2724" s="7" t="s">
        <v>2304</v>
      </c>
    </row>
    <row r="2725" spans="2:5">
      <c r="B2725" s="7" t="s">
        <v>6213</v>
      </c>
      <c r="C2725" s="7">
        <v>512024</v>
      </c>
      <c r="D2725" s="7" t="s">
        <v>2213</v>
      </c>
      <c r="E2725" s="7" t="s">
        <v>2287</v>
      </c>
    </row>
    <row r="2726" spans="2:5">
      <c r="B2726" s="7" t="s">
        <v>6214</v>
      </c>
      <c r="C2726" s="7">
        <v>530897</v>
      </c>
      <c r="D2726" s="7" t="s">
        <v>2213</v>
      </c>
      <c r="E2726" s="7" t="s">
        <v>2402</v>
      </c>
    </row>
    <row r="2727" spans="2:5">
      <c r="B2727" s="7" t="s">
        <v>6215</v>
      </c>
      <c r="C2727" s="7">
        <v>516082</v>
      </c>
      <c r="D2727" s="7" t="s">
        <v>6216</v>
      </c>
      <c r="E2727" s="7" t="s">
        <v>2207</v>
      </c>
    </row>
    <row r="2728" spans="2:5">
      <c r="B2728" s="7" t="s">
        <v>6217</v>
      </c>
      <c r="C2728" s="7">
        <v>532623</v>
      </c>
      <c r="D2728" s="7" t="s">
        <v>2213</v>
      </c>
      <c r="E2728" s="7" t="s">
        <v>2235</v>
      </c>
    </row>
    <row r="2729" spans="2:5">
      <c r="B2729" s="7" t="s">
        <v>6218</v>
      </c>
      <c r="C2729" s="7">
        <v>512279</v>
      </c>
      <c r="D2729" s="7" t="s">
        <v>2213</v>
      </c>
      <c r="E2729" s="7" t="s">
        <v>2634</v>
      </c>
    </row>
    <row r="2730" spans="2:5">
      <c r="B2730" s="7" t="s">
        <v>6219</v>
      </c>
      <c r="C2730" s="7">
        <v>524709</v>
      </c>
      <c r="D2730" s="7" t="s">
        <v>6220</v>
      </c>
      <c r="E2730" s="7" t="s">
        <v>2357</v>
      </c>
    </row>
    <row r="2731" spans="2:5">
      <c r="B2731" s="7" t="s">
        <v>6221</v>
      </c>
      <c r="C2731" s="7" t="s">
        <v>2213</v>
      </c>
      <c r="D2731" s="7" t="s">
        <v>6222</v>
      </c>
      <c r="E2731" s="7" t="s">
        <v>2304</v>
      </c>
    </row>
    <row r="2732" spans="2:5">
      <c r="B2732" s="7" t="s">
        <v>6223</v>
      </c>
      <c r="C2732" s="7">
        <v>531832</v>
      </c>
      <c r="D2732" s="7" t="s">
        <v>2213</v>
      </c>
      <c r="E2732" s="7" t="s">
        <v>2411</v>
      </c>
    </row>
    <row r="2733" spans="2:5">
      <c r="B2733" s="7" t="s">
        <v>6224</v>
      </c>
      <c r="C2733" s="7">
        <v>539917</v>
      </c>
      <c r="D2733" s="7" t="s">
        <v>6225</v>
      </c>
      <c r="E2733" s="7" t="s">
        <v>2721</v>
      </c>
    </row>
    <row r="2734" spans="2:5">
      <c r="B2734" s="7" t="s">
        <v>6226</v>
      </c>
      <c r="C2734" s="7">
        <v>534184</v>
      </c>
      <c r="D2734" s="7" t="s">
        <v>6227</v>
      </c>
      <c r="E2734" s="7" t="s">
        <v>2276</v>
      </c>
    </row>
    <row r="2735" spans="2:5">
      <c r="B2735" s="7" t="s">
        <v>6228</v>
      </c>
      <c r="C2735" s="7">
        <v>532362</v>
      </c>
      <c r="D2735" s="7" t="s">
        <v>2213</v>
      </c>
      <c r="E2735" s="7" t="s">
        <v>2245</v>
      </c>
    </row>
    <row r="2736" spans="2:5">
      <c r="B2736" s="7" t="s">
        <v>6229</v>
      </c>
      <c r="C2736" s="7">
        <v>532895</v>
      </c>
      <c r="D2736" s="7" t="s">
        <v>6230</v>
      </c>
      <c r="E2736" s="7" t="s">
        <v>2233</v>
      </c>
    </row>
    <row r="2737" spans="2:5">
      <c r="B2737" s="7" t="s">
        <v>6231</v>
      </c>
      <c r="C2737" s="7">
        <v>521109</v>
      </c>
      <c r="D2737" s="7" t="s">
        <v>6232</v>
      </c>
      <c r="E2737" s="7" t="s">
        <v>2228</v>
      </c>
    </row>
    <row r="2738" spans="2:5">
      <c r="B2738" s="7" t="s">
        <v>6233</v>
      </c>
      <c r="C2738" s="7">
        <v>532952</v>
      </c>
      <c r="D2738" s="7" t="s">
        <v>6234</v>
      </c>
      <c r="E2738" s="7" t="s">
        <v>2233</v>
      </c>
    </row>
    <row r="2739" spans="2:5">
      <c r="B2739" s="7" t="s">
        <v>6235</v>
      </c>
      <c r="C2739" s="7">
        <v>519136</v>
      </c>
      <c r="D2739" s="7" t="s">
        <v>6236</v>
      </c>
      <c r="E2739" s="7" t="s">
        <v>2228</v>
      </c>
    </row>
    <row r="2740" spans="2:5">
      <c r="B2740" s="7" t="s">
        <v>6237</v>
      </c>
      <c r="C2740" s="7">
        <v>523391</v>
      </c>
      <c r="D2740" s="7" t="s">
        <v>6238</v>
      </c>
      <c r="E2740" s="7" t="s">
        <v>2228</v>
      </c>
    </row>
    <row r="2741" spans="2:5">
      <c r="B2741" s="7" t="s">
        <v>6239</v>
      </c>
      <c r="C2741" s="7">
        <v>500296</v>
      </c>
      <c r="D2741" s="7" t="s">
        <v>6240</v>
      </c>
      <c r="E2741" s="7" t="s">
        <v>2228</v>
      </c>
    </row>
    <row r="2742" spans="2:5">
      <c r="B2742" s="7" t="s">
        <v>6241</v>
      </c>
      <c r="C2742" s="7">
        <v>541418</v>
      </c>
      <c r="D2742" s="7" t="s">
        <v>2213</v>
      </c>
      <c r="E2742" s="7" t="s">
        <v>2273</v>
      </c>
    </row>
    <row r="2743" spans="2:5">
      <c r="B2743" s="7" t="s">
        <v>6242</v>
      </c>
      <c r="C2743" s="7">
        <v>531212</v>
      </c>
      <c r="D2743" s="7" t="s">
        <v>2213</v>
      </c>
      <c r="E2743" s="7" t="s">
        <v>2230</v>
      </c>
    </row>
    <row r="2744" spans="2:5">
      <c r="B2744" s="7" t="s">
        <v>6243</v>
      </c>
      <c r="C2744" s="7">
        <v>532256</v>
      </c>
      <c r="D2744" s="7" t="s">
        <v>6244</v>
      </c>
      <c r="E2744" s="7" t="s">
        <v>2230</v>
      </c>
    </row>
    <row r="2745" spans="2:5">
      <c r="B2745" s="7" t="s">
        <v>6245</v>
      </c>
      <c r="C2745" s="7">
        <v>538395</v>
      </c>
      <c r="D2745" s="7" t="s">
        <v>2213</v>
      </c>
      <c r="E2745" s="7" t="s">
        <v>2196</v>
      </c>
    </row>
    <row r="2746" spans="2:5">
      <c r="B2746" s="7" t="s">
        <v>6246</v>
      </c>
      <c r="C2746" s="7">
        <v>532641</v>
      </c>
      <c r="D2746" s="7" t="s">
        <v>6247</v>
      </c>
      <c r="E2746" s="7" t="s">
        <v>2228</v>
      </c>
    </row>
    <row r="2747" spans="2:5">
      <c r="B2747" s="7" t="s">
        <v>6248</v>
      </c>
      <c r="C2747" s="7" t="s">
        <v>2213</v>
      </c>
      <c r="D2747" s="7" t="s">
        <v>6249</v>
      </c>
      <c r="E2747" s="7" t="s">
        <v>2224</v>
      </c>
    </row>
    <row r="2748" spans="2:5">
      <c r="B2748" s="7" t="s">
        <v>6250</v>
      </c>
      <c r="C2748" s="7">
        <v>539551</v>
      </c>
      <c r="D2748" s="7" t="s">
        <v>6251</v>
      </c>
      <c r="E2748" s="7" t="s">
        <v>2683</v>
      </c>
    </row>
    <row r="2749" spans="2:5">
      <c r="B2749" s="7" t="s">
        <v>6252</v>
      </c>
      <c r="C2749" s="7">
        <v>540080</v>
      </c>
      <c r="D2749" s="7" t="s">
        <v>2213</v>
      </c>
      <c r="E2749" s="7" t="s">
        <v>2245</v>
      </c>
    </row>
    <row r="2750" spans="2:5">
      <c r="B2750" s="7" t="s">
        <v>6253</v>
      </c>
      <c r="C2750" s="7">
        <v>519455</v>
      </c>
      <c r="D2750" s="7" t="s">
        <v>2213</v>
      </c>
      <c r="E2750" s="7" t="s">
        <v>2327</v>
      </c>
    </row>
    <row r="2751" spans="2:5">
      <c r="B2751" s="7" t="s">
        <v>6254</v>
      </c>
      <c r="C2751" s="7">
        <v>540204</v>
      </c>
      <c r="D2751" s="7" t="s">
        <v>6255</v>
      </c>
      <c r="E2751" s="7" t="s">
        <v>2297</v>
      </c>
    </row>
    <row r="2752" spans="2:5">
      <c r="B2752" s="7" t="s">
        <v>6256</v>
      </c>
      <c r="C2752" s="7">
        <v>531416</v>
      </c>
      <c r="D2752" s="7" t="s">
        <v>2213</v>
      </c>
      <c r="E2752" s="7" t="s">
        <v>2299</v>
      </c>
    </row>
    <row r="2753" spans="2:5">
      <c r="B2753" s="7" t="s">
        <v>6257</v>
      </c>
      <c r="C2753" s="7" t="s">
        <v>2213</v>
      </c>
      <c r="D2753" s="7" t="s">
        <v>6258</v>
      </c>
      <c r="E2753" s="7" t="s">
        <v>2224</v>
      </c>
    </row>
    <row r="2754" spans="2:5">
      <c r="B2754" s="7" t="s">
        <v>6259</v>
      </c>
      <c r="C2754" s="7">
        <v>526739</v>
      </c>
      <c r="D2754" s="7" t="s">
        <v>2213</v>
      </c>
      <c r="E2754" s="7" t="s">
        <v>2373</v>
      </c>
    </row>
    <row r="2755" spans="2:5">
      <c r="B2755" s="7" t="s">
        <v>6260</v>
      </c>
      <c r="C2755" s="7">
        <v>517431</v>
      </c>
      <c r="D2755" s="7" t="s">
        <v>6261</v>
      </c>
      <c r="E2755" s="7" t="s">
        <v>2333</v>
      </c>
    </row>
    <row r="2756" spans="2:5">
      <c r="B2756" s="7" t="s">
        <v>6262</v>
      </c>
      <c r="C2756" s="7">
        <v>539595</v>
      </c>
      <c r="D2756" s="7" t="s">
        <v>2213</v>
      </c>
      <c r="E2756" s="7" t="s">
        <v>2196</v>
      </c>
    </row>
    <row r="2757" spans="2:5">
      <c r="B2757" s="7" t="s">
        <v>6263</v>
      </c>
      <c r="C2757" s="7">
        <v>524816</v>
      </c>
      <c r="D2757" s="7" t="s">
        <v>6264</v>
      </c>
      <c r="E2757" s="7" t="s">
        <v>2251</v>
      </c>
    </row>
    <row r="2758" spans="2:5">
      <c r="B2758" s="7" t="s">
        <v>6265</v>
      </c>
      <c r="C2758" s="7">
        <v>537291</v>
      </c>
      <c r="D2758" s="7" t="s">
        <v>6266</v>
      </c>
      <c r="E2758" s="7" t="s">
        <v>2411</v>
      </c>
    </row>
    <row r="2759" spans="2:5">
      <c r="B2759" s="7" t="s">
        <v>6267</v>
      </c>
      <c r="C2759" s="7">
        <v>537291</v>
      </c>
      <c r="D2759" s="7" t="s">
        <v>6266</v>
      </c>
      <c r="E2759" s="7" t="s">
        <v>2411</v>
      </c>
    </row>
    <row r="2760" spans="2:5">
      <c r="B2760" s="7" t="s">
        <v>6268</v>
      </c>
      <c r="C2760" s="7">
        <v>502407</v>
      </c>
      <c r="D2760" s="7" t="s">
        <v>2213</v>
      </c>
      <c r="E2760" s="7" t="s">
        <v>2207</v>
      </c>
    </row>
    <row r="2761" spans="2:5">
      <c r="B2761" s="7" t="s">
        <v>6269</v>
      </c>
      <c r="C2761" s="7">
        <v>532234</v>
      </c>
      <c r="D2761" s="7" t="s">
        <v>6270</v>
      </c>
      <c r="E2761" s="7" t="s">
        <v>2518</v>
      </c>
    </row>
    <row r="2762" spans="2:5">
      <c r="B2762" s="7" t="s">
        <v>6271</v>
      </c>
      <c r="C2762" s="7">
        <v>523630</v>
      </c>
      <c r="D2762" s="7" t="s">
        <v>6272</v>
      </c>
      <c r="E2762" s="7" t="s">
        <v>2721</v>
      </c>
    </row>
    <row r="2763" spans="2:5">
      <c r="B2763" s="7" t="s">
        <v>6273</v>
      </c>
      <c r="C2763" s="7">
        <v>531289</v>
      </c>
      <c r="D2763" s="7" t="s">
        <v>2213</v>
      </c>
      <c r="E2763" s="7" t="s">
        <v>2536</v>
      </c>
    </row>
    <row r="2764" spans="2:5">
      <c r="B2764" s="7" t="s">
        <v>6274</v>
      </c>
      <c r="C2764" s="7">
        <v>531651</v>
      </c>
      <c r="D2764" s="7" t="s">
        <v>2213</v>
      </c>
      <c r="E2764" s="7" t="s">
        <v>2245</v>
      </c>
    </row>
    <row r="2765" spans="2:5">
      <c r="B2765" s="7" t="s">
        <v>6275</v>
      </c>
      <c r="C2765" s="7">
        <v>507813</v>
      </c>
      <c r="D2765" s="7" t="s">
        <v>2213</v>
      </c>
      <c r="E2765" s="7" t="s">
        <v>3249</v>
      </c>
    </row>
    <row r="2766" spans="2:5">
      <c r="B2766" s="7" t="s">
        <v>6276</v>
      </c>
      <c r="C2766" s="7">
        <v>500298</v>
      </c>
      <c r="D2766" s="7" t="s">
        <v>2213</v>
      </c>
      <c r="E2766" s="7" t="s">
        <v>2261</v>
      </c>
    </row>
    <row r="2767" spans="2:5">
      <c r="B2767" s="7" t="s">
        <v>6277</v>
      </c>
      <c r="C2767" s="7">
        <v>526616</v>
      </c>
      <c r="D2767" s="7" t="s">
        <v>2213</v>
      </c>
      <c r="E2767" s="7" t="s">
        <v>2333</v>
      </c>
    </row>
    <row r="2768" spans="2:5">
      <c r="B2768" s="7" t="s">
        <v>6278</v>
      </c>
      <c r="C2768" s="7">
        <v>531287</v>
      </c>
      <c r="D2768" s="7" t="s">
        <v>2213</v>
      </c>
      <c r="E2768" s="7" t="s">
        <v>2333</v>
      </c>
    </row>
    <row r="2769" spans="2:5">
      <c r="B2769" s="7" t="s">
        <v>6279</v>
      </c>
      <c r="C2769" s="7">
        <v>516062</v>
      </c>
      <c r="D2769" s="7" t="s">
        <v>2213</v>
      </c>
      <c r="E2769" s="7" t="s">
        <v>2708</v>
      </c>
    </row>
    <row r="2770" spans="2:5">
      <c r="B2770" s="7" t="s">
        <v>6280</v>
      </c>
      <c r="C2770" s="7">
        <v>504882</v>
      </c>
      <c r="D2770" s="7" t="s">
        <v>2213</v>
      </c>
      <c r="E2770" s="7" t="s">
        <v>2299</v>
      </c>
    </row>
    <row r="2771" spans="2:5">
      <c r="B2771" s="7" t="s">
        <v>6281</v>
      </c>
      <c r="C2771" s="7">
        <v>504882</v>
      </c>
      <c r="D2771" s="7" t="s">
        <v>2213</v>
      </c>
      <c r="E2771" s="7" t="s">
        <v>2299</v>
      </c>
    </row>
    <row r="2772" spans="2:5">
      <c r="B2772" s="7" t="s">
        <v>6282</v>
      </c>
      <c r="C2772" s="7">
        <v>513179</v>
      </c>
      <c r="D2772" s="7" t="s">
        <v>6283</v>
      </c>
      <c r="E2772" s="7" t="s">
        <v>2245</v>
      </c>
    </row>
    <row r="2773" spans="2:5">
      <c r="B2773" s="7" t="s">
        <v>6284</v>
      </c>
      <c r="C2773" s="7">
        <v>530119</v>
      </c>
      <c r="D2773" s="7" t="s">
        <v>2213</v>
      </c>
      <c r="E2773" s="7" t="s">
        <v>2462</v>
      </c>
    </row>
    <row r="2774" spans="2:5">
      <c r="B2774" s="7" t="s">
        <v>6285</v>
      </c>
      <c r="C2774" s="7">
        <v>531834</v>
      </c>
      <c r="D2774" s="7" t="s">
        <v>2213</v>
      </c>
      <c r="E2774" s="7" t="s">
        <v>2411</v>
      </c>
    </row>
    <row r="2775" spans="2:5">
      <c r="B2775" s="7" t="s">
        <v>6286</v>
      </c>
      <c r="C2775" s="7">
        <v>524654</v>
      </c>
      <c r="D2775" s="7" t="s">
        <v>2213</v>
      </c>
      <c r="E2775" s="7" t="s">
        <v>2251</v>
      </c>
    </row>
    <row r="2776" spans="2:5">
      <c r="B2776" s="7" t="s">
        <v>6287</v>
      </c>
      <c r="C2776" s="7">
        <v>538926</v>
      </c>
      <c r="D2776" s="7" t="s">
        <v>2213</v>
      </c>
      <c r="E2776" s="7" t="s">
        <v>2411</v>
      </c>
    </row>
    <row r="2777" spans="2:5">
      <c r="B2777" s="7" t="s">
        <v>6288</v>
      </c>
      <c r="C2777" s="7">
        <v>513023</v>
      </c>
      <c r="D2777" s="7" t="s">
        <v>6289</v>
      </c>
      <c r="E2777" s="7" t="s">
        <v>2352</v>
      </c>
    </row>
    <row r="2778" spans="2:5">
      <c r="B2778" s="7" t="s">
        <v>6290</v>
      </c>
      <c r="C2778" s="7">
        <v>539521</v>
      </c>
      <c r="D2778" s="7" t="s">
        <v>2213</v>
      </c>
      <c r="E2778" s="7" t="s">
        <v>2196</v>
      </c>
    </row>
    <row r="2779" spans="2:5">
      <c r="B2779" s="7" t="s">
        <v>6291</v>
      </c>
      <c r="C2779" s="7">
        <v>532504</v>
      </c>
      <c r="D2779" s="7" t="s">
        <v>6292</v>
      </c>
      <c r="E2779" s="7" t="s">
        <v>2261</v>
      </c>
    </row>
    <row r="2780" spans="2:5">
      <c r="B2780" s="7" t="s">
        <v>6293</v>
      </c>
      <c r="C2780" s="7">
        <v>531494</v>
      </c>
      <c r="D2780" s="7" t="s">
        <v>2213</v>
      </c>
      <c r="E2780" s="7" t="s">
        <v>2299</v>
      </c>
    </row>
    <row r="2781" spans="2:5">
      <c r="B2781" s="7" t="s">
        <v>6294</v>
      </c>
      <c r="C2781" s="7">
        <v>539332</v>
      </c>
      <c r="D2781" s="7" t="s">
        <v>6295</v>
      </c>
      <c r="E2781" s="7" t="s">
        <v>2336</v>
      </c>
    </row>
    <row r="2782" spans="2:5">
      <c r="B2782" s="7" t="s">
        <v>6296</v>
      </c>
      <c r="C2782" s="7">
        <v>539525</v>
      </c>
      <c r="D2782" s="7" t="s">
        <v>2213</v>
      </c>
      <c r="E2782" s="7" t="s">
        <v>2247</v>
      </c>
    </row>
    <row r="2783" spans="2:5">
      <c r="B2783" s="7" t="s">
        <v>6297</v>
      </c>
      <c r="C2783" s="7">
        <v>508989</v>
      </c>
      <c r="D2783" s="7" t="s">
        <v>6298</v>
      </c>
      <c r="E2783" s="7" t="s">
        <v>2737</v>
      </c>
    </row>
    <row r="2784" spans="2:5">
      <c r="B2784" s="7" t="s">
        <v>6299</v>
      </c>
      <c r="C2784" s="7">
        <v>538668</v>
      </c>
      <c r="D2784" s="7" t="s">
        <v>2213</v>
      </c>
      <c r="E2784" s="7" t="s">
        <v>2230</v>
      </c>
    </row>
    <row r="2785" spans="2:5">
      <c r="B2785" s="7" t="s">
        <v>6300</v>
      </c>
      <c r="C2785" s="7">
        <v>523242</v>
      </c>
      <c r="D2785" s="7" t="s">
        <v>2213</v>
      </c>
      <c r="E2785" s="7" t="s">
        <v>2639</v>
      </c>
    </row>
    <row r="2786" spans="2:5">
      <c r="B2786" s="7" t="s">
        <v>6301</v>
      </c>
      <c r="C2786" s="7">
        <v>534309</v>
      </c>
      <c r="D2786" s="7" t="s">
        <v>6302</v>
      </c>
      <c r="E2786" s="7" t="s">
        <v>2611</v>
      </c>
    </row>
    <row r="2787" spans="2:5">
      <c r="B2787" s="7" t="s">
        <v>6303</v>
      </c>
      <c r="C2787" s="7">
        <v>534309</v>
      </c>
      <c r="D2787" s="7" t="s">
        <v>6302</v>
      </c>
      <c r="E2787" s="7" t="s">
        <v>2611</v>
      </c>
    </row>
    <row r="2788" spans="2:5">
      <c r="B2788" s="7" t="s">
        <v>6304</v>
      </c>
      <c r="C2788" s="7">
        <v>519506</v>
      </c>
      <c r="D2788" s="7" t="s">
        <v>2213</v>
      </c>
      <c r="E2788" s="7" t="s">
        <v>2273</v>
      </c>
    </row>
    <row r="2789" spans="2:5">
      <c r="B2789" s="7" t="s">
        <v>6305</v>
      </c>
      <c r="C2789" s="7">
        <v>531452</v>
      </c>
      <c r="D2789" s="7" t="s">
        <v>2213</v>
      </c>
      <c r="E2789" s="7" t="s">
        <v>2230</v>
      </c>
    </row>
    <row r="2790" spans="2:5">
      <c r="B2790" s="7" t="s">
        <v>6306</v>
      </c>
      <c r="C2790" s="7">
        <v>500294</v>
      </c>
      <c r="D2790" s="7" t="s">
        <v>6307</v>
      </c>
      <c r="E2790" s="7" t="s">
        <v>2611</v>
      </c>
    </row>
    <row r="2791" spans="2:5">
      <c r="B2791" s="7" t="s">
        <v>6308</v>
      </c>
      <c r="C2791" s="7">
        <v>502168</v>
      </c>
      <c r="D2791" s="7" t="s">
        <v>6309</v>
      </c>
      <c r="E2791" s="7" t="s">
        <v>2226</v>
      </c>
    </row>
    <row r="2792" spans="2:5">
      <c r="B2792" s="7" t="s">
        <v>6310</v>
      </c>
      <c r="C2792" s="7">
        <v>530557</v>
      </c>
      <c r="D2792" s="7" t="s">
        <v>2213</v>
      </c>
      <c r="E2792" s="7" t="s">
        <v>2196</v>
      </c>
    </row>
    <row r="2793" spans="2:5">
      <c r="B2793" s="7" t="s">
        <v>6311</v>
      </c>
      <c r="C2793" s="7">
        <v>511535</v>
      </c>
      <c r="D2793" s="7" t="s">
        <v>2213</v>
      </c>
      <c r="E2793" s="7" t="s">
        <v>2196</v>
      </c>
    </row>
    <row r="2794" spans="2:5">
      <c r="B2794" s="7" t="s">
        <v>6312</v>
      </c>
      <c r="C2794" s="7">
        <v>532649</v>
      </c>
      <c r="D2794" s="7" t="s">
        <v>6313</v>
      </c>
      <c r="E2794" s="7" t="s">
        <v>2251</v>
      </c>
    </row>
    <row r="2795" spans="2:5">
      <c r="B2795" s="7" t="s">
        <v>6314</v>
      </c>
      <c r="C2795" s="7">
        <v>508670</v>
      </c>
      <c r="D2795" s="7" t="s">
        <v>2213</v>
      </c>
      <c r="E2795" s="7" t="s">
        <v>2620</v>
      </c>
    </row>
    <row r="2796" spans="2:5">
      <c r="B2796" s="7" t="s">
        <v>6315</v>
      </c>
      <c r="C2796" s="7">
        <v>531049</v>
      </c>
      <c r="D2796" s="7" t="s">
        <v>2213</v>
      </c>
      <c r="E2796" s="7" t="s">
        <v>2741</v>
      </c>
    </row>
    <row r="2797" spans="2:5">
      <c r="B2797" s="7" t="s">
        <v>6316</v>
      </c>
      <c r="C2797" s="7">
        <v>539409</v>
      </c>
      <c r="D2797" s="7" t="s">
        <v>2213</v>
      </c>
      <c r="E2797" s="7" t="s">
        <v>2235</v>
      </c>
    </row>
    <row r="2798" spans="2:5">
      <c r="B2798" s="7" t="s">
        <v>6317</v>
      </c>
      <c r="C2798" s="7">
        <v>537838</v>
      </c>
      <c r="D2798" s="7" t="s">
        <v>2213</v>
      </c>
      <c r="E2798" s="7" t="s">
        <v>2235</v>
      </c>
    </row>
    <row r="2799" spans="2:5">
      <c r="B2799" s="7" t="s">
        <v>6318</v>
      </c>
      <c r="C2799" s="7">
        <v>519560</v>
      </c>
      <c r="D2799" s="7" t="s">
        <v>2213</v>
      </c>
      <c r="E2799" s="7" t="s">
        <v>2411</v>
      </c>
    </row>
    <row r="2800" spans="2:5">
      <c r="B2800" s="7" t="s">
        <v>6319</v>
      </c>
      <c r="C2800" s="7">
        <v>539016</v>
      </c>
      <c r="D2800" s="7" t="s">
        <v>2213</v>
      </c>
      <c r="E2800" s="7" t="s">
        <v>2230</v>
      </c>
    </row>
    <row r="2801" spans="2:5">
      <c r="B2801" s="7" t="s">
        <v>6320</v>
      </c>
      <c r="C2801" s="7">
        <v>532864</v>
      </c>
      <c r="D2801" s="7" t="s">
        <v>6321</v>
      </c>
      <c r="E2801" s="7" t="s">
        <v>3133</v>
      </c>
    </row>
    <row r="2802" spans="2:5">
      <c r="B2802" s="7" t="s">
        <v>6322</v>
      </c>
      <c r="C2802" s="7">
        <v>504112</v>
      </c>
      <c r="D2802" s="7" t="s">
        <v>6323</v>
      </c>
      <c r="E2802" s="7" t="s">
        <v>3840</v>
      </c>
    </row>
    <row r="2803" spans="2:5">
      <c r="B2803" s="7" t="s">
        <v>6324</v>
      </c>
      <c r="C2803" s="7">
        <v>514332</v>
      </c>
      <c r="D2803" s="7" t="s">
        <v>2213</v>
      </c>
      <c r="E2803" s="7" t="s">
        <v>2299</v>
      </c>
    </row>
    <row r="2804" spans="2:5">
      <c r="B2804" s="7" t="s">
        <v>6325</v>
      </c>
      <c r="C2804" s="7">
        <v>526195</v>
      </c>
      <c r="D2804" s="7" t="s">
        <v>2213</v>
      </c>
      <c r="E2804" s="7" t="s">
        <v>2327</v>
      </c>
    </row>
    <row r="2805" spans="2:5">
      <c r="B2805" s="7" t="s">
        <v>6326</v>
      </c>
      <c r="C2805" s="7">
        <v>526195</v>
      </c>
      <c r="D2805" s="7" t="s">
        <v>2213</v>
      </c>
      <c r="E2805" s="7" t="s">
        <v>2327</v>
      </c>
    </row>
    <row r="2806" spans="2:5">
      <c r="B2806" s="7" t="s">
        <v>6327</v>
      </c>
      <c r="C2806" s="7">
        <v>542665</v>
      </c>
      <c r="D2806" s="7" t="s">
        <v>6328</v>
      </c>
      <c r="E2806" s="7" t="s">
        <v>2373</v>
      </c>
    </row>
    <row r="2807" spans="2:5">
      <c r="B2807" s="7" t="s">
        <v>6329</v>
      </c>
      <c r="C2807" s="7">
        <v>512522</v>
      </c>
      <c r="D2807" s="7" t="s">
        <v>2213</v>
      </c>
      <c r="E2807" s="7" t="s">
        <v>2235</v>
      </c>
    </row>
    <row r="2808" spans="2:5">
      <c r="B2808" s="7" t="s">
        <v>6330</v>
      </c>
      <c r="C2808" s="7">
        <v>505355</v>
      </c>
      <c r="D2808" s="7" t="s">
        <v>6331</v>
      </c>
      <c r="E2808" s="7" t="s">
        <v>2634</v>
      </c>
    </row>
    <row r="2809" spans="2:5">
      <c r="B2809" s="7" t="s">
        <v>6332</v>
      </c>
      <c r="C2809" s="7">
        <v>500790</v>
      </c>
      <c r="D2809" s="7" t="s">
        <v>6333</v>
      </c>
      <c r="E2809" s="7" t="s">
        <v>2273</v>
      </c>
    </row>
    <row r="2810" spans="2:5">
      <c r="B2810" s="7" t="s">
        <v>6334</v>
      </c>
      <c r="C2810" s="7">
        <v>500790</v>
      </c>
      <c r="D2810" s="7" t="s">
        <v>6333</v>
      </c>
      <c r="E2810" s="7" t="s">
        <v>2273</v>
      </c>
    </row>
    <row r="2811" spans="2:5">
      <c r="B2811" s="7" t="s">
        <v>6335</v>
      </c>
      <c r="C2811" s="7">
        <v>509040</v>
      </c>
      <c r="D2811" s="7" t="s">
        <v>2213</v>
      </c>
      <c r="E2811" s="7" t="s">
        <v>2306</v>
      </c>
    </row>
    <row r="2812" spans="2:5">
      <c r="B2812" s="7" t="s">
        <v>6336</v>
      </c>
      <c r="C2812" s="7">
        <v>509040</v>
      </c>
      <c r="D2812" s="7" t="s">
        <v>2213</v>
      </c>
      <c r="E2812" s="7" t="s">
        <v>2306</v>
      </c>
    </row>
    <row r="2813" spans="2:5">
      <c r="B2813" s="7" t="s">
        <v>6337</v>
      </c>
      <c r="C2813" s="7">
        <v>542117</v>
      </c>
      <c r="D2813" s="7" t="s">
        <v>2213</v>
      </c>
      <c r="E2813" s="7" t="s">
        <v>2304</v>
      </c>
    </row>
    <row r="2814" spans="2:5">
      <c r="B2814" s="7" t="s">
        <v>6338</v>
      </c>
      <c r="C2814" s="7">
        <v>511658</v>
      </c>
      <c r="D2814" s="7" t="s">
        <v>2213</v>
      </c>
      <c r="E2814" s="7" t="s">
        <v>2306</v>
      </c>
    </row>
    <row r="2815" spans="2:5">
      <c r="B2815" s="7" t="s">
        <v>6339</v>
      </c>
      <c r="C2815" s="7">
        <v>523558</v>
      </c>
      <c r="D2815" s="7" t="s">
        <v>2213</v>
      </c>
      <c r="E2815" s="7" t="s">
        <v>2755</v>
      </c>
    </row>
    <row r="2816" spans="2:5">
      <c r="B2816" s="7" t="s">
        <v>6340</v>
      </c>
      <c r="C2816" s="7">
        <v>532798</v>
      </c>
      <c r="D2816" s="7" t="s">
        <v>6341</v>
      </c>
      <c r="E2816" s="7" t="s">
        <v>2379</v>
      </c>
    </row>
    <row r="2817" spans="2:5">
      <c r="B2817" s="7" t="s">
        <v>6342</v>
      </c>
      <c r="C2817" s="7">
        <v>532887</v>
      </c>
      <c r="D2817" s="7" t="s">
        <v>6343</v>
      </c>
      <c r="E2817" s="7" t="s">
        <v>2256</v>
      </c>
    </row>
    <row r="2818" spans="2:5">
      <c r="B2818" s="7" t="s">
        <v>6344</v>
      </c>
      <c r="C2818" s="7">
        <v>524558</v>
      </c>
      <c r="D2818" s="7" t="s">
        <v>6345</v>
      </c>
      <c r="E2818" s="7" t="s">
        <v>2251</v>
      </c>
    </row>
    <row r="2819" spans="2:5">
      <c r="B2819" s="7" t="s">
        <v>6346</v>
      </c>
      <c r="C2819" s="7">
        <v>532529</v>
      </c>
      <c r="D2819" s="7" t="s">
        <v>6347</v>
      </c>
      <c r="E2819" s="7" t="s">
        <v>2952</v>
      </c>
    </row>
    <row r="2820" spans="2:5">
      <c r="B2820" s="7" t="s">
        <v>6348</v>
      </c>
      <c r="C2820" s="7">
        <v>540243</v>
      </c>
      <c r="D2820" s="7" t="s">
        <v>2213</v>
      </c>
      <c r="E2820" s="7" t="s">
        <v>2235</v>
      </c>
    </row>
    <row r="2821" spans="2:5">
      <c r="B2821" s="7" t="s">
        <v>6349</v>
      </c>
      <c r="C2821" s="7">
        <v>508867</v>
      </c>
      <c r="D2821" s="7" t="s">
        <v>2213</v>
      </c>
      <c r="E2821" s="7" t="s">
        <v>2306</v>
      </c>
    </row>
    <row r="2822" spans="2:5">
      <c r="B2822" s="7" t="s">
        <v>6350</v>
      </c>
      <c r="C2822" s="7">
        <v>501479</v>
      </c>
      <c r="D2822" s="7" t="s">
        <v>2213</v>
      </c>
      <c r="E2822" s="7" t="s">
        <v>2235</v>
      </c>
    </row>
    <row r="2823" spans="2:5">
      <c r="B2823" s="7" t="s">
        <v>6351</v>
      </c>
      <c r="C2823" s="7">
        <v>536644</v>
      </c>
      <c r="D2823" s="7" t="s">
        <v>2213</v>
      </c>
      <c r="E2823" s="7" t="s">
        <v>2235</v>
      </c>
    </row>
    <row r="2824" spans="2:5">
      <c r="B2824" s="7" t="s">
        <v>6352</v>
      </c>
      <c r="C2824" s="7">
        <v>540900</v>
      </c>
      <c r="D2824" s="7" t="s">
        <v>6353</v>
      </c>
      <c r="E2824" s="7" t="s">
        <v>2199</v>
      </c>
    </row>
    <row r="2825" spans="2:5">
      <c r="B2825" s="7" t="s">
        <v>6354</v>
      </c>
      <c r="C2825" s="7">
        <v>532416</v>
      </c>
      <c r="D2825" s="7" t="s">
        <v>6355</v>
      </c>
      <c r="E2825" s="7" t="s">
        <v>2737</v>
      </c>
    </row>
    <row r="2826" spans="2:5">
      <c r="B2826" s="7" t="s">
        <v>6356</v>
      </c>
      <c r="C2826" s="7">
        <v>538874</v>
      </c>
      <c r="D2826" s="7" t="s">
        <v>2213</v>
      </c>
      <c r="E2826" s="7" t="s">
        <v>2196</v>
      </c>
    </row>
    <row r="2827" spans="2:5">
      <c r="B2827" s="7" t="s">
        <v>6357</v>
      </c>
      <c r="C2827" s="7">
        <v>524774</v>
      </c>
      <c r="D2827" s="7" t="s">
        <v>2213</v>
      </c>
      <c r="E2827" s="7" t="s">
        <v>2251</v>
      </c>
    </row>
    <row r="2828" spans="2:5">
      <c r="B2828" s="7" t="s">
        <v>6358</v>
      </c>
      <c r="C2828" s="7">
        <v>517554</v>
      </c>
      <c r="D2828" s="7" t="s">
        <v>2213</v>
      </c>
      <c r="E2828" s="7" t="s">
        <v>2293</v>
      </c>
    </row>
    <row r="2829" spans="2:5">
      <c r="B2829" s="7" t="s">
        <v>6359</v>
      </c>
      <c r="C2829" s="7">
        <v>533098</v>
      </c>
      <c r="D2829" s="7" t="s">
        <v>6360</v>
      </c>
      <c r="E2829" s="7" t="s">
        <v>2352</v>
      </c>
    </row>
    <row r="2830" spans="2:5">
      <c r="B2830" s="7" t="s">
        <v>6361</v>
      </c>
      <c r="C2830" s="7">
        <v>526721</v>
      </c>
      <c r="D2830" s="7" t="s">
        <v>2213</v>
      </c>
      <c r="E2830" s="7" t="s">
        <v>2391</v>
      </c>
    </row>
    <row r="2831" spans="2:5">
      <c r="B2831" s="7" t="s">
        <v>6362</v>
      </c>
      <c r="C2831" s="7">
        <v>523209</v>
      </c>
      <c r="D2831" s="7" t="s">
        <v>2213</v>
      </c>
      <c r="E2831" s="7" t="s">
        <v>2230</v>
      </c>
    </row>
    <row r="2832" spans="2:5">
      <c r="B2832" s="7" t="s">
        <v>6363</v>
      </c>
      <c r="C2832" s="7">
        <v>512103</v>
      </c>
      <c r="D2832" s="7" t="s">
        <v>2213</v>
      </c>
      <c r="E2832" s="7" t="s">
        <v>2741</v>
      </c>
    </row>
    <row r="2833" spans="2:5">
      <c r="B2833" s="7" t="s">
        <v>6364</v>
      </c>
      <c r="C2833" s="7">
        <v>531083</v>
      </c>
      <c r="D2833" s="7" t="s">
        <v>2213</v>
      </c>
      <c r="E2833" s="7" t="s">
        <v>2306</v>
      </c>
    </row>
    <row r="2834" spans="2:5">
      <c r="B2834" s="7" t="s">
        <v>6365</v>
      </c>
      <c r="C2834" s="7">
        <v>500304</v>
      </c>
      <c r="D2834" s="7" t="s">
        <v>6366</v>
      </c>
      <c r="E2834" s="7" t="s">
        <v>2698</v>
      </c>
    </row>
    <row r="2835" spans="2:5">
      <c r="B2835" s="7" t="s">
        <v>6367</v>
      </c>
      <c r="C2835" s="7">
        <v>532541</v>
      </c>
      <c r="D2835" s="7" t="s">
        <v>6368</v>
      </c>
      <c r="E2835" s="7" t="s">
        <v>2199</v>
      </c>
    </row>
    <row r="2836" spans="2:5">
      <c r="B2836" s="7" t="s">
        <v>6369</v>
      </c>
      <c r="C2836" s="7">
        <v>526159</v>
      </c>
      <c r="D2836" s="7" t="s">
        <v>2213</v>
      </c>
      <c r="E2836" s="7" t="s">
        <v>2235</v>
      </c>
    </row>
    <row r="2837" spans="2:5">
      <c r="B2837" s="7" t="s">
        <v>6370</v>
      </c>
      <c r="C2837" s="7">
        <v>531272</v>
      </c>
      <c r="D2837" s="7" t="s">
        <v>2213</v>
      </c>
      <c r="E2837" s="7" t="s">
        <v>2230</v>
      </c>
    </row>
    <row r="2838" spans="2:5">
      <c r="B2838" s="7" t="s">
        <v>6371</v>
      </c>
      <c r="C2838" s="7">
        <v>530377</v>
      </c>
      <c r="D2838" s="7" t="s">
        <v>6372</v>
      </c>
      <c r="E2838" s="7" t="s">
        <v>2299</v>
      </c>
    </row>
    <row r="2839" spans="2:5">
      <c r="B2839" s="7" t="s">
        <v>6373</v>
      </c>
      <c r="C2839" s="7">
        <v>542231</v>
      </c>
      <c r="D2839" s="7" t="s">
        <v>6374</v>
      </c>
      <c r="E2839" s="7" t="s">
        <v>2299</v>
      </c>
    </row>
    <row r="2840" spans="2:5">
      <c r="B2840" s="7" t="s">
        <v>6375</v>
      </c>
      <c r="C2840" s="7">
        <v>502294</v>
      </c>
      <c r="D2840" s="7" t="s">
        <v>2213</v>
      </c>
      <c r="E2840" s="7" t="s">
        <v>2741</v>
      </c>
    </row>
    <row r="2841" spans="2:5">
      <c r="B2841" s="7" t="s">
        <v>6376</v>
      </c>
      <c r="C2841" s="7">
        <v>530129</v>
      </c>
      <c r="D2841" s="7" t="s">
        <v>2213</v>
      </c>
      <c r="E2841" s="7" t="s">
        <v>2536</v>
      </c>
    </row>
    <row r="2842" spans="2:5">
      <c r="B2842" s="7" t="s">
        <v>6377</v>
      </c>
      <c r="C2842" s="7">
        <v>523385</v>
      </c>
      <c r="D2842" s="7" t="s">
        <v>6378</v>
      </c>
      <c r="E2842" s="7" t="s">
        <v>2333</v>
      </c>
    </row>
    <row r="2843" spans="2:5">
      <c r="B2843" s="7" t="s">
        <v>6379</v>
      </c>
      <c r="C2843" s="7">
        <v>512004</v>
      </c>
      <c r="D2843" s="7" t="s">
        <v>2213</v>
      </c>
      <c r="E2843" s="7" t="s">
        <v>2634</v>
      </c>
    </row>
    <row r="2844" spans="2:5">
      <c r="B2844" s="7" t="s">
        <v>6380</v>
      </c>
      <c r="C2844" s="7">
        <v>531598</v>
      </c>
      <c r="D2844" s="7" t="s">
        <v>2213</v>
      </c>
      <c r="E2844" s="7" t="s">
        <v>2273</v>
      </c>
    </row>
    <row r="2845" spans="2:5">
      <c r="B2845" s="7" t="s">
        <v>6381</v>
      </c>
      <c r="C2845" s="7">
        <v>530971</v>
      </c>
      <c r="D2845" s="7" t="s">
        <v>2213</v>
      </c>
      <c r="E2845" s="7" t="s">
        <v>2235</v>
      </c>
    </row>
    <row r="2846" spans="2:5">
      <c r="B2846" s="7" t="s">
        <v>6382</v>
      </c>
      <c r="C2846" s="7">
        <v>511714</v>
      </c>
      <c r="D2846" s="7" t="s">
        <v>2213</v>
      </c>
      <c r="E2846" s="7" t="s">
        <v>2299</v>
      </c>
    </row>
    <row r="2847" spans="2:5">
      <c r="B2847" s="7" t="s">
        <v>6383</v>
      </c>
      <c r="C2847" s="7">
        <v>539843</v>
      </c>
      <c r="D2847" s="7" t="s">
        <v>2213</v>
      </c>
      <c r="E2847" s="7" t="s">
        <v>2199</v>
      </c>
    </row>
    <row r="2848" spans="2:5">
      <c r="B2848" s="7" t="s">
        <v>6384</v>
      </c>
      <c r="C2848" s="7">
        <v>532986</v>
      </c>
      <c r="D2848" s="7" t="s">
        <v>2213</v>
      </c>
      <c r="E2848" s="7" t="s">
        <v>2611</v>
      </c>
    </row>
    <row r="2849" spans="2:5">
      <c r="B2849" s="7" t="s">
        <v>6385</v>
      </c>
      <c r="C2849" s="7" t="s">
        <v>2213</v>
      </c>
      <c r="D2849" s="7" t="s">
        <v>6386</v>
      </c>
      <c r="E2849" s="7" t="s">
        <v>2304</v>
      </c>
    </row>
    <row r="2850" spans="2:5">
      <c r="B2850" s="7" t="s">
        <v>6387</v>
      </c>
      <c r="C2850" s="7">
        <v>512425</v>
      </c>
      <c r="D2850" s="7" t="s">
        <v>2213</v>
      </c>
      <c r="E2850" s="7" t="s">
        <v>2235</v>
      </c>
    </row>
    <row r="2851" spans="2:5">
      <c r="B2851" s="7" t="s">
        <v>6388</v>
      </c>
      <c r="C2851" s="7">
        <v>500307</v>
      </c>
      <c r="D2851" s="7" t="s">
        <v>2213</v>
      </c>
      <c r="E2851" s="7" t="s">
        <v>2634</v>
      </c>
    </row>
    <row r="2852" spans="2:5">
      <c r="B2852" s="7" t="s">
        <v>6389</v>
      </c>
      <c r="C2852" s="7">
        <v>539311</v>
      </c>
      <c r="D2852" s="7" t="s">
        <v>2213</v>
      </c>
      <c r="E2852" s="7" t="s">
        <v>2196</v>
      </c>
    </row>
    <row r="2853" spans="2:5">
      <c r="B2853" s="7" t="s">
        <v>6390</v>
      </c>
      <c r="C2853" s="7">
        <v>539311</v>
      </c>
      <c r="D2853" s="7" t="s">
        <v>2213</v>
      </c>
      <c r="E2853" s="7" t="s">
        <v>2196</v>
      </c>
    </row>
    <row r="2854" spans="2:5">
      <c r="B2854" s="7" t="s">
        <v>6391</v>
      </c>
      <c r="C2854" s="7">
        <v>532722</v>
      </c>
      <c r="D2854" s="7" t="s">
        <v>6392</v>
      </c>
      <c r="E2854" s="7" t="s">
        <v>2490</v>
      </c>
    </row>
    <row r="2855" spans="2:5">
      <c r="B2855" s="7" t="s">
        <v>6393</v>
      </c>
      <c r="C2855" s="7">
        <v>533202</v>
      </c>
      <c r="D2855" s="7" t="s">
        <v>6394</v>
      </c>
      <c r="E2855" s="7" t="s">
        <v>2299</v>
      </c>
    </row>
    <row r="2856" spans="2:5">
      <c r="B2856" s="7" t="s">
        <v>6395</v>
      </c>
      <c r="C2856" s="7">
        <v>508875</v>
      </c>
      <c r="D2856" s="7" t="s">
        <v>2213</v>
      </c>
      <c r="E2856" s="7" t="s">
        <v>2634</v>
      </c>
    </row>
    <row r="2857" spans="2:5">
      <c r="B2857" s="7" t="s">
        <v>6396</v>
      </c>
      <c r="C2857" s="7">
        <v>532854</v>
      </c>
      <c r="D2857" s="7" t="s">
        <v>6397</v>
      </c>
      <c r="E2857" s="7" t="s">
        <v>2221</v>
      </c>
    </row>
    <row r="2858" spans="2:5">
      <c r="B2858" s="7" t="s">
        <v>6398</v>
      </c>
      <c r="C2858" s="7">
        <v>532698</v>
      </c>
      <c r="D2858" s="7" t="s">
        <v>6399</v>
      </c>
      <c r="E2858" s="7" t="s">
        <v>2228</v>
      </c>
    </row>
    <row r="2859" spans="2:5">
      <c r="B2859" s="7" t="s">
        <v>6400</v>
      </c>
      <c r="C2859" s="7" t="s">
        <v>2213</v>
      </c>
      <c r="D2859" s="7" t="s">
        <v>6401</v>
      </c>
      <c r="E2859" s="7" t="s">
        <v>2224</v>
      </c>
    </row>
    <row r="2860" spans="2:5">
      <c r="B2860" s="7" t="s">
        <v>6402</v>
      </c>
      <c r="C2860" s="7">
        <v>506532</v>
      </c>
      <c r="D2860" s="7" t="s">
        <v>2213</v>
      </c>
      <c r="E2860" s="7" t="s">
        <v>2373</v>
      </c>
    </row>
    <row r="2861" spans="2:5">
      <c r="B2861" s="7" t="s">
        <v>6403</v>
      </c>
      <c r="C2861" s="7">
        <v>506532</v>
      </c>
      <c r="D2861" s="7" t="s">
        <v>2213</v>
      </c>
      <c r="E2861" s="7" t="s">
        <v>2373</v>
      </c>
    </row>
    <row r="2862" spans="2:5">
      <c r="B2862" s="7" t="s">
        <v>6404</v>
      </c>
      <c r="C2862" s="7">
        <v>512381</v>
      </c>
      <c r="D2862" s="7" t="s">
        <v>2213</v>
      </c>
      <c r="E2862" s="7" t="s">
        <v>2235</v>
      </c>
    </row>
    <row r="2863" spans="2:5">
      <c r="B2863" s="7" t="s">
        <v>6405</v>
      </c>
      <c r="C2863" s="7">
        <v>512245</v>
      </c>
      <c r="D2863" s="7" t="s">
        <v>2213</v>
      </c>
      <c r="E2863" s="7" t="s">
        <v>2634</v>
      </c>
    </row>
    <row r="2864" spans="2:5">
      <c r="B2864" s="7" t="s">
        <v>6406</v>
      </c>
      <c r="C2864" s="7">
        <v>538772</v>
      </c>
      <c r="D2864" s="7" t="s">
        <v>2213</v>
      </c>
      <c r="E2864" s="7" t="s">
        <v>2230</v>
      </c>
    </row>
    <row r="2865" spans="2:5">
      <c r="B2865" s="7" t="s">
        <v>6407</v>
      </c>
      <c r="C2865" s="7">
        <v>519494</v>
      </c>
      <c r="D2865" s="7" t="s">
        <v>6408</v>
      </c>
      <c r="E2865" s="7" t="s">
        <v>2462</v>
      </c>
    </row>
    <row r="2866" spans="2:5">
      <c r="B2866" s="7" t="s">
        <v>6409</v>
      </c>
      <c r="C2866" s="7">
        <v>513683</v>
      </c>
      <c r="D2866" s="7" t="s">
        <v>6410</v>
      </c>
      <c r="E2866" s="7" t="s">
        <v>2352</v>
      </c>
    </row>
    <row r="2867" spans="2:5">
      <c r="B2867" s="7" t="s">
        <v>6411</v>
      </c>
      <c r="C2867" s="7">
        <v>513683</v>
      </c>
      <c r="D2867" s="7" t="s">
        <v>6412</v>
      </c>
      <c r="E2867" s="7" t="s">
        <v>2352</v>
      </c>
    </row>
    <row r="2868" spans="2:5">
      <c r="B2868" s="7" t="s">
        <v>6413</v>
      </c>
      <c r="C2868" s="7">
        <v>526371</v>
      </c>
      <c r="D2868" s="7" t="s">
        <v>6414</v>
      </c>
      <c r="E2868" s="7" t="s">
        <v>2193</v>
      </c>
    </row>
    <row r="2869" spans="2:5">
      <c r="B2869" s="7" t="s">
        <v>6415</v>
      </c>
      <c r="C2869" s="7">
        <v>500730</v>
      </c>
      <c r="D2869" s="7" t="s">
        <v>6416</v>
      </c>
      <c r="E2869" s="7" t="s">
        <v>2373</v>
      </c>
    </row>
    <row r="2870" spans="2:5">
      <c r="B2870" s="7" t="s">
        <v>6417</v>
      </c>
      <c r="C2870" s="7">
        <v>532481</v>
      </c>
      <c r="D2870" s="7" t="s">
        <v>6418</v>
      </c>
      <c r="E2870" s="7" t="s">
        <v>2808</v>
      </c>
    </row>
    <row r="2871" spans="2:5">
      <c r="B2871" s="7" t="s">
        <v>6419</v>
      </c>
      <c r="C2871" s="7" t="s">
        <v>2213</v>
      </c>
      <c r="D2871" s="7" t="s">
        <v>6420</v>
      </c>
      <c r="E2871" s="7" t="s">
        <v>2304</v>
      </c>
    </row>
    <row r="2872" spans="2:5">
      <c r="B2872" s="7" t="s">
        <v>6421</v>
      </c>
      <c r="C2872" s="7">
        <v>524414</v>
      </c>
      <c r="D2872" s="7" t="s">
        <v>2213</v>
      </c>
      <c r="E2872" s="7" t="s">
        <v>2235</v>
      </c>
    </row>
    <row r="2873" spans="2:5">
      <c r="B2873" s="7" t="s">
        <v>6422</v>
      </c>
      <c r="C2873" s="7">
        <v>534615</v>
      </c>
      <c r="D2873" s="7" t="s">
        <v>6423</v>
      </c>
      <c r="E2873" s="7" t="s">
        <v>2534</v>
      </c>
    </row>
    <row r="2874" spans="2:5">
      <c r="B2874" s="7" t="s">
        <v>6424</v>
      </c>
      <c r="C2874" s="7">
        <v>542628</v>
      </c>
      <c r="D2874" s="7" t="s">
        <v>6425</v>
      </c>
      <c r="E2874" s="7" t="s">
        <v>2579</v>
      </c>
    </row>
    <row r="2875" spans="2:5">
      <c r="B2875" s="7" t="s">
        <v>6426</v>
      </c>
      <c r="C2875" s="7">
        <v>539110</v>
      </c>
      <c r="D2875" s="7" t="s">
        <v>2213</v>
      </c>
      <c r="E2875" s="7" t="s">
        <v>2230</v>
      </c>
    </row>
    <row r="2876" spans="2:5">
      <c r="B2876" s="7" t="s">
        <v>6427</v>
      </c>
      <c r="C2876" s="7">
        <v>540698</v>
      </c>
      <c r="D2876" s="7" t="s">
        <v>2213</v>
      </c>
      <c r="E2876" s="7" t="s">
        <v>2235</v>
      </c>
    </row>
    <row r="2877" spans="2:5">
      <c r="B2877" s="7" t="s">
        <v>6428</v>
      </c>
      <c r="C2877" s="7">
        <v>531465</v>
      </c>
      <c r="D2877" s="7" t="s">
        <v>2213</v>
      </c>
      <c r="E2877" s="7" t="s">
        <v>2235</v>
      </c>
    </row>
    <row r="2878" spans="2:5">
      <c r="B2878" s="7" t="s">
        <v>6429</v>
      </c>
      <c r="C2878" s="7">
        <v>513566</v>
      </c>
      <c r="D2878" s="7" t="s">
        <v>2213</v>
      </c>
      <c r="E2878" s="7" t="s">
        <v>2245</v>
      </c>
    </row>
    <row r="2879" spans="2:5">
      <c r="B2879" s="7" t="s">
        <v>6430</v>
      </c>
      <c r="C2879" s="7">
        <v>530733</v>
      </c>
      <c r="D2879" s="7" t="s">
        <v>2213</v>
      </c>
      <c r="E2879" s="7" t="s">
        <v>2737</v>
      </c>
    </row>
    <row r="2880" spans="2:5">
      <c r="B2880" s="7" t="s">
        <v>6431</v>
      </c>
      <c r="C2880" s="7">
        <v>530733</v>
      </c>
      <c r="D2880" s="7" t="s">
        <v>2213</v>
      </c>
      <c r="E2880" s="7" t="s">
        <v>2737</v>
      </c>
    </row>
    <row r="2881" spans="2:5">
      <c r="B2881" s="7" t="s">
        <v>6432</v>
      </c>
      <c r="C2881" s="7">
        <v>500672</v>
      </c>
      <c r="D2881" s="7" t="s">
        <v>2213</v>
      </c>
      <c r="E2881" s="7" t="s">
        <v>2251</v>
      </c>
    </row>
    <row r="2882" spans="2:5">
      <c r="B2882" s="7" t="s">
        <v>6433</v>
      </c>
      <c r="C2882" s="7">
        <v>500672</v>
      </c>
      <c r="D2882" s="7" t="s">
        <v>2213</v>
      </c>
      <c r="E2882" s="7" t="s">
        <v>2251</v>
      </c>
    </row>
    <row r="2883" spans="2:5">
      <c r="B2883" s="7" t="s">
        <v>6434</v>
      </c>
      <c r="C2883" s="7">
        <v>530127</v>
      </c>
      <c r="D2883" s="7" t="s">
        <v>2213</v>
      </c>
      <c r="E2883" s="7" t="s">
        <v>2196</v>
      </c>
    </row>
    <row r="2884" spans="2:5">
      <c r="B2884" s="7" t="s">
        <v>6435</v>
      </c>
      <c r="C2884" s="7">
        <v>530367</v>
      </c>
      <c r="D2884" s="7" t="s">
        <v>6436</v>
      </c>
      <c r="E2884" s="7" t="s">
        <v>2221</v>
      </c>
    </row>
    <row r="2885" spans="2:5">
      <c r="B2885" s="7" t="s">
        <v>6437</v>
      </c>
      <c r="C2885" s="7">
        <v>535458</v>
      </c>
      <c r="D2885" s="7" t="s">
        <v>6438</v>
      </c>
      <c r="E2885" s="7" t="s">
        <v>2398</v>
      </c>
    </row>
    <row r="2886" spans="2:5">
      <c r="B2886" s="7" t="s">
        <v>6439</v>
      </c>
      <c r="C2886" s="7">
        <v>526723</v>
      </c>
      <c r="D2886" s="7" t="s">
        <v>2213</v>
      </c>
      <c r="E2886" s="7" t="s">
        <v>4383</v>
      </c>
    </row>
    <row r="2887" spans="2:5">
      <c r="B2887" s="7" t="s">
        <v>6440</v>
      </c>
      <c r="C2887" s="7">
        <v>532555</v>
      </c>
      <c r="D2887" s="7" t="s">
        <v>6441</v>
      </c>
      <c r="E2887" s="7" t="s">
        <v>2352</v>
      </c>
    </row>
    <row r="2888" spans="2:5">
      <c r="B2888" s="7" t="s">
        <v>6442</v>
      </c>
      <c r="C2888" s="7">
        <v>533015</v>
      </c>
      <c r="D2888" s="7" t="s">
        <v>6443</v>
      </c>
      <c r="E2888" s="7" t="s">
        <v>3160</v>
      </c>
    </row>
    <row r="2889" spans="2:5">
      <c r="B2889" s="7" t="s">
        <v>6444</v>
      </c>
      <c r="C2889" s="7">
        <v>533015</v>
      </c>
      <c r="D2889" s="7" t="s">
        <v>6443</v>
      </c>
      <c r="E2889" s="7" t="s">
        <v>3160</v>
      </c>
    </row>
    <row r="2890" spans="2:5">
      <c r="B2890" s="7" t="s">
        <v>6445</v>
      </c>
      <c r="C2890" s="7">
        <v>531209</v>
      </c>
      <c r="D2890" s="7" t="s">
        <v>6446</v>
      </c>
      <c r="E2890" s="7" t="s">
        <v>2306</v>
      </c>
    </row>
    <row r="2891" spans="2:5">
      <c r="B2891" s="7" t="s">
        <v>6447</v>
      </c>
      <c r="C2891" s="7">
        <v>531304</v>
      </c>
      <c r="D2891" s="7" t="s">
        <v>2213</v>
      </c>
      <c r="E2891" s="7" t="s">
        <v>2228</v>
      </c>
    </row>
    <row r="2892" spans="2:5">
      <c r="B2892" s="7" t="s">
        <v>6448</v>
      </c>
      <c r="C2892" s="7">
        <v>524764</v>
      </c>
      <c r="D2892" s="7" t="s">
        <v>2213</v>
      </c>
      <c r="E2892" s="7" t="s">
        <v>2261</v>
      </c>
    </row>
    <row r="2893" spans="2:5">
      <c r="B2893" s="7" t="s">
        <v>6449</v>
      </c>
      <c r="C2893" s="7">
        <v>524764</v>
      </c>
      <c r="D2893" s="7" t="s">
        <v>2213</v>
      </c>
      <c r="E2893" s="7" t="s">
        <v>2261</v>
      </c>
    </row>
    <row r="2894" spans="2:5">
      <c r="B2894" s="7" t="s">
        <v>6450</v>
      </c>
      <c r="C2894" s="7">
        <v>530219</v>
      </c>
      <c r="D2894" s="7" t="s">
        <v>2213</v>
      </c>
      <c r="E2894" s="7" t="s">
        <v>2327</v>
      </c>
    </row>
    <row r="2895" spans="2:5">
      <c r="B2895" s="7" t="s">
        <v>6451</v>
      </c>
      <c r="C2895" s="7">
        <v>531819</v>
      </c>
      <c r="D2895" s="7" t="s">
        <v>2213</v>
      </c>
      <c r="E2895" s="7" t="s">
        <v>2235</v>
      </c>
    </row>
    <row r="2896" spans="2:5">
      <c r="B2896" s="7" t="s">
        <v>6452</v>
      </c>
      <c r="C2896" s="7">
        <v>531819</v>
      </c>
      <c r="D2896" s="7" t="s">
        <v>2213</v>
      </c>
      <c r="E2896" s="7" t="s">
        <v>2235</v>
      </c>
    </row>
    <row r="2897" spans="2:5">
      <c r="B2897" s="7" t="s">
        <v>6453</v>
      </c>
      <c r="C2897" s="7">
        <v>504378</v>
      </c>
      <c r="D2897" s="7" t="s">
        <v>2213</v>
      </c>
      <c r="E2897" s="7" t="s">
        <v>2235</v>
      </c>
    </row>
    <row r="2898" spans="2:5">
      <c r="B2898" s="7" t="s">
        <v>6454</v>
      </c>
      <c r="C2898" s="7">
        <v>539116</v>
      </c>
      <c r="D2898" s="7" t="s">
        <v>2213</v>
      </c>
      <c r="E2898" s="7" t="s">
        <v>2235</v>
      </c>
    </row>
    <row r="2899" spans="2:5">
      <c r="B2899" s="7" t="s">
        <v>6455</v>
      </c>
      <c r="C2899" s="7">
        <v>512489</v>
      </c>
      <c r="D2899" s="7" t="s">
        <v>2213</v>
      </c>
      <c r="E2899" s="7" t="s">
        <v>2230</v>
      </c>
    </row>
    <row r="2900" spans="2:5">
      <c r="B2900" s="7" t="s">
        <v>6456</v>
      </c>
      <c r="C2900" s="7">
        <v>538547</v>
      </c>
      <c r="D2900" s="7" t="s">
        <v>2213</v>
      </c>
      <c r="E2900" s="7" t="s">
        <v>2462</v>
      </c>
    </row>
    <row r="2901" spans="2:5">
      <c r="B2901" s="7" t="s">
        <v>6457</v>
      </c>
      <c r="C2901" s="7">
        <v>533273</v>
      </c>
      <c r="D2901" s="7" t="s">
        <v>6458</v>
      </c>
      <c r="E2901" s="7" t="s">
        <v>2299</v>
      </c>
    </row>
    <row r="2902" spans="2:5">
      <c r="B2902" s="7" t="s">
        <v>6459</v>
      </c>
      <c r="C2902" s="7">
        <v>535657</v>
      </c>
      <c r="D2902" s="7" t="s">
        <v>2213</v>
      </c>
      <c r="E2902" s="7" t="s">
        <v>2199</v>
      </c>
    </row>
    <row r="2903" spans="2:5">
      <c r="B2903" s="7" t="s">
        <v>6460</v>
      </c>
      <c r="C2903" s="7">
        <v>519491</v>
      </c>
      <c r="D2903" s="7" t="s">
        <v>2213</v>
      </c>
      <c r="E2903" s="7" t="s">
        <v>2408</v>
      </c>
    </row>
    <row r="2904" spans="2:5">
      <c r="B2904" s="7" t="s">
        <v>6461</v>
      </c>
      <c r="C2904" s="7">
        <v>519491</v>
      </c>
      <c r="D2904" s="7" t="s">
        <v>2213</v>
      </c>
      <c r="E2904" s="7" t="s">
        <v>2408</v>
      </c>
    </row>
    <row r="2905" spans="2:5">
      <c r="B2905" s="7" t="s">
        <v>6462</v>
      </c>
      <c r="C2905" s="7">
        <v>538019</v>
      </c>
      <c r="D2905" s="7" t="s">
        <v>2213</v>
      </c>
      <c r="E2905" s="7" t="s">
        <v>2293</v>
      </c>
    </row>
    <row r="2906" spans="2:5">
      <c r="B2906" s="7" t="s">
        <v>6463</v>
      </c>
      <c r="C2906" s="7">
        <v>540405</v>
      </c>
      <c r="D2906" s="7" t="s">
        <v>2213</v>
      </c>
      <c r="E2906" s="7" t="s">
        <v>2293</v>
      </c>
    </row>
    <row r="2907" spans="2:5">
      <c r="B2907" s="7" t="s">
        <v>6464</v>
      </c>
      <c r="C2907" s="7">
        <v>533008</v>
      </c>
      <c r="D2907" s="7" t="s">
        <v>6465</v>
      </c>
      <c r="E2907" s="7" t="s">
        <v>2245</v>
      </c>
    </row>
    <row r="2908" spans="2:5">
      <c r="B2908" s="7" t="s">
        <v>6466</v>
      </c>
      <c r="C2908" s="7">
        <v>538894</v>
      </c>
      <c r="D2908" s="7" t="s">
        <v>2213</v>
      </c>
      <c r="E2908" s="7" t="s">
        <v>2196</v>
      </c>
    </row>
    <row r="2909" spans="2:5">
      <c r="B2909" s="7" t="s">
        <v>6467</v>
      </c>
      <c r="C2909" s="7">
        <v>540416</v>
      </c>
      <c r="D2909" s="7" t="s">
        <v>2213</v>
      </c>
      <c r="E2909" s="7" t="s">
        <v>2219</v>
      </c>
    </row>
    <row r="2910" spans="2:5">
      <c r="B2910" s="7" t="s">
        <v>6468</v>
      </c>
      <c r="C2910" s="7">
        <v>531996</v>
      </c>
      <c r="D2910" s="7" t="s">
        <v>2213</v>
      </c>
      <c r="E2910" s="7" t="s">
        <v>2230</v>
      </c>
    </row>
    <row r="2911" spans="2:5">
      <c r="B2911" s="7" t="s">
        <v>6469</v>
      </c>
      <c r="C2911" s="7">
        <v>530175</v>
      </c>
      <c r="D2911" s="7" t="s">
        <v>2213</v>
      </c>
      <c r="E2911" s="7" t="s">
        <v>2306</v>
      </c>
    </row>
    <row r="2912" spans="2:5">
      <c r="B2912" s="7" t="s">
        <v>6470</v>
      </c>
      <c r="C2912" s="7">
        <v>539570</v>
      </c>
      <c r="D2912" s="7" t="s">
        <v>2213</v>
      </c>
      <c r="E2912" s="7" t="s">
        <v>2199</v>
      </c>
    </row>
    <row r="2913" spans="2:5">
      <c r="B2913" s="7" t="s">
        <v>6471</v>
      </c>
      <c r="C2913" s="7">
        <v>500312</v>
      </c>
      <c r="D2913" s="7" t="s">
        <v>6472</v>
      </c>
      <c r="E2913" s="7" t="s">
        <v>2276</v>
      </c>
    </row>
    <row r="2914" spans="2:5">
      <c r="B2914" s="7" t="s">
        <v>6473</v>
      </c>
      <c r="C2914" s="7">
        <v>533106</v>
      </c>
      <c r="D2914" s="7" t="s">
        <v>6474</v>
      </c>
      <c r="E2914" s="7" t="s">
        <v>2276</v>
      </c>
    </row>
    <row r="2915" spans="2:5">
      <c r="B2915" s="7" t="s">
        <v>6475</v>
      </c>
      <c r="C2915" s="7">
        <v>500313</v>
      </c>
      <c r="D2915" s="7" t="s">
        <v>6476</v>
      </c>
      <c r="E2915" s="7" t="s">
        <v>2554</v>
      </c>
    </row>
    <row r="2916" spans="2:5">
      <c r="B2916" s="7" t="s">
        <v>6477</v>
      </c>
      <c r="C2916" s="7">
        <v>533106</v>
      </c>
      <c r="D2916" s="7" t="s">
        <v>6474</v>
      </c>
      <c r="E2916" s="7" t="s">
        <v>2276</v>
      </c>
    </row>
    <row r="2917" spans="2:5">
      <c r="B2917" s="7" t="s">
        <v>6478</v>
      </c>
      <c r="C2917" s="7">
        <v>526415</v>
      </c>
      <c r="D2917" s="7" t="s">
        <v>2213</v>
      </c>
      <c r="E2917" s="7" t="s">
        <v>2711</v>
      </c>
    </row>
    <row r="2918" spans="2:5">
      <c r="B2918" s="7" t="s">
        <v>6479</v>
      </c>
      <c r="C2918" s="7">
        <v>526415</v>
      </c>
      <c r="D2918" s="7" t="s">
        <v>2213</v>
      </c>
      <c r="E2918" s="7" t="s">
        <v>2711</v>
      </c>
    </row>
    <row r="2919" spans="2:5">
      <c r="B2919" s="7" t="s">
        <v>6480</v>
      </c>
      <c r="C2919" s="7">
        <v>532439</v>
      </c>
      <c r="D2919" s="7" t="s">
        <v>6481</v>
      </c>
      <c r="E2919" s="7" t="s">
        <v>2221</v>
      </c>
    </row>
    <row r="2920" spans="2:5">
      <c r="B2920" s="7" t="s">
        <v>6482</v>
      </c>
      <c r="C2920" s="7">
        <v>521105</v>
      </c>
      <c r="D2920" s="7" t="s">
        <v>2213</v>
      </c>
      <c r="E2920" s="7" t="s">
        <v>4971</v>
      </c>
    </row>
    <row r="2921" spans="2:5">
      <c r="B2921" s="7" t="s">
        <v>6483</v>
      </c>
      <c r="C2921" s="7">
        <v>534190</v>
      </c>
      <c r="D2921" s="7" t="s">
        <v>2213</v>
      </c>
      <c r="E2921" s="7" t="s">
        <v>2711</v>
      </c>
    </row>
    <row r="2922" spans="2:5">
      <c r="B2922" s="7" t="s">
        <v>6484</v>
      </c>
      <c r="C2922" s="7">
        <v>507609</v>
      </c>
      <c r="D2922" s="7" t="s">
        <v>2213</v>
      </c>
      <c r="E2922" s="7" t="s">
        <v>2411</v>
      </c>
    </row>
    <row r="2923" spans="2:5">
      <c r="B2923" s="7" t="s">
        <v>6485</v>
      </c>
      <c r="C2923" s="7">
        <v>531092</v>
      </c>
      <c r="D2923" s="7" t="s">
        <v>6486</v>
      </c>
      <c r="E2923" s="7" t="s">
        <v>2611</v>
      </c>
    </row>
    <row r="2924" spans="2:5">
      <c r="B2924" s="7" t="s">
        <v>6487</v>
      </c>
      <c r="C2924" s="7">
        <v>538537</v>
      </c>
      <c r="D2924" s="7" t="s">
        <v>2213</v>
      </c>
      <c r="E2924" s="7" t="s">
        <v>2235</v>
      </c>
    </row>
    <row r="2925" spans="2:5">
      <c r="B2925" s="7" t="s">
        <v>6488</v>
      </c>
      <c r="C2925" s="7">
        <v>520021</v>
      </c>
      <c r="D2925" s="7" t="s">
        <v>6489</v>
      </c>
      <c r="E2925" s="7" t="s">
        <v>2568</v>
      </c>
    </row>
    <row r="2926" spans="2:5">
      <c r="B2926" s="7" t="s">
        <v>6490</v>
      </c>
      <c r="C2926" s="7">
        <v>532880</v>
      </c>
      <c r="D2926" s="7" t="s">
        <v>6491</v>
      </c>
      <c r="E2926" s="7" t="s">
        <v>2299</v>
      </c>
    </row>
    <row r="2927" spans="2:5">
      <c r="B2927" s="7" t="s">
        <v>6492</v>
      </c>
      <c r="C2927" s="7" t="s">
        <v>2213</v>
      </c>
      <c r="D2927" s="7" t="s">
        <v>6493</v>
      </c>
      <c r="E2927" s="7" t="s">
        <v>2224</v>
      </c>
    </row>
    <row r="2928" spans="2:5">
      <c r="B2928" s="7" t="s">
        <v>6494</v>
      </c>
      <c r="C2928" s="7" t="s">
        <v>2213</v>
      </c>
      <c r="D2928" s="7" t="s">
        <v>6493</v>
      </c>
      <c r="E2928" s="7" t="s">
        <v>2224</v>
      </c>
    </row>
    <row r="2929" spans="2:5">
      <c r="B2929" s="7" t="s">
        <v>6495</v>
      </c>
      <c r="C2929" s="7">
        <v>531496</v>
      </c>
      <c r="D2929" s="7" t="s">
        <v>2213</v>
      </c>
      <c r="E2929" s="7" t="s">
        <v>2228</v>
      </c>
    </row>
    <row r="2930" spans="2:5">
      <c r="B2930" s="7" t="s">
        <v>6496</v>
      </c>
      <c r="C2930" s="7">
        <v>532167</v>
      </c>
      <c r="D2930" s="7" t="s">
        <v>2213</v>
      </c>
      <c r="E2930" s="7" t="s">
        <v>2261</v>
      </c>
    </row>
    <row r="2931" spans="2:5">
      <c r="B2931" s="7" t="s">
        <v>6497</v>
      </c>
      <c r="C2931" s="7">
        <v>533317</v>
      </c>
      <c r="D2931" s="7" t="s">
        <v>6498</v>
      </c>
      <c r="E2931" s="7" t="s">
        <v>2373</v>
      </c>
    </row>
    <row r="2932" spans="2:5">
      <c r="B2932" s="7" t="s">
        <v>6499</v>
      </c>
      <c r="C2932" s="7">
        <v>532340</v>
      </c>
      <c r="D2932" s="7" t="s">
        <v>2213</v>
      </c>
      <c r="E2932" s="7" t="s">
        <v>2306</v>
      </c>
    </row>
    <row r="2933" spans="2:5">
      <c r="B2933" s="7" t="s">
        <v>6500</v>
      </c>
      <c r="C2933" s="7">
        <v>514324</v>
      </c>
      <c r="D2933" s="7" t="s">
        <v>2213</v>
      </c>
      <c r="E2933" s="7" t="s">
        <v>2228</v>
      </c>
    </row>
    <row r="2934" spans="2:5">
      <c r="B2934" s="7" t="s">
        <v>6501</v>
      </c>
      <c r="C2934" s="7">
        <v>514324</v>
      </c>
      <c r="D2934" s="7" t="s">
        <v>2213</v>
      </c>
      <c r="E2934" s="7" t="s">
        <v>2228</v>
      </c>
    </row>
    <row r="2935" spans="2:5">
      <c r="B2935" s="7" t="s">
        <v>6502</v>
      </c>
      <c r="C2935" s="7" t="s">
        <v>2213</v>
      </c>
      <c r="D2935" s="7" t="s">
        <v>6503</v>
      </c>
      <c r="E2935" s="7" t="s">
        <v>2224</v>
      </c>
    </row>
    <row r="2936" spans="2:5">
      <c r="B2936" s="7" t="s">
        <v>6504</v>
      </c>
      <c r="C2936" s="7">
        <v>533632</v>
      </c>
      <c r="D2936" s="7" t="s">
        <v>6505</v>
      </c>
      <c r="E2936" s="7" t="s">
        <v>2233</v>
      </c>
    </row>
    <row r="2937" spans="2:5">
      <c r="B2937" s="7" t="s">
        <v>6506</v>
      </c>
      <c r="C2937" s="7">
        <v>530805</v>
      </c>
      <c r="D2937" s="7" t="s">
        <v>2213</v>
      </c>
      <c r="E2937" s="7" t="s">
        <v>2297</v>
      </c>
    </row>
    <row r="2938" spans="2:5">
      <c r="B2938" s="7" t="s">
        <v>6507</v>
      </c>
      <c r="C2938" s="7">
        <v>535647</v>
      </c>
      <c r="D2938" s="7" t="s">
        <v>2213</v>
      </c>
      <c r="E2938" s="7" t="s">
        <v>2216</v>
      </c>
    </row>
    <row r="2939" spans="2:5">
      <c r="B2939" s="7" t="s">
        <v>6508</v>
      </c>
      <c r="C2939" s="7">
        <v>532944</v>
      </c>
      <c r="D2939" s="7" t="s">
        <v>6509</v>
      </c>
      <c r="E2939" s="7" t="s">
        <v>3160</v>
      </c>
    </row>
    <row r="2940" spans="2:5">
      <c r="B2940" s="7" t="s">
        <v>6510</v>
      </c>
      <c r="C2940" s="7">
        <v>540386</v>
      </c>
      <c r="D2940" s="7" t="s">
        <v>2213</v>
      </c>
      <c r="E2940" s="7" t="s">
        <v>2196</v>
      </c>
    </row>
    <row r="2941" spans="2:5">
      <c r="B2941" s="7" t="s">
        <v>6511</v>
      </c>
      <c r="C2941" s="7">
        <v>517536</v>
      </c>
      <c r="D2941" s="7" t="s">
        <v>6512</v>
      </c>
      <c r="E2941" s="7" t="s">
        <v>2199</v>
      </c>
    </row>
    <row r="2942" spans="2:5">
      <c r="B2942" s="7" t="s">
        <v>6513</v>
      </c>
      <c r="C2942" s="7" t="s">
        <v>2213</v>
      </c>
      <c r="D2942" s="7" t="s">
        <v>6514</v>
      </c>
      <c r="E2942" s="7" t="s">
        <v>2224</v>
      </c>
    </row>
    <row r="2943" spans="2:5">
      <c r="B2943" s="7" t="s">
        <v>6515</v>
      </c>
      <c r="C2943" s="7">
        <v>530135</v>
      </c>
      <c r="D2943" s="7" t="s">
        <v>6516</v>
      </c>
      <c r="E2943" s="7" t="s">
        <v>2247</v>
      </c>
    </row>
    <row r="2944" spans="2:5">
      <c r="B2944" s="7" t="s">
        <v>6517</v>
      </c>
      <c r="C2944" s="7">
        <v>531254</v>
      </c>
      <c r="D2944" s="7" t="s">
        <v>2213</v>
      </c>
      <c r="E2944" s="7" t="s">
        <v>2230</v>
      </c>
    </row>
    <row r="2945" spans="2:5">
      <c r="B2945" s="7" t="s">
        <v>6518</v>
      </c>
      <c r="C2945" s="7">
        <v>532391</v>
      </c>
      <c r="D2945" s="7" t="s">
        <v>6519</v>
      </c>
      <c r="E2945" s="7" t="s">
        <v>3380</v>
      </c>
    </row>
    <row r="2946" spans="2:5">
      <c r="B2946" s="7" t="s">
        <v>6520</v>
      </c>
      <c r="C2946" s="7">
        <v>532391</v>
      </c>
      <c r="D2946" s="7" t="s">
        <v>6519</v>
      </c>
      <c r="E2946" s="7" t="s">
        <v>3380</v>
      </c>
    </row>
    <row r="2947" spans="2:5">
      <c r="B2947" s="7" t="s">
        <v>6521</v>
      </c>
      <c r="C2947" s="7">
        <v>539598</v>
      </c>
      <c r="D2947" s="7" t="s">
        <v>2213</v>
      </c>
      <c r="E2947" s="7" t="s">
        <v>2230</v>
      </c>
    </row>
    <row r="2948" spans="2:5">
      <c r="B2948" s="7" t="s">
        <v>6522</v>
      </c>
      <c r="C2948" s="7">
        <v>532466</v>
      </c>
      <c r="D2948" s="7" t="s">
        <v>6523</v>
      </c>
      <c r="E2948" s="7" t="s">
        <v>2199</v>
      </c>
    </row>
    <row r="2949" spans="2:5">
      <c r="B2949" s="7" t="s">
        <v>6524</v>
      </c>
      <c r="C2949" s="7">
        <v>512626</v>
      </c>
      <c r="D2949" s="7" t="s">
        <v>6525</v>
      </c>
      <c r="E2949" s="7" t="s">
        <v>2228</v>
      </c>
    </row>
    <row r="2950" spans="2:5">
      <c r="B2950" s="7" t="s">
        <v>6526</v>
      </c>
      <c r="C2950" s="7">
        <v>524372</v>
      </c>
      <c r="D2950" s="7" t="s">
        <v>6527</v>
      </c>
      <c r="E2950" s="7" t="s">
        <v>2251</v>
      </c>
    </row>
    <row r="2951" spans="2:5">
      <c r="B2951" s="7" t="s">
        <v>6528</v>
      </c>
      <c r="C2951" s="7">
        <v>531157</v>
      </c>
      <c r="D2951" s="7" t="s">
        <v>2213</v>
      </c>
      <c r="E2951" s="7" t="s">
        <v>2373</v>
      </c>
    </row>
    <row r="2952" spans="2:5">
      <c r="B2952" s="7" t="s">
        <v>6529</v>
      </c>
      <c r="C2952" s="7">
        <v>513121</v>
      </c>
      <c r="D2952" s="7" t="s">
        <v>6530</v>
      </c>
      <c r="E2952" s="7" t="s">
        <v>2373</v>
      </c>
    </row>
    <row r="2953" spans="2:5">
      <c r="B2953" s="7" t="s">
        <v>6531</v>
      </c>
      <c r="C2953" s="7">
        <v>504879</v>
      </c>
      <c r="D2953" s="7" t="s">
        <v>6532</v>
      </c>
      <c r="E2953" s="7" t="s">
        <v>3133</v>
      </c>
    </row>
    <row r="2954" spans="2:5">
      <c r="B2954" s="7" t="s">
        <v>6533</v>
      </c>
      <c r="C2954" s="7">
        <v>530365</v>
      </c>
      <c r="D2954" s="7" t="s">
        <v>6534</v>
      </c>
      <c r="E2954" s="7" t="s">
        <v>2490</v>
      </c>
    </row>
    <row r="2955" spans="2:5">
      <c r="B2955" s="7" t="s">
        <v>6535</v>
      </c>
      <c r="C2955" s="7">
        <v>507690</v>
      </c>
      <c r="D2955" s="7" t="s">
        <v>2213</v>
      </c>
      <c r="E2955" s="7" t="s">
        <v>2648</v>
      </c>
    </row>
    <row r="2956" spans="2:5">
      <c r="B2956" s="7" t="s">
        <v>6536</v>
      </c>
      <c r="C2956" s="7">
        <v>535754</v>
      </c>
      <c r="D2956" s="7" t="s">
        <v>6537</v>
      </c>
      <c r="E2956" s="7" t="s">
        <v>2226</v>
      </c>
    </row>
    <row r="2957" spans="2:5">
      <c r="B2957" s="7" t="s">
        <v>6538</v>
      </c>
      <c r="C2957" s="7">
        <v>541301</v>
      </c>
      <c r="D2957" s="7" t="s">
        <v>6539</v>
      </c>
      <c r="E2957" s="7" t="s">
        <v>2582</v>
      </c>
    </row>
    <row r="2958" spans="2:5">
      <c r="B2958" s="7" t="s">
        <v>6540</v>
      </c>
      <c r="C2958" s="7">
        <v>533263</v>
      </c>
      <c r="D2958" s="7" t="s">
        <v>6541</v>
      </c>
      <c r="E2958" s="7" t="s">
        <v>2352</v>
      </c>
    </row>
    <row r="2959" spans="2:5">
      <c r="B2959" s="7" t="s">
        <v>6542</v>
      </c>
      <c r="C2959" s="7">
        <v>502420</v>
      </c>
      <c r="D2959" s="7" t="s">
        <v>6543</v>
      </c>
      <c r="E2959" s="7" t="s">
        <v>2207</v>
      </c>
    </row>
    <row r="2960" spans="2:5">
      <c r="B2960" s="7" t="s">
        <v>6544</v>
      </c>
      <c r="C2960" s="7">
        <v>526325</v>
      </c>
      <c r="D2960" s="7" t="s">
        <v>6545</v>
      </c>
      <c r="E2960" s="7" t="s">
        <v>2408</v>
      </c>
    </row>
    <row r="2961" spans="2:5">
      <c r="B2961" s="7" t="s">
        <v>6546</v>
      </c>
      <c r="C2961" s="7">
        <v>534076</v>
      </c>
      <c r="D2961" s="7" t="s">
        <v>6547</v>
      </c>
      <c r="E2961" s="7" t="s">
        <v>2398</v>
      </c>
    </row>
    <row r="2962" spans="2:5">
      <c r="B2962" s="7" t="s">
        <v>6548</v>
      </c>
      <c r="C2962" s="7">
        <v>531512</v>
      </c>
      <c r="D2962" s="7" t="s">
        <v>2213</v>
      </c>
      <c r="E2962" s="7" t="s">
        <v>2216</v>
      </c>
    </row>
    <row r="2963" spans="2:5">
      <c r="B2963" s="7" t="s">
        <v>6549</v>
      </c>
      <c r="C2963" s="7">
        <v>500078</v>
      </c>
      <c r="D2963" s="7" t="s">
        <v>2213</v>
      </c>
      <c r="E2963" s="7" t="s">
        <v>2261</v>
      </c>
    </row>
    <row r="2964" spans="2:5">
      <c r="B2964" s="7" t="s">
        <v>6550</v>
      </c>
      <c r="C2964" s="7">
        <v>500315</v>
      </c>
      <c r="D2964" s="7" t="s">
        <v>6551</v>
      </c>
      <c r="E2964" s="7" t="s">
        <v>2531</v>
      </c>
    </row>
    <row r="2965" spans="2:5">
      <c r="B2965" s="7" t="s">
        <v>6552</v>
      </c>
      <c r="C2965" s="7">
        <v>506579</v>
      </c>
      <c r="D2965" s="7" t="s">
        <v>6553</v>
      </c>
      <c r="E2965" s="7" t="s">
        <v>2261</v>
      </c>
    </row>
    <row r="2966" spans="2:5">
      <c r="B2966" s="7" t="s">
        <v>6554</v>
      </c>
      <c r="C2966" s="7">
        <v>500314</v>
      </c>
      <c r="D2966" s="7" t="s">
        <v>6555</v>
      </c>
      <c r="E2966" s="7" t="s">
        <v>2414</v>
      </c>
    </row>
    <row r="2967" spans="2:5">
      <c r="B2967" s="7" t="s">
        <v>6556</v>
      </c>
      <c r="C2967" s="7">
        <v>532817</v>
      </c>
      <c r="D2967" s="7" t="s">
        <v>6557</v>
      </c>
      <c r="E2967" s="7" t="s">
        <v>2741</v>
      </c>
    </row>
    <row r="2968" spans="2:5">
      <c r="B2968" s="7" t="s">
        <v>6558</v>
      </c>
      <c r="C2968" s="7">
        <v>531859</v>
      </c>
      <c r="D2968" s="7" t="s">
        <v>2213</v>
      </c>
      <c r="E2968" s="7" t="s">
        <v>3133</v>
      </c>
    </row>
    <row r="2969" spans="2:5">
      <c r="B2969" s="7" t="s">
        <v>6559</v>
      </c>
      <c r="C2969" s="7">
        <v>541206</v>
      </c>
      <c r="D2969" s="7" t="s">
        <v>2213</v>
      </c>
      <c r="E2969" s="7" t="s">
        <v>2534</v>
      </c>
    </row>
    <row r="2970" spans="2:5">
      <c r="B2970" s="7" t="s">
        <v>6560</v>
      </c>
      <c r="C2970" s="7">
        <v>531626</v>
      </c>
      <c r="D2970" s="7" t="s">
        <v>2213</v>
      </c>
      <c r="E2970" s="7" t="s">
        <v>2327</v>
      </c>
    </row>
    <row r="2971" spans="2:5">
      <c r="B2971" s="7" t="s">
        <v>6561</v>
      </c>
      <c r="C2971" s="7">
        <v>531626</v>
      </c>
      <c r="D2971" s="7" t="s">
        <v>2213</v>
      </c>
      <c r="E2971" s="7" t="s">
        <v>2327</v>
      </c>
    </row>
    <row r="2972" spans="2:5">
      <c r="B2972" s="7" t="s">
        <v>6562</v>
      </c>
      <c r="C2972" s="7">
        <v>539015</v>
      </c>
      <c r="D2972" s="7" t="s">
        <v>6563</v>
      </c>
      <c r="E2972" s="7" t="s">
        <v>2952</v>
      </c>
    </row>
    <row r="2973" spans="2:5">
      <c r="B2973" s="7" t="s">
        <v>6564</v>
      </c>
      <c r="C2973" s="7">
        <v>539287</v>
      </c>
      <c r="D2973" s="7" t="s">
        <v>6565</v>
      </c>
      <c r="E2973" s="7" t="s">
        <v>2251</v>
      </c>
    </row>
    <row r="2974" spans="2:5">
      <c r="B2974" s="7" t="s">
        <v>6566</v>
      </c>
      <c r="C2974" s="7">
        <v>530173</v>
      </c>
      <c r="D2974" s="7" t="s">
        <v>2213</v>
      </c>
      <c r="E2974" s="7" t="s">
        <v>2327</v>
      </c>
    </row>
    <row r="2975" spans="2:5">
      <c r="B2975" s="7" t="s">
        <v>6567</v>
      </c>
      <c r="C2975" s="7">
        <v>501179</v>
      </c>
      <c r="D2975" s="7" t="s">
        <v>2213</v>
      </c>
      <c r="E2975" s="7" t="s">
        <v>2233</v>
      </c>
    </row>
    <row r="2976" spans="2:5">
      <c r="B2976" s="7" t="s">
        <v>6568</v>
      </c>
      <c r="C2976" s="7">
        <v>509782</v>
      </c>
      <c r="D2976" s="7" t="s">
        <v>2213</v>
      </c>
      <c r="E2976" s="7" t="s">
        <v>2634</v>
      </c>
    </row>
    <row r="2977" spans="2:5">
      <c r="B2977" s="7" t="s">
        <v>6569</v>
      </c>
      <c r="C2977" s="7">
        <v>540198</v>
      </c>
      <c r="D2977" s="7" t="s">
        <v>2213</v>
      </c>
      <c r="E2977" s="7" t="s">
        <v>2228</v>
      </c>
    </row>
    <row r="2978" spans="2:5">
      <c r="B2978" s="7" t="s">
        <v>6570</v>
      </c>
      <c r="C2978" s="7">
        <v>500317</v>
      </c>
      <c r="D2978" s="7" t="s">
        <v>6571</v>
      </c>
      <c r="E2978" s="7" t="s">
        <v>2233</v>
      </c>
    </row>
    <row r="2979" spans="2:5">
      <c r="B2979" s="7" t="s">
        <v>6572</v>
      </c>
      <c r="C2979" s="7">
        <v>539290</v>
      </c>
      <c r="D2979" s="7" t="s">
        <v>6573</v>
      </c>
      <c r="E2979" s="7" t="s">
        <v>2233</v>
      </c>
    </row>
    <row r="2980" spans="2:5">
      <c r="B2980" s="7" t="s">
        <v>6574</v>
      </c>
      <c r="C2980" s="7">
        <v>509099</v>
      </c>
      <c r="D2980" s="7" t="s">
        <v>2213</v>
      </c>
      <c r="E2980" s="7" t="s">
        <v>2634</v>
      </c>
    </row>
    <row r="2981" spans="2:5">
      <c r="B2981" s="7" t="s">
        <v>6575</v>
      </c>
      <c r="C2981" s="7">
        <v>531065</v>
      </c>
      <c r="D2981" s="7" t="s">
        <v>2213</v>
      </c>
      <c r="E2981" s="7" t="s">
        <v>2912</v>
      </c>
    </row>
    <row r="2982" spans="2:5">
      <c r="B2982" s="7" t="s">
        <v>6576</v>
      </c>
      <c r="C2982" s="7">
        <v>514460</v>
      </c>
      <c r="D2982" s="7" t="s">
        <v>2213</v>
      </c>
      <c r="E2982" s="7" t="s">
        <v>2235</v>
      </c>
    </row>
    <row r="2983" spans="2:5">
      <c r="B2983" s="7" t="s">
        <v>6577</v>
      </c>
      <c r="C2983" s="7">
        <v>523151</v>
      </c>
      <c r="D2983" s="7" t="s">
        <v>2213</v>
      </c>
      <c r="E2983" s="7" t="s">
        <v>2297</v>
      </c>
    </row>
    <row r="2984" spans="2:5">
      <c r="B2984" s="7" t="s">
        <v>6578</v>
      </c>
      <c r="C2984" s="7">
        <v>514330</v>
      </c>
      <c r="D2984" s="7" t="s">
        <v>2213</v>
      </c>
      <c r="E2984" s="7" t="s">
        <v>2228</v>
      </c>
    </row>
    <row r="2985" spans="2:5">
      <c r="B2985" s="7" t="s">
        <v>6579</v>
      </c>
      <c r="C2985" s="7">
        <v>530741</v>
      </c>
      <c r="D2985" s="7" t="s">
        <v>2213</v>
      </c>
      <c r="E2985" s="7" t="s">
        <v>2293</v>
      </c>
    </row>
    <row r="2986" spans="2:5">
      <c r="B2986" s="7" t="s">
        <v>6580</v>
      </c>
      <c r="C2986" s="7">
        <v>539291</v>
      </c>
      <c r="D2986" s="7" t="s">
        <v>2213</v>
      </c>
      <c r="E2986" s="7" t="s">
        <v>2411</v>
      </c>
    </row>
    <row r="2987" spans="2:5">
      <c r="B2987" s="7" t="s">
        <v>6581</v>
      </c>
      <c r="C2987" s="7">
        <v>539352</v>
      </c>
      <c r="D2987" s="7" t="s">
        <v>2213</v>
      </c>
      <c r="E2987" s="7" t="s">
        <v>2216</v>
      </c>
    </row>
    <row r="2988" spans="2:5">
      <c r="B2988" s="7" t="s">
        <v>6582</v>
      </c>
      <c r="C2988" s="7">
        <v>513403</v>
      </c>
      <c r="D2988" s="7" t="s">
        <v>2213</v>
      </c>
      <c r="E2988" s="7" t="s">
        <v>2245</v>
      </c>
    </row>
    <row r="2989" spans="2:5">
      <c r="B2989" s="7" t="s">
        <v>6583</v>
      </c>
      <c r="C2989" s="7">
        <v>523862</v>
      </c>
      <c r="D2989" s="7" t="s">
        <v>2213</v>
      </c>
      <c r="E2989" s="7" t="s">
        <v>2230</v>
      </c>
    </row>
    <row r="2990" spans="2:5">
      <c r="B2990" s="7" t="s">
        <v>6584</v>
      </c>
      <c r="C2990" s="7">
        <v>523483</v>
      </c>
      <c r="D2990" s="7" t="s">
        <v>2213</v>
      </c>
      <c r="E2990" s="7" t="s">
        <v>2741</v>
      </c>
    </row>
    <row r="2991" spans="2:5">
      <c r="B2991" s="7" t="s">
        <v>6585</v>
      </c>
      <c r="C2991" s="7">
        <v>538963</v>
      </c>
      <c r="D2991" s="7" t="s">
        <v>2213</v>
      </c>
      <c r="E2991" s="7" t="s">
        <v>2536</v>
      </c>
    </row>
    <row r="2992" spans="2:5">
      <c r="B2992" s="7" t="s">
        <v>6586</v>
      </c>
      <c r="C2992" s="7">
        <v>531395</v>
      </c>
      <c r="D2992" s="7" t="s">
        <v>2213</v>
      </c>
      <c r="E2992" s="7" t="s">
        <v>2228</v>
      </c>
    </row>
    <row r="2993" spans="2:5">
      <c r="B2993" s="7" t="s">
        <v>6587</v>
      </c>
      <c r="C2993" s="7">
        <v>532350</v>
      </c>
      <c r="D2993" s="7" t="s">
        <v>2213</v>
      </c>
      <c r="E2993" s="7" t="s">
        <v>2216</v>
      </c>
    </row>
    <row r="2994" spans="2:5">
      <c r="B2994" s="7" t="s">
        <v>6588</v>
      </c>
      <c r="C2994" s="7">
        <v>526905</v>
      </c>
      <c r="D2994" s="7" t="s">
        <v>2213</v>
      </c>
      <c r="E2994" s="7" t="s">
        <v>2261</v>
      </c>
    </row>
    <row r="2995" spans="2:5">
      <c r="B2995" s="7" t="s">
        <v>6589</v>
      </c>
      <c r="C2995" s="7">
        <v>517230</v>
      </c>
      <c r="D2995" s="7" t="s">
        <v>6590</v>
      </c>
      <c r="E2995" s="7" t="s">
        <v>2235</v>
      </c>
    </row>
    <row r="2996" spans="2:5">
      <c r="B2996" s="7" t="s">
        <v>6591</v>
      </c>
      <c r="C2996" s="7">
        <v>532827</v>
      </c>
      <c r="D2996" s="7" t="s">
        <v>6592</v>
      </c>
      <c r="E2996" s="7" t="s">
        <v>2327</v>
      </c>
    </row>
    <row r="2997" spans="2:5">
      <c r="B2997" s="7" t="s">
        <v>6593</v>
      </c>
      <c r="C2997" s="7">
        <v>532900</v>
      </c>
      <c r="D2997" s="7" t="s">
        <v>6594</v>
      </c>
      <c r="E2997" s="7" t="s">
        <v>2230</v>
      </c>
    </row>
    <row r="2998" spans="2:5">
      <c r="B2998" s="7" t="s">
        <v>6595</v>
      </c>
      <c r="C2998" s="7">
        <v>540648</v>
      </c>
      <c r="D2998" s="7" t="s">
        <v>6596</v>
      </c>
      <c r="E2998" s="7" t="s">
        <v>2233</v>
      </c>
    </row>
    <row r="2999" spans="2:5">
      <c r="B2999" s="7" t="s">
        <v>6597</v>
      </c>
      <c r="C2999" s="7">
        <v>539121</v>
      </c>
      <c r="D2999" s="7" t="s">
        <v>2213</v>
      </c>
      <c r="E2999" s="7" t="s">
        <v>2518</v>
      </c>
    </row>
    <row r="3000" spans="2:5">
      <c r="B3000" s="7" t="s">
        <v>6598</v>
      </c>
      <c r="C3000" s="7">
        <v>541444</v>
      </c>
      <c r="D3000" s="7" t="s">
        <v>2213</v>
      </c>
      <c r="E3000" s="7" t="s">
        <v>2327</v>
      </c>
    </row>
    <row r="3001" spans="2:5">
      <c r="B3001" s="7" t="s">
        <v>6599</v>
      </c>
      <c r="C3001" s="7">
        <v>532521</v>
      </c>
      <c r="D3001" s="7" t="s">
        <v>6600</v>
      </c>
      <c r="E3001" s="7" t="s">
        <v>2306</v>
      </c>
    </row>
    <row r="3002" spans="2:5">
      <c r="B3002" s="7" t="s">
        <v>6601</v>
      </c>
      <c r="C3002" s="7">
        <v>511597</v>
      </c>
      <c r="D3002" s="7" t="s">
        <v>2213</v>
      </c>
      <c r="E3002" s="7" t="s">
        <v>2230</v>
      </c>
    </row>
    <row r="3003" spans="2:5">
      <c r="B3003" s="7" t="s">
        <v>6602</v>
      </c>
      <c r="C3003" s="7">
        <v>517397</v>
      </c>
      <c r="D3003" s="7" t="s">
        <v>2213</v>
      </c>
      <c r="E3003" s="7" t="s">
        <v>2755</v>
      </c>
    </row>
    <row r="3004" spans="2:5">
      <c r="B3004" s="7" t="s">
        <v>6603</v>
      </c>
      <c r="C3004" s="7">
        <v>517397</v>
      </c>
      <c r="D3004" s="7" t="s">
        <v>2213</v>
      </c>
      <c r="E3004" s="7" t="s">
        <v>2755</v>
      </c>
    </row>
    <row r="3005" spans="2:5">
      <c r="B3005" s="7" t="s">
        <v>6604</v>
      </c>
      <c r="C3005" s="7">
        <v>511525</v>
      </c>
      <c r="D3005" s="7" t="s">
        <v>2213</v>
      </c>
      <c r="E3005" s="7" t="s">
        <v>2306</v>
      </c>
    </row>
    <row r="3006" spans="2:5">
      <c r="B3006" s="7" t="s">
        <v>6605</v>
      </c>
      <c r="C3006" s="7">
        <v>531349</v>
      </c>
      <c r="D3006" s="7" t="s">
        <v>6606</v>
      </c>
      <c r="E3006" s="7" t="s">
        <v>2551</v>
      </c>
    </row>
    <row r="3007" spans="2:5">
      <c r="B3007" s="7" t="s">
        <v>6607</v>
      </c>
      <c r="C3007" s="7" t="s">
        <v>2213</v>
      </c>
      <c r="D3007" s="7" t="s">
        <v>6608</v>
      </c>
      <c r="E3007" s="7" t="s">
        <v>2224</v>
      </c>
    </row>
    <row r="3008" spans="2:5">
      <c r="B3008" s="7" t="s">
        <v>6609</v>
      </c>
      <c r="C3008" s="7">
        <v>538742</v>
      </c>
      <c r="D3008" s="7" t="s">
        <v>2213</v>
      </c>
      <c r="E3008" s="7" t="s">
        <v>2235</v>
      </c>
    </row>
    <row r="3009" spans="2:5">
      <c r="B3009" s="7" t="s">
        <v>6610</v>
      </c>
      <c r="C3009" s="7">
        <v>538860</v>
      </c>
      <c r="D3009" s="7" t="s">
        <v>2213</v>
      </c>
      <c r="E3009" s="7" t="s">
        <v>2230</v>
      </c>
    </row>
    <row r="3010" spans="2:5">
      <c r="B3010" s="7" t="s">
        <v>6611</v>
      </c>
      <c r="C3010" s="7">
        <v>524820</v>
      </c>
      <c r="D3010" s="7" t="s">
        <v>6612</v>
      </c>
      <c r="E3010" s="7" t="s">
        <v>2423</v>
      </c>
    </row>
    <row r="3011" spans="2:5">
      <c r="B3011" s="7" t="s">
        <v>6613</v>
      </c>
      <c r="C3011" s="7">
        <v>508941</v>
      </c>
      <c r="D3011" s="7" t="s">
        <v>2213</v>
      </c>
      <c r="E3011" s="7" t="s">
        <v>2398</v>
      </c>
    </row>
    <row r="3012" spans="2:5">
      <c r="B3012" s="7" t="s">
        <v>6614</v>
      </c>
      <c r="C3012" s="7">
        <v>504093</v>
      </c>
      <c r="D3012" s="7" t="s">
        <v>2213</v>
      </c>
      <c r="E3012" s="7" t="s">
        <v>2759</v>
      </c>
    </row>
    <row r="3013" spans="2:5">
      <c r="B3013" s="7" t="s">
        <v>6615</v>
      </c>
      <c r="C3013" s="7">
        <v>513511</v>
      </c>
      <c r="D3013" s="7" t="s">
        <v>2213</v>
      </c>
      <c r="E3013" s="7" t="s">
        <v>2245</v>
      </c>
    </row>
    <row r="3014" spans="2:5">
      <c r="B3014" s="7" t="s">
        <v>6616</v>
      </c>
      <c r="C3014" s="7">
        <v>531726</v>
      </c>
      <c r="D3014" s="7" t="s">
        <v>2213</v>
      </c>
      <c r="E3014" s="7" t="s">
        <v>2251</v>
      </c>
    </row>
    <row r="3015" spans="2:5">
      <c r="B3015" s="7" t="s">
        <v>6617</v>
      </c>
      <c r="C3015" s="7">
        <v>506122</v>
      </c>
      <c r="D3015" s="7" t="s">
        <v>2213</v>
      </c>
      <c r="E3015" s="7" t="s">
        <v>2568</v>
      </c>
    </row>
    <row r="3016" spans="2:5">
      <c r="B3016" s="7" t="s">
        <v>6618</v>
      </c>
      <c r="C3016" s="7">
        <v>531280</v>
      </c>
      <c r="D3016" s="7" t="s">
        <v>2213</v>
      </c>
      <c r="E3016" s="7" t="s">
        <v>2408</v>
      </c>
    </row>
    <row r="3017" spans="2:5">
      <c r="B3017" s="7" t="s">
        <v>6619</v>
      </c>
      <c r="C3017" s="7">
        <v>534796</v>
      </c>
      <c r="D3017" s="7" t="s">
        <v>2213</v>
      </c>
      <c r="E3017" s="7" t="s">
        <v>2333</v>
      </c>
    </row>
    <row r="3018" spans="2:5">
      <c r="B3018" s="7" t="s">
        <v>6620</v>
      </c>
      <c r="C3018" s="7" t="s">
        <v>2213</v>
      </c>
      <c r="D3018" s="7" t="s">
        <v>6621</v>
      </c>
      <c r="E3018" s="7" t="s">
        <v>2224</v>
      </c>
    </row>
    <row r="3019" spans="2:5">
      <c r="B3019" s="7" t="s">
        <v>6622</v>
      </c>
      <c r="C3019" s="7">
        <v>539143</v>
      </c>
      <c r="D3019" s="7" t="s">
        <v>2213</v>
      </c>
      <c r="E3019" s="7" t="s">
        <v>2202</v>
      </c>
    </row>
    <row r="3020" spans="2:5">
      <c r="B3020" s="7" t="s">
        <v>6623</v>
      </c>
      <c r="C3020" s="7">
        <v>500322</v>
      </c>
      <c r="D3020" s="7" t="s">
        <v>2213</v>
      </c>
      <c r="E3020" s="7" t="s">
        <v>2226</v>
      </c>
    </row>
    <row r="3021" spans="2:5">
      <c r="B3021" s="7" t="s">
        <v>6624</v>
      </c>
      <c r="C3021" s="7">
        <v>513359</v>
      </c>
      <c r="D3021" s="7" t="s">
        <v>6625</v>
      </c>
      <c r="E3021" s="7" t="s">
        <v>2490</v>
      </c>
    </row>
    <row r="3022" spans="2:5">
      <c r="B3022" s="7" t="s">
        <v>6626</v>
      </c>
      <c r="C3022" s="7">
        <v>533211</v>
      </c>
      <c r="D3022" s="7" t="s">
        <v>6627</v>
      </c>
      <c r="E3022" s="7" t="s">
        <v>2251</v>
      </c>
    </row>
    <row r="3023" spans="2:5">
      <c r="B3023" s="7" t="s">
        <v>6628</v>
      </c>
      <c r="C3023" s="7">
        <v>539889</v>
      </c>
      <c r="D3023" s="7" t="s">
        <v>6629</v>
      </c>
      <c r="E3023" s="7" t="s">
        <v>2273</v>
      </c>
    </row>
    <row r="3024" spans="2:5">
      <c r="B3024" s="7" t="s">
        <v>6630</v>
      </c>
      <c r="C3024" s="7">
        <v>531255</v>
      </c>
      <c r="D3024" s="7" t="s">
        <v>2213</v>
      </c>
      <c r="E3024" s="7" t="s">
        <v>2230</v>
      </c>
    </row>
    <row r="3025" spans="2:5">
      <c r="B3025" s="7" t="s">
        <v>6631</v>
      </c>
      <c r="C3025" s="7">
        <v>530555</v>
      </c>
      <c r="D3025" s="7" t="s">
        <v>6632</v>
      </c>
      <c r="E3025" s="7" t="s">
        <v>2511</v>
      </c>
    </row>
    <row r="3026" spans="2:5">
      <c r="B3026" s="7" t="s">
        <v>6633</v>
      </c>
      <c r="C3026" s="7">
        <v>507970</v>
      </c>
      <c r="D3026" s="7" t="s">
        <v>2213</v>
      </c>
      <c r="E3026" s="7" t="s">
        <v>2395</v>
      </c>
    </row>
    <row r="3027" spans="2:5">
      <c r="B3027" s="7" t="s">
        <v>6634</v>
      </c>
      <c r="C3027" s="7">
        <v>507970</v>
      </c>
      <c r="D3027" s="7" t="s">
        <v>2213</v>
      </c>
      <c r="E3027" s="7" t="s">
        <v>2395</v>
      </c>
    </row>
    <row r="3028" spans="2:5">
      <c r="B3028" s="7" t="s">
        <v>6635</v>
      </c>
      <c r="C3028" s="7">
        <v>524689</v>
      </c>
      <c r="D3028" s="7" t="s">
        <v>6636</v>
      </c>
      <c r="E3028" s="7" t="s">
        <v>2251</v>
      </c>
    </row>
    <row r="3029" spans="2:5">
      <c r="B3029" s="7" t="s">
        <v>6637</v>
      </c>
      <c r="C3029" s="7">
        <v>524689</v>
      </c>
      <c r="D3029" s="7" t="s">
        <v>6636</v>
      </c>
      <c r="E3029" s="7" t="s">
        <v>2251</v>
      </c>
    </row>
    <row r="3030" spans="2:5">
      <c r="B3030" s="7" t="s">
        <v>6638</v>
      </c>
      <c r="C3030" s="7">
        <v>539481</v>
      </c>
      <c r="D3030" s="7" t="s">
        <v>2213</v>
      </c>
      <c r="E3030" s="7" t="s">
        <v>2230</v>
      </c>
    </row>
    <row r="3031" spans="2:5">
      <c r="B3031" s="7" t="s">
        <v>6639</v>
      </c>
      <c r="C3031" s="7" t="s">
        <v>2213</v>
      </c>
      <c r="D3031" s="7" t="s">
        <v>6640</v>
      </c>
      <c r="E3031" s="7" t="s">
        <v>2224</v>
      </c>
    </row>
    <row r="3032" spans="2:5">
      <c r="B3032" s="7" t="s">
        <v>6641</v>
      </c>
      <c r="C3032" s="7">
        <v>524628</v>
      </c>
      <c r="D3032" s="7" t="s">
        <v>2213</v>
      </c>
      <c r="E3032" s="7" t="s">
        <v>2235</v>
      </c>
    </row>
    <row r="3033" spans="2:5">
      <c r="B3033" s="7" t="s">
        <v>6642</v>
      </c>
      <c r="C3033" s="7">
        <v>532911</v>
      </c>
      <c r="D3033" s="7" t="s">
        <v>2213</v>
      </c>
      <c r="E3033" s="7" t="s">
        <v>2299</v>
      </c>
    </row>
    <row r="3034" spans="2:5">
      <c r="B3034" s="7" t="s">
        <v>6643</v>
      </c>
      <c r="C3034" s="7">
        <v>540359</v>
      </c>
      <c r="D3034" s="7" t="s">
        <v>2213</v>
      </c>
      <c r="E3034" s="7" t="s">
        <v>2251</v>
      </c>
    </row>
    <row r="3035" spans="2:5">
      <c r="B3035" s="7" t="s">
        <v>6644</v>
      </c>
      <c r="C3035" s="7">
        <v>540467</v>
      </c>
      <c r="D3035" s="7" t="s">
        <v>2213</v>
      </c>
      <c r="E3035" s="7" t="s">
        <v>2327</v>
      </c>
    </row>
    <row r="3036" spans="2:5">
      <c r="B3036" s="7" t="s">
        <v>6645</v>
      </c>
      <c r="C3036" s="7">
        <v>780017</v>
      </c>
      <c r="D3036" s="7" t="s">
        <v>2213</v>
      </c>
      <c r="E3036" s="7" t="s">
        <v>2304</v>
      </c>
    </row>
    <row r="3037" spans="2:5">
      <c r="B3037" s="7" t="s">
        <v>6646</v>
      </c>
      <c r="C3037" s="7">
        <v>506128</v>
      </c>
      <c r="D3037" s="7" t="s">
        <v>2213</v>
      </c>
      <c r="E3037" s="7" t="s">
        <v>2251</v>
      </c>
    </row>
    <row r="3038" spans="2:5">
      <c r="B3038" s="7" t="s">
        <v>6647</v>
      </c>
      <c r="C3038" s="7">
        <v>511702</v>
      </c>
      <c r="D3038" s="7" t="s">
        <v>2213</v>
      </c>
      <c r="E3038" s="7" t="s">
        <v>2230</v>
      </c>
    </row>
    <row r="3039" spans="2:5">
      <c r="B3039" s="7" t="s">
        <v>6648</v>
      </c>
      <c r="C3039" s="7">
        <v>511176</v>
      </c>
      <c r="D3039" s="7" t="s">
        <v>2213</v>
      </c>
      <c r="E3039" s="7" t="s">
        <v>2299</v>
      </c>
    </row>
    <row r="3040" spans="2:5">
      <c r="B3040" s="7" t="s">
        <v>6649</v>
      </c>
      <c r="C3040" s="7">
        <v>532780</v>
      </c>
      <c r="D3040" s="7" t="s">
        <v>6650</v>
      </c>
      <c r="E3040" s="7" t="s">
        <v>2299</v>
      </c>
    </row>
    <row r="3041" spans="2:5">
      <c r="B3041" s="7" t="s">
        <v>6651</v>
      </c>
      <c r="C3041" s="7">
        <v>526349</v>
      </c>
      <c r="D3041" s="7" t="s">
        <v>2213</v>
      </c>
      <c r="E3041" s="7" t="s">
        <v>2568</v>
      </c>
    </row>
    <row r="3042" spans="2:5">
      <c r="B3042" s="7" t="s">
        <v>6652</v>
      </c>
      <c r="C3042" s="7">
        <v>541347</v>
      </c>
      <c r="D3042" s="7" t="s">
        <v>2213</v>
      </c>
      <c r="E3042" s="7" t="s">
        <v>2912</v>
      </c>
    </row>
    <row r="3043" spans="2:5">
      <c r="B3043" s="7" t="s">
        <v>6653</v>
      </c>
      <c r="C3043" s="7">
        <v>521080</v>
      </c>
      <c r="D3043" s="7" t="s">
        <v>2213</v>
      </c>
      <c r="E3043" s="7" t="s">
        <v>2228</v>
      </c>
    </row>
    <row r="3044" spans="2:5">
      <c r="B3044" s="7" t="s">
        <v>6654</v>
      </c>
      <c r="C3044" s="7" t="s">
        <v>2213</v>
      </c>
      <c r="D3044" s="7" t="s">
        <v>6655</v>
      </c>
      <c r="E3044" s="7" t="s">
        <v>2224</v>
      </c>
    </row>
    <row r="3045" spans="2:5">
      <c r="B3045" s="7" t="s">
        <v>6656</v>
      </c>
      <c r="C3045" s="7">
        <v>500456</v>
      </c>
      <c r="D3045" s="7" t="s">
        <v>2213</v>
      </c>
      <c r="E3045" s="7" t="s">
        <v>2590</v>
      </c>
    </row>
    <row r="3046" spans="2:5">
      <c r="B3046" s="7" t="s">
        <v>6657</v>
      </c>
      <c r="C3046" s="7">
        <v>511734</v>
      </c>
      <c r="D3046" s="7" t="s">
        <v>2213</v>
      </c>
      <c r="E3046" s="7" t="s">
        <v>2230</v>
      </c>
    </row>
    <row r="3047" spans="2:5">
      <c r="B3047" s="7" t="s">
        <v>6658</v>
      </c>
      <c r="C3047" s="7">
        <v>503092</v>
      </c>
      <c r="D3047" s="7" t="s">
        <v>2213</v>
      </c>
      <c r="E3047" s="7" t="s">
        <v>2228</v>
      </c>
    </row>
    <row r="3048" spans="2:5">
      <c r="B3048" s="7" t="s">
        <v>6659</v>
      </c>
      <c r="C3048" s="7">
        <v>539401</v>
      </c>
      <c r="D3048" s="7" t="s">
        <v>2213</v>
      </c>
      <c r="E3048" s="7" t="s">
        <v>2327</v>
      </c>
    </row>
    <row r="3049" spans="2:5">
      <c r="B3049" s="7" t="s">
        <v>6660</v>
      </c>
      <c r="C3049" s="7">
        <v>531120</v>
      </c>
      <c r="D3049" s="7" t="s">
        <v>6661</v>
      </c>
      <c r="E3049" s="7" t="s">
        <v>2611</v>
      </c>
    </row>
    <row r="3050" spans="2:5">
      <c r="B3050" s="7" t="s">
        <v>6662</v>
      </c>
      <c r="C3050" s="7">
        <v>526381</v>
      </c>
      <c r="D3050" s="7" t="s">
        <v>6663</v>
      </c>
      <c r="E3050" s="7" t="s">
        <v>2285</v>
      </c>
    </row>
    <row r="3051" spans="2:5">
      <c r="B3051" s="7" t="s">
        <v>6664</v>
      </c>
      <c r="C3051" s="7">
        <v>517417</v>
      </c>
      <c r="D3051" s="7" t="s">
        <v>2213</v>
      </c>
      <c r="E3051" s="7" t="s">
        <v>2221</v>
      </c>
    </row>
    <row r="3052" spans="2:5">
      <c r="B3052" s="7" t="s">
        <v>6665</v>
      </c>
      <c r="C3052" s="7">
        <v>517417</v>
      </c>
      <c r="D3052" s="7" t="s">
        <v>2213</v>
      </c>
      <c r="E3052" s="7" t="s">
        <v>2221</v>
      </c>
    </row>
    <row r="3053" spans="2:5">
      <c r="B3053" s="7" t="s">
        <v>6666</v>
      </c>
      <c r="C3053" s="7">
        <v>524031</v>
      </c>
      <c r="D3053" s="7" t="s">
        <v>2213</v>
      </c>
      <c r="E3053" s="7" t="s">
        <v>2299</v>
      </c>
    </row>
    <row r="3054" spans="2:5">
      <c r="B3054" s="7" t="s">
        <v>6667</v>
      </c>
      <c r="C3054" s="7">
        <v>514326</v>
      </c>
      <c r="D3054" s="7" t="s">
        <v>6668</v>
      </c>
      <c r="E3054" s="7" t="s">
        <v>2228</v>
      </c>
    </row>
    <row r="3055" spans="2:5">
      <c r="B3055" s="7" t="s">
        <v>6669</v>
      </c>
      <c r="C3055" s="7">
        <v>514326</v>
      </c>
      <c r="D3055" s="7" t="s">
        <v>6668</v>
      </c>
      <c r="E3055" s="7" t="s">
        <v>2228</v>
      </c>
    </row>
    <row r="3056" spans="2:5">
      <c r="B3056" s="7" t="s">
        <v>6670</v>
      </c>
      <c r="C3056" s="7">
        <v>539113</v>
      </c>
      <c r="D3056" s="7" t="s">
        <v>2213</v>
      </c>
      <c r="E3056" s="7" t="s">
        <v>2230</v>
      </c>
    </row>
    <row r="3057" spans="2:5">
      <c r="B3057" s="7" t="s">
        <v>6671</v>
      </c>
      <c r="C3057" s="7">
        <v>532742</v>
      </c>
      <c r="D3057" s="7" t="s">
        <v>2213</v>
      </c>
      <c r="E3057" s="7" t="s">
        <v>2373</v>
      </c>
    </row>
    <row r="3058" spans="2:5">
      <c r="B3058" s="7" t="s">
        <v>6672</v>
      </c>
      <c r="C3058" s="7">
        <v>535658</v>
      </c>
      <c r="D3058" s="7" t="s">
        <v>2213</v>
      </c>
      <c r="E3058" s="7" t="s">
        <v>2230</v>
      </c>
    </row>
    <row r="3059" spans="2:5">
      <c r="B3059" s="7" t="s">
        <v>6673</v>
      </c>
      <c r="C3059" s="7">
        <v>532676</v>
      </c>
      <c r="D3059" s="7" t="s">
        <v>6674</v>
      </c>
      <c r="E3059" s="7" t="s">
        <v>2611</v>
      </c>
    </row>
    <row r="3060" spans="2:5">
      <c r="B3060" s="7" t="s">
        <v>6675</v>
      </c>
      <c r="C3060" s="7">
        <v>514087</v>
      </c>
      <c r="D3060" s="7" t="s">
        <v>2213</v>
      </c>
      <c r="E3060" s="7" t="s">
        <v>2228</v>
      </c>
    </row>
    <row r="3061" spans="2:5">
      <c r="B3061" s="7" t="s">
        <v>6676</v>
      </c>
      <c r="C3061" s="7">
        <v>534809</v>
      </c>
      <c r="D3061" s="7" t="s">
        <v>6677</v>
      </c>
      <c r="E3061" s="7" t="s">
        <v>2327</v>
      </c>
    </row>
    <row r="3062" spans="2:5">
      <c r="B3062" s="7" t="s">
        <v>6678</v>
      </c>
      <c r="C3062" s="7">
        <v>517119</v>
      </c>
      <c r="D3062" s="7" t="s">
        <v>2213</v>
      </c>
      <c r="E3062" s="7" t="s">
        <v>2538</v>
      </c>
    </row>
    <row r="3063" spans="2:5">
      <c r="B3063" s="7" t="s">
        <v>6679</v>
      </c>
      <c r="C3063" s="7">
        <v>538730</v>
      </c>
      <c r="D3063" s="7" t="s">
        <v>6680</v>
      </c>
      <c r="E3063" s="7" t="s">
        <v>2235</v>
      </c>
    </row>
    <row r="3064" spans="2:5">
      <c r="B3064" s="7" t="s">
        <v>6681</v>
      </c>
      <c r="C3064" s="7">
        <v>532808</v>
      </c>
      <c r="D3064" s="7" t="s">
        <v>6682</v>
      </c>
      <c r="E3064" s="7" t="s">
        <v>2327</v>
      </c>
    </row>
    <row r="3065" spans="2:5">
      <c r="B3065" s="7" t="s">
        <v>6683</v>
      </c>
      <c r="C3065" s="7">
        <v>523260</v>
      </c>
      <c r="D3065" s="7" t="s">
        <v>6684</v>
      </c>
      <c r="E3065" s="7" t="s">
        <v>2408</v>
      </c>
    </row>
    <row r="3066" spans="2:5">
      <c r="B3066" s="7" t="s">
        <v>6685</v>
      </c>
      <c r="C3066" s="7">
        <v>539273</v>
      </c>
      <c r="D3066" s="7" t="s">
        <v>2213</v>
      </c>
      <c r="E3066" s="7" t="s">
        <v>2702</v>
      </c>
    </row>
    <row r="3067" spans="2:5">
      <c r="B3067" s="7" t="s">
        <v>6686</v>
      </c>
      <c r="C3067" s="7">
        <v>524136</v>
      </c>
      <c r="D3067" s="7" t="s">
        <v>2213</v>
      </c>
      <c r="E3067" s="7" t="s">
        <v>4032</v>
      </c>
    </row>
    <row r="3068" spans="2:5">
      <c r="B3068" s="7" t="s">
        <v>6687</v>
      </c>
      <c r="C3068" s="7">
        <v>531352</v>
      </c>
      <c r="D3068" s="7" t="s">
        <v>2213</v>
      </c>
      <c r="E3068" s="7" t="s">
        <v>2228</v>
      </c>
    </row>
    <row r="3069" spans="2:5">
      <c r="B3069" s="7" t="s">
        <v>6688</v>
      </c>
      <c r="C3069" s="7">
        <v>503031</v>
      </c>
      <c r="D3069" s="7" t="s">
        <v>6689</v>
      </c>
      <c r="E3069" s="7" t="s">
        <v>2299</v>
      </c>
    </row>
    <row r="3070" spans="2:5">
      <c r="B3070" s="7" t="s">
        <v>6690</v>
      </c>
      <c r="C3070" s="7">
        <v>539333</v>
      </c>
      <c r="D3070" s="7" t="s">
        <v>6691</v>
      </c>
      <c r="E3070" s="7" t="s">
        <v>2299</v>
      </c>
    </row>
    <row r="3071" spans="2:5">
      <c r="B3071" s="7" t="s">
        <v>6692</v>
      </c>
      <c r="C3071" s="7">
        <v>513228</v>
      </c>
      <c r="D3071" s="7" t="s">
        <v>6693</v>
      </c>
      <c r="E3071" s="7" t="s">
        <v>2245</v>
      </c>
    </row>
    <row r="3072" spans="2:5">
      <c r="B3072" s="7" t="s">
        <v>6694</v>
      </c>
      <c r="C3072" s="7" t="s">
        <v>2213</v>
      </c>
      <c r="D3072" s="7" t="s">
        <v>6695</v>
      </c>
      <c r="E3072" s="7" t="s">
        <v>2224</v>
      </c>
    </row>
    <row r="3073" spans="2:5">
      <c r="B3073" s="7" t="s">
        <v>6696</v>
      </c>
      <c r="C3073" s="7">
        <v>500329</v>
      </c>
      <c r="D3073" s="7" t="s">
        <v>2213</v>
      </c>
      <c r="E3073" s="7" t="s">
        <v>2216</v>
      </c>
    </row>
    <row r="3074" spans="2:5">
      <c r="B3074" s="7" t="s">
        <v>6697</v>
      </c>
      <c r="C3074" s="7">
        <v>524210</v>
      </c>
      <c r="D3074" s="7" t="s">
        <v>2213</v>
      </c>
      <c r="E3074" s="7" t="s">
        <v>2261</v>
      </c>
    </row>
    <row r="3075" spans="2:5">
      <c r="B3075" s="7" t="s">
        <v>6698</v>
      </c>
      <c r="C3075" s="7">
        <v>524210</v>
      </c>
      <c r="D3075" s="7" t="s">
        <v>2213</v>
      </c>
      <c r="E3075" s="7" t="s">
        <v>2261</v>
      </c>
    </row>
    <row r="3076" spans="2:5">
      <c r="B3076" s="7" t="s">
        <v>6699</v>
      </c>
      <c r="C3076" s="7">
        <v>501144</v>
      </c>
      <c r="D3076" s="7" t="s">
        <v>2213</v>
      </c>
      <c r="E3076" s="7" t="s">
        <v>2634</v>
      </c>
    </row>
    <row r="3077" spans="2:5">
      <c r="B3077" s="7" t="s">
        <v>6700</v>
      </c>
      <c r="C3077" s="7" t="s">
        <v>2213</v>
      </c>
      <c r="D3077" s="7" t="s">
        <v>6701</v>
      </c>
      <c r="E3077" s="7" t="s">
        <v>2224</v>
      </c>
    </row>
    <row r="3078" spans="2:5">
      <c r="B3078" s="7" t="s">
        <v>6702</v>
      </c>
      <c r="C3078" s="7">
        <v>521062</v>
      </c>
      <c r="D3078" s="7" t="s">
        <v>2213</v>
      </c>
      <c r="E3078" s="7" t="s">
        <v>2952</v>
      </c>
    </row>
    <row r="3079" spans="2:5">
      <c r="B3079" s="7" t="s">
        <v>6703</v>
      </c>
      <c r="C3079" s="7">
        <v>526435</v>
      </c>
      <c r="D3079" s="7" t="s">
        <v>2213</v>
      </c>
      <c r="E3079" s="7" t="s">
        <v>2207</v>
      </c>
    </row>
    <row r="3080" spans="2:5">
      <c r="B3080" s="7" t="s">
        <v>6704</v>
      </c>
      <c r="C3080" s="7">
        <v>504132</v>
      </c>
      <c r="D3080" s="7" t="s">
        <v>2213</v>
      </c>
      <c r="E3080" s="7" t="s">
        <v>2398</v>
      </c>
    </row>
    <row r="3081" spans="2:5">
      <c r="B3081" s="7" t="s">
        <v>6705</v>
      </c>
      <c r="C3081" s="7">
        <v>533179</v>
      </c>
      <c r="D3081" s="7" t="s">
        <v>6706</v>
      </c>
      <c r="E3081" s="7" t="s">
        <v>2199</v>
      </c>
    </row>
    <row r="3082" spans="2:5">
      <c r="B3082" s="7" t="s">
        <v>6707</v>
      </c>
      <c r="C3082" s="7">
        <v>517172</v>
      </c>
      <c r="D3082" s="7" t="s">
        <v>2213</v>
      </c>
      <c r="E3082" s="7" t="s">
        <v>2755</v>
      </c>
    </row>
    <row r="3083" spans="2:5">
      <c r="B3083" s="7" t="s">
        <v>6708</v>
      </c>
      <c r="C3083" s="7">
        <v>530381</v>
      </c>
      <c r="D3083" s="7" t="s">
        <v>6709</v>
      </c>
      <c r="E3083" s="7" t="s">
        <v>2611</v>
      </c>
    </row>
    <row r="3084" spans="2:5">
      <c r="B3084" s="7" t="s">
        <v>6710</v>
      </c>
      <c r="C3084" s="7">
        <v>532522</v>
      </c>
      <c r="D3084" s="7" t="s">
        <v>6711</v>
      </c>
      <c r="E3084" s="7" t="s">
        <v>2423</v>
      </c>
    </row>
    <row r="3085" spans="2:5">
      <c r="B3085" s="7" t="s">
        <v>6712</v>
      </c>
      <c r="C3085" s="7">
        <v>500680</v>
      </c>
      <c r="D3085" s="7" t="s">
        <v>6713</v>
      </c>
      <c r="E3085" s="7" t="s">
        <v>2251</v>
      </c>
    </row>
    <row r="3086" spans="2:5">
      <c r="B3086" s="7" t="s">
        <v>6714</v>
      </c>
      <c r="C3086" s="7">
        <v>531769</v>
      </c>
      <c r="D3086" s="7" t="s">
        <v>2213</v>
      </c>
      <c r="E3086" s="7" t="s">
        <v>2306</v>
      </c>
    </row>
    <row r="3087" spans="2:5">
      <c r="B3087" s="7" t="s">
        <v>6715</v>
      </c>
      <c r="C3087" s="7">
        <v>533581</v>
      </c>
      <c r="D3087" s="7" t="s">
        <v>6716</v>
      </c>
      <c r="E3087" s="7" t="s">
        <v>2582</v>
      </c>
    </row>
    <row r="3088" spans="2:5">
      <c r="B3088" s="7" t="s">
        <v>6717</v>
      </c>
      <c r="C3088" s="7">
        <v>526747</v>
      </c>
      <c r="D3088" s="7" t="s">
        <v>2213</v>
      </c>
      <c r="E3088" s="7" t="s">
        <v>2518</v>
      </c>
    </row>
    <row r="3089" spans="2:5">
      <c r="B3089" s="7" t="s">
        <v>6718</v>
      </c>
      <c r="C3089" s="7">
        <v>531281</v>
      </c>
      <c r="D3089" s="7" t="s">
        <v>2213</v>
      </c>
      <c r="E3089" s="7" t="s">
        <v>2741</v>
      </c>
    </row>
    <row r="3090" spans="2:5">
      <c r="B3090" s="7" t="s">
        <v>6719</v>
      </c>
      <c r="C3090" s="7">
        <v>500143</v>
      </c>
      <c r="D3090" s="7" t="s">
        <v>2213</v>
      </c>
      <c r="E3090" s="7" t="s">
        <v>2235</v>
      </c>
    </row>
    <row r="3091" spans="2:5">
      <c r="B3091" s="7" t="s">
        <v>6720</v>
      </c>
      <c r="C3091" s="7">
        <v>512026</v>
      </c>
      <c r="D3091" s="7" t="s">
        <v>2213</v>
      </c>
      <c r="E3091" s="7" t="s">
        <v>2235</v>
      </c>
    </row>
    <row r="3092" spans="2:5">
      <c r="B3092" s="7" t="s">
        <v>6721</v>
      </c>
      <c r="C3092" s="7">
        <v>523620</v>
      </c>
      <c r="D3092" s="7" t="s">
        <v>2213</v>
      </c>
      <c r="E3092" s="7" t="s">
        <v>2251</v>
      </c>
    </row>
    <row r="3093" spans="2:5">
      <c r="B3093" s="7" t="s">
        <v>6722</v>
      </c>
      <c r="C3093" s="7">
        <v>506590</v>
      </c>
      <c r="D3093" s="7" t="s">
        <v>6723</v>
      </c>
      <c r="E3093" s="7" t="s">
        <v>6724</v>
      </c>
    </row>
    <row r="3094" spans="2:5">
      <c r="B3094" s="7" t="s">
        <v>6725</v>
      </c>
      <c r="C3094" s="7">
        <v>526481</v>
      </c>
      <c r="D3094" s="7" t="s">
        <v>2213</v>
      </c>
      <c r="E3094" s="7" t="s">
        <v>2327</v>
      </c>
    </row>
    <row r="3095" spans="2:5">
      <c r="B3095" s="7" t="s">
        <v>6726</v>
      </c>
      <c r="C3095" s="7">
        <v>537839</v>
      </c>
      <c r="D3095" s="7" t="s">
        <v>2213</v>
      </c>
      <c r="E3095" s="7" t="s">
        <v>2414</v>
      </c>
    </row>
    <row r="3096" spans="2:5">
      <c r="B3096" s="7" t="s">
        <v>6727</v>
      </c>
      <c r="C3096" s="7">
        <v>509084</v>
      </c>
      <c r="D3096" s="7" t="s">
        <v>2213</v>
      </c>
      <c r="E3096" s="7" t="s">
        <v>2634</v>
      </c>
    </row>
    <row r="3097" spans="2:5">
      <c r="B3097" s="7" t="s">
        <v>6728</v>
      </c>
      <c r="C3097" s="7">
        <v>526588</v>
      </c>
      <c r="D3097" s="7" t="s">
        <v>2213</v>
      </c>
      <c r="E3097" s="7" t="s">
        <v>3452</v>
      </c>
    </row>
    <row r="3098" spans="2:5">
      <c r="B3098" s="7" t="s">
        <v>6729</v>
      </c>
      <c r="C3098" s="7">
        <v>526588</v>
      </c>
      <c r="D3098" s="7" t="s">
        <v>2213</v>
      </c>
      <c r="E3098" s="7" t="s">
        <v>3452</v>
      </c>
    </row>
    <row r="3099" spans="2:5">
      <c r="B3099" s="7" t="s">
        <v>6730</v>
      </c>
      <c r="C3099" s="7">
        <v>524808</v>
      </c>
      <c r="D3099" s="7" t="s">
        <v>2213</v>
      </c>
      <c r="E3099" s="7" t="s">
        <v>2357</v>
      </c>
    </row>
    <row r="3100" spans="2:5">
      <c r="B3100" s="7" t="s">
        <v>6731</v>
      </c>
      <c r="C3100" s="7">
        <v>524808</v>
      </c>
      <c r="D3100" s="7" t="s">
        <v>2213</v>
      </c>
      <c r="E3100" s="7" t="s">
        <v>2357</v>
      </c>
    </row>
    <row r="3101" spans="2:5">
      <c r="B3101" s="7" t="s">
        <v>6732</v>
      </c>
      <c r="C3101" s="7">
        <v>523642</v>
      </c>
      <c r="D3101" s="7" t="s">
        <v>6733</v>
      </c>
      <c r="E3101" s="7" t="s">
        <v>2357</v>
      </c>
    </row>
    <row r="3102" spans="2:5">
      <c r="B3102" s="7" t="s">
        <v>6734</v>
      </c>
      <c r="C3102" s="7">
        <v>530305</v>
      </c>
      <c r="D3102" s="7" t="s">
        <v>2213</v>
      </c>
      <c r="E3102" s="7" t="s">
        <v>2912</v>
      </c>
    </row>
    <row r="3103" spans="2:5">
      <c r="B3103" s="7" t="s">
        <v>6735</v>
      </c>
      <c r="C3103" s="7">
        <v>507498</v>
      </c>
      <c r="D3103" s="7" t="s">
        <v>2213</v>
      </c>
      <c r="E3103" s="7" t="s">
        <v>2912</v>
      </c>
    </row>
    <row r="3104" spans="2:5">
      <c r="B3104" s="7" t="s">
        <v>6736</v>
      </c>
      <c r="C3104" s="7">
        <v>532355</v>
      </c>
      <c r="D3104" s="7" t="s">
        <v>2213</v>
      </c>
      <c r="E3104" s="7" t="s">
        <v>2216</v>
      </c>
    </row>
    <row r="3105" spans="2:5">
      <c r="B3105" s="7" t="s">
        <v>6737</v>
      </c>
      <c r="C3105" s="7">
        <v>500331</v>
      </c>
      <c r="D3105" s="7" t="s">
        <v>6738</v>
      </c>
      <c r="E3105" s="7" t="s">
        <v>2373</v>
      </c>
    </row>
    <row r="3106" spans="2:5">
      <c r="B3106" s="7" t="s">
        <v>6739</v>
      </c>
      <c r="C3106" s="7">
        <v>500327</v>
      </c>
      <c r="D3106" s="7" t="s">
        <v>6740</v>
      </c>
      <c r="E3106" s="7" t="s">
        <v>2333</v>
      </c>
    </row>
    <row r="3107" spans="2:5">
      <c r="B3107" s="7" t="s">
        <v>6741</v>
      </c>
      <c r="C3107" s="7">
        <v>539883</v>
      </c>
      <c r="D3107" s="7" t="s">
        <v>6742</v>
      </c>
      <c r="E3107" s="7" t="s">
        <v>2379</v>
      </c>
    </row>
    <row r="3108" spans="2:5">
      <c r="B3108" s="7" t="s">
        <v>6743</v>
      </c>
      <c r="C3108" s="7">
        <v>519439</v>
      </c>
      <c r="D3108" s="7" t="s">
        <v>2213</v>
      </c>
      <c r="E3108" s="7" t="s">
        <v>2462</v>
      </c>
    </row>
    <row r="3109" spans="2:5">
      <c r="B3109" s="7" t="s">
        <v>6744</v>
      </c>
      <c r="C3109" s="7">
        <v>531879</v>
      </c>
      <c r="D3109" s="7" t="s">
        <v>6745</v>
      </c>
      <c r="E3109" s="7" t="s">
        <v>2845</v>
      </c>
    </row>
    <row r="3110" spans="2:5">
      <c r="B3110" s="7" t="s">
        <v>6746</v>
      </c>
      <c r="C3110" s="7">
        <v>514300</v>
      </c>
      <c r="D3110" s="7" t="s">
        <v>6747</v>
      </c>
      <c r="E3110" s="7" t="s">
        <v>2228</v>
      </c>
    </row>
    <row r="3111" spans="2:5">
      <c r="B3111" s="7" t="s">
        <v>6748</v>
      </c>
      <c r="C3111" s="7">
        <v>507864</v>
      </c>
      <c r="D3111" s="7" t="s">
        <v>2213</v>
      </c>
      <c r="E3111" s="7" t="s">
        <v>2196</v>
      </c>
    </row>
    <row r="3112" spans="2:5">
      <c r="B3112" s="7" t="s">
        <v>6749</v>
      </c>
      <c r="C3112" s="7">
        <v>500302</v>
      </c>
      <c r="D3112" s="7" t="s">
        <v>6750</v>
      </c>
      <c r="E3112" s="7" t="s">
        <v>2251</v>
      </c>
    </row>
    <row r="3113" spans="2:5">
      <c r="B3113" s="7" t="s">
        <v>6751</v>
      </c>
      <c r="C3113" s="7">
        <v>532979</v>
      </c>
      <c r="D3113" s="7" t="s">
        <v>6752</v>
      </c>
      <c r="E3113" s="7" t="s">
        <v>2251</v>
      </c>
    </row>
    <row r="3114" spans="2:5">
      <c r="B3114" s="7" t="s">
        <v>6753</v>
      </c>
      <c r="C3114" s="7">
        <v>530683</v>
      </c>
      <c r="D3114" s="7" t="s">
        <v>2213</v>
      </c>
      <c r="E3114" s="7" t="s">
        <v>2408</v>
      </c>
    </row>
    <row r="3115" spans="2:5">
      <c r="B3115" s="7" t="s">
        <v>6754</v>
      </c>
      <c r="C3115" s="7">
        <v>513519</v>
      </c>
      <c r="D3115" s="7" t="s">
        <v>6755</v>
      </c>
      <c r="E3115" s="7" t="s">
        <v>2511</v>
      </c>
    </row>
    <row r="3116" spans="2:5">
      <c r="B3116" s="7" t="s">
        <v>6756</v>
      </c>
      <c r="C3116" s="7">
        <v>500333</v>
      </c>
      <c r="D3116" s="7" t="s">
        <v>2213</v>
      </c>
      <c r="E3116" s="7" t="s">
        <v>2693</v>
      </c>
    </row>
    <row r="3117" spans="2:5">
      <c r="B3117" s="7" t="s">
        <v>6757</v>
      </c>
      <c r="C3117" s="7">
        <v>523105</v>
      </c>
      <c r="D3117" s="7" t="s">
        <v>2213</v>
      </c>
      <c r="E3117" s="7" t="s">
        <v>2408</v>
      </c>
    </row>
    <row r="3118" spans="2:5">
      <c r="B3118" s="7" t="s">
        <v>6758</v>
      </c>
      <c r="C3118" s="7">
        <v>523648</v>
      </c>
      <c r="D3118" s="7" t="s">
        <v>6759</v>
      </c>
      <c r="E3118" s="7" t="s">
        <v>2373</v>
      </c>
    </row>
    <row r="3119" spans="2:5">
      <c r="B3119" s="7" t="s">
        <v>6760</v>
      </c>
      <c r="C3119" s="7">
        <v>523648</v>
      </c>
      <c r="D3119" s="7" t="s">
        <v>6759</v>
      </c>
      <c r="E3119" s="7" t="s">
        <v>2373</v>
      </c>
    </row>
    <row r="3120" spans="2:5">
      <c r="B3120" s="7" t="s">
        <v>6761</v>
      </c>
      <c r="C3120" s="7">
        <v>534060</v>
      </c>
      <c r="D3120" s="7" t="s">
        <v>2213</v>
      </c>
      <c r="E3120" s="7" t="s">
        <v>2230</v>
      </c>
    </row>
    <row r="3121" spans="2:5">
      <c r="B3121" s="7" t="s">
        <v>6762</v>
      </c>
      <c r="C3121" s="7">
        <v>532366</v>
      </c>
      <c r="D3121" s="7" t="s">
        <v>6763</v>
      </c>
      <c r="E3121" s="7" t="s">
        <v>2230</v>
      </c>
    </row>
    <row r="3122" spans="2:5">
      <c r="B3122" s="7" t="s">
        <v>6764</v>
      </c>
      <c r="C3122" s="7">
        <v>540173</v>
      </c>
      <c r="D3122" s="7" t="s">
        <v>6765</v>
      </c>
      <c r="E3122" s="7" t="s">
        <v>2271</v>
      </c>
    </row>
    <row r="3123" spans="2:5">
      <c r="B3123" s="7" t="s">
        <v>6766</v>
      </c>
      <c r="C3123" s="7">
        <v>539150</v>
      </c>
      <c r="D3123" s="7" t="s">
        <v>6767</v>
      </c>
      <c r="E3123" s="7" t="s">
        <v>2808</v>
      </c>
    </row>
    <row r="3124" spans="2:5">
      <c r="B3124" s="7" t="s">
        <v>6768</v>
      </c>
      <c r="C3124" s="7">
        <v>532803</v>
      </c>
      <c r="D3124" s="7" t="s">
        <v>6769</v>
      </c>
      <c r="E3124" s="7" t="s">
        <v>2411</v>
      </c>
    </row>
    <row r="3125" spans="2:5">
      <c r="B3125" s="7" t="s">
        <v>6770</v>
      </c>
      <c r="C3125" s="7">
        <v>539195</v>
      </c>
      <c r="D3125" s="7" t="s">
        <v>2213</v>
      </c>
      <c r="E3125" s="7" t="s">
        <v>2261</v>
      </c>
    </row>
    <row r="3126" spans="2:5">
      <c r="B3126" s="7" t="s">
        <v>6771</v>
      </c>
      <c r="C3126" s="7">
        <v>523628</v>
      </c>
      <c r="D3126" s="7" t="s">
        <v>6772</v>
      </c>
      <c r="E3126" s="7" t="s">
        <v>2299</v>
      </c>
    </row>
    <row r="3127" spans="2:5">
      <c r="B3127" s="7" t="s">
        <v>6773</v>
      </c>
      <c r="C3127" s="7">
        <v>524570</v>
      </c>
      <c r="D3127" s="7" t="s">
        <v>6774</v>
      </c>
      <c r="E3127" s="7" t="s">
        <v>2373</v>
      </c>
    </row>
    <row r="3128" spans="2:5">
      <c r="B3128" s="7" t="s">
        <v>6775</v>
      </c>
      <c r="C3128" s="7">
        <v>532486</v>
      </c>
      <c r="D3128" s="7" t="s">
        <v>6776</v>
      </c>
      <c r="E3128" s="7" t="s">
        <v>2741</v>
      </c>
    </row>
    <row r="3129" spans="2:5">
      <c r="B3129" s="7" t="s">
        <v>6777</v>
      </c>
      <c r="C3129" s="7">
        <v>526687</v>
      </c>
      <c r="D3129" s="7" t="s">
        <v>2213</v>
      </c>
      <c r="E3129" s="7" t="s">
        <v>2414</v>
      </c>
    </row>
    <row r="3130" spans="2:5">
      <c r="B3130" s="7" t="s">
        <v>6778</v>
      </c>
      <c r="C3130" s="7">
        <v>540717</v>
      </c>
      <c r="D3130" s="7" t="s">
        <v>2213</v>
      </c>
      <c r="E3130" s="7" t="s">
        <v>2235</v>
      </c>
    </row>
    <row r="3131" spans="2:5">
      <c r="B3131" s="7" t="s">
        <v>6779</v>
      </c>
      <c r="C3131" s="7">
        <v>507645</v>
      </c>
      <c r="D3131" s="7" t="s">
        <v>2213</v>
      </c>
      <c r="E3131" s="7" t="s">
        <v>2373</v>
      </c>
    </row>
    <row r="3132" spans="2:5">
      <c r="B3132" s="7" t="s">
        <v>6780</v>
      </c>
      <c r="C3132" s="7">
        <v>531768</v>
      </c>
      <c r="D3132" s="7" t="s">
        <v>6781</v>
      </c>
      <c r="E3132" s="7" t="s">
        <v>3380</v>
      </c>
    </row>
    <row r="3133" spans="2:5">
      <c r="B3133" s="7" t="s">
        <v>6782</v>
      </c>
      <c r="C3133" s="7">
        <v>542652</v>
      </c>
      <c r="D3133" s="7" t="s">
        <v>6783</v>
      </c>
      <c r="E3133" s="7" t="s">
        <v>2511</v>
      </c>
    </row>
    <row r="3134" spans="2:5">
      <c r="B3134" s="7" t="s">
        <v>6784</v>
      </c>
      <c r="C3134" s="7">
        <v>506605</v>
      </c>
      <c r="D3134" s="7" t="s">
        <v>2213</v>
      </c>
      <c r="E3134" s="7" t="s">
        <v>2261</v>
      </c>
    </row>
    <row r="3135" spans="2:5">
      <c r="B3135" s="7" t="s">
        <v>6785</v>
      </c>
      <c r="C3135" s="7">
        <v>531397</v>
      </c>
      <c r="D3135" s="7" t="s">
        <v>2213</v>
      </c>
      <c r="E3135" s="7" t="s">
        <v>2408</v>
      </c>
    </row>
    <row r="3136" spans="2:5">
      <c r="B3136" s="7" t="s">
        <v>6786</v>
      </c>
      <c r="C3136" s="7">
        <v>514486</v>
      </c>
      <c r="D3136" s="7" t="s">
        <v>2213</v>
      </c>
      <c r="E3136" s="7" t="s">
        <v>2228</v>
      </c>
    </row>
    <row r="3137" spans="2:5">
      <c r="B3137" s="7" t="s">
        <v>6787</v>
      </c>
      <c r="C3137" s="7">
        <v>531454</v>
      </c>
      <c r="D3137" s="7" t="s">
        <v>2213</v>
      </c>
      <c r="E3137" s="7" t="s">
        <v>2590</v>
      </c>
    </row>
    <row r="3138" spans="2:5">
      <c r="B3138" s="7" t="s">
        <v>6788</v>
      </c>
      <c r="C3138" s="7">
        <v>531454</v>
      </c>
      <c r="D3138" s="7" t="s">
        <v>2213</v>
      </c>
      <c r="E3138" s="7" t="s">
        <v>2590</v>
      </c>
    </row>
    <row r="3139" spans="2:5">
      <c r="B3139" s="7" t="s">
        <v>6789</v>
      </c>
      <c r="C3139" s="7">
        <v>537573</v>
      </c>
      <c r="D3139" s="7" t="s">
        <v>2213</v>
      </c>
      <c r="E3139" s="7" t="s">
        <v>2333</v>
      </c>
    </row>
    <row r="3140" spans="2:5">
      <c r="B3140" s="7" t="s">
        <v>6790</v>
      </c>
      <c r="C3140" s="7">
        <v>526043</v>
      </c>
      <c r="D3140" s="7" t="s">
        <v>2213</v>
      </c>
      <c r="E3140" s="7" t="s">
        <v>2221</v>
      </c>
    </row>
    <row r="3141" spans="2:5">
      <c r="B3141" s="7" t="s">
        <v>6791</v>
      </c>
      <c r="C3141" s="7">
        <v>524051</v>
      </c>
      <c r="D3141" s="7" t="s">
        <v>6792</v>
      </c>
      <c r="E3141" s="7" t="s">
        <v>2261</v>
      </c>
    </row>
    <row r="3142" spans="2:5">
      <c r="B3142" s="7" t="s">
        <v>6793</v>
      </c>
      <c r="C3142" s="7">
        <v>539354</v>
      </c>
      <c r="D3142" s="7" t="s">
        <v>2213</v>
      </c>
      <c r="E3142" s="7" t="s">
        <v>2408</v>
      </c>
    </row>
    <row r="3143" spans="2:5">
      <c r="B3143" s="7" t="s">
        <v>6794</v>
      </c>
      <c r="C3143" s="7">
        <v>512481</v>
      </c>
      <c r="D3143" s="7" t="s">
        <v>2213</v>
      </c>
      <c r="E3143" s="7" t="s">
        <v>2230</v>
      </c>
    </row>
    <row r="3144" spans="2:5">
      <c r="B3144" s="7" t="s">
        <v>6795</v>
      </c>
      <c r="C3144" s="7">
        <v>512481</v>
      </c>
      <c r="D3144" s="7" t="s">
        <v>2213</v>
      </c>
      <c r="E3144" s="7" t="s">
        <v>2230</v>
      </c>
    </row>
    <row r="3145" spans="2:5">
      <c r="B3145" s="7" t="s">
        <v>6796</v>
      </c>
      <c r="C3145" s="7">
        <v>532626</v>
      </c>
      <c r="D3145" s="7" t="s">
        <v>2213</v>
      </c>
      <c r="E3145" s="7" t="s">
        <v>4459</v>
      </c>
    </row>
    <row r="3146" spans="2:5">
      <c r="B3146" s="7" t="s">
        <v>6797</v>
      </c>
      <c r="C3146" s="7">
        <v>532460</v>
      </c>
      <c r="D3146" s="7" t="s">
        <v>6798</v>
      </c>
      <c r="E3146" s="7" t="s">
        <v>2912</v>
      </c>
    </row>
    <row r="3147" spans="2:5">
      <c r="B3147" s="7" t="s">
        <v>6799</v>
      </c>
      <c r="C3147" s="7">
        <v>532011</v>
      </c>
      <c r="D3147" s="7" t="s">
        <v>2213</v>
      </c>
      <c r="E3147" s="7" t="s">
        <v>2216</v>
      </c>
    </row>
    <row r="3148" spans="2:5">
      <c r="B3148" s="7" t="s">
        <v>6800</v>
      </c>
      <c r="C3148" s="7">
        <v>540727</v>
      </c>
      <c r="D3148" s="7" t="s">
        <v>2213</v>
      </c>
      <c r="E3148" s="7" t="s">
        <v>3133</v>
      </c>
    </row>
    <row r="3149" spans="2:5">
      <c r="B3149" s="7" t="s">
        <v>6801</v>
      </c>
      <c r="C3149" s="7">
        <v>519359</v>
      </c>
      <c r="D3149" s="7" t="s">
        <v>2213</v>
      </c>
      <c r="E3149" s="7" t="s">
        <v>2462</v>
      </c>
    </row>
    <row r="3150" spans="2:5">
      <c r="B3150" s="7" t="s">
        <v>6802</v>
      </c>
      <c r="C3150" s="7">
        <v>531870</v>
      </c>
      <c r="D3150" s="7" t="s">
        <v>2213</v>
      </c>
      <c r="E3150" s="7" t="s">
        <v>2611</v>
      </c>
    </row>
    <row r="3151" spans="2:5">
      <c r="B3151" s="7" t="s">
        <v>6803</v>
      </c>
      <c r="C3151" s="7">
        <v>532933</v>
      </c>
      <c r="D3151" s="7" t="s">
        <v>2213</v>
      </c>
      <c r="E3151" s="7" t="s">
        <v>2568</v>
      </c>
    </row>
    <row r="3152" spans="2:5">
      <c r="B3152" s="7" t="s">
        <v>6804</v>
      </c>
      <c r="C3152" s="7" t="s">
        <v>2213</v>
      </c>
      <c r="D3152" s="7" t="s">
        <v>6805</v>
      </c>
      <c r="E3152" s="7" t="s">
        <v>2224</v>
      </c>
    </row>
    <row r="3153" spans="2:5">
      <c r="B3153" s="7" t="s">
        <v>6806</v>
      </c>
      <c r="C3153" s="7">
        <v>532810</v>
      </c>
      <c r="D3153" s="7" t="s">
        <v>6807</v>
      </c>
      <c r="E3153" s="7" t="s">
        <v>2230</v>
      </c>
    </row>
    <row r="3154" spans="2:5">
      <c r="B3154" s="7" t="s">
        <v>6808</v>
      </c>
      <c r="C3154" s="7">
        <v>532898</v>
      </c>
      <c r="D3154" s="7" t="s">
        <v>6809</v>
      </c>
      <c r="E3154" s="7" t="s">
        <v>2352</v>
      </c>
    </row>
    <row r="3155" spans="2:5">
      <c r="B3155" s="7" t="s">
        <v>6810</v>
      </c>
      <c r="C3155" s="7">
        <v>532898</v>
      </c>
      <c r="D3155" s="7" t="s">
        <v>6809</v>
      </c>
      <c r="E3155" s="7" t="s">
        <v>2352</v>
      </c>
    </row>
    <row r="3156" spans="2:5">
      <c r="B3156" s="7" t="s">
        <v>6811</v>
      </c>
      <c r="C3156" s="7">
        <v>539302</v>
      </c>
      <c r="D3156" s="7" t="s">
        <v>6812</v>
      </c>
      <c r="E3156" s="7" t="s">
        <v>2611</v>
      </c>
    </row>
    <row r="3157" spans="2:5">
      <c r="B3157" s="7" t="s">
        <v>6813</v>
      </c>
      <c r="C3157" s="7" t="s">
        <v>2213</v>
      </c>
      <c r="D3157" s="7" t="s">
        <v>6814</v>
      </c>
      <c r="E3157" s="7" t="s">
        <v>2224</v>
      </c>
    </row>
    <row r="3158" spans="2:5">
      <c r="B3158" s="7" t="s">
        <v>6815</v>
      </c>
      <c r="C3158" s="7">
        <v>538731</v>
      </c>
      <c r="D3158" s="7" t="s">
        <v>2213</v>
      </c>
      <c r="E3158" s="7" t="s">
        <v>2391</v>
      </c>
    </row>
    <row r="3159" spans="2:5">
      <c r="B3159" s="7" t="s">
        <v>6816</v>
      </c>
      <c r="C3159" s="7">
        <v>532934</v>
      </c>
      <c r="D3159" s="7" t="s">
        <v>6817</v>
      </c>
      <c r="E3159" s="7" t="s">
        <v>2568</v>
      </c>
    </row>
    <row r="3160" spans="2:5">
      <c r="B3160" s="7" t="s">
        <v>6818</v>
      </c>
      <c r="C3160" s="7">
        <v>539351</v>
      </c>
      <c r="D3160" s="7" t="s">
        <v>6819</v>
      </c>
      <c r="E3160" s="7" t="s">
        <v>2273</v>
      </c>
    </row>
    <row r="3161" spans="2:5">
      <c r="B3161" s="7" t="s">
        <v>6820</v>
      </c>
      <c r="C3161" s="7">
        <v>540027</v>
      </c>
      <c r="D3161" s="7" t="s">
        <v>2213</v>
      </c>
      <c r="E3161" s="7" t="s">
        <v>2214</v>
      </c>
    </row>
    <row r="3162" spans="2:5">
      <c r="B3162" s="7" t="s">
        <v>6821</v>
      </c>
      <c r="C3162" s="7">
        <v>540027</v>
      </c>
      <c r="D3162" s="7" t="s">
        <v>2213</v>
      </c>
      <c r="E3162" s="7" t="s">
        <v>2214</v>
      </c>
    </row>
    <row r="3163" spans="2:5">
      <c r="B3163" s="7" t="s">
        <v>6822</v>
      </c>
      <c r="C3163" s="7">
        <v>531855</v>
      </c>
      <c r="D3163" s="7" t="s">
        <v>2213</v>
      </c>
      <c r="E3163" s="7" t="s">
        <v>2245</v>
      </c>
    </row>
    <row r="3164" spans="2:5">
      <c r="B3164" s="7" t="s">
        <v>6823</v>
      </c>
      <c r="C3164" s="7">
        <v>506042</v>
      </c>
      <c r="D3164" s="7" t="s">
        <v>2213</v>
      </c>
      <c r="E3164" s="7" t="s">
        <v>2245</v>
      </c>
    </row>
    <row r="3165" spans="2:5">
      <c r="B3165" s="7" t="s">
        <v>6824</v>
      </c>
      <c r="C3165" s="7">
        <v>513532</v>
      </c>
      <c r="D3165" s="7" t="s">
        <v>2213</v>
      </c>
      <c r="E3165" s="7" t="s">
        <v>2568</v>
      </c>
    </row>
    <row r="3166" spans="2:5">
      <c r="B3166" s="7" t="s">
        <v>6825</v>
      </c>
      <c r="C3166" s="7">
        <v>530095</v>
      </c>
      <c r="D3166" s="7" t="s">
        <v>2213</v>
      </c>
      <c r="E3166" s="7" t="s">
        <v>2245</v>
      </c>
    </row>
    <row r="3167" spans="2:5">
      <c r="B3167" s="7" t="s">
        <v>6826</v>
      </c>
      <c r="C3167" s="7">
        <v>533178</v>
      </c>
      <c r="D3167" s="7" t="s">
        <v>6827</v>
      </c>
      <c r="E3167" s="7" t="s">
        <v>2228</v>
      </c>
    </row>
    <row r="3168" spans="2:5">
      <c r="B3168" s="7" t="s">
        <v>6828</v>
      </c>
      <c r="C3168" s="7">
        <v>500192</v>
      </c>
      <c r="D3168" s="7" t="s">
        <v>2213</v>
      </c>
      <c r="E3168" s="7" t="s">
        <v>2228</v>
      </c>
    </row>
    <row r="3169" spans="2:5">
      <c r="B3169" s="7" t="s">
        <v>6829</v>
      </c>
      <c r="C3169" s="7">
        <v>522205</v>
      </c>
      <c r="D3169" s="7" t="s">
        <v>6830</v>
      </c>
      <c r="E3169" s="7" t="s">
        <v>2611</v>
      </c>
    </row>
    <row r="3170" spans="2:5">
      <c r="B3170" s="7" t="s">
        <v>6831</v>
      </c>
      <c r="C3170" s="7">
        <v>531746</v>
      </c>
      <c r="D3170" s="7" t="s">
        <v>6832</v>
      </c>
      <c r="E3170" s="7" t="s">
        <v>2299</v>
      </c>
    </row>
    <row r="3171" spans="2:5">
      <c r="B3171" s="7" t="s">
        <v>6833</v>
      </c>
      <c r="C3171" s="7">
        <v>533605</v>
      </c>
      <c r="D3171" s="7" t="s">
        <v>6834</v>
      </c>
      <c r="E3171" s="7" t="s">
        <v>2611</v>
      </c>
    </row>
    <row r="3172" spans="2:5">
      <c r="B3172" s="7" t="s">
        <v>6835</v>
      </c>
      <c r="C3172" s="7">
        <v>506022</v>
      </c>
      <c r="D3172" s="7" t="s">
        <v>6836</v>
      </c>
      <c r="E3172" s="7" t="s">
        <v>2245</v>
      </c>
    </row>
    <row r="3173" spans="2:5">
      <c r="B3173" s="7" t="s">
        <v>6837</v>
      </c>
      <c r="C3173" s="7">
        <v>542684</v>
      </c>
      <c r="D3173" s="7" t="s">
        <v>6838</v>
      </c>
      <c r="E3173" s="7" t="s">
        <v>2333</v>
      </c>
    </row>
    <row r="3174" spans="2:5">
      <c r="B3174" s="7" t="s">
        <v>6839</v>
      </c>
      <c r="C3174" s="7">
        <v>533239</v>
      </c>
      <c r="D3174" s="7" t="s">
        <v>6840</v>
      </c>
      <c r="E3174" s="7" t="s">
        <v>2611</v>
      </c>
    </row>
    <row r="3175" spans="2:5">
      <c r="B3175" s="7" t="s">
        <v>6841</v>
      </c>
      <c r="C3175" s="7">
        <v>531437</v>
      </c>
      <c r="D3175" s="7" t="s">
        <v>2213</v>
      </c>
      <c r="E3175" s="7" t="s">
        <v>2228</v>
      </c>
    </row>
    <row r="3176" spans="2:5">
      <c r="B3176" s="7" t="s">
        <v>6842</v>
      </c>
      <c r="C3176" s="7">
        <v>531172</v>
      </c>
      <c r="D3176" s="7" t="s">
        <v>2213</v>
      </c>
      <c r="E3176" s="7" t="s">
        <v>2228</v>
      </c>
    </row>
    <row r="3177" spans="2:5">
      <c r="B3177" s="7" t="s">
        <v>6843</v>
      </c>
      <c r="C3177" s="7">
        <v>519014</v>
      </c>
      <c r="D3177" s="7" t="s">
        <v>2213</v>
      </c>
      <c r="E3177" s="7" t="s">
        <v>2228</v>
      </c>
    </row>
    <row r="3178" spans="2:5">
      <c r="B3178" s="7" t="s">
        <v>6844</v>
      </c>
      <c r="C3178" s="7">
        <v>519014</v>
      </c>
      <c r="D3178" s="7" t="s">
        <v>2213</v>
      </c>
      <c r="E3178" s="7" t="s">
        <v>2228</v>
      </c>
    </row>
    <row r="3179" spans="2:5">
      <c r="B3179" s="7" t="s">
        <v>6845</v>
      </c>
      <c r="C3179" s="7">
        <v>540724</v>
      </c>
      <c r="D3179" s="7" t="s">
        <v>6846</v>
      </c>
      <c r="E3179" s="7" t="s">
        <v>2273</v>
      </c>
    </row>
    <row r="3180" spans="2:5">
      <c r="B3180" s="7" t="s">
        <v>6847</v>
      </c>
      <c r="C3180" s="7">
        <v>526490</v>
      </c>
      <c r="D3180" s="7" t="s">
        <v>2213</v>
      </c>
      <c r="E3180" s="7" t="s">
        <v>2708</v>
      </c>
    </row>
    <row r="3181" spans="2:5">
      <c r="B3181" s="7" t="s">
        <v>6848</v>
      </c>
      <c r="C3181" s="7">
        <v>531257</v>
      </c>
      <c r="D3181" s="7" t="s">
        <v>2213</v>
      </c>
      <c r="E3181" s="7" t="s">
        <v>2373</v>
      </c>
    </row>
    <row r="3182" spans="2:5">
      <c r="B3182" s="7" t="s">
        <v>6849</v>
      </c>
      <c r="C3182" s="7">
        <v>540901</v>
      </c>
      <c r="D3182" s="7" t="s">
        <v>6850</v>
      </c>
      <c r="E3182" s="7" t="s">
        <v>2214</v>
      </c>
    </row>
    <row r="3183" spans="2:5">
      <c r="B3183" s="7" t="s">
        <v>6851</v>
      </c>
      <c r="C3183" s="7">
        <v>506107</v>
      </c>
      <c r="D3183" s="7" t="s">
        <v>2213</v>
      </c>
      <c r="E3183" s="7" t="s">
        <v>2634</v>
      </c>
    </row>
    <row r="3184" spans="2:5">
      <c r="B3184" s="7" t="s">
        <v>6852</v>
      </c>
      <c r="C3184" s="7">
        <v>539636</v>
      </c>
      <c r="D3184" s="7" t="s">
        <v>6853</v>
      </c>
      <c r="E3184" s="7" t="s">
        <v>2568</v>
      </c>
    </row>
    <row r="3185" spans="2:5">
      <c r="B3185" s="7" t="s">
        <v>6854</v>
      </c>
      <c r="C3185" s="7">
        <v>523874</v>
      </c>
      <c r="D3185" s="7" t="s">
        <v>2213</v>
      </c>
      <c r="E3185" s="7" t="s">
        <v>2235</v>
      </c>
    </row>
    <row r="3186" spans="2:5">
      <c r="B3186" s="7" t="s">
        <v>6855</v>
      </c>
      <c r="C3186" s="7">
        <v>517258</v>
      </c>
      <c r="D3186" s="7" t="s">
        <v>2213</v>
      </c>
      <c r="E3186" s="7" t="s">
        <v>2755</v>
      </c>
    </row>
    <row r="3187" spans="2:5">
      <c r="B3187" s="7" t="s">
        <v>6856</v>
      </c>
      <c r="C3187" s="7">
        <v>523539</v>
      </c>
      <c r="D3187" s="7" t="s">
        <v>6857</v>
      </c>
      <c r="E3187" s="7" t="s">
        <v>3133</v>
      </c>
    </row>
    <row r="3188" spans="2:5">
      <c r="B3188" s="7" t="s">
        <v>6858</v>
      </c>
      <c r="C3188" s="7">
        <v>523539</v>
      </c>
      <c r="D3188" s="7" t="s">
        <v>6857</v>
      </c>
      <c r="E3188" s="7" t="s">
        <v>3133</v>
      </c>
    </row>
    <row r="3189" spans="2:5">
      <c r="B3189" s="7" t="s">
        <v>6859</v>
      </c>
      <c r="C3189" s="7" t="s">
        <v>2213</v>
      </c>
      <c r="D3189" s="7" t="s">
        <v>6860</v>
      </c>
      <c r="E3189" s="7" t="s">
        <v>2304</v>
      </c>
    </row>
    <row r="3190" spans="2:5">
      <c r="B3190" s="7" t="s">
        <v>6861</v>
      </c>
      <c r="C3190" s="7">
        <v>530669</v>
      </c>
      <c r="D3190" s="7" t="s">
        <v>2213</v>
      </c>
      <c r="E3190" s="7" t="s">
        <v>2196</v>
      </c>
    </row>
    <row r="3191" spans="2:5">
      <c r="B3191" s="7" t="s">
        <v>6862</v>
      </c>
      <c r="C3191" s="7">
        <v>530331</v>
      </c>
      <c r="D3191" s="7" t="s">
        <v>2213</v>
      </c>
      <c r="E3191" s="7" t="s">
        <v>2228</v>
      </c>
    </row>
    <row r="3192" spans="2:5">
      <c r="B3192" s="7" t="s">
        <v>6863</v>
      </c>
      <c r="C3192" s="7">
        <v>780007</v>
      </c>
      <c r="D3192" s="7" t="s">
        <v>2213</v>
      </c>
      <c r="E3192" s="7" t="s">
        <v>2304</v>
      </c>
    </row>
    <row r="3193" spans="2:5">
      <c r="B3193" s="7" t="s">
        <v>6864</v>
      </c>
      <c r="C3193" s="7">
        <v>526247</v>
      </c>
      <c r="D3193" s="7" t="s">
        <v>6865</v>
      </c>
      <c r="E3193" s="7" t="s">
        <v>2373</v>
      </c>
    </row>
    <row r="3194" spans="2:5">
      <c r="B3194" s="7" t="s">
        <v>6866</v>
      </c>
      <c r="C3194" s="7">
        <v>500540</v>
      </c>
      <c r="D3194" s="7" t="s">
        <v>6867</v>
      </c>
      <c r="E3194" s="7" t="s">
        <v>2221</v>
      </c>
    </row>
    <row r="3195" spans="2:5">
      <c r="B3195" s="7" t="s">
        <v>6868</v>
      </c>
      <c r="C3195" s="7">
        <v>513291</v>
      </c>
      <c r="D3195" s="7" t="s">
        <v>2213</v>
      </c>
      <c r="E3195" s="7" t="s">
        <v>2536</v>
      </c>
    </row>
    <row r="3196" spans="2:5">
      <c r="B3196" s="7" t="s">
        <v>6869</v>
      </c>
      <c r="C3196" s="7">
        <v>514354</v>
      </c>
      <c r="D3196" s="7" t="s">
        <v>6870</v>
      </c>
      <c r="E3196" s="7" t="s">
        <v>2261</v>
      </c>
    </row>
    <row r="3197" spans="2:5">
      <c r="B3197" s="7" t="s">
        <v>6871</v>
      </c>
      <c r="C3197" s="7">
        <v>509835</v>
      </c>
      <c r="D3197" s="7" t="s">
        <v>2213</v>
      </c>
      <c r="E3197" s="7" t="s">
        <v>2228</v>
      </c>
    </row>
    <row r="3198" spans="2:5">
      <c r="B3198" s="7" t="s">
        <v>6872</v>
      </c>
      <c r="C3198" s="7">
        <v>531802</v>
      </c>
      <c r="D3198" s="7" t="s">
        <v>2213</v>
      </c>
      <c r="E3198" s="7" t="s">
        <v>2299</v>
      </c>
    </row>
    <row r="3199" spans="2:5">
      <c r="B3199" s="7" t="s">
        <v>6873</v>
      </c>
      <c r="C3199" s="7">
        <v>509077</v>
      </c>
      <c r="D3199" s="7" t="s">
        <v>6874</v>
      </c>
      <c r="E3199" s="7" t="s">
        <v>3816</v>
      </c>
    </row>
    <row r="3200" spans="2:5">
      <c r="B3200" s="7" t="s">
        <v>6875</v>
      </c>
      <c r="C3200" s="7">
        <v>533274</v>
      </c>
      <c r="D3200" s="7" t="s">
        <v>6876</v>
      </c>
      <c r="E3200" s="7" t="s">
        <v>2299</v>
      </c>
    </row>
    <row r="3201" spans="2:5">
      <c r="B3201" s="7" t="s">
        <v>6877</v>
      </c>
      <c r="C3201" s="7">
        <v>540293</v>
      </c>
      <c r="D3201" s="7" t="s">
        <v>6878</v>
      </c>
      <c r="E3201" s="7" t="s">
        <v>2568</v>
      </c>
    </row>
    <row r="3202" spans="2:5">
      <c r="B3202" s="7" t="s">
        <v>6879</v>
      </c>
      <c r="C3202" s="7">
        <v>519262</v>
      </c>
      <c r="D3202" s="7" t="s">
        <v>2213</v>
      </c>
      <c r="E3202" s="7" t="s">
        <v>2411</v>
      </c>
    </row>
    <row r="3203" spans="2:5">
      <c r="B3203" s="7" t="s">
        <v>6880</v>
      </c>
      <c r="C3203" s="7">
        <v>531246</v>
      </c>
      <c r="D3203" s="7" t="s">
        <v>2213</v>
      </c>
      <c r="E3203" s="7" t="s">
        <v>2462</v>
      </c>
    </row>
    <row r="3204" spans="2:5">
      <c r="B3204" s="7" t="s">
        <v>6881</v>
      </c>
      <c r="C3204" s="7">
        <v>530589</v>
      </c>
      <c r="D3204" s="7" t="s">
        <v>2213</v>
      </c>
      <c r="E3204" s="7" t="s">
        <v>2333</v>
      </c>
    </row>
    <row r="3205" spans="2:5">
      <c r="B3205" s="7" t="s">
        <v>6882</v>
      </c>
      <c r="C3205" s="7">
        <v>535514</v>
      </c>
      <c r="D3205" s="7" t="s">
        <v>2213</v>
      </c>
      <c r="E3205" s="7" t="s">
        <v>2230</v>
      </c>
    </row>
    <row r="3206" spans="2:5">
      <c r="B3206" s="7" t="s">
        <v>6883</v>
      </c>
      <c r="C3206" s="7">
        <v>540404</v>
      </c>
      <c r="D3206" s="7" t="s">
        <v>2213</v>
      </c>
      <c r="E3206" s="7" t="s">
        <v>2411</v>
      </c>
    </row>
    <row r="3207" spans="2:5">
      <c r="B3207" s="7" t="s">
        <v>6884</v>
      </c>
      <c r="C3207" s="7">
        <v>532748</v>
      </c>
      <c r="D3207" s="7" t="s">
        <v>6885</v>
      </c>
      <c r="E3207" s="7" t="s">
        <v>2216</v>
      </c>
    </row>
    <row r="3208" spans="2:5">
      <c r="B3208" s="7" t="s">
        <v>6886</v>
      </c>
      <c r="C3208" s="7">
        <v>519299</v>
      </c>
      <c r="D3208" s="7" t="s">
        <v>2213</v>
      </c>
      <c r="E3208" s="7" t="s">
        <v>2462</v>
      </c>
    </row>
    <row r="3209" spans="2:5">
      <c r="B3209" s="7" t="s">
        <v>6887</v>
      </c>
      <c r="C3209" s="7">
        <v>530695</v>
      </c>
      <c r="D3209" s="7" t="s">
        <v>2213</v>
      </c>
      <c r="E3209" s="7" t="s">
        <v>2299</v>
      </c>
    </row>
    <row r="3210" spans="2:5">
      <c r="B3210" s="7" t="s">
        <v>6888</v>
      </c>
      <c r="C3210" s="7">
        <v>500337</v>
      </c>
      <c r="D3210" s="7" t="s">
        <v>6889</v>
      </c>
      <c r="E3210" s="7" t="s">
        <v>2196</v>
      </c>
    </row>
    <row r="3211" spans="2:5">
      <c r="B3211" s="7" t="s">
        <v>6890</v>
      </c>
      <c r="C3211" s="7">
        <v>521149</v>
      </c>
      <c r="D3211" s="7" t="s">
        <v>2213</v>
      </c>
      <c r="E3211" s="7" t="s">
        <v>2299</v>
      </c>
    </row>
    <row r="3212" spans="2:5">
      <c r="B3212" s="7" t="s">
        <v>6891</v>
      </c>
      <c r="C3212" s="7">
        <v>521149</v>
      </c>
      <c r="D3212" s="7" t="s">
        <v>2213</v>
      </c>
      <c r="E3212" s="7" t="s">
        <v>2299</v>
      </c>
    </row>
    <row r="3213" spans="2:5">
      <c r="B3213" s="7" t="s">
        <v>6892</v>
      </c>
      <c r="C3213" s="7">
        <v>531735</v>
      </c>
      <c r="D3213" s="7" t="s">
        <v>2213</v>
      </c>
      <c r="E3213" s="7" t="s">
        <v>2230</v>
      </c>
    </row>
    <row r="3214" spans="2:5">
      <c r="B3214" s="7" t="s">
        <v>6893</v>
      </c>
      <c r="C3214" s="7">
        <v>500338</v>
      </c>
      <c r="D3214" s="7" t="s">
        <v>6894</v>
      </c>
      <c r="E3214" s="7" t="s">
        <v>2226</v>
      </c>
    </row>
    <row r="3215" spans="2:5">
      <c r="B3215" s="7" t="s">
        <v>6895</v>
      </c>
      <c r="C3215" s="7">
        <v>512217</v>
      </c>
      <c r="D3215" s="7" t="s">
        <v>2213</v>
      </c>
      <c r="E3215" s="7" t="s">
        <v>2230</v>
      </c>
    </row>
    <row r="3216" spans="2:5">
      <c r="B3216" s="7" t="s">
        <v>6896</v>
      </c>
      <c r="C3216" s="7">
        <v>531688</v>
      </c>
      <c r="D3216" s="7" t="s">
        <v>2213</v>
      </c>
      <c r="E3216" s="7" t="s">
        <v>2306</v>
      </c>
    </row>
    <row r="3217" spans="2:5">
      <c r="B3217" s="7" t="s">
        <v>6897</v>
      </c>
      <c r="C3217" s="7">
        <v>531688</v>
      </c>
      <c r="D3217" s="7" t="s">
        <v>2213</v>
      </c>
      <c r="E3217" s="7" t="s">
        <v>2306</v>
      </c>
    </row>
    <row r="3218" spans="2:5">
      <c r="B3218" s="7" t="s">
        <v>6898</v>
      </c>
      <c r="C3218" s="7" t="s">
        <v>2213</v>
      </c>
      <c r="D3218" s="7" t="s">
        <v>6899</v>
      </c>
      <c r="E3218" s="7" t="s">
        <v>2224</v>
      </c>
    </row>
    <row r="3219" spans="2:5">
      <c r="B3219" s="7" t="s">
        <v>6900</v>
      </c>
      <c r="C3219" s="7">
        <v>539359</v>
      </c>
      <c r="D3219" s="7" t="s">
        <v>2213</v>
      </c>
      <c r="E3219" s="7" t="s">
        <v>3133</v>
      </c>
    </row>
    <row r="3220" spans="2:5">
      <c r="B3220" s="7" t="s">
        <v>6901</v>
      </c>
      <c r="C3220" s="7">
        <v>532387</v>
      </c>
      <c r="D3220" s="7" t="s">
        <v>6902</v>
      </c>
      <c r="E3220" s="7" t="s">
        <v>2216</v>
      </c>
    </row>
    <row r="3221" spans="2:5">
      <c r="B3221" s="7" t="s">
        <v>6903</v>
      </c>
      <c r="C3221" s="7">
        <v>524580</v>
      </c>
      <c r="D3221" s="7" t="s">
        <v>2213</v>
      </c>
      <c r="E3221" s="7" t="s">
        <v>2235</v>
      </c>
    </row>
    <row r="3222" spans="2:5">
      <c r="B3222" s="7" t="s">
        <v>6904</v>
      </c>
      <c r="C3222" s="7">
        <v>511557</v>
      </c>
      <c r="D3222" s="7" t="s">
        <v>2213</v>
      </c>
      <c r="E3222" s="7" t="s">
        <v>2634</v>
      </c>
    </row>
    <row r="3223" spans="2:5">
      <c r="B3223" s="7" t="s">
        <v>6905</v>
      </c>
      <c r="C3223" s="7">
        <v>512105</v>
      </c>
      <c r="D3223" s="7" t="s">
        <v>2213</v>
      </c>
      <c r="E3223" s="7" t="s">
        <v>2634</v>
      </c>
    </row>
    <row r="3224" spans="2:5">
      <c r="B3224" s="7" t="s">
        <v>6906</v>
      </c>
      <c r="C3224" s="7">
        <v>526009</v>
      </c>
      <c r="D3224" s="7" t="s">
        <v>2213</v>
      </c>
      <c r="E3224" s="7" t="s">
        <v>2235</v>
      </c>
    </row>
    <row r="3225" spans="2:5">
      <c r="B3225" s="7" t="s">
        <v>6907</v>
      </c>
      <c r="C3225" s="7">
        <v>526009</v>
      </c>
      <c r="D3225" s="7" t="s">
        <v>2213</v>
      </c>
      <c r="E3225" s="7" t="s">
        <v>2235</v>
      </c>
    </row>
    <row r="3226" spans="2:5">
      <c r="B3226" s="7" t="s">
        <v>6908</v>
      </c>
      <c r="C3226" s="7" t="s">
        <v>2213</v>
      </c>
      <c r="D3226" s="7" t="s">
        <v>6909</v>
      </c>
      <c r="E3226" s="7" t="s">
        <v>2235</v>
      </c>
    </row>
    <row r="3227" spans="2:5">
      <c r="B3227" s="7" t="s">
        <v>6910</v>
      </c>
      <c r="C3227" s="7">
        <v>500459</v>
      </c>
      <c r="D3227" s="7" t="s">
        <v>6911</v>
      </c>
      <c r="E3227" s="7" t="s">
        <v>2395</v>
      </c>
    </row>
    <row r="3228" spans="2:5">
      <c r="B3228" s="7" t="s">
        <v>6912</v>
      </c>
      <c r="C3228" s="7">
        <v>531265</v>
      </c>
      <c r="D3228" s="7" t="s">
        <v>2213</v>
      </c>
      <c r="E3228" s="7" t="s">
        <v>2293</v>
      </c>
    </row>
    <row r="3229" spans="2:5">
      <c r="B3229" s="7" t="s">
        <v>6913</v>
      </c>
      <c r="C3229" s="7" t="s">
        <v>2213</v>
      </c>
      <c r="D3229" s="7" t="s">
        <v>6914</v>
      </c>
      <c r="E3229" s="7" t="s">
        <v>2224</v>
      </c>
    </row>
    <row r="3230" spans="2:5">
      <c r="B3230" s="7" t="s">
        <v>6915</v>
      </c>
      <c r="C3230" s="7">
        <v>526494</v>
      </c>
      <c r="D3230" s="7" t="s">
        <v>2213</v>
      </c>
      <c r="E3230" s="7" t="s">
        <v>2408</v>
      </c>
    </row>
    <row r="3231" spans="2:5">
      <c r="B3231" s="7" t="s">
        <v>6916</v>
      </c>
      <c r="C3231" s="7">
        <v>590057</v>
      </c>
      <c r="D3231" s="7" t="s">
        <v>6917</v>
      </c>
      <c r="E3231" s="7" t="s">
        <v>2306</v>
      </c>
    </row>
    <row r="3232" spans="2:5">
      <c r="B3232" s="7" t="s">
        <v>6918</v>
      </c>
      <c r="C3232" s="7">
        <v>590057</v>
      </c>
      <c r="D3232" s="7" t="s">
        <v>6917</v>
      </c>
      <c r="E3232" s="7" t="s">
        <v>2306</v>
      </c>
    </row>
    <row r="3233" spans="2:5">
      <c r="B3233" s="7" t="s">
        <v>6919</v>
      </c>
      <c r="C3233" s="7">
        <v>540703</v>
      </c>
      <c r="D3233" s="7" t="s">
        <v>2213</v>
      </c>
      <c r="E3233" s="7" t="s">
        <v>2297</v>
      </c>
    </row>
    <row r="3234" spans="2:5">
      <c r="B3234" s="7" t="s">
        <v>6920</v>
      </c>
      <c r="C3234" s="7">
        <v>532647</v>
      </c>
      <c r="D3234" s="7" t="s">
        <v>6921</v>
      </c>
      <c r="E3234" s="7" t="s">
        <v>2327</v>
      </c>
    </row>
    <row r="3235" spans="2:5">
      <c r="B3235" s="7" t="s">
        <v>6922</v>
      </c>
      <c r="C3235" s="7">
        <v>532647</v>
      </c>
      <c r="D3235" s="7" t="s">
        <v>6921</v>
      </c>
      <c r="E3235" s="7" t="s">
        <v>2327</v>
      </c>
    </row>
    <row r="3236" spans="2:5">
      <c r="B3236" s="7" t="s">
        <v>6923</v>
      </c>
      <c r="C3236" s="7">
        <v>534675</v>
      </c>
      <c r="D3236" s="7" t="s">
        <v>6924</v>
      </c>
      <c r="E3236" s="7" t="s">
        <v>2299</v>
      </c>
    </row>
    <row r="3237" spans="2:5">
      <c r="B3237" s="7" t="s">
        <v>6925</v>
      </c>
      <c r="C3237" s="7">
        <v>505502</v>
      </c>
      <c r="D3237" s="7" t="s">
        <v>2213</v>
      </c>
      <c r="E3237" s="7" t="s">
        <v>2196</v>
      </c>
    </row>
    <row r="3238" spans="2:5">
      <c r="B3238" s="7" t="s">
        <v>6926</v>
      </c>
      <c r="C3238" s="7">
        <v>526801</v>
      </c>
      <c r="D3238" s="7" t="s">
        <v>6927</v>
      </c>
      <c r="E3238" s="7" t="s">
        <v>2611</v>
      </c>
    </row>
    <row r="3239" spans="2:5">
      <c r="B3239" s="7" t="s">
        <v>6928</v>
      </c>
      <c r="C3239" s="7">
        <v>540544</v>
      </c>
      <c r="D3239" s="7" t="s">
        <v>6929</v>
      </c>
      <c r="E3239" s="7" t="s">
        <v>2611</v>
      </c>
    </row>
    <row r="3240" spans="2:5">
      <c r="B3240" s="7" t="s">
        <v>6930</v>
      </c>
      <c r="C3240" s="7">
        <v>532524</v>
      </c>
      <c r="D3240" s="7" t="s">
        <v>6931</v>
      </c>
      <c r="E3240" s="7" t="s">
        <v>2352</v>
      </c>
    </row>
    <row r="3241" spans="2:5">
      <c r="B3241" s="7" t="s">
        <v>6932</v>
      </c>
      <c r="C3241" s="7">
        <v>533344</v>
      </c>
      <c r="D3241" s="7" t="s">
        <v>6933</v>
      </c>
      <c r="E3241" s="7" t="s">
        <v>2230</v>
      </c>
    </row>
    <row r="3242" spans="2:5">
      <c r="B3242" s="7" t="s">
        <v>6934</v>
      </c>
      <c r="C3242" s="7">
        <v>532524</v>
      </c>
      <c r="D3242" s="7" t="s">
        <v>6931</v>
      </c>
      <c r="E3242" s="7" t="s">
        <v>2352</v>
      </c>
    </row>
    <row r="3243" spans="2:5">
      <c r="B3243" s="7" t="s">
        <v>6935</v>
      </c>
      <c r="C3243" s="7">
        <v>539006</v>
      </c>
      <c r="D3243" s="7" t="s">
        <v>2213</v>
      </c>
      <c r="E3243" s="7" t="s">
        <v>3133</v>
      </c>
    </row>
    <row r="3244" spans="2:5">
      <c r="B3244" s="7" t="s">
        <v>6936</v>
      </c>
      <c r="C3244" s="7">
        <v>509220</v>
      </c>
      <c r="D3244" s="7" t="s">
        <v>6937</v>
      </c>
      <c r="E3244" s="7" t="s">
        <v>2235</v>
      </c>
    </row>
    <row r="3245" spans="2:5">
      <c r="B3245" s="7" t="s">
        <v>6938</v>
      </c>
      <c r="C3245" s="7">
        <v>539785</v>
      </c>
      <c r="D3245" s="7" t="s">
        <v>6939</v>
      </c>
      <c r="E3245" s="7" t="s">
        <v>2207</v>
      </c>
    </row>
    <row r="3246" spans="2:5">
      <c r="B3246" s="7" t="s">
        <v>6940</v>
      </c>
      <c r="C3246" s="7">
        <v>512591</v>
      </c>
      <c r="D3246" s="7" t="s">
        <v>2213</v>
      </c>
      <c r="E3246" s="7" t="s">
        <v>2235</v>
      </c>
    </row>
    <row r="3247" spans="2:5">
      <c r="B3247" s="7" t="s">
        <v>6941</v>
      </c>
      <c r="C3247" s="7" t="s">
        <v>2213</v>
      </c>
      <c r="D3247" s="7" t="s">
        <v>6942</v>
      </c>
      <c r="E3247" s="7" t="s">
        <v>2224</v>
      </c>
    </row>
    <row r="3248" spans="2:5">
      <c r="B3248" s="7" t="s">
        <v>6943</v>
      </c>
      <c r="C3248" s="7">
        <v>512461</v>
      </c>
      <c r="D3248" s="7" t="s">
        <v>2213</v>
      </c>
      <c r="E3248" s="7" t="s">
        <v>2235</v>
      </c>
    </row>
    <row r="3249" spans="2:5">
      <c r="B3249" s="7" t="s">
        <v>6944</v>
      </c>
      <c r="C3249" s="7">
        <v>512099</v>
      </c>
      <c r="D3249" s="7" t="s">
        <v>2213</v>
      </c>
      <c r="E3249" s="7" t="s">
        <v>2327</v>
      </c>
    </row>
    <row r="3250" spans="2:5">
      <c r="B3250" s="7" t="s">
        <v>6945</v>
      </c>
      <c r="C3250" s="7">
        <v>532693</v>
      </c>
      <c r="D3250" s="7" t="s">
        <v>6946</v>
      </c>
      <c r="E3250" s="7" t="s">
        <v>2611</v>
      </c>
    </row>
    <row r="3251" spans="2:5">
      <c r="B3251" s="7" t="s">
        <v>6947</v>
      </c>
      <c r="C3251" s="7">
        <v>533295</v>
      </c>
      <c r="D3251" s="7" t="s">
        <v>6948</v>
      </c>
      <c r="E3251" s="7" t="s">
        <v>2531</v>
      </c>
    </row>
    <row r="3252" spans="2:5">
      <c r="B3252" s="7" t="s">
        <v>6949</v>
      </c>
      <c r="C3252" s="7">
        <v>506852</v>
      </c>
      <c r="D3252" s="7" t="s">
        <v>2213</v>
      </c>
      <c r="E3252" s="7" t="s">
        <v>2261</v>
      </c>
    </row>
    <row r="3253" spans="2:5">
      <c r="B3253" s="7" t="s">
        <v>6950</v>
      </c>
      <c r="C3253" s="7">
        <v>506618</v>
      </c>
      <c r="D3253" s="7" t="s">
        <v>6951</v>
      </c>
      <c r="E3253" s="7" t="s">
        <v>2357</v>
      </c>
    </row>
    <row r="3254" spans="2:5">
      <c r="B3254" s="7" t="s">
        <v>6952</v>
      </c>
      <c r="C3254" s="7">
        <v>500346</v>
      </c>
      <c r="D3254" s="7" t="s">
        <v>2213</v>
      </c>
      <c r="E3254" s="7" t="s">
        <v>2359</v>
      </c>
    </row>
    <row r="3255" spans="2:5">
      <c r="B3255" s="7" t="s">
        <v>6953</v>
      </c>
      <c r="C3255" s="7">
        <v>532461</v>
      </c>
      <c r="D3255" s="7" t="s">
        <v>6954</v>
      </c>
      <c r="E3255" s="7" t="s">
        <v>2531</v>
      </c>
    </row>
    <row r="3256" spans="2:5">
      <c r="B3256" s="7" t="s">
        <v>6955</v>
      </c>
      <c r="C3256" s="7">
        <v>532891</v>
      </c>
      <c r="D3256" s="7" t="s">
        <v>6956</v>
      </c>
      <c r="E3256" s="7" t="s">
        <v>2299</v>
      </c>
    </row>
    <row r="3257" spans="2:5">
      <c r="B3257" s="7" t="s">
        <v>6957</v>
      </c>
      <c r="C3257" s="7">
        <v>540492</v>
      </c>
      <c r="D3257" s="7" t="s">
        <v>2213</v>
      </c>
      <c r="E3257" s="7" t="s">
        <v>2235</v>
      </c>
    </row>
    <row r="3258" spans="2:5">
      <c r="B3258" s="7" t="s">
        <v>6958</v>
      </c>
      <c r="C3258" s="7">
        <v>523315</v>
      </c>
      <c r="D3258" s="7" t="s">
        <v>2213</v>
      </c>
      <c r="E3258" s="7" t="s">
        <v>2207</v>
      </c>
    </row>
    <row r="3259" spans="2:5">
      <c r="B3259" s="7" t="s">
        <v>6959</v>
      </c>
      <c r="C3259" s="7">
        <v>538993</v>
      </c>
      <c r="D3259" s="7" t="s">
        <v>2213</v>
      </c>
      <c r="E3259" s="7" t="s">
        <v>2299</v>
      </c>
    </row>
    <row r="3260" spans="2:5">
      <c r="B3260" s="7" t="s">
        <v>6960</v>
      </c>
      <c r="C3260" s="7">
        <v>540159</v>
      </c>
      <c r="D3260" s="7" t="s">
        <v>2213</v>
      </c>
      <c r="E3260" s="7" t="s">
        <v>2216</v>
      </c>
    </row>
    <row r="3261" spans="2:5">
      <c r="B3261" s="7" t="s">
        <v>6961</v>
      </c>
      <c r="C3261" s="7">
        <v>538647</v>
      </c>
      <c r="D3261" s="7" t="s">
        <v>2213</v>
      </c>
      <c r="E3261" s="7" t="s">
        <v>2230</v>
      </c>
    </row>
    <row r="3262" spans="2:5">
      <c r="B3262" s="7" t="s">
        <v>6962</v>
      </c>
      <c r="C3262" s="7" t="s">
        <v>2213</v>
      </c>
      <c r="D3262" s="7" t="s">
        <v>6963</v>
      </c>
      <c r="E3262" s="7" t="s">
        <v>2224</v>
      </c>
    </row>
    <row r="3263" spans="2:5">
      <c r="B3263" s="7" t="s">
        <v>6964</v>
      </c>
      <c r="C3263" s="7">
        <v>531562</v>
      </c>
      <c r="D3263" s="7" t="s">
        <v>2213</v>
      </c>
      <c r="E3263" s="7" t="s">
        <v>2228</v>
      </c>
    </row>
    <row r="3264" spans="2:5">
      <c r="B3264" s="7" t="s">
        <v>6965</v>
      </c>
      <c r="C3264" s="7">
        <v>517556</v>
      </c>
      <c r="D3264" s="7" t="s">
        <v>6966</v>
      </c>
      <c r="E3264" s="7" t="s">
        <v>2299</v>
      </c>
    </row>
    <row r="3265" spans="2:5">
      <c r="B3265" s="7" t="s">
        <v>6967</v>
      </c>
      <c r="C3265" s="7">
        <v>532689</v>
      </c>
      <c r="D3265" s="7" t="s">
        <v>6968</v>
      </c>
      <c r="E3265" s="7" t="s">
        <v>2214</v>
      </c>
    </row>
    <row r="3266" spans="2:5">
      <c r="B3266" s="7" t="s">
        <v>6969</v>
      </c>
      <c r="C3266" s="7">
        <v>536659</v>
      </c>
      <c r="D3266" s="7" t="s">
        <v>2213</v>
      </c>
      <c r="E3266" s="7" t="s">
        <v>2611</v>
      </c>
    </row>
    <row r="3267" spans="2:5">
      <c r="B3267" s="7" t="s">
        <v>6970</v>
      </c>
      <c r="C3267" s="7">
        <v>534109</v>
      </c>
      <c r="D3267" s="7" t="s">
        <v>2213</v>
      </c>
      <c r="E3267" s="7" t="s">
        <v>2230</v>
      </c>
    </row>
    <row r="3268" spans="2:5">
      <c r="B3268" s="7" t="s">
        <v>6971</v>
      </c>
      <c r="C3268" s="7">
        <v>511116</v>
      </c>
      <c r="D3268" s="7" t="s">
        <v>2213</v>
      </c>
      <c r="E3268" s="7" t="s">
        <v>3157</v>
      </c>
    </row>
    <row r="3269" spans="2:5">
      <c r="B3269" s="7" t="s">
        <v>6972</v>
      </c>
      <c r="C3269" s="7">
        <v>538596</v>
      </c>
      <c r="D3269" s="7" t="s">
        <v>2213</v>
      </c>
      <c r="E3269" s="7" t="s">
        <v>2299</v>
      </c>
    </row>
    <row r="3270" spans="2:5">
      <c r="B3270" s="7" t="s">
        <v>6973</v>
      </c>
      <c r="C3270" s="7">
        <v>530281</v>
      </c>
      <c r="D3270" s="7" t="s">
        <v>2213</v>
      </c>
      <c r="E3270" s="7" t="s">
        <v>2408</v>
      </c>
    </row>
    <row r="3271" spans="2:5">
      <c r="B3271" s="7" t="s">
        <v>6974</v>
      </c>
      <c r="C3271" s="7">
        <v>530281</v>
      </c>
      <c r="D3271" s="7" t="s">
        <v>2213</v>
      </c>
      <c r="E3271" s="7" t="s">
        <v>2408</v>
      </c>
    </row>
    <row r="3272" spans="2:5">
      <c r="B3272" s="7" t="s">
        <v>6975</v>
      </c>
      <c r="C3272" s="7">
        <v>590099</v>
      </c>
      <c r="D3272" s="7" t="s">
        <v>6976</v>
      </c>
      <c r="E3272" s="7" t="s">
        <v>2196</v>
      </c>
    </row>
    <row r="3273" spans="2:5">
      <c r="B3273" s="7" t="s">
        <v>6977</v>
      </c>
      <c r="C3273" s="7">
        <v>590110</v>
      </c>
      <c r="D3273" s="7" t="s">
        <v>6978</v>
      </c>
      <c r="E3273" s="7" t="s">
        <v>2196</v>
      </c>
    </row>
    <row r="3274" spans="2:5">
      <c r="B3274" s="7" t="s">
        <v>6979</v>
      </c>
      <c r="C3274" s="7">
        <v>539978</v>
      </c>
      <c r="D3274" s="7" t="s">
        <v>6980</v>
      </c>
      <c r="E3274" s="7" t="s">
        <v>2202</v>
      </c>
    </row>
    <row r="3275" spans="2:5">
      <c r="B3275" s="7" t="s">
        <v>6981</v>
      </c>
      <c r="C3275" s="7">
        <v>539962</v>
      </c>
      <c r="D3275" s="7" t="s">
        <v>2213</v>
      </c>
      <c r="E3275" s="7" t="s">
        <v>2230</v>
      </c>
    </row>
    <row r="3276" spans="2:5">
      <c r="B3276" s="7" t="s">
        <v>6982</v>
      </c>
      <c r="C3276" s="7">
        <v>535719</v>
      </c>
      <c r="D3276" s="7" t="s">
        <v>2213</v>
      </c>
      <c r="E3276" s="7" t="s">
        <v>2199</v>
      </c>
    </row>
    <row r="3277" spans="2:5">
      <c r="B3277" s="7" t="s">
        <v>6983</v>
      </c>
      <c r="C3277" s="7">
        <v>535719</v>
      </c>
      <c r="D3277" s="7" t="s">
        <v>2213</v>
      </c>
      <c r="E3277" s="7" t="s">
        <v>2199</v>
      </c>
    </row>
    <row r="3278" spans="2:5">
      <c r="B3278" s="7" t="s">
        <v>6984</v>
      </c>
      <c r="C3278" s="7">
        <v>539678</v>
      </c>
      <c r="D3278" s="7" t="s">
        <v>6985</v>
      </c>
      <c r="E3278" s="7" t="s">
        <v>2306</v>
      </c>
    </row>
    <row r="3279" spans="2:5">
      <c r="B3279" s="7" t="s">
        <v>6986</v>
      </c>
      <c r="C3279" s="7">
        <v>532866</v>
      </c>
      <c r="D3279" s="7" t="s">
        <v>6987</v>
      </c>
      <c r="E3279" s="7" t="s">
        <v>2199</v>
      </c>
    </row>
    <row r="3280" spans="2:5">
      <c r="B3280" s="7" t="s">
        <v>6988</v>
      </c>
      <c r="C3280" s="7">
        <v>532024</v>
      </c>
      <c r="D3280" s="7" t="s">
        <v>2213</v>
      </c>
      <c r="E3280" s="7" t="s">
        <v>2196</v>
      </c>
    </row>
    <row r="3281" spans="2:5">
      <c r="B3281" s="7" t="s">
        <v>6989</v>
      </c>
      <c r="C3281" s="7">
        <v>536456</v>
      </c>
      <c r="D3281" s="7" t="s">
        <v>2213</v>
      </c>
      <c r="E3281" s="7" t="s">
        <v>2411</v>
      </c>
    </row>
    <row r="3282" spans="2:5">
      <c r="B3282" s="7" t="s">
        <v>6990</v>
      </c>
      <c r="C3282" s="7">
        <v>509845</v>
      </c>
      <c r="D3282" s="7" t="s">
        <v>2213</v>
      </c>
      <c r="E3282" s="7" t="s">
        <v>2299</v>
      </c>
    </row>
    <row r="3283" spans="2:5">
      <c r="B3283" s="7" t="s">
        <v>6991</v>
      </c>
      <c r="C3283" s="7" t="s">
        <v>2213</v>
      </c>
      <c r="D3283" s="7" t="s">
        <v>6992</v>
      </c>
      <c r="E3283" s="7" t="s">
        <v>2224</v>
      </c>
    </row>
    <row r="3284" spans="2:5">
      <c r="B3284" s="7" t="s">
        <v>6993</v>
      </c>
      <c r="C3284" s="7">
        <v>533284</v>
      </c>
      <c r="D3284" s="7" t="s">
        <v>6994</v>
      </c>
      <c r="E3284" s="7" t="s">
        <v>2611</v>
      </c>
    </row>
    <row r="3285" spans="2:5">
      <c r="B3285" s="7" t="s">
        <v>6995</v>
      </c>
      <c r="C3285" s="7">
        <v>530917</v>
      </c>
      <c r="D3285" s="7" t="s">
        <v>2213</v>
      </c>
      <c r="E3285" s="7" t="s">
        <v>2634</v>
      </c>
    </row>
    <row r="3286" spans="2:5">
      <c r="B3286" s="7" t="s">
        <v>6996</v>
      </c>
      <c r="C3286" s="7">
        <v>517447</v>
      </c>
      <c r="D3286" s="7" t="s">
        <v>6997</v>
      </c>
      <c r="E3286" s="7" t="s">
        <v>2306</v>
      </c>
    </row>
    <row r="3287" spans="2:5">
      <c r="B3287" s="7" t="s">
        <v>6998</v>
      </c>
      <c r="C3287" s="7">
        <v>517447</v>
      </c>
      <c r="D3287" s="7" t="s">
        <v>6997</v>
      </c>
      <c r="E3287" s="7" t="s">
        <v>2306</v>
      </c>
    </row>
    <row r="3288" spans="2:5">
      <c r="B3288" s="7" t="s">
        <v>6999</v>
      </c>
      <c r="C3288" s="7">
        <v>532735</v>
      </c>
      <c r="D3288" s="7" t="s">
        <v>7000</v>
      </c>
      <c r="E3288" s="7" t="s">
        <v>2199</v>
      </c>
    </row>
    <row r="3289" spans="2:5">
      <c r="B3289" s="7" t="s">
        <v>7001</v>
      </c>
      <c r="C3289" s="7">
        <v>512565</v>
      </c>
      <c r="D3289" s="7" t="s">
        <v>2213</v>
      </c>
      <c r="E3289" s="7" t="s">
        <v>2411</v>
      </c>
    </row>
    <row r="3290" spans="2:5">
      <c r="B3290" s="7" t="s">
        <v>7002</v>
      </c>
      <c r="C3290" s="7">
        <v>538119</v>
      </c>
      <c r="D3290" s="7" t="s">
        <v>2213</v>
      </c>
      <c r="E3290" s="7" t="s">
        <v>2228</v>
      </c>
    </row>
    <row r="3291" spans="2:5">
      <c r="B3291" s="7" t="s">
        <v>7003</v>
      </c>
      <c r="C3291" s="7">
        <v>524502</v>
      </c>
      <c r="D3291" s="7" t="s">
        <v>2213</v>
      </c>
      <c r="E3291" s="7" t="s">
        <v>3380</v>
      </c>
    </row>
    <row r="3292" spans="2:5">
      <c r="B3292" s="7" t="s">
        <v>7004</v>
      </c>
      <c r="C3292" s="7">
        <v>524502</v>
      </c>
      <c r="D3292" s="7" t="s">
        <v>2213</v>
      </c>
      <c r="E3292" s="7" t="s">
        <v>3380</v>
      </c>
    </row>
    <row r="3293" spans="2:5">
      <c r="B3293" s="7" t="s">
        <v>7005</v>
      </c>
      <c r="C3293" s="7">
        <v>502271</v>
      </c>
      <c r="D3293" s="7" t="s">
        <v>2213</v>
      </c>
      <c r="E3293" s="7" t="s">
        <v>2398</v>
      </c>
    </row>
    <row r="3294" spans="2:5">
      <c r="B3294" s="7" t="s">
        <v>7006</v>
      </c>
      <c r="C3294" s="7">
        <v>520073</v>
      </c>
      <c r="D3294" s="7" t="s">
        <v>2213</v>
      </c>
      <c r="E3294" s="7" t="s">
        <v>2568</v>
      </c>
    </row>
    <row r="3295" spans="2:5">
      <c r="B3295" s="7" t="s">
        <v>7007</v>
      </c>
      <c r="C3295" s="7">
        <v>590070</v>
      </c>
      <c r="D3295" s="7" t="s">
        <v>7008</v>
      </c>
      <c r="E3295" s="7" t="s">
        <v>2216</v>
      </c>
    </row>
    <row r="3296" spans="2:5">
      <c r="B3296" s="7" t="s">
        <v>7009</v>
      </c>
      <c r="C3296" s="7">
        <v>590070</v>
      </c>
      <c r="D3296" s="7" t="s">
        <v>7008</v>
      </c>
      <c r="E3296" s="7" t="s">
        <v>2216</v>
      </c>
    </row>
    <row r="3297" spans="2:5">
      <c r="B3297" s="7" t="s">
        <v>7010</v>
      </c>
      <c r="C3297" s="7">
        <v>532692</v>
      </c>
      <c r="D3297" s="7" t="s">
        <v>7011</v>
      </c>
      <c r="E3297" s="7" t="s">
        <v>2408</v>
      </c>
    </row>
    <row r="3298" spans="2:5">
      <c r="B3298" s="7" t="s">
        <v>7012</v>
      </c>
      <c r="C3298" s="7">
        <v>539673</v>
      </c>
      <c r="D3298" s="7" t="s">
        <v>2213</v>
      </c>
      <c r="E3298" s="7" t="s">
        <v>2247</v>
      </c>
    </row>
    <row r="3299" spans="2:5">
      <c r="B3299" s="7" t="s">
        <v>7013</v>
      </c>
      <c r="C3299" s="7">
        <v>531273</v>
      </c>
      <c r="D3299" s="7" t="s">
        <v>2213</v>
      </c>
      <c r="E3299" s="7" t="s">
        <v>2299</v>
      </c>
    </row>
    <row r="3300" spans="2:5">
      <c r="B3300" s="7" t="s">
        <v>7014</v>
      </c>
      <c r="C3300" s="7">
        <v>531273</v>
      </c>
      <c r="D3300" s="7" t="s">
        <v>2213</v>
      </c>
      <c r="E3300" s="7" t="s">
        <v>2299</v>
      </c>
    </row>
    <row r="3301" spans="2:5">
      <c r="B3301" s="7" t="s">
        <v>7015</v>
      </c>
      <c r="C3301" s="7">
        <v>539814</v>
      </c>
      <c r="D3301" s="7" t="s">
        <v>2213</v>
      </c>
      <c r="E3301" s="7" t="s">
        <v>2235</v>
      </c>
    </row>
    <row r="3302" spans="2:5">
      <c r="B3302" s="7" t="s">
        <v>7016</v>
      </c>
      <c r="C3302" s="7">
        <v>540125</v>
      </c>
      <c r="D3302" s="7" t="s">
        <v>2213</v>
      </c>
      <c r="E3302" s="7" t="s">
        <v>2327</v>
      </c>
    </row>
    <row r="3303" spans="2:5">
      <c r="B3303" s="7" t="s">
        <v>7017</v>
      </c>
      <c r="C3303" s="7">
        <v>532497</v>
      </c>
      <c r="D3303" s="7" t="s">
        <v>7018</v>
      </c>
      <c r="E3303" s="7" t="s">
        <v>2845</v>
      </c>
    </row>
    <row r="3304" spans="2:5">
      <c r="B3304" s="7" t="s">
        <v>7019</v>
      </c>
      <c r="C3304" s="7">
        <v>531412</v>
      </c>
      <c r="D3304" s="7" t="s">
        <v>2213</v>
      </c>
      <c r="E3304" s="7" t="s">
        <v>2395</v>
      </c>
    </row>
    <row r="3305" spans="2:5">
      <c r="B3305" s="7" t="s">
        <v>7020</v>
      </c>
      <c r="C3305" s="7">
        <v>531412</v>
      </c>
      <c r="D3305" s="7" t="s">
        <v>2213</v>
      </c>
      <c r="E3305" s="7" t="s">
        <v>2395</v>
      </c>
    </row>
    <row r="3306" spans="2:5">
      <c r="B3306" s="7" t="s">
        <v>7021</v>
      </c>
      <c r="C3306" s="7">
        <v>539837</v>
      </c>
      <c r="D3306" s="7" t="s">
        <v>2213</v>
      </c>
      <c r="E3306" s="7" t="s">
        <v>2398</v>
      </c>
    </row>
    <row r="3307" spans="2:5">
      <c r="B3307" s="7" t="s">
        <v>7022</v>
      </c>
      <c r="C3307" s="7">
        <v>526813</v>
      </c>
      <c r="D3307" s="7" t="s">
        <v>2213</v>
      </c>
      <c r="E3307" s="7" t="s">
        <v>4383</v>
      </c>
    </row>
    <row r="3308" spans="2:5">
      <c r="B3308" s="7" t="s">
        <v>7023</v>
      </c>
      <c r="C3308" s="7">
        <v>531552</v>
      </c>
      <c r="D3308" s="7" t="s">
        <v>2213</v>
      </c>
      <c r="E3308" s="7" t="s">
        <v>2299</v>
      </c>
    </row>
    <row r="3309" spans="2:5">
      <c r="B3309" s="7" t="s">
        <v>7024</v>
      </c>
      <c r="C3309" s="7">
        <v>538921</v>
      </c>
      <c r="D3309" s="7" t="s">
        <v>2213</v>
      </c>
      <c r="E3309" s="7" t="s">
        <v>2411</v>
      </c>
    </row>
    <row r="3310" spans="2:5">
      <c r="B3310" s="7" t="s">
        <v>7025</v>
      </c>
      <c r="C3310" s="7">
        <v>514316</v>
      </c>
      <c r="D3310" s="7" t="s">
        <v>2213</v>
      </c>
      <c r="E3310" s="7" t="s">
        <v>2228</v>
      </c>
    </row>
    <row r="3311" spans="2:5">
      <c r="B3311" s="7" t="s">
        <v>7026</v>
      </c>
      <c r="C3311" s="7">
        <v>531887</v>
      </c>
      <c r="D3311" s="7" t="s">
        <v>2213</v>
      </c>
      <c r="E3311" s="7" t="s">
        <v>2327</v>
      </c>
    </row>
    <row r="3312" spans="2:5">
      <c r="B3312" s="7" t="s">
        <v>7027</v>
      </c>
      <c r="C3312" s="7">
        <v>540270</v>
      </c>
      <c r="D3312" s="7" t="s">
        <v>2213</v>
      </c>
      <c r="E3312" s="7" t="s">
        <v>2235</v>
      </c>
    </row>
    <row r="3313" spans="2:5">
      <c r="B3313" s="7" t="s">
        <v>7028</v>
      </c>
      <c r="C3313" s="7">
        <v>542649</v>
      </c>
      <c r="D3313" s="7" t="s">
        <v>7029</v>
      </c>
      <c r="E3313" s="7" t="s">
        <v>7030</v>
      </c>
    </row>
    <row r="3314" spans="2:5">
      <c r="B3314" s="7" t="s">
        <v>7031</v>
      </c>
      <c r="C3314" s="7">
        <v>500339</v>
      </c>
      <c r="D3314" s="7" t="s">
        <v>7032</v>
      </c>
      <c r="E3314" s="7" t="s">
        <v>2427</v>
      </c>
    </row>
    <row r="3315" spans="2:5">
      <c r="B3315" s="7" t="s">
        <v>7033</v>
      </c>
      <c r="C3315" s="7">
        <v>532441</v>
      </c>
      <c r="D3315" s="7" t="s">
        <v>2213</v>
      </c>
      <c r="E3315" s="7" t="s">
        <v>2228</v>
      </c>
    </row>
    <row r="3316" spans="2:5">
      <c r="B3316" s="7" t="s">
        <v>7034</v>
      </c>
      <c r="C3316" s="7">
        <v>531694</v>
      </c>
      <c r="D3316" s="7" t="s">
        <v>2213</v>
      </c>
      <c r="E3316" s="7" t="s">
        <v>2299</v>
      </c>
    </row>
    <row r="3317" spans="2:5">
      <c r="B3317" s="7" t="s">
        <v>7035</v>
      </c>
      <c r="C3317" s="7">
        <v>523523</v>
      </c>
      <c r="D3317" s="7" t="s">
        <v>7036</v>
      </c>
      <c r="E3317" s="7" t="s">
        <v>2207</v>
      </c>
    </row>
    <row r="3318" spans="2:5">
      <c r="B3318" s="7" t="s">
        <v>7037</v>
      </c>
      <c r="C3318" s="7">
        <v>530111</v>
      </c>
      <c r="D3318" s="7" t="s">
        <v>2213</v>
      </c>
      <c r="E3318" s="7" t="s">
        <v>2408</v>
      </c>
    </row>
    <row r="3319" spans="2:5">
      <c r="B3319" s="7" t="s">
        <v>7038</v>
      </c>
      <c r="C3319" s="7">
        <v>530699</v>
      </c>
      <c r="D3319" s="7" t="s">
        <v>7039</v>
      </c>
      <c r="E3319" s="7" t="s">
        <v>2228</v>
      </c>
    </row>
    <row r="3320" spans="2:5">
      <c r="B3320" s="7" t="s">
        <v>7040</v>
      </c>
      <c r="C3320" s="7">
        <v>532826</v>
      </c>
      <c r="D3320" s="7" t="s">
        <v>7041</v>
      </c>
      <c r="E3320" s="7" t="s">
        <v>2952</v>
      </c>
    </row>
    <row r="3321" spans="2:5">
      <c r="B3321" s="7" t="s">
        <v>7042</v>
      </c>
      <c r="C3321" s="7">
        <v>503127</v>
      </c>
      <c r="D3321" s="7" t="s">
        <v>2213</v>
      </c>
      <c r="E3321" s="7" t="s">
        <v>2202</v>
      </c>
    </row>
    <row r="3322" spans="2:5">
      <c r="B3322" s="7" t="s">
        <v>7043</v>
      </c>
      <c r="C3322" s="7">
        <v>532503</v>
      </c>
      <c r="D3322" s="7" t="s">
        <v>2213</v>
      </c>
      <c r="E3322" s="7" t="s">
        <v>2228</v>
      </c>
    </row>
    <row r="3323" spans="2:5">
      <c r="B3323" s="7" t="s">
        <v>7044</v>
      </c>
      <c r="C3323" s="7">
        <v>538707</v>
      </c>
      <c r="D3323" s="7" t="s">
        <v>2213</v>
      </c>
      <c r="E3323" s="7" t="s">
        <v>2408</v>
      </c>
    </row>
    <row r="3324" spans="2:5">
      <c r="B3324" s="7" t="s">
        <v>7045</v>
      </c>
      <c r="C3324" s="7">
        <v>526873</v>
      </c>
      <c r="D3324" s="7" t="s">
        <v>2213</v>
      </c>
      <c r="E3324" s="7" t="s">
        <v>2423</v>
      </c>
    </row>
    <row r="3325" spans="2:5">
      <c r="B3325" s="7" t="s">
        <v>7046</v>
      </c>
      <c r="C3325" s="7">
        <v>530253</v>
      </c>
      <c r="D3325" s="7" t="s">
        <v>2213</v>
      </c>
      <c r="E3325" s="7" t="s">
        <v>2536</v>
      </c>
    </row>
    <row r="3326" spans="2:5">
      <c r="B3326" s="7" t="s">
        <v>7047</v>
      </c>
      <c r="C3326" s="7">
        <v>507962</v>
      </c>
      <c r="D3326" s="7" t="s">
        <v>2213</v>
      </c>
      <c r="E3326" s="7" t="s">
        <v>2230</v>
      </c>
    </row>
    <row r="3327" spans="2:5">
      <c r="B3327" s="7" t="s">
        <v>7048</v>
      </c>
      <c r="C3327" s="7">
        <v>526662</v>
      </c>
      <c r="D3327" s="7" t="s">
        <v>7049</v>
      </c>
      <c r="E3327" s="7" t="s">
        <v>2611</v>
      </c>
    </row>
    <row r="3328" spans="2:5">
      <c r="B3328" s="7" t="s">
        <v>7050</v>
      </c>
      <c r="C3328" s="7">
        <v>531500</v>
      </c>
      <c r="D3328" s="7" t="s">
        <v>7051</v>
      </c>
      <c r="E3328" s="7" t="s">
        <v>2327</v>
      </c>
    </row>
    <row r="3329" spans="2:5">
      <c r="B3329" s="7" t="s">
        <v>7052</v>
      </c>
      <c r="C3329" s="7">
        <v>526823</v>
      </c>
      <c r="D3329" s="7" t="s">
        <v>2213</v>
      </c>
      <c r="E3329" s="7" t="s">
        <v>2299</v>
      </c>
    </row>
    <row r="3330" spans="2:5">
      <c r="B3330" s="7" t="s">
        <v>7053</v>
      </c>
      <c r="C3330" s="7">
        <v>514028</v>
      </c>
      <c r="D3330" s="7" t="s">
        <v>2213</v>
      </c>
      <c r="E3330" s="7" t="s">
        <v>2228</v>
      </c>
    </row>
    <row r="3331" spans="2:5">
      <c r="B3331" s="7" t="s">
        <v>7054</v>
      </c>
      <c r="C3331" s="7">
        <v>539495</v>
      </c>
      <c r="D3331" s="7" t="s">
        <v>2213</v>
      </c>
      <c r="E3331" s="7" t="s">
        <v>2230</v>
      </c>
    </row>
    <row r="3332" spans="2:5">
      <c r="B3332" s="7" t="s">
        <v>7055</v>
      </c>
      <c r="C3332" s="7">
        <v>513369</v>
      </c>
      <c r="D3332" s="7" t="s">
        <v>2213</v>
      </c>
      <c r="E3332" s="7" t="s">
        <v>3133</v>
      </c>
    </row>
    <row r="3333" spans="2:5">
      <c r="B3333" s="7" t="s">
        <v>7056</v>
      </c>
      <c r="C3333" s="7" t="s">
        <v>2213</v>
      </c>
      <c r="D3333" s="7" t="s">
        <v>7057</v>
      </c>
      <c r="E3333" s="7" t="s">
        <v>2224</v>
      </c>
    </row>
    <row r="3334" spans="2:5">
      <c r="B3334" s="7" t="s">
        <v>7058</v>
      </c>
      <c r="C3334" s="7">
        <v>541601</v>
      </c>
      <c r="D3334" s="7" t="s">
        <v>2213</v>
      </c>
      <c r="E3334" s="7" t="s">
        <v>2251</v>
      </c>
    </row>
    <row r="3335" spans="2:5">
      <c r="B3335" s="7" t="s">
        <v>7059</v>
      </c>
      <c r="C3335" s="7">
        <v>522257</v>
      </c>
      <c r="D3335" s="7" t="s">
        <v>2213</v>
      </c>
      <c r="E3335" s="7" t="s">
        <v>2221</v>
      </c>
    </row>
    <row r="3336" spans="2:5">
      <c r="B3336" s="7" t="s">
        <v>7060</v>
      </c>
      <c r="C3336" s="7">
        <v>517522</v>
      </c>
      <c r="D3336" s="7" t="s">
        <v>2213</v>
      </c>
      <c r="E3336" s="7" t="s">
        <v>2568</v>
      </c>
    </row>
    <row r="3337" spans="2:5">
      <c r="B3337" s="7" t="s">
        <v>7061</v>
      </c>
      <c r="C3337" s="7">
        <v>512409</v>
      </c>
      <c r="D3337" s="7" t="s">
        <v>2213</v>
      </c>
      <c r="E3337" s="7" t="s">
        <v>2230</v>
      </c>
    </row>
    <row r="3338" spans="2:5">
      <c r="B3338" s="7" t="s">
        <v>7062</v>
      </c>
      <c r="C3338" s="7" t="s">
        <v>2213</v>
      </c>
      <c r="D3338" s="7" t="s">
        <v>7063</v>
      </c>
      <c r="E3338" s="7" t="s">
        <v>2224</v>
      </c>
    </row>
    <row r="3339" spans="2:5">
      <c r="B3339" s="7" t="s">
        <v>7064</v>
      </c>
      <c r="C3339" s="7">
        <v>500354</v>
      </c>
      <c r="D3339" s="7" t="s">
        <v>7065</v>
      </c>
      <c r="E3339" s="7" t="s">
        <v>2912</v>
      </c>
    </row>
    <row r="3340" spans="2:5">
      <c r="B3340" s="7" t="s">
        <v>7066</v>
      </c>
      <c r="C3340" s="7">
        <v>532665</v>
      </c>
      <c r="D3340" s="7" t="s">
        <v>7067</v>
      </c>
      <c r="E3340" s="7" t="s">
        <v>2228</v>
      </c>
    </row>
    <row r="3341" spans="2:5">
      <c r="B3341" s="7" t="s">
        <v>7068</v>
      </c>
      <c r="C3341" s="7">
        <v>500355</v>
      </c>
      <c r="D3341" s="7" t="s">
        <v>7069</v>
      </c>
      <c r="E3341" s="7" t="s">
        <v>2357</v>
      </c>
    </row>
    <row r="3342" spans="2:5">
      <c r="B3342" s="7" t="s">
        <v>7070</v>
      </c>
      <c r="C3342" s="7">
        <v>500355</v>
      </c>
      <c r="D3342" s="7" t="s">
        <v>7069</v>
      </c>
      <c r="E3342" s="7" t="s">
        <v>2357</v>
      </c>
    </row>
    <row r="3343" spans="2:5">
      <c r="B3343" s="7" t="s">
        <v>7071</v>
      </c>
      <c r="C3343" s="7">
        <v>534734</v>
      </c>
      <c r="D3343" s="7" t="s">
        <v>2213</v>
      </c>
      <c r="E3343" s="7" t="s">
        <v>2373</v>
      </c>
    </row>
    <row r="3344" spans="2:5">
      <c r="B3344" s="7" t="s">
        <v>7072</v>
      </c>
      <c r="C3344" s="7">
        <v>522281</v>
      </c>
      <c r="D3344" s="7" t="s">
        <v>2213</v>
      </c>
      <c r="E3344" s="7" t="s">
        <v>2511</v>
      </c>
    </row>
    <row r="3345" spans="2:5">
      <c r="B3345" s="7" t="s">
        <v>7073</v>
      </c>
      <c r="C3345" s="7">
        <v>500357</v>
      </c>
      <c r="D3345" s="7" t="s">
        <v>2213</v>
      </c>
      <c r="E3345" s="7" t="s">
        <v>2207</v>
      </c>
    </row>
    <row r="3346" spans="2:5">
      <c r="B3346" s="7" t="s">
        <v>7074</v>
      </c>
      <c r="C3346" s="7">
        <v>500358</v>
      </c>
      <c r="D3346" s="7" t="s">
        <v>2213</v>
      </c>
      <c r="E3346" s="7" t="s">
        <v>2230</v>
      </c>
    </row>
    <row r="3347" spans="2:5">
      <c r="B3347" s="7" t="s">
        <v>7075</v>
      </c>
      <c r="C3347" s="7">
        <v>524037</v>
      </c>
      <c r="D3347" s="7" t="s">
        <v>2213</v>
      </c>
      <c r="E3347" s="7" t="s">
        <v>2721</v>
      </c>
    </row>
    <row r="3348" spans="2:5">
      <c r="B3348" s="7" t="s">
        <v>7076</v>
      </c>
      <c r="C3348" s="7">
        <v>502587</v>
      </c>
      <c r="D3348" s="7" t="s">
        <v>2213</v>
      </c>
      <c r="E3348" s="7" t="s">
        <v>2207</v>
      </c>
    </row>
    <row r="3349" spans="2:5">
      <c r="B3349" s="7" t="s">
        <v>7077</v>
      </c>
      <c r="C3349" s="7">
        <v>539309</v>
      </c>
      <c r="D3349" s="7" t="s">
        <v>7078</v>
      </c>
      <c r="E3349" s="7" t="s">
        <v>2536</v>
      </c>
    </row>
    <row r="3350" spans="2:5">
      <c r="B3350" s="7" t="s">
        <v>7079</v>
      </c>
      <c r="C3350" s="7">
        <v>523289</v>
      </c>
      <c r="D3350" s="7" t="s">
        <v>2213</v>
      </c>
      <c r="E3350" s="7" t="s">
        <v>2235</v>
      </c>
    </row>
    <row r="3351" spans="2:5">
      <c r="B3351" s="7" t="s">
        <v>7080</v>
      </c>
      <c r="C3351" s="7">
        <v>515127</v>
      </c>
      <c r="D3351" s="7" t="s">
        <v>2213</v>
      </c>
      <c r="E3351" s="7" t="s">
        <v>2235</v>
      </c>
    </row>
    <row r="3352" spans="2:5">
      <c r="B3352" s="7" t="s">
        <v>7081</v>
      </c>
      <c r="C3352" s="7">
        <v>538540</v>
      </c>
      <c r="D3352" s="7" t="s">
        <v>2213</v>
      </c>
      <c r="E3352" s="7" t="s">
        <v>2230</v>
      </c>
    </row>
    <row r="3353" spans="2:5">
      <c r="B3353" s="7" t="s">
        <v>7082</v>
      </c>
      <c r="C3353" s="7">
        <v>532369</v>
      </c>
      <c r="D3353" s="7" t="s">
        <v>7083</v>
      </c>
      <c r="E3353" s="7" t="s">
        <v>2741</v>
      </c>
    </row>
    <row r="3354" spans="2:5">
      <c r="B3354" s="7" t="s">
        <v>7084</v>
      </c>
      <c r="C3354" s="7">
        <v>532370</v>
      </c>
      <c r="D3354" s="7" t="s">
        <v>7085</v>
      </c>
      <c r="E3354" s="7" t="s">
        <v>2199</v>
      </c>
    </row>
    <row r="3355" spans="2:5">
      <c r="B3355" s="7" t="s">
        <v>7086</v>
      </c>
      <c r="C3355" s="7">
        <v>514223</v>
      </c>
      <c r="D3355" s="7" t="s">
        <v>7087</v>
      </c>
      <c r="E3355" s="7" t="s">
        <v>2235</v>
      </c>
    </row>
    <row r="3356" spans="2:5">
      <c r="B3356" s="7" t="s">
        <v>7088</v>
      </c>
      <c r="C3356" s="7">
        <v>530951</v>
      </c>
      <c r="D3356" s="7" t="s">
        <v>2213</v>
      </c>
      <c r="E3356" s="7" t="s">
        <v>2306</v>
      </c>
    </row>
    <row r="3357" spans="2:5">
      <c r="B3357" s="7" t="s">
        <v>7089</v>
      </c>
      <c r="C3357" s="7">
        <v>532527</v>
      </c>
      <c r="D3357" s="7" t="s">
        <v>7090</v>
      </c>
      <c r="E3357" s="7" t="s">
        <v>3133</v>
      </c>
    </row>
    <row r="3358" spans="2:5">
      <c r="B3358" s="7" t="s">
        <v>7091</v>
      </c>
      <c r="C3358" s="7">
        <v>533262</v>
      </c>
      <c r="D3358" s="7" t="s">
        <v>7092</v>
      </c>
      <c r="E3358" s="7" t="s">
        <v>2611</v>
      </c>
    </row>
    <row r="3359" spans="2:5">
      <c r="B3359" s="7" t="s">
        <v>7093</v>
      </c>
      <c r="C3359" s="7">
        <v>532690</v>
      </c>
      <c r="D3359" s="7" t="s">
        <v>7094</v>
      </c>
      <c r="E3359" s="7" t="s">
        <v>2245</v>
      </c>
    </row>
    <row r="3360" spans="2:5">
      <c r="B3360" s="7" t="s">
        <v>7095</v>
      </c>
      <c r="C3360" s="7">
        <v>530925</v>
      </c>
      <c r="D3360" s="7" t="s">
        <v>2213</v>
      </c>
      <c r="E3360" s="7" t="s">
        <v>2230</v>
      </c>
    </row>
    <row r="3361" spans="2:5">
      <c r="B3361" s="7" t="s">
        <v>7096</v>
      </c>
      <c r="C3361" s="7">
        <v>507490</v>
      </c>
      <c r="D3361" s="7" t="s">
        <v>7097</v>
      </c>
      <c r="E3361" s="7" t="s">
        <v>2912</v>
      </c>
    </row>
    <row r="3362" spans="2:5">
      <c r="B3362" s="7" t="s">
        <v>7098</v>
      </c>
      <c r="C3362" s="7">
        <v>531228</v>
      </c>
      <c r="D3362" s="7" t="s">
        <v>2213</v>
      </c>
      <c r="E3362" s="7" t="s">
        <v>2230</v>
      </c>
    </row>
    <row r="3363" spans="2:5">
      <c r="B3363" s="7" t="s">
        <v>7099</v>
      </c>
      <c r="C3363" s="7">
        <v>532987</v>
      </c>
      <c r="D3363" s="7" t="s">
        <v>7100</v>
      </c>
      <c r="E3363" s="7" t="s">
        <v>2568</v>
      </c>
    </row>
    <row r="3364" spans="2:5">
      <c r="B3364" s="7" t="s">
        <v>7101</v>
      </c>
      <c r="C3364" s="7">
        <v>532988</v>
      </c>
      <c r="D3364" s="7" t="s">
        <v>7102</v>
      </c>
      <c r="E3364" s="7" t="s">
        <v>2568</v>
      </c>
    </row>
    <row r="3365" spans="2:5">
      <c r="B3365" s="7" t="s">
        <v>7103</v>
      </c>
      <c r="C3365" s="7">
        <v>505800</v>
      </c>
      <c r="D3365" s="7" t="s">
        <v>7104</v>
      </c>
      <c r="E3365" s="7" t="s">
        <v>2568</v>
      </c>
    </row>
    <row r="3366" spans="2:5">
      <c r="B3366" s="7" t="s">
        <v>7105</v>
      </c>
      <c r="C3366" s="7">
        <v>532661</v>
      </c>
      <c r="D3366" s="7" t="s">
        <v>7106</v>
      </c>
      <c r="E3366" s="7" t="s">
        <v>2568</v>
      </c>
    </row>
    <row r="3367" spans="2:5">
      <c r="B3367" s="7" t="s">
        <v>7107</v>
      </c>
      <c r="C3367" s="7">
        <v>541945</v>
      </c>
      <c r="D3367" s="7" t="s">
        <v>2213</v>
      </c>
      <c r="E3367" s="7" t="s">
        <v>2611</v>
      </c>
    </row>
    <row r="3368" spans="2:5">
      <c r="B3368" s="7" t="s">
        <v>7108</v>
      </c>
      <c r="C3368" s="7">
        <v>531583</v>
      </c>
      <c r="D3368" s="7" t="s">
        <v>2213</v>
      </c>
      <c r="E3368" s="7" t="s">
        <v>2230</v>
      </c>
    </row>
    <row r="3369" spans="2:5">
      <c r="B3369" s="7" t="s">
        <v>7109</v>
      </c>
      <c r="C3369" s="7">
        <v>500360</v>
      </c>
      <c r="D3369" s="7" t="s">
        <v>2213</v>
      </c>
      <c r="E3369" s="7" t="s">
        <v>2221</v>
      </c>
    </row>
    <row r="3370" spans="2:5">
      <c r="B3370" s="7" t="s">
        <v>7110</v>
      </c>
      <c r="C3370" s="7">
        <v>501351</v>
      </c>
      <c r="D3370" s="7" t="s">
        <v>2213</v>
      </c>
      <c r="E3370" s="7" t="s">
        <v>2634</v>
      </c>
    </row>
    <row r="3371" spans="2:5">
      <c r="B3371" s="7" t="s">
        <v>7111</v>
      </c>
      <c r="C3371" s="7">
        <v>507966</v>
      </c>
      <c r="D3371" s="7" t="s">
        <v>2213</v>
      </c>
      <c r="E3371" s="7" t="s">
        <v>2414</v>
      </c>
    </row>
    <row r="3372" spans="2:5">
      <c r="B3372" s="7" t="s">
        <v>7112</v>
      </c>
      <c r="C3372" s="7">
        <v>522207</v>
      </c>
      <c r="D3372" s="7" t="s">
        <v>2213</v>
      </c>
      <c r="E3372" s="7" t="s">
        <v>2568</v>
      </c>
    </row>
    <row r="3373" spans="2:5">
      <c r="B3373" s="7" t="s">
        <v>7113</v>
      </c>
      <c r="C3373" s="7">
        <v>522207</v>
      </c>
      <c r="D3373" s="7" t="s">
        <v>2213</v>
      </c>
      <c r="E3373" s="7" t="s">
        <v>2568</v>
      </c>
    </row>
    <row r="3374" spans="2:5">
      <c r="B3374" s="7" t="s">
        <v>7114</v>
      </c>
      <c r="C3374" s="7">
        <v>524230</v>
      </c>
      <c r="D3374" s="7" t="s">
        <v>7115</v>
      </c>
      <c r="E3374" s="7" t="s">
        <v>2721</v>
      </c>
    </row>
    <row r="3375" spans="2:5">
      <c r="B3375" s="7" t="s">
        <v>7116</v>
      </c>
      <c r="C3375" s="7">
        <v>531233</v>
      </c>
      <c r="D3375" s="7" t="s">
        <v>2213</v>
      </c>
      <c r="E3375" s="7" t="s">
        <v>2398</v>
      </c>
    </row>
    <row r="3376" spans="2:5">
      <c r="B3376" s="7" t="s">
        <v>7117</v>
      </c>
      <c r="C3376" s="7">
        <v>507649</v>
      </c>
      <c r="D3376" s="7" t="s">
        <v>2213</v>
      </c>
      <c r="E3376" s="7" t="s">
        <v>2462</v>
      </c>
    </row>
    <row r="3377" spans="2:5">
      <c r="B3377" s="7" t="s">
        <v>7118</v>
      </c>
      <c r="C3377" s="7">
        <v>532918</v>
      </c>
      <c r="D3377" s="7" t="s">
        <v>2213</v>
      </c>
      <c r="E3377" s="7" t="s">
        <v>2536</v>
      </c>
    </row>
    <row r="3378" spans="2:5">
      <c r="B3378" s="7" t="s">
        <v>7119</v>
      </c>
      <c r="C3378" s="7">
        <v>524610</v>
      </c>
      <c r="D3378" s="7" t="s">
        <v>2213</v>
      </c>
      <c r="E3378" s="7" t="s">
        <v>2373</v>
      </c>
    </row>
    <row r="3379" spans="2:5">
      <c r="B3379" s="7" t="s">
        <v>7120</v>
      </c>
      <c r="C3379" s="7">
        <v>540796</v>
      </c>
      <c r="D3379" s="7" t="s">
        <v>2213</v>
      </c>
      <c r="E3379" s="7" t="s">
        <v>2299</v>
      </c>
    </row>
    <row r="3380" spans="2:5">
      <c r="B3380" s="7" t="s">
        <v>7121</v>
      </c>
      <c r="C3380" s="7">
        <v>520111</v>
      </c>
      <c r="D3380" s="7" t="s">
        <v>7122</v>
      </c>
      <c r="E3380" s="7" t="s">
        <v>2611</v>
      </c>
    </row>
    <row r="3381" spans="2:5">
      <c r="B3381" s="7" t="s">
        <v>7123</v>
      </c>
      <c r="C3381" s="7">
        <v>534597</v>
      </c>
      <c r="D3381" s="7" t="s">
        <v>7124</v>
      </c>
      <c r="E3381" s="7" t="s">
        <v>2352</v>
      </c>
    </row>
    <row r="3382" spans="2:5">
      <c r="B3382" s="7" t="s">
        <v>7125</v>
      </c>
      <c r="C3382" s="7">
        <v>533122</v>
      </c>
      <c r="D3382" s="7" t="s">
        <v>7126</v>
      </c>
      <c r="E3382" s="7" t="s">
        <v>2352</v>
      </c>
    </row>
    <row r="3383" spans="2:5">
      <c r="B3383" s="7" t="s">
        <v>7127</v>
      </c>
      <c r="C3383" s="7">
        <v>537840</v>
      </c>
      <c r="D3383" s="7" t="s">
        <v>2213</v>
      </c>
      <c r="E3383" s="7" t="s">
        <v>2611</v>
      </c>
    </row>
    <row r="3384" spans="2:5">
      <c r="B3384" s="7" t="s">
        <v>7128</v>
      </c>
      <c r="C3384" s="7">
        <v>507300</v>
      </c>
      <c r="D3384" s="7" t="s">
        <v>2213</v>
      </c>
      <c r="E3384" s="7" t="s">
        <v>2912</v>
      </c>
    </row>
    <row r="3385" spans="2:5">
      <c r="B3385" s="7" t="s">
        <v>7129</v>
      </c>
      <c r="C3385" s="7">
        <v>533294</v>
      </c>
      <c r="D3385" s="7" t="s">
        <v>7130</v>
      </c>
      <c r="E3385" s="7" t="s">
        <v>2845</v>
      </c>
    </row>
    <row r="3386" spans="2:5">
      <c r="B3386" s="7" t="s">
        <v>7131</v>
      </c>
      <c r="C3386" s="7">
        <v>526095</v>
      </c>
      <c r="D3386" s="7" t="s">
        <v>2213</v>
      </c>
      <c r="E3386" s="7" t="s">
        <v>2741</v>
      </c>
    </row>
    <row r="3387" spans="2:5">
      <c r="B3387" s="7" t="s">
        <v>7132</v>
      </c>
      <c r="C3387" s="7">
        <v>504341</v>
      </c>
      <c r="D3387" s="7" t="s">
        <v>2213</v>
      </c>
      <c r="E3387" s="7" t="s">
        <v>2196</v>
      </c>
    </row>
    <row r="3388" spans="2:5">
      <c r="B3388" s="7" t="s">
        <v>7133</v>
      </c>
      <c r="C3388" s="7">
        <v>541634</v>
      </c>
      <c r="D3388" s="7" t="s">
        <v>2213</v>
      </c>
      <c r="E3388" s="7" t="s">
        <v>2741</v>
      </c>
    </row>
    <row r="3389" spans="2:5">
      <c r="B3389" s="7" t="s">
        <v>7134</v>
      </c>
      <c r="C3389" s="7">
        <v>531207</v>
      </c>
      <c r="D3389" s="7" t="s">
        <v>2213</v>
      </c>
      <c r="E3389" s="7" t="s">
        <v>2251</v>
      </c>
    </row>
    <row r="3390" spans="2:5">
      <c r="B3390" s="7" t="s">
        <v>7135</v>
      </c>
      <c r="C3390" s="7">
        <v>500330</v>
      </c>
      <c r="D3390" s="7" t="s">
        <v>7136</v>
      </c>
      <c r="E3390" s="7" t="s">
        <v>2228</v>
      </c>
    </row>
    <row r="3391" spans="2:5">
      <c r="B3391" s="7" t="s">
        <v>7137</v>
      </c>
      <c r="C3391" s="7">
        <v>540065</v>
      </c>
      <c r="D3391" s="7" t="s">
        <v>7138</v>
      </c>
      <c r="E3391" s="7" t="s">
        <v>2531</v>
      </c>
    </row>
    <row r="3392" spans="2:5">
      <c r="B3392" s="7" t="s">
        <v>7139</v>
      </c>
      <c r="C3392" s="7">
        <v>531825</v>
      </c>
      <c r="D3392" s="7" t="s">
        <v>2213</v>
      </c>
      <c r="E3392" s="7" t="s">
        <v>2199</v>
      </c>
    </row>
    <row r="3393" spans="2:5">
      <c r="B3393" s="7" t="s">
        <v>7140</v>
      </c>
      <c r="C3393" s="7">
        <v>537254</v>
      </c>
      <c r="D3393" s="7" t="s">
        <v>2213</v>
      </c>
      <c r="E3393" s="7" t="s">
        <v>2235</v>
      </c>
    </row>
    <row r="3394" spans="2:5">
      <c r="B3394" s="7" t="s">
        <v>7141</v>
      </c>
      <c r="C3394" s="7">
        <v>534708</v>
      </c>
      <c r="D3394" s="7" t="s">
        <v>2213</v>
      </c>
      <c r="E3394" s="7" t="s">
        <v>2382</v>
      </c>
    </row>
    <row r="3395" spans="2:5">
      <c r="B3395" s="7" t="s">
        <v>7142</v>
      </c>
      <c r="C3395" s="7">
        <v>533608</v>
      </c>
      <c r="D3395" s="7" t="s">
        <v>2213</v>
      </c>
      <c r="E3395" s="7" t="s">
        <v>2333</v>
      </c>
    </row>
    <row r="3396" spans="2:5">
      <c r="B3396" s="7" t="s">
        <v>7143</v>
      </c>
      <c r="C3396" s="7">
        <v>533285</v>
      </c>
      <c r="D3396" s="7" t="s">
        <v>2213</v>
      </c>
      <c r="E3396" s="7" t="s">
        <v>2299</v>
      </c>
    </row>
    <row r="3397" spans="2:5">
      <c r="B3397" s="7" t="s">
        <v>7144</v>
      </c>
      <c r="C3397" s="7">
        <v>539691</v>
      </c>
      <c r="D3397" s="7" t="s">
        <v>2213</v>
      </c>
      <c r="E3397" s="7" t="s">
        <v>2235</v>
      </c>
    </row>
    <row r="3398" spans="2:5">
      <c r="B3398" s="7" t="s">
        <v>7145</v>
      </c>
      <c r="C3398" s="7">
        <v>530053</v>
      </c>
      <c r="D3398" s="7" t="s">
        <v>2213</v>
      </c>
      <c r="E3398" s="7" t="s">
        <v>2299</v>
      </c>
    </row>
    <row r="3399" spans="2:5">
      <c r="B3399" s="7" t="s">
        <v>7146</v>
      </c>
      <c r="C3399" s="7">
        <v>513558</v>
      </c>
      <c r="D3399" s="7" t="s">
        <v>2213</v>
      </c>
      <c r="E3399" s="7" t="s">
        <v>2245</v>
      </c>
    </row>
    <row r="3400" spans="2:5">
      <c r="B3400" s="7" t="s">
        <v>7147</v>
      </c>
      <c r="C3400" s="7">
        <v>538611</v>
      </c>
      <c r="D3400" s="7" t="s">
        <v>2213</v>
      </c>
      <c r="E3400" s="7" t="s">
        <v>2196</v>
      </c>
    </row>
    <row r="3401" spans="2:5">
      <c r="B3401" s="7" t="s">
        <v>7148</v>
      </c>
      <c r="C3401" s="7">
        <v>532955</v>
      </c>
      <c r="D3401" s="7" t="s">
        <v>7149</v>
      </c>
      <c r="E3401" s="7" t="s">
        <v>2230</v>
      </c>
    </row>
    <row r="3402" spans="2:5">
      <c r="B3402" s="7" t="s">
        <v>7150</v>
      </c>
      <c r="C3402" s="7">
        <v>523650</v>
      </c>
      <c r="D3402" s="7" t="s">
        <v>2213</v>
      </c>
      <c r="E3402" s="7" t="s">
        <v>2221</v>
      </c>
    </row>
    <row r="3403" spans="2:5">
      <c r="B3403" s="7" t="s">
        <v>7151</v>
      </c>
      <c r="C3403" s="7">
        <v>532805</v>
      </c>
      <c r="D3403" s="7" t="s">
        <v>7152</v>
      </c>
      <c r="E3403" s="7" t="s">
        <v>2235</v>
      </c>
    </row>
    <row r="3404" spans="2:5">
      <c r="B3404" s="7" t="s">
        <v>7153</v>
      </c>
      <c r="C3404" s="7">
        <v>532805</v>
      </c>
      <c r="D3404" s="7" t="s">
        <v>7152</v>
      </c>
      <c r="E3404" s="7" t="s">
        <v>2235</v>
      </c>
    </row>
    <row r="3405" spans="2:5">
      <c r="B3405" s="7" t="s">
        <v>7154</v>
      </c>
      <c r="C3405" s="7">
        <v>532884</v>
      </c>
      <c r="D3405" s="7" t="s">
        <v>7155</v>
      </c>
      <c r="E3405" s="7" t="s">
        <v>3249</v>
      </c>
    </row>
    <row r="3406" spans="2:5">
      <c r="B3406" s="7" t="s">
        <v>7156</v>
      </c>
      <c r="C3406" s="7">
        <v>530815</v>
      </c>
      <c r="D3406" s="7" t="s">
        <v>2213</v>
      </c>
      <c r="E3406" s="7" t="s">
        <v>2261</v>
      </c>
    </row>
    <row r="3407" spans="2:5">
      <c r="B3407" s="7" t="s">
        <v>7157</v>
      </c>
      <c r="C3407" s="7">
        <v>531033</v>
      </c>
      <c r="D3407" s="7" t="s">
        <v>2213</v>
      </c>
      <c r="E3407" s="7" t="s">
        <v>2230</v>
      </c>
    </row>
    <row r="3408" spans="2:5">
      <c r="B3408" s="7" t="s">
        <v>7158</v>
      </c>
      <c r="C3408" s="7">
        <v>530807</v>
      </c>
      <c r="D3408" s="7" t="s">
        <v>2213</v>
      </c>
      <c r="E3408" s="7" t="s">
        <v>2299</v>
      </c>
    </row>
    <row r="3409" spans="2:5">
      <c r="B3409" s="7" t="s">
        <v>7159</v>
      </c>
      <c r="C3409" s="7">
        <v>515018</v>
      </c>
      <c r="D3409" s="7" t="s">
        <v>7160</v>
      </c>
      <c r="E3409" s="7" t="s">
        <v>2490</v>
      </c>
    </row>
    <row r="3410" spans="2:5">
      <c r="B3410" s="7" t="s">
        <v>7161</v>
      </c>
      <c r="C3410" s="7">
        <v>540175</v>
      </c>
      <c r="D3410" s="7" t="s">
        <v>2213</v>
      </c>
      <c r="E3410" s="7" t="s">
        <v>2196</v>
      </c>
    </row>
    <row r="3411" spans="2:5">
      <c r="B3411" s="7" t="s">
        <v>7162</v>
      </c>
      <c r="C3411" s="7">
        <v>511585</v>
      </c>
      <c r="D3411" s="7" t="s">
        <v>2213</v>
      </c>
      <c r="E3411" s="7" t="s">
        <v>2230</v>
      </c>
    </row>
    <row r="3412" spans="2:5">
      <c r="B3412" s="7" t="s">
        <v>7163</v>
      </c>
      <c r="C3412" s="7">
        <v>512624</v>
      </c>
      <c r="D3412" s="7" t="s">
        <v>2213</v>
      </c>
      <c r="E3412" s="7" t="s">
        <v>2235</v>
      </c>
    </row>
    <row r="3413" spans="2:5">
      <c r="B3413" s="7" t="s">
        <v>7164</v>
      </c>
      <c r="C3413" s="7">
        <v>505817</v>
      </c>
      <c r="D3413" s="7" t="s">
        <v>2213</v>
      </c>
      <c r="E3413" s="7" t="s">
        <v>2568</v>
      </c>
    </row>
    <row r="3414" spans="2:5">
      <c r="B3414" s="7" t="s">
        <v>7165</v>
      </c>
      <c r="C3414" s="7">
        <v>505817</v>
      </c>
      <c r="D3414" s="7" t="s">
        <v>2213</v>
      </c>
      <c r="E3414" s="7" t="s">
        <v>2568</v>
      </c>
    </row>
    <row r="3415" spans="2:5">
      <c r="B3415" s="7" t="s">
        <v>7166</v>
      </c>
      <c r="C3415" s="7">
        <v>526075</v>
      </c>
      <c r="D3415" s="7" t="s">
        <v>2213</v>
      </c>
      <c r="E3415" s="7" t="s">
        <v>2251</v>
      </c>
    </row>
    <row r="3416" spans="2:5">
      <c r="B3416" s="7" t="s">
        <v>7167</v>
      </c>
      <c r="C3416" s="7">
        <v>530517</v>
      </c>
      <c r="D3416" s="7" t="s">
        <v>7168</v>
      </c>
      <c r="E3416" s="7" t="s">
        <v>2639</v>
      </c>
    </row>
    <row r="3417" spans="2:5">
      <c r="B3417" s="7" t="s">
        <v>7169</v>
      </c>
      <c r="C3417" s="7" t="s">
        <v>2213</v>
      </c>
      <c r="D3417" s="7" t="s">
        <v>7170</v>
      </c>
      <c r="E3417" s="7" t="s">
        <v>2224</v>
      </c>
    </row>
    <row r="3418" spans="2:5">
      <c r="B3418" s="7" t="s">
        <v>7171</v>
      </c>
      <c r="C3418" s="7">
        <v>532124</v>
      </c>
      <c r="D3418" s="7" t="s">
        <v>2213</v>
      </c>
      <c r="E3418" s="7" t="s">
        <v>2414</v>
      </c>
    </row>
    <row r="3419" spans="2:5">
      <c r="B3419" s="7" t="s">
        <v>7172</v>
      </c>
      <c r="C3419" s="7">
        <v>532124</v>
      </c>
      <c r="D3419" s="7" t="s">
        <v>2213</v>
      </c>
      <c r="E3419" s="7" t="s">
        <v>2414</v>
      </c>
    </row>
    <row r="3420" spans="2:5">
      <c r="B3420" s="7" t="s">
        <v>7173</v>
      </c>
      <c r="C3420" s="7">
        <v>500111</v>
      </c>
      <c r="D3420" s="7" t="s">
        <v>7174</v>
      </c>
      <c r="E3420" s="7" t="s">
        <v>2230</v>
      </c>
    </row>
    <row r="3421" spans="2:5">
      <c r="B3421" s="7" t="s">
        <v>7175</v>
      </c>
      <c r="C3421" s="7">
        <v>503162</v>
      </c>
      <c r="D3421" s="7" t="s">
        <v>2213</v>
      </c>
      <c r="E3421" s="7" t="s">
        <v>2228</v>
      </c>
    </row>
    <row r="3422" spans="2:5">
      <c r="B3422" s="7" t="s">
        <v>7176</v>
      </c>
      <c r="C3422" s="7">
        <v>532712</v>
      </c>
      <c r="D3422" s="7" t="s">
        <v>7177</v>
      </c>
      <c r="E3422" s="7" t="s">
        <v>3157</v>
      </c>
    </row>
    <row r="3423" spans="2:5">
      <c r="B3423" s="7" t="s">
        <v>7178</v>
      </c>
      <c r="C3423" s="7">
        <v>590106</v>
      </c>
      <c r="D3423" s="7" t="s">
        <v>7179</v>
      </c>
      <c r="E3423" s="7" t="s">
        <v>2196</v>
      </c>
    </row>
    <row r="3424" spans="2:5">
      <c r="B3424" s="7" t="s">
        <v>7180</v>
      </c>
      <c r="C3424" s="7">
        <v>590095</v>
      </c>
      <c r="D3424" s="7" t="s">
        <v>7181</v>
      </c>
      <c r="E3424" s="7" t="s">
        <v>2196</v>
      </c>
    </row>
    <row r="3425" spans="2:5">
      <c r="B3425" s="7" t="s">
        <v>7182</v>
      </c>
      <c r="C3425" s="7">
        <v>590113</v>
      </c>
      <c r="D3425" s="7" t="s">
        <v>7183</v>
      </c>
      <c r="E3425" s="7" t="s">
        <v>2196</v>
      </c>
    </row>
    <row r="3426" spans="2:5">
      <c r="B3426" s="7" t="s">
        <v>7184</v>
      </c>
      <c r="C3426" s="7">
        <v>590104</v>
      </c>
      <c r="D3426" s="7" t="s">
        <v>7185</v>
      </c>
      <c r="E3426" s="7" t="s">
        <v>2196</v>
      </c>
    </row>
    <row r="3427" spans="2:5">
      <c r="B3427" s="7" t="s">
        <v>7186</v>
      </c>
      <c r="C3427" s="7">
        <v>590103</v>
      </c>
      <c r="D3427" s="7" t="s">
        <v>7187</v>
      </c>
      <c r="E3427" s="7" t="s">
        <v>2196</v>
      </c>
    </row>
    <row r="3428" spans="2:5">
      <c r="B3428" s="7" t="s">
        <v>7188</v>
      </c>
      <c r="C3428" s="7">
        <v>590108</v>
      </c>
      <c r="D3428" s="7" t="s">
        <v>7189</v>
      </c>
      <c r="E3428" s="7" t="s">
        <v>2196</v>
      </c>
    </row>
    <row r="3429" spans="2:5">
      <c r="B3429" s="7" t="s">
        <v>7190</v>
      </c>
      <c r="C3429" s="7">
        <v>590109</v>
      </c>
      <c r="D3429" s="7" t="s">
        <v>7191</v>
      </c>
      <c r="E3429" s="7" t="s">
        <v>2196</v>
      </c>
    </row>
    <row r="3430" spans="2:5">
      <c r="B3430" s="7" t="s">
        <v>7192</v>
      </c>
      <c r="C3430" s="7">
        <v>540709</v>
      </c>
      <c r="D3430" s="7" t="s">
        <v>7193</v>
      </c>
      <c r="E3430" s="7" t="s">
        <v>2271</v>
      </c>
    </row>
    <row r="3431" spans="2:5">
      <c r="B3431" s="7" t="s">
        <v>7194</v>
      </c>
      <c r="C3431" s="7">
        <v>523445</v>
      </c>
      <c r="D3431" s="7" t="s">
        <v>7195</v>
      </c>
      <c r="E3431" s="7" t="s">
        <v>2611</v>
      </c>
    </row>
    <row r="3432" spans="2:5">
      <c r="B3432" s="7" t="s">
        <v>7196</v>
      </c>
      <c r="C3432" s="7">
        <v>500325</v>
      </c>
      <c r="D3432" s="7" t="s">
        <v>7197</v>
      </c>
      <c r="E3432" s="7" t="s">
        <v>2344</v>
      </c>
    </row>
    <row r="3433" spans="2:5">
      <c r="B3433" s="7" t="s">
        <v>7198</v>
      </c>
      <c r="C3433" s="7">
        <v>500390</v>
      </c>
      <c r="D3433" s="7" t="s">
        <v>7199</v>
      </c>
      <c r="E3433" s="7" t="s">
        <v>2352</v>
      </c>
    </row>
    <row r="3434" spans="2:5">
      <c r="B3434" s="7" t="s">
        <v>7200</v>
      </c>
      <c r="C3434" s="7">
        <v>533107</v>
      </c>
      <c r="D3434" s="7" t="s">
        <v>7201</v>
      </c>
      <c r="E3434" s="7" t="s">
        <v>2686</v>
      </c>
    </row>
    <row r="3435" spans="2:5">
      <c r="B3435" s="7" t="s">
        <v>7202</v>
      </c>
      <c r="C3435" s="7">
        <v>540767</v>
      </c>
      <c r="D3435" s="7" t="s">
        <v>7203</v>
      </c>
      <c r="E3435" s="7" t="s">
        <v>4617</v>
      </c>
    </row>
    <row r="3436" spans="2:5">
      <c r="B3436" s="7" t="s">
        <v>7204</v>
      </c>
      <c r="C3436" s="7">
        <v>532939</v>
      </c>
      <c r="D3436" s="7" t="s">
        <v>7205</v>
      </c>
      <c r="E3436" s="7" t="s">
        <v>2352</v>
      </c>
    </row>
    <row r="3437" spans="2:5">
      <c r="B3437" s="7" t="s">
        <v>7206</v>
      </c>
      <c r="C3437" s="7">
        <v>511712</v>
      </c>
      <c r="D3437" s="7" t="s">
        <v>2213</v>
      </c>
      <c r="E3437" s="7" t="s">
        <v>2196</v>
      </c>
    </row>
    <row r="3438" spans="2:5">
      <c r="B3438" s="7" t="s">
        <v>7207</v>
      </c>
      <c r="C3438" s="7">
        <v>539760</v>
      </c>
      <c r="D3438" s="7" t="s">
        <v>2213</v>
      </c>
      <c r="E3438" s="7" t="s">
        <v>2511</v>
      </c>
    </row>
    <row r="3439" spans="2:5">
      <c r="B3439" s="7" t="s">
        <v>7208</v>
      </c>
      <c r="C3439" s="7">
        <v>532915</v>
      </c>
      <c r="D3439" s="7" t="s">
        <v>7209</v>
      </c>
      <c r="E3439" s="7" t="s">
        <v>2196</v>
      </c>
    </row>
    <row r="3440" spans="2:5">
      <c r="B3440" s="7" t="s">
        <v>7210</v>
      </c>
      <c r="C3440" s="7">
        <v>540426</v>
      </c>
      <c r="D3440" s="7" t="s">
        <v>2213</v>
      </c>
      <c r="E3440" s="7" t="s">
        <v>2299</v>
      </c>
    </row>
    <row r="3441" spans="2:5">
      <c r="B3441" s="7" t="s">
        <v>7211</v>
      </c>
      <c r="C3441" s="7">
        <v>513043</v>
      </c>
      <c r="D3441" s="7" t="s">
        <v>2213</v>
      </c>
      <c r="E3441" s="7" t="s">
        <v>2536</v>
      </c>
    </row>
    <row r="3442" spans="2:5">
      <c r="B3442" s="7" t="s">
        <v>7212</v>
      </c>
      <c r="C3442" s="7">
        <v>512487</v>
      </c>
      <c r="D3442" s="7" t="s">
        <v>2213</v>
      </c>
      <c r="E3442" s="7" t="s">
        <v>2235</v>
      </c>
    </row>
    <row r="3443" spans="2:5">
      <c r="B3443" s="7" t="s">
        <v>7213</v>
      </c>
      <c r="C3443" s="7">
        <v>505658</v>
      </c>
      <c r="D3443" s="7" t="s">
        <v>2213</v>
      </c>
      <c r="E3443" s="7" t="s">
        <v>2221</v>
      </c>
    </row>
    <row r="3444" spans="2:5">
      <c r="B3444" s="7" t="s">
        <v>7214</v>
      </c>
      <c r="C3444" s="7">
        <v>504360</v>
      </c>
      <c r="D3444" s="7" t="s">
        <v>2213</v>
      </c>
      <c r="E3444" s="7" t="s">
        <v>2235</v>
      </c>
    </row>
    <row r="3445" spans="2:5">
      <c r="B3445" s="7" t="s">
        <v>7215</v>
      </c>
      <c r="C3445" s="7">
        <v>511149</v>
      </c>
      <c r="D3445" s="7" t="s">
        <v>2213</v>
      </c>
      <c r="E3445" s="7" t="s">
        <v>2634</v>
      </c>
    </row>
    <row r="3446" spans="2:5">
      <c r="B3446" s="7" t="s">
        <v>7216</v>
      </c>
      <c r="C3446" s="7">
        <v>530919</v>
      </c>
      <c r="D3446" s="7" t="s">
        <v>7217</v>
      </c>
      <c r="E3446" s="7" t="s">
        <v>5551</v>
      </c>
    </row>
    <row r="3447" spans="2:5">
      <c r="B3447" s="7" t="s">
        <v>7218</v>
      </c>
      <c r="C3447" s="7" t="s">
        <v>2213</v>
      </c>
      <c r="D3447" s="7" t="s">
        <v>7219</v>
      </c>
      <c r="E3447" s="7" t="s">
        <v>5551</v>
      </c>
    </row>
    <row r="3448" spans="2:5">
      <c r="B3448" s="7" t="s">
        <v>7220</v>
      </c>
      <c r="C3448" s="7">
        <v>532923</v>
      </c>
      <c r="D3448" s="7" t="s">
        <v>7221</v>
      </c>
      <c r="E3448" s="7" t="s">
        <v>2327</v>
      </c>
    </row>
    <row r="3449" spans="2:5">
      <c r="B3449" s="7" t="s">
        <v>7222</v>
      </c>
      <c r="C3449" s="7">
        <v>535322</v>
      </c>
      <c r="D3449" s="7" t="s">
        <v>7223</v>
      </c>
      <c r="E3449" s="7" t="s">
        <v>2271</v>
      </c>
    </row>
    <row r="3450" spans="2:5">
      <c r="B3450" s="7" t="s">
        <v>7224</v>
      </c>
      <c r="C3450" s="7">
        <v>532687</v>
      </c>
      <c r="D3450" s="7" t="s">
        <v>7225</v>
      </c>
      <c r="E3450" s="7" t="s">
        <v>4206</v>
      </c>
    </row>
    <row r="3451" spans="2:5">
      <c r="B3451" s="7" t="s">
        <v>7226</v>
      </c>
      <c r="C3451" s="7">
        <v>532687</v>
      </c>
      <c r="D3451" s="7" t="s">
        <v>7225</v>
      </c>
      <c r="E3451" s="7" t="s">
        <v>4206</v>
      </c>
    </row>
    <row r="3452" spans="2:5">
      <c r="B3452" s="7" t="s">
        <v>7227</v>
      </c>
      <c r="C3452" s="7">
        <v>524218</v>
      </c>
      <c r="D3452" s="7" t="s">
        <v>2213</v>
      </c>
      <c r="E3452" s="7" t="s">
        <v>2251</v>
      </c>
    </row>
    <row r="3453" spans="2:5">
      <c r="B3453" s="7" t="s">
        <v>7228</v>
      </c>
      <c r="C3453" s="7">
        <v>505509</v>
      </c>
      <c r="D3453" s="7" t="s">
        <v>7229</v>
      </c>
      <c r="E3453" s="7" t="s">
        <v>2333</v>
      </c>
    </row>
    <row r="3454" spans="2:5">
      <c r="B3454" s="7" t="s">
        <v>7230</v>
      </c>
      <c r="C3454" s="7">
        <v>515085</v>
      </c>
      <c r="D3454" s="7" t="s">
        <v>2213</v>
      </c>
      <c r="E3454" s="7" t="s">
        <v>2490</v>
      </c>
    </row>
    <row r="3455" spans="2:5">
      <c r="B3455" s="7" t="s">
        <v>7231</v>
      </c>
      <c r="C3455" s="7">
        <v>519191</v>
      </c>
      <c r="D3455" s="7" t="s">
        <v>7232</v>
      </c>
      <c r="E3455" s="7" t="s">
        <v>7233</v>
      </c>
    </row>
    <row r="3456" spans="2:5">
      <c r="B3456" s="7" t="s">
        <v>7234</v>
      </c>
      <c r="C3456" s="7">
        <v>505368</v>
      </c>
      <c r="D3456" s="7" t="s">
        <v>7235</v>
      </c>
      <c r="E3456" s="7" t="s">
        <v>2221</v>
      </c>
    </row>
    <row r="3457" spans="2:5">
      <c r="B3457" s="7" t="s">
        <v>7236</v>
      </c>
      <c r="C3457" s="7">
        <v>531888</v>
      </c>
      <c r="D3457" s="7" t="s">
        <v>2213</v>
      </c>
      <c r="E3457" s="7" t="s">
        <v>2221</v>
      </c>
    </row>
    <row r="3458" spans="2:5">
      <c r="B3458" s="7" t="s">
        <v>7237</v>
      </c>
      <c r="C3458" s="7">
        <v>539669</v>
      </c>
      <c r="D3458" s="7" t="s">
        <v>2213</v>
      </c>
      <c r="E3458" s="7" t="s">
        <v>2230</v>
      </c>
    </row>
    <row r="3459" spans="2:5">
      <c r="B3459" s="7" t="s">
        <v>7238</v>
      </c>
      <c r="C3459" s="7">
        <v>531952</v>
      </c>
      <c r="D3459" s="7" t="s">
        <v>2213</v>
      </c>
      <c r="E3459" s="7" t="s">
        <v>2228</v>
      </c>
    </row>
    <row r="3460" spans="2:5">
      <c r="B3460" s="7" t="s">
        <v>7239</v>
      </c>
      <c r="C3460" s="7">
        <v>530271</v>
      </c>
      <c r="D3460" s="7" t="s">
        <v>2213</v>
      </c>
      <c r="E3460" s="7" t="s">
        <v>2230</v>
      </c>
    </row>
    <row r="3461" spans="2:5">
      <c r="B3461" s="7" t="s">
        <v>7240</v>
      </c>
      <c r="C3461" s="7">
        <v>532766</v>
      </c>
      <c r="D3461" s="7" t="s">
        <v>2213</v>
      </c>
      <c r="E3461" s="7" t="s">
        <v>2611</v>
      </c>
    </row>
    <row r="3462" spans="2:5">
      <c r="B3462" s="7" t="s">
        <v>7241</v>
      </c>
      <c r="C3462" s="7">
        <v>539435</v>
      </c>
      <c r="D3462" s="7" t="s">
        <v>2213</v>
      </c>
      <c r="E3462" s="7" t="s">
        <v>2196</v>
      </c>
    </row>
    <row r="3463" spans="2:5">
      <c r="B3463" s="7" t="s">
        <v>7242</v>
      </c>
      <c r="C3463" s="7">
        <v>519230</v>
      </c>
      <c r="D3463" s="7" t="s">
        <v>2213</v>
      </c>
      <c r="E3463" s="7" t="s">
        <v>2235</v>
      </c>
    </row>
    <row r="3464" spans="2:5">
      <c r="B3464" s="7" t="s">
        <v>7243</v>
      </c>
      <c r="C3464" s="7">
        <v>520008</v>
      </c>
      <c r="D3464" s="7" t="s">
        <v>7244</v>
      </c>
      <c r="E3464" s="7" t="s">
        <v>2568</v>
      </c>
    </row>
    <row r="3465" spans="2:5">
      <c r="B3465" s="7" t="s">
        <v>7245</v>
      </c>
      <c r="C3465" s="7">
        <v>540590</v>
      </c>
      <c r="D3465" s="7" t="s">
        <v>2213</v>
      </c>
      <c r="E3465" s="7" t="s">
        <v>2543</v>
      </c>
    </row>
    <row r="3466" spans="2:5">
      <c r="B3466" s="7" t="s">
        <v>7246</v>
      </c>
      <c r="C3466" s="7">
        <v>524480</v>
      </c>
      <c r="D3466" s="7" t="s">
        <v>2213</v>
      </c>
      <c r="E3466" s="7" t="s">
        <v>2261</v>
      </c>
    </row>
    <row r="3467" spans="2:5">
      <c r="B3467" s="7" t="s">
        <v>7247</v>
      </c>
      <c r="C3467" s="7">
        <v>540082</v>
      </c>
      <c r="D3467" s="7" t="s">
        <v>2213</v>
      </c>
      <c r="E3467" s="7" t="s">
        <v>2536</v>
      </c>
    </row>
    <row r="3468" spans="2:5">
      <c r="B3468" s="7" t="s">
        <v>7248</v>
      </c>
      <c r="C3468" s="7">
        <v>504365</v>
      </c>
      <c r="D3468" s="7" t="s">
        <v>2213</v>
      </c>
      <c r="E3468" s="7" t="s">
        <v>2196</v>
      </c>
    </row>
    <row r="3469" spans="2:5">
      <c r="B3469" s="7" t="s">
        <v>7249</v>
      </c>
      <c r="C3469" s="7">
        <v>541151</v>
      </c>
      <c r="D3469" s="7" t="s">
        <v>2213</v>
      </c>
      <c r="E3469" s="7" t="s">
        <v>2297</v>
      </c>
    </row>
    <row r="3470" spans="2:5">
      <c r="B3470" s="7" t="s">
        <v>7250</v>
      </c>
      <c r="C3470" s="7">
        <v>541151</v>
      </c>
      <c r="D3470" s="7" t="s">
        <v>2213</v>
      </c>
      <c r="E3470" s="7" t="s">
        <v>2297</v>
      </c>
    </row>
    <row r="3471" spans="2:5">
      <c r="B3471" s="7" t="s">
        <v>7251</v>
      </c>
      <c r="C3471" s="7">
        <v>507508</v>
      </c>
      <c r="D3471" s="7" t="s">
        <v>2213</v>
      </c>
      <c r="E3471" s="7" t="s">
        <v>2912</v>
      </c>
    </row>
    <row r="3472" spans="2:5">
      <c r="B3472" s="7" t="s">
        <v>7252</v>
      </c>
      <c r="C3472" s="7">
        <v>530251</v>
      </c>
      <c r="D3472" s="7" t="s">
        <v>2213</v>
      </c>
      <c r="E3472" s="7" t="s">
        <v>2235</v>
      </c>
    </row>
    <row r="3473" spans="2:5">
      <c r="B3473" s="7" t="s">
        <v>7253</v>
      </c>
      <c r="C3473" s="7">
        <v>514177</v>
      </c>
      <c r="D3473" s="7" t="s">
        <v>2213</v>
      </c>
      <c r="E3473" s="7" t="s">
        <v>2228</v>
      </c>
    </row>
    <row r="3474" spans="2:5">
      <c r="B3474" s="7" t="s">
        <v>7254</v>
      </c>
      <c r="C3474" s="7">
        <v>531539</v>
      </c>
      <c r="D3474" s="7" t="s">
        <v>2213</v>
      </c>
      <c r="E3474" s="7" t="s">
        <v>2245</v>
      </c>
    </row>
    <row r="3475" spans="2:5">
      <c r="B3475" s="7" t="s">
        <v>7255</v>
      </c>
      <c r="C3475" s="7">
        <v>526861</v>
      </c>
      <c r="D3475" s="7" t="s">
        <v>2213</v>
      </c>
      <c r="E3475" s="7" t="s">
        <v>2221</v>
      </c>
    </row>
    <row r="3476" spans="2:5">
      <c r="B3476" s="7" t="s">
        <v>7256</v>
      </c>
      <c r="C3476" s="7">
        <v>523021</v>
      </c>
      <c r="D3476" s="7" t="s">
        <v>2213</v>
      </c>
      <c r="E3476" s="7" t="s">
        <v>2408</v>
      </c>
    </row>
    <row r="3477" spans="2:5">
      <c r="B3477" s="7" t="s">
        <v>7257</v>
      </c>
      <c r="C3477" s="7">
        <v>526492</v>
      </c>
      <c r="D3477" s="7" t="s">
        <v>2213</v>
      </c>
      <c r="E3477" s="7" t="s">
        <v>3133</v>
      </c>
    </row>
    <row r="3478" spans="2:5">
      <c r="B3478" s="7" t="s">
        <v>7258</v>
      </c>
      <c r="C3478" s="7">
        <v>542383</v>
      </c>
      <c r="D3478" s="7" t="s">
        <v>7259</v>
      </c>
      <c r="E3478" s="7" t="s">
        <v>2534</v>
      </c>
    </row>
    <row r="3479" spans="2:5">
      <c r="B3479" s="7" t="s">
        <v>7260</v>
      </c>
      <c r="C3479" s="7">
        <v>541556</v>
      </c>
      <c r="D3479" s="7" t="s">
        <v>7261</v>
      </c>
      <c r="E3479" s="7" t="s">
        <v>2611</v>
      </c>
    </row>
    <row r="3480" spans="2:5">
      <c r="B3480" s="7" t="s">
        <v>7262</v>
      </c>
      <c r="C3480" s="7">
        <v>519097</v>
      </c>
      <c r="D3480" s="7" t="s">
        <v>2213</v>
      </c>
      <c r="E3480" s="7" t="s">
        <v>2261</v>
      </c>
    </row>
    <row r="3481" spans="2:5">
      <c r="B3481" s="7" t="s">
        <v>7263</v>
      </c>
      <c r="C3481" s="7">
        <v>526407</v>
      </c>
      <c r="D3481" s="7" t="s">
        <v>2213</v>
      </c>
      <c r="E3481" s="7" t="s">
        <v>2327</v>
      </c>
    </row>
    <row r="3482" spans="2:5">
      <c r="B3482" s="7" t="s">
        <v>7264</v>
      </c>
      <c r="C3482" s="7">
        <v>540843</v>
      </c>
      <c r="D3482" s="7" t="s">
        <v>2213</v>
      </c>
      <c r="E3482" s="7" t="s">
        <v>4992</v>
      </c>
    </row>
    <row r="3483" spans="2:5">
      <c r="B3483" s="7" t="s">
        <v>7265</v>
      </c>
      <c r="C3483" s="7" t="s">
        <v>2213</v>
      </c>
      <c r="D3483" s="7" t="s">
        <v>7266</v>
      </c>
      <c r="E3483" s="7" t="s">
        <v>2224</v>
      </c>
    </row>
    <row r="3484" spans="2:5">
      <c r="B3484" s="7" t="s">
        <v>7267</v>
      </c>
      <c r="C3484" s="7">
        <v>512618</v>
      </c>
      <c r="D3484" s="7" t="s">
        <v>2213</v>
      </c>
      <c r="E3484" s="7" t="s">
        <v>2228</v>
      </c>
    </row>
    <row r="3485" spans="2:5">
      <c r="B3485" s="7" t="s">
        <v>7268</v>
      </c>
      <c r="C3485" s="7">
        <v>540358</v>
      </c>
      <c r="D3485" s="7" t="s">
        <v>2213</v>
      </c>
      <c r="E3485" s="7" t="s">
        <v>2511</v>
      </c>
    </row>
    <row r="3486" spans="2:5">
      <c r="B3486" s="7" t="s">
        <v>7269</v>
      </c>
      <c r="C3486" s="7">
        <v>500365</v>
      </c>
      <c r="D3486" s="7" t="s">
        <v>2213</v>
      </c>
      <c r="E3486" s="7" t="s">
        <v>2245</v>
      </c>
    </row>
    <row r="3487" spans="2:5">
      <c r="B3487" s="7" t="s">
        <v>7270</v>
      </c>
      <c r="C3487" s="7">
        <v>531447</v>
      </c>
      <c r="D3487" s="7" t="s">
        <v>2213</v>
      </c>
      <c r="E3487" s="7" t="s">
        <v>2235</v>
      </c>
    </row>
    <row r="3488" spans="2:5">
      <c r="B3488" s="7" t="s">
        <v>7271</v>
      </c>
      <c r="C3488" s="7">
        <v>531822</v>
      </c>
      <c r="D3488" s="7" t="s">
        <v>2213</v>
      </c>
      <c r="E3488" s="7" t="s">
        <v>2299</v>
      </c>
    </row>
    <row r="3489" spans="2:5">
      <c r="B3489" s="7" t="s">
        <v>7272</v>
      </c>
      <c r="C3489" s="7">
        <v>532731</v>
      </c>
      <c r="D3489" s="7" t="s">
        <v>7273</v>
      </c>
      <c r="E3489" s="7" t="s">
        <v>2245</v>
      </c>
    </row>
    <row r="3490" spans="2:5">
      <c r="B3490" s="7" t="s">
        <v>7274</v>
      </c>
      <c r="C3490" s="7">
        <v>505807</v>
      </c>
      <c r="D3490" s="7" t="s">
        <v>2213</v>
      </c>
      <c r="E3490" s="7" t="s">
        <v>3133</v>
      </c>
    </row>
    <row r="3491" spans="2:5">
      <c r="B3491" s="7" t="s">
        <v>7275</v>
      </c>
      <c r="C3491" s="7">
        <v>502448</v>
      </c>
      <c r="D3491" s="7" t="s">
        <v>7276</v>
      </c>
      <c r="E3491" s="7" t="s">
        <v>2408</v>
      </c>
    </row>
    <row r="3492" spans="2:5">
      <c r="B3492" s="7" t="s">
        <v>7277</v>
      </c>
      <c r="C3492" s="7">
        <v>500366</v>
      </c>
      <c r="D3492" s="7" t="s">
        <v>7278</v>
      </c>
      <c r="E3492" s="7" t="s">
        <v>2219</v>
      </c>
    </row>
    <row r="3493" spans="2:5">
      <c r="B3493" s="7" t="s">
        <v>7279</v>
      </c>
      <c r="C3493" s="7">
        <v>500366</v>
      </c>
      <c r="D3493" s="7" t="s">
        <v>7278</v>
      </c>
      <c r="E3493" s="7" t="s">
        <v>2219</v>
      </c>
    </row>
    <row r="3494" spans="2:5">
      <c r="B3494" s="7" t="s">
        <v>7280</v>
      </c>
      <c r="C3494" s="7">
        <v>542145</v>
      </c>
      <c r="D3494" s="7" t="s">
        <v>2213</v>
      </c>
      <c r="E3494" s="7" t="s">
        <v>2235</v>
      </c>
    </row>
    <row r="3495" spans="2:5">
      <c r="B3495" s="7" t="s">
        <v>7281</v>
      </c>
      <c r="C3495" s="7">
        <v>530991</v>
      </c>
      <c r="D3495" s="7" t="s">
        <v>2213</v>
      </c>
      <c r="E3495" s="7" t="s">
        <v>2251</v>
      </c>
    </row>
    <row r="3496" spans="2:5">
      <c r="B3496" s="7" t="s">
        <v>7282</v>
      </c>
      <c r="C3496" s="7">
        <v>542599</v>
      </c>
      <c r="D3496" s="7" t="s">
        <v>7283</v>
      </c>
      <c r="E3496" s="7" t="s">
        <v>2414</v>
      </c>
    </row>
    <row r="3497" spans="2:5">
      <c r="B3497" s="7" t="s">
        <v>7284</v>
      </c>
      <c r="C3497" s="7">
        <v>531324</v>
      </c>
      <c r="D3497" s="7" t="s">
        <v>2213</v>
      </c>
      <c r="E3497" s="7" t="s">
        <v>2196</v>
      </c>
    </row>
    <row r="3498" spans="2:5">
      <c r="B3498" s="7" t="s">
        <v>7285</v>
      </c>
      <c r="C3498" s="7">
        <v>533168</v>
      </c>
      <c r="D3498" s="7" t="s">
        <v>7286</v>
      </c>
      <c r="E3498" s="7" t="s">
        <v>2620</v>
      </c>
    </row>
    <row r="3499" spans="2:5">
      <c r="B3499" s="7" t="s">
        <v>7287</v>
      </c>
      <c r="C3499" s="7">
        <v>533168</v>
      </c>
      <c r="D3499" s="7" t="s">
        <v>7286</v>
      </c>
      <c r="E3499" s="7" t="s">
        <v>2620</v>
      </c>
    </row>
    <row r="3500" spans="2:5">
      <c r="B3500" s="7" t="s">
        <v>7288</v>
      </c>
      <c r="C3500" s="7">
        <v>517500</v>
      </c>
      <c r="D3500" s="7" t="s">
        <v>2213</v>
      </c>
      <c r="E3500" s="7" t="s">
        <v>2221</v>
      </c>
    </row>
    <row r="3501" spans="2:5">
      <c r="B3501" s="7" t="s">
        <v>7289</v>
      </c>
      <c r="C3501" s="7">
        <v>539922</v>
      </c>
      <c r="D3501" s="7" t="s">
        <v>2213</v>
      </c>
      <c r="E3501" s="7" t="s">
        <v>2235</v>
      </c>
    </row>
    <row r="3502" spans="2:5">
      <c r="B3502" s="7" t="s">
        <v>7290</v>
      </c>
      <c r="C3502" s="7">
        <v>539922</v>
      </c>
      <c r="D3502" s="7" t="s">
        <v>2213</v>
      </c>
      <c r="E3502" s="7" t="s">
        <v>2235</v>
      </c>
    </row>
    <row r="3503" spans="2:5">
      <c r="B3503" s="7" t="s">
        <v>7291</v>
      </c>
      <c r="C3503" s="7">
        <v>526193</v>
      </c>
      <c r="D3503" s="7" t="s">
        <v>2213</v>
      </c>
      <c r="E3503" s="7" t="s">
        <v>2490</v>
      </c>
    </row>
    <row r="3504" spans="2:5">
      <c r="B3504" s="7" t="s">
        <v>7292</v>
      </c>
      <c r="C3504" s="7">
        <v>512047</v>
      </c>
      <c r="D3504" s="7" t="s">
        <v>2213</v>
      </c>
      <c r="E3504" s="7" t="s">
        <v>2327</v>
      </c>
    </row>
    <row r="3505" spans="2:5">
      <c r="B3505" s="7" t="s">
        <v>7293</v>
      </c>
      <c r="C3505" s="7">
        <v>532699</v>
      </c>
      <c r="D3505" s="7" t="s">
        <v>7294</v>
      </c>
      <c r="E3505" s="7" t="s">
        <v>2414</v>
      </c>
    </row>
    <row r="3506" spans="2:5">
      <c r="B3506" s="7" t="s">
        <v>7295</v>
      </c>
      <c r="C3506" s="7">
        <v>526640</v>
      </c>
      <c r="D3506" s="7" t="s">
        <v>2213</v>
      </c>
      <c r="E3506" s="7" t="s">
        <v>2414</v>
      </c>
    </row>
    <row r="3507" spans="2:5">
      <c r="B3507" s="7" t="s">
        <v>7296</v>
      </c>
      <c r="C3507" s="7">
        <v>532983</v>
      </c>
      <c r="D3507" s="7" t="s">
        <v>7297</v>
      </c>
      <c r="E3507" s="7" t="s">
        <v>2251</v>
      </c>
    </row>
    <row r="3508" spans="2:5">
      <c r="B3508" s="7" t="s">
        <v>7298</v>
      </c>
      <c r="C3508" s="7">
        <v>511626</v>
      </c>
      <c r="D3508" s="7" t="s">
        <v>2213</v>
      </c>
      <c r="E3508" s="7" t="s">
        <v>2230</v>
      </c>
    </row>
    <row r="3509" spans="2:5">
      <c r="B3509" s="7" t="s">
        <v>7299</v>
      </c>
      <c r="C3509" s="7">
        <v>530179</v>
      </c>
      <c r="D3509" s="7" t="s">
        <v>2213</v>
      </c>
      <c r="E3509" s="7" t="s">
        <v>2228</v>
      </c>
    </row>
    <row r="3510" spans="2:5">
      <c r="B3510" s="7" t="s">
        <v>7300</v>
      </c>
      <c r="C3510" s="7">
        <v>539875</v>
      </c>
      <c r="D3510" s="7" t="s">
        <v>2213</v>
      </c>
      <c r="E3510" s="7" t="s">
        <v>2233</v>
      </c>
    </row>
    <row r="3511" spans="2:5">
      <c r="B3511" s="7" t="s">
        <v>7301</v>
      </c>
      <c r="C3511" s="7">
        <v>500350</v>
      </c>
      <c r="D3511" s="7" t="s">
        <v>7302</v>
      </c>
      <c r="E3511" s="7" t="s">
        <v>2228</v>
      </c>
    </row>
    <row r="3512" spans="2:5">
      <c r="B3512" s="7" t="s">
        <v>7303</v>
      </c>
      <c r="C3512" s="7">
        <v>531215</v>
      </c>
      <c r="D3512" s="7" t="s">
        <v>2213</v>
      </c>
      <c r="E3512" s="7" t="s">
        <v>2511</v>
      </c>
    </row>
    <row r="3513" spans="2:5">
      <c r="B3513" s="7" t="s">
        <v>7304</v>
      </c>
      <c r="C3513" s="7">
        <v>500367</v>
      </c>
      <c r="D3513" s="7" t="s">
        <v>2213</v>
      </c>
      <c r="E3513" s="7" t="s">
        <v>2693</v>
      </c>
    </row>
    <row r="3514" spans="2:5">
      <c r="B3514" s="7" t="s">
        <v>7305</v>
      </c>
      <c r="C3514" s="7">
        <v>531099</v>
      </c>
      <c r="D3514" s="7" t="s">
        <v>2213</v>
      </c>
      <c r="E3514" s="7" t="s">
        <v>2251</v>
      </c>
    </row>
    <row r="3515" spans="2:5">
      <c r="B3515" s="7" t="s">
        <v>7306</v>
      </c>
      <c r="C3515" s="7">
        <v>509020</v>
      </c>
      <c r="D3515" s="7" t="s">
        <v>7307</v>
      </c>
      <c r="E3515" s="7" t="s">
        <v>2462</v>
      </c>
    </row>
    <row r="3516" spans="2:5">
      <c r="B3516" s="7" t="s">
        <v>7308</v>
      </c>
      <c r="C3516" s="7">
        <v>500368</v>
      </c>
      <c r="D3516" s="7" t="s">
        <v>7309</v>
      </c>
      <c r="E3516" s="7" t="s">
        <v>2462</v>
      </c>
    </row>
    <row r="3517" spans="2:5">
      <c r="B3517" s="7" t="s">
        <v>7310</v>
      </c>
      <c r="C3517" s="7">
        <v>540696</v>
      </c>
      <c r="D3517" s="7" t="s">
        <v>2213</v>
      </c>
      <c r="E3517" s="7" t="s">
        <v>2235</v>
      </c>
    </row>
    <row r="3518" spans="2:5">
      <c r="B3518" s="7" t="s">
        <v>7311</v>
      </c>
      <c r="C3518" s="7">
        <v>540696</v>
      </c>
      <c r="D3518" s="7" t="s">
        <v>2213</v>
      </c>
      <c r="E3518" s="7" t="s">
        <v>2235</v>
      </c>
    </row>
    <row r="3519" spans="2:5">
      <c r="B3519" s="7" t="s">
        <v>7312</v>
      </c>
      <c r="C3519" s="7">
        <v>532785</v>
      </c>
      <c r="D3519" s="7" t="s">
        <v>7313</v>
      </c>
      <c r="E3519" s="7" t="s">
        <v>2207</v>
      </c>
    </row>
    <row r="3520" spans="2:5">
      <c r="B3520" s="7" t="s">
        <v>7314</v>
      </c>
      <c r="C3520" s="7">
        <v>539226</v>
      </c>
      <c r="D3520" s="7" t="s">
        <v>2213</v>
      </c>
      <c r="E3520" s="7" t="s">
        <v>2245</v>
      </c>
    </row>
    <row r="3521" spans="2:5">
      <c r="B3521" s="7" t="s">
        <v>7315</v>
      </c>
      <c r="C3521" s="7" t="s">
        <v>2213</v>
      </c>
      <c r="D3521" s="7" t="s">
        <v>7316</v>
      </c>
      <c r="E3521" s="7" t="s">
        <v>2224</v>
      </c>
    </row>
    <row r="3522" spans="2:5">
      <c r="B3522" s="7" t="s">
        <v>7317</v>
      </c>
      <c r="C3522" s="7">
        <v>519413</v>
      </c>
      <c r="D3522" s="7" t="s">
        <v>2213</v>
      </c>
      <c r="E3522" s="7" t="s">
        <v>2235</v>
      </c>
    </row>
    <row r="3523" spans="2:5">
      <c r="B3523" s="7" t="s">
        <v>7318</v>
      </c>
      <c r="C3523" s="7">
        <v>530449</v>
      </c>
      <c r="D3523" s="7" t="s">
        <v>2213</v>
      </c>
      <c r="E3523" s="7" t="s">
        <v>2333</v>
      </c>
    </row>
    <row r="3524" spans="2:5">
      <c r="B3524" s="7" t="s">
        <v>7319</v>
      </c>
      <c r="C3524" s="7">
        <v>533552</v>
      </c>
      <c r="D3524" s="7" t="s">
        <v>7320</v>
      </c>
      <c r="E3524" s="7" t="s">
        <v>2327</v>
      </c>
    </row>
    <row r="3525" spans="2:5">
      <c r="B3525" s="7" t="s">
        <v>7321</v>
      </c>
      <c r="C3525" s="7">
        <v>533470</v>
      </c>
      <c r="D3525" s="7" t="s">
        <v>7322</v>
      </c>
      <c r="E3525" s="7" t="s">
        <v>2708</v>
      </c>
    </row>
    <row r="3526" spans="2:5">
      <c r="B3526" s="7" t="s">
        <v>7323</v>
      </c>
      <c r="C3526" s="7">
        <v>504335</v>
      </c>
      <c r="D3526" s="7" t="s">
        <v>2213</v>
      </c>
      <c r="E3526" s="7" t="s">
        <v>2235</v>
      </c>
    </row>
    <row r="3527" spans="2:5">
      <c r="B3527" s="7" t="s">
        <v>7324</v>
      </c>
      <c r="C3527" s="7">
        <v>517035</v>
      </c>
      <c r="D3527" s="7" t="s">
        <v>2213</v>
      </c>
      <c r="E3527" s="7" t="s">
        <v>2755</v>
      </c>
    </row>
    <row r="3528" spans="2:5">
      <c r="B3528" s="7" t="s">
        <v>7325</v>
      </c>
      <c r="C3528" s="7">
        <v>542034</v>
      </c>
      <c r="D3528" s="7" t="s">
        <v>2213</v>
      </c>
      <c r="E3528" s="7" t="s">
        <v>2327</v>
      </c>
    </row>
    <row r="3529" spans="2:5">
      <c r="B3529" s="7" t="s">
        <v>7326</v>
      </c>
      <c r="C3529" s="7">
        <v>532604</v>
      </c>
      <c r="D3529" s="7" t="s">
        <v>7327</v>
      </c>
      <c r="E3529" s="7" t="s">
        <v>2245</v>
      </c>
    </row>
    <row r="3530" spans="2:5">
      <c r="B3530" s="7" t="s">
        <v>7328</v>
      </c>
      <c r="C3530" s="7">
        <v>540497</v>
      </c>
      <c r="D3530" s="7" t="s">
        <v>7329</v>
      </c>
      <c r="E3530" s="7" t="s">
        <v>2737</v>
      </c>
    </row>
    <row r="3531" spans="2:5">
      <c r="B3531" s="7" t="s">
        <v>7330</v>
      </c>
      <c r="C3531" s="7">
        <v>534598</v>
      </c>
      <c r="D3531" s="7" t="s">
        <v>7331</v>
      </c>
      <c r="E3531" s="7" t="s">
        <v>2352</v>
      </c>
    </row>
    <row r="3532" spans="2:5">
      <c r="B3532" s="7" t="s">
        <v>7332</v>
      </c>
      <c r="C3532" s="7">
        <v>539450</v>
      </c>
      <c r="D3532" s="7" t="s">
        <v>7333</v>
      </c>
      <c r="E3532" s="7" t="s">
        <v>2395</v>
      </c>
    </row>
    <row r="3533" spans="2:5">
      <c r="B3533" s="7" t="s">
        <v>7334</v>
      </c>
      <c r="C3533" s="7">
        <v>532316</v>
      </c>
      <c r="D3533" s="7" t="s">
        <v>7335</v>
      </c>
      <c r="E3533" s="7" t="s">
        <v>7336</v>
      </c>
    </row>
    <row r="3534" spans="2:5">
      <c r="B3534" s="7" t="s">
        <v>7337</v>
      </c>
      <c r="C3534" s="7">
        <v>540048</v>
      </c>
      <c r="D3534" s="7" t="s">
        <v>7338</v>
      </c>
      <c r="E3534" s="7" t="s">
        <v>2327</v>
      </c>
    </row>
    <row r="3535" spans="2:5">
      <c r="B3535" s="7" t="s">
        <v>7339</v>
      </c>
      <c r="C3535" s="7">
        <v>536710</v>
      </c>
      <c r="D3535" s="7" t="s">
        <v>2213</v>
      </c>
      <c r="E3535" s="7" t="s">
        <v>2230</v>
      </c>
    </row>
    <row r="3536" spans="2:5">
      <c r="B3536" s="7" t="s">
        <v>7340</v>
      </c>
      <c r="C3536" s="7">
        <v>513515</v>
      </c>
      <c r="D3536" s="7" t="s">
        <v>2213</v>
      </c>
      <c r="E3536" s="7" t="s">
        <v>2228</v>
      </c>
    </row>
    <row r="3537" spans="2:5">
      <c r="B3537" s="7" t="s">
        <v>7341</v>
      </c>
      <c r="C3537" s="7">
        <v>531307</v>
      </c>
      <c r="D3537" s="7" t="s">
        <v>2213</v>
      </c>
      <c r="E3537" s="7" t="s">
        <v>2228</v>
      </c>
    </row>
    <row r="3538" spans="2:5">
      <c r="B3538" s="7" t="s">
        <v>7342</v>
      </c>
      <c r="C3538" s="7" t="s">
        <v>2213</v>
      </c>
      <c r="D3538" s="7" t="s">
        <v>7343</v>
      </c>
      <c r="E3538" s="7" t="s">
        <v>2224</v>
      </c>
    </row>
    <row r="3539" spans="2:5">
      <c r="B3539" s="7" t="s">
        <v>7344</v>
      </c>
      <c r="C3539" s="7">
        <v>538876</v>
      </c>
      <c r="D3539" s="7" t="s">
        <v>2213</v>
      </c>
      <c r="E3539" s="7" t="s">
        <v>2230</v>
      </c>
    </row>
    <row r="3540" spans="2:5">
      <c r="B3540" s="7" t="s">
        <v>7345</v>
      </c>
      <c r="C3540" s="7">
        <v>535621</v>
      </c>
      <c r="D3540" s="7" t="s">
        <v>2213</v>
      </c>
      <c r="E3540" s="7" t="s">
        <v>2299</v>
      </c>
    </row>
    <row r="3541" spans="2:5">
      <c r="B3541" s="7" t="s">
        <v>7346</v>
      </c>
      <c r="C3541" s="7">
        <v>503622</v>
      </c>
      <c r="D3541" s="7" t="s">
        <v>2213</v>
      </c>
      <c r="E3541" s="7" t="s">
        <v>2196</v>
      </c>
    </row>
    <row r="3542" spans="2:5">
      <c r="B3542" s="7" t="s">
        <v>7347</v>
      </c>
      <c r="C3542" s="7">
        <v>514197</v>
      </c>
      <c r="D3542" s="7" t="s">
        <v>2213</v>
      </c>
      <c r="E3542" s="7" t="s">
        <v>2228</v>
      </c>
    </row>
    <row r="3543" spans="2:5">
      <c r="B3543" s="7" t="s">
        <v>7348</v>
      </c>
      <c r="C3543" s="7">
        <v>540081</v>
      </c>
      <c r="D3543" s="7" t="s">
        <v>7349</v>
      </c>
      <c r="E3543" s="7" t="s">
        <v>2737</v>
      </c>
    </row>
    <row r="3544" spans="2:5">
      <c r="B3544" s="7" t="s">
        <v>7350</v>
      </c>
      <c r="C3544" s="7">
        <v>539112</v>
      </c>
      <c r="D3544" s="7" t="s">
        <v>2213</v>
      </c>
      <c r="E3544" s="7" t="s">
        <v>2299</v>
      </c>
    </row>
    <row r="3545" spans="2:5">
      <c r="B3545" s="7" t="s">
        <v>7351</v>
      </c>
      <c r="C3545" s="7">
        <v>530267</v>
      </c>
      <c r="D3545" s="7" t="s">
        <v>2213</v>
      </c>
      <c r="E3545" s="7" t="s">
        <v>2221</v>
      </c>
    </row>
    <row r="3546" spans="2:5">
      <c r="B3546" s="7" t="s">
        <v>7352</v>
      </c>
      <c r="C3546" s="7">
        <v>530461</v>
      </c>
      <c r="D3546" s="7" t="s">
        <v>2213</v>
      </c>
      <c r="E3546" s="7" t="s">
        <v>2293</v>
      </c>
    </row>
    <row r="3547" spans="2:5">
      <c r="B3547" s="7" t="s">
        <v>7353</v>
      </c>
      <c r="C3547" s="7">
        <v>540132</v>
      </c>
      <c r="D3547" s="7" t="s">
        <v>2213</v>
      </c>
      <c r="E3547" s="7" t="s">
        <v>2235</v>
      </c>
    </row>
    <row r="3548" spans="2:5">
      <c r="B3548" s="7" t="s">
        <v>7354</v>
      </c>
      <c r="C3548" s="7">
        <v>540132</v>
      </c>
      <c r="D3548" s="7" t="s">
        <v>2213</v>
      </c>
      <c r="E3548" s="7" t="s">
        <v>2235</v>
      </c>
    </row>
    <row r="3549" spans="2:5">
      <c r="B3549" s="7" t="s">
        <v>7355</v>
      </c>
      <c r="C3549" s="7">
        <v>531869</v>
      </c>
      <c r="D3549" s="7" t="s">
        <v>2213</v>
      </c>
      <c r="E3549" s="7" t="s">
        <v>2518</v>
      </c>
    </row>
    <row r="3550" spans="2:5">
      <c r="B3550" s="7" t="s">
        <v>7356</v>
      </c>
      <c r="C3550" s="7">
        <v>532710</v>
      </c>
      <c r="D3550" s="7" t="s">
        <v>7357</v>
      </c>
      <c r="E3550" s="7" t="s">
        <v>2611</v>
      </c>
    </row>
    <row r="3551" spans="2:5">
      <c r="B3551" s="7" t="s">
        <v>7358</v>
      </c>
      <c r="C3551" s="7">
        <v>539346</v>
      </c>
      <c r="D3551" s="7" t="s">
        <v>7359</v>
      </c>
      <c r="E3551" s="7" t="s">
        <v>2808</v>
      </c>
    </row>
    <row r="3552" spans="2:5">
      <c r="B3552" s="7" t="s">
        <v>7360</v>
      </c>
      <c r="C3552" s="7">
        <v>506642</v>
      </c>
      <c r="D3552" s="7" t="s">
        <v>2213</v>
      </c>
      <c r="E3552" s="7" t="s">
        <v>2261</v>
      </c>
    </row>
    <row r="3553" spans="2:5">
      <c r="B3553" s="7" t="s">
        <v>7361</v>
      </c>
      <c r="C3553" s="7">
        <v>540821</v>
      </c>
      <c r="D3553" s="7" t="s">
        <v>2213</v>
      </c>
      <c r="E3553" s="7" t="s">
        <v>2952</v>
      </c>
    </row>
    <row r="3554" spans="2:5">
      <c r="B3554" s="7" t="s">
        <v>7362</v>
      </c>
      <c r="C3554" s="7">
        <v>532034</v>
      </c>
      <c r="D3554" s="7" t="s">
        <v>2213</v>
      </c>
      <c r="E3554" s="7" t="s">
        <v>2395</v>
      </c>
    </row>
    <row r="3555" spans="2:5">
      <c r="B3555" s="7" t="s">
        <v>7363</v>
      </c>
      <c r="C3555" s="7">
        <v>531448</v>
      </c>
      <c r="D3555" s="7" t="s">
        <v>2213</v>
      </c>
      <c r="E3555" s="7" t="s">
        <v>2634</v>
      </c>
    </row>
    <row r="3556" spans="2:5">
      <c r="B3556" s="7" t="s">
        <v>7364</v>
      </c>
      <c r="C3556" s="7">
        <v>523025</v>
      </c>
      <c r="D3556" s="7" t="s">
        <v>2213</v>
      </c>
      <c r="E3556" s="7" t="s">
        <v>2327</v>
      </c>
    </row>
    <row r="3557" spans="2:5">
      <c r="B3557" s="7" t="s">
        <v>7365</v>
      </c>
      <c r="C3557" s="7">
        <v>523025</v>
      </c>
      <c r="D3557" s="7" t="s">
        <v>2213</v>
      </c>
      <c r="E3557" s="7" t="s">
        <v>2327</v>
      </c>
    </row>
    <row r="3558" spans="2:5">
      <c r="B3558" s="7" t="s">
        <v>7366</v>
      </c>
      <c r="C3558" s="7">
        <v>502090</v>
      </c>
      <c r="D3558" s="7" t="s">
        <v>7367</v>
      </c>
      <c r="E3558" s="7" t="s">
        <v>2226</v>
      </c>
    </row>
    <row r="3559" spans="2:5">
      <c r="B3559" s="7" t="s">
        <v>7368</v>
      </c>
      <c r="C3559" s="7">
        <v>540715</v>
      </c>
      <c r="D3559" s="7" t="s">
        <v>2213</v>
      </c>
      <c r="E3559" s="7" t="s">
        <v>2327</v>
      </c>
    </row>
    <row r="3560" spans="2:5">
      <c r="B3560" s="7" t="s">
        <v>7369</v>
      </c>
      <c r="C3560" s="7">
        <v>532092</v>
      </c>
      <c r="D3560" s="7" t="s">
        <v>2213</v>
      </c>
      <c r="E3560" s="7" t="s">
        <v>2230</v>
      </c>
    </row>
    <row r="3561" spans="2:5">
      <c r="B3561" s="7" t="s">
        <v>7370</v>
      </c>
      <c r="C3561" s="7">
        <v>507663</v>
      </c>
      <c r="D3561" s="7" t="s">
        <v>2213</v>
      </c>
      <c r="E3561" s="7" t="s">
        <v>2462</v>
      </c>
    </row>
    <row r="3562" spans="2:5">
      <c r="B3562" s="7" t="s">
        <v>7371</v>
      </c>
      <c r="C3562" s="7">
        <v>511254</v>
      </c>
      <c r="D3562" s="7" t="s">
        <v>2213</v>
      </c>
      <c r="E3562" s="7" t="s">
        <v>2230</v>
      </c>
    </row>
    <row r="3563" spans="2:5">
      <c r="B3563" s="7" t="s">
        <v>7372</v>
      </c>
      <c r="C3563" s="7">
        <v>526085</v>
      </c>
      <c r="D3563" s="7" t="s">
        <v>2213</v>
      </c>
      <c r="E3563" s="7" t="s">
        <v>2414</v>
      </c>
    </row>
    <row r="3564" spans="2:5">
      <c r="B3564" s="7" t="s">
        <v>7373</v>
      </c>
      <c r="C3564" s="7" t="s">
        <v>2213</v>
      </c>
      <c r="D3564" s="7" t="s">
        <v>7374</v>
      </c>
      <c r="E3564" s="7" t="s">
        <v>2224</v>
      </c>
    </row>
    <row r="3565" spans="2:5">
      <c r="B3565" s="7" t="s">
        <v>7375</v>
      </c>
      <c r="C3565" s="7">
        <v>540143</v>
      </c>
      <c r="D3565" s="7" t="s">
        <v>2213</v>
      </c>
      <c r="E3565" s="7" t="s">
        <v>2199</v>
      </c>
    </row>
    <row r="3566" spans="2:5">
      <c r="B3566" s="7" t="s">
        <v>7376</v>
      </c>
      <c r="C3566" s="7">
        <v>540143</v>
      </c>
      <c r="D3566" s="7" t="s">
        <v>2213</v>
      </c>
      <c r="E3566" s="7" t="s">
        <v>2199</v>
      </c>
    </row>
    <row r="3567" spans="2:5">
      <c r="B3567" s="7" t="s">
        <v>7377</v>
      </c>
      <c r="C3567" s="7">
        <v>511533</v>
      </c>
      <c r="D3567" s="7" t="s">
        <v>2213</v>
      </c>
      <c r="E3567" s="7" t="s">
        <v>2271</v>
      </c>
    </row>
    <row r="3568" spans="2:5">
      <c r="B3568" s="7" t="s">
        <v>7378</v>
      </c>
      <c r="C3568" s="7">
        <v>503691</v>
      </c>
      <c r="D3568" s="7" t="s">
        <v>2213</v>
      </c>
      <c r="E3568" s="7" t="s">
        <v>2952</v>
      </c>
    </row>
    <row r="3569" spans="2:5">
      <c r="B3569" s="7" t="s">
        <v>7379</v>
      </c>
      <c r="C3569" s="7">
        <v>532841</v>
      </c>
      <c r="D3569" s="7" t="s">
        <v>2213</v>
      </c>
      <c r="E3569" s="7" t="s">
        <v>2226</v>
      </c>
    </row>
    <row r="3570" spans="2:5">
      <c r="B3570" s="7" t="s">
        <v>7380</v>
      </c>
      <c r="C3570" s="7">
        <v>539660</v>
      </c>
      <c r="D3570" s="7" t="s">
        <v>2213</v>
      </c>
      <c r="E3570" s="7" t="s">
        <v>2196</v>
      </c>
    </row>
    <row r="3571" spans="2:5">
      <c r="B3571" s="7" t="s">
        <v>7381</v>
      </c>
      <c r="C3571" s="7">
        <v>538557</v>
      </c>
      <c r="D3571" s="7" t="s">
        <v>2213</v>
      </c>
      <c r="E3571" s="7" t="s">
        <v>2235</v>
      </c>
    </row>
    <row r="3572" spans="2:5">
      <c r="B3572" s="7" t="s">
        <v>7382</v>
      </c>
      <c r="C3572" s="7">
        <v>531931</v>
      </c>
      <c r="D3572" s="7" t="s">
        <v>2213</v>
      </c>
      <c r="E3572" s="7" t="s">
        <v>2634</v>
      </c>
    </row>
    <row r="3573" spans="2:5">
      <c r="B3573" s="7" t="s">
        <v>7383</v>
      </c>
      <c r="C3573" s="7">
        <v>530905</v>
      </c>
      <c r="D3573" s="7" t="s">
        <v>2213</v>
      </c>
      <c r="E3573" s="7" t="s">
        <v>2230</v>
      </c>
    </row>
    <row r="3574" spans="2:5">
      <c r="B3574" s="7" t="s">
        <v>7384</v>
      </c>
      <c r="C3574" s="7">
        <v>540066</v>
      </c>
      <c r="D3574" s="7" t="s">
        <v>2213</v>
      </c>
      <c r="E3574" s="7" t="s">
        <v>2568</v>
      </c>
    </row>
    <row r="3575" spans="2:5">
      <c r="B3575" s="7" t="s">
        <v>7385</v>
      </c>
      <c r="C3575" s="7">
        <v>530265</v>
      </c>
      <c r="D3575" s="7" t="s">
        <v>2213</v>
      </c>
      <c r="E3575" s="7" t="s">
        <v>2226</v>
      </c>
    </row>
    <row r="3576" spans="2:5">
      <c r="B3576" s="7" t="s">
        <v>7386</v>
      </c>
      <c r="C3576" s="7">
        <v>515043</v>
      </c>
      <c r="D3576" s="7" t="s">
        <v>2213</v>
      </c>
      <c r="E3576" s="7" t="s">
        <v>2490</v>
      </c>
    </row>
    <row r="3577" spans="2:5">
      <c r="B3577" s="7" t="s">
        <v>7387</v>
      </c>
      <c r="C3577" s="7">
        <v>515043</v>
      </c>
      <c r="D3577" s="7" t="s">
        <v>2213</v>
      </c>
      <c r="E3577" s="7" t="s">
        <v>2490</v>
      </c>
    </row>
    <row r="3578" spans="2:5">
      <c r="B3578" s="7" t="s">
        <v>7388</v>
      </c>
      <c r="C3578" s="7" t="s">
        <v>2213</v>
      </c>
      <c r="D3578" s="7" t="s">
        <v>7389</v>
      </c>
      <c r="E3578" s="7" t="s">
        <v>2224</v>
      </c>
    </row>
    <row r="3579" spans="2:5">
      <c r="B3579" s="7" t="s">
        <v>7390</v>
      </c>
      <c r="C3579" s="7" t="s">
        <v>2213</v>
      </c>
      <c r="D3579" s="7" t="s">
        <v>7391</v>
      </c>
      <c r="E3579" s="7" t="s">
        <v>2224</v>
      </c>
    </row>
    <row r="3580" spans="2:5">
      <c r="B3580" s="7" t="s">
        <v>7392</v>
      </c>
      <c r="C3580" s="7">
        <v>590051</v>
      </c>
      <c r="D3580" s="7" t="s">
        <v>7393</v>
      </c>
      <c r="E3580" s="7" t="s">
        <v>2306</v>
      </c>
    </row>
    <row r="3581" spans="2:5">
      <c r="B3581" s="7" t="s">
        <v>7394</v>
      </c>
      <c r="C3581" s="7">
        <v>511066</v>
      </c>
      <c r="D3581" s="7" t="s">
        <v>2213</v>
      </c>
      <c r="E3581" s="7" t="s">
        <v>2230</v>
      </c>
    </row>
    <row r="3582" spans="2:5">
      <c r="B3582" s="7" t="s">
        <v>7395</v>
      </c>
      <c r="C3582" s="7">
        <v>507315</v>
      </c>
      <c r="D3582" s="7" t="s">
        <v>7396</v>
      </c>
      <c r="E3582" s="7" t="s">
        <v>2912</v>
      </c>
    </row>
    <row r="3583" spans="2:5">
      <c r="B3583" s="7" t="s">
        <v>7397</v>
      </c>
      <c r="C3583" s="7">
        <v>532713</v>
      </c>
      <c r="D3583" s="7" t="s">
        <v>7398</v>
      </c>
      <c r="E3583" s="7" t="s">
        <v>2235</v>
      </c>
    </row>
    <row r="3584" spans="2:5">
      <c r="B3584" s="7" t="s">
        <v>7399</v>
      </c>
      <c r="C3584" s="7">
        <v>540642</v>
      </c>
      <c r="D3584" s="7" t="s">
        <v>7400</v>
      </c>
      <c r="E3584" s="7" t="s">
        <v>2611</v>
      </c>
    </row>
    <row r="3585" spans="2:5">
      <c r="B3585" s="7" t="s">
        <v>7401</v>
      </c>
      <c r="C3585" s="7">
        <v>540181</v>
      </c>
      <c r="D3585" s="7" t="s">
        <v>2213</v>
      </c>
      <c r="E3585" s="7" t="s">
        <v>2230</v>
      </c>
    </row>
    <row r="3586" spans="2:5">
      <c r="B3586" s="7" t="s">
        <v>7402</v>
      </c>
      <c r="C3586" s="7">
        <v>526554</v>
      </c>
      <c r="D3586" s="7" t="s">
        <v>2213</v>
      </c>
      <c r="E3586" s="7" t="s">
        <v>2408</v>
      </c>
    </row>
    <row r="3587" spans="2:5">
      <c r="B3587" s="7" t="s">
        <v>7403</v>
      </c>
      <c r="C3587" s="7">
        <v>590056</v>
      </c>
      <c r="D3587" s="7" t="s">
        <v>7404</v>
      </c>
      <c r="E3587" s="7" t="s">
        <v>2228</v>
      </c>
    </row>
    <row r="3588" spans="2:5">
      <c r="B3588" s="7" t="s">
        <v>7405</v>
      </c>
      <c r="C3588" s="7">
        <v>500370</v>
      </c>
      <c r="D3588" s="7" t="s">
        <v>7406</v>
      </c>
      <c r="E3588" s="7" t="s">
        <v>2235</v>
      </c>
    </row>
    <row r="3589" spans="2:5">
      <c r="B3589" s="7" t="s">
        <v>7407</v>
      </c>
      <c r="C3589" s="7">
        <v>517059</v>
      </c>
      <c r="D3589" s="7" t="s">
        <v>7408</v>
      </c>
      <c r="E3589" s="7" t="s">
        <v>2511</v>
      </c>
    </row>
    <row r="3590" spans="2:5">
      <c r="B3590" s="7" t="s">
        <v>7409</v>
      </c>
      <c r="C3590" s="7">
        <v>532005</v>
      </c>
      <c r="D3590" s="7" t="s">
        <v>2213</v>
      </c>
      <c r="E3590" s="7" t="s">
        <v>2398</v>
      </c>
    </row>
    <row r="3591" spans="2:5">
      <c r="B3591" s="7" t="s">
        <v>7410</v>
      </c>
      <c r="C3591" s="7">
        <v>521240</v>
      </c>
      <c r="D3591" s="7" t="s">
        <v>2213</v>
      </c>
      <c r="E3591" s="7" t="s">
        <v>2228</v>
      </c>
    </row>
    <row r="3592" spans="2:5">
      <c r="B3592" s="7" t="s">
        <v>7411</v>
      </c>
      <c r="C3592" s="7">
        <v>511630</v>
      </c>
      <c r="D3592" s="7" t="s">
        <v>7412</v>
      </c>
      <c r="E3592" s="7" t="s">
        <v>2737</v>
      </c>
    </row>
    <row r="3593" spans="2:5">
      <c r="B3593" s="7" t="s">
        <v>7413</v>
      </c>
      <c r="C3593" s="7">
        <v>520075</v>
      </c>
      <c r="D3593" s="7" t="s">
        <v>2213</v>
      </c>
      <c r="E3593" s="7" t="s">
        <v>2568</v>
      </c>
    </row>
    <row r="3594" spans="2:5">
      <c r="B3594" s="7" t="s">
        <v>7414</v>
      </c>
      <c r="C3594" s="7">
        <v>530617</v>
      </c>
      <c r="D3594" s="7" t="s">
        <v>2213</v>
      </c>
      <c r="E3594" s="7" t="s">
        <v>2273</v>
      </c>
    </row>
    <row r="3595" spans="2:5">
      <c r="B3595" s="7" t="s">
        <v>7415</v>
      </c>
      <c r="C3595" s="7">
        <v>530125</v>
      </c>
      <c r="D3595" s="7" t="s">
        <v>2213</v>
      </c>
      <c r="E3595" s="7" t="s">
        <v>2251</v>
      </c>
    </row>
    <row r="3596" spans="2:5">
      <c r="B3596" s="7" t="s">
        <v>7416</v>
      </c>
      <c r="C3596" s="7">
        <v>500371</v>
      </c>
      <c r="D3596" s="7" t="s">
        <v>2213</v>
      </c>
      <c r="E3596" s="7" t="s">
        <v>2582</v>
      </c>
    </row>
    <row r="3597" spans="2:5">
      <c r="B3597" s="7" t="s">
        <v>7417</v>
      </c>
      <c r="C3597" s="7">
        <v>500371</v>
      </c>
      <c r="D3597" s="7" t="s">
        <v>2213</v>
      </c>
      <c r="E3597" s="7" t="s">
        <v>2582</v>
      </c>
    </row>
    <row r="3598" spans="2:5">
      <c r="B3598" s="7" t="s">
        <v>7418</v>
      </c>
      <c r="C3598" s="7">
        <v>521206</v>
      </c>
      <c r="D3598" s="7" t="s">
        <v>2213</v>
      </c>
      <c r="E3598" s="7" t="s">
        <v>2327</v>
      </c>
    </row>
    <row r="3599" spans="2:5">
      <c r="B3599" s="7" t="s">
        <v>7419</v>
      </c>
      <c r="C3599" s="7">
        <v>530025</v>
      </c>
      <c r="D3599" s="7" t="s">
        <v>2213</v>
      </c>
      <c r="E3599" s="7" t="s">
        <v>2634</v>
      </c>
    </row>
    <row r="3600" spans="2:5">
      <c r="B3600" s="7" t="s">
        <v>7420</v>
      </c>
      <c r="C3600" s="7">
        <v>780015</v>
      </c>
      <c r="D3600" s="7" t="s">
        <v>2213</v>
      </c>
      <c r="E3600" s="7" t="s">
        <v>2304</v>
      </c>
    </row>
    <row r="3601" spans="2:5">
      <c r="B3601" s="7" t="s">
        <v>7421</v>
      </c>
      <c r="C3601" s="7">
        <v>509423</v>
      </c>
      <c r="D3601" s="7" t="s">
        <v>2213</v>
      </c>
      <c r="E3601" s="7" t="s">
        <v>2261</v>
      </c>
    </row>
    <row r="3602" spans="2:5">
      <c r="B3602" s="7" t="s">
        <v>7422</v>
      </c>
      <c r="C3602" s="7">
        <v>521222</v>
      </c>
      <c r="D3602" s="7" t="s">
        <v>2213</v>
      </c>
      <c r="E3602" s="7" t="s">
        <v>2327</v>
      </c>
    </row>
    <row r="3603" spans="2:5">
      <c r="B3603" s="7" t="s">
        <v>7423</v>
      </c>
      <c r="C3603" s="7" t="s">
        <v>2213</v>
      </c>
      <c r="D3603" s="7" t="s">
        <v>7424</v>
      </c>
      <c r="E3603" s="7" t="s">
        <v>2304</v>
      </c>
    </row>
    <row r="3604" spans="2:5">
      <c r="B3604" s="7" t="s">
        <v>7425</v>
      </c>
      <c r="C3604" s="7">
        <v>523116</v>
      </c>
      <c r="D3604" s="7" t="s">
        <v>2213</v>
      </c>
      <c r="E3604" s="7" t="s">
        <v>2336</v>
      </c>
    </row>
    <row r="3605" spans="2:5">
      <c r="B3605" s="7" t="s">
        <v>7426</v>
      </c>
      <c r="C3605" s="7">
        <v>541163</v>
      </c>
      <c r="D3605" s="7" t="s">
        <v>7427</v>
      </c>
      <c r="E3605" s="7" t="s">
        <v>2568</v>
      </c>
    </row>
    <row r="3606" spans="2:5">
      <c r="B3606" s="7" t="s">
        <v>7428</v>
      </c>
      <c r="C3606" s="7">
        <v>524703</v>
      </c>
      <c r="D3606" s="7" t="s">
        <v>2213</v>
      </c>
      <c r="E3606" s="7" t="s">
        <v>2251</v>
      </c>
    </row>
    <row r="3607" spans="2:5">
      <c r="B3607" s="7" t="s">
        <v>7429</v>
      </c>
      <c r="C3607" s="7">
        <v>504918</v>
      </c>
      <c r="D3607" s="7" t="s">
        <v>2213</v>
      </c>
      <c r="E3607" s="7" t="s">
        <v>2193</v>
      </c>
    </row>
    <row r="3608" spans="2:5">
      <c r="B3608" s="7" t="s">
        <v>7430</v>
      </c>
      <c r="C3608" s="7">
        <v>539392</v>
      </c>
      <c r="D3608" s="7" t="s">
        <v>2213</v>
      </c>
      <c r="E3608" s="7" t="s">
        <v>2235</v>
      </c>
    </row>
    <row r="3609" spans="2:5">
      <c r="B3609" s="7" t="s">
        <v>7431</v>
      </c>
      <c r="C3609" s="7">
        <v>539392</v>
      </c>
      <c r="D3609" s="7" t="s">
        <v>2213</v>
      </c>
      <c r="E3609" s="7" t="s">
        <v>2235</v>
      </c>
    </row>
    <row r="3610" spans="2:5">
      <c r="B3610" s="7" t="s">
        <v>7432</v>
      </c>
      <c r="C3610" s="7">
        <v>516096</v>
      </c>
      <c r="D3610" s="7" t="s">
        <v>2213</v>
      </c>
      <c r="E3610" s="7" t="s">
        <v>2207</v>
      </c>
    </row>
    <row r="3611" spans="2:5">
      <c r="B3611" s="7" t="s">
        <v>7433</v>
      </c>
      <c r="C3611" s="7">
        <v>514234</v>
      </c>
      <c r="D3611" s="7" t="s">
        <v>7434</v>
      </c>
      <c r="E3611" s="7" t="s">
        <v>2228</v>
      </c>
    </row>
    <row r="3612" spans="2:5">
      <c r="B3612" s="7" t="s">
        <v>7435</v>
      </c>
      <c r="C3612" s="7">
        <v>514234</v>
      </c>
      <c r="D3612" s="7" t="s">
        <v>7434</v>
      </c>
      <c r="E3612" s="7" t="s">
        <v>2228</v>
      </c>
    </row>
    <row r="3613" spans="2:5">
      <c r="B3613" s="7" t="s">
        <v>7436</v>
      </c>
      <c r="C3613" s="7">
        <v>534618</v>
      </c>
      <c r="D3613" s="7" t="s">
        <v>2213</v>
      </c>
      <c r="E3613" s="7" t="s">
        <v>2352</v>
      </c>
    </row>
    <row r="3614" spans="2:5">
      <c r="B3614" s="7" t="s">
        <v>7437</v>
      </c>
      <c r="C3614" s="7">
        <v>511640</v>
      </c>
      <c r="D3614" s="7" t="s">
        <v>2213</v>
      </c>
      <c r="E3614" s="7" t="s">
        <v>2230</v>
      </c>
    </row>
    <row r="3615" spans="2:5">
      <c r="B3615" s="7" t="s">
        <v>7438</v>
      </c>
      <c r="C3615" s="7">
        <v>526521</v>
      </c>
      <c r="D3615" s="7" t="s">
        <v>7439</v>
      </c>
      <c r="E3615" s="7" t="s">
        <v>2226</v>
      </c>
    </row>
    <row r="3616" spans="2:5">
      <c r="B3616" s="7" t="s">
        <v>7440</v>
      </c>
      <c r="C3616" s="7">
        <v>540782</v>
      </c>
      <c r="D3616" s="7" t="s">
        <v>2213</v>
      </c>
      <c r="E3616" s="7" t="s">
        <v>2414</v>
      </c>
    </row>
    <row r="3617" spans="2:5">
      <c r="B3617" s="7" t="s">
        <v>7441</v>
      </c>
      <c r="C3617" s="7">
        <v>533411</v>
      </c>
      <c r="D3617" s="7" t="s">
        <v>7442</v>
      </c>
      <c r="E3617" s="7" t="s">
        <v>3133</v>
      </c>
    </row>
    <row r="3618" spans="2:5">
      <c r="B3618" s="7" t="s">
        <v>7443</v>
      </c>
      <c r="C3618" s="7">
        <v>530073</v>
      </c>
      <c r="D3618" s="7" t="s">
        <v>7444</v>
      </c>
      <c r="E3618" s="7" t="s">
        <v>2336</v>
      </c>
    </row>
    <row r="3619" spans="2:5">
      <c r="B3619" s="7" t="s">
        <v>7445</v>
      </c>
      <c r="C3619" s="7" t="s">
        <v>2213</v>
      </c>
      <c r="D3619" s="7" t="s">
        <v>7446</v>
      </c>
      <c r="E3619" s="7" t="s">
        <v>2224</v>
      </c>
    </row>
    <row r="3620" spans="2:5">
      <c r="B3620" s="7" t="s">
        <v>7447</v>
      </c>
      <c r="C3620" s="7">
        <v>531898</v>
      </c>
      <c r="D3620" s="7" t="s">
        <v>2213</v>
      </c>
      <c r="E3620" s="7" t="s">
        <v>2216</v>
      </c>
    </row>
    <row r="3621" spans="2:5">
      <c r="B3621" s="7" t="s">
        <v>7448</v>
      </c>
      <c r="C3621" s="7">
        <v>531569</v>
      </c>
      <c r="D3621" s="7" t="s">
        <v>2213</v>
      </c>
      <c r="E3621" s="7" t="s">
        <v>2251</v>
      </c>
    </row>
    <row r="3622" spans="2:5">
      <c r="B3622" s="7" t="s">
        <v>7449</v>
      </c>
      <c r="C3622" s="7">
        <v>532972</v>
      </c>
      <c r="D3622" s="7" t="s">
        <v>2213</v>
      </c>
      <c r="E3622" s="7" t="s">
        <v>2306</v>
      </c>
    </row>
    <row r="3623" spans="2:5">
      <c r="B3623" s="7" t="s">
        <v>7450</v>
      </c>
      <c r="C3623" s="7">
        <v>532435</v>
      </c>
      <c r="D3623" s="7" t="s">
        <v>2213</v>
      </c>
      <c r="E3623" s="7" t="s">
        <v>2299</v>
      </c>
    </row>
    <row r="3624" spans="2:5">
      <c r="B3624" s="7" t="s">
        <v>7451</v>
      </c>
      <c r="C3624" s="7">
        <v>512062</v>
      </c>
      <c r="D3624" s="7" t="s">
        <v>2213</v>
      </c>
      <c r="E3624" s="7" t="s">
        <v>2634</v>
      </c>
    </row>
    <row r="3625" spans="2:5">
      <c r="B3625" s="7" t="s">
        <v>7452</v>
      </c>
      <c r="C3625" s="7">
        <v>500674</v>
      </c>
      <c r="D3625" s="7" t="s">
        <v>7453</v>
      </c>
      <c r="E3625" s="7" t="s">
        <v>2251</v>
      </c>
    </row>
    <row r="3626" spans="2:5">
      <c r="B3626" s="7" t="s">
        <v>7454</v>
      </c>
      <c r="C3626" s="7">
        <v>500674</v>
      </c>
      <c r="D3626" s="7" t="s">
        <v>7453</v>
      </c>
      <c r="E3626" s="7" t="s">
        <v>2251</v>
      </c>
    </row>
    <row r="3627" spans="2:5">
      <c r="B3627" s="7" t="s">
        <v>7455</v>
      </c>
      <c r="C3627" s="7">
        <v>514280</v>
      </c>
      <c r="D3627" s="7" t="s">
        <v>2213</v>
      </c>
      <c r="E3627" s="7" t="s">
        <v>2228</v>
      </c>
    </row>
    <row r="3628" spans="2:5">
      <c r="B3628" s="7" t="s">
        <v>7456</v>
      </c>
      <c r="C3628" s="7">
        <v>530035</v>
      </c>
      <c r="D3628" s="7" t="s">
        <v>2213</v>
      </c>
      <c r="E3628" s="7" t="s">
        <v>2228</v>
      </c>
    </row>
    <row r="3629" spans="2:5">
      <c r="B3629" s="7" t="s">
        <v>7457</v>
      </c>
      <c r="C3629" s="7">
        <v>540822</v>
      </c>
      <c r="D3629" s="7" t="s">
        <v>2213</v>
      </c>
      <c r="E3629" s="7" t="s">
        <v>2230</v>
      </c>
    </row>
    <row r="3630" spans="2:5">
      <c r="B3630" s="7" t="s">
        <v>7458</v>
      </c>
      <c r="C3630" s="7">
        <v>519260</v>
      </c>
      <c r="D3630" s="7" t="s">
        <v>7459</v>
      </c>
      <c r="E3630" s="7" t="s">
        <v>2462</v>
      </c>
    </row>
    <row r="3631" spans="2:5">
      <c r="B3631" s="7" t="s">
        <v>7460</v>
      </c>
      <c r="C3631" s="7">
        <v>506906</v>
      </c>
      <c r="D3631" s="7" t="s">
        <v>2213</v>
      </c>
      <c r="E3631" s="7" t="s">
        <v>2235</v>
      </c>
    </row>
    <row r="3632" spans="2:5">
      <c r="B3632" s="7" t="s">
        <v>7461</v>
      </c>
      <c r="C3632" s="7">
        <v>519238</v>
      </c>
      <c r="D3632" s="7" t="s">
        <v>2213</v>
      </c>
      <c r="E3632" s="7" t="s">
        <v>2411</v>
      </c>
    </row>
    <row r="3633" spans="2:5">
      <c r="B3633" s="7" t="s">
        <v>7462</v>
      </c>
      <c r="C3633" s="7">
        <v>538992</v>
      </c>
      <c r="D3633" s="7" t="s">
        <v>2213</v>
      </c>
      <c r="E3633" s="7" t="s">
        <v>2568</v>
      </c>
    </row>
    <row r="3634" spans="2:5">
      <c r="B3634" s="7" t="s">
        <v>7463</v>
      </c>
      <c r="C3634" s="7">
        <v>512020</v>
      </c>
      <c r="D3634" s="7" t="s">
        <v>2213</v>
      </c>
      <c r="E3634" s="7" t="s">
        <v>2230</v>
      </c>
    </row>
    <row r="3635" spans="2:5">
      <c r="B3635" s="7" t="s">
        <v>7464</v>
      </c>
      <c r="C3635" s="7">
        <v>512020</v>
      </c>
      <c r="D3635" s="7" t="s">
        <v>2213</v>
      </c>
      <c r="E3635" s="7" t="s">
        <v>2230</v>
      </c>
    </row>
    <row r="3636" spans="2:5">
      <c r="B3636" s="7" t="s">
        <v>7465</v>
      </c>
      <c r="C3636" s="7">
        <v>504614</v>
      </c>
      <c r="D3636" s="7" t="s">
        <v>7466</v>
      </c>
      <c r="E3636" s="7" t="s">
        <v>2245</v>
      </c>
    </row>
    <row r="3637" spans="2:5">
      <c r="B3637" s="7" t="s">
        <v>7467</v>
      </c>
      <c r="C3637" s="7">
        <v>516032</v>
      </c>
      <c r="D3637" s="7" t="s">
        <v>2213</v>
      </c>
      <c r="E3637" s="7" t="s">
        <v>2207</v>
      </c>
    </row>
    <row r="3638" spans="2:5">
      <c r="B3638" s="7" t="s">
        <v>7468</v>
      </c>
      <c r="C3638" s="7">
        <v>516003</v>
      </c>
      <c r="D3638" s="7" t="s">
        <v>2213</v>
      </c>
      <c r="E3638" s="7" t="s">
        <v>2708</v>
      </c>
    </row>
    <row r="3639" spans="2:5">
      <c r="B3639" s="7" t="s">
        <v>7469</v>
      </c>
      <c r="C3639" s="7">
        <v>519242</v>
      </c>
      <c r="D3639" s="7" t="s">
        <v>2213</v>
      </c>
      <c r="E3639" s="7" t="s">
        <v>2462</v>
      </c>
    </row>
    <row r="3640" spans="2:5">
      <c r="B3640" s="7" t="s">
        <v>7470</v>
      </c>
      <c r="C3640" s="7">
        <v>532163</v>
      </c>
      <c r="D3640" s="7" t="s">
        <v>7471</v>
      </c>
      <c r="E3640" s="7" t="s">
        <v>2216</v>
      </c>
    </row>
    <row r="3641" spans="2:5">
      <c r="B3641" s="7" t="s">
        <v>7472</v>
      </c>
      <c r="C3641" s="7">
        <v>532163</v>
      </c>
      <c r="D3641" s="7" t="s">
        <v>7471</v>
      </c>
      <c r="E3641" s="7" t="s">
        <v>2216</v>
      </c>
    </row>
    <row r="3642" spans="2:5">
      <c r="B3642" s="7" t="s">
        <v>7473</v>
      </c>
      <c r="C3642" s="7">
        <v>526885</v>
      </c>
      <c r="D3642" s="7" t="s">
        <v>7474</v>
      </c>
      <c r="E3642" s="7" t="s">
        <v>2228</v>
      </c>
    </row>
    <row r="3643" spans="2:5">
      <c r="B3643" s="7" t="s">
        <v>7475</v>
      </c>
      <c r="C3643" s="7">
        <v>530993</v>
      </c>
      <c r="D3643" s="7" t="s">
        <v>2213</v>
      </c>
      <c r="E3643" s="7" t="s">
        <v>2235</v>
      </c>
    </row>
    <row r="3644" spans="2:5">
      <c r="B3644" s="7" t="s">
        <v>7476</v>
      </c>
      <c r="C3644" s="7">
        <v>531930</v>
      </c>
      <c r="D3644" s="7" t="s">
        <v>2213</v>
      </c>
      <c r="E3644" s="7" t="s">
        <v>3133</v>
      </c>
    </row>
    <row r="3645" spans="2:5">
      <c r="B3645" s="7" t="s">
        <v>7477</v>
      </c>
      <c r="C3645" s="7">
        <v>540393</v>
      </c>
      <c r="D3645" s="7" t="s">
        <v>2213</v>
      </c>
      <c r="E3645" s="7" t="s">
        <v>2536</v>
      </c>
    </row>
    <row r="3646" spans="2:5">
      <c r="B3646" s="7" t="s">
        <v>7478</v>
      </c>
      <c r="C3646" s="7">
        <v>514412</v>
      </c>
      <c r="D3646" s="7" t="s">
        <v>2213</v>
      </c>
      <c r="E3646" s="7" t="s">
        <v>2327</v>
      </c>
    </row>
    <row r="3647" spans="2:5">
      <c r="B3647" s="7" t="s">
        <v>7479</v>
      </c>
      <c r="C3647" s="7">
        <v>506190</v>
      </c>
      <c r="D3647" s="7" t="s">
        <v>2213</v>
      </c>
      <c r="E3647" s="7" t="s">
        <v>2634</v>
      </c>
    </row>
    <row r="3648" spans="2:5">
      <c r="B3648" s="7" t="s">
        <v>7480</v>
      </c>
      <c r="C3648" s="7" t="s">
        <v>2213</v>
      </c>
      <c r="D3648" s="7" t="s">
        <v>7481</v>
      </c>
      <c r="E3648" s="7" t="s">
        <v>2224</v>
      </c>
    </row>
    <row r="3649" spans="2:5">
      <c r="B3649" s="7" t="s">
        <v>7482</v>
      </c>
      <c r="C3649" s="7">
        <v>539124</v>
      </c>
      <c r="D3649" s="7" t="s">
        <v>2213</v>
      </c>
      <c r="E3649" s="7" t="s">
        <v>2230</v>
      </c>
    </row>
    <row r="3650" spans="2:5">
      <c r="B3650" s="7" t="s">
        <v>7483</v>
      </c>
      <c r="C3650" s="7">
        <v>506313</v>
      </c>
      <c r="D3650" s="7" t="s">
        <v>2213</v>
      </c>
      <c r="E3650" s="7" t="s">
        <v>2741</v>
      </c>
    </row>
    <row r="3651" spans="2:5">
      <c r="B3651" s="7" t="s">
        <v>7484</v>
      </c>
      <c r="C3651" s="7">
        <v>532663</v>
      </c>
      <c r="D3651" s="7" t="s">
        <v>7485</v>
      </c>
      <c r="E3651" s="7" t="s">
        <v>2199</v>
      </c>
    </row>
    <row r="3652" spans="2:5">
      <c r="B3652" s="7" t="s">
        <v>7486</v>
      </c>
      <c r="C3652" s="7">
        <v>533259</v>
      </c>
      <c r="D3652" s="7" t="s">
        <v>7487</v>
      </c>
      <c r="E3652" s="7" t="s">
        <v>2402</v>
      </c>
    </row>
    <row r="3653" spans="2:5">
      <c r="B3653" s="7" t="s">
        <v>7488</v>
      </c>
      <c r="C3653" s="7">
        <v>511076</v>
      </c>
      <c r="D3653" s="7" t="s">
        <v>2213</v>
      </c>
      <c r="E3653" s="7" t="s">
        <v>2235</v>
      </c>
    </row>
    <row r="3654" spans="2:5">
      <c r="B3654" s="7" t="s">
        <v>7489</v>
      </c>
      <c r="C3654" s="7">
        <v>526093</v>
      </c>
      <c r="D3654" s="7" t="s">
        <v>7490</v>
      </c>
      <c r="E3654" s="7" t="s">
        <v>2245</v>
      </c>
    </row>
    <row r="3655" spans="2:5">
      <c r="B3655" s="7" t="s">
        <v>7491</v>
      </c>
      <c r="C3655" s="7">
        <v>539201</v>
      </c>
      <c r="D3655" s="7" t="s">
        <v>2213</v>
      </c>
      <c r="E3655" s="7" t="s">
        <v>2207</v>
      </c>
    </row>
    <row r="3656" spans="2:5">
      <c r="B3656" s="7" t="s">
        <v>7492</v>
      </c>
      <c r="C3656" s="7">
        <v>539404</v>
      </c>
      <c r="D3656" s="7" t="s">
        <v>7493</v>
      </c>
      <c r="E3656" s="7" t="s">
        <v>2230</v>
      </c>
    </row>
    <row r="3657" spans="2:5">
      <c r="B3657" s="7" t="s">
        <v>7494</v>
      </c>
      <c r="C3657" s="7">
        <v>536592</v>
      </c>
      <c r="D3657" s="7" t="s">
        <v>2213</v>
      </c>
      <c r="E3657" s="7" t="s">
        <v>2230</v>
      </c>
    </row>
    <row r="3658" spans="2:5">
      <c r="B3658" s="7" t="s">
        <v>7495</v>
      </c>
      <c r="C3658" s="7">
        <v>508996</v>
      </c>
      <c r="D3658" s="7" t="s">
        <v>7496</v>
      </c>
      <c r="E3658" s="7" t="s">
        <v>2299</v>
      </c>
    </row>
    <row r="3659" spans="2:5">
      <c r="B3659" s="7" t="s">
        <v>7497</v>
      </c>
      <c r="C3659" s="7">
        <v>503893</v>
      </c>
      <c r="D3659" s="7" t="s">
        <v>2213</v>
      </c>
      <c r="E3659" s="7" t="s">
        <v>2196</v>
      </c>
    </row>
    <row r="3660" spans="2:5">
      <c r="B3660" s="7" t="s">
        <v>7498</v>
      </c>
      <c r="C3660" s="7">
        <v>539218</v>
      </c>
      <c r="D3660" s="7" t="s">
        <v>2213</v>
      </c>
      <c r="E3660" s="7" t="s">
        <v>2230</v>
      </c>
    </row>
    <row r="3661" spans="2:5">
      <c r="B3661" s="7" t="s">
        <v>7499</v>
      </c>
      <c r="C3661" s="7">
        <v>502175</v>
      </c>
      <c r="D3661" s="7" t="s">
        <v>2213</v>
      </c>
      <c r="E3661" s="7" t="s">
        <v>2226</v>
      </c>
    </row>
    <row r="3662" spans="2:5">
      <c r="B3662" s="7" t="s">
        <v>7500</v>
      </c>
      <c r="C3662" s="7">
        <v>511577</v>
      </c>
      <c r="D3662" s="7" t="s">
        <v>2213</v>
      </c>
      <c r="E3662" s="7" t="s">
        <v>2230</v>
      </c>
    </row>
    <row r="3663" spans="2:5">
      <c r="B3663" s="7" t="s">
        <v>7501</v>
      </c>
      <c r="C3663" s="7">
        <v>517320</v>
      </c>
      <c r="D3663" s="7" t="s">
        <v>2213</v>
      </c>
      <c r="E3663" s="7" t="s">
        <v>2511</v>
      </c>
    </row>
    <row r="3664" spans="2:5">
      <c r="B3664" s="7" t="s">
        <v>7502</v>
      </c>
      <c r="C3664" s="7">
        <v>532404</v>
      </c>
      <c r="D3664" s="7" t="s">
        <v>2213</v>
      </c>
      <c r="E3664" s="7" t="s">
        <v>2306</v>
      </c>
    </row>
    <row r="3665" spans="2:5">
      <c r="B3665" s="7" t="s">
        <v>7503</v>
      </c>
      <c r="C3665" s="7">
        <v>512634</v>
      </c>
      <c r="D3665" s="7" t="s">
        <v>2213</v>
      </c>
      <c r="E3665" s="7" t="s">
        <v>2414</v>
      </c>
    </row>
    <row r="3666" spans="2:5">
      <c r="B3666" s="7" t="s">
        <v>7504</v>
      </c>
      <c r="C3666" s="7">
        <v>524667</v>
      </c>
      <c r="D3666" s="7" t="s">
        <v>7505</v>
      </c>
      <c r="E3666" s="7" t="s">
        <v>3142</v>
      </c>
    </row>
    <row r="3667" spans="2:5">
      <c r="B3667" s="7" t="s">
        <v>7506</v>
      </c>
      <c r="C3667" s="7">
        <v>531893</v>
      </c>
      <c r="D3667" s="7" t="s">
        <v>2213</v>
      </c>
      <c r="E3667" s="7" t="s">
        <v>2634</v>
      </c>
    </row>
    <row r="3668" spans="2:5">
      <c r="B3668" s="7" t="s">
        <v>7507</v>
      </c>
      <c r="C3668" s="7">
        <v>523710</v>
      </c>
      <c r="D3668" s="7" t="s">
        <v>2213</v>
      </c>
      <c r="E3668" s="7" t="s">
        <v>2414</v>
      </c>
    </row>
    <row r="3669" spans="2:5">
      <c r="B3669" s="7" t="s">
        <v>7508</v>
      </c>
      <c r="C3669" s="7">
        <v>540728</v>
      </c>
      <c r="D3669" s="7" t="s">
        <v>2213</v>
      </c>
      <c r="E3669" s="7" t="s">
        <v>2202</v>
      </c>
    </row>
    <row r="3670" spans="2:5">
      <c r="B3670" s="7" t="s">
        <v>7509</v>
      </c>
      <c r="C3670" s="7">
        <v>532102</v>
      </c>
      <c r="D3670" s="7" t="s">
        <v>2213</v>
      </c>
      <c r="E3670" s="7" t="s">
        <v>2912</v>
      </c>
    </row>
    <row r="3671" spans="2:5">
      <c r="B3671" s="7" t="s">
        <v>7510</v>
      </c>
      <c r="C3671" s="7">
        <v>540719</v>
      </c>
      <c r="D3671" s="7" t="s">
        <v>7511</v>
      </c>
      <c r="E3671" s="7" t="s">
        <v>4624</v>
      </c>
    </row>
    <row r="3672" spans="2:5">
      <c r="B3672" s="7" t="s">
        <v>7512</v>
      </c>
      <c r="C3672" s="7">
        <v>590098</v>
      </c>
      <c r="D3672" s="7" t="s">
        <v>7513</v>
      </c>
      <c r="E3672" s="7" t="s">
        <v>2196</v>
      </c>
    </row>
    <row r="3673" spans="2:5">
      <c r="B3673" s="7" t="s">
        <v>7514</v>
      </c>
      <c r="C3673" s="7">
        <v>526081</v>
      </c>
      <c r="D3673" s="7" t="s">
        <v>7515</v>
      </c>
      <c r="E3673" s="7" t="s">
        <v>2273</v>
      </c>
    </row>
    <row r="3674" spans="2:5">
      <c r="B3674" s="7" t="s">
        <v>7516</v>
      </c>
      <c r="C3674" s="7">
        <v>531797</v>
      </c>
      <c r="D3674" s="7" t="s">
        <v>2213</v>
      </c>
      <c r="E3674" s="7" t="s">
        <v>2226</v>
      </c>
    </row>
    <row r="3675" spans="2:5">
      <c r="B3675" s="7" t="s">
        <v>7517</v>
      </c>
      <c r="C3675" s="7">
        <v>511672</v>
      </c>
      <c r="D3675" s="7" t="s">
        <v>2213</v>
      </c>
      <c r="E3675" s="7" t="s">
        <v>2245</v>
      </c>
    </row>
    <row r="3676" spans="2:5">
      <c r="B3676" s="7" t="s">
        <v>7518</v>
      </c>
      <c r="C3676" s="7">
        <v>516110</v>
      </c>
      <c r="D3676" s="7" t="s">
        <v>7519</v>
      </c>
      <c r="E3676" s="7" t="s">
        <v>2402</v>
      </c>
    </row>
    <row r="3677" spans="2:5">
      <c r="B3677" s="7" t="s">
        <v>7520</v>
      </c>
      <c r="C3677" s="7">
        <v>526544</v>
      </c>
      <c r="D3677" s="7" t="s">
        <v>2213</v>
      </c>
      <c r="E3677" s="7" t="s">
        <v>2219</v>
      </c>
    </row>
    <row r="3678" spans="2:5">
      <c r="B3678" s="7" t="s">
        <v>7521</v>
      </c>
      <c r="C3678" s="7">
        <v>507894</v>
      </c>
      <c r="D3678" s="7" t="s">
        <v>2213</v>
      </c>
      <c r="E3678" s="7" t="s">
        <v>2490</v>
      </c>
    </row>
    <row r="3679" spans="2:5">
      <c r="B3679" s="7" t="s">
        <v>7522</v>
      </c>
      <c r="C3679" s="7">
        <v>507894</v>
      </c>
      <c r="D3679" s="7" t="s">
        <v>2213</v>
      </c>
      <c r="E3679" s="7" t="s">
        <v>2490</v>
      </c>
    </row>
    <row r="3680" spans="2:5">
      <c r="B3680" s="7" t="s">
        <v>7523</v>
      </c>
      <c r="C3680" s="7">
        <v>505790</v>
      </c>
      <c r="D3680" s="7" t="s">
        <v>7524</v>
      </c>
      <c r="E3680" s="7" t="s">
        <v>2221</v>
      </c>
    </row>
    <row r="3681" spans="2:5">
      <c r="B3681" s="7" t="s">
        <v>7525</v>
      </c>
      <c r="C3681" s="7">
        <v>505790</v>
      </c>
      <c r="D3681" s="7" t="s">
        <v>7524</v>
      </c>
      <c r="E3681" s="7" t="s">
        <v>2221</v>
      </c>
    </row>
    <row r="3682" spans="2:5">
      <c r="B3682" s="7" t="s">
        <v>7526</v>
      </c>
      <c r="C3682" s="7">
        <v>534139</v>
      </c>
      <c r="D3682" s="7" t="s">
        <v>7527</v>
      </c>
      <c r="E3682" s="7" t="s">
        <v>2256</v>
      </c>
    </row>
    <row r="3683" spans="2:5">
      <c r="B3683" s="7" t="s">
        <v>7528</v>
      </c>
      <c r="C3683" s="7">
        <v>538857</v>
      </c>
      <c r="D3683" s="7" t="s">
        <v>2213</v>
      </c>
      <c r="E3683" s="7" t="s">
        <v>2230</v>
      </c>
    </row>
    <row r="3684" spans="2:5">
      <c r="B3684" s="7" t="s">
        <v>7529</v>
      </c>
      <c r="C3684" s="7">
        <v>505141</v>
      </c>
      <c r="D3684" s="7" t="s">
        <v>2213</v>
      </c>
      <c r="E3684" s="7" t="s">
        <v>2871</v>
      </c>
    </row>
    <row r="3685" spans="2:5">
      <c r="B3685" s="7" t="s">
        <v>7530</v>
      </c>
      <c r="C3685" s="7">
        <v>505141</v>
      </c>
      <c r="D3685" s="7" t="s">
        <v>2213</v>
      </c>
      <c r="E3685" s="7" t="s">
        <v>2871</v>
      </c>
    </row>
    <row r="3686" spans="2:5">
      <c r="B3686" s="7" t="s">
        <v>7531</v>
      </c>
      <c r="C3686" s="7">
        <v>530361</v>
      </c>
      <c r="D3686" s="7" t="s">
        <v>2213</v>
      </c>
      <c r="E3686" s="7" t="s">
        <v>2273</v>
      </c>
    </row>
    <row r="3687" spans="2:5">
      <c r="B3687" s="7" t="s">
        <v>7532</v>
      </c>
      <c r="C3687" s="7">
        <v>533268</v>
      </c>
      <c r="D3687" s="7" t="s">
        <v>2213</v>
      </c>
      <c r="E3687" s="7" t="s">
        <v>2952</v>
      </c>
    </row>
    <row r="3688" spans="2:5">
      <c r="B3688" s="7" t="s">
        <v>7533</v>
      </c>
      <c r="C3688" s="7">
        <v>526807</v>
      </c>
      <c r="D3688" s="7" t="s">
        <v>7534</v>
      </c>
      <c r="E3688" s="7" t="s">
        <v>3461</v>
      </c>
    </row>
    <row r="3689" spans="2:5">
      <c r="B3689" s="7" t="s">
        <v>7535</v>
      </c>
      <c r="C3689" s="7">
        <v>521182</v>
      </c>
      <c r="D3689" s="7" t="s">
        <v>2213</v>
      </c>
      <c r="E3689" s="7" t="s">
        <v>2235</v>
      </c>
    </row>
    <row r="3690" spans="2:5">
      <c r="B3690" s="7" t="s">
        <v>7536</v>
      </c>
      <c r="C3690" s="7">
        <v>514264</v>
      </c>
      <c r="D3690" s="7" t="s">
        <v>2213</v>
      </c>
      <c r="E3690" s="7" t="s">
        <v>2228</v>
      </c>
    </row>
    <row r="3691" spans="2:5">
      <c r="B3691" s="7" t="s">
        <v>7537</v>
      </c>
      <c r="C3691" s="7" t="s">
        <v>2213</v>
      </c>
      <c r="D3691" s="7" t="s">
        <v>7538</v>
      </c>
      <c r="E3691" s="7" t="s">
        <v>2224</v>
      </c>
    </row>
    <row r="3692" spans="2:5">
      <c r="B3692" s="7" t="s">
        <v>7539</v>
      </c>
      <c r="C3692" s="7">
        <v>540673</v>
      </c>
      <c r="D3692" s="7" t="s">
        <v>7540</v>
      </c>
      <c r="E3692" s="7" t="s">
        <v>4992</v>
      </c>
    </row>
    <row r="3693" spans="2:5">
      <c r="B3693" s="7" t="s">
        <v>7541</v>
      </c>
      <c r="C3693" s="7">
        <v>540673</v>
      </c>
      <c r="D3693" s="7" t="s">
        <v>7540</v>
      </c>
      <c r="E3693" s="7" t="s">
        <v>4992</v>
      </c>
    </row>
    <row r="3694" spans="2:5">
      <c r="B3694" s="7" t="s">
        <v>7542</v>
      </c>
      <c r="C3694" s="7">
        <v>532886</v>
      </c>
      <c r="D3694" s="7" t="s">
        <v>7543</v>
      </c>
      <c r="E3694" s="7" t="s">
        <v>2228</v>
      </c>
    </row>
    <row r="3695" spans="2:5">
      <c r="B3695" s="7" t="s">
        <v>7544</v>
      </c>
      <c r="C3695" s="7">
        <v>530075</v>
      </c>
      <c r="D3695" s="7" t="s">
        <v>7545</v>
      </c>
      <c r="E3695" s="7" t="s">
        <v>2276</v>
      </c>
    </row>
    <row r="3696" spans="2:5">
      <c r="B3696" s="7" t="s">
        <v>7546</v>
      </c>
      <c r="C3696" s="7">
        <v>538875</v>
      </c>
      <c r="D3696" s="7" t="s">
        <v>2213</v>
      </c>
      <c r="E3696" s="7" t="s">
        <v>2634</v>
      </c>
    </row>
    <row r="3697" spans="2:5">
      <c r="B3697" s="7" t="s">
        <v>7547</v>
      </c>
      <c r="C3697" s="7">
        <v>532021</v>
      </c>
      <c r="D3697" s="7" t="s">
        <v>2213</v>
      </c>
      <c r="E3697" s="7" t="s">
        <v>2251</v>
      </c>
    </row>
    <row r="3698" spans="2:5">
      <c r="B3698" s="7" t="s">
        <v>7548</v>
      </c>
      <c r="C3698" s="7">
        <v>531980</v>
      </c>
      <c r="D3698" s="7" t="s">
        <v>2213</v>
      </c>
      <c r="E3698" s="7" t="s">
        <v>2199</v>
      </c>
    </row>
    <row r="3699" spans="2:5">
      <c r="B3699" s="7" t="s">
        <v>7549</v>
      </c>
      <c r="C3699" s="7">
        <v>512529</v>
      </c>
      <c r="D3699" s="7" t="s">
        <v>7550</v>
      </c>
      <c r="E3699" s="7" t="s">
        <v>2251</v>
      </c>
    </row>
    <row r="3700" spans="2:5">
      <c r="B3700" s="7" t="s">
        <v>7551</v>
      </c>
      <c r="C3700" s="7" t="s">
        <v>2213</v>
      </c>
      <c r="D3700" s="7" t="s">
        <v>7552</v>
      </c>
      <c r="E3700" s="7" t="s">
        <v>2224</v>
      </c>
    </row>
    <row r="3701" spans="2:5">
      <c r="B3701" s="7" t="s">
        <v>7553</v>
      </c>
      <c r="C3701" s="7">
        <v>502450</v>
      </c>
      <c r="D3701" s="7" t="s">
        <v>7554</v>
      </c>
      <c r="E3701" s="7" t="s">
        <v>2207</v>
      </c>
    </row>
    <row r="3702" spans="2:5">
      <c r="B3702" s="7" t="s">
        <v>7555</v>
      </c>
      <c r="C3702" s="7">
        <v>505075</v>
      </c>
      <c r="D3702" s="7" t="s">
        <v>7556</v>
      </c>
      <c r="E3702" s="7" t="s">
        <v>2568</v>
      </c>
    </row>
    <row r="3703" spans="2:5">
      <c r="B3703" s="7" t="s">
        <v>7557</v>
      </c>
      <c r="C3703" s="7">
        <v>511760</v>
      </c>
      <c r="D3703" s="7" t="s">
        <v>2213</v>
      </c>
      <c r="E3703" s="7" t="s">
        <v>2230</v>
      </c>
    </row>
    <row r="3704" spans="2:5">
      <c r="B3704" s="7" t="s">
        <v>7558</v>
      </c>
      <c r="C3704" s="7">
        <v>524324</v>
      </c>
      <c r="D3704" s="7" t="s">
        <v>2213</v>
      </c>
      <c r="E3704" s="7" t="s">
        <v>2373</v>
      </c>
    </row>
    <row r="3705" spans="2:5">
      <c r="B3705" s="7" t="s">
        <v>7559</v>
      </c>
      <c r="C3705" s="7">
        <v>532993</v>
      </c>
      <c r="D3705" s="7" t="s">
        <v>7560</v>
      </c>
      <c r="E3705" s="7" t="s">
        <v>2741</v>
      </c>
    </row>
    <row r="3706" spans="2:5">
      <c r="B3706" s="7" t="s">
        <v>7561</v>
      </c>
      <c r="C3706" s="7">
        <v>530867</v>
      </c>
      <c r="D3706" s="7" t="s">
        <v>2213</v>
      </c>
      <c r="E3706" s="7" t="s">
        <v>2196</v>
      </c>
    </row>
    <row r="3707" spans="2:5">
      <c r="B3707" s="7" t="s">
        <v>7562</v>
      </c>
      <c r="C3707" s="7">
        <v>524546</v>
      </c>
      <c r="D3707" s="7" t="s">
        <v>2213</v>
      </c>
      <c r="E3707" s="7" t="s">
        <v>2251</v>
      </c>
    </row>
    <row r="3708" spans="2:5">
      <c r="B3708" s="7" t="s">
        <v>7563</v>
      </c>
      <c r="C3708" s="7">
        <v>513436</v>
      </c>
      <c r="D3708" s="7" t="s">
        <v>7564</v>
      </c>
      <c r="E3708" s="7" t="s">
        <v>2245</v>
      </c>
    </row>
    <row r="3709" spans="2:5">
      <c r="B3709" s="7" t="s">
        <v>7565</v>
      </c>
      <c r="C3709" s="7">
        <v>509870</v>
      </c>
      <c r="D3709" s="7" t="s">
        <v>2213</v>
      </c>
      <c r="E3709" s="7" t="s">
        <v>2299</v>
      </c>
    </row>
    <row r="3710" spans="2:5">
      <c r="B3710" s="7" t="s">
        <v>7566</v>
      </c>
      <c r="C3710" s="7">
        <v>519031</v>
      </c>
      <c r="D3710" s="7" t="s">
        <v>2213</v>
      </c>
      <c r="E3710" s="7" t="s">
        <v>2273</v>
      </c>
    </row>
    <row r="3711" spans="2:5">
      <c r="B3711" s="7" t="s">
        <v>7567</v>
      </c>
      <c r="C3711" s="7">
        <v>526508</v>
      </c>
      <c r="D3711" s="7" t="s">
        <v>2213</v>
      </c>
      <c r="E3711" s="7" t="s">
        <v>3461</v>
      </c>
    </row>
    <row r="3712" spans="2:5">
      <c r="B3712" s="7" t="s">
        <v>7568</v>
      </c>
      <c r="C3712" s="7">
        <v>539520</v>
      </c>
      <c r="D3712" s="7" t="s">
        <v>2213</v>
      </c>
      <c r="E3712" s="7" t="s">
        <v>2235</v>
      </c>
    </row>
    <row r="3713" spans="2:5">
      <c r="B3713" s="7" t="s">
        <v>7569</v>
      </c>
      <c r="C3713" s="7">
        <v>501423</v>
      </c>
      <c r="D3713" s="7" t="s">
        <v>2213</v>
      </c>
      <c r="E3713" s="7" t="s">
        <v>2333</v>
      </c>
    </row>
    <row r="3714" spans="2:5">
      <c r="B3714" s="7" t="s">
        <v>7570</v>
      </c>
      <c r="C3714" s="7" t="s">
        <v>2213</v>
      </c>
      <c r="D3714" s="7" t="s">
        <v>7571</v>
      </c>
      <c r="E3714" s="7" t="s">
        <v>2224</v>
      </c>
    </row>
    <row r="3715" spans="2:5">
      <c r="B3715" s="7" t="s">
        <v>7572</v>
      </c>
      <c r="C3715" s="7">
        <v>531431</v>
      </c>
      <c r="D3715" s="7" t="s">
        <v>7573</v>
      </c>
      <c r="E3715" s="7" t="s">
        <v>2221</v>
      </c>
    </row>
    <row r="3716" spans="2:5">
      <c r="B3716" s="7" t="s">
        <v>7574</v>
      </c>
      <c r="C3716" s="7">
        <v>531431</v>
      </c>
      <c r="D3716" s="7" t="s">
        <v>7573</v>
      </c>
      <c r="E3716" s="7" t="s">
        <v>2221</v>
      </c>
    </row>
    <row r="3717" spans="2:5">
      <c r="B3717" s="7" t="s">
        <v>7575</v>
      </c>
      <c r="C3717" s="7">
        <v>540797</v>
      </c>
      <c r="D3717" s="7" t="s">
        <v>7576</v>
      </c>
      <c r="E3717" s="7" t="s">
        <v>2683</v>
      </c>
    </row>
    <row r="3718" spans="2:5">
      <c r="B3718" s="7" t="s">
        <v>7577</v>
      </c>
      <c r="C3718" s="7">
        <v>511754</v>
      </c>
      <c r="D3718" s="7" t="s">
        <v>2213</v>
      </c>
      <c r="E3718" s="7" t="s">
        <v>2230</v>
      </c>
    </row>
    <row r="3719" spans="2:5">
      <c r="B3719" s="7" t="s">
        <v>7578</v>
      </c>
      <c r="C3719" s="7">
        <v>539895</v>
      </c>
      <c r="D3719" s="7" t="s">
        <v>2213</v>
      </c>
      <c r="E3719" s="7" t="s">
        <v>2196</v>
      </c>
    </row>
    <row r="3720" spans="2:5">
      <c r="B3720" s="7" t="s">
        <v>7579</v>
      </c>
      <c r="C3720" s="7">
        <v>509874</v>
      </c>
      <c r="D3720" s="7" t="s">
        <v>7580</v>
      </c>
      <c r="E3720" s="7" t="s">
        <v>2490</v>
      </c>
    </row>
    <row r="3721" spans="2:5">
      <c r="B3721" s="7" t="s">
        <v>7581</v>
      </c>
      <c r="C3721" s="7">
        <v>512499</v>
      </c>
      <c r="D3721" s="7" t="s">
        <v>2213</v>
      </c>
      <c r="E3721" s="7" t="s">
        <v>2196</v>
      </c>
    </row>
    <row r="3722" spans="2:5">
      <c r="B3722" s="7" t="s">
        <v>7582</v>
      </c>
      <c r="C3722" s="7">
        <v>532455</v>
      </c>
      <c r="D3722" s="7" t="s">
        <v>2213</v>
      </c>
      <c r="E3722" s="7" t="s">
        <v>2287</v>
      </c>
    </row>
    <row r="3723" spans="2:5">
      <c r="B3723" s="7" t="s">
        <v>7583</v>
      </c>
      <c r="C3723" s="7">
        <v>540259</v>
      </c>
      <c r="D3723" s="7" t="s">
        <v>2213</v>
      </c>
      <c r="E3723" s="7" t="s">
        <v>4992</v>
      </c>
    </row>
    <row r="3724" spans="2:5">
      <c r="B3724" s="7" t="s">
        <v>7584</v>
      </c>
      <c r="C3724" s="7">
        <v>542232</v>
      </c>
      <c r="D3724" s="7" t="s">
        <v>7585</v>
      </c>
      <c r="E3724" s="7" t="s">
        <v>2579</v>
      </c>
    </row>
    <row r="3725" spans="2:5">
      <c r="B3725" s="7" t="s">
        <v>7586</v>
      </c>
      <c r="C3725" s="7">
        <v>540425</v>
      </c>
      <c r="D3725" s="7" t="s">
        <v>7587</v>
      </c>
      <c r="E3725" s="7" t="s">
        <v>2536</v>
      </c>
    </row>
    <row r="3726" spans="2:5">
      <c r="B3726" s="7" t="s">
        <v>7588</v>
      </c>
      <c r="C3726" s="7">
        <v>512297</v>
      </c>
      <c r="D3726" s="7" t="s">
        <v>2213</v>
      </c>
      <c r="E3726" s="7" t="s">
        <v>2221</v>
      </c>
    </row>
    <row r="3727" spans="2:5">
      <c r="B3727" s="7" t="s">
        <v>7589</v>
      </c>
      <c r="C3727" s="7">
        <v>531925</v>
      </c>
      <c r="D3727" s="7" t="s">
        <v>2213</v>
      </c>
      <c r="E3727" s="7" t="s">
        <v>2273</v>
      </c>
    </row>
    <row r="3728" spans="2:5">
      <c r="B3728" s="7" t="s">
        <v>7590</v>
      </c>
      <c r="C3728" s="7">
        <v>522034</v>
      </c>
      <c r="D3728" s="7" t="s">
        <v>7591</v>
      </c>
      <c r="E3728" s="7" t="s">
        <v>2568</v>
      </c>
    </row>
    <row r="3729" spans="2:5">
      <c r="B3729" s="7" t="s">
        <v>7592</v>
      </c>
      <c r="C3729" s="7">
        <v>539921</v>
      </c>
      <c r="D3729" s="7" t="s">
        <v>2213</v>
      </c>
      <c r="E3729" s="7" t="s">
        <v>2318</v>
      </c>
    </row>
    <row r="3730" spans="2:5">
      <c r="B3730" s="7" t="s">
        <v>7593</v>
      </c>
      <c r="C3730" s="7" t="s">
        <v>2213</v>
      </c>
      <c r="D3730" s="7" t="s">
        <v>7594</v>
      </c>
      <c r="E3730" s="7" t="s">
        <v>2224</v>
      </c>
    </row>
    <row r="3731" spans="2:5">
      <c r="B3731" s="7" t="s">
        <v>7595</v>
      </c>
      <c r="C3731" s="7" t="s">
        <v>2213</v>
      </c>
      <c r="D3731" s="7" t="s">
        <v>7594</v>
      </c>
      <c r="E3731" s="7" t="s">
        <v>2224</v>
      </c>
    </row>
    <row r="3732" spans="2:5">
      <c r="B3732" s="7" t="s">
        <v>7596</v>
      </c>
      <c r="C3732" s="7">
        <v>514402</v>
      </c>
      <c r="D3732" s="7" t="s">
        <v>2213</v>
      </c>
      <c r="E3732" s="7" t="s">
        <v>2228</v>
      </c>
    </row>
    <row r="3733" spans="2:5">
      <c r="B3733" s="7" t="s">
        <v>7597</v>
      </c>
      <c r="C3733" s="7">
        <v>539584</v>
      </c>
      <c r="D3733" s="7" t="s">
        <v>2213</v>
      </c>
      <c r="E3733" s="7" t="s">
        <v>2235</v>
      </c>
    </row>
    <row r="3734" spans="2:5">
      <c r="B3734" s="7" t="s">
        <v>7598</v>
      </c>
      <c r="C3734" s="7">
        <v>538666</v>
      </c>
      <c r="D3734" s="7" t="s">
        <v>7599</v>
      </c>
      <c r="E3734" s="7" t="s">
        <v>2357</v>
      </c>
    </row>
    <row r="3735" spans="2:5">
      <c r="B3735" s="7" t="s">
        <v>7600</v>
      </c>
      <c r="C3735" s="7">
        <v>513548</v>
      </c>
      <c r="D3735" s="7" t="s">
        <v>2213</v>
      </c>
      <c r="E3735" s="7" t="s">
        <v>2245</v>
      </c>
    </row>
    <row r="3736" spans="2:5">
      <c r="B3736" s="7" t="s">
        <v>7601</v>
      </c>
      <c r="C3736" s="7">
        <v>535602</v>
      </c>
      <c r="D3736" s="7" t="s">
        <v>7602</v>
      </c>
      <c r="E3736" s="7" t="s">
        <v>2568</v>
      </c>
    </row>
    <row r="3737" spans="2:5">
      <c r="B3737" s="7" t="s">
        <v>7603</v>
      </c>
      <c r="C3737" s="7">
        <v>512393</v>
      </c>
      <c r="D3737" s="7" t="s">
        <v>2213</v>
      </c>
      <c r="E3737" s="7" t="s">
        <v>2196</v>
      </c>
    </row>
    <row r="3738" spans="2:5">
      <c r="B3738" s="7" t="s">
        <v>7604</v>
      </c>
      <c r="C3738" s="7">
        <v>540725</v>
      </c>
      <c r="D3738" s="7" t="s">
        <v>2213</v>
      </c>
      <c r="E3738" s="7" t="s">
        <v>2196</v>
      </c>
    </row>
    <row r="3739" spans="2:5">
      <c r="B3739" s="7" t="s">
        <v>7605</v>
      </c>
      <c r="C3739" s="7">
        <v>540786</v>
      </c>
      <c r="D3739" s="7" t="s">
        <v>2213</v>
      </c>
      <c r="E3739" s="7" t="s">
        <v>2511</v>
      </c>
    </row>
    <row r="3740" spans="2:5">
      <c r="B3740" s="7" t="s">
        <v>7606</v>
      </c>
      <c r="C3740" s="7">
        <v>532908</v>
      </c>
      <c r="D3740" s="7" t="s">
        <v>7607</v>
      </c>
      <c r="E3740" s="7" t="s">
        <v>2251</v>
      </c>
    </row>
    <row r="3741" spans="2:5">
      <c r="B3741" s="7" t="s">
        <v>7608</v>
      </c>
      <c r="C3741" s="7">
        <v>523449</v>
      </c>
      <c r="D3741" s="7" t="s">
        <v>2213</v>
      </c>
      <c r="E3741" s="7" t="s">
        <v>2582</v>
      </c>
    </row>
    <row r="3742" spans="2:5">
      <c r="B3742" s="7" t="s">
        <v>7609</v>
      </c>
      <c r="C3742" s="7">
        <v>523449</v>
      </c>
      <c r="D3742" s="7" t="s">
        <v>2213</v>
      </c>
      <c r="E3742" s="7" t="s">
        <v>2582</v>
      </c>
    </row>
    <row r="3743" spans="2:5">
      <c r="B3743" s="7" t="s">
        <v>7610</v>
      </c>
      <c r="C3743" s="7">
        <v>538212</v>
      </c>
      <c r="D3743" s="7" t="s">
        <v>2213</v>
      </c>
      <c r="E3743" s="7" t="s">
        <v>2230</v>
      </c>
    </row>
    <row r="3744" spans="2:5">
      <c r="B3744" s="7" t="s">
        <v>7611</v>
      </c>
      <c r="C3744" s="7">
        <v>540221</v>
      </c>
      <c r="D3744" s="7" t="s">
        <v>2213</v>
      </c>
      <c r="E3744" s="7" t="s">
        <v>2235</v>
      </c>
    </row>
    <row r="3745" spans="2:5">
      <c r="B3745" s="7" t="s">
        <v>7612</v>
      </c>
      <c r="C3745" s="7">
        <v>540147</v>
      </c>
      <c r="D3745" s="7" t="s">
        <v>2213</v>
      </c>
      <c r="E3745" s="7" t="s">
        <v>2611</v>
      </c>
    </row>
    <row r="3746" spans="2:5">
      <c r="B3746" s="7" t="s">
        <v>7613</v>
      </c>
      <c r="C3746" s="7">
        <v>540203</v>
      </c>
      <c r="D3746" s="7" t="s">
        <v>7614</v>
      </c>
      <c r="E3746" s="7" t="s">
        <v>2490</v>
      </c>
    </row>
    <row r="3747" spans="2:5">
      <c r="B3747" s="7" t="s">
        <v>7615</v>
      </c>
      <c r="C3747" s="7">
        <v>540757</v>
      </c>
      <c r="D3747" s="7" t="s">
        <v>2213</v>
      </c>
      <c r="E3747" s="7" t="s">
        <v>2273</v>
      </c>
    </row>
    <row r="3748" spans="2:5">
      <c r="B3748" s="7" t="s">
        <v>7616</v>
      </c>
      <c r="C3748" s="7">
        <v>530525</v>
      </c>
      <c r="D3748" s="7" t="s">
        <v>2213</v>
      </c>
      <c r="E3748" s="7" t="s">
        <v>2327</v>
      </c>
    </row>
    <row r="3749" spans="2:5">
      <c r="B3749" s="7" t="s">
        <v>7617</v>
      </c>
      <c r="C3749" s="7">
        <v>533301</v>
      </c>
      <c r="D3749" s="7" t="s">
        <v>7618</v>
      </c>
      <c r="E3749" s="7" t="s">
        <v>2228</v>
      </c>
    </row>
    <row r="3750" spans="2:5">
      <c r="B3750" s="7" t="s">
        <v>7619</v>
      </c>
      <c r="C3750" s="7">
        <v>526839</v>
      </c>
      <c r="D3750" s="7" t="s">
        <v>2213</v>
      </c>
      <c r="E3750" s="7" t="s">
        <v>2611</v>
      </c>
    </row>
    <row r="3751" spans="2:5">
      <c r="B3751" s="7" t="s">
        <v>7620</v>
      </c>
      <c r="C3751" s="7">
        <v>538685</v>
      </c>
      <c r="D3751" s="7" t="s">
        <v>7621</v>
      </c>
      <c r="E3751" s="7" t="s">
        <v>2216</v>
      </c>
    </row>
    <row r="3752" spans="2:5">
      <c r="B3752" s="7" t="s">
        <v>7622</v>
      </c>
      <c r="C3752" s="7">
        <v>512367</v>
      </c>
      <c r="D3752" s="7" t="s">
        <v>2213</v>
      </c>
      <c r="E3752" s="7" t="s">
        <v>2196</v>
      </c>
    </row>
    <row r="3753" spans="2:5">
      <c r="B3753" s="7" t="s">
        <v>7623</v>
      </c>
      <c r="C3753" s="7">
        <v>526117</v>
      </c>
      <c r="D3753" s="7" t="s">
        <v>2213</v>
      </c>
      <c r="E3753" s="7" t="s">
        <v>2759</v>
      </c>
    </row>
    <row r="3754" spans="2:5">
      <c r="B3754" s="7" t="s">
        <v>7624</v>
      </c>
      <c r="C3754" s="7">
        <v>539111</v>
      </c>
      <c r="D3754" s="7" t="s">
        <v>2213</v>
      </c>
      <c r="E3754" s="7" t="s">
        <v>2228</v>
      </c>
    </row>
    <row r="3755" spans="2:5">
      <c r="B3755" s="7" t="s">
        <v>7625</v>
      </c>
      <c r="C3755" s="7">
        <v>526137</v>
      </c>
      <c r="D3755" s="7" t="s">
        <v>2213</v>
      </c>
      <c r="E3755" s="7" t="s">
        <v>2408</v>
      </c>
    </row>
    <row r="3756" spans="2:5">
      <c r="B3756" s="7" t="s">
        <v>7626</v>
      </c>
      <c r="C3756" s="7">
        <v>507952</v>
      </c>
      <c r="D3756" s="7" t="s">
        <v>2213</v>
      </c>
      <c r="E3756" s="7" t="s">
        <v>2230</v>
      </c>
    </row>
    <row r="3757" spans="2:5">
      <c r="B3757" s="7" t="s">
        <v>7627</v>
      </c>
      <c r="C3757" s="7">
        <v>531201</v>
      </c>
      <c r="D3757" s="7" t="s">
        <v>2213</v>
      </c>
      <c r="E3757" s="7" t="s">
        <v>2511</v>
      </c>
    </row>
    <row r="3758" spans="2:5">
      <c r="B3758" s="7" t="s">
        <v>7628</v>
      </c>
      <c r="C3758" s="7">
        <v>513709</v>
      </c>
      <c r="D3758" s="7" t="s">
        <v>2213</v>
      </c>
      <c r="E3758" s="7" t="s">
        <v>2221</v>
      </c>
    </row>
    <row r="3759" spans="2:5">
      <c r="B3759" s="7" t="s">
        <v>7629</v>
      </c>
      <c r="C3759" s="7">
        <v>530549</v>
      </c>
      <c r="D3759" s="7" t="s">
        <v>7630</v>
      </c>
      <c r="E3759" s="7" t="s">
        <v>2251</v>
      </c>
    </row>
    <row r="3760" spans="2:5">
      <c r="B3760" s="7" t="s">
        <v>7631</v>
      </c>
      <c r="C3760" s="7">
        <v>533389</v>
      </c>
      <c r="D3760" s="7" t="s">
        <v>7632</v>
      </c>
      <c r="E3760" s="7" t="s">
        <v>2511</v>
      </c>
    </row>
    <row r="3761" spans="2:5">
      <c r="B3761" s="7" t="s">
        <v>7633</v>
      </c>
      <c r="C3761" s="7">
        <v>523598</v>
      </c>
      <c r="D3761" s="7" t="s">
        <v>7634</v>
      </c>
      <c r="E3761" s="7" t="s">
        <v>3461</v>
      </c>
    </row>
    <row r="3762" spans="2:5">
      <c r="B3762" s="7" t="s">
        <v>7635</v>
      </c>
      <c r="C3762" s="7">
        <v>523598</v>
      </c>
      <c r="D3762" s="7" t="s">
        <v>7634</v>
      </c>
      <c r="E3762" s="7" t="s">
        <v>3461</v>
      </c>
    </row>
    <row r="3763" spans="2:5">
      <c r="B3763" s="7" t="s">
        <v>7636</v>
      </c>
      <c r="C3763" s="7">
        <v>512289</v>
      </c>
      <c r="D3763" s="7" t="s">
        <v>7637</v>
      </c>
      <c r="E3763" s="7" t="s">
        <v>4459</v>
      </c>
    </row>
    <row r="3764" spans="2:5">
      <c r="B3764" s="7" t="s">
        <v>7638</v>
      </c>
      <c r="C3764" s="7">
        <v>540693</v>
      </c>
      <c r="D3764" s="7" t="s">
        <v>2213</v>
      </c>
      <c r="E3764" s="7" t="s">
        <v>2333</v>
      </c>
    </row>
    <row r="3765" spans="2:5">
      <c r="B3765" s="7" t="s">
        <v>7639</v>
      </c>
      <c r="C3765" s="7">
        <v>532323</v>
      </c>
      <c r="D3765" s="7" t="s">
        <v>2213</v>
      </c>
      <c r="E3765" s="7" t="s">
        <v>2226</v>
      </c>
    </row>
    <row r="3766" spans="2:5">
      <c r="B3766" s="7" t="s">
        <v>7640</v>
      </c>
      <c r="C3766" s="7">
        <v>530433</v>
      </c>
      <c r="D3766" s="7" t="s">
        <v>2213</v>
      </c>
      <c r="E3766" s="7" t="s">
        <v>2721</v>
      </c>
    </row>
    <row r="3767" spans="2:5">
      <c r="B3767" s="7" t="s">
        <v>7641</v>
      </c>
      <c r="C3767" s="7">
        <v>540072</v>
      </c>
      <c r="D3767" s="7" t="s">
        <v>2213</v>
      </c>
      <c r="E3767" s="7" t="s">
        <v>2741</v>
      </c>
    </row>
    <row r="3768" spans="2:5">
      <c r="B3768" s="7" t="s">
        <v>7642</v>
      </c>
      <c r="C3768" s="7">
        <v>524602</v>
      </c>
      <c r="D3768" s="7" t="s">
        <v>7643</v>
      </c>
      <c r="E3768" s="7" t="s">
        <v>2402</v>
      </c>
    </row>
    <row r="3769" spans="2:5">
      <c r="B3769" s="7" t="s">
        <v>7644</v>
      </c>
      <c r="C3769" s="7">
        <v>540961</v>
      </c>
      <c r="D3769" s="7" t="s">
        <v>7645</v>
      </c>
      <c r="E3769" s="7" t="s">
        <v>2228</v>
      </c>
    </row>
    <row r="3770" spans="2:5">
      <c r="B3770" s="7" t="s">
        <v>7646</v>
      </c>
      <c r="C3770" s="7">
        <v>521003</v>
      </c>
      <c r="D3770" s="7" t="s">
        <v>2213</v>
      </c>
      <c r="E3770" s="7" t="s">
        <v>2235</v>
      </c>
    </row>
    <row r="3771" spans="2:5">
      <c r="B3771" s="7" t="s">
        <v>7647</v>
      </c>
      <c r="C3771" s="7">
        <v>511108</v>
      </c>
      <c r="D3771" s="7" t="s">
        <v>7648</v>
      </c>
      <c r="E3771" s="7" t="s">
        <v>2228</v>
      </c>
    </row>
    <row r="3772" spans="2:5">
      <c r="B3772" s="7" t="s">
        <v>7649</v>
      </c>
      <c r="C3772" s="7">
        <v>522237</v>
      </c>
      <c r="D3772" s="7" t="s">
        <v>2213</v>
      </c>
      <c r="E3772" s="7" t="s">
        <v>2221</v>
      </c>
    </row>
    <row r="3773" spans="2:5">
      <c r="B3773" s="7" t="s">
        <v>7650</v>
      </c>
      <c r="C3773" s="7">
        <v>513097</v>
      </c>
      <c r="D3773" s="7" t="s">
        <v>2213</v>
      </c>
      <c r="E3773" s="7" t="s">
        <v>2755</v>
      </c>
    </row>
    <row r="3774" spans="2:5">
      <c r="B3774" s="7" t="s">
        <v>7651</v>
      </c>
      <c r="C3774" s="7">
        <v>539148</v>
      </c>
      <c r="D3774" s="7" t="s">
        <v>2213</v>
      </c>
      <c r="E3774" s="7" t="s">
        <v>2357</v>
      </c>
    </row>
    <row r="3775" spans="2:5">
      <c r="B3775" s="7" t="s">
        <v>7652</v>
      </c>
      <c r="C3775" s="7">
        <v>532776</v>
      </c>
      <c r="D3775" s="7" t="s">
        <v>7653</v>
      </c>
      <c r="E3775" s="7" t="s">
        <v>2568</v>
      </c>
    </row>
    <row r="3776" spans="2:5">
      <c r="B3776" s="7" t="s">
        <v>7654</v>
      </c>
      <c r="C3776" s="7">
        <v>539593</v>
      </c>
      <c r="D3776" s="7" t="s">
        <v>2213</v>
      </c>
      <c r="E3776" s="7" t="s">
        <v>2196</v>
      </c>
    </row>
    <row r="3777" spans="2:5">
      <c r="B3777" s="7" t="s">
        <v>7655</v>
      </c>
      <c r="C3777" s="7">
        <v>539683</v>
      </c>
      <c r="D3777" s="7" t="s">
        <v>2213</v>
      </c>
      <c r="E3777" s="7" t="s">
        <v>2230</v>
      </c>
    </row>
    <row r="3778" spans="2:5">
      <c r="B3778" s="7" t="s">
        <v>7656</v>
      </c>
      <c r="C3778" s="7">
        <v>539833</v>
      </c>
      <c r="D3778" s="7" t="s">
        <v>2213</v>
      </c>
      <c r="E3778" s="7" t="s">
        <v>2230</v>
      </c>
    </row>
    <row r="3779" spans="2:5">
      <c r="B3779" s="7" t="s">
        <v>7657</v>
      </c>
      <c r="C3779" s="7">
        <v>532638</v>
      </c>
      <c r="D3779" s="7" t="s">
        <v>7658</v>
      </c>
      <c r="E3779" s="7" t="s">
        <v>2382</v>
      </c>
    </row>
    <row r="3780" spans="2:5">
      <c r="B3780" s="7" t="s">
        <v>7659</v>
      </c>
      <c r="C3780" s="7" t="s">
        <v>2213</v>
      </c>
      <c r="D3780" s="7" t="s">
        <v>7660</v>
      </c>
      <c r="E3780" s="7" t="s">
        <v>2224</v>
      </c>
    </row>
    <row r="3781" spans="2:5">
      <c r="B3781" s="7" t="s">
        <v>7661</v>
      </c>
      <c r="C3781" s="7">
        <v>538795</v>
      </c>
      <c r="D3781" s="7" t="s">
        <v>2213</v>
      </c>
      <c r="E3781" s="7" t="s">
        <v>2207</v>
      </c>
    </row>
    <row r="3782" spans="2:5">
      <c r="B3782" s="7" t="s">
        <v>7662</v>
      </c>
      <c r="C3782" s="7">
        <v>521131</v>
      </c>
      <c r="D3782" s="7" t="s">
        <v>2213</v>
      </c>
      <c r="E3782" s="7" t="s">
        <v>2228</v>
      </c>
    </row>
    <row r="3783" spans="2:5">
      <c r="B3783" s="7" t="s">
        <v>7663</v>
      </c>
      <c r="C3783" s="7">
        <v>502563</v>
      </c>
      <c r="D3783" s="7" t="s">
        <v>2213</v>
      </c>
      <c r="E3783" s="7" t="s">
        <v>2207</v>
      </c>
    </row>
    <row r="3784" spans="2:5">
      <c r="B3784" s="7" t="s">
        <v>7664</v>
      </c>
      <c r="C3784" s="7">
        <v>500387</v>
      </c>
      <c r="D3784" s="7" t="s">
        <v>7665</v>
      </c>
      <c r="E3784" s="7" t="s">
        <v>2226</v>
      </c>
    </row>
    <row r="3785" spans="2:5">
      <c r="B3785" s="7" t="s">
        <v>7666</v>
      </c>
      <c r="C3785" s="7">
        <v>502180</v>
      </c>
      <c r="D3785" s="7" t="s">
        <v>2213</v>
      </c>
      <c r="E3785" s="7" t="s">
        <v>2226</v>
      </c>
    </row>
    <row r="3786" spans="2:5">
      <c r="B3786" s="7" t="s">
        <v>7667</v>
      </c>
      <c r="C3786" s="7">
        <v>539470</v>
      </c>
      <c r="D3786" s="7" t="s">
        <v>2213</v>
      </c>
      <c r="E3786" s="7" t="s">
        <v>2551</v>
      </c>
    </row>
    <row r="3787" spans="2:5">
      <c r="B3787" s="7" t="s">
        <v>7668</v>
      </c>
      <c r="C3787" s="7">
        <v>539470</v>
      </c>
      <c r="D3787" s="7" t="s">
        <v>2213</v>
      </c>
      <c r="E3787" s="7" t="s">
        <v>2551</v>
      </c>
    </row>
    <row r="3788" spans="2:5">
      <c r="B3788" s="7" t="s">
        <v>7669</v>
      </c>
      <c r="C3788" s="7">
        <v>530797</v>
      </c>
      <c r="D3788" s="7" t="s">
        <v>2213</v>
      </c>
      <c r="E3788" s="7" t="s">
        <v>2235</v>
      </c>
    </row>
    <row r="3789" spans="2:5">
      <c r="B3789" s="7" t="s">
        <v>7670</v>
      </c>
      <c r="C3789" s="7">
        <v>532643</v>
      </c>
      <c r="D3789" s="7" t="s">
        <v>7671</v>
      </c>
      <c r="E3789" s="7" t="s">
        <v>3133</v>
      </c>
    </row>
    <row r="3790" spans="2:5">
      <c r="B3790" s="7" t="s">
        <v>7672</v>
      </c>
      <c r="C3790" s="7">
        <v>540737</v>
      </c>
      <c r="D3790" s="7" t="s">
        <v>2213</v>
      </c>
      <c r="E3790" s="7" t="s">
        <v>2251</v>
      </c>
    </row>
    <row r="3791" spans="2:5">
      <c r="B3791" s="7" t="s">
        <v>7673</v>
      </c>
      <c r="C3791" s="7">
        <v>512463</v>
      </c>
      <c r="D3791" s="7" t="s">
        <v>2213</v>
      </c>
      <c r="E3791" s="7" t="s">
        <v>2230</v>
      </c>
    </row>
    <row r="3792" spans="2:5">
      <c r="B3792" s="7" t="s">
        <v>7674</v>
      </c>
      <c r="C3792" s="7">
        <v>524336</v>
      </c>
      <c r="D3792" s="7" t="s">
        <v>2213</v>
      </c>
      <c r="E3792" s="7" t="s">
        <v>2261</v>
      </c>
    </row>
    <row r="3793" spans="2:5">
      <c r="B3793" s="7" t="s">
        <v>7675</v>
      </c>
      <c r="C3793" s="7">
        <v>516106</v>
      </c>
      <c r="D3793" s="7" t="s">
        <v>2213</v>
      </c>
      <c r="E3793" s="7" t="s">
        <v>2207</v>
      </c>
    </row>
    <row r="3794" spans="2:5">
      <c r="B3794" s="7" t="s">
        <v>7676</v>
      </c>
      <c r="C3794" s="7">
        <v>542146</v>
      </c>
      <c r="D3794" s="7" t="s">
        <v>2213</v>
      </c>
      <c r="E3794" s="7" t="s">
        <v>2299</v>
      </c>
    </row>
    <row r="3795" spans="2:5">
      <c r="B3795" s="7" t="s">
        <v>7677</v>
      </c>
      <c r="C3795" s="7">
        <v>500388</v>
      </c>
      <c r="D3795" s="7" t="s">
        <v>2213</v>
      </c>
      <c r="E3795" s="7" t="s">
        <v>2207</v>
      </c>
    </row>
    <row r="3796" spans="2:5">
      <c r="B3796" s="7" t="s">
        <v>7678</v>
      </c>
      <c r="C3796" s="7">
        <v>503863</v>
      </c>
      <c r="D3796" s="7" t="s">
        <v>2213</v>
      </c>
      <c r="E3796" s="7" t="s">
        <v>2228</v>
      </c>
    </row>
    <row r="3797" spans="2:5">
      <c r="B3797" s="7" t="s">
        <v>7679</v>
      </c>
      <c r="C3797" s="7">
        <v>531962</v>
      </c>
      <c r="D3797" s="7" t="s">
        <v>2213</v>
      </c>
      <c r="E3797" s="7" t="s">
        <v>2230</v>
      </c>
    </row>
    <row r="3798" spans="2:5">
      <c r="B3798" s="7" t="s">
        <v>7680</v>
      </c>
      <c r="C3798" s="7">
        <v>540253</v>
      </c>
      <c r="D3798" s="7" t="s">
        <v>2213</v>
      </c>
      <c r="E3798" s="7" t="s">
        <v>2196</v>
      </c>
    </row>
    <row r="3799" spans="2:5">
      <c r="B3799" s="7" t="s">
        <v>7681</v>
      </c>
      <c r="C3799" s="7">
        <v>506180</v>
      </c>
      <c r="D3799" s="7" t="s">
        <v>2213</v>
      </c>
      <c r="E3799" s="7" t="s">
        <v>2235</v>
      </c>
    </row>
    <row r="3800" spans="2:5">
      <c r="B3800" s="7" t="s">
        <v>7682</v>
      </c>
      <c r="C3800" s="7">
        <v>527005</v>
      </c>
      <c r="D3800" s="7" t="s">
        <v>2213</v>
      </c>
      <c r="E3800" s="7" t="s">
        <v>3178</v>
      </c>
    </row>
    <row r="3801" spans="2:5">
      <c r="B3801" s="7" t="s">
        <v>7683</v>
      </c>
      <c r="C3801" s="7">
        <v>533110</v>
      </c>
      <c r="D3801" s="7" t="s">
        <v>2213</v>
      </c>
      <c r="E3801" s="7" t="s">
        <v>2536</v>
      </c>
    </row>
    <row r="3802" spans="2:5">
      <c r="B3802" s="7" t="s">
        <v>7684</v>
      </c>
      <c r="C3802" s="7">
        <v>539334</v>
      </c>
      <c r="D3802" s="7" t="s">
        <v>7685</v>
      </c>
      <c r="E3802" s="7" t="s">
        <v>2373</v>
      </c>
    </row>
    <row r="3803" spans="2:5">
      <c r="B3803" s="7" t="s">
        <v>7686</v>
      </c>
      <c r="C3803" s="7">
        <v>503837</v>
      </c>
      <c r="D3803" s="7" t="s">
        <v>2213</v>
      </c>
      <c r="E3803" s="7" t="s">
        <v>2228</v>
      </c>
    </row>
    <row r="3804" spans="2:5">
      <c r="B3804" s="7" t="s">
        <v>7687</v>
      </c>
      <c r="C3804" s="7">
        <v>516086</v>
      </c>
      <c r="D3804" s="7" t="s">
        <v>2213</v>
      </c>
      <c r="E3804" s="7" t="s">
        <v>2207</v>
      </c>
    </row>
    <row r="3805" spans="2:5">
      <c r="B3805" s="7" t="s">
        <v>7688</v>
      </c>
      <c r="C3805" s="7" t="s">
        <v>2213</v>
      </c>
      <c r="D3805" s="7" t="s">
        <v>7689</v>
      </c>
      <c r="E3805" s="7" t="s">
        <v>2224</v>
      </c>
    </row>
    <row r="3806" spans="2:5">
      <c r="B3806" s="7" t="s">
        <v>7690</v>
      </c>
      <c r="C3806" s="7">
        <v>532310</v>
      </c>
      <c r="D3806" s="7" t="s">
        <v>7691</v>
      </c>
      <c r="E3806" s="7" t="s">
        <v>2408</v>
      </c>
    </row>
    <row r="3807" spans="2:5">
      <c r="B3807" s="7" t="s">
        <v>7692</v>
      </c>
      <c r="C3807" s="7">
        <v>500356</v>
      </c>
      <c r="D3807" s="7" t="s">
        <v>7693</v>
      </c>
      <c r="E3807" s="7" t="s">
        <v>2207</v>
      </c>
    </row>
    <row r="3808" spans="2:5">
      <c r="B3808" s="7" t="s">
        <v>7694</v>
      </c>
      <c r="C3808" s="7">
        <v>532670</v>
      </c>
      <c r="D3808" s="7" t="s">
        <v>7695</v>
      </c>
      <c r="E3808" s="7" t="s">
        <v>2912</v>
      </c>
    </row>
    <row r="3809" spans="2:5">
      <c r="B3809" s="7" t="s">
        <v>7696</v>
      </c>
      <c r="C3809" s="7">
        <v>503635</v>
      </c>
      <c r="D3809" s="7" t="s">
        <v>2213</v>
      </c>
      <c r="E3809" s="7" t="s">
        <v>2196</v>
      </c>
    </row>
    <row r="3810" spans="2:5">
      <c r="B3810" s="7" t="s">
        <v>7697</v>
      </c>
      <c r="C3810" s="7">
        <v>538975</v>
      </c>
      <c r="D3810" s="7" t="s">
        <v>2213</v>
      </c>
      <c r="E3810" s="7" t="s">
        <v>2230</v>
      </c>
    </row>
    <row r="3811" spans="2:5">
      <c r="B3811" s="7" t="s">
        <v>7698</v>
      </c>
      <c r="C3811" s="7">
        <v>513488</v>
      </c>
      <c r="D3811" s="7" t="s">
        <v>2213</v>
      </c>
      <c r="E3811" s="7" t="s">
        <v>2536</v>
      </c>
    </row>
    <row r="3812" spans="2:5">
      <c r="B3812" s="7" t="s">
        <v>7699</v>
      </c>
      <c r="C3812" s="7">
        <v>531667</v>
      </c>
      <c r="D3812" s="7" t="s">
        <v>2213</v>
      </c>
      <c r="E3812" s="7" t="s">
        <v>2235</v>
      </c>
    </row>
    <row r="3813" spans="2:5">
      <c r="B3813" s="7" t="s">
        <v>7700</v>
      </c>
      <c r="C3813" s="7" t="s">
        <v>2213</v>
      </c>
      <c r="D3813" s="7" t="s">
        <v>7701</v>
      </c>
      <c r="E3813" s="7" t="s">
        <v>2224</v>
      </c>
    </row>
    <row r="3814" spans="2:5">
      <c r="B3814" s="7" t="s">
        <v>7702</v>
      </c>
      <c r="C3814" s="7">
        <v>590128</v>
      </c>
      <c r="D3814" s="7" t="s">
        <v>2213</v>
      </c>
      <c r="E3814" s="7" t="s">
        <v>2199</v>
      </c>
    </row>
    <row r="3815" spans="2:5">
      <c r="B3815" s="7" t="s">
        <v>7703</v>
      </c>
      <c r="C3815" s="7" t="s">
        <v>2213</v>
      </c>
      <c r="D3815" s="7" t="s">
        <v>7704</v>
      </c>
      <c r="E3815" s="7" t="s">
        <v>2224</v>
      </c>
    </row>
    <row r="3816" spans="2:5">
      <c r="B3816" s="7" t="s">
        <v>7705</v>
      </c>
      <c r="C3816" s="7">
        <v>541358</v>
      </c>
      <c r="D3816" s="7" t="s">
        <v>2213</v>
      </c>
      <c r="E3816" s="7" t="s">
        <v>2230</v>
      </c>
    </row>
    <row r="3817" spans="2:5">
      <c r="B3817" s="7" t="s">
        <v>7706</v>
      </c>
      <c r="C3817" s="7">
        <v>540738</v>
      </c>
      <c r="D3817" s="7" t="s">
        <v>2213</v>
      </c>
      <c r="E3817" s="7" t="s">
        <v>2534</v>
      </c>
    </row>
    <row r="3818" spans="2:5">
      <c r="B3818" s="7" t="s">
        <v>7707</v>
      </c>
      <c r="C3818" s="7">
        <v>503696</v>
      </c>
      <c r="D3818" s="7" t="s">
        <v>2213</v>
      </c>
      <c r="E3818" s="7" t="s">
        <v>2634</v>
      </c>
    </row>
    <row r="3819" spans="2:5">
      <c r="B3819" s="7" t="s">
        <v>7708</v>
      </c>
      <c r="C3819" s="7" t="s">
        <v>2213</v>
      </c>
      <c r="D3819" s="7" t="s">
        <v>7709</v>
      </c>
      <c r="E3819" s="7" t="s">
        <v>2224</v>
      </c>
    </row>
    <row r="3820" spans="2:5">
      <c r="B3820" s="7" t="s">
        <v>7710</v>
      </c>
      <c r="C3820" s="7">
        <v>541112</v>
      </c>
      <c r="D3820" s="7" t="s">
        <v>2213</v>
      </c>
      <c r="E3820" s="7" t="s">
        <v>2611</v>
      </c>
    </row>
    <row r="3821" spans="2:5">
      <c r="B3821" s="7" t="s">
        <v>7711</v>
      </c>
      <c r="C3821" s="7">
        <v>532007</v>
      </c>
      <c r="D3821" s="7" t="s">
        <v>2213</v>
      </c>
      <c r="E3821" s="7" t="s">
        <v>2634</v>
      </c>
    </row>
    <row r="3822" spans="2:5">
      <c r="B3822" s="7" t="s">
        <v>7712</v>
      </c>
      <c r="C3822" s="7" t="s">
        <v>2213</v>
      </c>
      <c r="D3822" s="7" t="s">
        <v>7713</v>
      </c>
      <c r="E3822" s="7" t="s">
        <v>2224</v>
      </c>
    </row>
    <row r="3823" spans="2:5">
      <c r="B3823" s="7" t="s">
        <v>7714</v>
      </c>
      <c r="C3823" s="7">
        <v>516016</v>
      </c>
      <c r="D3823" s="7" t="s">
        <v>7715</v>
      </c>
      <c r="E3823" s="7" t="s">
        <v>2207</v>
      </c>
    </row>
    <row r="3824" spans="2:5">
      <c r="B3824" s="7" t="s">
        <v>7716</v>
      </c>
      <c r="C3824" s="7">
        <v>526335</v>
      </c>
      <c r="D3824" s="7" t="s">
        <v>2213</v>
      </c>
      <c r="E3824" s="7" t="s">
        <v>2261</v>
      </c>
    </row>
    <row r="3825" spans="2:5">
      <c r="B3825" s="7" t="s">
        <v>7717</v>
      </c>
      <c r="C3825" s="7">
        <v>520151</v>
      </c>
      <c r="D3825" s="7" t="s">
        <v>7718</v>
      </c>
      <c r="E3825" s="7" t="s">
        <v>3461</v>
      </c>
    </row>
    <row r="3826" spans="2:5">
      <c r="B3826" s="7" t="s">
        <v>7719</v>
      </c>
      <c r="C3826" s="7">
        <v>526981</v>
      </c>
      <c r="D3826" s="7" t="s">
        <v>2213</v>
      </c>
      <c r="E3826" s="7" t="s">
        <v>2536</v>
      </c>
    </row>
    <row r="3827" spans="2:5">
      <c r="B3827" s="7" t="s">
        <v>7720</v>
      </c>
      <c r="C3827" s="7">
        <v>530841</v>
      </c>
      <c r="D3827" s="7" t="s">
        <v>2213</v>
      </c>
      <c r="E3827" s="7" t="s">
        <v>2490</v>
      </c>
    </row>
    <row r="3828" spans="2:5">
      <c r="B3828" s="7" t="s">
        <v>7721</v>
      </c>
      <c r="C3828" s="7">
        <v>503804</v>
      </c>
      <c r="D3828" s="7" t="s">
        <v>2213</v>
      </c>
      <c r="E3828" s="7" t="s">
        <v>2228</v>
      </c>
    </row>
    <row r="3829" spans="2:5">
      <c r="B3829" s="7" t="s">
        <v>7722</v>
      </c>
      <c r="C3829" s="7">
        <v>512453</v>
      </c>
      <c r="D3829" s="7" t="s">
        <v>2213</v>
      </c>
      <c r="E3829" s="7" t="s">
        <v>2408</v>
      </c>
    </row>
    <row r="3830" spans="2:5">
      <c r="B3830" s="7" t="s">
        <v>7723</v>
      </c>
      <c r="C3830" s="7">
        <v>532083</v>
      </c>
      <c r="D3830" s="7" t="s">
        <v>2213</v>
      </c>
      <c r="E3830" s="7" t="s">
        <v>2634</v>
      </c>
    </row>
    <row r="3831" spans="2:5">
      <c r="B3831" s="7" t="s">
        <v>7724</v>
      </c>
      <c r="C3831" s="7">
        <v>530977</v>
      </c>
      <c r="D3831" s="7" t="s">
        <v>2213</v>
      </c>
      <c r="E3831" s="7" t="s">
        <v>2226</v>
      </c>
    </row>
    <row r="3832" spans="2:5">
      <c r="B3832" s="7" t="s">
        <v>7725</v>
      </c>
      <c r="C3832" s="7">
        <v>531080</v>
      </c>
      <c r="D3832" s="7" t="s">
        <v>2213</v>
      </c>
      <c r="E3832" s="7" t="s">
        <v>2299</v>
      </c>
    </row>
    <row r="3833" spans="2:5">
      <c r="B3833" s="7" t="s">
        <v>7726</v>
      </c>
      <c r="C3833" s="7">
        <v>538897</v>
      </c>
      <c r="D3833" s="7" t="s">
        <v>2213</v>
      </c>
      <c r="E3833" s="7" t="s">
        <v>2230</v>
      </c>
    </row>
    <row r="3834" spans="2:5">
      <c r="B3834" s="7" t="s">
        <v>7727</v>
      </c>
      <c r="C3834" s="7" t="s">
        <v>2213</v>
      </c>
      <c r="D3834" s="7" t="s">
        <v>7728</v>
      </c>
      <c r="E3834" s="7" t="s">
        <v>2224</v>
      </c>
    </row>
    <row r="3835" spans="2:5">
      <c r="B3835" s="7" t="s">
        <v>7729</v>
      </c>
      <c r="C3835" s="7">
        <v>508961</v>
      </c>
      <c r="D3835" s="7" t="s">
        <v>2213</v>
      </c>
      <c r="E3835" s="7" t="s">
        <v>2230</v>
      </c>
    </row>
    <row r="3836" spans="2:5">
      <c r="B3836" s="7" t="s">
        <v>7730</v>
      </c>
      <c r="C3836" s="7">
        <v>531359</v>
      </c>
      <c r="D3836" s="7" t="s">
        <v>2213</v>
      </c>
      <c r="E3836" s="7" t="s">
        <v>4617</v>
      </c>
    </row>
    <row r="3837" spans="2:5">
      <c r="B3837" s="7" t="s">
        <v>7731</v>
      </c>
      <c r="C3837" s="7">
        <v>532498</v>
      </c>
      <c r="D3837" s="7" t="s">
        <v>7732</v>
      </c>
      <c r="E3837" s="7" t="s">
        <v>2230</v>
      </c>
    </row>
    <row r="3838" spans="2:5">
      <c r="B3838" s="7" t="s">
        <v>7733</v>
      </c>
      <c r="C3838" s="7">
        <v>532945</v>
      </c>
      <c r="D3838" s="7" t="s">
        <v>7734</v>
      </c>
      <c r="E3838" s="7" t="s">
        <v>2611</v>
      </c>
    </row>
    <row r="3839" spans="2:5">
      <c r="B3839" s="7" t="s">
        <v>7735</v>
      </c>
      <c r="C3839" s="7" t="s">
        <v>2213</v>
      </c>
      <c r="D3839" s="7" t="s">
        <v>7736</v>
      </c>
      <c r="E3839" s="7" t="s">
        <v>2304</v>
      </c>
    </row>
    <row r="3840" spans="2:5">
      <c r="B3840" s="7" t="s">
        <v>7737</v>
      </c>
      <c r="C3840" s="7">
        <v>511218</v>
      </c>
      <c r="D3840" s="7" t="s">
        <v>7738</v>
      </c>
      <c r="E3840" s="7" t="s">
        <v>2230</v>
      </c>
    </row>
    <row r="3841" spans="2:5">
      <c r="B3841" s="7" t="s">
        <v>7739</v>
      </c>
      <c r="C3841" s="7">
        <v>511411</v>
      </c>
      <c r="D3841" s="7" t="s">
        <v>2213</v>
      </c>
      <c r="E3841" s="7" t="s">
        <v>2611</v>
      </c>
    </row>
    <row r="3842" spans="2:5">
      <c r="B3842" s="7" t="s">
        <v>7740</v>
      </c>
      <c r="C3842" s="7">
        <v>542019</v>
      </c>
      <c r="D3842" s="7" t="s">
        <v>2213</v>
      </c>
      <c r="E3842" s="7" t="s">
        <v>2228</v>
      </c>
    </row>
    <row r="3843" spans="2:5">
      <c r="B3843" s="7" t="s">
        <v>7741</v>
      </c>
      <c r="C3843" s="7" t="s">
        <v>2213</v>
      </c>
      <c r="D3843" s="7" t="s">
        <v>7742</v>
      </c>
      <c r="E3843" s="7" t="s">
        <v>2224</v>
      </c>
    </row>
    <row r="3844" spans="2:5">
      <c r="B3844" s="7" t="s">
        <v>7743</v>
      </c>
      <c r="C3844" s="7">
        <v>531506</v>
      </c>
      <c r="D3844" s="7" t="s">
        <v>7744</v>
      </c>
      <c r="E3844" s="7" t="s">
        <v>2634</v>
      </c>
    </row>
    <row r="3845" spans="2:5">
      <c r="B3845" s="7" t="s">
        <v>7745</v>
      </c>
      <c r="C3845" s="7">
        <v>523790</v>
      </c>
      <c r="D3845" s="7" t="s">
        <v>2213</v>
      </c>
      <c r="E3845" s="7" t="s">
        <v>2327</v>
      </c>
    </row>
    <row r="3846" spans="2:5">
      <c r="B3846" s="7" t="s">
        <v>7746</v>
      </c>
      <c r="C3846" s="7">
        <v>524632</v>
      </c>
      <c r="D3846" s="7" t="s">
        <v>2213</v>
      </c>
      <c r="E3846" s="7" t="s">
        <v>2251</v>
      </c>
    </row>
    <row r="3847" spans="2:5">
      <c r="B3847" s="7" t="s">
        <v>7747</v>
      </c>
      <c r="C3847" s="7">
        <v>539252</v>
      </c>
      <c r="D3847" s="7" t="s">
        <v>7748</v>
      </c>
      <c r="E3847" s="7" t="s">
        <v>2245</v>
      </c>
    </row>
    <row r="3848" spans="2:5">
      <c r="B3848" s="7" t="s">
        <v>7749</v>
      </c>
      <c r="C3848" s="7">
        <v>517411</v>
      </c>
      <c r="D3848" s="7" t="s">
        <v>7750</v>
      </c>
      <c r="E3848" s="7" t="s">
        <v>2359</v>
      </c>
    </row>
    <row r="3849" spans="2:5">
      <c r="B3849" s="7" t="s">
        <v>7751</v>
      </c>
      <c r="C3849" s="7">
        <v>531219</v>
      </c>
      <c r="D3849" s="7" t="s">
        <v>2213</v>
      </c>
      <c r="E3849" s="7" t="s">
        <v>2251</v>
      </c>
    </row>
    <row r="3850" spans="2:5">
      <c r="B3850" s="7" t="s">
        <v>7752</v>
      </c>
      <c r="C3850" s="7">
        <v>505515</v>
      </c>
      <c r="D3850" s="7" t="s">
        <v>2213</v>
      </c>
      <c r="E3850" s="7" t="s">
        <v>2196</v>
      </c>
    </row>
    <row r="3851" spans="2:5">
      <c r="B3851" s="7" t="s">
        <v>7753</v>
      </c>
      <c r="C3851" s="7">
        <v>530907</v>
      </c>
      <c r="D3851" s="7" t="s">
        <v>2213</v>
      </c>
      <c r="E3851" s="7" t="s">
        <v>2634</v>
      </c>
    </row>
    <row r="3852" spans="2:5">
      <c r="B3852" s="7" t="s">
        <v>7754</v>
      </c>
      <c r="C3852" s="7">
        <v>520141</v>
      </c>
      <c r="D3852" s="7" t="s">
        <v>2213</v>
      </c>
      <c r="E3852" s="7" t="s">
        <v>2568</v>
      </c>
    </row>
    <row r="3853" spans="2:5">
      <c r="B3853" s="7" t="s">
        <v>7755</v>
      </c>
      <c r="C3853" s="7">
        <v>533014</v>
      </c>
      <c r="D3853" s="7" t="s">
        <v>7756</v>
      </c>
      <c r="E3853" s="7" t="s">
        <v>2235</v>
      </c>
    </row>
    <row r="3854" spans="2:5">
      <c r="B3854" s="7" t="s">
        <v>7757</v>
      </c>
      <c r="C3854" s="7">
        <v>533014</v>
      </c>
      <c r="D3854" s="7" t="s">
        <v>7756</v>
      </c>
      <c r="E3854" s="7" t="s">
        <v>2235</v>
      </c>
    </row>
    <row r="3855" spans="2:5">
      <c r="B3855" s="7" t="s">
        <v>7758</v>
      </c>
      <c r="C3855" s="7">
        <v>520086</v>
      </c>
      <c r="D3855" s="7" t="s">
        <v>7759</v>
      </c>
      <c r="E3855" s="7" t="s">
        <v>2534</v>
      </c>
    </row>
    <row r="3856" spans="2:5">
      <c r="B3856" s="7" t="s">
        <v>7760</v>
      </c>
      <c r="C3856" s="7">
        <v>540736</v>
      </c>
      <c r="D3856" s="7" t="s">
        <v>2213</v>
      </c>
      <c r="E3856" s="7" t="s">
        <v>2318</v>
      </c>
    </row>
    <row r="3857" spans="2:5">
      <c r="B3857" s="7" t="s">
        <v>7761</v>
      </c>
      <c r="C3857" s="7">
        <v>539983</v>
      </c>
      <c r="D3857" s="7" t="s">
        <v>2213</v>
      </c>
      <c r="E3857" s="7" t="s">
        <v>2196</v>
      </c>
    </row>
    <row r="3858" spans="2:5">
      <c r="B3858" s="7" t="s">
        <v>7762</v>
      </c>
      <c r="C3858" s="7">
        <v>532217</v>
      </c>
      <c r="D3858" s="7" t="s">
        <v>2213</v>
      </c>
      <c r="E3858" s="7" t="s">
        <v>2196</v>
      </c>
    </row>
    <row r="3859" spans="2:5">
      <c r="B3859" s="7" t="s">
        <v>7763</v>
      </c>
      <c r="C3859" s="7">
        <v>500550</v>
      </c>
      <c r="D3859" s="7" t="s">
        <v>7764</v>
      </c>
      <c r="E3859" s="7" t="s">
        <v>2256</v>
      </c>
    </row>
    <row r="3860" spans="2:5">
      <c r="B3860" s="7" t="s">
        <v>7765</v>
      </c>
      <c r="C3860" s="7">
        <v>512131</v>
      </c>
      <c r="D3860" s="7" t="s">
        <v>7766</v>
      </c>
      <c r="E3860" s="7" t="s">
        <v>2333</v>
      </c>
    </row>
    <row r="3861" spans="2:5">
      <c r="B3861" s="7" t="s">
        <v>7767</v>
      </c>
      <c r="C3861" s="7">
        <v>523606</v>
      </c>
      <c r="D3861" s="7" t="s">
        <v>2213</v>
      </c>
      <c r="E3861" s="7" t="s">
        <v>2686</v>
      </c>
    </row>
    <row r="3862" spans="2:5">
      <c r="B3862" s="7" t="s">
        <v>7768</v>
      </c>
      <c r="C3862" s="7" t="s">
        <v>2213</v>
      </c>
      <c r="D3862" s="7" t="s">
        <v>7769</v>
      </c>
      <c r="E3862" s="7" t="s">
        <v>2224</v>
      </c>
    </row>
    <row r="3863" spans="2:5">
      <c r="B3863" s="7" t="s">
        <v>7770</v>
      </c>
      <c r="C3863" s="7">
        <v>524642</v>
      </c>
      <c r="D3863" s="7" t="s">
        <v>2213</v>
      </c>
      <c r="E3863" s="7" t="s">
        <v>2299</v>
      </c>
    </row>
    <row r="3864" spans="2:5">
      <c r="B3864" s="7" t="s">
        <v>7771</v>
      </c>
      <c r="C3864" s="7">
        <v>521194</v>
      </c>
      <c r="D3864" s="7" t="s">
        <v>7772</v>
      </c>
      <c r="E3864" s="7" t="s">
        <v>2196</v>
      </c>
    </row>
    <row r="3865" spans="2:5">
      <c r="B3865" s="7" t="s">
        <v>7773</v>
      </c>
      <c r="C3865" s="7" t="s">
        <v>2213</v>
      </c>
      <c r="D3865" s="7" t="s">
        <v>7774</v>
      </c>
      <c r="E3865" s="7" t="s">
        <v>2224</v>
      </c>
    </row>
    <row r="3866" spans="2:5">
      <c r="B3866" s="7" t="s">
        <v>7775</v>
      </c>
      <c r="C3866" s="7" t="s">
        <v>2213</v>
      </c>
      <c r="D3866" s="7" t="s">
        <v>7776</v>
      </c>
      <c r="E3866" s="7" t="s">
        <v>2224</v>
      </c>
    </row>
    <row r="3867" spans="2:5">
      <c r="B3867" s="7" t="s">
        <v>7777</v>
      </c>
      <c r="C3867" s="7">
        <v>531635</v>
      </c>
      <c r="D3867" s="7" t="s">
        <v>2213</v>
      </c>
      <c r="E3867" s="7" t="s">
        <v>2845</v>
      </c>
    </row>
    <row r="3868" spans="2:5">
      <c r="B3868" s="7" t="s">
        <v>7778</v>
      </c>
      <c r="C3868" s="7">
        <v>512197</v>
      </c>
      <c r="D3868" s="7" t="s">
        <v>2213</v>
      </c>
      <c r="E3868" s="7" t="s">
        <v>2230</v>
      </c>
    </row>
    <row r="3869" spans="2:5">
      <c r="B3869" s="7" t="s">
        <v>7779</v>
      </c>
      <c r="C3869" s="7">
        <v>531635</v>
      </c>
      <c r="D3869" s="7" t="s">
        <v>2213</v>
      </c>
      <c r="E3869" s="7" t="s">
        <v>2845</v>
      </c>
    </row>
    <row r="3870" spans="2:5">
      <c r="B3870" s="7" t="s">
        <v>7780</v>
      </c>
      <c r="C3870" s="7" t="s">
        <v>2213</v>
      </c>
      <c r="D3870" s="7" t="s">
        <v>7781</v>
      </c>
      <c r="E3870" s="7" t="s">
        <v>2224</v>
      </c>
    </row>
    <row r="3871" spans="2:5">
      <c r="B3871" s="7" t="s">
        <v>7782</v>
      </c>
      <c r="C3871" s="7">
        <v>536073</v>
      </c>
      <c r="D3871" s="7" t="s">
        <v>2213</v>
      </c>
      <c r="E3871" s="7" t="s">
        <v>2611</v>
      </c>
    </row>
    <row r="3872" spans="2:5">
      <c r="B3872" s="7" t="s">
        <v>7783</v>
      </c>
      <c r="C3872" s="7">
        <v>539742</v>
      </c>
      <c r="D3872" s="7" t="s">
        <v>7784</v>
      </c>
      <c r="E3872" s="7" t="s">
        <v>2912</v>
      </c>
    </row>
    <row r="3873" spans="2:5">
      <c r="B3873" s="7" t="s">
        <v>7785</v>
      </c>
      <c r="C3873" s="7">
        <v>507998</v>
      </c>
      <c r="D3873" s="7" t="s">
        <v>2213</v>
      </c>
      <c r="E3873" s="7" t="s">
        <v>2568</v>
      </c>
    </row>
    <row r="3874" spans="2:5">
      <c r="B3874" s="7" t="s">
        <v>7786</v>
      </c>
      <c r="C3874" s="7">
        <v>513472</v>
      </c>
      <c r="D3874" s="7" t="s">
        <v>2213</v>
      </c>
      <c r="E3874" s="7" t="s">
        <v>3133</v>
      </c>
    </row>
    <row r="3875" spans="2:5">
      <c r="B3875" s="7" t="s">
        <v>7787</v>
      </c>
      <c r="C3875" s="7">
        <v>523838</v>
      </c>
      <c r="D3875" s="7" t="s">
        <v>7788</v>
      </c>
      <c r="E3875" s="7" t="s">
        <v>2611</v>
      </c>
    </row>
    <row r="3876" spans="2:5">
      <c r="B3876" s="7" t="s">
        <v>7789</v>
      </c>
      <c r="C3876" s="7">
        <v>533018</v>
      </c>
      <c r="D3876" s="7" t="s">
        <v>2213</v>
      </c>
      <c r="E3876" s="7" t="s">
        <v>2228</v>
      </c>
    </row>
    <row r="3877" spans="2:5">
      <c r="B3877" s="7" t="s">
        <v>7790</v>
      </c>
      <c r="C3877" s="7">
        <v>533019</v>
      </c>
      <c r="D3877" s="7" t="s">
        <v>2213</v>
      </c>
      <c r="E3877" s="7" t="s">
        <v>2207</v>
      </c>
    </row>
    <row r="3878" spans="2:5">
      <c r="B3878" s="7" t="s">
        <v>7791</v>
      </c>
      <c r="C3878" s="7">
        <v>503229</v>
      </c>
      <c r="D3878" s="7" t="s">
        <v>2213</v>
      </c>
      <c r="E3878" s="7" t="s">
        <v>2299</v>
      </c>
    </row>
    <row r="3879" spans="2:5">
      <c r="B3879" s="7" t="s">
        <v>7792</v>
      </c>
      <c r="C3879" s="7">
        <v>519566</v>
      </c>
      <c r="D3879" s="7" t="s">
        <v>2213</v>
      </c>
      <c r="E3879" s="7" t="s">
        <v>2273</v>
      </c>
    </row>
    <row r="3880" spans="2:5">
      <c r="B3880" s="7" t="s">
        <v>7793</v>
      </c>
      <c r="C3880" s="7">
        <v>523023</v>
      </c>
      <c r="D3880" s="7" t="s">
        <v>2213</v>
      </c>
      <c r="E3880" s="7" t="s">
        <v>2414</v>
      </c>
    </row>
    <row r="3881" spans="2:5">
      <c r="B3881" s="7" t="s">
        <v>7794</v>
      </c>
      <c r="C3881" s="7">
        <v>532029</v>
      </c>
      <c r="D3881" s="7" t="s">
        <v>2213</v>
      </c>
      <c r="E3881" s="7" t="s">
        <v>2634</v>
      </c>
    </row>
    <row r="3882" spans="2:5">
      <c r="B3882" s="7" t="s">
        <v>7795</v>
      </c>
      <c r="C3882" s="7">
        <v>505504</v>
      </c>
      <c r="D3882" s="7" t="s">
        <v>2213</v>
      </c>
      <c r="E3882" s="7" t="s">
        <v>2199</v>
      </c>
    </row>
    <row r="3883" spans="2:5">
      <c r="B3883" s="7" t="s">
        <v>7796</v>
      </c>
      <c r="C3883" s="7">
        <v>505729</v>
      </c>
      <c r="D3883" s="7" t="s">
        <v>2213</v>
      </c>
      <c r="E3883" s="7" t="s">
        <v>2221</v>
      </c>
    </row>
    <row r="3884" spans="2:5">
      <c r="B3884" s="7" t="s">
        <v>7797</v>
      </c>
      <c r="C3884" s="7">
        <v>505729</v>
      </c>
      <c r="D3884" s="7" t="s">
        <v>2213</v>
      </c>
      <c r="E3884" s="7" t="s">
        <v>2221</v>
      </c>
    </row>
    <row r="3885" spans="2:5">
      <c r="B3885" s="7" t="s">
        <v>7798</v>
      </c>
      <c r="C3885" s="7">
        <v>509887</v>
      </c>
      <c r="D3885" s="7" t="s">
        <v>2213</v>
      </c>
      <c r="E3885" s="7" t="s">
        <v>4383</v>
      </c>
    </row>
    <row r="3886" spans="2:5">
      <c r="B3886" s="7" t="s">
        <v>7799</v>
      </c>
      <c r="C3886" s="7">
        <v>539410</v>
      </c>
      <c r="D3886" s="7" t="s">
        <v>2213</v>
      </c>
      <c r="E3886" s="7" t="s">
        <v>2235</v>
      </c>
    </row>
    <row r="3887" spans="2:5">
      <c r="B3887" s="7" t="s">
        <v>7800</v>
      </c>
      <c r="C3887" s="7">
        <v>539410</v>
      </c>
      <c r="D3887" s="7" t="s">
        <v>2213</v>
      </c>
      <c r="E3887" s="7" t="s">
        <v>2235</v>
      </c>
    </row>
    <row r="3888" spans="2:5">
      <c r="B3888" s="7" t="s">
        <v>7801</v>
      </c>
      <c r="C3888" s="7" t="s">
        <v>2213</v>
      </c>
      <c r="D3888" s="7" t="s">
        <v>7802</v>
      </c>
      <c r="E3888" s="7" t="s">
        <v>2224</v>
      </c>
    </row>
    <row r="3889" spans="2:5">
      <c r="B3889" s="7" t="s">
        <v>7803</v>
      </c>
      <c r="C3889" s="7" t="s">
        <v>2213</v>
      </c>
      <c r="D3889" s="7" t="s">
        <v>7802</v>
      </c>
      <c r="E3889" s="7" t="s">
        <v>2224</v>
      </c>
    </row>
    <row r="3890" spans="2:5">
      <c r="B3890" s="7" t="s">
        <v>7804</v>
      </c>
      <c r="C3890" s="7">
        <v>502742</v>
      </c>
      <c r="D3890" s="7" t="s">
        <v>7805</v>
      </c>
      <c r="E3890" s="7" t="s">
        <v>2228</v>
      </c>
    </row>
    <row r="3891" spans="2:5">
      <c r="B3891" s="7" t="s">
        <v>7806</v>
      </c>
      <c r="C3891" s="7">
        <v>540653</v>
      </c>
      <c r="D3891" s="7" t="s">
        <v>7807</v>
      </c>
      <c r="E3891" s="7" t="s">
        <v>2333</v>
      </c>
    </row>
    <row r="3892" spans="2:5">
      <c r="B3892" s="7" t="s">
        <v>7808</v>
      </c>
      <c r="C3892" s="7">
        <v>523164</v>
      </c>
      <c r="D3892" s="7" t="s">
        <v>2213</v>
      </c>
      <c r="E3892" s="7" t="s">
        <v>2411</v>
      </c>
    </row>
    <row r="3893" spans="2:5">
      <c r="B3893" s="7" t="s">
        <v>7809</v>
      </c>
      <c r="C3893" s="7">
        <v>532879</v>
      </c>
      <c r="D3893" s="7" t="s">
        <v>2213</v>
      </c>
      <c r="E3893" s="7" t="s">
        <v>2912</v>
      </c>
    </row>
    <row r="3894" spans="2:5">
      <c r="B3894" s="7" t="s">
        <v>7810</v>
      </c>
      <c r="C3894" s="7" t="s">
        <v>2213</v>
      </c>
      <c r="D3894" s="7" t="s">
        <v>7811</v>
      </c>
      <c r="E3894" s="7" t="s">
        <v>2224</v>
      </c>
    </row>
    <row r="3895" spans="2:5">
      <c r="B3895" s="7" t="s">
        <v>7812</v>
      </c>
      <c r="C3895" s="7" t="s">
        <v>2213</v>
      </c>
      <c r="D3895" s="7" t="s">
        <v>7811</v>
      </c>
      <c r="E3895" s="7" t="s">
        <v>2224</v>
      </c>
    </row>
    <row r="3896" spans="2:5">
      <c r="B3896" s="7" t="s">
        <v>7813</v>
      </c>
      <c r="C3896" s="7">
        <v>538667</v>
      </c>
      <c r="D3896" s="7" t="s">
        <v>2213</v>
      </c>
      <c r="E3896" s="7" t="s">
        <v>2235</v>
      </c>
    </row>
    <row r="3897" spans="2:5">
      <c r="B3897" s="7" t="s">
        <v>7814</v>
      </c>
      <c r="C3897" s="7">
        <v>512589</v>
      </c>
      <c r="D3897" s="7" t="s">
        <v>2213</v>
      </c>
      <c r="E3897" s="7" t="s">
        <v>2235</v>
      </c>
    </row>
    <row r="3898" spans="2:5">
      <c r="B3898" s="7" t="s">
        <v>7815</v>
      </c>
      <c r="C3898" s="7">
        <v>532961</v>
      </c>
      <c r="D3898" s="7" t="s">
        <v>7816</v>
      </c>
      <c r="E3898" s="7" t="s">
        <v>2293</v>
      </c>
    </row>
    <row r="3899" spans="2:5">
      <c r="B3899" s="7" t="s">
        <v>7817</v>
      </c>
      <c r="C3899" s="7">
        <v>532795</v>
      </c>
      <c r="D3899" s="7" t="s">
        <v>7818</v>
      </c>
      <c r="E3899" s="7" t="s">
        <v>2952</v>
      </c>
    </row>
    <row r="3900" spans="2:5">
      <c r="B3900" s="7" t="s">
        <v>7819</v>
      </c>
      <c r="C3900" s="7">
        <v>503811</v>
      </c>
      <c r="D3900" s="7" t="s">
        <v>7820</v>
      </c>
      <c r="E3900" s="7" t="s">
        <v>2228</v>
      </c>
    </row>
    <row r="3901" spans="2:5">
      <c r="B3901" s="7" t="s">
        <v>7821</v>
      </c>
      <c r="C3901" s="7">
        <v>504398</v>
      </c>
      <c r="D3901" s="7" t="s">
        <v>2213</v>
      </c>
      <c r="E3901" s="7" t="s">
        <v>2327</v>
      </c>
    </row>
    <row r="3902" spans="2:5">
      <c r="B3902" s="7" t="s">
        <v>7822</v>
      </c>
      <c r="C3902" s="7">
        <v>533206</v>
      </c>
      <c r="D3902" s="7" t="s">
        <v>7823</v>
      </c>
      <c r="E3902" s="7" t="s">
        <v>2352</v>
      </c>
    </row>
    <row r="3903" spans="2:5">
      <c r="B3903" s="7" t="s">
        <v>7824</v>
      </c>
      <c r="C3903" s="7">
        <v>500472</v>
      </c>
      <c r="D3903" s="7" t="s">
        <v>7825</v>
      </c>
      <c r="E3903" s="7" t="s">
        <v>2398</v>
      </c>
    </row>
    <row r="3904" spans="2:5">
      <c r="B3904" s="7" t="s">
        <v>7826</v>
      </c>
      <c r="C3904" s="7">
        <v>500472</v>
      </c>
      <c r="D3904" s="7" t="s">
        <v>7827</v>
      </c>
      <c r="E3904" s="7" t="s">
        <v>2398</v>
      </c>
    </row>
    <row r="3905" spans="2:5">
      <c r="B3905" s="7" t="s">
        <v>7828</v>
      </c>
      <c r="C3905" s="7">
        <v>539861</v>
      </c>
      <c r="D3905" s="7" t="s">
        <v>7829</v>
      </c>
      <c r="E3905" s="7" t="s">
        <v>2611</v>
      </c>
    </row>
    <row r="3906" spans="2:5">
      <c r="B3906" s="7" t="s">
        <v>7830</v>
      </c>
      <c r="C3906" s="7">
        <v>538562</v>
      </c>
      <c r="D3906" s="7" t="s">
        <v>7831</v>
      </c>
      <c r="E3906" s="7" t="s">
        <v>2611</v>
      </c>
    </row>
    <row r="3907" spans="2:5">
      <c r="B3907" s="7" t="s">
        <v>7832</v>
      </c>
      <c r="C3907" s="7">
        <v>532143</v>
      </c>
      <c r="D3907" s="7" t="s">
        <v>7833</v>
      </c>
      <c r="E3907" s="7" t="s">
        <v>2293</v>
      </c>
    </row>
    <row r="3908" spans="2:5">
      <c r="B3908" s="7" t="s">
        <v>7834</v>
      </c>
      <c r="C3908" s="7">
        <v>532143</v>
      </c>
      <c r="D3908" s="7" t="s">
        <v>7833</v>
      </c>
      <c r="E3908" s="7" t="s">
        <v>2293</v>
      </c>
    </row>
    <row r="3909" spans="2:5">
      <c r="B3909" s="7" t="s">
        <v>7835</v>
      </c>
      <c r="C3909" s="7">
        <v>531169</v>
      </c>
      <c r="D3909" s="7" t="s">
        <v>2213</v>
      </c>
      <c r="E3909" s="7" t="s">
        <v>2230</v>
      </c>
    </row>
    <row r="3910" spans="2:5">
      <c r="B3910" s="7" t="s">
        <v>7836</v>
      </c>
      <c r="C3910" s="7" t="s">
        <v>2213</v>
      </c>
      <c r="D3910" s="7" t="s">
        <v>7837</v>
      </c>
      <c r="E3910" s="7" t="s">
        <v>2224</v>
      </c>
    </row>
    <row r="3911" spans="2:5">
      <c r="B3911" s="7" t="s">
        <v>7838</v>
      </c>
      <c r="C3911" s="7">
        <v>541967</v>
      </c>
      <c r="D3911" s="7" t="s">
        <v>2213</v>
      </c>
      <c r="E3911" s="7" t="s">
        <v>2327</v>
      </c>
    </row>
    <row r="3912" spans="2:5">
      <c r="B3912" s="7" t="s">
        <v>7839</v>
      </c>
      <c r="C3912" s="7">
        <v>526479</v>
      </c>
      <c r="D3912" s="7" t="s">
        <v>2213</v>
      </c>
      <c r="E3912" s="7" t="s">
        <v>2228</v>
      </c>
    </row>
    <row r="3913" spans="2:5">
      <c r="B3913" s="7" t="s">
        <v>7840</v>
      </c>
      <c r="C3913" s="7">
        <v>505650</v>
      </c>
      <c r="D3913" s="7" t="s">
        <v>2213</v>
      </c>
      <c r="E3913" s="7" t="s">
        <v>2291</v>
      </c>
    </row>
    <row r="3914" spans="2:5">
      <c r="B3914" s="7" t="s">
        <v>7841</v>
      </c>
      <c r="C3914" s="7">
        <v>538919</v>
      </c>
      <c r="D3914" s="7" t="s">
        <v>2213</v>
      </c>
      <c r="E3914" s="7" t="s">
        <v>2299</v>
      </c>
    </row>
    <row r="3915" spans="2:5">
      <c r="B3915" s="7" t="s">
        <v>7842</v>
      </c>
      <c r="C3915" s="7">
        <v>538919</v>
      </c>
      <c r="D3915" s="7" t="s">
        <v>2213</v>
      </c>
      <c r="E3915" s="7" t="s">
        <v>2299</v>
      </c>
    </row>
    <row r="3916" spans="2:5">
      <c r="B3916" s="7" t="s">
        <v>7843</v>
      </c>
      <c r="C3916" s="7">
        <v>539494</v>
      </c>
      <c r="D3916" s="7" t="s">
        <v>2213</v>
      </c>
      <c r="E3916" s="7" t="s">
        <v>2230</v>
      </c>
    </row>
    <row r="3917" spans="2:5">
      <c r="B3917" s="7" t="s">
        <v>7844</v>
      </c>
      <c r="C3917" s="7">
        <v>532419</v>
      </c>
      <c r="D3917" s="7" t="s">
        <v>7845</v>
      </c>
      <c r="E3917" s="7" t="s">
        <v>3840</v>
      </c>
    </row>
    <row r="3918" spans="2:5">
      <c r="B3918" s="7" t="s">
        <v>7846</v>
      </c>
      <c r="C3918" s="7">
        <v>508905</v>
      </c>
      <c r="D3918" s="7" t="s">
        <v>2213</v>
      </c>
      <c r="E3918" s="7" t="s">
        <v>2196</v>
      </c>
    </row>
    <row r="3919" spans="2:5">
      <c r="B3919" s="7" t="s">
        <v>7847</v>
      </c>
      <c r="C3919" s="7">
        <v>505192</v>
      </c>
      <c r="D3919" s="7" t="s">
        <v>7848</v>
      </c>
      <c r="E3919" s="7" t="s">
        <v>2291</v>
      </c>
    </row>
    <row r="3920" spans="2:5">
      <c r="B3920" s="7" t="s">
        <v>7849</v>
      </c>
      <c r="C3920" s="7">
        <v>540686</v>
      </c>
      <c r="D3920" s="7" t="s">
        <v>2213</v>
      </c>
      <c r="E3920" s="7" t="s">
        <v>2251</v>
      </c>
    </row>
    <row r="3921" spans="2:5">
      <c r="B3921" s="7" t="s">
        <v>7850</v>
      </c>
      <c r="C3921" s="7">
        <v>540679</v>
      </c>
      <c r="D3921" s="7" t="s">
        <v>7851</v>
      </c>
      <c r="E3921" s="7" t="s">
        <v>2251</v>
      </c>
    </row>
    <row r="3922" spans="2:5">
      <c r="B3922" s="7" t="s">
        <v>7852</v>
      </c>
      <c r="C3922" s="7">
        <v>540679</v>
      </c>
      <c r="D3922" s="7" t="s">
        <v>7851</v>
      </c>
      <c r="E3922" s="7" t="s">
        <v>2251</v>
      </c>
    </row>
    <row r="3923" spans="2:5">
      <c r="B3923" s="7" t="s">
        <v>7853</v>
      </c>
      <c r="C3923" s="7">
        <v>532815</v>
      </c>
      <c r="D3923" s="7" t="s">
        <v>7854</v>
      </c>
      <c r="E3923" s="7" t="s">
        <v>2251</v>
      </c>
    </row>
    <row r="3924" spans="2:5">
      <c r="B3924" s="7" t="s">
        <v>7855</v>
      </c>
      <c r="C3924" s="7" t="s">
        <v>2213</v>
      </c>
      <c r="D3924" s="7" t="s">
        <v>7856</v>
      </c>
      <c r="E3924" s="7" t="s">
        <v>2224</v>
      </c>
    </row>
    <row r="3925" spans="2:5">
      <c r="B3925" s="7" t="s">
        <v>7857</v>
      </c>
      <c r="C3925" s="7">
        <v>505827</v>
      </c>
      <c r="D3925" s="7" t="s">
        <v>2213</v>
      </c>
      <c r="E3925" s="7" t="s">
        <v>2398</v>
      </c>
    </row>
    <row r="3926" spans="2:5">
      <c r="B3926" s="7" t="s">
        <v>7858</v>
      </c>
      <c r="C3926" s="7">
        <v>538635</v>
      </c>
      <c r="D3926" s="7" t="s">
        <v>7859</v>
      </c>
      <c r="E3926" s="7" t="s">
        <v>2534</v>
      </c>
    </row>
    <row r="3927" spans="2:5">
      <c r="B3927" s="7" t="s">
        <v>7860</v>
      </c>
      <c r="C3927" s="7">
        <v>532784</v>
      </c>
      <c r="D3927" s="7" t="s">
        <v>7861</v>
      </c>
      <c r="E3927" s="7" t="s">
        <v>2299</v>
      </c>
    </row>
    <row r="3928" spans="2:5">
      <c r="B3928" s="7" t="s">
        <v>7862</v>
      </c>
      <c r="C3928" s="7">
        <v>512014</v>
      </c>
      <c r="D3928" s="7" t="s">
        <v>2213</v>
      </c>
      <c r="E3928" s="7" t="s">
        <v>2634</v>
      </c>
    </row>
    <row r="3929" spans="2:5">
      <c r="B3929" s="7" t="s">
        <v>7863</v>
      </c>
      <c r="C3929" s="7">
        <v>538923</v>
      </c>
      <c r="D3929" s="7" t="s">
        <v>2213</v>
      </c>
      <c r="E3929" s="7" t="s">
        <v>2199</v>
      </c>
    </row>
    <row r="3930" spans="2:5">
      <c r="B3930" s="7" t="s">
        <v>7864</v>
      </c>
      <c r="C3930" s="7">
        <v>504375</v>
      </c>
      <c r="D3930" s="7" t="s">
        <v>2213</v>
      </c>
      <c r="E3930" s="7" t="s">
        <v>2199</v>
      </c>
    </row>
    <row r="3931" spans="2:5">
      <c r="B3931" s="7" t="s">
        <v>7865</v>
      </c>
      <c r="C3931" s="7">
        <v>532344</v>
      </c>
      <c r="D3931" s="7" t="s">
        <v>2213</v>
      </c>
      <c r="E3931" s="7" t="s">
        <v>2306</v>
      </c>
    </row>
    <row r="3932" spans="2:5">
      <c r="B3932" s="7" t="s">
        <v>7866</v>
      </c>
      <c r="C3932" s="7">
        <v>532344</v>
      </c>
      <c r="D3932" s="7" t="s">
        <v>2213</v>
      </c>
      <c r="E3932" s="7" t="s">
        <v>2306</v>
      </c>
    </row>
    <row r="3933" spans="2:5">
      <c r="B3933" s="7" t="s">
        <v>7867</v>
      </c>
      <c r="C3933" s="7" t="s">
        <v>2213</v>
      </c>
      <c r="D3933" s="7" t="s">
        <v>7868</v>
      </c>
      <c r="E3933" s="7" t="s">
        <v>2224</v>
      </c>
    </row>
    <row r="3934" spans="2:5">
      <c r="B3934" s="7" t="s">
        <v>7869</v>
      </c>
      <c r="C3934" s="7">
        <v>532725</v>
      </c>
      <c r="D3934" s="7" t="s">
        <v>7870</v>
      </c>
      <c r="E3934" s="7" t="s">
        <v>2373</v>
      </c>
    </row>
    <row r="3935" spans="2:5">
      <c r="B3935" s="7" t="s">
        <v>7871</v>
      </c>
      <c r="C3935" s="7">
        <v>532725</v>
      </c>
      <c r="D3935" s="7" t="s">
        <v>7870</v>
      </c>
      <c r="E3935" s="7" t="s">
        <v>2373</v>
      </c>
    </row>
    <row r="3936" spans="2:5">
      <c r="B3936" s="7" t="s">
        <v>7872</v>
      </c>
      <c r="C3936" s="7">
        <v>541540</v>
      </c>
      <c r="D3936" s="7" t="s">
        <v>7873</v>
      </c>
      <c r="E3936" s="7" t="s">
        <v>2251</v>
      </c>
    </row>
    <row r="3937" spans="2:5">
      <c r="B3937" s="7" t="s">
        <v>7874</v>
      </c>
      <c r="C3937" s="7" t="s">
        <v>2213</v>
      </c>
      <c r="D3937" s="7" t="s">
        <v>7875</v>
      </c>
      <c r="E3937" s="7" t="s">
        <v>2224</v>
      </c>
    </row>
    <row r="3938" spans="2:5">
      <c r="B3938" s="7" t="s">
        <v>7876</v>
      </c>
      <c r="C3938" s="7">
        <v>500394</v>
      </c>
      <c r="D3938" s="7" t="s">
        <v>2213</v>
      </c>
      <c r="E3938" s="7" t="s">
        <v>2398</v>
      </c>
    </row>
    <row r="3939" spans="2:5">
      <c r="B3939" s="7" t="s">
        <v>7877</v>
      </c>
      <c r="C3939" s="7">
        <v>502460</v>
      </c>
      <c r="D3939" s="7" t="s">
        <v>2213</v>
      </c>
      <c r="E3939" s="7" t="s">
        <v>2207</v>
      </c>
    </row>
    <row r="3940" spans="2:5">
      <c r="B3940" s="7" t="s">
        <v>7878</v>
      </c>
      <c r="C3940" s="7">
        <v>513699</v>
      </c>
      <c r="D3940" s="7" t="s">
        <v>2213</v>
      </c>
      <c r="E3940" s="7" t="s">
        <v>2741</v>
      </c>
    </row>
    <row r="3941" spans="2:5">
      <c r="B3941" s="7" t="s">
        <v>7879</v>
      </c>
      <c r="C3941" s="7">
        <v>538575</v>
      </c>
      <c r="D3941" s="7" t="s">
        <v>2213</v>
      </c>
      <c r="E3941" s="7" t="s">
        <v>2235</v>
      </c>
    </row>
    <row r="3942" spans="2:5">
      <c r="B3942" s="7" t="s">
        <v>7880</v>
      </c>
      <c r="C3942" s="7">
        <v>522152</v>
      </c>
      <c r="D3942" s="7" t="s">
        <v>2213</v>
      </c>
      <c r="E3942" s="7" t="s">
        <v>2221</v>
      </c>
    </row>
    <row r="3943" spans="2:5">
      <c r="B3943" s="7" t="s">
        <v>7881</v>
      </c>
      <c r="C3943" s="7">
        <v>511571</v>
      </c>
      <c r="D3943" s="7" t="s">
        <v>2213</v>
      </c>
      <c r="E3943" s="7" t="s">
        <v>2230</v>
      </c>
    </row>
    <row r="3944" spans="2:5">
      <c r="B3944" s="7" t="s">
        <v>7882</v>
      </c>
      <c r="C3944" s="7">
        <v>507514</v>
      </c>
      <c r="D3944" s="7" t="s">
        <v>7883</v>
      </c>
      <c r="E3944" s="7" t="s">
        <v>2845</v>
      </c>
    </row>
    <row r="3945" spans="2:5">
      <c r="B3945" s="7" t="s">
        <v>7884</v>
      </c>
      <c r="C3945" s="7">
        <v>521034</v>
      </c>
      <c r="D3945" s="7" t="s">
        <v>7885</v>
      </c>
      <c r="E3945" s="7" t="s">
        <v>2228</v>
      </c>
    </row>
    <row r="3946" spans="2:5">
      <c r="B3946" s="7" t="s">
        <v>7886</v>
      </c>
      <c r="C3946" s="7">
        <v>531548</v>
      </c>
      <c r="D3946" s="7" t="s">
        <v>7887</v>
      </c>
      <c r="E3946" s="7" t="s">
        <v>2490</v>
      </c>
    </row>
    <row r="3947" spans="2:5">
      <c r="B3947" s="7" t="s">
        <v>7888</v>
      </c>
      <c r="C3947" s="7">
        <v>533001</v>
      </c>
      <c r="D3947" s="7" t="s">
        <v>7889</v>
      </c>
      <c r="E3947" s="7" t="s">
        <v>2221</v>
      </c>
    </row>
    <row r="3948" spans="2:5">
      <c r="B3948" s="7" t="s">
        <v>7890</v>
      </c>
      <c r="C3948" s="7">
        <v>526901</v>
      </c>
      <c r="D3948" s="7" t="s">
        <v>2213</v>
      </c>
      <c r="E3948" s="7" t="s">
        <v>2261</v>
      </c>
    </row>
    <row r="3949" spans="2:5">
      <c r="B3949" s="7" t="s">
        <v>7891</v>
      </c>
      <c r="C3949" s="7">
        <v>538943</v>
      </c>
      <c r="D3949" s="7" t="s">
        <v>2213</v>
      </c>
      <c r="E3949" s="7" t="s">
        <v>2230</v>
      </c>
    </row>
    <row r="3950" spans="2:5">
      <c r="B3950" s="7" t="s">
        <v>7892</v>
      </c>
      <c r="C3950" s="7" t="s">
        <v>2213</v>
      </c>
      <c r="D3950" s="7" t="s">
        <v>7893</v>
      </c>
      <c r="E3950" s="7" t="s">
        <v>2224</v>
      </c>
    </row>
    <row r="3951" spans="2:5">
      <c r="B3951" s="7" t="s">
        <v>7894</v>
      </c>
      <c r="C3951" s="7">
        <v>532221</v>
      </c>
      <c r="D3951" s="7" t="s">
        <v>7895</v>
      </c>
      <c r="E3951" s="7" t="s">
        <v>2199</v>
      </c>
    </row>
    <row r="3952" spans="2:5">
      <c r="B3952" s="7" t="s">
        <v>7896</v>
      </c>
      <c r="C3952" s="7">
        <v>539378</v>
      </c>
      <c r="D3952" s="7" t="s">
        <v>2213</v>
      </c>
      <c r="E3952" s="7" t="s">
        <v>2683</v>
      </c>
    </row>
    <row r="3953" spans="2:5">
      <c r="B3953" s="7" t="s">
        <v>7897</v>
      </c>
      <c r="C3953" s="7" t="s">
        <v>2213</v>
      </c>
      <c r="D3953" s="7" t="s">
        <v>7898</v>
      </c>
      <c r="E3953" s="7" t="s">
        <v>2224</v>
      </c>
    </row>
    <row r="3954" spans="2:5">
      <c r="B3954" s="7" t="s">
        <v>7899</v>
      </c>
      <c r="C3954" s="7">
        <v>541633</v>
      </c>
      <c r="D3954" s="7" t="s">
        <v>2213</v>
      </c>
      <c r="E3954" s="7" t="s">
        <v>2207</v>
      </c>
    </row>
    <row r="3955" spans="2:5">
      <c r="B3955" s="7" t="s">
        <v>7900</v>
      </c>
      <c r="C3955" s="7">
        <v>532679</v>
      </c>
      <c r="D3955" s="7" t="s">
        <v>7901</v>
      </c>
      <c r="E3955" s="7" t="s">
        <v>2202</v>
      </c>
    </row>
    <row r="3956" spans="2:5">
      <c r="B3956" s="7" t="s">
        <v>7902</v>
      </c>
      <c r="C3956" s="7">
        <v>521036</v>
      </c>
      <c r="D3956" s="7" t="s">
        <v>2213</v>
      </c>
      <c r="E3956" s="7" t="s">
        <v>2228</v>
      </c>
    </row>
    <row r="3957" spans="2:5">
      <c r="B3957" s="7" t="s">
        <v>7903</v>
      </c>
      <c r="C3957" s="7">
        <v>521036</v>
      </c>
      <c r="D3957" s="7" t="s">
        <v>2213</v>
      </c>
      <c r="E3957" s="7" t="s">
        <v>2228</v>
      </c>
    </row>
    <row r="3958" spans="2:5">
      <c r="B3958" s="7" t="s">
        <v>7904</v>
      </c>
      <c r="C3958" s="7">
        <v>531398</v>
      </c>
      <c r="D3958" s="7" t="s">
        <v>2213</v>
      </c>
      <c r="E3958" s="7" t="s">
        <v>2251</v>
      </c>
    </row>
    <row r="3959" spans="2:5">
      <c r="B3959" s="7" t="s">
        <v>7905</v>
      </c>
      <c r="C3959" s="7">
        <v>526477</v>
      </c>
      <c r="D3959" s="7" t="s">
        <v>2213</v>
      </c>
      <c r="E3959" s="7" t="s">
        <v>2391</v>
      </c>
    </row>
    <row r="3960" spans="2:5">
      <c r="B3960" s="7" t="s">
        <v>7906</v>
      </c>
      <c r="C3960" s="7">
        <v>516108</v>
      </c>
      <c r="D3960" s="7" t="s">
        <v>2213</v>
      </c>
      <c r="E3960" s="7" t="s">
        <v>2207</v>
      </c>
    </row>
    <row r="3961" spans="2:5">
      <c r="B3961" s="7" t="s">
        <v>7907</v>
      </c>
      <c r="C3961" s="7">
        <v>538891</v>
      </c>
      <c r="D3961" s="7" t="s">
        <v>2213</v>
      </c>
      <c r="E3961" s="7" t="s">
        <v>2230</v>
      </c>
    </row>
    <row r="3962" spans="2:5">
      <c r="B3962" s="7" t="s">
        <v>7908</v>
      </c>
      <c r="C3962" s="7" t="s">
        <v>2213</v>
      </c>
      <c r="D3962" s="7" t="s">
        <v>7909</v>
      </c>
      <c r="E3962" s="7" t="s">
        <v>2224</v>
      </c>
    </row>
    <row r="3963" spans="2:5">
      <c r="B3963" s="7" t="s">
        <v>7910</v>
      </c>
      <c r="C3963" s="7">
        <v>509910</v>
      </c>
      <c r="D3963" s="7" t="s">
        <v>2213</v>
      </c>
      <c r="E3963" s="7" t="s">
        <v>2261</v>
      </c>
    </row>
    <row r="3964" spans="2:5">
      <c r="B3964" s="7" t="s">
        <v>7911</v>
      </c>
      <c r="C3964" s="7">
        <v>540174</v>
      </c>
      <c r="D3964" s="7" t="s">
        <v>2213</v>
      </c>
      <c r="E3964" s="7" t="s">
        <v>2199</v>
      </c>
    </row>
    <row r="3965" spans="2:5">
      <c r="B3965" s="7" t="s">
        <v>7912</v>
      </c>
      <c r="C3965" s="7">
        <v>514454</v>
      </c>
      <c r="D3965" s="7" t="s">
        <v>2213</v>
      </c>
      <c r="E3965" s="7" t="s">
        <v>2228</v>
      </c>
    </row>
    <row r="3966" spans="2:5">
      <c r="B3966" s="7" t="s">
        <v>7913</v>
      </c>
      <c r="C3966" s="7">
        <v>513498</v>
      </c>
      <c r="D3966" s="7" t="s">
        <v>2213</v>
      </c>
      <c r="E3966" s="7" t="s">
        <v>2193</v>
      </c>
    </row>
    <row r="3967" spans="2:5">
      <c r="B3967" s="7" t="s">
        <v>7914</v>
      </c>
      <c r="C3967" s="7">
        <v>532669</v>
      </c>
      <c r="D3967" s="7" t="s">
        <v>2213</v>
      </c>
      <c r="E3967" s="7" t="s">
        <v>2261</v>
      </c>
    </row>
    <row r="3968" spans="2:5">
      <c r="B3968" s="7" t="s">
        <v>7915</v>
      </c>
      <c r="C3968" s="7">
        <v>590030</v>
      </c>
      <c r="D3968" s="7" t="s">
        <v>7916</v>
      </c>
      <c r="E3968" s="7" t="s">
        <v>2721</v>
      </c>
    </row>
    <row r="3969" spans="2:5">
      <c r="B3969" s="7" t="s">
        <v>7917</v>
      </c>
      <c r="C3969" s="7">
        <v>523826</v>
      </c>
      <c r="D3969" s="7" t="s">
        <v>2213</v>
      </c>
      <c r="E3969" s="7" t="s">
        <v>2327</v>
      </c>
    </row>
    <row r="3970" spans="2:5">
      <c r="B3970" s="7" t="s">
        <v>7918</v>
      </c>
      <c r="C3970" s="7">
        <v>532025</v>
      </c>
      <c r="D3970" s="7" t="s">
        <v>2213</v>
      </c>
      <c r="E3970" s="7" t="s">
        <v>2216</v>
      </c>
    </row>
    <row r="3971" spans="2:5">
      <c r="B3971" s="7" t="s">
        <v>7919</v>
      </c>
      <c r="C3971" s="7">
        <v>530289</v>
      </c>
      <c r="D3971" s="7" t="s">
        <v>2213</v>
      </c>
      <c r="E3971" s="7" t="s">
        <v>2634</v>
      </c>
    </row>
    <row r="3972" spans="2:5">
      <c r="B3972" s="7" t="s">
        <v>7920</v>
      </c>
      <c r="C3972" s="7">
        <v>542376</v>
      </c>
      <c r="D3972" s="7" t="s">
        <v>7921</v>
      </c>
      <c r="E3972" s="7" t="s">
        <v>2196</v>
      </c>
    </row>
    <row r="3973" spans="2:5">
      <c r="B3973" s="7" t="s">
        <v>7922</v>
      </c>
      <c r="C3973" s="7">
        <v>541890</v>
      </c>
      <c r="D3973" s="7" t="s">
        <v>2213</v>
      </c>
      <c r="E3973" s="7" t="s">
        <v>2199</v>
      </c>
    </row>
    <row r="3974" spans="2:5">
      <c r="B3974" s="7" t="s">
        <v>7923</v>
      </c>
      <c r="C3974" s="7">
        <v>538920</v>
      </c>
      <c r="D3974" s="7" t="s">
        <v>2213</v>
      </c>
      <c r="E3974" s="7" t="s">
        <v>2235</v>
      </c>
    </row>
    <row r="3975" spans="2:5">
      <c r="B3975" s="7" t="s">
        <v>7924</v>
      </c>
      <c r="C3975" s="7" t="s">
        <v>2213</v>
      </c>
      <c r="D3975" s="7" t="s">
        <v>7925</v>
      </c>
      <c r="E3975" s="7" t="s">
        <v>2304</v>
      </c>
    </row>
    <row r="3976" spans="2:5">
      <c r="B3976" s="7" t="s">
        <v>7926</v>
      </c>
      <c r="C3976" s="7" t="s">
        <v>2213</v>
      </c>
      <c r="D3976" s="7" t="s">
        <v>7925</v>
      </c>
      <c r="E3976" s="7" t="s">
        <v>2304</v>
      </c>
    </row>
    <row r="3977" spans="2:5">
      <c r="B3977" s="7" t="s">
        <v>7927</v>
      </c>
      <c r="C3977" s="7">
        <v>524727</v>
      </c>
      <c r="D3977" s="7" t="s">
        <v>2213</v>
      </c>
      <c r="E3977" s="7" t="s">
        <v>2251</v>
      </c>
    </row>
    <row r="3978" spans="2:5">
      <c r="B3978" s="7" t="s">
        <v>7928</v>
      </c>
      <c r="C3978" s="7">
        <v>531370</v>
      </c>
      <c r="D3978" s="7" t="s">
        <v>2213</v>
      </c>
      <c r="E3978" s="7" t="s">
        <v>2199</v>
      </c>
    </row>
    <row r="3979" spans="2:5">
      <c r="B3979" s="7" t="s">
        <v>7929</v>
      </c>
      <c r="C3979" s="7">
        <v>540211</v>
      </c>
      <c r="D3979" s="7" t="s">
        <v>2213</v>
      </c>
      <c r="E3979" s="7" t="s">
        <v>2230</v>
      </c>
    </row>
    <row r="3980" spans="2:5">
      <c r="B3980" s="7" t="s">
        <v>7930</v>
      </c>
      <c r="C3980" s="7">
        <v>534425</v>
      </c>
      <c r="D3980" s="7" t="s">
        <v>7931</v>
      </c>
      <c r="E3980" s="7" t="s">
        <v>2702</v>
      </c>
    </row>
    <row r="3981" spans="2:5">
      <c r="B3981" s="7" t="s">
        <v>7932</v>
      </c>
      <c r="C3981" s="7">
        <v>513687</v>
      </c>
      <c r="D3981" s="7" t="s">
        <v>2213</v>
      </c>
      <c r="E3981" s="7" t="s">
        <v>2568</v>
      </c>
    </row>
    <row r="3982" spans="2:5">
      <c r="B3982" s="7" t="s">
        <v>7933</v>
      </c>
      <c r="C3982" s="7" t="s">
        <v>2213</v>
      </c>
      <c r="D3982" s="7" t="s">
        <v>7934</v>
      </c>
      <c r="E3982" s="7" t="s">
        <v>2224</v>
      </c>
    </row>
    <row r="3983" spans="2:5">
      <c r="B3983" s="7" t="s">
        <v>7935</v>
      </c>
      <c r="C3983" s="7">
        <v>531982</v>
      </c>
      <c r="D3983" s="7" t="s">
        <v>2213</v>
      </c>
      <c r="E3983" s="7" t="s">
        <v>2293</v>
      </c>
    </row>
    <row r="3984" spans="2:5">
      <c r="B3984" s="7" t="s">
        <v>7936</v>
      </c>
      <c r="C3984" s="7">
        <v>512153</v>
      </c>
      <c r="D3984" s="7" t="s">
        <v>2213</v>
      </c>
      <c r="E3984" s="7" t="s">
        <v>2634</v>
      </c>
    </row>
    <row r="3985" spans="2:5">
      <c r="B3985" s="7" t="s">
        <v>7937</v>
      </c>
      <c r="C3985" s="7">
        <v>512291</v>
      </c>
      <c r="D3985" s="7" t="s">
        <v>2213</v>
      </c>
      <c r="E3985" s="7" t="s">
        <v>2196</v>
      </c>
    </row>
    <row r="3986" spans="2:5">
      <c r="B3986" s="7" t="s">
        <v>7938</v>
      </c>
      <c r="C3986" s="7">
        <v>517166</v>
      </c>
      <c r="D3986" s="7" t="s">
        <v>2213</v>
      </c>
      <c r="E3986" s="7" t="s">
        <v>2755</v>
      </c>
    </row>
    <row r="3987" spans="2:5">
      <c r="B3987" s="7" t="s">
        <v>7939</v>
      </c>
      <c r="C3987" s="7">
        <v>542337</v>
      </c>
      <c r="D3987" s="7" t="s">
        <v>7940</v>
      </c>
      <c r="E3987" s="7" t="s">
        <v>2382</v>
      </c>
    </row>
    <row r="3988" spans="2:5">
      <c r="B3988" s="7" t="s">
        <v>7941</v>
      </c>
      <c r="C3988" s="7" t="s">
        <v>2213</v>
      </c>
      <c r="D3988" s="7" t="s">
        <v>7942</v>
      </c>
      <c r="E3988" s="7" t="s">
        <v>2382</v>
      </c>
    </row>
    <row r="3989" spans="2:5">
      <c r="B3989" s="7" t="s">
        <v>7943</v>
      </c>
      <c r="C3989" s="7">
        <v>526161</v>
      </c>
      <c r="D3989" s="7" t="s">
        <v>2213</v>
      </c>
      <c r="E3989" s="7" t="s">
        <v>2327</v>
      </c>
    </row>
    <row r="3990" spans="2:5">
      <c r="B3990" s="7" t="s">
        <v>7944</v>
      </c>
      <c r="C3990" s="7">
        <v>521082</v>
      </c>
      <c r="D3990" s="7" t="s">
        <v>7945</v>
      </c>
      <c r="E3990" s="7" t="s">
        <v>2228</v>
      </c>
    </row>
    <row r="3991" spans="2:5">
      <c r="B3991" s="7" t="s">
        <v>7946</v>
      </c>
      <c r="C3991" s="7">
        <v>526827</v>
      </c>
      <c r="D3991" s="7" t="s">
        <v>2213</v>
      </c>
      <c r="E3991" s="7" t="s">
        <v>2327</v>
      </c>
    </row>
    <row r="3992" spans="2:5">
      <c r="B3992" s="7" t="s">
        <v>7947</v>
      </c>
      <c r="C3992" s="7">
        <v>517214</v>
      </c>
      <c r="D3992" s="7" t="s">
        <v>7948</v>
      </c>
      <c r="E3992" s="7" t="s">
        <v>2359</v>
      </c>
    </row>
    <row r="3993" spans="2:5">
      <c r="B3993" s="7" t="s">
        <v>7949</v>
      </c>
      <c r="C3993" s="7">
        <v>500285</v>
      </c>
      <c r="D3993" s="7" t="s">
        <v>2213</v>
      </c>
      <c r="E3993" s="7" t="s">
        <v>4351</v>
      </c>
    </row>
    <row r="3994" spans="2:5">
      <c r="B3994" s="7" t="s">
        <v>7950</v>
      </c>
      <c r="C3994" s="7">
        <v>540084</v>
      </c>
      <c r="D3994" s="7" t="s">
        <v>2213</v>
      </c>
      <c r="E3994" s="7" t="s">
        <v>2216</v>
      </c>
    </row>
    <row r="3995" spans="2:5">
      <c r="B3995" s="7" t="s">
        <v>7951</v>
      </c>
      <c r="C3995" s="7">
        <v>532651</v>
      </c>
      <c r="D3995" s="7" t="s">
        <v>7952</v>
      </c>
      <c r="E3995" s="7" t="s">
        <v>2327</v>
      </c>
    </row>
    <row r="3996" spans="2:5">
      <c r="B3996" s="7" t="s">
        <v>7953</v>
      </c>
      <c r="C3996" s="7">
        <v>513414</v>
      </c>
      <c r="D3996" s="7" t="s">
        <v>7954</v>
      </c>
      <c r="E3996" s="7" t="s">
        <v>2245</v>
      </c>
    </row>
    <row r="3997" spans="2:5">
      <c r="B3997" s="7" t="s">
        <v>7955</v>
      </c>
      <c r="C3997" s="7">
        <v>500402</v>
      </c>
      <c r="D3997" s="7" t="s">
        <v>7956</v>
      </c>
      <c r="E3997" s="7" t="s">
        <v>2611</v>
      </c>
    </row>
    <row r="3998" spans="2:5">
      <c r="B3998" s="7" t="s">
        <v>7957</v>
      </c>
      <c r="C3998" s="7">
        <v>539221</v>
      </c>
      <c r="D3998" s="7" t="s">
        <v>2213</v>
      </c>
      <c r="E3998" s="7" t="s">
        <v>2228</v>
      </c>
    </row>
    <row r="3999" spans="2:5">
      <c r="B3999" s="7" t="s">
        <v>7958</v>
      </c>
      <c r="C3999" s="7">
        <v>539221</v>
      </c>
      <c r="D3999" s="7" t="s">
        <v>2213</v>
      </c>
      <c r="E3999" s="7" t="s">
        <v>2228</v>
      </c>
    </row>
    <row r="4000" spans="2:5">
      <c r="B4000" s="7" t="s">
        <v>7959</v>
      </c>
      <c r="C4000" s="7">
        <v>540079</v>
      </c>
      <c r="D4000" s="7" t="s">
        <v>2213</v>
      </c>
      <c r="E4000" s="7" t="s">
        <v>3133</v>
      </c>
    </row>
    <row r="4001" spans="2:5">
      <c r="B4001" s="7" t="s">
        <v>7960</v>
      </c>
      <c r="C4001" s="7">
        <v>540570</v>
      </c>
      <c r="D4001" s="7" t="s">
        <v>7961</v>
      </c>
      <c r="E4001" s="7" t="s">
        <v>7030</v>
      </c>
    </row>
    <row r="4002" spans="2:5">
      <c r="B4002" s="7" t="s">
        <v>7962</v>
      </c>
      <c r="C4002" s="7">
        <v>538402</v>
      </c>
      <c r="D4002" s="7" t="s">
        <v>2213</v>
      </c>
      <c r="E4002" s="7" t="s">
        <v>2230</v>
      </c>
    </row>
    <row r="4003" spans="2:5">
      <c r="B4003" s="7" t="s">
        <v>7963</v>
      </c>
      <c r="C4003" s="7">
        <v>530177</v>
      </c>
      <c r="D4003" s="7" t="s">
        <v>2213</v>
      </c>
      <c r="E4003" s="7" t="s">
        <v>2235</v>
      </c>
    </row>
    <row r="4004" spans="2:5">
      <c r="B4004" s="7" t="s">
        <v>7964</v>
      </c>
      <c r="C4004" s="7">
        <v>533121</v>
      </c>
      <c r="D4004" s="7" t="s">
        <v>7965</v>
      </c>
      <c r="E4004" s="7" t="s">
        <v>2199</v>
      </c>
    </row>
    <row r="4005" spans="2:5">
      <c r="B4005" s="7" t="s">
        <v>7966</v>
      </c>
      <c r="C4005" s="7">
        <v>526532</v>
      </c>
      <c r="D4005" s="7" t="s">
        <v>2213</v>
      </c>
      <c r="E4005" s="7" t="s">
        <v>2261</v>
      </c>
    </row>
    <row r="4006" spans="2:5">
      <c r="B4006" s="7" t="s">
        <v>7967</v>
      </c>
      <c r="C4006" s="7">
        <v>526532</v>
      </c>
      <c r="D4006" s="7" t="s">
        <v>2213</v>
      </c>
      <c r="E4006" s="7" t="s">
        <v>2261</v>
      </c>
    </row>
    <row r="4007" spans="2:5">
      <c r="B4007" s="7" t="s">
        <v>7968</v>
      </c>
      <c r="C4007" s="7">
        <v>530037</v>
      </c>
      <c r="D4007" s="7" t="s">
        <v>2213</v>
      </c>
      <c r="E4007" s="7" t="s">
        <v>2228</v>
      </c>
    </row>
    <row r="4008" spans="2:5">
      <c r="B4008" s="7" t="s">
        <v>7969</v>
      </c>
      <c r="C4008" s="7">
        <v>532842</v>
      </c>
      <c r="D4008" s="7" t="s">
        <v>7970</v>
      </c>
      <c r="E4008" s="7" t="s">
        <v>2261</v>
      </c>
    </row>
    <row r="4009" spans="2:5">
      <c r="B4009" s="7" t="s">
        <v>7971</v>
      </c>
      <c r="C4009" s="7">
        <v>514248</v>
      </c>
      <c r="D4009" s="7" t="s">
        <v>2213</v>
      </c>
      <c r="E4009" s="7" t="s">
        <v>2261</v>
      </c>
    </row>
    <row r="4010" spans="2:5">
      <c r="B4010" s="7" t="s">
        <v>7972</v>
      </c>
      <c r="C4010" s="7">
        <v>535601</v>
      </c>
      <c r="D4010" s="7" t="s">
        <v>7973</v>
      </c>
      <c r="E4010" s="7" t="s">
        <v>2639</v>
      </c>
    </row>
    <row r="4011" spans="2:5">
      <c r="B4011" s="7" t="s">
        <v>7974</v>
      </c>
      <c r="C4011" s="7">
        <v>523756</v>
      </c>
      <c r="D4011" s="7" t="s">
        <v>7975</v>
      </c>
      <c r="E4011" s="7" t="s">
        <v>2230</v>
      </c>
    </row>
    <row r="4012" spans="2:5">
      <c r="B4012" s="7" t="s">
        <v>7976</v>
      </c>
      <c r="C4012" s="7">
        <v>539217</v>
      </c>
      <c r="D4012" s="7" t="s">
        <v>2213</v>
      </c>
      <c r="E4012" s="7" t="s">
        <v>2233</v>
      </c>
    </row>
    <row r="4013" spans="2:5">
      <c r="B4013" s="7" t="s">
        <v>7977</v>
      </c>
      <c r="C4013" s="7">
        <v>503806</v>
      </c>
      <c r="D4013" s="7" t="s">
        <v>7978</v>
      </c>
      <c r="E4013" s="7" t="s">
        <v>2228</v>
      </c>
    </row>
    <row r="4014" spans="2:5">
      <c r="B4014" s="7" t="s">
        <v>7979</v>
      </c>
      <c r="C4014" s="7">
        <v>534680</v>
      </c>
      <c r="D4014" s="7" t="s">
        <v>2213</v>
      </c>
      <c r="E4014" s="7" t="s">
        <v>2271</v>
      </c>
    </row>
    <row r="4015" spans="2:5">
      <c r="B4015" s="7" t="s">
        <v>7980</v>
      </c>
      <c r="C4015" s="7">
        <v>530943</v>
      </c>
      <c r="D4015" s="7" t="s">
        <v>7981</v>
      </c>
      <c r="E4015" s="7" t="s">
        <v>2216</v>
      </c>
    </row>
    <row r="4016" spans="2:5">
      <c r="B4016" s="7" t="s">
        <v>7982</v>
      </c>
      <c r="C4016" s="7">
        <v>538863</v>
      </c>
      <c r="D4016" s="7" t="s">
        <v>2213</v>
      </c>
      <c r="E4016" s="7" t="s">
        <v>2230</v>
      </c>
    </row>
    <row r="4017" spans="2:5">
      <c r="B4017" s="7" t="s">
        <v>7983</v>
      </c>
      <c r="C4017" s="7">
        <v>531322</v>
      </c>
      <c r="D4017" s="7" t="s">
        <v>7984</v>
      </c>
      <c r="E4017" s="7" t="s">
        <v>2423</v>
      </c>
    </row>
    <row r="4018" spans="2:5">
      <c r="B4018" s="7" t="s">
        <v>7985</v>
      </c>
      <c r="C4018" s="7">
        <v>514442</v>
      </c>
      <c r="D4018" s="7" t="s">
        <v>2213</v>
      </c>
      <c r="E4018" s="7" t="s">
        <v>2333</v>
      </c>
    </row>
    <row r="4019" spans="2:5">
      <c r="B4019" s="7" t="s">
        <v>7986</v>
      </c>
      <c r="C4019" s="7">
        <v>539363</v>
      </c>
      <c r="D4019" s="7" t="s">
        <v>2213</v>
      </c>
      <c r="E4019" s="7" t="s">
        <v>2299</v>
      </c>
    </row>
    <row r="4020" spans="2:5">
      <c r="B4020" s="7" t="s">
        <v>7987</v>
      </c>
      <c r="C4020" s="7">
        <v>539363</v>
      </c>
      <c r="D4020" s="7" t="s">
        <v>2213</v>
      </c>
      <c r="E4020" s="7" t="s">
        <v>2299</v>
      </c>
    </row>
    <row r="4021" spans="2:5">
      <c r="B4021" s="7" t="s">
        <v>7988</v>
      </c>
      <c r="C4021" s="7" t="s">
        <v>2213</v>
      </c>
      <c r="D4021" s="7" t="s">
        <v>7989</v>
      </c>
      <c r="E4021" s="7" t="s">
        <v>2224</v>
      </c>
    </row>
    <row r="4022" spans="2:5">
      <c r="B4022" s="7" t="s">
        <v>7990</v>
      </c>
      <c r="C4022" s="7">
        <v>521161</v>
      </c>
      <c r="D4022" s="7" t="s">
        <v>2213</v>
      </c>
      <c r="E4022" s="7" t="s">
        <v>2228</v>
      </c>
    </row>
    <row r="4023" spans="2:5">
      <c r="B4023" s="7" t="s">
        <v>7991</v>
      </c>
      <c r="C4023" s="7">
        <v>521234</v>
      </c>
      <c r="D4023" s="7" t="s">
        <v>2213</v>
      </c>
      <c r="E4023" s="7" t="s">
        <v>2228</v>
      </c>
    </row>
    <row r="4024" spans="2:5">
      <c r="B4024" s="7" t="s">
        <v>7992</v>
      </c>
      <c r="C4024" s="7">
        <v>521178</v>
      </c>
      <c r="D4024" s="7" t="s">
        <v>2213</v>
      </c>
      <c r="E4024" s="7" t="s">
        <v>2228</v>
      </c>
    </row>
    <row r="4025" spans="2:5">
      <c r="B4025" s="7" t="s">
        <v>7993</v>
      </c>
      <c r="C4025" s="7">
        <v>515081</v>
      </c>
      <c r="D4025" s="7" t="s">
        <v>2213</v>
      </c>
      <c r="E4025" s="7" t="s">
        <v>2741</v>
      </c>
    </row>
    <row r="4026" spans="2:5">
      <c r="B4026" s="7" t="s">
        <v>7994</v>
      </c>
      <c r="C4026" s="7">
        <v>513605</v>
      </c>
      <c r="D4026" s="7" t="s">
        <v>7995</v>
      </c>
      <c r="E4026" s="7" t="s">
        <v>2536</v>
      </c>
    </row>
    <row r="4027" spans="2:5">
      <c r="B4027" s="7" t="s">
        <v>7996</v>
      </c>
      <c r="C4027" s="7">
        <v>523222</v>
      </c>
      <c r="D4027" s="7" t="s">
        <v>2213</v>
      </c>
      <c r="E4027" s="7" t="s">
        <v>2352</v>
      </c>
    </row>
    <row r="4028" spans="2:5">
      <c r="B4028" s="7" t="s">
        <v>7997</v>
      </c>
      <c r="C4028" s="7">
        <v>536799</v>
      </c>
      <c r="D4028" s="7" t="s">
        <v>2213</v>
      </c>
      <c r="E4028" s="7" t="s">
        <v>2230</v>
      </c>
    </row>
    <row r="4029" spans="2:5">
      <c r="B4029" s="7" t="s">
        <v>7998</v>
      </c>
      <c r="C4029" s="7">
        <v>533569</v>
      </c>
      <c r="D4029" s="7" t="s">
        <v>7999</v>
      </c>
      <c r="E4029" s="7" t="s">
        <v>2327</v>
      </c>
    </row>
    <row r="4030" spans="2:5">
      <c r="B4030" s="7" t="s">
        <v>8000</v>
      </c>
      <c r="C4030" s="7">
        <v>540914</v>
      </c>
      <c r="D4030" s="7" t="s">
        <v>2213</v>
      </c>
      <c r="E4030" s="7" t="s">
        <v>2235</v>
      </c>
    </row>
    <row r="4031" spans="2:5">
      <c r="B4031" s="7" t="s">
        <v>8001</v>
      </c>
      <c r="C4031" s="7">
        <v>524636</v>
      </c>
      <c r="D4031" s="7" t="s">
        <v>2213</v>
      </c>
      <c r="E4031" s="7" t="s">
        <v>2251</v>
      </c>
    </row>
    <row r="4032" spans="2:5">
      <c r="B4032" s="7" t="s">
        <v>8002</v>
      </c>
      <c r="C4032" s="7">
        <v>530821</v>
      </c>
      <c r="D4032" s="7" t="s">
        <v>2213</v>
      </c>
      <c r="E4032" s="7" t="s">
        <v>2299</v>
      </c>
    </row>
    <row r="4033" spans="2:5">
      <c r="B4033" s="7" t="s">
        <v>8003</v>
      </c>
      <c r="C4033" s="7">
        <v>539026</v>
      </c>
      <c r="D4033" s="7" t="s">
        <v>2213</v>
      </c>
      <c r="E4033" s="7" t="s">
        <v>2196</v>
      </c>
    </row>
    <row r="4034" spans="2:5">
      <c r="B4034" s="7" t="s">
        <v>8004</v>
      </c>
      <c r="C4034" s="7">
        <v>531723</v>
      </c>
      <c r="D4034" s="7" t="s">
        <v>8005</v>
      </c>
      <c r="E4034" s="7" t="s">
        <v>2196</v>
      </c>
    </row>
    <row r="4035" spans="2:5">
      <c r="B4035" s="7" t="s">
        <v>8004</v>
      </c>
      <c r="C4035" s="7">
        <v>570005</v>
      </c>
      <c r="D4035" s="7" t="s">
        <v>8006</v>
      </c>
      <c r="E4035" s="7" t="s">
        <v>2196</v>
      </c>
    </row>
    <row r="4036" spans="2:5">
      <c r="B4036" s="7" t="s">
        <v>8007</v>
      </c>
      <c r="C4036" s="7">
        <v>504180</v>
      </c>
      <c r="D4036" s="7" t="s">
        <v>2213</v>
      </c>
      <c r="E4036" s="7" t="s">
        <v>2230</v>
      </c>
    </row>
    <row r="4037" spans="2:5">
      <c r="B4037" s="7" t="s">
        <v>8008</v>
      </c>
      <c r="C4037" s="7">
        <v>511700</v>
      </c>
      <c r="D4037" s="7" t="s">
        <v>2213</v>
      </c>
      <c r="E4037" s="7" t="s">
        <v>2230</v>
      </c>
    </row>
    <row r="4038" spans="2:5">
      <c r="B4038" s="7" t="s">
        <v>8009</v>
      </c>
      <c r="C4038" s="7">
        <v>580001</v>
      </c>
      <c r="D4038" s="7" t="s">
        <v>2213</v>
      </c>
      <c r="E4038" s="7" t="s">
        <v>2531</v>
      </c>
    </row>
    <row r="4039" spans="2:5">
      <c r="B4039" s="7" t="s">
        <v>8010</v>
      </c>
      <c r="C4039" s="7">
        <v>530017</v>
      </c>
      <c r="D4039" s="7" t="s">
        <v>8011</v>
      </c>
      <c r="E4039" s="7" t="s">
        <v>2261</v>
      </c>
    </row>
    <row r="4040" spans="2:5">
      <c r="B4040" s="7" t="s">
        <v>8012</v>
      </c>
      <c r="C4040" s="7">
        <v>523351</v>
      </c>
      <c r="D4040" s="7" t="s">
        <v>2213</v>
      </c>
      <c r="E4040" s="7" t="s">
        <v>2373</v>
      </c>
    </row>
    <row r="4041" spans="2:5">
      <c r="B4041" s="7" t="s">
        <v>8013</v>
      </c>
      <c r="C4041" s="7">
        <v>523351</v>
      </c>
      <c r="D4041" s="7" t="s">
        <v>2213</v>
      </c>
      <c r="E4041" s="7" t="s">
        <v>2373</v>
      </c>
    </row>
    <row r="4042" spans="2:5">
      <c r="B4042" s="7" t="s">
        <v>8014</v>
      </c>
      <c r="C4042" s="7">
        <v>526231</v>
      </c>
      <c r="D4042" s="7" t="s">
        <v>2213</v>
      </c>
      <c r="E4042" s="7" t="s">
        <v>2261</v>
      </c>
    </row>
    <row r="4043" spans="2:5">
      <c r="B4043" s="7" t="s">
        <v>8015</v>
      </c>
      <c r="C4043" s="7">
        <v>530931</v>
      </c>
      <c r="D4043" s="7" t="s">
        <v>2213</v>
      </c>
      <c r="E4043" s="7" t="s">
        <v>2408</v>
      </c>
    </row>
    <row r="4044" spans="2:5">
      <c r="B4044" s="7" t="s">
        <v>8016</v>
      </c>
      <c r="C4044" s="7">
        <v>530931</v>
      </c>
      <c r="D4044" s="7" t="s">
        <v>2213</v>
      </c>
      <c r="E4044" s="7" t="s">
        <v>2408</v>
      </c>
    </row>
    <row r="4045" spans="2:5">
      <c r="B4045" s="7" t="s">
        <v>8017</v>
      </c>
      <c r="C4045" s="7">
        <v>506105</v>
      </c>
      <c r="D4045" s="7" t="s">
        <v>2213</v>
      </c>
      <c r="E4045" s="7" t="s">
        <v>2233</v>
      </c>
    </row>
    <row r="4046" spans="2:5">
      <c r="B4046" s="7" t="s">
        <v>8018</v>
      </c>
      <c r="C4046" s="7">
        <v>540575</v>
      </c>
      <c r="D4046" s="7" t="s">
        <v>8019</v>
      </c>
      <c r="E4046" s="7" t="s">
        <v>2226</v>
      </c>
    </row>
    <row r="4047" spans="2:5">
      <c r="B4047" s="7" t="s">
        <v>8020</v>
      </c>
      <c r="C4047" s="7">
        <v>539255</v>
      </c>
      <c r="D4047" s="7" t="s">
        <v>2213</v>
      </c>
      <c r="E4047" s="7" t="s">
        <v>2256</v>
      </c>
    </row>
    <row r="4048" spans="2:5">
      <c r="B4048" s="7" t="s">
        <v>8021</v>
      </c>
      <c r="C4048" s="7">
        <v>516022</v>
      </c>
      <c r="D4048" s="7" t="s">
        <v>8022</v>
      </c>
      <c r="E4048" s="7" t="s">
        <v>2207</v>
      </c>
    </row>
    <row r="4049" spans="2:5">
      <c r="B4049" s="7" t="s">
        <v>8023</v>
      </c>
      <c r="C4049" s="7">
        <v>531616</v>
      </c>
      <c r="D4049" s="7" t="s">
        <v>2213</v>
      </c>
      <c r="E4049" s="7" t="s">
        <v>2199</v>
      </c>
    </row>
    <row r="4050" spans="2:5">
      <c r="B4050" s="7" t="s">
        <v>8024</v>
      </c>
      <c r="C4050" s="7">
        <v>538733</v>
      </c>
      <c r="D4050" s="7" t="s">
        <v>2213</v>
      </c>
      <c r="E4050" s="7" t="s">
        <v>4459</v>
      </c>
    </row>
    <row r="4051" spans="2:5">
      <c r="B4051" s="7" t="s">
        <v>8025</v>
      </c>
      <c r="C4051" s="7">
        <v>517548</v>
      </c>
      <c r="D4051" s="7" t="s">
        <v>2213</v>
      </c>
      <c r="E4051" s="7" t="s">
        <v>2235</v>
      </c>
    </row>
    <row r="4052" spans="2:5">
      <c r="B4052" s="7" t="s">
        <v>8026</v>
      </c>
      <c r="C4052" s="7">
        <v>520155</v>
      </c>
      <c r="D4052" s="7" t="s">
        <v>2213</v>
      </c>
      <c r="E4052" s="7" t="s">
        <v>2349</v>
      </c>
    </row>
    <row r="4053" spans="2:5">
      <c r="B4053" s="7" t="s">
        <v>8027</v>
      </c>
      <c r="C4053" s="7">
        <v>500112</v>
      </c>
      <c r="D4053" s="7" t="s">
        <v>8028</v>
      </c>
      <c r="E4053" s="7" t="s">
        <v>2531</v>
      </c>
    </row>
    <row r="4054" spans="2:5">
      <c r="B4054" s="7" t="s">
        <v>8029</v>
      </c>
      <c r="C4054" s="7">
        <v>500113</v>
      </c>
      <c r="D4054" s="7" t="s">
        <v>8030</v>
      </c>
      <c r="E4054" s="7" t="s">
        <v>2245</v>
      </c>
    </row>
    <row r="4055" spans="2:5">
      <c r="B4055" s="7" t="s">
        <v>8031</v>
      </c>
      <c r="C4055" s="7">
        <v>500113</v>
      </c>
      <c r="D4055" s="7" t="s">
        <v>8030</v>
      </c>
      <c r="E4055" s="7" t="s">
        <v>2245</v>
      </c>
    </row>
    <row r="4056" spans="2:5">
      <c r="B4056" s="7" t="s">
        <v>8032</v>
      </c>
      <c r="C4056" s="7" t="s">
        <v>2213</v>
      </c>
      <c r="D4056" s="7" t="s">
        <v>8033</v>
      </c>
      <c r="E4056" s="7" t="s">
        <v>2224</v>
      </c>
    </row>
    <row r="4057" spans="2:5">
      <c r="B4057" s="7" t="s">
        <v>8034</v>
      </c>
      <c r="C4057" s="7">
        <v>534748</v>
      </c>
      <c r="D4057" s="7" t="s">
        <v>8035</v>
      </c>
      <c r="E4057" s="7" t="s">
        <v>2245</v>
      </c>
    </row>
    <row r="4058" spans="2:5">
      <c r="B4058" s="7" t="s">
        <v>8036</v>
      </c>
      <c r="C4058" s="7">
        <v>534748</v>
      </c>
      <c r="D4058" s="7" t="s">
        <v>8035</v>
      </c>
      <c r="E4058" s="7" t="s">
        <v>2245</v>
      </c>
    </row>
    <row r="4059" spans="2:5">
      <c r="B4059" s="7" t="s">
        <v>8037</v>
      </c>
      <c r="C4059" s="7">
        <v>513173</v>
      </c>
      <c r="D4059" s="7" t="s">
        <v>2213</v>
      </c>
      <c r="E4059" s="7" t="s">
        <v>2299</v>
      </c>
    </row>
    <row r="4060" spans="2:5">
      <c r="B4060" s="7" t="s">
        <v>8038</v>
      </c>
      <c r="C4060" s="7">
        <v>504717</v>
      </c>
      <c r="D4060" s="7" t="s">
        <v>8039</v>
      </c>
      <c r="E4060" s="7" t="s">
        <v>6086</v>
      </c>
    </row>
    <row r="4061" spans="2:5">
      <c r="B4061" s="7" t="s">
        <v>8040</v>
      </c>
      <c r="C4061" s="7">
        <v>513262</v>
      </c>
      <c r="D4061" s="7" t="s">
        <v>8041</v>
      </c>
      <c r="E4061" s="7" t="s">
        <v>2568</v>
      </c>
    </row>
    <row r="4062" spans="2:5">
      <c r="B4062" s="7" t="s">
        <v>8042</v>
      </c>
      <c r="C4062" s="7">
        <v>513517</v>
      </c>
      <c r="D4062" s="7" t="s">
        <v>2213</v>
      </c>
      <c r="E4062" s="7" t="s">
        <v>3133</v>
      </c>
    </row>
    <row r="4063" spans="2:5">
      <c r="B4063" s="7" t="s">
        <v>8043</v>
      </c>
      <c r="C4063" s="7">
        <v>500399</v>
      </c>
      <c r="D4063" s="7" t="s">
        <v>2213</v>
      </c>
      <c r="E4063" s="7" t="s">
        <v>2245</v>
      </c>
    </row>
    <row r="4064" spans="2:5">
      <c r="B4064" s="7" t="s">
        <v>8044</v>
      </c>
      <c r="C4064" s="7">
        <v>533316</v>
      </c>
      <c r="D4064" s="7" t="s">
        <v>8045</v>
      </c>
      <c r="E4064" s="7" t="s">
        <v>2379</v>
      </c>
    </row>
    <row r="4065" spans="2:5">
      <c r="B4065" s="7" t="s">
        <v>8046</v>
      </c>
      <c r="C4065" s="7">
        <v>526071</v>
      </c>
      <c r="D4065" s="7" t="s">
        <v>2213</v>
      </c>
      <c r="E4065" s="7" t="s">
        <v>2196</v>
      </c>
    </row>
    <row r="4066" spans="2:5">
      <c r="B4066" s="7" t="s">
        <v>8047</v>
      </c>
      <c r="C4066" s="7">
        <v>526071</v>
      </c>
      <c r="D4066" s="7" t="s">
        <v>2213</v>
      </c>
      <c r="E4066" s="7" t="s">
        <v>2196</v>
      </c>
    </row>
    <row r="4067" spans="2:5">
      <c r="B4067" s="7" t="s">
        <v>8048</v>
      </c>
      <c r="C4067" s="7">
        <v>536738</v>
      </c>
      <c r="D4067" s="7" t="s">
        <v>2213</v>
      </c>
      <c r="E4067" s="7" t="s">
        <v>2196</v>
      </c>
    </row>
    <row r="4068" spans="2:5">
      <c r="B4068" s="7" t="s">
        <v>8049</v>
      </c>
      <c r="C4068" s="7">
        <v>531509</v>
      </c>
      <c r="D4068" s="7" t="s">
        <v>2213</v>
      </c>
      <c r="E4068" s="7" t="s">
        <v>2196</v>
      </c>
    </row>
    <row r="4069" spans="2:5">
      <c r="B4069" s="7" t="s">
        <v>8050</v>
      </c>
      <c r="C4069" s="7">
        <v>526500</v>
      </c>
      <c r="D4069" s="7" t="s">
        <v>2213</v>
      </c>
      <c r="E4069" s="7" t="s">
        <v>2414</v>
      </c>
    </row>
    <row r="4070" spans="2:5">
      <c r="B4070" s="7" t="s">
        <v>8051</v>
      </c>
      <c r="C4070" s="7">
        <v>508963</v>
      </c>
      <c r="D4070" s="7" t="s">
        <v>8052</v>
      </c>
      <c r="E4070" s="7" t="s">
        <v>2230</v>
      </c>
    </row>
    <row r="4071" spans="2:5">
      <c r="B4071" s="7" t="s">
        <v>8053</v>
      </c>
      <c r="C4071" s="7">
        <v>531628</v>
      </c>
      <c r="D4071" s="7" t="s">
        <v>2213</v>
      </c>
      <c r="E4071" s="7" t="s">
        <v>2228</v>
      </c>
    </row>
    <row r="4072" spans="2:5">
      <c r="B4072" s="7" t="s">
        <v>8054</v>
      </c>
      <c r="C4072" s="7">
        <v>530759</v>
      </c>
      <c r="D4072" s="7" t="s">
        <v>8055</v>
      </c>
      <c r="E4072" s="7" t="s">
        <v>2568</v>
      </c>
    </row>
    <row r="4073" spans="2:5">
      <c r="B4073" s="7" t="s">
        <v>8056</v>
      </c>
      <c r="C4073" s="7">
        <v>532374</v>
      </c>
      <c r="D4073" s="7" t="s">
        <v>8057</v>
      </c>
      <c r="E4073" s="7" t="s">
        <v>3160</v>
      </c>
    </row>
    <row r="4074" spans="2:5">
      <c r="B4074" s="7" t="s">
        <v>8058</v>
      </c>
      <c r="C4074" s="7">
        <v>513151</v>
      </c>
      <c r="D4074" s="7" t="s">
        <v>8059</v>
      </c>
      <c r="E4074" s="7" t="s">
        <v>2228</v>
      </c>
    </row>
    <row r="4075" spans="2:5">
      <c r="B4075" s="7" t="s">
        <v>8060</v>
      </c>
      <c r="C4075" s="7">
        <v>513151</v>
      </c>
      <c r="D4075" s="7" t="s">
        <v>8061</v>
      </c>
      <c r="E4075" s="7" t="s">
        <v>2228</v>
      </c>
    </row>
    <row r="4076" spans="2:5">
      <c r="B4076" s="7" t="s">
        <v>8062</v>
      </c>
      <c r="C4076" s="7">
        <v>532730</v>
      </c>
      <c r="D4076" s="7" t="s">
        <v>8063</v>
      </c>
      <c r="E4076" s="7" t="s">
        <v>2228</v>
      </c>
    </row>
    <row r="4077" spans="2:5">
      <c r="B4077" s="7" t="s">
        <v>8064</v>
      </c>
      <c r="C4077" s="7">
        <v>504959</v>
      </c>
      <c r="D4077" s="7" t="s">
        <v>2213</v>
      </c>
      <c r="E4077" s="7" t="s">
        <v>2221</v>
      </c>
    </row>
    <row r="4078" spans="2:5">
      <c r="B4078" s="7" t="s">
        <v>8065</v>
      </c>
      <c r="C4078" s="7">
        <v>530495</v>
      </c>
      <c r="D4078" s="7" t="s">
        <v>2213</v>
      </c>
      <c r="E4078" s="7" t="s">
        <v>2235</v>
      </c>
    </row>
    <row r="4079" spans="2:5">
      <c r="B4079" s="7" t="s">
        <v>8066</v>
      </c>
      <c r="C4079" s="7">
        <v>532531</v>
      </c>
      <c r="D4079" s="7" t="s">
        <v>8067</v>
      </c>
      <c r="E4079" s="7" t="s">
        <v>2251</v>
      </c>
    </row>
    <row r="4080" spans="2:5">
      <c r="B4080" s="7" t="s">
        <v>8068</v>
      </c>
      <c r="C4080" s="7">
        <v>530611</v>
      </c>
      <c r="D4080" s="7" t="s">
        <v>2213</v>
      </c>
      <c r="E4080" s="7" t="s">
        <v>2333</v>
      </c>
    </row>
    <row r="4081" spans="2:5">
      <c r="B4081" s="7" t="s">
        <v>8069</v>
      </c>
      <c r="C4081" s="7">
        <v>526951</v>
      </c>
      <c r="D4081" s="7" t="s">
        <v>2213</v>
      </c>
      <c r="E4081" s="7" t="s">
        <v>2708</v>
      </c>
    </row>
    <row r="4082" spans="2:5">
      <c r="B4082" s="7" t="s">
        <v>8070</v>
      </c>
      <c r="C4082" s="7" t="s">
        <v>2213</v>
      </c>
      <c r="D4082" s="7" t="s">
        <v>8071</v>
      </c>
      <c r="E4082" s="7" t="s">
        <v>2708</v>
      </c>
    </row>
    <row r="4083" spans="2:5">
      <c r="B4083" s="7" t="s">
        <v>8072</v>
      </c>
      <c r="C4083" s="7">
        <v>532348</v>
      </c>
      <c r="D4083" s="7" t="s">
        <v>2213</v>
      </c>
      <c r="E4083" s="7" t="s">
        <v>2306</v>
      </c>
    </row>
    <row r="4084" spans="2:5">
      <c r="B4084" s="7" t="s">
        <v>8073</v>
      </c>
      <c r="C4084" s="7">
        <v>530231</v>
      </c>
      <c r="D4084" s="7" t="s">
        <v>2213</v>
      </c>
      <c r="E4084" s="7" t="s">
        <v>2228</v>
      </c>
    </row>
    <row r="4085" spans="2:5">
      <c r="B4085" s="7" t="s">
        <v>8074</v>
      </c>
      <c r="C4085" s="7">
        <v>517168</v>
      </c>
      <c r="D4085" s="7" t="s">
        <v>8075</v>
      </c>
      <c r="E4085" s="7" t="s">
        <v>2568</v>
      </c>
    </row>
    <row r="4086" spans="2:5">
      <c r="B4086" s="7" t="s">
        <v>8076</v>
      </c>
      <c r="C4086" s="7">
        <v>511024</v>
      </c>
      <c r="D4086" s="7" t="s">
        <v>2213</v>
      </c>
      <c r="E4086" s="7" t="s">
        <v>2634</v>
      </c>
    </row>
    <row r="4087" spans="2:5">
      <c r="B4087" s="7" t="s">
        <v>8077</v>
      </c>
      <c r="C4087" s="7">
        <v>538714</v>
      </c>
      <c r="D4087" s="7" t="s">
        <v>2213</v>
      </c>
      <c r="E4087" s="7" t="s">
        <v>2230</v>
      </c>
    </row>
    <row r="4088" spans="2:5">
      <c r="B4088" s="7" t="s">
        <v>8078</v>
      </c>
      <c r="C4088" s="7">
        <v>506003</v>
      </c>
      <c r="D4088" s="7" t="s">
        <v>2213</v>
      </c>
      <c r="E4088" s="7" t="s">
        <v>2518</v>
      </c>
    </row>
    <row r="4089" spans="2:5">
      <c r="B4089" s="7" t="s">
        <v>8079</v>
      </c>
      <c r="C4089" s="7">
        <v>506655</v>
      </c>
      <c r="D4089" s="7" t="s">
        <v>8080</v>
      </c>
      <c r="E4089" s="7" t="s">
        <v>2373</v>
      </c>
    </row>
    <row r="4090" spans="2:5">
      <c r="B4090" s="7" t="s">
        <v>8081</v>
      </c>
      <c r="C4090" s="7">
        <v>521113</v>
      </c>
      <c r="D4090" s="7" t="s">
        <v>2213</v>
      </c>
      <c r="E4090" s="7" t="s">
        <v>2228</v>
      </c>
    </row>
    <row r="4091" spans="2:5">
      <c r="B4091" s="7" t="s">
        <v>8082</v>
      </c>
      <c r="C4091" s="7">
        <v>540318</v>
      </c>
      <c r="D4091" s="7" t="s">
        <v>2213</v>
      </c>
      <c r="E4091" s="7" t="s">
        <v>2228</v>
      </c>
    </row>
    <row r="4092" spans="2:5">
      <c r="B4092" s="7" t="s">
        <v>8083</v>
      </c>
      <c r="C4092" s="7">
        <v>511654</v>
      </c>
      <c r="D4092" s="7" t="s">
        <v>2213</v>
      </c>
      <c r="E4092" s="7" t="s">
        <v>2230</v>
      </c>
    </row>
    <row r="4093" spans="2:5">
      <c r="B4093" s="7" t="s">
        <v>8084</v>
      </c>
      <c r="C4093" s="7">
        <v>542683</v>
      </c>
      <c r="D4093" s="7" t="s">
        <v>8085</v>
      </c>
      <c r="E4093" s="7" t="s">
        <v>2359</v>
      </c>
    </row>
    <row r="4094" spans="2:5">
      <c r="B4094" s="7" t="s">
        <v>8086</v>
      </c>
      <c r="C4094" s="7">
        <v>539117</v>
      </c>
      <c r="D4094" s="7" t="s">
        <v>2213</v>
      </c>
      <c r="E4094" s="7" t="s">
        <v>2230</v>
      </c>
    </row>
    <row r="4095" spans="2:5">
      <c r="B4095" s="7" t="s">
        <v>8087</v>
      </c>
      <c r="C4095" s="7">
        <v>517224</v>
      </c>
      <c r="D4095" s="7" t="s">
        <v>8088</v>
      </c>
      <c r="E4095" s="7" t="s">
        <v>3133</v>
      </c>
    </row>
    <row r="4096" spans="2:5">
      <c r="B4096" s="7" t="s">
        <v>8089</v>
      </c>
      <c r="C4096" s="7">
        <v>524542</v>
      </c>
      <c r="D4096" s="7" t="s">
        <v>2213</v>
      </c>
      <c r="E4096" s="7" t="s">
        <v>2411</v>
      </c>
    </row>
    <row r="4097" spans="2:5">
      <c r="B4097" s="7" t="s">
        <v>8090</v>
      </c>
      <c r="C4097" s="7">
        <v>508969</v>
      </c>
      <c r="D4097" s="7" t="s">
        <v>2213</v>
      </c>
      <c r="E4097" s="7" t="s">
        <v>2230</v>
      </c>
    </row>
    <row r="4098" spans="2:5">
      <c r="B4098" s="7" t="s">
        <v>8091</v>
      </c>
      <c r="C4098" s="7">
        <v>530419</v>
      </c>
      <c r="D4098" s="7" t="s">
        <v>2213</v>
      </c>
      <c r="E4098" s="7" t="s">
        <v>2196</v>
      </c>
    </row>
    <row r="4099" spans="2:5">
      <c r="B4099" s="7" t="s">
        <v>8092</v>
      </c>
      <c r="C4099" s="7">
        <v>514211</v>
      </c>
      <c r="D4099" s="7" t="s">
        <v>8093</v>
      </c>
      <c r="E4099" s="7" t="s">
        <v>2228</v>
      </c>
    </row>
    <row r="4100" spans="2:5">
      <c r="B4100" s="7" t="s">
        <v>8094</v>
      </c>
      <c r="C4100" s="7">
        <v>530445</v>
      </c>
      <c r="D4100" s="7" t="s">
        <v>2213</v>
      </c>
      <c r="E4100" s="7" t="s">
        <v>2235</v>
      </c>
    </row>
    <row r="4101" spans="2:5">
      <c r="B4101" s="7" t="s">
        <v>8095</v>
      </c>
      <c r="C4101" s="7" t="s">
        <v>2213</v>
      </c>
      <c r="D4101" s="7" t="s">
        <v>8096</v>
      </c>
      <c r="E4101" s="7" t="s">
        <v>2224</v>
      </c>
    </row>
    <row r="4102" spans="2:5">
      <c r="B4102" s="7" t="s">
        <v>8097</v>
      </c>
      <c r="C4102" s="7">
        <v>533306</v>
      </c>
      <c r="D4102" s="7" t="s">
        <v>8098</v>
      </c>
      <c r="E4102" s="7" t="s">
        <v>2233</v>
      </c>
    </row>
    <row r="4103" spans="2:5">
      <c r="B4103" s="7" t="s">
        <v>8099</v>
      </c>
      <c r="C4103" s="7">
        <v>532154</v>
      </c>
      <c r="D4103" s="7" t="s">
        <v>2213</v>
      </c>
      <c r="E4103" s="7" t="s">
        <v>2634</v>
      </c>
    </row>
    <row r="4104" spans="2:5">
      <c r="B4104" s="7" t="s">
        <v>8100</v>
      </c>
      <c r="C4104" s="7">
        <v>532872</v>
      </c>
      <c r="D4104" s="7" t="s">
        <v>8101</v>
      </c>
      <c r="E4104" s="7" t="s">
        <v>2251</v>
      </c>
    </row>
    <row r="4105" spans="2:5">
      <c r="B4105" s="7" t="s">
        <v>8102</v>
      </c>
      <c r="C4105" s="7">
        <v>524715</v>
      </c>
      <c r="D4105" s="7" t="s">
        <v>8103</v>
      </c>
      <c r="E4105" s="7" t="s">
        <v>2251</v>
      </c>
    </row>
    <row r="4106" spans="2:5">
      <c r="B4106" s="7" t="s">
        <v>8104</v>
      </c>
      <c r="C4106" s="7">
        <v>542025</v>
      </c>
      <c r="D4106" s="7" t="s">
        <v>2213</v>
      </c>
      <c r="E4106" s="7" t="s">
        <v>2235</v>
      </c>
    </row>
    <row r="4107" spans="2:5">
      <c r="B4107" s="7" t="s">
        <v>8105</v>
      </c>
      <c r="C4107" s="7">
        <v>517403</v>
      </c>
      <c r="D4107" s="7" t="s">
        <v>2213</v>
      </c>
      <c r="E4107" s="7" t="s">
        <v>2352</v>
      </c>
    </row>
    <row r="4108" spans="2:5">
      <c r="B4108" s="7" t="s">
        <v>8106</v>
      </c>
      <c r="C4108" s="7">
        <v>517403</v>
      </c>
      <c r="D4108" s="7" t="s">
        <v>2213</v>
      </c>
      <c r="E4108" s="7" t="s">
        <v>2352</v>
      </c>
    </row>
    <row r="4109" spans="2:5">
      <c r="B4109" s="7" t="s">
        <v>8107</v>
      </c>
      <c r="C4109" s="7">
        <v>531752</v>
      </c>
      <c r="D4109" s="7" t="s">
        <v>2213</v>
      </c>
      <c r="E4109" s="7" t="s">
        <v>2235</v>
      </c>
    </row>
    <row r="4110" spans="2:5">
      <c r="B4110" s="7" t="s">
        <v>8108</v>
      </c>
      <c r="C4110" s="7">
        <v>532733</v>
      </c>
      <c r="D4110" s="7" t="s">
        <v>8109</v>
      </c>
      <c r="E4110" s="7" t="s">
        <v>2952</v>
      </c>
    </row>
    <row r="4111" spans="2:5">
      <c r="B4111" s="7" t="s">
        <v>8110</v>
      </c>
      <c r="C4111" s="7">
        <v>539526</v>
      </c>
      <c r="D4111" s="7" t="s">
        <v>2213</v>
      </c>
      <c r="E4111" s="7" t="s">
        <v>2247</v>
      </c>
    </row>
    <row r="4112" spans="2:5">
      <c r="B4112" s="7" t="s">
        <v>8111</v>
      </c>
      <c r="C4112" s="7">
        <v>530795</v>
      </c>
      <c r="D4112" s="7" t="s">
        <v>2213</v>
      </c>
      <c r="E4112" s="7" t="s">
        <v>2228</v>
      </c>
    </row>
    <row r="4113" spans="2:5">
      <c r="B4113" s="7" t="s">
        <v>8112</v>
      </c>
      <c r="C4113" s="7">
        <v>590072</v>
      </c>
      <c r="D4113" s="7" t="s">
        <v>8113</v>
      </c>
      <c r="E4113" s="7" t="s">
        <v>2568</v>
      </c>
    </row>
    <row r="4114" spans="2:5">
      <c r="B4114" s="7" t="s">
        <v>8114</v>
      </c>
      <c r="C4114" s="7">
        <v>520056</v>
      </c>
      <c r="D4114" s="7" t="s">
        <v>8115</v>
      </c>
      <c r="E4114" s="7" t="s">
        <v>2568</v>
      </c>
    </row>
    <row r="4115" spans="2:5">
      <c r="B4115" s="7" t="s">
        <v>8116</v>
      </c>
      <c r="C4115" s="7" t="s">
        <v>2213</v>
      </c>
      <c r="D4115" s="7" t="s">
        <v>8117</v>
      </c>
      <c r="E4115" s="7" t="s">
        <v>2304</v>
      </c>
    </row>
    <row r="4116" spans="2:5">
      <c r="B4116" s="7" t="s">
        <v>8118</v>
      </c>
      <c r="C4116" s="7">
        <v>590071</v>
      </c>
      <c r="D4116" s="7" t="s">
        <v>8119</v>
      </c>
      <c r="E4116" s="7" t="s">
        <v>2230</v>
      </c>
    </row>
    <row r="4117" spans="2:5">
      <c r="B4117" s="7" t="s">
        <v>8120</v>
      </c>
      <c r="C4117" s="7">
        <v>533166</v>
      </c>
      <c r="D4117" s="7" t="s">
        <v>8121</v>
      </c>
      <c r="E4117" s="7" t="s">
        <v>4206</v>
      </c>
    </row>
    <row r="4118" spans="2:5">
      <c r="B4118" s="7" t="s">
        <v>8122</v>
      </c>
      <c r="C4118" s="7">
        <v>500403</v>
      </c>
      <c r="D4118" s="7" t="s">
        <v>8123</v>
      </c>
      <c r="E4118" s="7" t="s">
        <v>2568</v>
      </c>
    </row>
    <row r="4119" spans="2:5">
      <c r="B4119" s="7" t="s">
        <v>8124</v>
      </c>
      <c r="C4119" s="7">
        <v>500404</v>
      </c>
      <c r="D4119" s="7" t="s">
        <v>8125</v>
      </c>
      <c r="E4119" s="7" t="s">
        <v>2245</v>
      </c>
    </row>
    <row r="4120" spans="2:5">
      <c r="B4120" s="7" t="s">
        <v>8126</v>
      </c>
      <c r="C4120" s="7">
        <v>531433</v>
      </c>
      <c r="D4120" s="7" t="s">
        <v>2213</v>
      </c>
      <c r="E4120" s="7" t="s">
        <v>2230</v>
      </c>
    </row>
    <row r="4121" spans="2:5">
      <c r="B4121" s="7" t="s">
        <v>8127</v>
      </c>
      <c r="C4121" s="7">
        <v>541799</v>
      </c>
      <c r="D4121" s="7" t="s">
        <v>2213</v>
      </c>
      <c r="E4121" s="7" t="s">
        <v>3816</v>
      </c>
    </row>
    <row r="4122" spans="2:5">
      <c r="B4122" s="7" t="s">
        <v>8128</v>
      </c>
      <c r="C4122" s="7">
        <v>530953</v>
      </c>
      <c r="D4122" s="7" t="s">
        <v>2213</v>
      </c>
      <c r="E4122" s="7" t="s">
        <v>2273</v>
      </c>
    </row>
    <row r="4123" spans="2:5">
      <c r="B4123" s="7" t="s">
        <v>8129</v>
      </c>
      <c r="C4123" s="7">
        <v>537253</v>
      </c>
      <c r="D4123" s="7" t="s">
        <v>2213</v>
      </c>
      <c r="E4123" s="7" t="s">
        <v>2251</v>
      </c>
    </row>
    <row r="4124" spans="2:5">
      <c r="B4124" s="7" t="s">
        <v>8130</v>
      </c>
      <c r="C4124" s="7">
        <v>532711</v>
      </c>
      <c r="D4124" s="7" t="s">
        <v>8131</v>
      </c>
      <c r="E4124" s="7" t="s">
        <v>2611</v>
      </c>
    </row>
    <row r="4125" spans="2:5">
      <c r="B4125" s="7" t="s">
        <v>8132</v>
      </c>
      <c r="C4125" s="7">
        <v>521232</v>
      </c>
      <c r="D4125" s="7" t="s">
        <v>2213</v>
      </c>
      <c r="E4125" s="7" t="s">
        <v>2235</v>
      </c>
    </row>
    <row r="4126" spans="2:5">
      <c r="B4126" s="7" t="s">
        <v>8133</v>
      </c>
      <c r="C4126" s="7">
        <v>523425</v>
      </c>
      <c r="D4126" s="7" t="s">
        <v>8134</v>
      </c>
      <c r="E4126" s="7" t="s">
        <v>2769</v>
      </c>
    </row>
    <row r="4127" spans="2:5">
      <c r="B4127" s="7" t="s">
        <v>8135</v>
      </c>
      <c r="C4127" s="7">
        <v>501110</v>
      </c>
      <c r="D4127" s="7" t="s">
        <v>2213</v>
      </c>
      <c r="E4127" s="7" t="s">
        <v>2196</v>
      </c>
    </row>
    <row r="4128" spans="2:5">
      <c r="B4128" s="7" t="s">
        <v>8136</v>
      </c>
      <c r="C4128" s="7">
        <v>530845</v>
      </c>
      <c r="D4128" s="7" t="s">
        <v>2213</v>
      </c>
      <c r="E4128" s="7" t="s">
        <v>2261</v>
      </c>
    </row>
    <row r="4129" spans="2:5">
      <c r="B4129" s="7" t="s">
        <v>8137</v>
      </c>
      <c r="C4129" s="7">
        <v>539574</v>
      </c>
      <c r="D4129" s="7" t="s">
        <v>2213</v>
      </c>
      <c r="E4129" s="7" t="s">
        <v>2230</v>
      </c>
    </row>
    <row r="4130" spans="2:5">
      <c r="B4130" s="7" t="s">
        <v>8138</v>
      </c>
      <c r="C4130" s="7">
        <v>535141</v>
      </c>
      <c r="D4130" s="7" t="s">
        <v>2213</v>
      </c>
      <c r="E4130" s="7" t="s">
        <v>2299</v>
      </c>
    </row>
    <row r="4131" spans="2:5">
      <c r="B4131" s="7" t="s">
        <v>8139</v>
      </c>
      <c r="C4131" s="7">
        <v>512179</v>
      </c>
      <c r="D4131" s="7" t="s">
        <v>8140</v>
      </c>
      <c r="E4131" s="7" t="s">
        <v>2299</v>
      </c>
    </row>
    <row r="4132" spans="2:5">
      <c r="B4132" s="7" t="s">
        <v>8141</v>
      </c>
      <c r="C4132" s="7">
        <v>530735</v>
      </c>
      <c r="D4132" s="7" t="s">
        <v>2213</v>
      </c>
      <c r="E4132" s="7" t="s">
        <v>2273</v>
      </c>
    </row>
    <row r="4133" spans="2:5">
      <c r="B4133" s="7" t="s">
        <v>8142</v>
      </c>
      <c r="C4133" s="7">
        <v>530735</v>
      </c>
      <c r="D4133" s="7" t="s">
        <v>2213</v>
      </c>
      <c r="E4133" s="7" t="s">
        <v>2273</v>
      </c>
    </row>
    <row r="4134" spans="2:5">
      <c r="B4134" s="7" t="s">
        <v>8143</v>
      </c>
      <c r="C4134" s="7">
        <v>530883</v>
      </c>
      <c r="D4134" s="7" t="s">
        <v>2213</v>
      </c>
      <c r="E4134" s="7" t="s">
        <v>2357</v>
      </c>
    </row>
    <row r="4135" spans="2:5">
      <c r="B4135" s="7" t="s">
        <v>8144</v>
      </c>
      <c r="C4135" s="7">
        <v>531699</v>
      </c>
      <c r="D4135" s="7" t="s">
        <v>2213</v>
      </c>
      <c r="E4135" s="7" t="s">
        <v>2978</v>
      </c>
    </row>
    <row r="4136" spans="2:5">
      <c r="B4136" s="7" t="s">
        <v>8145</v>
      </c>
      <c r="C4136" s="7">
        <v>540269</v>
      </c>
      <c r="D4136" s="7" t="s">
        <v>2213</v>
      </c>
      <c r="E4136" s="7" t="s">
        <v>2327</v>
      </c>
    </row>
    <row r="4137" spans="2:5">
      <c r="B4137" s="7" t="s">
        <v>8146</v>
      </c>
      <c r="C4137" s="7">
        <v>512527</v>
      </c>
      <c r="D4137" s="7" t="s">
        <v>2213</v>
      </c>
      <c r="E4137" s="7" t="s">
        <v>2228</v>
      </c>
    </row>
    <row r="4138" spans="2:5">
      <c r="B4138" s="7" t="s">
        <v>8147</v>
      </c>
      <c r="C4138" s="7">
        <v>512527</v>
      </c>
      <c r="D4138" s="7" t="s">
        <v>2213</v>
      </c>
      <c r="E4138" s="7" t="s">
        <v>2228</v>
      </c>
    </row>
    <row r="4139" spans="2:5">
      <c r="B4139" s="7" t="s">
        <v>8148</v>
      </c>
      <c r="C4139" s="7">
        <v>521180</v>
      </c>
      <c r="D4139" s="7" t="s">
        <v>8149</v>
      </c>
      <c r="E4139" s="7" t="s">
        <v>2228</v>
      </c>
    </row>
    <row r="4140" spans="2:5">
      <c r="B4140" s="7" t="s">
        <v>8150</v>
      </c>
      <c r="C4140" s="7">
        <v>523842</v>
      </c>
      <c r="D4140" s="7" t="s">
        <v>2213</v>
      </c>
      <c r="E4140" s="7" t="s">
        <v>2327</v>
      </c>
    </row>
    <row r="4141" spans="2:5">
      <c r="B4141" s="7" t="s">
        <v>8151</v>
      </c>
      <c r="C4141" s="7">
        <v>532070</v>
      </c>
      <c r="D4141" s="7" t="s">
        <v>2213</v>
      </c>
      <c r="E4141" s="7" t="s">
        <v>2207</v>
      </c>
    </row>
    <row r="4142" spans="2:5">
      <c r="B4142" s="7" t="s">
        <v>8152</v>
      </c>
      <c r="C4142" s="7">
        <v>523283</v>
      </c>
      <c r="D4142" s="7" t="s">
        <v>8153</v>
      </c>
      <c r="E4142" s="7" t="s">
        <v>2639</v>
      </c>
    </row>
    <row r="4143" spans="2:5">
      <c r="B4143" s="7" t="s">
        <v>8154</v>
      </c>
      <c r="C4143" s="7">
        <v>539835</v>
      </c>
      <c r="D4143" s="7" t="s">
        <v>2213</v>
      </c>
      <c r="E4143" s="7" t="s">
        <v>2230</v>
      </c>
    </row>
    <row r="4144" spans="2:5">
      <c r="B4144" s="7" t="s">
        <v>8155</v>
      </c>
      <c r="C4144" s="7">
        <v>519234</v>
      </c>
      <c r="D4144" s="7" t="s">
        <v>8156</v>
      </c>
      <c r="E4144" s="7" t="s">
        <v>2462</v>
      </c>
    </row>
    <row r="4145" spans="2:5">
      <c r="B4145" s="7" t="s">
        <v>8157</v>
      </c>
      <c r="C4145" s="7">
        <v>780008</v>
      </c>
      <c r="D4145" s="7" t="s">
        <v>2213</v>
      </c>
      <c r="E4145" s="7" t="s">
        <v>2304</v>
      </c>
    </row>
    <row r="4146" spans="2:5">
      <c r="B4146" s="7" t="s">
        <v>8158</v>
      </c>
      <c r="C4146" s="7">
        <v>541701</v>
      </c>
      <c r="D4146" s="7" t="s">
        <v>2213</v>
      </c>
      <c r="E4146" s="7" t="s">
        <v>2536</v>
      </c>
    </row>
    <row r="4147" spans="2:5">
      <c r="B4147" s="7" t="s">
        <v>8159</v>
      </c>
      <c r="C4147" s="7">
        <v>526133</v>
      </c>
      <c r="D4147" s="7" t="s">
        <v>2213</v>
      </c>
      <c r="E4147" s="7" t="s">
        <v>2228</v>
      </c>
    </row>
    <row r="4148" spans="2:5">
      <c r="B4148" s="7" t="s">
        <v>8160</v>
      </c>
      <c r="C4148" s="7">
        <v>540168</v>
      </c>
      <c r="D4148" s="7" t="s">
        <v>2213</v>
      </c>
      <c r="E4148" s="7" t="s">
        <v>2230</v>
      </c>
    </row>
    <row r="4149" spans="2:5">
      <c r="B4149" s="7" t="s">
        <v>8161</v>
      </c>
      <c r="C4149" s="7">
        <v>511539</v>
      </c>
      <c r="D4149" s="7" t="s">
        <v>2213</v>
      </c>
      <c r="E4149" s="7" t="s">
        <v>2196</v>
      </c>
    </row>
    <row r="4150" spans="2:5">
      <c r="B4150" s="7" t="s">
        <v>8162</v>
      </c>
      <c r="C4150" s="7">
        <v>532509</v>
      </c>
      <c r="D4150" s="7" t="s">
        <v>8163</v>
      </c>
      <c r="E4150" s="7" t="s">
        <v>2568</v>
      </c>
    </row>
    <row r="4151" spans="2:5">
      <c r="B4151" s="7" t="s">
        <v>8164</v>
      </c>
      <c r="C4151" s="7" t="s">
        <v>2213</v>
      </c>
      <c r="D4151" s="7" t="s">
        <v>8165</v>
      </c>
      <c r="E4151" s="7" t="s">
        <v>2224</v>
      </c>
    </row>
    <row r="4152" spans="2:5">
      <c r="B4152" s="7" t="s">
        <v>8166</v>
      </c>
      <c r="C4152" s="7">
        <v>530677</v>
      </c>
      <c r="D4152" s="7" t="s">
        <v>2213</v>
      </c>
      <c r="E4152" s="7" t="s">
        <v>2299</v>
      </c>
    </row>
    <row r="4153" spans="2:5">
      <c r="B4153" s="7" t="s">
        <v>8167</v>
      </c>
      <c r="C4153" s="7">
        <v>530677</v>
      </c>
      <c r="D4153" s="7" t="s">
        <v>2213</v>
      </c>
      <c r="E4153" s="7" t="s">
        <v>2299</v>
      </c>
    </row>
    <row r="4154" spans="2:5">
      <c r="B4154" s="7" t="s">
        <v>8168</v>
      </c>
      <c r="C4154" s="7" t="s">
        <v>2213</v>
      </c>
      <c r="D4154" s="7" t="s">
        <v>8169</v>
      </c>
      <c r="E4154" s="7" t="s">
        <v>2224</v>
      </c>
    </row>
    <row r="4155" spans="2:5">
      <c r="B4155" s="7" t="s">
        <v>8170</v>
      </c>
      <c r="C4155" s="7">
        <v>509930</v>
      </c>
      <c r="D4155" s="7" t="s">
        <v>8171</v>
      </c>
      <c r="E4155" s="7" t="s">
        <v>2333</v>
      </c>
    </row>
    <row r="4156" spans="2:5">
      <c r="B4156" s="7" t="s">
        <v>8172</v>
      </c>
      <c r="C4156" s="7">
        <v>532904</v>
      </c>
      <c r="D4156" s="7" t="s">
        <v>8173</v>
      </c>
      <c r="E4156" s="7" t="s">
        <v>2611</v>
      </c>
    </row>
    <row r="4157" spans="2:5">
      <c r="B4157" s="7" t="s">
        <v>8174</v>
      </c>
      <c r="C4157" s="7">
        <v>532904</v>
      </c>
      <c r="D4157" s="7" t="s">
        <v>8173</v>
      </c>
      <c r="E4157" s="7" t="s">
        <v>2611</v>
      </c>
    </row>
    <row r="4158" spans="2:5">
      <c r="B4158" s="7" t="s">
        <v>8175</v>
      </c>
      <c r="C4158" s="7">
        <v>500405</v>
      </c>
      <c r="D4158" s="7" t="s">
        <v>8176</v>
      </c>
      <c r="E4158" s="7" t="s">
        <v>2427</v>
      </c>
    </row>
    <row r="4159" spans="2:5">
      <c r="B4159" s="7" t="s">
        <v>8177</v>
      </c>
      <c r="C4159" s="7">
        <v>534733</v>
      </c>
      <c r="D4159" s="7" t="s">
        <v>2213</v>
      </c>
      <c r="E4159" s="7" t="s">
        <v>2245</v>
      </c>
    </row>
    <row r="4160" spans="2:5">
      <c r="B4160" s="7" t="s">
        <v>8178</v>
      </c>
      <c r="C4160" s="7">
        <v>531638</v>
      </c>
      <c r="D4160" s="7" t="s">
        <v>2213</v>
      </c>
      <c r="E4160" s="7" t="s">
        <v>2536</v>
      </c>
    </row>
    <row r="4161" spans="2:5">
      <c r="B4161" s="7" t="s">
        <v>8179</v>
      </c>
      <c r="C4161" s="7">
        <v>518075</v>
      </c>
      <c r="D4161" s="7" t="s">
        <v>2213</v>
      </c>
      <c r="E4161" s="7" t="s">
        <v>2245</v>
      </c>
    </row>
    <row r="4162" spans="2:5">
      <c r="B4162" s="7" t="s">
        <v>8180</v>
      </c>
      <c r="C4162" s="7">
        <v>533298</v>
      </c>
      <c r="D4162" s="7" t="s">
        <v>8181</v>
      </c>
      <c r="E4162" s="7" t="s">
        <v>2755</v>
      </c>
    </row>
    <row r="4163" spans="2:5">
      <c r="B4163" s="7" t="s">
        <v>8182</v>
      </c>
      <c r="C4163" s="7">
        <v>517530</v>
      </c>
      <c r="D4163" s="7" t="s">
        <v>8183</v>
      </c>
      <c r="E4163" s="7" t="s">
        <v>2483</v>
      </c>
    </row>
    <row r="4164" spans="2:5">
      <c r="B4164" s="7" t="s">
        <v>8184</v>
      </c>
      <c r="C4164" s="7">
        <v>530185</v>
      </c>
      <c r="D4164" s="7" t="s">
        <v>2213</v>
      </c>
      <c r="E4164" s="7" t="s">
        <v>2228</v>
      </c>
    </row>
    <row r="4165" spans="2:5">
      <c r="B4165" s="7" t="s">
        <v>8185</v>
      </c>
      <c r="C4165" s="7" t="s">
        <v>2213</v>
      </c>
      <c r="D4165" s="7" t="s">
        <v>8186</v>
      </c>
      <c r="E4165" s="7" t="s">
        <v>2224</v>
      </c>
    </row>
    <row r="4166" spans="2:5">
      <c r="B4166" s="7" t="s">
        <v>8187</v>
      </c>
      <c r="C4166" s="7">
        <v>539253</v>
      </c>
      <c r="D4166" s="7" t="s">
        <v>2213</v>
      </c>
      <c r="E4166" s="7" t="s">
        <v>2230</v>
      </c>
    </row>
    <row r="4167" spans="2:5">
      <c r="B4167" s="7" t="s">
        <v>8188</v>
      </c>
      <c r="C4167" s="7">
        <v>539253</v>
      </c>
      <c r="D4167" s="7" t="s">
        <v>2213</v>
      </c>
      <c r="E4167" s="7" t="s">
        <v>2230</v>
      </c>
    </row>
    <row r="4168" spans="2:5">
      <c r="B4168" s="7" t="s">
        <v>8189</v>
      </c>
      <c r="C4168" s="7">
        <v>500336</v>
      </c>
      <c r="D4168" s="7" t="s">
        <v>8190</v>
      </c>
      <c r="E4168" s="7" t="s">
        <v>2202</v>
      </c>
    </row>
    <row r="4169" spans="2:5">
      <c r="B4169" s="7" t="s">
        <v>8191</v>
      </c>
      <c r="C4169" s="7">
        <v>533101</v>
      </c>
      <c r="D4169" s="7" t="s">
        <v>2213</v>
      </c>
      <c r="E4169" s="7" t="s">
        <v>2228</v>
      </c>
    </row>
    <row r="4170" spans="2:5">
      <c r="B4170" s="7" t="s">
        <v>8192</v>
      </c>
      <c r="C4170" s="7">
        <v>532874</v>
      </c>
      <c r="D4170" s="7" t="s">
        <v>2213</v>
      </c>
      <c r="E4170" s="7" t="s">
        <v>2352</v>
      </c>
    </row>
    <row r="4171" spans="2:5">
      <c r="B4171" s="7" t="s">
        <v>8193</v>
      </c>
      <c r="C4171" s="7">
        <v>511185</v>
      </c>
      <c r="D4171" s="7" t="s">
        <v>2213</v>
      </c>
      <c r="E4171" s="7" t="s">
        <v>2534</v>
      </c>
    </row>
    <row r="4172" spans="2:5">
      <c r="B4172" s="7" t="s">
        <v>8194</v>
      </c>
      <c r="C4172" s="7">
        <v>521200</v>
      </c>
      <c r="D4172" s="7" t="s">
        <v>8195</v>
      </c>
      <c r="E4172" s="7" t="s">
        <v>2228</v>
      </c>
    </row>
    <row r="4173" spans="2:5">
      <c r="B4173" s="7" t="s">
        <v>8196</v>
      </c>
      <c r="C4173" s="7">
        <v>514138</v>
      </c>
      <c r="D4173" s="7" t="s">
        <v>2213</v>
      </c>
      <c r="E4173" s="7" t="s">
        <v>2228</v>
      </c>
    </row>
    <row r="4174" spans="2:5">
      <c r="B4174" s="7" t="s">
        <v>8197</v>
      </c>
      <c r="C4174" s="7">
        <v>514140</v>
      </c>
      <c r="D4174" s="7" t="s">
        <v>2213</v>
      </c>
      <c r="E4174" s="7" t="s">
        <v>2228</v>
      </c>
    </row>
    <row r="4175" spans="2:5">
      <c r="B4175" s="7" t="s">
        <v>8198</v>
      </c>
      <c r="C4175" s="7">
        <v>519604</v>
      </c>
      <c r="D4175" s="7" t="s">
        <v>8199</v>
      </c>
      <c r="E4175" s="7" t="s">
        <v>2273</v>
      </c>
    </row>
    <row r="4176" spans="2:5">
      <c r="B4176" s="7" t="s">
        <v>8200</v>
      </c>
      <c r="C4176" s="7">
        <v>532782</v>
      </c>
      <c r="D4176" s="7" t="s">
        <v>8201</v>
      </c>
      <c r="E4176" s="7" t="s">
        <v>2228</v>
      </c>
    </row>
    <row r="4177" spans="2:5">
      <c r="B4177" s="7" t="s">
        <v>8202</v>
      </c>
      <c r="C4177" s="7" t="s">
        <v>2213</v>
      </c>
      <c r="D4177" s="7" t="s">
        <v>8203</v>
      </c>
      <c r="E4177" s="7" t="s">
        <v>2224</v>
      </c>
    </row>
    <row r="4178" spans="2:5">
      <c r="B4178" s="7" t="s">
        <v>8204</v>
      </c>
      <c r="C4178" s="7">
        <v>530239</v>
      </c>
      <c r="D4178" s="7" t="s">
        <v>8205</v>
      </c>
      <c r="E4178" s="7" t="s">
        <v>2251</v>
      </c>
    </row>
    <row r="4179" spans="2:5">
      <c r="B4179" s="7" t="s">
        <v>8206</v>
      </c>
      <c r="C4179" s="7">
        <v>531640</v>
      </c>
      <c r="D4179" s="7" t="s">
        <v>2213</v>
      </c>
      <c r="E4179" s="7" t="s">
        <v>2299</v>
      </c>
    </row>
    <row r="4180" spans="2:5">
      <c r="B4180" s="7" t="s">
        <v>8207</v>
      </c>
      <c r="C4180" s="7">
        <v>537259</v>
      </c>
      <c r="D4180" s="7" t="s">
        <v>2213</v>
      </c>
      <c r="E4180" s="7" t="s">
        <v>3160</v>
      </c>
    </row>
    <row r="4181" spans="2:5">
      <c r="B4181" s="7" t="s">
        <v>8208</v>
      </c>
      <c r="C4181" s="7">
        <v>532667</v>
      </c>
      <c r="D4181" s="7" t="s">
        <v>8209</v>
      </c>
      <c r="E4181" s="7" t="s">
        <v>2256</v>
      </c>
    </row>
    <row r="4182" spans="2:5">
      <c r="B4182" s="7" t="s">
        <v>8210</v>
      </c>
      <c r="C4182" s="7">
        <v>531885</v>
      </c>
      <c r="D4182" s="7" t="s">
        <v>2213</v>
      </c>
      <c r="E4182" s="7" t="s">
        <v>2235</v>
      </c>
    </row>
    <row r="4183" spans="2:5">
      <c r="B4183" s="7" t="s">
        <v>8211</v>
      </c>
      <c r="C4183" s="7">
        <v>531885</v>
      </c>
      <c r="D4183" s="7" t="s">
        <v>2213</v>
      </c>
      <c r="E4183" s="7" t="s">
        <v>2235</v>
      </c>
    </row>
    <row r="4184" spans="2:5">
      <c r="B4184" s="7" t="s">
        <v>8212</v>
      </c>
      <c r="C4184" s="7">
        <v>523722</v>
      </c>
      <c r="D4184" s="7" t="s">
        <v>2213</v>
      </c>
      <c r="E4184" s="7" t="s">
        <v>2306</v>
      </c>
    </row>
    <row r="4185" spans="2:5">
      <c r="B4185" s="7" t="s">
        <v>8213</v>
      </c>
      <c r="C4185" s="7">
        <v>503624</v>
      </c>
      <c r="D4185" s="7" t="s">
        <v>2213</v>
      </c>
      <c r="E4185" s="7" t="s">
        <v>2196</v>
      </c>
    </row>
    <row r="4186" spans="2:5">
      <c r="B4186" s="7" t="s">
        <v>8214</v>
      </c>
      <c r="C4186" s="7">
        <v>539911</v>
      </c>
      <c r="D4186" s="7" t="s">
        <v>2213</v>
      </c>
      <c r="E4186" s="7" t="s">
        <v>2235</v>
      </c>
    </row>
    <row r="4187" spans="2:5">
      <c r="B4187" s="7" t="s">
        <v>8215</v>
      </c>
      <c r="C4187" s="7">
        <v>524488</v>
      </c>
      <c r="D4187" s="7" t="s">
        <v>8216</v>
      </c>
      <c r="E4187" s="7" t="s">
        <v>2261</v>
      </c>
    </row>
    <row r="4188" spans="2:5">
      <c r="B4188" s="7" t="s">
        <v>8217</v>
      </c>
      <c r="C4188" s="7">
        <v>512449</v>
      </c>
      <c r="D4188" s="7" t="s">
        <v>2213</v>
      </c>
      <c r="E4188" s="7" t="s">
        <v>2193</v>
      </c>
    </row>
    <row r="4189" spans="2:5">
      <c r="B4189" s="7" t="s">
        <v>8218</v>
      </c>
      <c r="C4189" s="7">
        <v>505590</v>
      </c>
      <c r="D4189" s="7" t="s">
        <v>2213</v>
      </c>
      <c r="E4189" s="7" t="s">
        <v>2228</v>
      </c>
    </row>
    <row r="4190" spans="2:5">
      <c r="B4190" s="7" t="s">
        <v>8219</v>
      </c>
      <c r="C4190" s="7">
        <v>539041</v>
      </c>
      <c r="D4190" s="7" t="s">
        <v>2213</v>
      </c>
      <c r="E4190" s="7" t="s">
        <v>2235</v>
      </c>
    </row>
    <row r="4191" spans="2:5">
      <c r="B4191" s="7" t="s">
        <v>8220</v>
      </c>
      <c r="C4191" s="7">
        <v>503659</v>
      </c>
      <c r="D4191" s="7" t="s">
        <v>2213</v>
      </c>
      <c r="E4191" s="7" t="s">
        <v>2634</v>
      </c>
    </row>
    <row r="4192" spans="2:5">
      <c r="B4192" s="7" t="s">
        <v>8221</v>
      </c>
      <c r="C4192" s="7">
        <v>506863</v>
      </c>
      <c r="D4192" s="7" t="s">
        <v>2213</v>
      </c>
      <c r="E4192" s="7" t="s">
        <v>2408</v>
      </c>
    </row>
    <row r="4193" spans="2:5">
      <c r="B4193" s="7" t="s">
        <v>8222</v>
      </c>
      <c r="C4193" s="7">
        <v>503816</v>
      </c>
      <c r="D4193" s="7" t="s">
        <v>2213</v>
      </c>
      <c r="E4193" s="7" t="s">
        <v>2228</v>
      </c>
    </row>
    <row r="4194" spans="2:5">
      <c r="B4194" s="7" t="s">
        <v>8223</v>
      </c>
      <c r="C4194" s="7">
        <v>531909</v>
      </c>
      <c r="D4194" s="7" t="s">
        <v>2213</v>
      </c>
      <c r="E4194" s="7" t="s">
        <v>2299</v>
      </c>
    </row>
    <row r="4195" spans="2:5">
      <c r="B4195" s="7" t="s">
        <v>8224</v>
      </c>
      <c r="C4195" s="7">
        <v>539406</v>
      </c>
      <c r="D4195" s="7" t="s">
        <v>2213</v>
      </c>
      <c r="E4195" s="7" t="s">
        <v>2235</v>
      </c>
    </row>
    <row r="4196" spans="2:5">
      <c r="B4196" s="7" t="s">
        <v>8225</v>
      </c>
      <c r="C4196" s="7">
        <v>503310</v>
      </c>
      <c r="D4196" s="7" t="s">
        <v>8226</v>
      </c>
      <c r="E4196" s="7" t="s">
        <v>2228</v>
      </c>
    </row>
    <row r="4197" spans="2:5">
      <c r="B4197" s="7" t="s">
        <v>8227</v>
      </c>
      <c r="C4197" s="7">
        <v>539353</v>
      </c>
      <c r="D4197" s="7" t="s">
        <v>2213</v>
      </c>
      <c r="E4197" s="7" t="s">
        <v>2568</v>
      </c>
    </row>
    <row r="4198" spans="2:5">
      <c r="B4198" s="7" t="s">
        <v>8228</v>
      </c>
      <c r="C4198" s="7">
        <v>500407</v>
      </c>
      <c r="D4198" s="7" t="s">
        <v>8229</v>
      </c>
      <c r="E4198" s="7" t="s">
        <v>2568</v>
      </c>
    </row>
    <row r="4199" spans="2:5">
      <c r="B4199" s="7" t="s">
        <v>8230</v>
      </c>
      <c r="C4199" s="7">
        <v>531003</v>
      </c>
      <c r="D4199" s="7" t="s">
        <v>2213</v>
      </c>
      <c r="E4199" s="7" t="s">
        <v>2230</v>
      </c>
    </row>
    <row r="4200" spans="2:5">
      <c r="B4200" s="7" t="s">
        <v>8231</v>
      </c>
      <c r="C4200" s="7">
        <v>526365</v>
      </c>
      <c r="D4200" s="7" t="s">
        <v>2213</v>
      </c>
      <c r="E4200" s="7" t="s">
        <v>2327</v>
      </c>
    </row>
    <row r="4201" spans="2:5">
      <c r="B4201" s="7" t="s">
        <v>8232</v>
      </c>
      <c r="C4201" s="7">
        <v>512257</v>
      </c>
      <c r="D4201" s="7" t="s">
        <v>2213</v>
      </c>
      <c r="E4201" s="7" t="s">
        <v>2202</v>
      </c>
    </row>
    <row r="4202" spans="2:5">
      <c r="B4202" s="7" t="s">
        <v>8233</v>
      </c>
      <c r="C4202" s="7">
        <v>510245</v>
      </c>
      <c r="D4202" s="7" t="s">
        <v>2213</v>
      </c>
      <c r="E4202" s="7" t="s">
        <v>2235</v>
      </c>
    </row>
    <row r="4203" spans="2:5">
      <c r="B4203" s="7" t="s">
        <v>8234</v>
      </c>
      <c r="C4203" s="7">
        <v>501386</v>
      </c>
      <c r="D4203" s="7" t="s">
        <v>2213</v>
      </c>
      <c r="E4203" s="7" t="s">
        <v>2196</v>
      </c>
    </row>
    <row r="4204" spans="2:5">
      <c r="B4204" s="7" t="s">
        <v>8235</v>
      </c>
      <c r="C4204" s="7">
        <v>530585</v>
      </c>
      <c r="D4204" s="7" t="s">
        <v>2213</v>
      </c>
      <c r="E4204" s="7" t="s">
        <v>2196</v>
      </c>
    </row>
    <row r="4205" spans="2:5">
      <c r="B4205" s="7" t="s">
        <v>8236</v>
      </c>
      <c r="C4205" s="7">
        <v>532051</v>
      </c>
      <c r="D4205" s="7" t="s">
        <v>8237</v>
      </c>
      <c r="E4205" s="7" t="s">
        <v>2256</v>
      </c>
    </row>
    <row r="4206" spans="2:5">
      <c r="B4206" s="7" t="s">
        <v>8238</v>
      </c>
      <c r="C4206" s="7">
        <v>522215</v>
      </c>
      <c r="D4206" s="7" t="s">
        <v>2213</v>
      </c>
      <c r="E4206" s="7" t="s">
        <v>2221</v>
      </c>
    </row>
    <row r="4207" spans="2:5">
      <c r="B4207" s="7" t="s">
        <v>8239</v>
      </c>
      <c r="C4207" s="7">
        <v>517201</v>
      </c>
      <c r="D4207" s="7" t="s">
        <v>2213</v>
      </c>
      <c r="E4207" s="7" t="s">
        <v>2755</v>
      </c>
    </row>
    <row r="4208" spans="2:5">
      <c r="B4208" s="7" t="s">
        <v>8240</v>
      </c>
      <c r="C4208" s="7">
        <v>531637</v>
      </c>
      <c r="D4208" s="7" t="s">
        <v>2213</v>
      </c>
      <c r="E4208" s="7" t="s">
        <v>2251</v>
      </c>
    </row>
    <row r="4209" spans="2:5">
      <c r="B4209" s="7" t="s">
        <v>8241</v>
      </c>
      <c r="C4209" s="7">
        <v>512359</v>
      </c>
      <c r="D4209" s="7" t="s">
        <v>2213</v>
      </c>
      <c r="E4209" s="7" t="s">
        <v>2235</v>
      </c>
    </row>
    <row r="4210" spans="2:5">
      <c r="B4210" s="7" t="s">
        <v>8242</v>
      </c>
      <c r="C4210" s="7">
        <v>531499</v>
      </c>
      <c r="D4210" s="7" t="s">
        <v>2213</v>
      </c>
      <c r="E4210" s="7" t="s">
        <v>2228</v>
      </c>
    </row>
    <row r="4211" spans="2:5">
      <c r="B4211" s="7" t="s">
        <v>8243</v>
      </c>
      <c r="C4211" s="7">
        <v>539682</v>
      </c>
      <c r="D4211" s="7" t="s">
        <v>2213</v>
      </c>
      <c r="E4211" s="7" t="s">
        <v>2318</v>
      </c>
    </row>
    <row r="4212" spans="2:5">
      <c r="B4212" s="7" t="s">
        <v>8244</v>
      </c>
      <c r="C4212" s="7">
        <v>511447</v>
      </c>
      <c r="D4212" s="7" t="s">
        <v>2213</v>
      </c>
      <c r="E4212" s="7" t="s">
        <v>2219</v>
      </c>
    </row>
    <row r="4213" spans="2:5">
      <c r="B4213" s="7" t="s">
        <v>8245</v>
      </c>
      <c r="C4213" s="7">
        <v>539278</v>
      </c>
      <c r="D4213" s="7" t="s">
        <v>2213</v>
      </c>
      <c r="E4213" s="7" t="s">
        <v>2196</v>
      </c>
    </row>
    <row r="4214" spans="2:5">
      <c r="B4214" s="7" t="s">
        <v>8246</v>
      </c>
      <c r="C4214" s="7">
        <v>517385</v>
      </c>
      <c r="D4214" s="7" t="s">
        <v>8247</v>
      </c>
      <c r="E4214" s="7" t="s">
        <v>2582</v>
      </c>
    </row>
    <row r="4215" spans="2:5">
      <c r="B4215" s="7" t="s">
        <v>8248</v>
      </c>
      <c r="C4215" s="7">
        <v>524470</v>
      </c>
      <c r="D4215" s="7" t="s">
        <v>2213</v>
      </c>
      <c r="E4215" s="7" t="s">
        <v>2251</v>
      </c>
    </row>
    <row r="4216" spans="2:5">
      <c r="B4216" s="7" t="s">
        <v>8249</v>
      </c>
      <c r="C4216" s="7">
        <v>524470</v>
      </c>
      <c r="D4216" s="7" t="s">
        <v>2213</v>
      </c>
      <c r="E4216" s="7" t="s">
        <v>2251</v>
      </c>
    </row>
    <row r="4217" spans="2:5">
      <c r="B4217" s="7" t="s">
        <v>8250</v>
      </c>
      <c r="C4217" s="7">
        <v>533157</v>
      </c>
      <c r="D4217" s="7" t="s">
        <v>8251</v>
      </c>
      <c r="E4217" s="7" t="s">
        <v>2251</v>
      </c>
    </row>
    <row r="4218" spans="2:5">
      <c r="B4218" s="7" t="s">
        <v>8252</v>
      </c>
      <c r="C4218" s="7">
        <v>532276</v>
      </c>
      <c r="D4218" s="7" t="s">
        <v>8253</v>
      </c>
      <c r="E4218" s="7" t="s">
        <v>2531</v>
      </c>
    </row>
    <row r="4219" spans="2:5">
      <c r="B4219" s="7" t="s">
        <v>8254</v>
      </c>
      <c r="C4219" s="7">
        <v>541929</v>
      </c>
      <c r="D4219" s="7" t="s">
        <v>2213</v>
      </c>
      <c r="E4219" s="7" t="s">
        <v>3133</v>
      </c>
    </row>
    <row r="4220" spans="2:5">
      <c r="B4220" s="7" t="s">
        <v>8255</v>
      </c>
      <c r="C4220" s="7">
        <v>539268</v>
      </c>
      <c r="D4220" s="7" t="s">
        <v>8256</v>
      </c>
      <c r="E4220" s="7" t="s">
        <v>2251</v>
      </c>
    </row>
    <row r="4221" spans="2:5">
      <c r="B4221" s="7" t="s">
        <v>8257</v>
      </c>
      <c r="C4221" s="7">
        <v>513307</v>
      </c>
      <c r="D4221" s="7" t="s">
        <v>2213</v>
      </c>
      <c r="E4221" s="7" t="s">
        <v>2518</v>
      </c>
    </row>
    <row r="4222" spans="2:5">
      <c r="B4222" s="7" t="s">
        <v>8258</v>
      </c>
      <c r="C4222" s="7">
        <v>531173</v>
      </c>
      <c r="D4222" s="7" t="s">
        <v>2213</v>
      </c>
      <c r="E4222" s="7" t="s">
        <v>2251</v>
      </c>
    </row>
    <row r="4223" spans="2:5">
      <c r="B4223" s="7" t="s">
        <v>8259</v>
      </c>
      <c r="C4223" s="7">
        <v>531173</v>
      </c>
      <c r="D4223" s="7" t="s">
        <v>2213</v>
      </c>
      <c r="E4223" s="7" t="s">
        <v>2251</v>
      </c>
    </row>
    <row r="4224" spans="2:5">
      <c r="B4224" s="7" t="s">
        <v>8260</v>
      </c>
      <c r="C4224" s="7">
        <v>539842</v>
      </c>
      <c r="D4224" s="7" t="s">
        <v>2213</v>
      </c>
      <c r="E4224" s="7" t="s">
        <v>2408</v>
      </c>
    </row>
    <row r="4225" spans="2:5">
      <c r="B4225" s="7" t="s">
        <v>8261</v>
      </c>
      <c r="C4225" s="7">
        <v>526506</v>
      </c>
      <c r="D4225" s="7" t="s">
        <v>2213</v>
      </c>
      <c r="E4225" s="7" t="s">
        <v>2196</v>
      </c>
    </row>
    <row r="4226" spans="2:5">
      <c r="B4226" s="7" t="s">
        <v>8262</v>
      </c>
      <c r="C4226" s="7">
        <v>531432</v>
      </c>
      <c r="D4226" s="7" t="s">
        <v>2213</v>
      </c>
      <c r="E4226" s="7" t="s">
        <v>2230</v>
      </c>
    </row>
    <row r="4227" spans="2:5">
      <c r="B4227" s="7" t="s">
        <v>8263</v>
      </c>
      <c r="C4227" s="7">
        <v>522294</v>
      </c>
      <c r="D4227" s="7" t="s">
        <v>2213</v>
      </c>
      <c r="E4227" s="7" t="s">
        <v>2221</v>
      </c>
    </row>
    <row r="4228" spans="2:5">
      <c r="B4228" s="7" t="s">
        <v>8264</v>
      </c>
      <c r="C4228" s="7">
        <v>533553</v>
      </c>
      <c r="D4228" s="7" t="s">
        <v>2213</v>
      </c>
      <c r="E4228" s="7" t="s">
        <v>2256</v>
      </c>
    </row>
    <row r="4229" spans="2:5">
      <c r="B4229" s="7" t="s">
        <v>8265</v>
      </c>
      <c r="C4229" s="7">
        <v>532444</v>
      </c>
      <c r="D4229" s="7" t="s">
        <v>2213</v>
      </c>
      <c r="E4229" s="7" t="s">
        <v>2306</v>
      </c>
    </row>
    <row r="4230" spans="2:5">
      <c r="B4230" s="7" t="s">
        <v>8266</v>
      </c>
      <c r="C4230" s="7">
        <v>514142</v>
      </c>
      <c r="D4230" s="7" t="s">
        <v>8267</v>
      </c>
      <c r="E4230" s="7" t="s">
        <v>2228</v>
      </c>
    </row>
    <row r="4231" spans="2:5">
      <c r="B4231" s="7" t="s">
        <v>8268</v>
      </c>
      <c r="C4231" s="7">
        <v>539956</v>
      </c>
      <c r="D4231" s="7" t="s">
        <v>2213</v>
      </c>
      <c r="E4231" s="7" t="s">
        <v>4351</v>
      </c>
    </row>
    <row r="4232" spans="2:5">
      <c r="B4232" s="7" t="s">
        <v>8269</v>
      </c>
      <c r="C4232" s="7">
        <v>537392</v>
      </c>
      <c r="D4232" s="7" t="s">
        <v>2213</v>
      </c>
      <c r="E4232" s="7" t="s">
        <v>2382</v>
      </c>
    </row>
    <row r="4233" spans="2:5">
      <c r="B4233" s="7" t="s">
        <v>8270</v>
      </c>
      <c r="C4233" s="7">
        <v>519483</v>
      </c>
      <c r="D4233" s="7" t="s">
        <v>2213</v>
      </c>
      <c r="E4233" s="7" t="s">
        <v>2235</v>
      </c>
    </row>
    <row r="4234" spans="2:5">
      <c r="B4234" s="7" t="s">
        <v>8271</v>
      </c>
      <c r="C4234" s="7">
        <v>507785</v>
      </c>
      <c r="D4234" s="7" t="s">
        <v>8272</v>
      </c>
      <c r="E4234" s="7" t="s">
        <v>2333</v>
      </c>
    </row>
    <row r="4235" spans="2:5">
      <c r="B4235" s="7" t="s">
        <v>8273</v>
      </c>
      <c r="C4235" s="7">
        <v>532390</v>
      </c>
      <c r="D4235" s="7" t="s">
        <v>8274</v>
      </c>
      <c r="E4235" s="7" t="s">
        <v>2414</v>
      </c>
    </row>
    <row r="4236" spans="2:5">
      <c r="B4236" s="7" t="s">
        <v>8275</v>
      </c>
      <c r="C4236" s="7">
        <v>532890</v>
      </c>
      <c r="D4236" s="7" t="s">
        <v>8276</v>
      </c>
      <c r="E4236" s="7" t="s">
        <v>2199</v>
      </c>
    </row>
    <row r="4237" spans="2:5">
      <c r="B4237" s="7" t="s">
        <v>8277</v>
      </c>
      <c r="C4237" s="7">
        <v>505160</v>
      </c>
      <c r="D4237" s="7" t="s">
        <v>8278</v>
      </c>
      <c r="E4237" s="7" t="s">
        <v>2568</v>
      </c>
    </row>
    <row r="4238" spans="2:5">
      <c r="B4238" s="7" t="s">
        <v>8279</v>
      </c>
      <c r="C4238" s="7">
        <v>538987</v>
      </c>
      <c r="D4238" s="7" t="s">
        <v>2213</v>
      </c>
      <c r="E4238" s="7" t="s">
        <v>2568</v>
      </c>
    </row>
    <row r="4239" spans="2:5">
      <c r="B4239" s="7" t="s">
        <v>8280</v>
      </c>
      <c r="C4239" s="7">
        <v>533200</v>
      </c>
      <c r="D4239" s="7" t="s">
        <v>8281</v>
      </c>
      <c r="E4239" s="7" t="s">
        <v>2391</v>
      </c>
    </row>
    <row r="4240" spans="2:5">
      <c r="B4240" s="7" t="s">
        <v>8282</v>
      </c>
      <c r="C4240" s="7">
        <v>541545</v>
      </c>
      <c r="D4240" s="7" t="s">
        <v>8283</v>
      </c>
      <c r="E4240" s="7" t="s">
        <v>2391</v>
      </c>
    </row>
    <row r="4241" spans="2:5">
      <c r="B4241" s="7" t="s">
        <v>8284</v>
      </c>
      <c r="C4241" s="7">
        <v>533170</v>
      </c>
      <c r="D4241" s="7" t="s">
        <v>2213</v>
      </c>
      <c r="E4241" s="7" t="s">
        <v>2233</v>
      </c>
    </row>
    <row r="4242" spans="2:5">
      <c r="B4242" s="7" t="s">
        <v>8285</v>
      </c>
      <c r="C4242" s="7">
        <v>531426</v>
      </c>
      <c r="D4242" s="7" t="s">
        <v>8286</v>
      </c>
      <c r="E4242" s="7" t="s">
        <v>2207</v>
      </c>
    </row>
    <row r="4243" spans="2:5">
      <c r="B4243" s="7" t="s">
        <v>8287</v>
      </c>
      <c r="C4243" s="7">
        <v>521038</v>
      </c>
      <c r="D4243" s="7" t="s">
        <v>2213</v>
      </c>
      <c r="E4243" s="7" t="s">
        <v>2228</v>
      </c>
    </row>
    <row r="4244" spans="2:5">
      <c r="B4244" s="7" t="s">
        <v>8288</v>
      </c>
      <c r="C4244" s="7">
        <v>500777</v>
      </c>
      <c r="D4244" s="7" t="s">
        <v>8289</v>
      </c>
      <c r="E4244" s="7" t="s">
        <v>2261</v>
      </c>
    </row>
    <row r="4245" spans="2:5">
      <c r="B4245" s="7" t="s">
        <v>8290</v>
      </c>
      <c r="C4245" s="7">
        <v>513540</v>
      </c>
      <c r="D4245" s="7" t="s">
        <v>2213</v>
      </c>
      <c r="E4245" s="7" t="s">
        <v>2536</v>
      </c>
    </row>
    <row r="4246" spans="2:5">
      <c r="B4246" s="7" t="s">
        <v>8291</v>
      </c>
      <c r="C4246" s="7">
        <v>523419</v>
      </c>
      <c r="D4246" s="7" t="s">
        <v>8292</v>
      </c>
      <c r="E4246" s="7" t="s">
        <v>2483</v>
      </c>
    </row>
    <row r="4247" spans="2:5">
      <c r="B4247" s="7" t="s">
        <v>8293</v>
      </c>
      <c r="C4247" s="7">
        <v>522229</v>
      </c>
      <c r="D4247" s="7" t="s">
        <v>2213</v>
      </c>
      <c r="E4247" s="7" t="s">
        <v>4696</v>
      </c>
    </row>
    <row r="4248" spans="2:5">
      <c r="B4248" s="7" t="s">
        <v>8294</v>
      </c>
      <c r="C4248" s="7">
        <v>506854</v>
      </c>
      <c r="D4248" s="7" t="s">
        <v>2213</v>
      </c>
      <c r="E4248" s="7" t="s">
        <v>2261</v>
      </c>
    </row>
    <row r="4249" spans="2:5">
      <c r="B4249" s="7" t="s">
        <v>8295</v>
      </c>
      <c r="C4249" s="7">
        <v>532790</v>
      </c>
      <c r="D4249" s="7" t="s">
        <v>8296</v>
      </c>
      <c r="E4249" s="7" t="s">
        <v>2306</v>
      </c>
    </row>
    <row r="4250" spans="2:5">
      <c r="B4250" s="7" t="s">
        <v>8297</v>
      </c>
      <c r="C4250" s="7">
        <v>532738</v>
      </c>
      <c r="D4250" s="7" t="s">
        <v>8298</v>
      </c>
      <c r="E4250" s="7" t="s">
        <v>2611</v>
      </c>
    </row>
    <row r="4251" spans="2:5">
      <c r="B4251" s="7" t="s">
        <v>8299</v>
      </c>
      <c r="C4251" s="7">
        <v>540332</v>
      </c>
      <c r="D4251" s="7" t="s">
        <v>2213</v>
      </c>
      <c r="E4251" s="7" t="s">
        <v>2235</v>
      </c>
    </row>
    <row r="4252" spans="2:5">
      <c r="B4252" s="7" t="s">
        <v>8300</v>
      </c>
      <c r="C4252" s="7">
        <v>540332</v>
      </c>
      <c r="D4252" s="7" t="s">
        <v>2213</v>
      </c>
      <c r="E4252" s="7" t="s">
        <v>2235</v>
      </c>
    </row>
    <row r="4253" spans="2:5">
      <c r="B4253" s="7" t="s">
        <v>8301</v>
      </c>
      <c r="C4253" s="7">
        <v>505685</v>
      </c>
      <c r="D4253" s="7" t="s">
        <v>2213</v>
      </c>
      <c r="E4253" s="7" t="s">
        <v>2536</v>
      </c>
    </row>
    <row r="4254" spans="2:5">
      <c r="B4254" s="7" t="s">
        <v>8302</v>
      </c>
      <c r="C4254" s="7" t="s">
        <v>2213</v>
      </c>
      <c r="D4254" s="7" t="s">
        <v>8303</v>
      </c>
      <c r="E4254" s="7" t="s">
        <v>2224</v>
      </c>
    </row>
    <row r="4255" spans="2:5">
      <c r="B4255" s="7" t="s">
        <v>8304</v>
      </c>
      <c r="C4255" s="7">
        <v>534756</v>
      </c>
      <c r="D4255" s="7" t="s">
        <v>8305</v>
      </c>
      <c r="E4255" s="7" t="s">
        <v>2327</v>
      </c>
    </row>
    <row r="4256" spans="2:5">
      <c r="B4256" s="7" t="s">
        <v>8306</v>
      </c>
      <c r="C4256" s="7">
        <v>519285</v>
      </c>
      <c r="D4256" s="7" t="s">
        <v>2213</v>
      </c>
      <c r="E4256" s="7" t="s">
        <v>2411</v>
      </c>
    </row>
    <row r="4257" spans="2:5">
      <c r="B4257" s="7" t="s">
        <v>8307</v>
      </c>
      <c r="C4257" s="7">
        <v>533203</v>
      </c>
      <c r="D4257" s="7" t="s">
        <v>8308</v>
      </c>
      <c r="E4257" s="7" t="s">
        <v>2256</v>
      </c>
    </row>
    <row r="4258" spans="2:5">
      <c r="B4258" s="7" t="s">
        <v>8309</v>
      </c>
      <c r="C4258" s="7">
        <v>538496</v>
      </c>
      <c r="D4258" s="7" t="s">
        <v>2213</v>
      </c>
      <c r="E4258" s="7" t="s">
        <v>2297</v>
      </c>
    </row>
    <row r="4259" spans="2:5">
      <c r="B4259" s="7" t="s">
        <v>8310</v>
      </c>
      <c r="C4259" s="7">
        <v>532869</v>
      </c>
      <c r="D4259" s="7" t="s">
        <v>8311</v>
      </c>
      <c r="E4259" s="7" t="s">
        <v>2611</v>
      </c>
    </row>
    <row r="4260" spans="2:5">
      <c r="B4260" s="7" t="s">
        <v>8312</v>
      </c>
      <c r="C4260" s="7">
        <v>512271</v>
      </c>
      <c r="D4260" s="7" t="s">
        <v>2213</v>
      </c>
      <c r="E4260" s="7" t="s">
        <v>2634</v>
      </c>
    </row>
    <row r="4261" spans="2:5">
      <c r="B4261" s="7" t="s">
        <v>8313</v>
      </c>
      <c r="C4261" s="7">
        <v>512271</v>
      </c>
      <c r="D4261" s="7" t="s">
        <v>2213</v>
      </c>
      <c r="E4261" s="7" t="s">
        <v>2634</v>
      </c>
    </row>
    <row r="4262" spans="2:5">
      <c r="B4262" s="7" t="s">
        <v>8314</v>
      </c>
      <c r="C4262" s="7">
        <v>519091</v>
      </c>
      <c r="D4262" s="7" t="s">
        <v>8315</v>
      </c>
      <c r="E4262" s="7" t="s">
        <v>2273</v>
      </c>
    </row>
    <row r="4263" spans="2:5">
      <c r="B4263" s="7" t="s">
        <v>8316</v>
      </c>
      <c r="C4263" s="7">
        <v>540955</v>
      </c>
      <c r="D4263" s="7" t="s">
        <v>2213</v>
      </c>
      <c r="E4263" s="7" t="s">
        <v>2273</v>
      </c>
    </row>
    <row r="4264" spans="2:5">
      <c r="B4264" s="7" t="s">
        <v>8317</v>
      </c>
      <c r="C4264" s="7">
        <v>500770</v>
      </c>
      <c r="D4264" s="7" t="s">
        <v>8318</v>
      </c>
      <c r="E4264" s="7" t="s">
        <v>2261</v>
      </c>
    </row>
    <row r="4265" spans="2:5">
      <c r="B4265" s="7" t="s">
        <v>8319</v>
      </c>
      <c r="C4265" s="7">
        <v>532301</v>
      </c>
      <c r="D4265" s="7" t="s">
        <v>8320</v>
      </c>
      <c r="E4265" s="7" t="s">
        <v>2620</v>
      </c>
    </row>
    <row r="4266" spans="2:5">
      <c r="B4266" s="7" t="s">
        <v>8321</v>
      </c>
      <c r="C4266" s="7">
        <v>500483</v>
      </c>
      <c r="D4266" s="7" t="s">
        <v>8322</v>
      </c>
      <c r="E4266" s="7" t="s">
        <v>8323</v>
      </c>
    </row>
    <row r="4267" spans="2:5">
      <c r="B4267" s="7" t="s">
        <v>8324</v>
      </c>
      <c r="C4267" s="7">
        <v>532540</v>
      </c>
      <c r="D4267" s="7" t="s">
        <v>8325</v>
      </c>
      <c r="E4267" s="7" t="s">
        <v>2199</v>
      </c>
    </row>
    <row r="4268" spans="2:5">
      <c r="B4268" s="7" t="s">
        <v>8326</v>
      </c>
      <c r="C4268" s="7">
        <v>500408</v>
      </c>
      <c r="D4268" s="7" t="s">
        <v>8327</v>
      </c>
      <c r="E4268" s="7" t="s">
        <v>2306</v>
      </c>
    </row>
    <row r="4269" spans="2:5">
      <c r="B4269" s="7" t="s">
        <v>8328</v>
      </c>
      <c r="C4269" s="7">
        <v>500800</v>
      </c>
      <c r="D4269" s="7" t="s">
        <v>8329</v>
      </c>
      <c r="E4269" s="7" t="s">
        <v>2620</v>
      </c>
    </row>
    <row r="4270" spans="2:5">
      <c r="B4270" s="7" t="s">
        <v>8330</v>
      </c>
      <c r="C4270" s="7">
        <v>501301</v>
      </c>
      <c r="D4270" s="7" t="s">
        <v>8331</v>
      </c>
      <c r="E4270" s="7" t="s">
        <v>2379</v>
      </c>
    </row>
    <row r="4271" spans="2:5">
      <c r="B4271" s="7" t="s">
        <v>8332</v>
      </c>
      <c r="C4271" s="7">
        <v>513434</v>
      </c>
      <c r="D4271" s="7" t="s">
        <v>8333</v>
      </c>
      <c r="E4271" s="7" t="s">
        <v>2245</v>
      </c>
    </row>
    <row r="4272" spans="2:5">
      <c r="B4272" s="7" t="s">
        <v>8334</v>
      </c>
      <c r="C4272" s="7">
        <v>500570</v>
      </c>
      <c r="D4272" s="7" t="s">
        <v>8335</v>
      </c>
      <c r="E4272" s="7" t="s">
        <v>2291</v>
      </c>
    </row>
    <row r="4273" spans="2:5">
      <c r="B4273" s="7" t="s">
        <v>8334</v>
      </c>
      <c r="C4273" s="7">
        <v>570001</v>
      </c>
      <c r="D4273" s="7" t="s">
        <v>8336</v>
      </c>
      <c r="E4273" s="7" t="s">
        <v>2291</v>
      </c>
    </row>
    <row r="4274" spans="2:5">
      <c r="B4274" s="7" t="s">
        <v>8337</v>
      </c>
      <c r="C4274" s="7">
        <v>500400</v>
      </c>
      <c r="D4274" s="7" t="s">
        <v>8338</v>
      </c>
      <c r="E4274" s="7" t="s">
        <v>2352</v>
      </c>
    </row>
    <row r="4275" spans="2:5">
      <c r="B4275" s="7" t="s">
        <v>8339</v>
      </c>
      <c r="C4275" s="7">
        <v>513010</v>
      </c>
      <c r="D4275" s="7" t="s">
        <v>8340</v>
      </c>
      <c r="E4275" s="7" t="s">
        <v>2245</v>
      </c>
    </row>
    <row r="4276" spans="2:5">
      <c r="B4276" s="7" t="s">
        <v>8341</v>
      </c>
      <c r="C4276" s="7" t="s">
        <v>2213</v>
      </c>
      <c r="D4276" s="7" t="s">
        <v>8342</v>
      </c>
      <c r="E4276" s="7" t="s">
        <v>2245</v>
      </c>
    </row>
    <row r="4277" spans="2:5">
      <c r="B4277" s="7" t="s">
        <v>8343</v>
      </c>
      <c r="C4277" s="7">
        <v>500470</v>
      </c>
      <c r="D4277" s="7" t="s">
        <v>8344</v>
      </c>
      <c r="E4277" s="7" t="s">
        <v>2245</v>
      </c>
    </row>
    <row r="4278" spans="2:5">
      <c r="B4278" s="7" t="s">
        <v>8345</v>
      </c>
      <c r="C4278" s="7">
        <v>532371</v>
      </c>
      <c r="D4278" s="7" t="s">
        <v>8346</v>
      </c>
      <c r="E4278" s="7" t="s">
        <v>3157</v>
      </c>
    </row>
    <row r="4279" spans="2:5">
      <c r="B4279" s="7" t="s">
        <v>8347</v>
      </c>
      <c r="C4279" s="7">
        <v>521228</v>
      </c>
      <c r="D4279" s="7" t="s">
        <v>2213</v>
      </c>
      <c r="E4279" s="7" t="s">
        <v>2327</v>
      </c>
    </row>
    <row r="4280" spans="2:5">
      <c r="B4280" s="7" t="s">
        <v>8348</v>
      </c>
      <c r="C4280" s="7">
        <v>531190</v>
      </c>
      <c r="D4280" s="7" t="s">
        <v>2213</v>
      </c>
      <c r="E4280" s="7" t="s">
        <v>2228</v>
      </c>
    </row>
    <row r="4281" spans="2:5">
      <c r="B4281" s="7" t="s">
        <v>8349</v>
      </c>
      <c r="C4281" s="7">
        <v>541228</v>
      </c>
      <c r="D4281" s="7" t="s">
        <v>2213</v>
      </c>
      <c r="E4281" s="7" t="s">
        <v>2221</v>
      </c>
    </row>
    <row r="4282" spans="2:5">
      <c r="B4282" s="7" t="s">
        <v>8350</v>
      </c>
      <c r="C4282" s="7">
        <v>504961</v>
      </c>
      <c r="D4282" s="7" t="s">
        <v>2213</v>
      </c>
      <c r="E4282" s="7" t="s">
        <v>2245</v>
      </c>
    </row>
    <row r="4283" spans="2:5">
      <c r="B4283" s="7" t="s">
        <v>8351</v>
      </c>
      <c r="C4283" s="7">
        <v>532284</v>
      </c>
      <c r="D4283" s="7" t="s">
        <v>2213</v>
      </c>
      <c r="E4283" s="7" t="s">
        <v>2196</v>
      </c>
    </row>
    <row r="4284" spans="2:5">
      <c r="B4284" s="7" t="s">
        <v>8352</v>
      </c>
      <c r="C4284" s="7">
        <v>533393</v>
      </c>
      <c r="D4284" s="7" t="s">
        <v>8353</v>
      </c>
      <c r="E4284" s="7" t="s">
        <v>2299</v>
      </c>
    </row>
    <row r="4285" spans="2:5">
      <c r="B4285" s="7" t="s">
        <v>8354</v>
      </c>
      <c r="C4285" s="7">
        <v>540212</v>
      </c>
      <c r="D4285" s="7" t="s">
        <v>8355</v>
      </c>
      <c r="E4285" s="7" t="s">
        <v>2534</v>
      </c>
    </row>
    <row r="4286" spans="2:5">
      <c r="B4286" s="7" t="s">
        <v>8356</v>
      </c>
      <c r="C4286" s="7">
        <v>501242</v>
      </c>
      <c r="D4286" s="7" t="s">
        <v>8357</v>
      </c>
      <c r="E4286" s="7" t="s">
        <v>2230</v>
      </c>
    </row>
    <row r="4287" spans="2:5">
      <c r="B4287" s="7" t="s">
        <v>8358</v>
      </c>
      <c r="C4287" s="7">
        <v>532262</v>
      </c>
      <c r="D4287" s="7" t="s">
        <v>2213</v>
      </c>
      <c r="E4287" s="7" t="s">
        <v>2534</v>
      </c>
    </row>
    <row r="4288" spans="2:5">
      <c r="B4288" s="7" t="s">
        <v>8359</v>
      </c>
      <c r="C4288" s="7">
        <v>524156</v>
      </c>
      <c r="D4288" s="7" t="s">
        <v>2213</v>
      </c>
      <c r="E4288" s="7" t="s">
        <v>2261</v>
      </c>
    </row>
    <row r="4289" spans="2:5">
      <c r="B4289" s="7" t="s">
        <v>8360</v>
      </c>
      <c r="C4289" s="7">
        <v>541700</v>
      </c>
      <c r="D4289" s="7" t="s">
        <v>8361</v>
      </c>
      <c r="E4289" s="7" t="s">
        <v>2327</v>
      </c>
    </row>
    <row r="4290" spans="2:5">
      <c r="B4290" s="7" t="s">
        <v>8362</v>
      </c>
      <c r="C4290" s="7">
        <v>523301</v>
      </c>
      <c r="D4290" s="7" t="s">
        <v>8363</v>
      </c>
      <c r="E4290" s="7" t="s">
        <v>2207</v>
      </c>
    </row>
    <row r="4291" spans="2:5">
      <c r="B4291" s="7" t="s">
        <v>8364</v>
      </c>
      <c r="C4291" s="7" t="s">
        <v>2213</v>
      </c>
      <c r="D4291" s="7" t="s">
        <v>8365</v>
      </c>
      <c r="E4291" s="7" t="s">
        <v>2304</v>
      </c>
    </row>
    <row r="4292" spans="2:5">
      <c r="B4292" s="7" t="s">
        <v>8366</v>
      </c>
      <c r="C4292" s="7">
        <v>512011</v>
      </c>
      <c r="D4292" s="7" t="s">
        <v>2213</v>
      </c>
      <c r="E4292" s="7" t="s">
        <v>2235</v>
      </c>
    </row>
    <row r="4293" spans="2:5">
      <c r="B4293" s="7" t="s">
        <v>8367</v>
      </c>
      <c r="C4293" s="7">
        <v>539658</v>
      </c>
      <c r="D4293" s="7" t="s">
        <v>8368</v>
      </c>
      <c r="E4293" s="7" t="s">
        <v>4992</v>
      </c>
    </row>
    <row r="4294" spans="2:5">
      <c r="B4294" s="7" t="s">
        <v>8369</v>
      </c>
      <c r="C4294" s="7">
        <v>532755</v>
      </c>
      <c r="D4294" s="7" t="s">
        <v>8370</v>
      </c>
      <c r="E4294" s="7" t="s">
        <v>2199</v>
      </c>
    </row>
    <row r="4295" spans="2:5">
      <c r="B4295" s="7" t="s">
        <v>8371</v>
      </c>
      <c r="C4295" s="7">
        <v>526576</v>
      </c>
      <c r="D4295" s="7" t="s">
        <v>8372</v>
      </c>
      <c r="E4295" s="7" t="s">
        <v>2411</v>
      </c>
    </row>
    <row r="4296" spans="2:5">
      <c r="B4296" s="7" t="s">
        <v>8373</v>
      </c>
      <c r="C4296" s="7">
        <v>542141</v>
      </c>
      <c r="D4296" s="7" t="s">
        <v>8374</v>
      </c>
      <c r="E4296" s="7" t="s">
        <v>2611</v>
      </c>
    </row>
    <row r="4297" spans="2:5">
      <c r="B4297" s="7" t="s">
        <v>8375</v>
      </c>
      <c r="C4297" s="7">
        <v>532804</v>
      </c>
      <c r="D4297" s="7" t="s">
        <v>8376</v>
      </c>
      <c r="E4297" s="7" t="s">
        <v>2536</v>
      </c>
    </row>
    <row r="4298" spans="2:5">
      <c r="B4298" s="7" t="s">
        <v>8377</v>
      </c>
      <c r="C4298" s="7">
        <v>532804</v>
      </c>
      <c r="D4298" s="7" t="s">
        <v>8376</v>
      </c>
      <c r="E4298" s="7" t="s">
        <v>2536</v>
      </c>
    </row>
    <row r="4299" spans="2:5">
      <c r="B4299" s="7" t="s">
        <v>8378</v>
      </c>
      <c r="C4299" s="7">
        <v>533216</v>
      </c>
      <c r="D4299" s="7" t="s">
        <v>8379</v>
      </c>
      <c r="E4299" s="7" t="s">
        <v>2611</v>
      </c>
    </row>
    <row r="4300" spans="2:5">
      <c r="B4300" s="7" t="s">
        <v>8380</v>
      </c>
      <c r="C4300" s="7">
        <v>509917</v>
      </c>
      <c r="D4300" s="7" t="s">
        <v>2213</v>
      </c>
      <c r="E4300" s="7" t="s">
        <v>2755</v>
      </c>
    </row>
    <row r="4301" spans="2:5">
      <c r="B4301" s="7" t="s">
        <v>8381</v>
      </c>
      <c r="C4301" s="7">
        <v>501421</v>
      </c>
      <c r="D4301" s="7" t="s">
        <v>2213</v>
      </c>
      <c r="E4301" s="7" t="s">
        <v>2306</v>
      </c>
    </row>
    <row r="4302" spans="2:5">
      <c r="B4302" s="7" t="s">
        <v>8382</v>
      </c>
      <c r="C4302" s="7">
        <v>524204</v>
      </c>
      <c r="D4302" s="7" t="s">
        <v>2213</v>
      </c>
      <c r="E4302" s="7" t="s">
        <v>2721</v>
      </c>
    </row>
    <row r="4303" spans="2:5">
      <c r="B4303" s="7" t="s">
        <v>8383</v>
      </c>
      <c r="C4303" s="7">
        <v>540595</v>
      </c>
      <c r="D4303" s="7" t="s">
        <v>8384</v>
      </c>
      <c r="E4303" s="7" t="s">
        <v>3160</v>
      </c>
    </row>
    <row r="4304" spans="2:5">
      <c r="B4304" s="7" t="s">
        <v>8385</v>
      </c>
      <c r="C4304" s="7">
        <v>539428</v>
      </c>
      <c r="D4304" s="7" t="s">
        <v>2213</v>
      </c>
      <c r="E4304" s="7" t="s">
        <v>2683</v>
      </c>
    </row>
    <row r="4305" spans="2:5">
      <c r="B4305" s="7" t="s">
        <v>8386</v>
      </c>
      <c r="C4305" s="7">
        <v>530595</v>
      </c>
      <c r="D4305" s="7" t="s">
        <v>2213</v>
      </c>
      <c r="E4305" s="7" t="s">
        <v>2306</v>
      </c>
    </row>
    <row r="4306" spans="2:5">
      <c r="B4306" s="7" t="s">
        <v>8387</v>
      </c>
      <c r="C4306" s="7">
        <v>533982</v>
      </c>
      <c r="D4306" s="7" t="s">
        <v>8388</v>
      </c>
      <c r="E4306" s="7" t="s">
        <v>2199</v>
      </c>
    </row>
    <row r="4307" spans="2:5">
      <c r="B4307" s="7" t="s">
        <v>8389</v>
      </c>
      <c r="C4307" s="7">
        <v>530533</v>
      </c>
      <c r="D4307" s="7" t="s">
        <v>2213</v>
      </c>
      <c r="E4307" s="7" t="s">
        <v>2620</v>
      </c>
    </row>
    <row r="4308" spans="2:5">
      <c r="B4308" s="7" t="s">
        <v>8390</v>
      </c>
      <c r="C4308" s="7">
        <v>506162</v>
      </c>
      <c r="D4308" s="7" t="s">
        <v>2213</v>
      </c>
      <c r="E4308" s="7" t="s">
        <v>2196</v>
      </c>
    </row>
    <row r="4309" spans="2:5">
      <c r="B4309" s="7" t="s">
        <v>8391</v>
      </c>
      <c r="C4309" s="7">
        <v>512157</v>
      </c>
      <c r="D4309" s="7" t="s">
        <v>2213</v>
      </c>
      <c r="E4309" s="7" t="s">
        <v>2634</v>
      </c>
    </row>
    <row r="4310" spans="2:5">
      <c r="B4310" s="7" t="s">
        <v>8392</v>
      </c>
      <c r="C4310" s="7">
        <v>505400</v>
      </c>
      <c r="D4310" s="7" t="s">
        <v>8393</v>
      </c>
      <c r="E4310" s="7" t="s">
        <v>2299</v>
      </c>
    </row>
    <row r="4311" spans="2:5">
      <c r="B4311" s="7" t="s">
        <v>8394</v>
      </c>
      <c r="C4311" s="7">
        <v>533326</v>
      </c>
      <c r="D4311" s="7" t="s">
        <v>8395</v>
      </c>
      <c r="E4311" s="7" t="s">
        <v>2611</v>
      </c>
    </row>
    <row r="4312" spans="2:5">
      <c r="B4312" s="7" t="s">
        <v>8396</v>
      </c>
      <c r="C4312" s="7">
        <v>533164</v>
      </c>
      <c r="D4312" s="7" t="s">
        <v>8397</v>
      </c>
      <c r="E4312" s="7" t="s">
        <v>2333</v>
      </c>
    </row>
    <row r="4313" spans="2:5">
      <c r="B4313" s="7" t="s">
        <v>8398</v>
      </c>
      <c r="C4313" s="7">
        <v>532845</v>
      </c>
      <c r="D4313" s="7" t="s">
        <v>8399</v>
      </c>
      <c r="E4313" s="7" t="s">
        <v>2414</v>
      </c>
    </row>
    <row r="4314" spans="2:5">
      <c r="B4314" s="7" t="s">
        <v>8400</v>
      </c>
      <c r="C4314" s="7">
        <v>507753</v>
      </c>
      <c r="D4314" s="7" t="s">
        <v>2213</v>
      </c>
      <c r="E4314" s="7" t="s">
        <v>2261</v>
      </c>
    </row>
    <row r="4315" spans="2:5">
      <c r="B4315" s="7" t="s">
        <v>8401</v>
      </c>
      <c r="C4315" s="7">
        <v>509945</v>
      </c>
      <c r="D4315" s="7" t="s">
        <v>2213</v>
      </c>
      <c r="E4315" s="7" t="s">
        <v>2196</v>
      </c>
    </row>
    <row r="4316" spans="2:5">
      <c r="B4316" s="7" t="s">
        <v>8402</v>
      </c>
      <c r="C4316" s="7">
        <v>526654</v>
      </c>
      <c r="D4316" s="7" t="s">
        <v>2213</v>
      </c>
      <c r="E4316" s="7" t="s">
        <v>2299</v>
      </c>
    </row>
    <row r="4317" spans="2:5">
      <c r="B4317" s="7" t="s">
        <v>8403</v>
      </c>
      <c r="C4317" s="7">
        <v>509015</v>
      </c>
      <c r="D4317" s="7" t="s">
        <v>2213</v>
      </c>
      <c r="E4317" s="7" t="s">
        <v>2755</v>
      </c>
    </row>
    <row r="4318" spans="2:5">
      <c r="B4318" s="7" t="s">
        <v>8404</v>
      </c>
      <c r="C4318" s="7">
        <v>509015</v>
      </c>
      <c r="D4318" s="7" t="s">
        <v>2213</v>
      </c>
      <c r="E4318" s="7" t="s">
        <v>2755</v>
      </c>
    </row>
    <row r="4319" spans="2:5">
      <c r="B4319" s="7" t="s">
        <v>8405</v>
      </c>
      <c r="C4319" s="7">
        <v>514484</v>
      </c>
      <c r="D4319" s="7" t="s">
        <v>2213</v>
      </c>
      <c r="E4319" s="7" t="s">
        <v>2228</v>
      </c>
    </row>
    <row r="4320" spans="2:5">
      <c r="B4320" s="7" t="s">
        <v>8406</v>
      </c>
      <c r="C4320" s="7">
        <v>533158</v>
      </c>
      <c r="D4320" s="7" t="s">
        <v>8407</v>
      </c>
      <c r="E4320" s="7" t="s">
        <v>2327</v>
      </c>
    </row>
    <row r="4321" spans="2:5">
      <c r="B4321" s="7" t="s">
        <v>8408</v>
      </c>
      <c r="C4321" s="7">
        <v>590062</v>
      </c>
      <c r="D4321" s="7" t="s">
        <v>8409</v>
      </c>
      <c r="E4321" s="7" t="s">
        <v>2261</v>
      </c>
    </row>
    <row r="4322" spans="2:5">
      <c r="B4322" s="7" t="s">
        <v>8410</v>
      </c>
      <c r="C4322" s="7">
        <v>542460</v>
      </c>
      <c r="D4322" s="7" t="s">
        <v>8411</v>
      </c>
      <c r="E4322" s="7" t="s">
        <v>2221</v>
      </c>
    </row>
    <row r="4323" spans="2:5">
      <c r="B4323" s="7" t="s">
        <v>8412</v>
      </c>
      <c r="C4323" s="7">
        <v>531373</v>
      </c>
      <c r="D4323" s="7" t="s">
        <v>8413</v>
      </c>
      <c r="E4323" s="7" t="s">
        <v>2414</v>
      </c>
    </row>
    <row r="4324" spans="2:5">
      <c r="B4324" s="7" t="s">
        <v>8414</v>
      </c>
      <c r="C4324" s="7">
        <v>500469</v>
      </c>
      <c r="D4324" s="7" t="s">
        <v>8415</v>
      </c>
      <c r="E4324" s="7" t="s">
        <v>2531</v>
      </c>
    </row>
    <row r="4325" spans="2:5">
      <c r="B4325" s="7" t="s">
        <v>8416</v>
      </c>
      <c r="C4325" s="7">
        <v>500620</v>
      </c>
      <c r="D4325" s="7" t="s">
        <v>8417</v>
      </c>
      <c r="E4325" s="7" t="s">
        <v>3461</v>
      </c>
    </row>
    <row r="4326" spans="2:5">
      <c r="B4326" s="7" t="s">
        <v>8418</v>
      </c>
      <c r="C4326" s="7" t="s">
        <v>2213</v>
      </c>
      <c r="D4326" s="7" t="s">
        <v>8419</v>
      </c>
      <c r="E4326" s="7" t="s">
        <v>2304</v>
      </c>
    </row>
    <row r="4327" spans="2:5">
      <c r="B4327" s="7" t="s">
        <v>8420</v>
      </c>
      <c r="C4327" s="7">
        <v>522073</v>
      </c>
      <c r="D4327" s="7" t="s">
        <v>8421</v>
      </c>
      <c r="E4327" s="7" t="s">
        <v>2568</v>
      </c>
    </row>
    <row r="4328" spans="2:5">
      <c r="B4328" s="7" t="s">
        <v>8422</v>
      </c>
      <c r="C4328" s="7">
        <v>530005</v>
      </c>
      <c r="D4328" s="7" t="s">
        <v>8423</v>
      </c>
      <c r="E4328" s="7" t="s">
        <v>2226</v>
      </c>
    </row>
    <row r="4329" spans="2:5">
      <c r="B4329" s="7" t="s">
        <v>8424</v>
      </c>
      <c r="C4329" s="7">
        <v>500850</v>
      </c>
      <c r="D4329" s="7" t="s">
        <v>8425</v>
      </c>
      <c r="E4329" s="7" t="s">
        <v>2414</v>
      </c>
    </row>
    <row r="4330" spans="2:5">
      <c r="B4330" s="7" t="s">
        <v>8426</v>
      </c>
      <c r="C4330" s="7">
        <v>540954</v>
      </c>
      <c r="D4330" s="7" t="s">
        <v>2213</v>
      </c>
      <c r="E4330" s="7" t="s">
        <v>2708</v>
      </c>
    </row>
    <row r="4331" spans="2:5">
      <c r="B4331" s="7" t="s">
        <v>8427</v>
      </c>
      <c r="C4331" s="7">
        <v>530023</v>
      </c>
      <c r="D4331" s="7" t="s">
        <v>8428</v>
      </c>
      <c r="E4331" s="7" t="s">
        <v>2230</v>
      </c>
    </row>
    <row r="4332" spans="2:5">
      <c r="B4332" s="7" t="s">
        <v>8429</v>
      </c>
      <c r="C4332" s="7">
        <v>530023</v>
      </c>
      <c r="D4332" s="7" t="s">
        <v>8428</v>
      </c>
      <c r="E4332" s="7" t="s">
        <v>2230</v>
      </c>
    </row>
    <row r="4333" spans="2:5">
      <c r="B4333" s="7" t="s">
        <v>8430</v>
      </c>
      <c r="C4333" s="7">
        <v>532209</v>
      </c>
      <c r="D4333" s="7" t="s">
        <v>8431</v>
      </c>
      <c r="E4333" s="7" t="s">
        <v>2531</v>
      </c>
    </row>
    <row r="4334" spans="2:5">
      <c r="B4334" s="7" t="s">
        <v>8432</v>
      </c>
      <c r="C4334" s="7">
        <v>532652</v>
      </c>
      <c r="D4334" s="7" t="s">
        <v>8433</v>
      </c>
      <c r="E4334" s="7" t="s">
        <v>2531</v>
      </c>
    </row>
    <row r="4335" spans="2:5">
      <c r="B4335" s="7" t="s">
        <v>8434</v>
      </c>
      <c r="C4335" s="7">
        <v>540210</v>
      </c>
      <c r="D4335" s="7" t="s">
        <v>8435</v>
      </c>
      <c r="E4335" s="7" t="s">
        <v>2214</v>
      </c>
    </row>
    <row r="4336" spans="2:5">
      <c r="B4336" s="7" t="s">
        <v>8436</v>
      </c>
      <c r="C4336" s="7">
        <v>501343</v>
      </c>
      <c r="D4336" s="7" t="s">
        <v>8437</v>
      </c>
      <c r="E4336" s="7" t="s">
        <v>2230</v>
      </c>
    </row>
    <row r="4337" spans="2:5">
      <c r="B4337" s="7" t="s">
        <v>8438</v>
      </c>
      <c r="C4337" s="7">
        <v>540769</v>
      </c>
      <c r="D4337" s="7" t="s">
        <v>8439</v>
      </c>
      <c r="E4337" s="7" t="s">
        <v>4296</v>
      </c>
    </row>
    <row r="4338" spans="2:5">
      <c r="B4338" s="7" t="s">
        <v>8440</v>
      </c>
      <c r="C4338" s="7">
        <v>590086</v>
      </c>
      <c r="D4338" s="7" t="s">
        <v>8441</v>
      </c>
      <c r="E4338" s="7" t="s">
        <v>2193</v>
      </c>
    </row>
    <row r="4339" spans="2:5">
      <c r="B4339" s="7" t="s">
        <v>8442</v>
      </c>
      <c r="C4339" s="7" t="s">
        <v>2213</v>
      </c>
      <c r="D4339" s="7" t="s">
        <v>8443</v>
      </c>
      <c r="E4339" s="7" t="s">
        <v>2304</v>
      </c>
    </row>
    <row r="4340" spans="2:5">
      <c r="B4340" s="7" t="s">
        <v>8444</v>
      </c>
      <c r="C4340" s="7">
        <v>503100</v>
      </c>
      <c r="D4340" s="7" t="s">
        <v>8445</v>
      </c>
      <c r="E4340" s="7" t="s">
        <v>2299</v>
      </c>
    </row>
    <row r="4341" spans="2:5">
      <c r="B4341" s="7" t="s">
        <v>8446</v>
      </c>
      <c r="C4341" s="7">
        <v>542123</v>
      </c>
      <c r="D4341" s="7" t="s">
        <v>2213</v>
      </c>
      <c r="E4341" s="7" t="s">
        <v>2721</v>
      </c>
    </row>
    <row r="4342" spans="2:5">
      <c r="B4342" s="7" t="s">
        <v>8447</v>
      </c>
      <c r="C4342" s="7">
        <v>500260</v>
      </c>
      <c r="D4342" s="7" t="s">
        <v>8448</v>
      </c>
      <c r="E4342" s="7" t="s">
        <v>2226</v>
      </c>
    </row>
    <row r="4343" spans="2:5">
      <c r="B4343" s="7" t="s">
        <v>8449</v>
      </c>
      <c r="C4343" s="7">
        <v>503169</v>
      </c>
      <c r="D4343" s="7" t="s">
        <v>8450</v>
      </c>
      <c r="E4343" s="7" t="s">
        <v>2228</v>
      </c>
    </row>
    <row r="4344" spans="2:5">
      <c r="B4344" s="7" t="s">
        <v>8451</v>
      </c>
      <c r="C4344" s="7">
        <v>526725</v>
      </c>
      <c r="D4344" s="7" t="s">
        <v>8452</v>
      </c>
      <c r="E4344" s="7" t="s">
        <v>2737</v>
      </c>
    </row>
    <row r="4345" spans="2:5">
      <c r="B4345" s="7" t="s">
        <v>8453</v>
      </c>
      <c r="C4345" s="7">
        <v>532218</v>
      </c>
      <c r="D4345" s="7" t="s">
        <v>8454</v>
      </c>
      <c r="E4345" s="7" t="s">
        <v>2531</v>
      </c>
    </row>
    <row r="4346" spans="2:5">
      <c r="B4346" s="7" t="s">
        <v>8455</v>
      </c>
      <c r="C4346" s="7">
        <v>512531</v>
      </c>
      <c r="D4346" s="7" t="s">
        <v>8456</v>
      </c>
      <c r="E4346" s="7" t="s">
        <v>2235</v>
      </c>
    </row>
    <row r="4347" spans="2:5">
      <c r="B4347" s="7" t="s">
        <v>8457</v>
      </c>
      <c r="C4347" s="7">
        <v>512531</v>
      </c>
      <c r="D4347" s="7" t="s">
        <v>8458</v>
      </c>
      <c r="E4347" s="7" t="s">
        <v>2235</v>
      </c>
    </row>
    <row r="4348" spans="2:5">
      <c r="B4348" s="7" t="s">
        <v>8459</v>
      </c>
      <c r="C4348" s="7">
        <v>504966</v>
      </c>
      <c r="D4348" s="7" t="s">
        <v>8460</v>
      </c>
      <c r="E4348" s="7" t="s">
        <v>2408</v>
      </c>
    </row>
    <row r="4349" spans="2:5">
      <c r="B4349" s="7" t="s">
        <v>8461</v>
      </c>
      <c r="C4349" s="7">
        <v>504966</v>
      </c>
      <c r="D4349" s="7" t="s">
        <v>8460</v>
      </c>
      <c r="E4349" s="7" t="s">
        <v>2408</v>
      </c>
    </row>
    <row r="4350" spans="2:5">
      <c r="B4350" s="7" t="s">
        <v>8462</v>
      </c>
      <c r="C4350" s="7">
        <v>530363</v>
      </c>
      <c r="D4350" s="7" t="s">
        <v>8463</v>
      </c>
      <c r="E4350" s="7" t="s">
        <v>2912</v>
      </c>
    </row>
    <row r="4351" spans="2:5">
      <c r="B4351" s="7" t="s">
        <v>8464</v>
      </c>
      <c r="C4351" s="7" t="s">
        <v>2213</v>
      </c>
      <c r="D4351" s="7" t="s">
        <v>8465</v>
      </c>
      <c r="E4351" s="7" t="s">
        <v>2304</v>
      </c>
    </row>
    <row r="4352" spans="2:5">
      <c r="B4352" s="7" t="s">
        <v>8466</v>
      </c>
      <c r="C4352" s="7" t="s">
        <v>2213</v>
      </c>
      <c r="D4352" s="7" t="s">
        <v>8467</v>
      </c>
      <c r="E4352" s="7" t="s">
        <v>2304</v>
      </c>
    </row>
    <row r="4353" spans="2:5">
      <c r="B4353" s="7" t="s">
        <v>8468</v>
      </c>
      <c r="C4353" s="7">
        <v>540980</v>
      </c>
      <c r="D4353" s="7" t="s">
        <v>2213</v>
      </c>
      <c r="E4353" s="7" t="s">
        <v>2235</v>
      </c>
    </row>
    <row r="4354" spans="2:5">
      <c r="B4354" s="7" t="s">
        <v>8469</v>
      </c>
      <c r="C4354" s="7" t="s">
        <v>2213</v>
      </c>
      <c r="D4354" s="7" t="s">
        <v>8470</v>
      </c>
      <c r="E4354" s="7" t="s">
        <v>2224</v>
      </c>
    </row>
    <row r="4355" spans="2:5">
      <c r="B4355" s="7" t="s">
        <v>8471</v>
      </c>
      <c r="C4355" s="7">
        <v>530199</v>
      </c>
      <c r="D4355" s="7" t="s">
        <v>8472</v>
      </c>
      <c r="E4355" s="7" t="s">
        <v>2251</v>
      </c>
    </row>
    <row r="4356" spans="2:5">
      <c r="B4356" s="7" t="s">
        <v>8473</v>
      </c>
      <c r="C4356" s="7">
        <v>500411</v>
      </c>
      <c r="D4356" s="7" t="s">
        <v>8474</v>
      </c>
      <c r="E4356" s="7" t="s">
        <v>2256</v>
      </c>
    </row>
    <row r="4357" spans="2:5">
      <c r="B4357" s="7" t="s">
        <v>8475</v>
      </c>
      <c r="C4357" s="7">
        <v>539310</v>
      </c>
      <c r="D4357" s="7" t="s">
        <v>2213</v>
      </c>
      <c r="E4357" s="7" t="s">
        <v>3816</v>
      </c>
    </row>
    <row r="4358" spans="2:5">
      <c r="B4358" s="7" t="s">
        <v>8476</v>
      </c>
      <c r="C4358" s="7">
        <v>538464</v>
      </c>
      <c r="D4358" s="7" t="s">
        <v>2213</v>
      </c>
      <c r="E4358" s="7" t="s">
        <v>2230</v>
      </c>
    </row>
    <row r="4359" spans="2:5">
      <c r="B4359" s="7" t="s">
        <v>8477</v>
      </c>
      <c r="C4359" s="7">
        <v>531652</v>
      </c>
      <c r="D4359" s="7" t="s">
        <v>2213</v>
      </c>
      <c r="E4359" s="7" t="s">
        <v>2230</v>
      </c>
    </row>
    <row r="4360" spans="2:5">
      <c r="B4360" s="7" t="s">
        <v>8478</v>
      </c>
      <c r="C4360" s="7">
        <v>507450</v>
      </c>
      <c r="D4360" s="7" t="s">
        <v>8479</v>
      </c>
      <c r="E4360" s="7" t="s">
        <v>2912</v>
      </c>
    </row>
    <row r="4361" spans="2:5">
      <c r="B4361" s="7" t="s">
        <v>8480</v>
      </c>
      <c r="C4361" s="7">
        <v>500412</v>
      </c>
      <c r="D4361" s="7" t="s">
        <v>8481</v>
      </c>
      <c r="E4361" s="7" t="s">
        <v>2261</v>
      </c>
    </row>
    <row r="4362" spans="2:5">
      <c r="B4362" s="7" t="s">
        <v>8482</v>
      </c>
      <c r="C4362" s="7">
        <v>500413</v>
      </c>
      <c r="D4362" s="7" t="s">
        <v>8483</v>
      </c>
      <c r="E4362" s="7" t="s">
        <v>3216</v>
      </c>
    </row>
    <row r="4363" spans="2:5">
      <c r="B4363" s="7" t="s">
        <v>8484</v>
      </c>
      <c r="C4363" s="7">
        <v>500413</v>
      </c>
      <c r="D4363" s="7" t="s">
        <v>8483</v>
      </c>
      <c r="E4363" s="7" t="s">
        <v>3216</v>
      </c>
    </row>
    <row r="4364" spans="2:5">
      <c r="B4364" s="7" t="s">
        <v>8485</v>
      </c>
      <c r="C4364" s="7">
        <v>533941</v>
      </c>
      <c r="D4364" s="7" t="s">
        <v>8486</v>
      </c>
      <c r="E4364" s="7" t="s">
        <v>2327</v>
      </c>
    </row>
    <row r="4365" spans="2:5">
      <c r="B4365" s="7" t="s">
        <v>8487</v>
      </c>
      <c r="C4365" s="7">
        <v>533941</v>
      </c>
      <c r="D4365" s="7" t="s">
        <v>8486</v>
      </c>
      <c r="E4365" s="7" t="s">
        <v>2327</v>
      </c>
    </row>
    <row r="4366" spans="2:5">
      <c r="B4366" s="7" t="s">
        <v>8488</v>
      </c>
      <c r="C4366" s="7">
        <v>539871</v>
      </c>
      <c r="D4366" s="7" t="s">
        <v>8489</v>
      </c>
      <c r="E4366" s="7" t="s">
        <v>2402</v>
      </c>
    </row>
    <row r="4367" spans="2:5">
      <c r="B4367" s="7" t="s">
        <v>8490</v>
      </c>
      <c r="C4367" s="7">
        <v>504973</v>
      </c>
      <c r="D4367" s="7" t="s">
        <v>8491</v>
      </c>
      <c r="E4367" s="7" t="s">
        <v>2568</v>
      </c>
    </row>
    <row r="4368" spans="2:5">
      <c r="B4368" s="7" t="s">
        <v>8492</v>
      </c>
      <c r="C4368" s="7">
        <v>540108</v>
      </c>
      <c r="D4368" s="7" t="s">
        <v>2213</v>
      </c>
      <c r="E4368" s="7" t="s">
        <v>2196</v>
      </c>
    </row>
    <row r="4369" spans="2:5">
      <c r="B4369" s="7" t="s">
        <v>8493</v>
      </c>
      <c r="C4369" s="7">
        <v>590005</v>
      </c>
      <c r="D4369" s="7" t="s">
        <v>8494</v>
      </c>
      <c r="E4369" s="7" t="s">
        <v>2423</v>
      </c>
    </row>
    <row r="4370" spans="2:5">
      <c r="B4370" s="7" t="s">
        <v>8495</v>
      </c>
      <c r="C4370" s="7">
        <v>590005</v>
      </c>
      <c r="D4370" s="7" t="s">
        <v>8494</v>
      </c>
      <c r="E4370" s="7" t="s">
        <v>2423</v>
      </c>
    </row>
    <row r="4371" spans="2:5">
      <c r="B4371" s="7" t="s">
        <v>8496</v>
      </c>
      <c r="C4371" s="7">
        <v>536264</v>
      </c>
      <c r="D4371" s="7" t="s">
        <v>2213</v>
      </c>
      <c r="E4371" s="7" t="s">
        <v>2534</v>
      </c>
    </row>
    <row r="4372" spans="2:5">
      <c r="B4372" s="7" t="s">
        <v>8497</v>
      </c>
      <c r="C4372" s="7">
        <v>536264</v>
      </c>
      <c r="D4372" s="7" t="s">
        <v>2213</v>
      </c>
      <c r="E4372" s="7" t="s">
        <v>2534</v>
      </c>
    </row>
    <row r="4373" spans="2:5">
      <c r="B4373" s="7" t="s">
        <v>8498</v>
      </c>
      <c r="C4373" s="7">
        <v>533629</v>
      </c>
      <c r="D4373" s="7" t="s">
        <v>8499</v>
      </c>
      <c r="E4373" s="7" t="s">
        <v>2333</v>
      </c>
    </row>
    <row r="4374" spans="2:5">
      <c r="B4374" s="7" t="s">
        <v>8500</v>
      </c>
      <c r="C4374" s="7">
        <v>505196</v>
      </c>
      <c r="D4374" s="7" t="s">
        <v>8501</v>
      </c>
      <c r="E4374" s="7" t="s">
        <v>2336</v>
      </c>
    </row>
    <row r="4375" spans="2:5">
      <c r="B4375" s="7" t="s">
        <v>8502</v>
      </c>
      <c r="C4375" s="7">
        <v>503663</v>
      </c>
      <c r="D4375" s="7" t="s">
        <v>8503</v>
      </c>
      <c r="E4375" s="7" t="s">
        <v>2233</v>
      </c>
    </row>
    <row r="4376" spans="2:5">
      <c r="B4376" s="7" t="s">
        <v>8504</v>
      </c>
      <c r="C4376" s="7">
        <v>507205</v>
      </c>
      <c r="D4376" s="7" t="s">
        <v>8505</v>
      </c>
      <c r="E4376" s="7" t="s">
        <v>2845</v>
      </c>
    </row>
    <row r="4377" spans="2:5">
      <c r="B4377" s="7" t="s">
        <v>8506</v>
      </c>
      <c r="C4377" s="7">
        <v>532856</v>
      </c>
      <c r="D4377" s="7" t="s">
        <v>8507</v>
      </c>
      <c r="E4377" s="7" t="s">
        <v>2333</v>
      </c>
    </row>
    <row r="4378" spans="2:5">
      <c r="B4378" s="7" t="s">
        <v>8508</v>
      </c>
      <c r="C4378" s="7">
        <v>511559</v>
      </c>
      <c r="D4378" s="7" t="s">
        <v>8509</v>
      </c>
      <c r="E4378" s="7" t="s">
        <v>2230</v>
      </c>
    </row>
    <row r="4379" spans="2:5">
      <c r="B4379" s="7" t="s">
        <v>8510</v>
      </c>
      <c r="C4379" s="7">
        <v>500414</v>
      </c>
      <c r="D4379" s="7" t="s">
        <v>2213</v>
      </c>
      <c r="E4379" s="7" t="s">
        <v>2327</v>
      </c>
    </row>
    <row r="4380" spans="2:5">
      <c r="B4380" s="7" t="s">
        <v>8511</v>
      </c>
      <c r="C4380" s="7">
        <v>500414</v>
      </c>
      <c r="D4380" s="7" t="s">
        <v>2213</v>
      </c>
      <c r="E4380" s="7" t="s">
        <v>2327</v>
      </c>
    </row>
    <row r="4381" spans="2:5">
      <c r="B4381" s="7" t="s">
        <v>8512</v>
      </c>
      <c r="C4381" s="7">
        <v>522113</v>
      </c>
      <c r="D4381" s="7" t="s">
        <v>8513</v>
      </c>
      <c r="E4381" s="7" t="s">
        <v>2221</v>
      </c>
    </row>
    <row r="4382" spans="2:5">
      <c r="B4382" s="7" t="s">
        <v>8514</v>
      </c>
      <c r="C4382" s="7">
        <v>522113</v>
      </c>
      <c r="D4382" s="7" t="s">
        <v>8513</v>
      </c>
      <c r="E4382" s="7" t="s">
        <v>2221</v>
      </c>
    </row>
    <row r="4383" spans="2:5">
      <c r="B4383" s="7" t="s">
        <v>8515</v>
      </c>
      <c r="C4383" s="7">
        <v>530475</v>
      </c>
      <c r="D4383" s="7" t="s">
        <v>2213</v>
      </c>
      <c r="E4383" s="7" t="s">
        <v>2373</v>
      </c>
    </row>
    <row r="4384" spans="2:5">
      <c r="B4384" s="7" t="s">
        <v>8516</v>
      </c>
      <c r="C4384" s="7">
        <v>541741</v>
      </c>
      <c r="D4384" s="7" t="s">
        <v>2213</v>
      </c>
      <c r="E4384" s="7" t="s">
        <v>2235</v>
      </c>
    </row>
    <row r="4385" spans="2:5">
      <c r="B4385" s="7" t="s">
        <v>8517</v>
      </c>
      <c r="C4385" s="7">
        <v>532375</v>
      </c>
      <c r="D4385" s="7" t="s">
        <v>8518</v>
      </c>
      <c r="E4385" s="7" t="s">
        <v>2216</v>
      </c>
    </row>
    <row r="4386" spans="2:5">
      <c r="B4386" s="7" t="s">
        <v>8519</v>
      </c>
      <c r="C4386" s="7">
        <v>539488</v>
      </c>
      <c r="D4386" s="7" t="s">
        <v>2213</v>
      </c>
      <c r="E4386" s="7" t="s">
        <v>2233</v>
      </c>
    </row>
    <row r="4387" spans="2:5">
      <c r="B4387" s="7" t="s">
        <v>8520</v>
      </c>
      <c r="C4387" s="7">
        <v>540904</v>
      </c>
      <c r="D4387" s="7" t="s">
        <v>2213</v>
      </c>
      <c r="E4387" s="7" t="s">
        <v>2490</v>
      </c>
    </row>
    <row r="4388" spans="2:5">
      <c r="B4388" s="7" t="s">
        <v>8521</v>
      </c>
      <c r="C4388" s="7" t="s">
        <v>2213</v>
      </c>
      <c r="D4388" s="7" t="s">
        <v>8522</v>
      </c>
      <c r="E4388" s="7" t="s">
        <v>2224</v>
      </c>
    </row>
    <row r="4389" spans="2:5">
      <c r="B4389" s="7" t="s">
        <v>8523</v>
      </c>
      <c r="C4389" s="7">
        <v>531547</v>
      </c>
      <c r="D4389" s="7" t="s">
        <v>2213</v>
      </c>
      <c r="E4389" s="7" t="s">
        <v>2411</v>
      </c>
    </row>
    <row r="4390" spans="2:5">
      <c r="B4390" s="7" t="s">
        <v>8524</v>
      </c>
      <c r="C4390" s="7">
        <v>531547</v>
      </c>
      <c r="D4390" s="7" t="s">
        <v>2213</v>
      </c>
      <c r="E4390" s="7" t="s">
        <v>2411</v>
      </c>
    </row>
    <row r="4391" spans="2:5">
      <c r="B4391" s="7" t="s">
        <v>8525</v>
      </c>
      <c r="C4391" s="7">
        <v>531814</v>
      </c>
      <c r="D4391" s="7" t="s">
        <v>2213</v>
      </c>
      <c r="E4391" s="7" t="s">
        <v>2299</v>
      </c>
    </row>
    <row r="4392" spans="2:5">
      <c r="B4392" s="7" t="s">
        <v>8526</v>
      </c>
      <c r="C4392" s="7">
        <v>524582</v>
      </c>
      <c r="D4392" s="7" t="s">
        <v>2213</v>
      </c>
      <c r="E4392" s="7" t="s">
        <v>2293</v>
      </c>
    </row>
    <row r="4393" spans="2:5">
      <c r="B4393" s="7" t="s">
        <v>8527</v>
      </c>
      <c r="C4393" s="7">
        <v>539040</v>
      </c>
      <c r="D4393" s="7" t="s">
        <v>2213</v>
      </c>
      <c r="E4393" s="7" t="s">
        <v>2693</v>
      </c>
    </row>
    <row r="4394" spans="2:5">
      <c r="B4394" s="7" t="s">
        <v>8528</v>
      </c>
      <c r="C4394" s="7">
        <v>539985</v>
      </c>
      <c r="D4394" s="7" t="s">
        <v>2213</v>
      </c>
      <c r="E4394" s="7" t="s">
        <v>2228</v>
      </c>
    </row>
    <row r="4395" spans="2:5">
      <c r="B4395" s="7" t="s">
        <v>8529</v>
      </c>
      <c r="C4395" s="7">
        <v>532966</v>
      </c>
      <c r="D4395" s="7" t="s">
        <v>8530</v>
      </c>
      <c r="E4395" s="7" t="s">
        <v>2291</v>
      </c>
    </row>
    <row r="4396" spans="2:5">
      <c r="B4396" s="7" t="s">
        <v>8531</v>
      </c>
      <c r="C4396" s="7">
        <v>524717</v>
      </c>
      <c r="D4396" s="7" t="s">
        <v>2213</v>
      </c>
      <c r="E4396" s="7" t="s">
        <v>2373</v>
      </c>
    </row>
    <row r="4397" spans="2:5">
      <c r="B4397" s="7" t="s">
        <v>8532</v>
      </c>
      <c r="C4397" s="7">
        <v>500114</v>
      </c>
      <c r="D4397" s="7" t="s">
        <v>8533</v>
      </c>
      <c r="E4397" s="7" t="s">
        <v>2327</v>
      </c>
    </row>
    <row r="4398" spans="2:5">
      <c r="B4398" s="7" t="s">
        <v>8534</v>
      </c>
      <c r="C4398" s="7">
        <v>530045</v>
      </c>
      <c r="D4398" s="7" t="s">
        <v>2213</v>
      </c>
      <c r="E4398" s="7" t="s">
        <v>2230</v>
      </c>
    </row>
    <row r="4399" spans="2:5">
      <c r="B4399" s="7" t="s">
        <v>8535</v>
      </c>
      <c r="C4399" s="7">
        <v>511096</v>
      </c>
      <c r="D4399" s="7" t="s">
        <v>2213</v>
      </c>
      <c r="E4399" s="7" t="s">
        <v>2299</v>
      </c>
    </row>
    <row r="4400" spans="2:5">
      <c r="B4400" s="7" t="s">
        <v>8536</v>
      </c>
      <c r="C4400" s="7">
        <v>531830</v>
      </c>
      <c r="D4400" s="7" t="s">
        <v>8537</v>
      </c>
      <c r="E4400" s="7" t="s">
        <v>2759</v>
      </c>
    </row>
    <row r="4401" spans="2:5">
      <c r="B4401" s="7" t="s">
        <v>8538</v>
      </c>
      <c r="C4401" s="7">
        <v>531644</v>
      </c>
      <c r="D4401" s="7" t="s">
        <v>2213</v>
      </c>
      <c r="E4401" s="7" t="s">
        <v>2230</v>
      </c>
    </row>
    <row r="4402" spans="2:5">
      <c r="B4402" s="7" t="s">
        <v>8539</v>
      </c>
      <c r="C4402" s="7">
        <v>500418</v>
      </c>
      <c r="D4402" s="7" t="s">
        <v>8540</v>
      </c>
      <c r="E4402" s="7" t="s">
        <v>2333</v>
      </c>
    </row>
    <row r="4403" spans="2:5">
      <c r="B4403" s="7" t="s">
        <v>8541</v>
      </c>
      <c r="C4403" s="7">
        <v>500420</v>
      </c>
      <c r="D4403" s="7" t="s">
        <v>8542</v>
      </c>
      <c r="E4403" s="7" t="s">
        <v>2251</v>
      </c>
    </row>
    <row r="4404" spans="2:5">
      <c r="B4404" s="7" t="s">
        <v>8543</v>
      </c>
      <c r="C4404" s="7">
        <v>532779</v>
      </c>
      <c r="D4404" s="7" t="s">
        <v>8544</v>
      </c>
      <c r="E4404" s="7" t="s">
        <v>2352</v>
      </c>
    </row>
    <row r="4405" spans="2:5">
      <c r="B4405" s="7" t="s">
        <v>8545</v>
      </c>
      <c r="C4405" s="7">
        <v>523878</v>
      </c>
      <c r="D4405" s="7" t="s">
        <v>2213</v>
      </c>
      <c r="E4405" s="7" t="s">
        <v>2538</v>
      </c>
    </row>
    <row r="4406" spans="2:5">
      <c r="B4406" s="7" t="s">
        <v>8546</v>
      </c>
      <c r="C4406" s="7" t="s">
        <v>2213</v>
      </c>
      <c r="D4406" s="7" t="s">
        <v>8547</v>
      </c>
      <c r="E4406" s="7" t="s">
        <v>2224</v>
      </c>
    </row>
    <row r="4407" spans="2:5">
      <c r="B4407" s="7" t="s">
        <v>8548</v>
      </c>
      <c r="C4407" s="7" t="s">
        <v>2213</v>
      </c>
      <c r="D4407" s="7" t="s">
        <v>8549</v>
      </c>
      <c r="E4407" s="7" t="s">
        <v>2224</v>
      </c>
    </row>
    <row r="4408" spans="2:5">
      <c r="B4408" s="7" t="s">
        <v>8550</v>
      </c>
      <c r="C4408" s="7">
        <v>526650</v>
      </c>
      <c r="D4408" s="7" t="s">
        <v>8551</v>
      </c>
      <c r="E4408" s="7" t="s">
        <v>4544</v>
      </c>
    </row>
    <row r="4409" spans="2:5">
      <c r="B4409" s="7" t="s">
        <v>8552</v>
      </c>
      <c r="C4409" s="7">
        <v>526650</v>
      </c>
      <c r="D4409" s="7" t="s">
        <v>8551</v>
      </c>
      <c r="E4409" s="7" t="s">
        <v>4544</v>
      </c>
    </row>
    <row r="4410" spans="2:5">
      <c r="B4410" s="7" t="s">
        <v>8553</v>
      </c>
      <c r="C4410" s="7">
        <v>531771</v>
      </c>
      <c r="D4410" s="7" t="s">
        <v>2213</v>
      </c>
      <c r="E4410" s="7" t="s">
        <v>2511</v>
      </c>
    </row>
    <row r="4411" spans="2:5">
      <c r="B4411" s="7" t="s">
        <v>8554</v>
      </c>
      <c r="C4411" s="7">
        <v>538607</v>
      </c>
      <c r="D4411" s="7" t="s">
        <v>2213</v>
      </c>
      <c r="E4411" s="7" t="s">
        <v>2196</v>
      </c>
    </row>
    <row r="4412" spans="2:5">
      <c r="B4412" s="7" t="s">
        <v>8555</v>
      </c>
      <c r="C4412" s="7">
        <v>500421</v>
      </c>
      <c r="D4412" s="7" t="s">
        <v>2213</v>
      </c>
      <c r="E4412" s="7" t="s">
        <v>2408</v>
      </c>
    </row>
    <row r="4413" spans="2:5">
      <c r="B4413" s="7" t="s">
        <v>8556</v>
      </c>
      <c r="C4413" s="7">
        <v>500421</v>
      </c>
      <c r="D4413" s="7" t="s">
        <v>2213</v>
      </c>
      <c r="E4413" s="7" t="s">
        <v>2408</v>
      </c>
    </row>
    <row r="4414" spans="2:5">
      <c r="B4414" s="7" t="s">
        <v>8557</v>
      </c>
      <c r="C4414" s="7">
        <v>526582</v>
      </c>
      <c r="D4414" s="7" t="s">
        <v>8558</v>
      </c>
      <c r="E4414" s="7" t="s">
        <v>2333</v>
      </c>
    </row>
    <row r="4415" spans="2:5">
      <c r="B4415" s="7" t="s">
        <v>8559</v>
      </c>
      <c r="C4415" s="7">
        <v>509953</v>
      </c>
      <c r="D4415" s="7" t="s">
        <v>2213</v>
      </c>
      <c r="E4415" s="7" t="s">
        <v>3216</v>
      </c>
    </row>
    <row r="4416" spans="2:5">
      <c r="B4416" s="7" t="s">
        <v>8560</v>
      </c>
      <c r="C4416" s="7">
        <v>530783</v>
      </c>
      <c r="D4416" s="7" t="s">
        <v>2213</v>
      </c>
      <c r="E4416" s="7" t="s">
        <v>2251</v>
      </c>
    </row>
    <row r="4417" spans="2:5">
      <c r="B4417" s="7" t="s">
        <v>8561</v>
      </c>
      <c r="C4417" s="7">
        <v>526961</v>
      </c>
      <c r="D4417" s="7" t="s">
        <v>8562</v>
      </c>
      <c r="E4417" s="7" t="s">
        <v>2230</v>
      </c>
    </row>
    <row r="4418" spans="2:5">
      <c r="B4418" s="7" t="s">
        <v>8563</v>
      </c>
      <c r="C4418" s="7">
        <v>500422</v>
      </c>
      <c r="D4418" s="7" t="s">
        <v>2213</v>
      </c>
      <c r="E4418" s="7" t="s">
        <v>2251</v>
      </c>
    </row>
    <row r="4419" spans="2:5">
      <c r="B4419" s="7" t="s">
        <v>8564</v>
      </c>
      <c r="C4419" s="7">
        <v>532410</v>
      </c>
      <c r="D4419" s="7" t="s">
        <v>2213</v>
      </c>
      <c r="E4419" s="7" t="s">
        <v>2196</v>
      </c>
    </row>
    <row r="4420" spans="2:5">
      <c r="B4420" s="7" t="s">
        <v>8565</v>
      </c>
      <c r="C4420" s="7">
        <v>532928</v>
      </c>
      <c r="D4420" s="7" t="s">
        <v>8566</v>
      </c>
      <c r="E4420" s="7" t="s">
        <v>2256</v>
      </c>
    </row>
    <row r="4421" spans="2:5">
      <c r="B4421" s="7" t="s">
        <v>8567</v>
      </c>
      <c r="C4421" s="7">
        <v>532928</v>
      </c>
      <c r="D4421" s="7" t="s">
        <v>8566</v>
      </c>
      <c r="E4421" s="7" t="s">
        <v>2256</v>
      </c>
    </row>
    <row r="4422" spans="2:5">
      <c r="B4422" s="7" t="s">
        <v>8568</v>
      </c>
      <c r="C4422" s="7">
        <v>513063</v>
      </c>
      <c r="D4422" s="7" t="s">
        <v>2213</v>
      </c>
      <c r="E4422" s="7" t="s">
        <v>2536</v>
      </c>
    </row>
    <row r="4423" spans="2:5">
      <c r="B4423" s="7" t="s">
        <v>8569</v>
      </c>
      <c r="C4423" s="7">
        <v>526139</v>
      </c>
      <c r="D4423" s="7" t="s">
        <v>2213</v>
      </c>
      <c r="E4423" s="7" t="s">
        <v>2402</v>
      </c>
    </row>
    <row r="4424" spans="2:5">
      <c r="B4424" s="7" t="s">
        <v>8570</v>
      </c>
      <c r="C4424" s="7">
        <v>519367</v>
      </c>
      <c r="D4424" s="7" t="s">
        <v>2213</v>
      </c>
      <c r="E4424" s="7" t="s">
        <v>2648</v>
      </c>
    </row>
    <row r="4425" spans="2:5">
      <c r="B4425" s="7" t="s">
        <v>8571</v>
      </c>
      <c r="C4425" s="7">
        <v>509003</v>
      </c>
      <c r="D4425" s="7" t="s">
        <v>2213</v>
      </c>
      <c r="E4425" s="7" t="s">
        <v>2634</v>
      </c>
    </row>
    <row r="4426" spans="2:5">
      <c r="B4426" s="7" t="s">
        <v>8572</v>
      </c>
      <c r="C4426" s="7">
        <v>506687</v>
      </c>
      <c r="D4426" s="7" t="s">
        <v>2213</v>
      </c>
      <c r="E4426" s="7" t="s">
        <v>2261</v>
      </c>
    </row>
    <row r="4427" spans="2:5">
      <c r="B4427" s="7" t="s">
        <v>8573</v>
      </c>
      <c r="C4427" s="7">
        <v>532349</v>
      </c>
      <c r="D4427" s="7" t="s">
        <v>8574</v>
      </c>
      <c r="E4427" s="7" t="s">
        <v>2285</v>
      </c>
    </row>
    <row r="4428" spans="2:5">
      <c r="B4428" s="7" t="s">
        <v>8575</v>
      </c>
      <c r="C4428" s="7">
        <v>532349</v>
      </c>
      <c r="D4428" s="7" t="s">
        <v>8574</v>
      </c>
      <c r="E4428" s="7" t="s">
        <v>2285</v>
      </c>
    </row>
    <row r="4429" spans="2:5">
      <c r="B4429" s="7" t="s">
        <v>8576</v>
      </c>
      <c r="C4429" s="7">
        <v>532812</v>
      </c>
      <c r="D4429" s="7" t="s">
        <v>8577</v>
      </c>
      <c r="E4429" s="7" t="s">
        <v>2230</v>
      </c>
    </row>
    <row r="4430" spans="2:5">
      <c r="B4430" s="7" t="s">
        <v>8578</v>
      </c>
      <c r="C4430" s="7" t="s">
        <v>2213</v>
      </c>
      <c r="D4430" s="7" t="s">
        <v>8579</v>
      </c>
      <c r="E4430" s="7" t="s">
        <v>2224</v>
      </c>
    </row>
    <row r="4431" spans="2:5">
      <c r="B4431" s="7" t="s">
        <v>8580</v>
      </c>
      <c r="C4431" s="7">
        <v>533540</v>
      </c>
      <c r="D4431" s="7" t="s">
        <v>8581</v>
      </c>
      <c r="E4431" s="7" t="s">
        <v>2318</v>
      </c>
    </row>
    <row r="4432" spans="2:5">
      <c r="B4432" s="7" t="s">
        <v>8582</v>
      </c>
      <c r="C4432" s="7">
        <v>542233</v>
      </c>
      <c r="D4432" s="7" t="s">
        <v>8583</v>
      </c>
      <c r="E4432" s="7" t="s">
        <v>3410</v>
      </c>
    </row>
    <row r="4433" spans="2:5">
      <c r="B4433" s="7" t="s">
        <v>8584</v>
      </c>
      <c r="C4433" s="7">
        <v>500251</v>
      </c>
      <c r="D4433" s="7" t="s">
        <v>8585</v>
      </c>
      <c r="E4433" s="7" t="s">
        <v>2214</v>
      </c>
    </row>
    <row r="4434" spans="2:5">
      <c r="B4434" s="7" t="s">
        <v>8586</v>
      </c>
      <c r="C4434" s="7">
        <v>532159</v>
      </c>
      <c r="D4434" s="7" t="s">
        <v>2213</v>
      </c>
      <c r="E4434" s="7" t="s">
        <v>2196</v>
      </c>
    </row>
    <row r="4435" spans="2:5">
      <c r="B4435" s="7" t="s">
        <v>8587</v>
      </c>
      <c r="C4435" s="7">
        <v>505854</v>
      </c>
      <c r="D4435" s="7" t="s">
        <v>8588</v>
      </c>
      <c r="E4435" s="7" t="s">
        <v>2221</v>
      </c>
    </row>
    <row r="4436" spans="2:5">
      <c r="B4436" s="7" t="s">
        <v>8589</v>
      </c>
      <c r="C4436" s="7">
        <v>534369</v>
      </c>
      <c r="D4436" s="7" t="s">
        <v>8590</v>
      </c>
      <c r="E4436" s="7" t="s">
        <v>2327</v>
      </c>
    </row>
    <row r="4437" spans="2:5">
      <c r="B4437" s="7" t="s">
        <v>8591</v>
      </c>
      <c r="C4437" s="7">
        <v>531716</v>
      </c>
      <c r="D4437" s="7" t="s">
        <v>2213</v>
      </c>
      <c r="E4437" s="7" t="s">
        <v>2293</v>
      </c>
    </row>
    <row r="4438" spans="2:5">
      <c r="B4438" s="7" t="s">
        <v>8592</v>
      </c>
      <c r="C4438" s="7">
        <v>521064</v>
      </c>
      <c r="D4438" s="7" t="s">
        <v>8593</v>
      </c>
      <c r="E4438" s="7" t="s">
        <v>2228</v>
      </c>
    </row>
    <row r="4439" spans="2:5">
      <c r="B4439" s="7" t="s">
        <v>8594</v>
      </c>
      <c r="C4439" s="7">
        <v>540726</v>
      </c>
      <c r="D4439" s="7" t="s">
        <v>2213</v>
      </c>
      <c r="E4439" s="7" t="s">
        <v>2235</v>
      </c>
    </row>
    <row r="4440" spans="2:5">
      <c r="B4440" s="7" t="s">
        <v>8595</v>
      </c>
      <c r="C4440" s="7">
        <v>531972</v>
      </c>
      <c r="D4440" s="7" t="s">
        <v>2213</v>
      </c>
      <c r="E4440" s="7" t="s">
        <v>2398</v>
      </c>
    </row>
    <row r="4441" spans="2:5">
      <c r="B4441" s="7" t="s">
        <v>8596</v>
      </c>
      <c r="C4441" s="7">
        <v>517562</v>
      </c>
      <c r="D4441" s="7" t="s">
        <v>8597</v>
      </c>
      <c r="E4441" s="7" t="s">
        <v>2199</v>
      </c>
    </row>
    <row r="4442" spans="2:5">
      <c r="B4442" s="7" t="s">
        <v>8598</v>
      </c>
      <c r="C4442" s="7">
        <v>531658</v>
      </c>
      <c r="D4442" s="7" t="s">
        <v>2213</v>
      </c>
      <c r="E4442" s="7" t="s">
        <v>2230</v>
      </c>
    </row>
    <row r="4443" spans="2:5">
      <c r="B4443" s="7" t="s">
        <v>8599</v>
      </c>
      <c r="C4443" s="7">
        <v>536565</v>
      </c>
      <c r="D4443" s="7" t="s">
        <v>2213</v>
      </c>
      <c r="E4443" s="7" t="s">
        <v>8600</v>
      </c>
    </row>
    <row r="4444" spans="2:5">
      <c r="B4444" s="7" t="s">
        <v>8601</v>
      </c>
      <c r="C4444" s="7">
        <v>531846</v>
      </c>
      <c r="D4444" s="7" t="s">
        <v>2213</v>
      </c>
      <c r="E4444" s="7" t="s">
        <v>2196</v>
      </c>
    </row>
    <row r="4445" spans="2:5">
      <c r="B4445" s="7" t="s">
        <v>8602</v>
      </c>
      <c r="C4445" s="7">
        <v>531846</v>
      </c>
      <c r="D4445" s="7" t="s">
        <v>2213</v>
      </c>
      <c r="E4445" s="7" t="s">
        <v>2196</v>
      </c>
    </row>
    <row r="4446" spans="2:5">
      <c r="B4446" s="7" t="s">
        <v>8603</v>
      </c>
      <c r="C4446" s="7">
        <v>534755</v>
      </c>
      <c r="D4446" s="7" t="s">
        <v>8604</v>
      </c>
      <c r="E4446" s="7" t="s">
        <v>2196</v>
      </c>
    </row>
    <row r="4447" spans="2:5">
      <c r="B4447" s="7" t="s">
        <v>8605</v>
      </c>
      <c r="C4447" s="7">
        <v>512101</v>
      </c>
      <c r="D4447" s="7" t="s">
        <v>2213</v>
      </c>
      <c r="E4447" s="7" t="s">
        <v>2251</v>
      </c>
    </row>
    <row r="4448" spans="2:5">
      <c r="B4448" s="7" t="s">
        <v>8606</v>
      </c>
      <c r="C4448" s="7">
        <v>531279</v>
      </c>
      <c r="D4448" s="7" t="s">
        <v>2213</v>
      </c>
      <c r="E4448" s="7" t="s">
        <v>2230</v>
      </c>
    </row>
    <row r="4449" spans="2:5">
      <c r="B4449" s="7" t="s">
        <v>8607</v>
      </c>
      <c r="C4449" s="7">
        <v>523387</v>
      </c>
      <c r="D4449" s="7" t="s">
        <v>2213</v>
      </c>
      <c r="E4449" s="7" t="s">
        <v>2327</v>
      </c>
    </row>
    <row r="4450" spans="2:5">
      <c r="B4450" s="7" t="s">
        <v>8608</v>
      </c>
      <c r="C4450" s="7">
        <v>505978</v>
      </c>
      <c r="D4450" s="7" t="s">
        <v>2213</v>
      </c>
      <c r="E4450" s="7" t="s">
        <v>2568</v>
      </c>
    </row>
    <row r="4451" spans="2:5">
      <c r="B4451" s="7" t="s">
        <v>8609</v>
      </c>
      <c r="C4451" s="7">
        <v>532356</v>
      </c>
      <c r="D4451" s="7" t="s">
        <v>8610</v>
      </c>
      <c r="E4451" s="7" t="s">
        <v>2912</v>
      </c>
    </row>
    <row r="4452" spans="2:5">
      <c r="B4452" s="7" t="s">
        <v>8611</v>
      </c>
      <c r="C4452" s="7">
        <v>538569</v>
      </c>
      <c r="D4452" s="7" t="s">
        <v>8612</v>
      </c>
      <c r="E4452" s="7" t="s">
        <v>2579</v>
      </c>
    </row>
    <row r="4453" spans="2:5">
      <c r="B4453" s="7" t="s">
        <v>8613</v>
      </c>
      <c r="C4453" s="7">
        <v>502281</v>
      </c>
      <c r="D4453" s="7" t="s">
        <v>2213</v>
      </c>
      <c r="E4453" s="7" t="s">
        <v>2741</v>
      </c>
    </row>
    <row r="4454" spans="2:5">
      <c r="B4454" s="7" t="s">
        <v>8614</v>
      </c>
      <c r="C4454" s="7">
        <v>533655</v>
      </c>
      <c r="D4454" s="7" t="s">
        <v>8615</v>
      </c>
      <c r="E4454" s="7" t="s">
        <v>2256</v>
      </c>
    </row>
    <row r="4455" spans="2:5">
      <c r="B4455" s="7" t="s">
        <v>8616</v>
      </c>
      <c r="C4455" s="7">
        <v>538579</v>
      </c>
      <c r="D4455" s="7" t="s">
        <v>2213</v>
      </c>
      <c r="E4455" s="7" t="s">
        <v>2235</v>
      </c>
    </row>
    <row r="4456" spans="2:5">
      <c r="B4456" s="7" t="s">
        <v>8617</v>
      </c>
      <c r="C4456" s="7">
        <v>519303</v>
      </c>
      <c r="D4456" s="7" t="s">
        <v>2213</v>
      </c>
      <c r="E4456" s="7" t="s">
        <v>2462</v>
      </c>
    </row>
    <row r="4457" spans="2:5">
      <c r="B4457" s="7" t="s">
        <v>8618</v>
      </c>
      <c r="C4457" s="7">
        <v>538597</v>
      </c>
      <c r="D4457" s="7" t="s">
        <v>2213</v>
      </c>
      <c r="E4457" s="7" t="s">
        <v>2230</v>
      </c>
    </row>
    <row r="4458" spans="2:5">
      <c r="B4458" s="7" t="s">
        <v>8619</v>
      </c>
      <c r="C4458" s="7">
        <v>507747</v>
      </c>
      <c r="D4458" s="7" t="s">
        <v>8620</v>
      </c>
      <c r="E4458" s="7" t="s">
        <v>2251</v>
      </c>
    </row>
    <row r="4459" spans="2:5">
      <c r="B4459" s="7" t="s">
        <v>8621</v>
      </c>
      <c r="C4459" s="7">
        <v>517506</v>
      </c>
      <c r="D4459" s="7" t="s">
        <v>8622</v>
      </c>
      <c r="E4459" s="7" t="s">
        <v>3259</v>
      </c>
    </row>
    <row r="4460" spans="2:5">
      <c r="B4460" s="7" t="s">
        <v>8623</v>
      </c>
      <c r="C4460" s="7">
        <v>514236</v>
      </c>
      <c r="D4460" s="7" t="s">
        <v>8624</v>
      </c>
      <c r="E4460" s="7" t="s">
        <v>2579</v>
      </c>
    </row>
    <row r="4461" spans="2:5">
      <c r="B4461" s="7" t="s">
        <v>8625</v>
      </c>
      <c r="C4461" s="7">
        <v>540762</v>
      </c>
      <c r="D4461" s="7" t="s">
        <v>8626</v>
      </c>
      <c r="E4461" s="7" t="s">
        <v>2568</v>
      </c>
    </row>
    <row r="4462" spans="2:5">
      <c r="B4462" s="7" t="s">
        <v>8627</v>
      </c>
      <c r="C4462" s="7">
        <v>540762</v>
      </c>
      <c r="D4462" s="7" t="s">
        <v>8628</v>
      </c>
      <c r="E4462" s="7" t="s">
        <v>2568</v>
      </c>
    </row>
    <row r="4463" spans="2:5">
      <c r="B4463" s="7" t="s">
        <v>8629</v>
      </c>
      <c r="C4463" s="7">
        <v>524514</v>
      </c>
      <c r="D4463" s="7" t="s">
        <v>2213</v>
      </c>
      <c r="E4463" s="7" t="s">
        <v>2261</v>
      </c>
    </row>
    <row r="4464" spans="2:5">
      <c r="B4464" s="7" t="s">
        <v>8630</v>
      </c>
      <c r="C4464" s="7">
        <v>531088</v>
      </c>
      <c r="D4464" s="7" t="s">
        <v>2213</v>
      </c>
      <c r="E4464" s="7" t="s">
        <v>2230</v>
      </c>
    </row>
    <row r="4465" spans="2:5">
      <c r="B4465" s="7" t="s">
        <v>8631</v>
      </c>
      <c r="C4465" s="7">
        <v>505285</v>
      </c>
      <c r="D4465" s="7" t="s">
        <v>2213</v>
      </c>
      <c r="E4465" s="7" t="s">
        <v>2398</v>
      </c>
    </row>
    <row r="4466" spans="2:5">
      <c r="B4466" s="7" t="s">
        <v>8632</v>
      </c>
      <c r="C4466" s="7">
        <v>532948</v>
      </c>
      <c r="D4466" s="7" t="s">
        <v>8633</v>
      </c>
      <c r="E4466" s="7" t="s">
        <v>2333</v>
      </c>
    </row>
    <row r="4467" spans="2:5">
      <c r="B4467" s="7" t="s">
        <v>8634</v>
      </c>
      <c r="C4467" s="7">
        <v>504273</v>
      </c>
      <c r="D4467" s="7" t="s">
        <v>2213</v>
      </c>
      <c r="E4467" s="7" t="s">
        <v>2511</v>
      </c>
    </row>
    <row r="4468" spans="2:5">
      <c r="B4468" s="7" t="s">
        <v>8635</v>
      </c>
      <c r="C4468" s="7">
        <v>531411</v>
      </c>
      <c r="D4468" s="7" t="s">
        <v>2213</v>
      </c>
      <c r="E4468" s="7" t="s">
        <v>2228</v>
      </c>
    </row>
    <row r="4469" spans="2:5">
      <c r="B4469" s="7" t="s">
        <v>8636</v>
      </c>
      <c r="C4469" s="7">
        <v>506808</v>
      </c>
      <c r="D4469" s="7" t="s">
        <v>2213</v>
      </c>
      <c r="E4469" s="7" t="s">
        <v>2261</v>
      </c>
    </row>
    <row r="4470" spans="2:5">
      <c r="B4470" s="7" t="s">
        <v>8637</v>
      </c>
      <c r="C4470" s="7">
        <v>532515</v>
      </c>
      <c r="D4470" s="7" t="s">
        <v>8638</v>
      </c>
      <c r="E4470" s="7" t="s">
        <v>2952</v>
      </c>
    </row>
    <row r="4471" spans="2:5">
      <c r="B4471" s="7" t="s">
        <v>8639</v>
      </c>
      <c r="C4471" s="7">
        <v>540083</v>
      </c>
      <c r="D4471" s="7" t="s">
        <v>8640</v>
      </c>
      <c r="E4471" s="7" t="s">
        <v>2952</v>
      </c>
    </row>
    <row r="4472" spans="2:5">
      <c r="B4472" s="7" t="s">
        <v>8641</v>
      </c>
      <c r="C4472" s="7">
        <v>532800</v>
      </c>
      <c r="D4472" s="7" t="s">
        <v>8642</v>
      </c>
      <c r="E4472" s="7" t="s">
        <v>2952</v>
      </c>
    </row>
    <row r="4473" spans="2:5">
      <c r="B4473" s="7" t="s">
        <v>8643</v>
      </c>
      <c r="C4473" s="7">
        <v>532513</v>
      </c>
      <c r="D4473" s="7" t="s">
        <v>8644</v>
      </c>
      <c r="E4473" s="7" t="s">
        <v>2310</v>
      </c>
    </row>
    <row r="4474" spans="2:5">
      <c r="B4474" s="7" t="s">
        <v>8645</v>
      </c>
      <c r="C4474" s="7">
        <v>532343</v>
      </c>
      <c r="D4474" s="7" t="s">
        <v>8646</v>
      </c>
      <c r="E4474" s="7" t="s">
        <v>2871</v>
      </c>
    </row>
    <row r="4475" spans="2:5">
      <c r="B4475" s="7" t="s">
        <v>8647</v>
      </c>
      <c r="C4475" s="7">
        <v>509243</v>
      </c>
      <c r="D4475" s="7" t="s">
        <v>8648</v>
      </c>
      <c r="E4475" s="7" t="s">
        <v>2693</v>
      </c>
    </row>
    <row r="4476" spans="2:5">
      <c r="B4476" s="7" t="s">
        <v>8649</v>
      </c>
      <c r="C4476" s="7">
        <v>512117</v>
      </c>
      <c r="D4476" s="7" t="s">
        <v>2213</v>
      </c>
      <c r="E4476" s="7" t="s">
        <v>2634</v>
      </c>
    </row>
    <row r="4477" spans="2:5">
      <c r="B4477" s="7" t="s">
        <v>8650</v>
      </c>
      <c r="C4477" s="7">
        <v>531917</v>
      </c>
      <c r="D4477" s="7" t="s">
        <v>2213</v>
      </c>
      <c r="E4477" s="7" t="s">
        <v>2306</v>
      </c>
    </row>
    <row r="4478" spans="2:5">
      <c r="B4478" s="7" t="s">
        <v>8651</v>
      </c>
      <c r="C4478" s="7">
        <v>532384</v>
      </c>
      <c r="D4478" s="7" t="s">
        <v>2213</v>
      </c>
      <c r="E4478" s="7" t="s">
        <v>2251</v>
      </c>
    </row>
    <row r="4479" spans="2:5">
      <c r="B4479" s="7" t="s">
        <v>8652</v>
      </c>
      <c r="C4479" s="7">
        <v>539468</v>
      </c>
      <c r="D4479" s="7" t="s">
        <v>2213</v>
      </c>
      <c r="E4479" s="7" t="s">
        <v>2230</v>
      </c>
    </row>
    <row r="4480" spans="2:5">
      <c r="B4480" s="7" t="s">
        <v>8653</v>
      </c>
      <c r="C4480" s="7">
        <v>512307</v>
      </c>
      <c r="D4480" s="7" t="s">
        <v>2213</v>
      </c>
      <c r="E4480" s="7" t="s">
        <v>2228</v>
      </c>
    </row>
    <row r="4481" spans="2:5">
      <c r="B4481" s="7" t="s">
        <v>8654</v>
      </c>
      <c r="C4481" s="7">
        <v>526945</v>
      </c>
      <c r="D4481" s="7" t="s">
        <v>2213</v>
      </c>
      <c r="E4481" s="7" t="s">
        <v>2620</v>
      </c>
    </row>
    <row r="4482" spans="2:5">
      <c r="B4482" s="7" t="s">
        <v>8655</v>
      </c>
      <c r="C4482" s="7">
        <v>541338</v>
      </c>
      <c r="D4482" s="7" t="s">
        <v>2213</v>
      </c>
      <c r="E4482" s="7" t="s">
        <v>2327</v>
      </c>
    </row>
    <row r="4483" spans="2:5">
      <c r="B4483" s="7" t="s">
        <v>8656</v>
      </c>
      <c r="C4483" s="7">
        <v>500464</v>
      </c>
      <c r="D4483" s="7" t="s">
        <v>8657</v>
      </c>
      <c r="E4483" s="7" t="s">
        <v>2568</v>
      </c>
    </row>
    <row r="4484" spans="2:5">
      <c r="B4484" s="7" t="s">
        <v>8658</v>
      </c>
      <c r="C4484" s="7">
        <v>532505</v>
      </c>
      <c r="D4484" s="7" t="s">
        <v>8659</v>
      </c>
      <c r="E4484" s="7" t="s">
        <v>2531</v>
      </c>
    </row>
    <row r="4485" spans="2:5">
      <c r="B4485" s="7" t="s">
        <v>8660</v>
      </c>
      <c r="C4485" s="7">
        <v>530131</v>
      </c>
      <c r="D4485" s="7" t="s">
        <v>2213</v>
      </c>
      <c r="E4485" s="7" t="s">
        <v>2226</v>
      </c>
    </row>
    <row r="4486" spans="2:5">
      <c r="B4486" s="7" t="s">
        <v>8661</v>
      </c>
      <c r="C4486" s="7">
        <v>539518</v>
      </c>
      <c r="D4486" s="7" t="s">
        <v>2213</v>
      </c>
      <c r="E4486" s="7" t="s">
        <v>2247</v>
      </c>
    </row>
    <row r="4487" spans="2:5">
      <c r="B4487" s="7" t="s">
        <v>8662</v>
      </c>
      <c r="C4487" s="7">
        <v>500148</v>
      </c>
      <c r="D4487" s="7" t="s">
        <v>8663</v>
      </c>
      <c r="E4487" s="7" t="s">
        <v>2408</v>
      </c>
    </row>
    <row r="4488" spans="2:5">
      <c r="B4488" s="7" t="s">
        <v>8664</v>
      </c>
      <c r="C4488" s="7">
        <v>539141</v>
      </c>
      <c r="D4488" s="7" t="s">
        <v>8665</v>
      </c>
      <c r="E4488" s="7" t="s">
        <v>2952</v>
      </c>
    </row>
    <row r="4489" spans="2:5">
      <c r="B4489" s="7" t="s">
        <v>8666</v>
      </c>
      <c r="C4489" s="7">
        <v>539141</v>
      </c>
      <c r="D4489" s="7" t="s">
        <v>8665</v>
      </c>
      <c r="E4489" s="7" t="s">
        <v>2952</v>
      </c>
    </row>
    <row r="4490" spans="2:5">
      <c r="B4490" s="7" t="s">
        <v>8667</v>
      </c>
      <c r="C4490" s="7">
        <v>511742</v>
      </c>
      <c r="D4490" s="7" t="s">
        <v>2213</v>
      </c>
      <c r="E4490" s="7" t="s">
        <v>2230</v>
      </c>
    </row>
    <row r="4491" spans="2:5">
      <c r="B4491" s="7" t="s">
        <v>8668</v>
      </c>
      <c r="C4491" s="7">
        <v>533644</v>
      </c>
      <c r="D4491" s="7" t="s">
        <v>8669</v>
      </c>
      <c r="E4491" s="7" t="s">
        <v>2256</v>
      </c>
    </row>
    <row r="4492" spans="2:5">
      <c r="B4492" s="7" t="s">
        <v>8670</v>
      </c>
      <c r="C4492" s="7">
        <v>539874</v>
      </c>
      <c r="D4492" s="7" t="s">
        <v>8671</v>
      </c>
      <c r="E4492" s="7" t="s">
        <v>2230</v>
      </c>
    </row>
    <row r="4493" spans="2:5">
      <c r="B4493" s="7" t="s">
        <v>8672</v>
      </c>
      <c r="C4493" s="7" t="s">
        <v>2213</v>
      </c>
      <c r="D4493" s="7" t="s">
        <v>8673</v>
      </c>
      <c r="E4493" s="7" t="s">
        <v>2224</v>
      </c>
    </row>
    <row r="4494" spans="2:5">
      <c r="B4494" s="7" t="s">
        <v>8674</v>
      </c>
      <c r="C4494" s="7">
        <v>538706</v>
      </c>
      <c r="D4494" s="7" t="s">
        <v>2213</v>
      </c>
      <c r="E4494" s="7" t="s">
        <v>2511</v>
      </c>
    </row>
    <row r="4495" spans="2:5">
      <c r="B4495" s="7" t="s">
        <v>8675</v>
      </c>
      <c r="C4495" s="7">
        <v>538706</v>
      </c>
      <c r="D4495" s="7" t="s">
        <v>2213</v>
      </c>
      <c r="E4495" s="7" t="s">
        <v>2511</v>
      </c>
    </row>
    <row r="4496" spans="2:5">
      <c r="B4496" s="7" t="s">
        <v>8676</v>
      </c>
      <c r="C4496" s="7">
        <v>506685</v>
      </c>
      <c r="D4496" s="7" t="s">
        <v>2213</v>
      </c>
      <c r="E4496" s="7" t="s">
        <v>2373</v>
      </c>
    </row>
    <row r="4497" spans="2:5">
      <c r="B4497" s="7" t="s">
        <v>8677</v>
      </c>
      <c r="C4497" s="7">
        <v>532538</v>
      </c>
      <c r="D4497" s="7" t="s">
        <v>8678</v>
      </c>
      <c r="E4497" s="7" t="s">
        <v>2226</v>
      </c>
    </row>
    <row r="4498" spans="2:5">
      <c r="B4498" s="7" t="s">
        <v>8679</v>
      </c>
      <c r="C4498" s="7">
        <v>500231</v>
      </c>
      <c r="D4498" s="7" t="s">
        <v>8680</v>
      </c>
      <c r="E4498" s="7" t="s">
        <v>2273</v>
      </c>
    </row>
    <row r="4499" spans="2:5">
      <c r="B4499" s="7" t="s">
        <v>8681</v>
      </c>
      <c r="C4499" s="7">
        <v>539798</v>
      </c>
      <c r="D4499" s="7" t="s">
        <v>2213</v>
      </c>
      <c r="E4499" s="7" t="s">
        <v>2536</v>
      </c>
    </row>
    <row r="4500" spans="2:5">
      <c r="B4500" s="7" t="s">
        <v>8682</v>
      </c>
      <c r="C4500" s="7">
        <v>504605</v>
      </c>
      <c r="D4500" s="7" t="s">
        <v>2213</v>
      </c>
      <c r="E4500" s="7" t="s">
        <v>2536</v>
      </c>
    </row>
    <row r="4501" spans="2:5">
      <c r="B4501" s="7" t="s">
        <v>8683</v>
      </c>
      <c r="C4501" s="7">
        <v>506690</v>
      </c>
      <c r="D4501" s="7" t="s">
        <v>8684</v>
      </c>
      <c r="E4501" s="7" t="s">
        <v>2251</v>
      </c>
    </row>
    <row r="4502" spans="2:5">
      <c r="B4502" s="7" t="s">
        <v>8685</v>
      </c>
      <c r="C4502" s="7">
        <v>541503</v>
      </c>
      <c r="D4502" s="7" t="s">
        <v>2213</v>
      </c>
      <c r="E4502" s="7" t="s">
        <v>4206</v>
      </c>
    </row>
    <row r="4503" spans="2:5">
      <c r="B4503" s="7" t="s">
        <v>8686</v>
      </c>
      <c r="C4503" s="7" t="s">
        <v>2213</v>
      </c>
      <c r="D4503" s="7" t="s">
        <v>8687</v>
      </c>
      <c r="E4503" s="7" t="s">
        <v>2224</v>
      </c>
    </row>
    <row r="4504" spans="2:5">
      <c r="B4504" s="7" t="s">
        <v>8688</v>
      </c>
      <c r="C4504" s="7">
        <v>503671</v>
      </c>
      <c r="D4504" s="7" t="s">
        <v>2213</v>
      </c>
      <c r="E4504" s="7" t="s">
        <v>2196</v>
      </c>
    </row>
    <row r="4505" spans="2:5">
      <c r="B4505" s="7" t="s">
        <v>8689</v>
      </c>
      <c r="C4505" s="7">
        <v>512595</v>
      </c>
      <c r="D4505" s="7" t="s">
        <v>8690</v>
      </c>
      <c r="E4505" s="7" t="s">
        <v>2769</v>
      </c>
    </row>
    <row r="4506" spans="2:5">
      <c r="B4506" s="7" t="s">
        <v>8691</v>
      </c>
      <c r="C4506" s="7">
        <v>532477</v>
      </c>
      <c r="D4506" s="7" t="s">
        <v>8692</v>
      </c>
      <c r="E4506" s="7" t="s">
        <v>2531</v>
      </c>
    </row>
    <row r="4507" spans="2:5">
      <c r="B4507" s="7" t="s">
        <v>8693</v>
      </c>
      <c r="C4507" s="7">
        <v>526799</v>
      </c>
      <c r="D4507" s="7" t="s">
        <v>2213</v>
      </c>
      <c r="E4507" s="7" t="s">
        <v>2408</v>
      </c>
    </row>
    <row r="4508" spans="2:5">
      <c r="B4508" s="7" t="s">
        <v>8694</v>
      </c>
      <c r="C4508" s="7">
        <v>500429</v>
      </c>
      <c r="D4508" s="7" t="s">
        <v>8695</v>
      </c>
      <c r="E4508" s="7" t="s">
        <v>2235</v>
      </c>
    </row>
    <row r="4509" spans="2:5">
      <c r="B4509" s="7" t="s">
        <v>8696</v>
      </c>
      <c r="C4509" s="7">
        <v>526957</v>
      </c>
      <c r="D4509" s="7" t="s">
        <v>2213</v>
      </c>
      <c r="E4509" s="7" t="s">
        <v>2708</v>
      </c>
    </row>
    <row r="4510" spans="2:5">
      <c r="B4510" s="7" t="s">
        <v>8697</v>
      </c>
      <c r="C4510" s="7">
        <v>532646</v>
      </c>
      <c r="D4510" s="7" t="s">
        <v>8698</v>
      </c>
      <c r="E4510" s="7" t="s">
        <v>2708</v>
      </c>
    </row>
    <row r="4511" spans="2:5">
      <c r="B4511" s="7" t="s">
        <v>8699</v>
      </c>
      <c r="C4511" s="7">
        <v>530997</v>
      </c>
      <c r="D4511" s="7" t="s">
        <v>2213</v>
      </c>
      <c r="E4511" s="7" t="s">
        <v>2411</v>
      </c>
    </row>
    <row r="4512" spans="2:5">
      <c r="B4512" s="7" t="s">
        <v>8700</v>
      </c>
      <c r="C4512" s="7">
        <v>521226</v>
      </c>
      <c r="D4512" s="7" t="s">
        <v>2213</v>
      </c>
      <c r="E4512" s="7" t="s">
        <v>2228</v>
      </c>
    </row>
    <row r="4513" spans="2:5">
      <c r="B4513" s="7" t="s">
        <v>8701</v>
      </c>
      <c r="C4513" s="7">
        <v>526113</v>
      </c>
      <c r="D4513" s="7" t="s">
        <v>2213</v>
      </c>
      <c r="E4513" s="7" t="s">
        <v>2273</v>
      </c>
    </row>
    <row r="4514" spans="2:5">
      <c r="B4514" s="7" t="s">
        <v>8702</v>
      </c>
      <c r="C4514" s="7">
        <v>537582</v>
      </c>
      <c r="D4514" s="7" t="s">
        <v>2213</v>
      </c>
      <c r="E4514" s="7" t="s">
        <v>2299</v>
      </c>
    </row>
    <row r="4515" spans="2:5">
      <c r="B4515" s="7" t="s">
        <v>8703</v>
      </c>
      <c r="C4515" s="7">
        <v>538610</v>
      </c>
      <c r="D4515" s="7" t="s">
        <v>2213</v>
      </c>
      <c r="E4515" s="7" t="s">
        <v>2536</v>
      </c>
    </row>
    <row r="4516" spans="2:5">
      <c r="B4516" s="7" t="s">
        <v>8704</v>
      </c>
      <c r="C4516" s="7">
        <v>532035</v>
      </c>
      <c r="D4516" s="7" t="s">
        <v>2213</v>
      </c>
      <c r="E4516" s="7" t="s">
        <v>2230</v>
      </c>
    </row>
    <row r="4517" spans="2:5">
      <c r="B4517" s="7" t="s">
        <v>8705</v>
      </c>
      <c r="C4517" s="7">
        <v>531831</v>
      </c>
      <c r="D4517" s="7" t="s">
        <v>2213</v>
      </c>
      <c r="E4517" s="7" t="s">
        <v>2271</v>
      </c>
    </row>
    <row r="4518" spans="2:5">
      <c r="B4518" s="7" t="s">
        <v>8706</v>
      </c>
      <c r="C4518" s="7">
        <v>531867</v>
      </c>
      <c r="D4518" s="7" t="s">
        <v>2213</v>
      </c>
      <c r="E4518" s="7" t="s">
        <v>2235</v>
      </c>
    </row>
    <row r="4519" spans="2:5">
      <c r="B4519" s="7" t="s">
        <v>8707</v>
      </c>
      <c r="C4519" s="7">
        <v>507878</v>
      </c>
      <c r="D4519" s="7" t="s">
        <v>8708</v>
      </c>
      <c r="E4519" s="7" t="s">
        <v>2299</v>
      </c>
    </row>
    <row r="4520" spans="2:5">
      <c r="B4520" s="7" t="s">
        <v>8709</v>
      </c>
      <c r="C4520" s="7">
        <v>533171</v>
      </c>
      <c r="D4520" s="7" t="s">
        <v>8710</v>
      </c>
      <c r="E4520" s="7" t="s">
        <v>2531</v>
      </c>
    </row>
    <row r="4521" spans="2:5">
      <c r="B4521" s="7" t="s">
        <v>8711</v>
      </c>
      <c r="C4521" s="7">
        <v>532478</v>
      </c>
      <c r="D4521" s="7" t="s">
        <v>8712</v>
      </c>
      <c r="E4521" s="7" t="s">
        <v>2845</v>
      </c>
    </row>
    <row r="4522" spans="2:5">
      <c r="B4522" s="7" t="s">
        <v>8713</v>
      </c>
      <c r="C4522" s="7">
        <v>531091</v>
      </c>
      <c r="D4522" s="7" t="s">
        <v>2213</v>
      </c>
      <c r="E4522" s="7" t="s">
        <v>2230</v>
      </c>
    </row>
    <row r="4523" spans="2:5">
      <c r="B4523" s="7" t="s">
        <v>8714</v>
      </c>
      <c r="C4523" s="7">
        <v>522014</v>
      </c>
      <c r="D4523" s="7" t="s">
        <v>2213</v>
      </c>
      <c r="E4523" s="7" t="s">
        <v>2398</v>
      </c>
    </row>
    <row r="4524" spans="2:5">
      <c r="B4524" s="7" t="s">
        <v>8715</v>
      </c>
      <c r="C4524" s="7">
        <v>502893</v>
      </c>
      <c r="D4524" s="7" t="s">
        <v>2213</v>
      </c>
      <c r="E4524" s="7" t="s">
        <v>2219</v>
      </c>
    </row>
    <row r="4525" spans="2:5">
      <c r="B4525" s="7" t="s">
        <v>8716</v>
      </c>
      <c r="C4525" s="7">
        <v>507808</v>
      </c>
      <c r="D4525" s="7" t="s">
        <v>2213</v>
      </c>
      <c r="E4525" s="7" t="s">
        <v>2230</v>
      </c>
    </row>
    <row r="4526" spans="2:5">
      <c r="B4526" s="7" t="s">
        <v>8717</v>
      </c>
      <c r="C4526" s="7" t="s">
        <v>2213</v>
      </c>
      <c r="D4526" s="7" t="s">
        <v>8718</v>
      </c>
      <c r="E4526" s="7" t="s">
        <v>2224</v>
      </c>
    </row>
    <row r="4527" spans="2:5">
      <c r="B4527" s="7" t="s">
        <v>8719</v>
      </c>
      <c r="C4527" s="7">
        <v>532432</v>
      </c>
      <c r="D4527" s="7" t="s">
        <v>8720</v>
      </c>
      <c r="E4527" s="7" t="s">
        <v>2845</v>
      </c>
    </row>
    <row r="4528" spans="2:5">
      <c r="B4528" s="7" t="s">
        <v>8721</v>
      </c>
      <c r="C4528" s="7">
        <v>521188</v>
      </c>
      <c r="D4528" s="7" t="s">
        <v>2213</v>
      </c>
      <c r="E4528" s="7" t="s">
        <v>2228</v>
      </c>
    </row>
    <row r="4529" spans="2:5">
      <c r="B4529" s="7" t="s">
        <v>8722</v>
      </c>
      <c r="C4529" s="7">
        <v>522091</v>
      </c>
      <c r="D4529" s="7" t="s">
        <v>2213</v>
      </c>
      <c r="E4529" s="7" t="s">
        <v>2256</v>
      </c>
    </row>
    <row r="4530" spans="2:5">
      <c r="B4530" s="7" t="s">
        <v>8723</v>
      </c>
      <c r="C4530" s="7">
        <v>532746</v>
      </c>
      <c r="D4530" s="7" t="s">
        <v>8724</v>
      </c>
      <c r="E4530" s="7" t="s">
        <v>2611</v>
      </c>
    </row>
    <row r="4531" spans="2:5">
      <c r="B4531" s="7" t="s">
        <v>8725</v>
      </c>
      <c r="C4531" s="7" t="s">
        <v>2213</v>
      </c>
      <c r="D4531" s="7" t="s">
        <v>8726</v>
      </c>
      <c r="E4531" s="7" t="s">
        <v>2224</v>
      </c>
    </row>
    <row r="4532" spans="2:5">
      <c r="B4532" s="7" t="s">
        <v>8727</v>
      </c>
      <c r="C4532" s="7" t="s">
        <v>2213</v>
      </c>
      <c r="D4532" s="7" t="s">
        <v>8726</v>
      </c>
      <c r="E4532" s="7" t="s">
        <v>2224</v>
      </c>
    </row>
    <row r="4533" spans="2:5">
      <c r="B4533" s="7" t="s">
        <v>8728</v>
      </c>
      <c r="C4533" s="7">
        <v>532378</v>
      </c>
      <c r="D4533" s="7" t="s">
        <v>2213</v>
      </c>
      <c r="E4533" s="7" t="s">
        <v>2216</v>
      </c>
    </row>
    <row r="4534" spans="2:5">
      <c r="B4534" s="7" t="s">
        <v>8729</v>
      </c>
      <c r="C4534" s="7">
        <v>539314</v>
      </c>
      <c r="D4534" s="7" t="s">
        <v>2213</v>
      </c>
      <c r="E4534" s="7" t="s">
        <v>2568</v>
      </c>
    </row>
    <row r="4535" spans="2:5">
      <c r="B4535" s="7" t="s">
        <v>8730</v>
      </c>
      <c r="C4535" s="7">
        <v>504212</v>
      </c>
      <c r="D4535" s="7" t="s">
        <v>8731</v>
      </c>
      <c r="E4535" s="7" t="s">
        <v>2511</v>
      </c>
    </row>
    <row r="4536" spans="2:5">
      <c r="B4536" s="7" t="s">
        <v>8732</v>
      </c>
      <c r="C4536" s="7">
        <v>531963</v>
      </c>
      <c r="D4536" s="7" t="s">
        <v>2213</v>
      </c>
      <c r="E4536" s="7" t="s">
        <v>2634</v>
      </c>
    </row>
    <row r="4537" spans="2:5">
      <c r="B4537" s="7" t="s">
        <v>8733</v>
      </c>
      <c r="C4537" s="7">
        <v>523519</v>
      </c>
      <c r="D4537" s="7" t="s">
        <v>2213</v>
      </c>
      <c r="E4537" s="7" t="s">
        <v>2235</v>
      </c>
    </row>
    <row r="4538" spans="2:5">
      <c r="B4538" s="7" t="s">
        <v>8734</v>
      </c>
      <c r="C4538" s="7">
        <v>504673</v>
      </c>
      <c r="D4538" s="7" t="s">
        <v>2213</v>
      </c>
      <c r="E4538" s="7" t="s">
        <v>2518</v>
      </c>
    </row>
    <row r="4539" spans="2:5">
      <c r="B4539" s="7" t="s">
        <v>8735</v>
      </c>
      <c r="C4539" s="7">
        <v>524408</v>
      </c>
      <c r="D4539" s="7" t="s">
        <v>2213</v>
      </c>
      <c r="E4539" s="7" t="s">
        <v>2261</v>
      </c>
    </row>
    <row r="4540" spans="2:5">
      <c r="B4540" s="7" t="s">
        <v>8736</v>
      </c>
      <c r="C4540" s="7">
        <v>514144</v>
      </c>
      <c r="D4540" s="7" t="s">
        <v>2213</v>
      </c>
      <c r="E4540" s="7" t="s">
        <v>2228</v>
      </c>
    </row>
    <row r="4541" spans="2:5">
      <c r="B4541" s="7" t="s">
        <v>8737</v>
      </c>
      <c r="C4541" s="7">
        <v>512408</v>
      </c>
      <c r="D4541" s="7" t="s">
        <v>2213</v>
      </c>
      <c r="E4541" s="7" t="s">
        <v>2228</v>
      </c>
    </row>
    <row r="4542" spans="2:5">
      <c r="B4542" s="7" t="s">
        <v>8738</v>
      </c>
      <c r="C4542" s="7">
        <v>531762</v>
      </c>
      <c r="D4542" s="7" t="s">
        <v>2213</v>
      </c>
      <c r="E4542" s="7" t="s">
        <v>2251</v>
      </c>
    </row>
    <row r="4543" spans="2:5">
      <c r="B4543" s="7" t="s">
        <v>8739</v>
      </c>
      <c r="C4543" s="7">
        <v>511764</v>
      </c>
      <c r="D4543" s="7" t="s">
        <v>2213</v>
      </c>
      <c r="E4543" s="7" t="s">
        <v>2230</v>
      </c>
    </row>
    <row r="4544" spans="2:5">
      <c r="B4544" s="7" t="s">
        <v>8740</v>
      </c>
      <c r="C4544" s="7">
        <v>512070</v>
      </c>
      <c r="D4544" s="7" t="s">
        <v>8741</v>
      </c>
      <c r="E4544" s="7" t="s">
        <v>2357</v>
      </c>
    </row>
    <row r="4545" spans="2:5">
      <c r="B4545" s="7" t="s">
        <v>8742</v>
      </c>
      <c r="C4545" s="7">
        <v>531390</v>
      </c>
      <c r="D4545" s="7" t="s">
        <v>2213</v>
      </c>
      <c r="E4545" s="7" t="s">
        <v>2230</v>
      </c>
    </row>
    <row r="4546" spans="2:5">
      <c r="B4546" s="7" t="s">
        <v>8743</v>
      </c>
      <c r="C4546" s="7" t="s">
        <v>2213</v>
      </c>
      <c r="D4546" s="7" t="s">
        <v>8744</v>
      </c>
      <c r="E4546" s="7" t="s">
        <v>2224</v>
      </c>
    </row>
    <row r="4547" spans="2:5">
      <c r="B4547" s="7" t="s">
        <v>8745</v>
      </c>
      <c r="C4547" s="7">
        <v>526987</v>
      </c>
      <c r="D4547" s="7" t="s">
        <v>8746</v>
      </c>
      <c r="E4547" s="7" t="s">
        <v>2235</v>
      </c>
    </row>
    <row r="4548" spans="2:5">
      <c r="B4548" s="7" t="s">
        <v>8747</v>
      </c>
      <c r="C4548" s="7">
        <v>532402</v>
      </c>
      <c r="D4548" s="7" t="s">
        <v>2213</v>
      </c>
      <c r="E4548" s="7" t="s">
        <v>2306</v>
      </c>
    </row>
    <row r="4549" spans="2:5">
      <c r="B4549" s="7" t="s">
        <v>8748</v>
      </c>
      <c r="C4549" s="7">
        <v>532398</v>
      </c>
      <c r="D4549" s="7" t="s">
        <v>8749</v>
      </c>
      <c r="E4549" s="7" t="s">
        <v>2306</v>
      </c>
    </row>
    <row r="4550" spans="2:5">
      <c r="B4550" s="7" t="s">
        <v>8750</v>
      </c>
      <c r="C4550" s="7">
        <v>517146</v>
      </c>
      <c r="D4550" s="7" t="s">
        <v>8751</v>
      </c>
      <c r="E4550" s="7" t="s">
        <v>2536</v>
      </c>
    </row>
    <row r="4551" spans="2:5">
      <c r="B4551" s="7" t="s">
        <v>8752</v>
      </c>
      <c r="C4551" s="7">
        <v>511507</v>
      </c>
      <c r="D4551" s="7" t="s">
        <v>2213</v>
      </c>
      <c r="E4551" s="7" t="s">
        <v>2230</v>
      </c>
    </row>
    <row r="4552" spans="2:5">
      <c r="B4552" s="7" t="s">
        <v>8753</v>
      </c>
      <c r="C4552" s="7" t="s">
        <v>2213</v>
      </c>
      <c r="D4552" s="7" t="s">
        <v>8754</v>
      </c>
      <c r="E4552" s="7" t="s">
        <v>2224</v>
      </c>
    </row>
    <row r="4553" spans="2:5">
      <c r="B4553" s="7" t="s">
        <v>8755</v>
      </c>
      <c r="C4553" s="7">
        <v>511736</v>
      </c>
      <c r="D4553" s="7" t="s">
        <v>2213</v>
      </c>
      <c r="E4553" s="7" t="s">
        <v>2235</v>
      </c>
    </row>
    <row r="4554" spans="2:5">
      <c r="B4554" s="7" t="s">
        <v>8756</v>
      </c>
      <c r="C4554" s="7">
        <v>532765</v>
      </c>
      <c r="D4554" s="7" t="s">
        <v>8757</v>
      </c>
      <c r="E4554" s="7" t="s">
        <v>2411</v>
      </c>
    </row>
    <row r="4555" spans="2:5">
      <c r="B4555" s="7" t="s">
        <v>8758</v>
      </c>
      <c r="C4555" s="7">
        <v>590101</v>
      </c>
      <c r="D4555" s="7" t="s">
        <v>8759</v>
      </c>
      <c r="E4555" s="7" t="s">
        <v>2196</v>
      </c>
    </row>
    <row r="4556" spans="2:5">
      <c r="B4556" s="7" t="s">
        <v>8760</v>
      </c>
      <c r="C4556" s="7">
        <v>500426</v>
      </c>
      <c r="D4556" s="7" t="s">
        <v>2213</v>
      </c>
      <c r="E4556" s="7" t="s">
        <v>2299</v>
      </c>
    </row>
    <row r="4557" spans="2:5">
      <c r="B4557" s="7" t="s">
        <v>8761</v>
      </c>
      <c r="C4557" s="7">
        <v>513216</v>
      </c>
      <c r="D4557" s="7" t="s">
        <v>8762</v>
      </c>
      <c r="E4557" s="7" t="s">
        <v>2245</v>
      </c>
    </row>
    <row r="4558" spans="2:5">
      <c r="B4558" s="7" t="s">
        <v>8763</v>
      </c>
      <c r="C4558" s="7">
        <v>532729</v>
      </c>
      <c r="D4558" s="7" t="s">
        <v>8764</v>
      </c>
      <c r="E4558" s="7" t="s">
        <v>2912</v>
      </c>
    </row>
    <row r="4559" spans="2:5">
      <c r="B4559" s="7" t="s">
        <v>8765</v>
      </c>
      <c r="C4559" s="7">
        <v>500254</v>
      </c>
      <c r="D4559" s="7" t="s">
        <v>8766</v>
      </c>
      <c r="E4559" s="7" t="s">
        <v>2245</v>
      </c>
    </row>
    <row r="4560" spans="2:5">
      <c r="B4560" s="7" t="s">
        <v>8767</v>
      </c>
      <c r="C4560" s="7">
        <v>511110</v>
      </c>
      <c r="D4560" s="7" t="s">
        <v>2213</v>
      </c>
      <c r="E4560" s="7" t="s">
        <v>2196</v>
      </c>
    </row>
    <row r="4561" spans="2:5">
      <c r="B4561" s="7" t="s">
        <v>8768</v>
      </c>
      <c r="C4561" s="7">
        <v>539123</v>
      </c>
      <c r="D4561" s="7" t="s">
        <v>2213</v>
      </c>
      <c r="E4561" s="7" t="s">
        <v>2233</v>
      </c>
    </row>
    <row r="4562" spans="2:5">
      <c r="B4562" s="7" t="s">
        <v>8769</v>
      </c>
      <c r="C4562" s="7">
        <v>542654</v>
      </c>
      <c r="D4562" s="7" t="s">
        <v>8770</v>
      </c>
      <c r="E4562" s="7" t="s">
        <v>2214</v>
      </c>
    </row>
    <row r="4563" spans="2:5">
      <c r="B4563" s="7" t="s">
        <v>8771</v>
      </c>
      <c r="C4563" s="7">
        <v>523888</v>
      </c>
      <c r="D4563" s="7" t="s">
        <v>2213</v>
      </c>
      <c r="E4563" s="7" t="s">
        <v>2693</v>
      </c>
    </row>
    <row r="4564" spans="2:5">
      <c r="B4564" s="7" t="s">
        <v>8772</v>
      </c>
      <c r="C4564" s="7">
        <v>531266</v>
      </c>
      <c r="D4564" s="7" t="s">
        <v>8773</v>
      </c>
      <c r="E4564" s="7" t="s">
        <v>2291</v>
      </c>
    </row>
    <row r="4565" spans="2:5">
      <c r="B4565" s="7" t="s">
        <v>8774</v>
      </c>
      <c r="C4565" s="7">
        <v>532867</v>
      </c>
      <c r="D4565" s="7" t="s">
        <v>8775</v>
      </c>
      <c r="E4565" s="7" t="s">
        <v>2382</v>
      </c>
    </row>
    <row r="4566" spans="2:5">
      <c r="B4566" s="7" t="s">
        <v>8776</v>
      </c>
      <c r="C4566" s="7">
        <v>533269</v>
      </c>
      <c r="D4566" s="7" t="s">
        <v>8777</v>
      </c>
      <c r="E4566" s="7" t="s">
        <v>2238</v>
      </c>
    </row>
    <row r="4567" spans="2:5">
      <c r="B4567" s="7" t="s">
        <v>8778</v>
      </c>
      <c r="C4567" s="7">
        <v>532320</v>
      </c>
      <c r="D4567" s="7" t="s">
        <v>2213</v>
      </c>
      <c r="E4567" s="7" t="s">
        <v>2230</v>
      </c>
    </row>
    <row r="4568" spans="2:5">
      <c r="B4568" s="7" t="s">
        <v>8779</v>
      </c>
      <c r="C4568" s="7">
        <v>519152</v>
      </c>
      <c r="D4568" s="7" t="s">
        <v>2213</v>
      </c>
      <c r="E4568" s="7" t="s">
        <v>2235</v>
      </c>
    </row>
    <row r="4569" spans="2:5">
      <c r="B4569" s="7" t="s">
        <v>8780</v>
      </c>
      <c r="C4569" s="7">
        <v>519156</v>
      </c>
      <c r="D4569" s="7" t="s">
        <v>8781</v>
      </c>
      <c r="E4569" s="7" t="s">
        <v>2273</v>
      </c>
    </row>
    <row r="4570" spans="2:5">
      <c r="B4570" s="7" t="s">
        <v>8782</v>
      </c>
      <c r="C4570" s="7" t="s">
        <v>2213</v>
      </c>
      <c r="D4570" s="7" t="s">
        <v>8783</v>
      </c>
      <c r="E4570" s="7" t="s">
        <v>2224</v>
      </c>
    </row>
    <row r="4571" spans="2:5">
      <c r="B4571" s="7" t="s">
        <v>8784</v>
      </c>
      <c r="C4571" s="7">
        <v>531676</v>
      </c>
      <c r="D4571" s="7" t="s">
        <v>2213</v>
      </c>
      <c r="E4571" s="7" t="s">
        <v>2273</v>
      </c>
    </row>
    <row r="4572" spans="2:5">
      <c r="B4572" s="7" t="s">
        <v>8785</v>
      </c>
      <c r="C4572" s="7">
        <v>532156</v>
      </c>
      <c r="D4572" s="7" t="s">
        <v>8786</v>
      </c>
      <c r="E4572" s="7" t="s">
        <v>2327</v>
      </c>
    </row>
    <row r="4573" spans="2:5">
      <c r="B4573" s="7" t="s">
        <v>8787</v>
      </c>
      <c r="C4573" s="7" t="s">
        <v>2213</v>
      </c>
      <c r="D4573" s="7" t="s">
        <v>8788</v>
      </c>
      <c r="E4573" s="7" t="s">
        <v>2224</v>
      </c>
    </row>
    <row r="4574" spans="2:5">
      <c r="B4574" s="7" t="s">
        <v>8789</v>
      </c>
      <c r="C4574" s="7">
        <v>511431</v>
      </c>
      <c r="D4574" s="7" t="s">
        <v>8790</v>
      </c>
      <c r="E4574" s="7" t="s">
        <v>2214</v>
      </c>
    </row>
    <row r="4575" spans="2:5">
      <c r="B4575" s="7" t="s">
        <v>8791</v>
      </c>
      <c r="C4575" s="7">
        <v>539402</v>
      </c>
      <c r="D4575" s="7" t="s">
        <v>2213</v>
      </c>
      <c r="E4575" s="7" t="s">
        <v>2411</v>
      </c>
    </row>
    <row r="4576" spans="2:5">
      <c r="B4576" s="7" t="s">
        <v>8792</v>
      </c>
      <c r="C4576" s="7">
        <v>526775</v>
      </c>
      <c r="D4576" s="7" t="s">
        <v>2213</v>
      </c>
      <c r="E4576" s="7" t="s">
        <v>2359</v>
      </c>
    </row>
    <row r="4577" spans="2:5">
      <c r="B4577" s="7" t="s">
        <v>8793</v>
      </c>
      <c r="C4577" s="7">
        <v>540145</v>
      </c>
      <c r="D4577" s="7" t="s">
        <v>2213</v>
      </c>
      <c r="E4577" s="7" t="s">
        <v>2251</v>
      </c>
    </row>
    <row r="4578" spans="2:5">
      <c r="B4578" s="7" t="s">
        <v>8794</v>
      </c>
      <c r="C4578" s="7">
        <v>530403</v>
      </c>
      <c r="D4578" s="7" t="s">
        <v>2213</v>
      </c>
      <c r="E4578" s="7" t="s">
        <v>2408</v>
      </c>
    </row>
    <row r="4579" spans="2:5">
      <c r="B4579" s="7" t="s">
        <v>8795</v>
      </c>
      <c r="C4579" s="7">
        <v>513397</v>
      </c>
      <c r="D4579" s="7" t="s">
        <v>2213</v>
      </c>
      <c r="E4579" s="7" t="s">
        <v>2536</v>
      </c>
    </row>
    <row r="4580" spans="2:5">
      <c r="B4580" s="7" t="s">
        <v>8796</v>
      </c>
      <c r="C4580" s="7">
        <v>539543</v>
      </c>
      <c r="D4580" s="7" t="s">
        <v>2213</v>
      </c>
      <c r="E4580" s="7" t="s">
        <v>2233</v>
      </c>
    </row>
    <row r="4581" spans="2:5">
      <c r="B4581" s="7" t="s">
        <v>8797</v>
      </c>
      <c r="C4581" s="7">
        <v>530459</v>
      </c>
      <c r="D4581" s="7" t="s">
        <v>2213</v>
      </c>
      <c r="E4581" s="7" t="s">
        <v>2228</v>
      </c>
    </row>
    <row r="4582" spans="2:5">
      <c r="B4582" s="7" t="s">
        <v>8798</v>
      </c>
      <c r="C4582" s="7">
        <v>512175</v>
      </c>
      <c r="D4582" s="7" t="s">
        <v>2213</v>
      </c>
      <c r="E4582" s="7" t="s">
        <v>2199</v>
      </c>
    </row>
    <row r="4583" spans="2:5">
      <c r="B4583" s="7" t="s">
        <v>8799</v>
      </c>
      <c r="C4583" s="7">
        <v>530369</v>
      </c>
      <c r="D4583" s="7" t="s">
        <v>2213</v>
      </c>
      <c r="E4583" s="7" t="s">
        <v>2693</v>
      </c>
    </row>
    <row r="4584" spans="2:5">
      <c r="B4584" s="7" t="s">
        <v>8800</v>
      </c>
      <c r="C4584" s="7">
        <v>532090</v>
      </c>
      <c r="D4584" s="7" t="s">
        <v>2213</v>
      </c>
      <c r="E4584" s="7" t="s">
        <v>2228</v>
      </c>
    </row>
    <row r="4585" spans="2:5">
      <c r="B4585" s="7" t="s">
        <v>8801</v>
      </c>
      <c r="C4585" s="7">
        <v>538918</v>
      </c>
      <c r="D4585" s="7" t="s">
        <v>2213</v>
      </c>
      <c r="E4585" s="7" t="s">
        <v>2230</v>
      </c>
    </row>
    <row r="4586" spans="2:5">
      <c r="B4586" s="7" t="s">
        <v>8802</v>
      </c>
      <c r="C4586" s="7">
        <v>540729</v>
      </c>
      <c r="D4586" s="7" t="s">
        <v>2213</v>
      </c>
      <c r="E4586" s="7" t="s">
        <v>2251</v>
      </c>
    </row>
    <row r="4587" spans="2:5">
      <c r="B4587" s="7" t="s">
        <v>8803</v>
      </c>
      <c r="C4587" s="7">
        <v>539761</v>
      </c>
      <c r="D4587" s="7" t="s">
        <v>2213</v>
      </c>
      <c r="E4587" s="7" t="s">
        <v>2318</v>
      </c>
    </row>
    <row r="4588" spans="2:5">
      <c r="B4588" s="7" t="s">
        <v>8804</v>
      </c>
      <c r="C4588" s="7">
        <v>502589</v>
      </c>
      <c r="D4588" s="7" t="s">
        <v>2213</v>
      </c>
      <c r="E4588" s="7" t="s">
        <v>2207</v>
      </c>
    </row>
    <row r="4589" spans="2:5">
      <c r="B4589" s="7" t="s">
        <v>8805</v>
      </c>
      <c r="C4589" s="7">
        <v>524796</v>
      </c>
      <c r="D4589" s="7" t="s">
        <v>2213</v>
      </c>
      <c r="E4589" s="7" t="s">
        <v>2251</v>
      </c>
    </row>
    <row r="4590" spans="2:5">
      <c r="B4590" s="7" t="s">
        <v>8806</v>
      </c>
      <c r="C4590" s="7" t="s">
        <v>2213</v>
      </c>
      <c r="D4590" s="7" t="s">
        <v>8807</v>
      </c>
      <c r="E4590" s="7" t="s">
        <v>2304</v>
      </c>
    </row>
    <row r="4591" spans="2:5">
      <c r="B4591" s="7" t="s">
        <v>8808</v>
      </c>
      <c r="C4591" s="7">
        <v>531444</v>
      </c>
      <c r="D4591" s="7" t="s">
        <v>2213</v>
      </c>
      <c r="E4591" s="7" t="s">
        <v>2226</v>
      </c>
    </row>
    <row r="4592" spans="2:5">
      <c r="B4592" s="7" t="s">
        <v>8809</v>
      </c>
      <c r="C4592" s="7">
        <v>500439</v>
      </c>
      <c r="D4592" s="7" t="s">
        <v>8810</v>
      </c>
      <c r="E4592" s="7" t="s">
        <v>2230</v>
      </c>
    </row>
    <row r="4593" spans="2:5">
      <c r="B4593" s="7" t="s">
        <v>8811</v>
      </c>
      <c r="C4593" s="7">
        <v>513534</v>
      </c>
      <c r="D4593" s="7" t="s">
        <v>2213</v>
      </c>
      <c r="E4593" s="7" t="s">
        <v>2245</v>
      </c>
    </row>
    <row r="4594" spans="2:5">
      <c r="B4594" s="7" t="s">
        <v>8812</v>
      </c>
      <c r="C4594" s="7">
        <v>514175</v>
      </c>
      <c r="D4594" s="7" t="s">
        <v>8813</v>
      </c>
      <c r="E4594" s="7" t="s">
        <v>2228</v>
      </c>
    </row>
    <row r="4595" spans="2:5">
      <c r="B4595" s="7" t="s">
        <v>8814</v>
      </c>
      <c r="C4595" s="7">
        <v>534392</v>
      </c>
      <c r="D4595" s="7" t="s">
        <v>8815</v>
      </c>
      <c r="E4595" s="7" t="s">
        <v>2536</v>
      </c>
    </row>
    <row r="4596" spans="2:5">
      <c r="B4596" s="7" t="s">
        <v>8816</v>
      </c>
      <c r="C4596" s="7">
        <v>502986</v>
      </c>
      <c r="D4596" s="7" t="s">
        <v>8817</v>
      </c>
      <c r="E4596" s="7" t="s">
        <v>2228</v>
      </c>
    </row>
    <row r="4597" spans="2:5">
      <c r="B4597" s="7" t="s">
        <v>8818</v>
      </c>
      <c r="C4597" s="7">
        <v>541578</v>
      </c>
      <c r="D4597" s="7" t="s">
        <v>8819</v>
      </c>
      <c r="E4597" s="7" t="s">
        <v>2568</v>
      </c>
    </row>
    <row r="4598" spans="2:5">
      <c r="B4598" s="7" t="s">
        <v>8820</v>
      </c>
      <c r="C4598" s="7">
        <v>540180</v>
      </c>
      <c r="D4598" s="7" t="s">
        <v>8821</v>
      </c>
      <c r="E4598" s="7" t="s">
        <v>2408</v>
      </c>
    </row>
    <row r="4599" spans="2:5">
      <c r="B4599" s="7" t="s">
        <v>8822</v>
      </c>
      <c r="C4599" s="7">
        <v>512511</v>
      </c>
      <c r="D4599" s="7" t="s">
        <v>2213</v>
      </c>
      <c r="E4599" s="7" t="s">
        <v>2634</v>
      </c>
    </row>
    <row r="4600" spans="2:5">
      <c r="B4600" s="7" t="s">
        <v>8823</v>
      </c>
      <c r="C4600" s="7">
        <v>531574</v>
      </c>
      <c r="D4600" s="7" t="s">
        <v>2213</v>
      </c>
      <c r="E4600" s="7" t="s">
        <v>2299</v>
      </c>
    </row>
    <row r="4601" spans="2:5">
      <c r="B4601" s="7" t="s">
        <v>8824</v>
      </c>
      <c r="C4601" s="7" t="s">
        <v>2213</v>
      </c>
      <c r="D4601" s="7" t="s">
        <v>8825</v>
      </c>
      <c r="E4601" s="7" t="s">
        <v>2224</v>
      </c>
    </row>
    <row r="4602" spans="2:5">
      <c r="B4602" s="7" t="s">
        <v>8826</v>
      </c>
      <c r="C4602" s="7">
        <v>533156</v>
      </c>
      <c r="D4602" s="7" t="s">
        <v>8827</v>
      </c>
      <c r="E4602" s="7" t="s">
        <v>2299</v>
      </c>
    </row>
    <row r="4603" spans="2:5">
      <c r="B4603" s="7" t="s">
        <v>8828</v>
      </c>
      <c r="C4603" s="7">
        <v>538634</v>
      </c>
      <c r="D4603" s="7" t="s">
        <v>2213</v>
      </c>
      <c r="E4603" s="7" t="s">
        <v>2251</v>
      </c>
    </row>
    <row r="4604" spans="2:5">
      <c r="B4604" s="7" t="s">
        <v>8829</v>
      </c>
      <c r="C4604" s="7">
        <v>533576</v>
      </c>
      <c r="D4604" s="7" t="s">
        <v>8830</v>
      </c>
      <c r="E4604" s="7" t="s">
        <v>2245</v>
      </c>
    </row>
    <row r="4605" spans="2:5">
      <c r="B4605" s="7" t="s">
        <v>8831</v>
      </c>
      <c r="C4605" s="7">
        <v>531650</v>
      </c>
      <c r="D4605" s="7" t="s">
        <v>2213</v>
      </c>
      <c r="E4605" s="7" t="s">
        <v>2634</v>
      </c>
    </row>
    <row r="4606" spans="2:5">
      <c r="B4606" s="7" t="s">
        <v>8832</v>
      </c>
      <c r="C4606" s="7">
        <v>513005</v>
      </c>
      <c r="D4606" s="7" t="s">
        <v>2213</v>
      </c>
      <c r="E4606" s="7" t="s">
        <v>2245</v>
      </c>
    </row>
    <row r="4607" spans="2:5">
      <c r="B4607" s="7" t="s">
        <v>8833</v>
      </c>
      <c r="C4607" s="7">
        <v>511493</v>
      </c>
      <c r="D4607" s="7" t="s">
        <v>2213</v>
      </c>
      <c r="E4607" s="7" t="s">
        <v>2230</v>
      </c>
    </row>
    <row r="4608" spans="2:5">
      <c r="B4608" s="7" t="s">
        <v>8834</v>
      </c>
      <c r="C4608" s="7">
        <v>536672</v>
      </c>
      <c r="D4608" s="7" t="s">
        <v>2213</v>
      </c>
      <c r="E4608" s="7" t="s">
        <v>3840</v>
      </c>
    </row>
    <row r="4609" spans="2:5">
      <c r="B4609" s="7" t="s">
        <v>8835</v>
      </c>
      <c r="C4609" s="7">
        <v>500295</v>
      </c>
      <c r="D4609" s="7" t="s">
        <v>8836</v>
      </c>
      <c r="E4609" s="7" t="s">
        <v>4727</v>
      </c>
    </row>
    <row r="4610" spans="2:5">
      <c r="B4610" s="7" t="s">
        <v>8837</v>
      </c>
      <c r="C4610" s="7">
        <v>533056</v>
      </c>
      <c r="D4610" s="7" t="s">
        <v>2213</v>
      </c>
      <c r="E4610" s="7" t="s">
        <v>2219</v>
      </c>
    </row>
    <row r="4611" spans="2:5">
      <c r="B4611" s="7" t="s">
        <v>8838</v>
      </c>
      <c r="C4611" s="7">
        <v>522267</v>
      </c>
      <c r="D4611" s="7" t="s">
        <v>2213</v>
      </c>
      <c r="E4611" s="7" t="s">
        <v>2221</v>
      </c>
    </row>
    <row r="4612" spans="2:5">
      <c r="B4612" s="7" t="s">
        <v>8839</v>
      </c>
      <c r="C4612" s="7">
        <v>503657</v>
      </c>
      <c r="D4612" s="7" t="s">
        <v>2213</v>
      </c>
      <c r="E4612" s="7" t="s">
        <v>2352</v>
      </c>
    </row>
    <row r="4613" spans="2:5">
      <c r="B4613" s="7" t="s">
        <v>8840</v>
      </c>
      <c r="C4613" s="7">
        <v>542046</v>
      </c>
      <c r="D4613" s="7" t="s">
        <v>2213</v>
      </c>
      <c r="E4613" s="7" t="s">
        <v>2299</v>
      </c>
    </row>
    <row r="4614" spans="2:5">
      <c r="B4614" s="7" t="s">
        <v>8841</v>
      </c>
      <c r="C4614" s="7">
        <v>540252</v>
      </c>
      <c r="D4614" s="7" t="s">
        <v>2213</v>
      </c>
      <c r="E4614" s="7" t="s">
        <v>2327</v>
      </c>
    </row>
    <row r="4615" spans="2:5">
      <c r="B4615" s="7" t="s">
        <v>8842</v>
      </c>
      <c r="C4615" s="7">
        <v>511523</v>
      </c>
      <c r="D4615" s="7" t="s">
        <v>2213</v>
      </c>
      <c r="E4615" s="7" t="s">
        <v>2251</v>
      </c>
    </row>
    <row r="4616" spans="2:5">
      <c r="B4616" s="7" t="s">
        <v>8843</v>
      </c>
      <c r="C4616" s="7">
        <v>539132</v>
      </c>
      <c r="D4616" s="7" t="s">
        <v>2213</v>
      </c>
      <c r="E4616" s="7" t="s">
        <v>2462</v>
      </c>
    </row>
    <row r="4617" spans="2:5">
      <c r="B4617" s="7" t="s">
        <v>8844</v>
      </c>
      <c r="C4617" s="7">
        <v>526755</v>
      </c>
      <c r="D4617" s="7" t="s">
        <v>2213</v>
      </c>
      <c r="E4617" s="7" t="s">
        <v>2414</v>
      </c>
    </row>
    <row r="4618" spans="2:5">
      <c r="B4618" s="7" t="s">
        <v>8845</v>
      </c>
      <c r="C4618" s="7">
        <v>505232</v>
      </c>
      <c r="D4618" s="7" t="s">
        <v>2213</v>
      </c>
      <c r="E4618" s="7" t="s">
        <v>2568</v>
      </c>
    </row>
    <row r="4619" spans="2:5">
      <c r="B4619" s="7" t="s">
        <v>8846</v>
      </c>
      <c r="C4619" s="7">
        <v>523261</v>
      </c>
      <c r="D4619" s="7" t="s">
        <v>8847</v>
      </c>
      <c r="E4619" s="7" t="s">
        <v>2273</v>
      </c>
    </row>
    <row r="4620" spans="2:5">
      <c r="B4620" s="7" t="s">
        <v>8848</v>
      </c>
      <c r="C4620" s="7">
        <v>523261</v>
      </c>
      <c r="D4620" s="7" t="s">
        <v>8847</v>
      </c>
      <c r="E4620" s="7" t="s">
        <v>2273</v>
      </c>
    </row>
    <row r="4621" spans="2:5">
      <c r="B4621" s="7" t="s">
        <v>8849</v>
      </c>
      <c r="C4621" s="7">
        <v>524038</v>
      </c>
      <c r="D4621" s="7" t="s">
        <v>2213</v>
      </c>
      <c r="E4621" s="7" t="s">
        <v>2261</v>
      </c>
    </row>
    <row r="4622" spans="2:5">
      <c r="B4622" s="7" t="s">
        <v>8850</v>
      </c>
      <c r="C4622" s="7">
        <v>512060</v>
      </c>
      <c r="D4622" s="7" t="s">
        <v>8851</v>
      </c>
      <c r="E4622" s="7" t="s">
        <v>2634</v>
      </c>
    </row>
    <row r="4623" spans="2:5">
      <c r="B4623" s="7" t="s">
        <v>8852</v>
      </c>
      <c r="C4623" s="7">
        <v>516098</v>
      </c>
      <c r="D4623" s="7" t="s">
        <v>2213</v>
      </c>
      <c r="E4623" s="7" t="s">
        <v>2228</v>
      </c>
    </row>
    <row r="4624" spans="2:5">
      <c r="B4624" s="7" t="s">
        <v>8853</v>
      </c>
      <c r="C4624" s="7">
        <v>526953</v>
      </c>
      <c r="D4624" s="7" t="s">
        <v>8854</v>
      </c>
      <c r="E4624" s="7" t="s">
        <v>2251</v>
      </c>
    </row>
    <row r="4625" spans="2:5">
      <c r="B4625" s="7" t="s">
        <v>8855</v>
      </c>
      <c r="C4625" s="7" t="s">
        <v>2213</v>
      </c>
      <c r="D4625" s="7" t="s">
        <v>8856</v>
      </c>
      <c r="E4625" s="7" t="s">
        <v>2224</v>
      </c>
    </row>
    <row r="4626" spans="2:5">
      <c r="B4626" s="7" t="s">
        <v>8857</v>
      </c>
      <c r="C4626" s="7">
        <v>512229</v>
      </c>
      <c r="D4626" s="7" t="s">
        <v>2213</v>
      </c>
      <c r="E4626" s="7" t="s">
        <v>2235</v>
      </c>
    </row>
    <row r="4627" spans="2:5">
      <c r="B4627" s="7" t="s">
        <v>8858</v>
      </c>
      <c r="C4627" s="7">
        <v>512229</v>
      </c>
      <c r="D4627" s="7" t="s">
        <v>2213</v>
      </c>
      <c r="E4627" s="7" t="s">
        <v>2235</v>
      </c>
    </row>
    <row r="4628" spans="2:5">
      <c r="B4628" s="7" t="s">
        <v>8859</v>
      </c>
      <c r="C4628" s="7">
        <v>531695</v>
      </c>
      <c r="D4628" s="7" t="s">
        <v>2213</v>
      </c>
      <c r="E4628" s="7" t="s">
        <v>2216</v>
      </c>
    </row>
    <row r="4629" spans="2:5">
      <c r="B4629" s="7" t="s">
        <v>8860</v>
      </c>
      <c r="C4629" s="7">
        <v>531950</v>
      </c>
      <c r="D4629" s="7" t="s">
        <v>2213</v>
      </c>
      <c r="E4629" s="7" t="s">
        <v>2196</v>
      </c>
    </row>
    <row r="4630" spans="2:5">
      <c r="B4630" s="7" t="s">
        <v>8861</v>
      </c>
      <c r="C4630" s="7">
        <v>515099</v>
      </c>
      <c r="D4630" s="7" t="s">
        <v>2213</v>
      </c>
      <c r="E4630" s="7" t="s">
        <v>2741</v>
      </c>
    </row>
    <row r="4631" spans="2:5">
      <c r="B4631" s="7" t="s">
        <v>8862</v>
      </c>
      <c r="C4631" s="7" t="s">
        <v>2213</v>
      </c>
      <c r="D4631" s="7" t="s">
        <v>8863</v>
      </c>
      <c r="E4631" s="7" t="s">
        <v>2224</v>
      </c>
    </row>
    <row r="4632" spans="2:5">
      <c r="B4632" s="7" t="s">
        <v>8864</v>
      </c>
      <c r="C4632" s="7">
        <v>520113</v>
      </c>
      <c r="D4632" s="7" t="s">
        <v>8865</v>
      </c>
      <c r="E4632" s="7" t="s">
        <v>2398</v>
      </c>
    </row>
    <row r="4633" spans="2:5">
      <c r="B4633" s="7" t="s">
        <v>8866</v>
      </c>
      <c r="C4633" s="7">
        <v>520113</v>
      </c>
      <c r="D4633" s="7" t="s">
        <v>8865</v>
      </c>
      <c r="E4633" s="7" t="s">
        <v>2398</v>
      </c>
    </row>
    <row r="4634" spans="2:5">
      <c r="B4634" s="7" t="s">
        <v>8867</v>
      </c>
      <c r="C4634" s="7">
        <v>539331</v>
      </c>
      <c r="D4634" s="7" t="s">
        <v>8868</v>
      </c>
      <c r="E4634" s="7" t="s">
        <v>2511</v>
      </c>
    </row>
    <row r="4635" spans="2:5">
      <c r="B4635" s="7" t="s">
        <v>8869</v>
      </c>
      <c r="C4635" s="7">
        <v>532953</v>
      </c>
      <c r="D4635" s="7" t="s">
        <v>8870</v>
      </c>
      <c r="E4635" s="7" t="s">
        <v>2511</v>
      </c>
    </row>
    <row r="4636" spans="2:5">
      <c r="B4636" s="7" t="s">
        <v>8871</v>
      </c>
      <c r="C4636" s="7">
        <v>537524</v>
      </c>
      <c r="D4636" s="7" t="s">
        <v>2213</v>
      </c>
      <c r="E4636" s="7" t="s">
        <v>3259</v>
      </c>
    </row>
    <row r="4637" spans="2:5">
      <c r="B4637" s="7" t="s">
        <v>8872</v>
      </c>
      <c r="C4637" s="7">
        <v>538732</v>
      </c>
      <c r="D4637" s="7" t="s">
        <v>2213</v>
      </c>
      <c r="E4637" s="7" t="s">
        <v>2230</v>
      </c>
    </row>
    <row r="4638" spans="2:5">
      <c r="B4638" s="7" t="s">
        <v>8873</v>
      </c>
      <c r="C4638" s="7">
        <v>523796</v>
      </c>
      <c r="D4638" s="7" t="s">
        <v>8874</v>
      </c>
      <c r="E4638" s="7" t="s">
        <v>2414</v>
      </c>
    </row>
    <row r="4639" spans="2:5">
      <c r="B4639" s="7" t="s">
        <v>8875</v>
      </c>
      <c r="C4639" s="7">
        <v>503349</v>
      </c>
      <c r="D4639" s="7" t="s">
        <v>2213</v>
      </c>
      <c r="E4639" s="7" t="s">
        <v>2228</v>
      </c>
    </row>
    <row r="4640" spans="2:5">
      <c r="B4640" s="7" t="s">
        <v>8876</v>
      </c>
      <c r="C4640" s="7">
        <v>531234</v>
      </c>
      <c r="D4640" s="7" t="s">
        <v>2213</v>
      </c>
      <c r="E4640" s="7" t="s">
        <v>2207</v>
      </c>
    </row>
    <row r="4641" spans="2:5">
      <c r="B4641" s="7" t="s">
        <v>8877</v>
      </c>
      <c r="C4641" s="7">
        <v>531234</v>
      </c>
      <c r="D4641" s="7" t="s">
        <v>2213</v>
      </c>
      <c r="E4641" s="7" t="s">
        <v>2207</v>
      </c>
    </row>
    <row r="4642" spans="2:5">
      <c r="B4642" s="7" t="s">
        <v>8878</v>
      </c>
      <c r="C4642" s="7">
        <v>511389</v>
      </c>
      <c r="D4642" s="7" t="s">
        <v>8879</v>
      </c>
      <c r="E4642" s="7" t="s">
        <v>2582</v>
      </c>
    </row>
    <row r="4643" spans="2:5">
      <c r="B4643" s="7" t="s">
        <v>8880</v>
      </c>
      <c r="C4643" s="7">
        <v>531717</v>
      </c>
      <c r="D4643" s="7" t="s">
        <v>8881</v>
      </c>
      <c r="E4643" s="7" t="s">
        <v>2373</v>
      </c>
    </row>
    <row r="4644" spans="2:5">
      <c r="B4644" s="7" t="s">
        <v>8882</v>
      </c>
      <c r="C4644" s="7">
        <v>539659</v>
      </c>
      <c r="D4644" s="7" t="s">
        <v>2213</v>
      </c>
      <c r="E4644" s="7" t="s">
        <v>2702</v>
      </c>
    </row>
    <row r="4645" spans="2:5">
      <c r="B4645" s="7" t="s">
        <v>8883</v>
      </c>
      <c r="C4645" s="7">
        <v>523724</v>
      </c>
      <c r="D4645" s="7" t="s">
        <v>8884</v>
      </c>
      <c r="E4645" s="7" t="s">
        <v>2299</v>
      </c>
    </row>
    <row r="4646" spans="2:5">
      <c r="B4646" s="7" t="s">
        <v>8885</v>
      </c>
      <c r="C4646" s="7">
        <v>531069</v>
      </c>
      <c r="D4646" s="7" t="s">
        <v>2213</v>
      </c>
      <c r="E4646" s="7" t="s">
        <v>2462</v>
      </c>
    </row>
    <row r="4647" spans="2:5">
      <c r="B4647" s="7" t="s">
        <v>8886</v>
      </c>
      <c r="C4647" s="7">
        <v>530151</v>
      </c>
      <c r="D4647" s="7" t="s">
        <v>2213</v>
      </c>
      <c r="E4647" s="7" t="s">
        <v>2235</v>
      </c>
    </row>
    <row r="4648" spans="2:5">
      <c r="B4648" s="7" t="s">
        <v>8887</v>
      </c>
      <c r="C4648" s="7">
        <v>532401</v>
      </c>
      <c r="D4648" s="7" t="s">
        <v>8888</v>
      </c>
      <c r="E4648" s="7" t="s">
        <v>2531</v>
      </c>
    </row>
    <row r="4649" spans="2:5">
      <c r="B4649" s="7" t="s">
        <v>8889</v>
      </c>
      <c r="C4649" s="7">
        <v>537820</v>
      </c>
      <c r="D4649" s="7" t="s">
        <v>8890</v>
      </c>
      <c r="E4649" s="7" t="s">
        <v>2230</v>
      </c>
    </row>
    <row r="4650" spans="2:5">
      <c r="B4650" s="7" t="s">
        <v>8891</v>
      </c>
      <c r="C4650" s="7">
        <v>531334</v>
      </c>
      <c r="D4650" s="7" t="s">
        <v>2213</v>
      </c>
      <c r="E4650" s="7" t="s">
        <v>2634</v>
      </c>
    </row>
    <row r="4651" spans="2:5">
      <c r="B4651" s="7" t="s">
        <v>8892</v>
      </c>
      <c r="C4651" s="7">
        <v>530961</v>
      </c>
      <c r="D4651" s="7" t="s">
        <v>8893</v>
      </c>
      <c r="E4651" s="7" t="s">
        <v>2373</v>
      </c>
    </row>
    <row r="4652" spans="2:5">
      <c r="B4652" s="7" t="s">
        <v>8894</v>
      </c>
      <c r="C4652" s="7">
        <v>542655</v>
      </c>
      <c r="D4652" s="7" t="s">
        <v>8895</v>
      </c>
      <c r="E4652" s="7" t="s">
        <v>2579</v>
      </c>
    </row>
    <row r="4653" spans="2:5">
      <c r="B4653" s="7" t="s">
        <v>8896</v>
      </c>
      <c r="C4653" s="7">
        <v>531518</v>
      </c>
      <c r="D4653" s="7" t="s">
        <v>2213</v>
      </c>
      <c r="E4653" s="7" t="s">
        <v>2411</v>
      </c>
    </row>
    <row r="4654" spans="2:5">
      <c r="B4654" s="7" t="s">
        <v>8897</v>
      </c>
      <c r="C4654" s="7">
        <v>519307</v>
      </c>
      <c r="D4654" s="7" t="s">
        <v>2213</v>
      </c>
      <c r="E4654" s="7" t="s">
        <v>2373</v>
      </c>
    </row>
    <row r="4655" spans="2:5">
      <c r="B4655" s="7" t="s">
        <v>8898</v>
      </c>
      <c r="C4655" s="7">
        <v>530477</v>
      </c>
      <c r="D4655" s="7" t="s">
        <v>2213</v>
      </c>
      <c r="E4655" s="7" t="s">
        <v>2251</v>
      </c>
    </row>
    <row r="4656" spans="2:5">
      <c r="B4656" s="7" t="s">
        <v>8899</v>
      </c>
      <c r="C4656" s="7">
        <v>530477</v>
      </c>
      <c r="D4656" s="7" t="s">
        <v>2213</v>
      </c>
      <c r="E4656" s="7" t="s">
        <v>2251</v>
      </c>
    </row>
    <row r="4657" spans="2:5">
      <c r="B4657" s="7" t="s">
        <v>8900</v>
      </c>
      <c r="C4657" s="7">
        <v>506196</v>
      </c>
      <c r="D4657" s="7" t="s">
        <v>2213</v>
      </c>
      <c r="E4657" s="7" t="s">
        <v>2235</v>
      </c>
    </row>
    <row r="4658" spans="2:5">
      <c r="B4658" s="7" t="s">
        <v>8901</v>
      </c>
      <c r="C4658" s="7">
        <v>519373</v>
      </c>
      <c r="D4658" s="7" t="s">
        <v>8902</v>
      </c>
      <c r="E4658" s="7" t="s">
        <v>2462</v>
      </c>
    </row>
    <row r="4659" spans="2:5">
      <c r="B4659" s="7" t="s">
        <v>8903</v>
      </c>
      <c r="C4659" s="7">
        <v>524394</v>
      </c>
      <c r="D4659" s="7" t="s">
        <v>8904</v>
      </c>
      <c r="E4659" s="7" t="s">
        <v>2402</v>
      </c>
    </row>
    <row r="4660" spans="2:5">
      <c r="B4660" s="7" t="s">
        <v>8905</v>
      </c>
      <c r="C4660" s="7">
        <v>504380</v>
      </c>
      <c r="D4660" s="7" t="s">
        <v>2213</v>
      </c>
      <c r="E4660" s="7" t="s">
        <v>2235</v>
      </c>
    </row>
    <row r="4661" spans="2:5">
      <c r="B4661" s="7" t="s">
        <v>8906</v>
      </c>
      <c r="C4661" s="7">
        <v>524200</v>
      </c>
      <c r="D4661" s="7" t="s">
        <v>8907</v>
      </c>
      <c r="E4661" s="7" t="s">
        <v>2261</v>
      </c>
    </row>
    <row r="4662" spans="2:5">
      <c r="B4662" s="7" t="s">
        <v>8908</v>
      </c>
      <c r="C4662" s="7">
        <v>534639</v>
      </c>
      <c r="D4662" s="7" t="s">
        <v>2213</v>
      </c>
      <c r="E4662" s="7" t="s">
        <v>2408</v>
      </c>
    </row>
    <row r="4663" spans="2:5">
      <c r="B4663" s="7" t="s">
        <v>8909</v>
      </c>
      <c r="C4663" s="7">
        <v>517015</v>
      </c>
      <c r="D4663" s="7" t="s">
        <v>8910</v>
      </c>
      <c r="E4663" s="7" t="s">
        <v>2483</v>
      </c>
    </row>
    <row r="4664" spans="2:5">
      <c r="B4664" s="7" t="s">
        <v>8911</v>
      </c>
      <c r="C4664" s="7" t="s">
        <v>2213</v>
      </c>
      <c r="D4664" s="7" t="s">
        <v>8912</v>
      </c>
      <c r="E4664" s="7" t="s">
        <v>2224</v>
      </c>
    </row>
    <row r="4665" spans="2:5">
      <c r="B4665" s="7" t="s">
        <v>8913</v>
      </c>
      <c r="C4665" s="7">
        <v>531051</v>
      </c>
      <c r="D4665" s="7" t="s">
        <v>2213</v>
      </c>
      <c r="E4665" s="7" t="s">
        <v>2230</v>
      </c>
    </row>
    <row r="4666" spans="2:5">
      <c r="B4666" s="7" t="s">
        <v>8914</v>
      </c>
      <c r="C4666" s="7">
        <v>524129</v>
      </c>
      <c r="D4666" s="7" t="s">
        <v>8915</v>
      </c>
      <c r="E4666" s="7" t="s">
        <v>2590</v>
      </c>
    </row>
    <row r="4667" spans="2:5">
      <c r="B4667" s="7" t="s">
        <v>8916</v>
      </c>
      <c r="C4667" s="7">
        <v>524129</v>
      </c>
      <c r="D4667" s="7" t="s">
        <v>8917</v>
      </c>
      <c r="E4667" s="7" t="s">
        <v>2590</v>
      </c>
    </row>
    <row r="4668" spans="2:5">
      <c r="B4668" s="7" t="s">
        <v>8918</v>
      </c>
      <c r="C4668" s="7">
        <v>530401</v>
      </c>
      <c r="D4668" s="7" t="s">
        <v>2213</v>
      </c>
      <c r="E4668" s="7" t="s">
        <v>2261</v>
      </c>
    </row>
    <row r="4669" spans="2:5">
      <c r="B4669" s="7" t="s">
        <v>8919</v>
      </c>
      <c r="C4669" s="7">
        <v>532613</v>
      </c>
      <c r="D4669" s="7" t="s">
        <v>8920</v>
      </c>
      <c r="E4669" s="7" t="s">
        <v>2235</v>
      </c>
    </row>
    <row r="4670" spans="2:5">
      <c r="B4670" s="7" t="s">
        <v>8921</v>
      </c>
      <c r="C4670" s="7">
        <v>507880</v>
      </c>
      <c r="D4670" s="7" t="s">
        <v>8922</v>
      </c>
      <c r="E4670" s="7" t="s">
        <v>2327</v>
      </c>
    </row>
    <row r="4671" spans="2:5">
      <c r="B4671" s="7" t="s">
        <v>8923</v>
      </c>
      <c r="C4671" s="7">
        <v>514302</v>
      </c>
      <c r="D4671" s="7" t="s">
        <v>2213</v>
      </c>
      <c r="E4671" s="7" t="s">
        <v>2228</v>
      </c>
    </row>
    <row r="4672" spans="2:5">
      <c r="B4672" s="7" t="s">
        <v>8924</v>
      </c>
      <c r="C4672" s="7">
        <v>511726</v>
      </c>
      <c r="D4672" s="7" t="s">
        <v>8925</v>
      </c>
      <c r="E4672" s="7" t="s">
        <v>2299</v>
      </c>
    </row>
    <row r="4673" spans="2:5">
      <c r="B4673" s="7" t="s">
        <v>8926</v>
      </c>
      <c r="C4673" s="7">
        <v>530627</v>
      </c>
      <c r="D4673" s="7" t="s">
        <v>2213</v>
      </c>
      <c r="E4673" s="7" t="s">
        <v>2373</v>
      </c>
    </row>
    <row r="4674" spans="2:5">
      <c r="B4674" s="7" t="s">
        <v>8927</v>
      </c>
      <c r="C4674" s="7">
        <v>519457</v>
      </c>
      <c r="D4674" s="7" t="s">
        <v>2213</v>
      </c>
      <c r="E4674" s="7" t="s">
        <v>2273</v>
      </c>
    </row>
    <row r="4675" spans="2:5">
      <c r="B4675" s="7" t="s">
        <v>8928</v>
      </c>
      <c r="C4675" s="7">
        <v>530521</v>
      </c>
      <c r="D4675" s="7" t="s">
        <v>2213</v>
      </c>
      <c r="E4675" s="7" t="s">
        <v>2327</v>
      </c>
    </row>
    <row r="4676" spans="2:5">
      <c r="B4676" s="7" t="s">
        <v>8929</v>
      </c>
      <c r="C4676" s="7">
        <v>539167</v>
      </c>
      <c r="D4676" s="7" t="s">
        <v>2213</v>
      </c>
      <c r="E4676" s="7" t="s">
        <v>2230</v>
      </c>
    </row>
    <row r="4677" spans="2:5">
      <c r="B4677" s="7" t="s">
        <v>8930</v>
      </c>
      <c r="C4677" s="7">
        <v>532354</v>
      </c>
      <c r="D4677" s="7" t="s">
        <v>2213</v>
      </c>
      <c r="E4677" s="7" t="s">
        <v>2306</v>
      </c>
    </row>
    <row r="4678" spans="2:5">
      <c r="B4678" s="7" t="s">
        <v>8931</v>
      </c>
      <c r="C4678" s="7">
        <v>532372</v>
      </c>
      <c r="D4678" s="7" t="s">
        <v>2213</v>
      </c>
      <c r="E4678" s="7" t="s">
        <v>2306</v>
      </c>
    </row>
    <row r="4679" spans="2:5">
      <c r="B4679" s="7" t="s">
        <v>8932</v>
      </c>
      <c r="C4679" s="7">
        <v>534741</v>
      </c>
      <c r="D4679" s="7" t="s">
        <v>2213</v>
      </c>
      <c r="E4679" s="7" t="s">
        <v>2318</v>
      </c>
    </row>
    <row r="4680" spans="2:5">
      <c r="B4680" s="7" t="s">
        <v>8933</v>
      </c>
      <c r="C4680" s="7">
        <v>531126</v>
      </c>
      <c r="D4680" s="7" t="s">
        <v>2213</v>
      </c>
      <c r="E4680" s="7" t="s">
        <v>2306</v>
      </c>
    </row>
    <row r="4681" spans="2:5">
      <c r="B4681" s="7" t="s">
        <v>8934</v>
      </c>
      <c r="C4681" s="7">
        <v>532721</v>
      </c>
      <c r="D4681" s="7" t="s">
        <v>8935</v>
      </c>
      <c r="E4681" s="7" t="s">
        <v>2245</v>
      </c>
    </row>
    <row r="4682" spans="2:5">
      <c r="B4682" s="7" t="s">
        <v>8936</v>
      </c>
      <c r="C4682" s="7">
        <v>531025</v>
      </c>
      <c r="D4682" s="7" t="s">
        <v>2213</v>
      </c>
      <c r="E4682" s="7" t="s">
        <v>2196</v>
      </c>
    </row>
    <row r="4683" spans="2:5">
      <c r="B4683" s="7" t="s">
        <v>8937</v>
      </c>
      <c r="C4683" s="7">
        <v>506146</v>
      </c>
      <c r="D4683" s="7" t="s">
        <v>8938</v>
      </c>
      <c r="E4683" s="7" t="s">
        <v>2228</v>
      </c>
    </row>
    <row r="4684" spans="2:5">
      <c r="B4684" s="7" t="s">
        <v>8939</v>
      </c>
      <c r="C4684" s="7">
        <v>509055</v>
      </c>
      <c r="D4684" s="7" t="s">
        <v>8940</v>
      </c>
      <c r="E4684" s="7" t="s">
        <v>2226</v>
      </c>
    </row>
    <row r="4685" spans="2:5">
      <c r="B4685" s="7" t="s">
        <v>8941</v>
      </c>
      <c r="C4685" s="7">
        <v>540097</v>
      </c>
      <c r="D4685" s="7" t="s">
        <v>2213</v>
      </c>
      <c r="E4685" s="7" t="s">
        <v>2196</v>
      </c>
    </row>
    <row r="4686" spans="2:5">
      <c r="B4686" s="7" t="s">
        <v>8942</v>
      </c>
      <c r="C4686" s="7">
        <v>532411</v>
      </c>
      <c r="D4686" s="7" t="s">
        <v>8943</v>
      </c>
      <c r="E4686" s="7" t="s">
        <v>2306</v>
      </c>
    </row>
    <row r="4687" spans="2:5">
      <c r="B4687" s="7" t="s">
        <v>8944</v>
      </c>
      <c r="C4687" s="7">
        <v>539398</v>
      </c>
      <c r="D4687" s="7" t="s">
        <v>2213</v>
      </c>
      <c r="E4687" s="7" t="s">
        <v>2221</v>
      </c>
    </row>
    <row r="4688" spans="2:5">
      <c r="B4688" s="7" t="s">
        <v>8945</v>
      </c>
      <c r="C4688" s="7">
        <v>538598</v>
      </c>
      <c r="D4688" s="7" t="s">
        <v>2213</v>
      </c>
      <c r="E4688" s="7" t="s">
        <v>2228</v>
      </c>
    </row>
    <row r="4689" spans="2:5">
      <c r="B4689" s="7" t="s">
        <v>8946</v>
      </c>
      <c r="C4689" s="7">
        <v>516072</v>
      </c>
      <c r="D4689" s="7" t="s">
        <v>8947</v>
      </c>
      <c r="E4689" s="7" t="s">
        <v>2261</v>
      </c>
    </row>
    <row r="4690" spans="2:5">
      <c r="B4690" s="7" t="s">
        <v>8948</v>
      </c>
      <c r="C4690" s="7">
        <v>512064</v>
      </c>
      <c r="D4690" s="7" t="s">
        <v>8949</v>
      </c>
      <c r="E4690" s="7" t="s">
        <v>2634</v>
      </c>
    </row>
    <row r="4691" spans="2:5">
      <c r="B4691" s="7" t="s">
        <v>8950</v>
      </c>
      <c r="C4691" s="7">
        <v>526441</v>
      </c>
      <c r="D4691" s="7" t="s">
        <v>2213</v>
      </c>
      <c r="E4691" s="7" t="s">
        <v>3816</v>
      </c>
    </row>
    <row r="4692" spans="2:5">
      <c r="B4692" s="7" t="s">
        <v>8951</v>
      </c>
      <c r="C4692" s="7">
        <v>531668</v>
      </c>
      <c r="D4692" s="7" t="s">
        <v>2213</v>
      </c>
      <c r="E4692" s="7" t="s">
        <v>2216</v>
      </c>
    </row>
    <row r="4693" spans="2:5">
      <c r="B4693" s="7" t="s">
        <v>8952</v>
      </c>
      <c r="C4693" s="7">
        <v>524711</v>
      </c>
      <c r="D4693" s="7" t="s">
        <v>2213</v>
      </c>
      <c r="E4693" s="7" t="s">
        <v>2251</v>
      </c>
    </row>
    <row r="4694" spans="2:5">
      <c r="B4694" s="7" t="s">
        <v>8953</v>
      </c>
      <c r="C4694" s="7">
        <v>538565</v>
      </c>
      <c r="D4694" s="7" t="s">
        <v>2213</v>
      </c>
      <c r="E4694" s="7" t="s">
        <v>2230</v>
      </c>
    </row>
    <row r="4695" spans="2:5">
      <c r="B4695" s="7" t="s">
        <v>8954</v>
      </c>
      <c r="C4695" s="7">
        <v>540823</v>
      </c>
      <c r="D4695" s="7" t="s">
        <v>2213</v>
      </c>
      <c r="E4695" s="7" t="s">
        <v>2235</v>
      </c>
    </row>
    <row r="4696" spans="2:5">
      <c r="B4696" s="7" t="s">
        <v>8955</v>
      </c>
      <c r="C4696" s="7">
        <v>541735</v>
      </c>
      <c r="D4696" s="7" t="s">
        <v>2213</v>
      </c>
      <c r="E4696" s="7" t="s">
        <v>2611</v>
      </c>
    </row>
    <row r="4697" spans="2:5">
      <c r="B4697" s="7" t="s">
        <v>8956</v>
      </c>
      <c r="C4697" s="7">
        <v>530057</v>
      </c>
      <c r="D4697" s="7" t="s">
        <v>2213</v>
      </c>
      <c r="E4697" s="7" t="s">
        <v>2251</v>
      </c>
    </row>
    <row r="4698" spans="2:5">
      <c r="B4698" s="7" t="s">
        <v>8957</v>
      </c>
      <c r="C4698" s="7">
        <v>524576</v>
      </c>
      <c r="D4698" s="7" t="s">
        <v>2213</v>
      </c>
      <c r="E4698" s="7" t="s">
        <v>2261</v>
      </c>
    </row>
    <row r="4699" spans="2:5">
      <c r="B4699" s="7" t="s">
        <v>8958</v>
      </c>
      <c r="C4699" s="7">
        <v>532660</v>
      </c>
      <c r="D4699" s="7" t="s">
        <v>8959</v>
      </c>
      <c r="E4699" s="7" t="s">
        <v>2251</v>
      </c>
    </row>
    <row r="4700" spans="2:5">
      <c r="B4700" s="7" t="s">
        <v>8960</v>
      </c>
      <c r="C4700" s="7">
        <v>511509</v>
      </c>
      <c r="D4700" s="7" t="s">
        <v>2213</v>
      </c>
      <c r="E4700" s="7" t="s">
        <v>2551</v>
      </c>
    </row>
    <row r="4701" spans="2:5">
      <c r="B4701" s="7" t="s">
        <v>8961</v>
      </c>
      <c r="C4701" s="7">
        <v>509026</v>
      </c>
      <c r="D4701" s="7" t="s">
        <v>2213</v>
      </c>
      <c r="E4701" s="7" t="s">
        <v>2318</v>
      </c>
    </row>
    <row r="4702" spans="2:5">
      <c r="B4702" s="7" t="s">
        <v>8962</v>
      </c>
      <c r="C4702" s="7">
        <v>536128</v>
      </c>
      <c r="D4702" s="7" t="s">
        <v>2213</v>
      </c>
      <c r="E4702" s="7" t="s">
        <v>2611</v>
      </c>
    </row>
    <row r="4703" spans="2:5">
      <c r="B4703" s="7" t="s">
        <v>8963</v>
      </c>
      <c r="C4703" s="7">
        <v>511333</v>
      </c>
      <c r="D4703" s="7" t="s">
        <v>8964</v>
      </c>
      <c r="E4703" s="7" t="s">
        <v>2196</v>
      </c>
    </row>
    <row r="4704" spans="2:5">
      <c r="B4704" s="7" t="s">
        <v>8965</v>
      </c>
      <c r="C4704" s="7">
        <v>534976</v>
      </c>
      <c r="D4704" s="7" t="s">
        <v>8966</v>
      </c>
      <c r="E4704" s="7" t="s">
        <v>2382</v>
      </c>
    </row>
    <row r="4705" spans="2:5">
      <c r="B4705" s="7" t="s">
        <v>8967</v>
      </c>
      <c r="C4705" s="7">
        <v>533427</v>
      </c>
      <c r="D4705" s="7" t="s">
        <v>2213</v>
      </c>
      <c r="E4705" s="7" t="s">
        <v>2349</v>
      </c>
    </row>
    <row r="4706" spans="2:5">
      <c r="B4706" s="7" t="s">
        <v>8968</v>
      </c>
      <c r="C4706" s="7">
        <v>539222</v>
      </c>
      <c r="D4706" s="7" t="s">
        <v>2213</v>
      </c>
      <c r="E4706" s="7" t="s">
        <v>3216</v>
      </c>
    </row>
    <row r="4707" spans="2:5">
      <c r="B4707" s="7" t="s">
        <v>8969</v>
      </c>
      <c r="C4707" s="7">
        <v>532822</v>
      </c>
      <c r="D4707" s="7" t="s">
        <v>8970</v>
      </c>
      <c r="E4707" s="7" t="s">
        <v>3157</v>
      </c>
    </row>
    <row r="4708" spans="2:5">
      <c r="B4708" s="7" t="s">
        <v>8971</v>
      </c>
      <c r="C4708" s="7">
        <v>522122</v>
      </c>
      <c r="D4708" s="7" t="s">
        <v>2213</v>
      </c>
      <c r="E4708" s="7" t="s">
        <v>2228</v>
      </c>
    </row>
    <row r="4709" spans="2:5">
      <c r="B4709" s="7" t="s">
        <v>8972</v>
      </c>
      <c r="C4709" s="7">
        <v>522122</v>
      </c>
      <c r="D4709" s="7" t="s">
        <v>2213</v>
      </c>
      <c r="E4709" s="7" t="s">
        <v>2228</v>
      </c>
    </row>
    <row r="4710" spans="2:5">
      <c r="B4710" s="7" t="s">
        <v>8973</v>
      </c>
      <c r="C4710" s="7">
        <v>509038</v>
      </c>
      <c r="D4710" s="7" t="s">
        <v>2213</v>
      </c>
      <c r="E4710" s="7" t="s">
        <v>2230</v>
      </c>
    </row>
    <row r="4711" spans="2:5">
      <c r="B4711" s="7" t="s">
        <v>8974</v>
      </c>
      <c r="C4711" s="7">
        <v>532757</v>
      </c>
      <c r="D4711" s="7" t="s">
        <v>8975</v>
      </c>
      <c r="E4711" s="7" t="s">
        <v>2256</v>
      </c>
    </row>
    <row r="4712" spans="2:5">
      <c r="B4712" s="7" t="s">
        <v>8976</v>
      </c>
      <c r="C4712" s="7">
        <v>500575</v>
      </c>
      <c r="D4712" s="7" t="s">
        <v>8977</v>
      </c>
      <c r="E4712" s="7" t="s">
        <v>2582</v>
      </c>
    </row>
    <row r="4713" spans="2:5">
      <c r="B4713" s="7" t="s">
        <v>8978</v>
      </c>
      <c r="C4713" s="7">
        <v>512215</v>
      </c>
      <c r="D4713" s="7" t="s">
        <v>2213</v>
      </c>
      <c r="E4713" s="7" t="s">
        <v>2196</v>
      </c>
    </row>
    <row r="4714" spans="2:5">
      <c r="B4714" s="7" t="s">
        <v>8979</v>
      </c>
      <c r="C4714" s="7">
        <v>539118</v>
      </c>
      <c r="D4714" s="7" t="s">
        <v>8980</v>
      </c>
      <c r="E4714" s="7" t="s">
        <v>2534</v>
      </c>
    </row>
    <row r="4715" spans="2:5">
      <c r="B4715" s="7" t="s">
        <v>8981</v>
      </c>
      <c r="C4715" s="7">
        <v>519331</v>
      </c>
      <c r="D4715" s="7" t="s">
        <v>2213</v>
      </c>
      <c r="E4715" s="7" t="s">
        <v>2611</v>
      </c>
    </row>
    <row r="4716" spans="2:5">
      <c r="B4716" s="7" t="s">
        <v>8982</v>
      </c>
      <c r="C4716" s="7">
        <v>509966</v>
      </c>
      <c r="D4716" s="7" t="s">
        <v>170</v>
      </c>
      <c r="E4716" s="7" t="s">
        <v>4383</v>
      </c>
    </row>
    <row r="4717" spans="2:5">
      <c r="B4717" s="7" t="s">
        <v>8983</v>
      </c>
      <c r="C4717" s="7">
        <v>532893</v>
      </c>
      <c r="D4717" s="7" t="s">
        <v>2213</v>
      </c>
      <c r="E4717" s="7" t="s">
        <v>2228</v>
      </c>
    </row>
    <row r="4718" spans="2:5">
      <c r="B4718" s="7" t="s">
        <v>8984</v>
      </c>
      <c r="C4718" s="7">
        <v>517399</v>
      </c>
      <c r="D4718" s="7" t="s">
        <v>8985</v>
      </c>
      <c r="E4718" s="7" t="s">
        <v>2582</v>
      </c>
    </row>
    <row r="4719" spans="2:5">
      <c r="B4719" s="7" t="s">
        <v>8986</v>
      </c>
      <c r="C4719" s="7">
        <v>506142</v>
      </c>
      <c r="D4719" s="7" t="s">
        <v>2213</v>
      </c>
      <c r="E4719" s="7" t="s">
        <v>2196</v>
      </c>
    </row>
    <row r="4720" spans="2:5">
      <c r="B4720" s="7" t="s">
        <v>8987</v>
      </c>
      <c r="C4720" s="7">
        <v>501391</v>
      </c>
      <c r="D4720" s="7" t="s">
        <v>2213</v>
      </c>
      <c r="E4720" s="7" t="s">
        <v>2235</v>
      </c>
    </row>
    <row r="4721" spans="2:5">
      <c r="B4721" s="7" t="s">
        <v>8988</v>
      </c>
      <c r="C4721" s="7">
        <v>504220</v>
      </c>
      <c r="D4721" s="7" t="s">
        <v>2213</v>
      </c>
      <c r="E4721" s="7" t="s">
        <v>2221</v>
      </c>
    </row>
    <row r="4722" spans="2:5">
      <c r="B4722" s="7" t="s">
        <v>8989</v>
      </c>
      <c r="C4722" s="7" t="s">
        <v>2213</v>
      </c>
      <c r="D4722" s="7" t="s">
        <v>8990</v>
      </c>
      <c r="E4722" s="7" t="s">
        <v>2304</v>
      </c>
    </row>
    <row r="4723" spans="2:5">
      <c r="B4723" s="7" t="s">
        <v>8991</v>
      </c>
      <c r="C4723" s="7">
        <v>504220</v>
      </c>
      <c r="D4723" s="7" t="s">
        <v>2213</v>
      </c>
      <c r="E4723" s="7" t="s">
        <v>2221</v>
      </c>
    </row>
    <row r="4724" spans="2:5">
      <c r="B4724" s="7" t="s">
        <v>8992</v>
      </c>
      <c r="C4724" s="7">
        <v>505583</v>
      </c>
      <c r="D4724" s="7" t="s">
        <v>2213</v>
      </c>
      <c r="E4724" s="7" t="s">
        <v>2299</v>
      </c>
    </row>
    <row r="4725" spans="2:5">
      <c r="B4725" s="7" t="s">
        <v>8993</v>
      </c>
      <c r="C4725" s="7">
        <v>541445</v>
      </c>
      <c r="D4725" s="7" t="s">
        <v>2213</v>
      </c>
      <c r="E4725" s="7" t="s">
        <v>2511</v>
      </c>
    </row>
    <row r="4726" spans="2:5">
      <c r="B4726" s="7" t="s">
        <v>8994</v>
      </c>
      <c r="C4726" s="7">
        <v>533023</v>
      </c>
      <c r="D4726" s="7" t="s">
        <v>8995</v>
      </c>
      <c r="E4726" s="7" t="s">
        <v>2568</v>
      </c>
    </row>
    <row r="4727" spans="2:5">
      <c r="B4727" s="7" t="s">
        <v>8996</v>
      </c>
      <c r="C4727" s="7">
        <v>533023</v>
      </c>
      <c r="D4727" s="7" t="s">
        <v>8997</v>
      </c>
      <c r="E4727" s="7" t="s">
        <v>2568</v>
      </c>
    </row>
    <row r="4728" spans="2:5">
      <c r="B4728" s="7" t="s">
        <v>8998</v>
      </c>
      <c r="C4728" s="7">
        <v>503675</v>
      </c>
      <c r="D4728" s="7" t="s">
        <v>2213</v>
      </c>
      <c r="E4728" s="7" t="s">
        <v>2634</v>
      </c>
    </row>
    <row r="4729" spans="2:5">
      <c r="B4729" s="7" t="s">
        <v>8999</v>
      </c>
      <c r="C4729" s="7">
        <v>501370</v>
      </c>
      <c r="D4729" s="7" t="s">
        <v>2213</v>
      </c>
      <c r="E4729" s="7" t="s">
        <v>2297</v>
      </c>
    </row>
    <row r="4730" spans="2:5">
      <c r="B4730" s="7" t="s">
        <v>9000</v>
      </c>
      <c r="C4730" s="7">
        <v>507410</v>
      </c>
      <c r="D4730" s="7" t="s">
        <v>9001</v>
      </c>
      <c r="E4730" s="7" t="s">
        <v>2202</v>
      </c>
    </row>
    <row r="4731" spans="2:5">
      <c r="B4731" s="7" t="s">
        <v>9002</v>
      </c>
      <c r="C4731" s="7">
        <v>511147</v>
      </c>
      <c r="D4731" s="7" t="s">
        <v>2213</v>
      </c>
      <c r="E4731" s="7" t="s">
        <v>2230</v>
      </c>
    </row>
    <row r="4732" spans="2:5">
      <c r="B4732" s="7" t="s">
        <v>9003</v>
      </c>
      <c r="C4732" s="7">
        <v>532053</v>
      </c>
      <c r="D4732" s="7" t="s">
        <v>2213</v>
      </c>
      <c r="E4732" s="7" t="s">
        <v>2196</v>
      </c>
    </row>
    <row r="4733" spans="2:5">
      <c r="B4733" s="7" t="s">
        <v>9004</v>
      </c>
      <c r="C4733" s="7">
        <v>524212</v>
      </c>
      <c r="D4733" s="7" t="s">
        <v>9005</v>
      </c>
      <c r="E4733" s="7" t="s">
        <v>2251</v>
      </c>
    </row>
    <row r="4734" spans="2:5">
      <c r="B4734" s="7" t="s">
        <v>9006</v>
      </c>
      <c r="C4734" s="7">
        <v>511690</v>
      </c>
      <c r="D4734" s="7" t="s">
        <v>2213</v>
      </c>
      <c r="E4734" s="7" t="s">
        <v>2230</v>
      </c>
    </row>
    <row r="4735" spans="2:5">
      <c r="B4735" s="7" t="s">
        <v>9007</v>
      </c>
      <c r="C4735" s="7">
        <v>508494</v>
      </c>
      <c r="D4735" s="7" t="s">
        <v>2213</v>
      </c>
      <c r="E4735" s="7" t="s">
        <v>2620</v>
      </c>
    </row>
    <row r="4736" spans="2:5">
      <c r="B4736" s="7" t="s">
        <v>9008</v>
      </c>
      <c r="C4736" s="7">
        <v>523660</v>
      </c>
      <c r="D4736" s="7" t="s">
        <v>2213</v>
      </c>
      <c r="E4736" s="7" t="s">
        <v>2293</v>
      </c>
    </row>
    <row r="4737" spans="2:5">
      <c r="B4737" s="7" t="s">
        <v>9009</v>
      </c>
      <c r="C4737" s="7" t="s">
        <v>2213</v>
      </c>
      <c r="D4737" s="7" t="s">
        <v>9010</v>
      </c>
      <c r="E4737" s="7" t="s">
        <v>2224</v>
      </c>
    </row>
    <row r="4738" spans="2:5">
      <c r="B4738" s="7" t="s">
        <v>9011</v>
      </c>
      <c r="C4738" s="7">
        <v>780016</v>
      </c>
      <c r="D4738" s="7" t="s">
        <v>2213</v>
      </c>
      <c r="E4738" s="7" t="s">
        <v>2304</v>
      </c>
    </row>
    <row r="4739" spans="2:5">
      <c r="B4739" s="7" t="s">
        <v>9012</v>
      </c>
      <c r="C4739" s="7">
        <v>517498</v>
      </c>
      <c r="D4739" s="7" t="s">
        <v>9013</v>
      </c>
      <c r="E4739" s="7" t="s">
        <v>2511</v>
      </c>
    </row>
    <row r="4740" spans="2:5">
      <c r="B4740" s="7" t="s">
        <v>9014</v>
      </c>
      <c r="C4740" s="7">
        <v>511074</v>
      </c>
      <c r="D4740" s="7" t="s">
        <v>2213</v>
      </c>
      <c r="E4740" s="7" t="s">
        <v>2230</v>
      </c>
    </row>
    <row r="4741" spans="2:5">
      <c r="B4741" s="7" t="s">
        <v>9015</v>
      </c>
      <c r="C4741" s="7">
        <v>533452</v>
      </c>
      <c r="D4741" s="7" t="s">
        <v>9016</v>
      </c>
      <c r="E4741" s="7" t="s">
        <v>2196</v>
      </c>
    </row>
    <row r="4742" spans="2:5">
      <c r="B4742" s="7" t="s">
        <v>9017</v>
      </c>
      <c r="C4742" s="7">
        <v>523011</v>
      </c>
      <c r="D4742" s="7" t="s">
        <v>9018</v>
      </c>
      <c r="E4742" s="7" t="s">
        <v>2235</v>
      </c>
    </row>
    <row r="4743" spans="2:5">
      <c r="B4743" s="7" t="s">
        <v>9019</v>
      </c>
      <c r="C4743" s="7">
        <v>504988</v>
      </c>
      <c r="D4743" s="7" t="s">
        <v>2213</v>
      </c>
      <c r="E4743" s="7" t="s">
        <v>3133</v>
      </c>
    </row>
    <row r="4744" spans="2:5">
      <c r="B4744" s="7" t="s">
        <v>9020</v>
      </c>
      <c r="C4744" s="7">
        <v>524661</v>
      </c>
      <c r="D4744" s="7" t="s">
        <v>2213</v>
      </c>
      <c r="E4744" s="7" t="s">
        <v>2251</v>
      </c>
    </row>
    <row r="4745" spans="2:5">
      <c r="B4745" s="7" t="s">
        <v>9021</v>
      </c>
      <c r="C4745" s="7">
        <v>532016</v>
      </c>
      <c r="D4745" s="7" t="s">
        <v>2213</v>
      </c>
      <c r="E4745" s="7" t="s">
        <v>2299</v>
      </c>
    </row>
    <row r="4746" spans="2:5">
      <c r="B4746" s="7" t="s">
        <v>9022</v>
      </c>
      <c r="C4746" s="7">
        <v>531211</v>
      </c>
      <c r="D4746" s="7" t="s">
        <v>2213</v>
      </c>
      <c r="E4746" s="7" t="s">
        <v>2196</v>
      </c>
    </row>
    <row r="4747" spans="2:5">
      <c r="B4747" s="7" t="s">
        <v>9023</v>
      </c>
      <c r="C4747" s="7">
        <v>514162</v>
      </c>
      <c r="D4747" s="7" t="s">
        <v>9024</v>
      </c>
      <c r="E4747" s="7" t="s">
        <v>2228</v>
      </c>
    </row>
    <row r="4748" spans="2:5">
      <c r="B4748" s="7" t="s">
        <v>9025</v>
      </c>
      <c r="C4748" s="7">
        <v>532144</v>
      </c>
      <c r="D4748" s="7" t="s">
        <v>9026</v>
      </c>
      <c r="E4748" s="7" t="s">
        <v>2611</v>
      </c>
    </row>
    <row r="4749" spans="2:5">
      <c r="B4749" s="7" t="s">
        <v>9027</v>
      </c>
      <c r="C4749" s="7">
        <v>532553</v>
      </c>
      <c r="D4749" s="7" t="s">
        <v>9028</v>
      </c>
      <c r="E4749" s="7" t="s">
        <v>2611</v>
      </c>
    </row>
    <row r="4750" spans="2:5">
      <c r="B4750" s="7" t="s">
        <v>9029</v>
      </c>
      <c r="C4750" s="7">
        <v>514162</v>
      </c>
      <c r="D4750" s="7" t="s">
        <v>9024</v>
      </c>
      <c r="E4750" s="7" t="s">
        <v>2228</v>
      </c>
    </row>
    <row r="4751" spans="2:5">
      <c r="B4751" s="7" t="s">
        <v>9030</v>
      </c>
      <c r="C4751" s="7">
        <v>533252</v>
      </c>
      <c r="D4751" s="7" t="s">
        <v>9031</v>
      </c>
      <c r="E4751" s="7" t="s">
        <v>2196</v>
      </c>
    </row>
    <row r="4752" spans="2:5">
      <c r="B4752" s="7" t="s">
        <v>9032</v>
      </c>
      <c r="C4752" s="7">
        <v>526431</v>
      </c>
      <c r="D4752" s="7" t="s">
        <v>2213</v>
      </c>
      <c r="E4752" s="7" t="s">
        <v>2639</v>
      </c>
    </row>
    <row r="4753" spans="2:5">
      <c r="B4753" s="7" t="s">
        <v>9033</v>
      </c>
      <c r="C4753" s="7">
        <v>505412</v>
      </c>
      <c r="D4753" s="7" t="s">
        <v>9034</v>
      </c>
      <c r="E4753" s="7" t="s">
        <v>2221</v>
      </c>
    </row>
    <row r="4754" spans="2:5">
      <c r="B4754" s="7" t="s">
        <v>9035</v>
      </c>
      <c r="C4754" s="7">
        <v>505412</v>
      </c>
      <c r="D4754" s="7" t="s">
        <v>9034</v>
      </c>
      <c r="E4754" s="7" t="s">
        <v>2221</v>
      </c>
    </row>
    <row r="4755" spans="2:5">
      <c r="B4755" s="7" t="s">
        <v>9036</v>
      </c>
      <c r="C4755" s="7">
        <v>532373</v>
      </c>
      <c r="D4755" s="7" t="s">
        <v>2213</v>
      </c>
      <c r="E4755" s="7" t="s">
        <v>2235</v>
      </c>
    </row>
    <row r="4756" spans="2:5">
      <c r="B4756" s="7" t="s">
        <v>9037</v>
      </c>
      <c r="C4756" s="7">
        <v>500444</v>
      </c>
      <c r="D4756" s="7" t="s">
        <v>9038</v>
      </c>
      <c r="E4756" s="7" t="s">
        <v>2207</v>
      </c>
    </row>
    <row r="4757" spans="2:5">
      <c r="B4757" s="7" t="s">
        <v>9039</v>
      </c>
      <c r="C4757" s="7">
        <v>538382</v>
      </c>
      <c r="D4757" s="7" t="s">
        <v>2213</v>
      </c>
      <c r="E4757" s="7" t="s">
        <v>2235</v>
      </c>
    </row>
    <row r="4758" spans="2:5">
      <c r="B4758" s="7" t="s">
        <v>9040</v>
      </c>
      <c r="C4758" s="7">
        <v>504998</v>
      </c>
      <c r="D4758" s="7" t="s">
        <v>2213</v>
      </c>
      <c r="E4758" s="7" t="s">
        <v>2245</v>
      </c>
    </row>
    <row r="4759" spans="2:5">
      <c r="B4759" s="7" t="s">
        <v>9041</v>
      </c>
      <c r="C4759" s="7">
        <v>505533</v>
      </c>
      <c r="D4759" s="7" t="s">
        <v>2213</v>
      </c>
      <c r="E4759" s="7" t="s">
        <v>2702</v>
      </c>
    </row>
    <row r="4760" spans="2:5">
      <c r="B4760" s="7" t="s">
        <v>9042</v>
      </c>
      <c r="C4760" s="7">
        <v>590073</v>
      </c>
      <c r="D4760" s="7" t="s">
        <v>9043</v>
      </c>
      <c r="E4760" s="7" t="s">
        <v>2568</v>
      </c>
    </row>
    <row r="4761" spans="2:5">
      <c r="B4761" s="7" t="s">
        <v>9044</v>
      </c>
      <c r="C4761" s="7">
        <v>590073</v>
      </c>
      <c r="D4761" s="7" t="s">
        <v>9043</v>
      </c>
      <c r="E4761" s="7" t="s">
        <v>2568</v>
      </c>
    </row>
    <row r="4762" spans="2:5">
      <c r="B4762" s="7" t="s">
        <v>9045</v>
      </c>
      <c r="C4762" s="7">
        <v>500238</v>
      </c>
      <c r="D4762" s="7" t="s">
        <v>9046</v>
      </c>
      <c r="E4762" s="7" t="s">
        <v>2582</v>
      </c>
    </row>
    <row r="4763" spans="2:5">
      <c r="B4763" s="7" t="s">
        <v>9047</v>
      </c>
      <c r="C4763" s="7">
        <v>500238</v>
      </c>
      <c r="D4763" s="7" t="s">
        <v>9046</v>
      </c>
      <c r="E4763" s="7" t="s">
        <v>2582</v>
      </c>
    </row>
    <row r="4764" spans="2:5">
      <c r="B4764" s="7" t="s">
        <v>9048</v>
      </c>
      <c r="C4764" s="7">
        <v>513713</v>
      </c>
      <c r="D4764" s="7" t="s">
        <v>2213</v>
      </c>
      <c r="E4764" s="7" t="s">
        <v>2327</v>
      </c>
    </row>
    <row r="4765" spans="2:5">
      <c r="B4765" s="7" t="s">
        <v>9049</v>
      </c>
      <c r="C4765" s="7">
        <v>542667</v>
      </c>
      <c r="D4765" s="7" t="s">
        <v>9050</v>
      </c>
      <c r="E4765" s="7" t="s">
        <v>2579</v>
      </c>
    </row>
    <row r="4766" spans="2:5">
      <c r="B4766" s="7" t="s">
        <v>9051</v>
      </c>
      <c r="C4766" s="7">
        <v>519214</v>
      </c>
      <c r="D4766" s="7" t="s">
        <v>2213</v>
      </c>
      <c r="E4766" s="7" t="s">
        <v>2230</v>
      </c>
    </row>
    <row r="4767" spans="2:5">
      <c r="B4767" s="7" t="s">
        <v>9052</v>
      </c>
      <c r="C4767" s="7">
        <v>519224</v>
      </c>
      <c r="D4767" s="7" t="s">
        <v>9053</v>
      </c>
      <c r="E4767" s="7" t="s">
        <v>2235</v>
      </c>
    </row>
    <row r="4768" spans="2:5">
      <c r="B4768" s="7" t="s">
        <v>9054</v>
      </c>
      <c r="C4768" s="7">
        <v>526586</v>
      </c>
      <c r="D4768" s="7" t="s">
        <v>2213</v>
      </c>
      <c r="E4768" s="7" t="s">
        <v>2333</v>
      </c>
    </row>
    <row r="4769" spans="2:5">
      <c r="B4769" s="7" t="s">
        <v>9055</v>
      </c>
      <c r="C4769" s="7">
        <v>522029</v>
      </c>
      <c r="D4769" s="7" t="s">
        <v>9056</v>
      </c>
      <c r="E4769" s="7" t="s">
        <v>2221</v>
      </c>
    </row>
    <row r="4770" spans="2:5">
      <c r="B4770" s="7" t="s">
        <v>9057</v>
      </c>
      <c r="C4770" s="7">
        <v>512022</v>
      </c>
      <c r="D4770" s="7" t="s">
        <v>2213</v>
      </c>
      <c r="E4770" s="7" t="s">
        <v>2196</v>
      </c>
    </row>
    <row r="4771" spans="2:5">
      <c r="B4771" s="7" t="s">
        <v>9058</v>
      </c>
      <c r="C4771" s="7">
        <v>512022</v>
      </c>
      <c r="D4771" s="7" t="s">
        <v>2213</v>
      </c>
      <c r="E4771" s="7" t="s">
        <v>2196</v>
      </c>
    </row>
    <row r="4772" spans="2:5">
      <c r="B4772" s="7" t="s">
        <v>9059</v>
      </c>
      <c r="C4772" s="7">
        <v>526471</v>
      </c>
      <c r="D4772" s="7" t="s">
        <v>2213</v>
      </c>
      <c r="E4772" s="7" t="s">
        <v>2845</v>
      </c>
    </row>
    <row r="4773" spans="2:5">
      <c r="B4773" s="7" t="s">
        <v>9060</v>
      </c>
      <c r="C4773" s="7">
        <v>514470</v>
      </c>
      <c r="D4773" s="7" t="s">
        <v>2213</v>
      </c>
      <c r="E4773" s="7" t="s">
        <v>2228</v>
      </c>
    </row>
    <row r="4774" spans="2:5">
      <c r="B4774" s="7" t="s">
        <v>9061</v>
      </c>
      <c r="C4774" s="7">
        <v>514348</v>
      </c>
      <c r="D4774" s="7" t="s">
        <v>9062</v>
      </c>
      <c r="E4774" s="7" t="s">
        <v>2228</v>
      </c>
    </row>
    <row r="4775" spans="2:5">
      <c r="B4775" s="7" t="s">
        <v>9063</v>
      </c>
      <c r="C4775" s="7">
        <v>524758</v>
      </c>
      <c r="D4775" s="7" t="s">
        <v>2213</v>
      </c>
      <c r="E4775" s="7" t="s">
        <v>2251</v>
      </c>
    </row>
    <row r="4776" spans="2:5">
      <c r="B4776" s="7" t="s">
        <v>9064</v>
      </c>
      <c r="C4776" s="7">
        <v>538873</v>
      </c>
      <c r="D4776" s="7" t="s">
        <v>2213</v>
      </c>
      <c r="E4776" s="7" t="s">
        <v>2230</v>
      </c>
    </row>
    <row r="4777" spans="2:5">
      <c r="B4777" s="7" t="s">
        <v>9065</v>
      </c>
      <c r="C4777" s="7">
        <v>507685</v>
      </c>
      <c r="D4777" s="7" t="s">
        <v>9066</v>
      </c>
      <c r="E4777" s="7" t="s">
        <v>2199</v>
      </c>
    </row>
    <row r="4778" spans="2:5">
      <c r="B4778" s="7" t="s">
        <v>9067</v>
      </c>
      <c r="C4778" s="7">
        <v>507817</v>
      </c>
      <c r="D4778" s="7" t="s">
        <v>2213</v>
      </c>
      <c r="E4778" s="7" t="s">
        <v>2228</v>
      </c>
    </row>
    <row r="4779" spans="2:5">
      <c r="B4779" s="7" t="s">
        <v>9068</v>
      </c>
      <c r="C4779" s="7">
        <v>511642</v>
      </c>
      <c r="D4779" s="7" t="s">
        <v>2213</v>
      </c>
      <c r="E4779" s="7" t="s">
        <v>2230</v>
      </c>
    </row>
    <row r="4780" spans="2:5">
      <c r="B4780" s="7" t="s">
        <v>9069</v>
      </c>
      <c r="C4780" s="7">
        <v>532300</v>
      </c>
      <c r="D4780" s="7" t="s">
        <v>9070</v>
      </c>
      <c r="E4780" s="7" t="s">
        <v>2251</v>
      </c>
    </row>
    <row r="4781" spans="2:5">
      <c r="B4781" s="7" t="s">
        <v>9071</v>
      </c>
      <c r="C4781" s="7">
        <v>531396</v>
      </c>
      <c r="D4781" s="7" t="s">
        <v>2213</v>
      </c>
      <c r="E4781" s="7" t="s">
        <v>2306</v>
      </c>
    </row>
    <row r="4782" spans="2:5">
      <c r="B4782" s="7" t="s">
        <v>9072</v>
      </c>
      <c r="C4782" s="7">
        <v>538128</v>
      </c>
      <c r="D4782" s="7" t="s">
        <v>2213</v>
      </c>
      <c r="E4782" s="7" t="s">
        <v>2327</v>
      </c>
    </row>
    <row r="4783" spans="2:5">
      <c r="B4783" s="7" t="s">
        <v>9073</v>
      </c>
      <c r="C4783" s="7">
        <v>538268</v>
      </c>
      <c r="D4783" s="7" t="s">
        <v>9074</v>
      </c>
      <c r="E4783" s="7" t="s">
        <v>2391</v>
      </c>
    </row>
    <row r="4784" spans="2:5">
      <c r="B4784" s="7" t="s">
        <v>9075</v>
      </c>
      <c r="C4784" s="7">
        <v>526959</v>
      </c>
      <c r="D4784" s="7" t="s">
        <v>2213</v>
      </c>
      <c r="E4784" s="7" t="s">
        <v>2414</v>
      </c>
    </row>
    <row r="4785" spans="2:5">
      <c r="B4785" s="7" t="s">
        <v>9076</v>
      </c>
      <c r="C4785" s="7">
        <v>526525</v>
      </c>
      <c r="D4785" s="7" t="s">
        <v>2213</v>
      </c>
      <c r="E4785" s="7" t="s">
        <v>2327</v>
      </c>
    </row>
    <row r="4786" spans="2:5">
      <c r="B4786" s="7" t="s">
        <v>9077</v>
      </c>
      <c r="C4786" s="7">
        <v>538451</v>
      </c>
      <c r="D4786" s="7" t="s">
        <v>2213</v>
      </c>
      <c r="E4786" s="7" t="s">
        <v>2233</v>
      </c>
    </row>
    <row r="4787" spans="2:5">
      <c r="B4787" s="7" t="s">
        <v>9078</v>
      </c>
      <c r="C4787" s="7" t="s">
        <v>2213</v>
      </c>
      <c r="D4787" s="7" t="s">
        <v>9079</v>
      </c>
      <c r="E4787" s="7" t="s">
        <v>2224</v>
      </c>
    </row>
    <row r="4788" spans="2:5">
      <c r="B4788" s="7" t="s">
        <v>9080</v>
      </c>
      <c r="C4788" s="7">
        <v>505872</v>
      </c>
      <c r="D4788" s="7" t="s">
        <v>2213</v>
      </c>
      <c r="E4788" s="7" t="s">
        <v>2221</v>
      </c>
    </row>
    <row r="4789" spans="2:5">
      <c r="B4789" s="7" t="s">
        <v>9081</v>
      </c>
      <c r="C4789" s="7">
        <v>532616</v>
      </c>
      <c r="D4789" s="7" t="s">
        <v>9082</v>
      </c>
      <c r="E4789" s="7" t="s">
        <v>2543</v>
      </c>
    </row>
    <row r="4790" spans="2:5">
      <c r="B4790" s="7" t="s">
        <v>9083</v>
      </c>
      <c r="C4790" s="7">
        <v>542367</v>
      </c>
      <c r="D4790" s="7" t="s">
        <v>9084</v>
      </c>
      <c r="E4790" s="7" t="s">
        <v>7336</v>
      </c>
    </row>
    <row r="4791" spans="2:5">
      <c r="B4791" s="7" t="s">
        <v>9085</v>
      </c>
      <c r="C4791" s="7">
        <v>532788</v>
      </c>
      <c r="D4791" s="7" t="s">
        <v>9086</v>
      </c>
      <c r="E4791" s="7" t="s">
        <v>2359</v>
      </c>
    </row>
    <row r="4792" spans="2:5">
      <c r="B4792" s="7" t="s">
        <v>9087</v>
      </c>
      <c r="C4792" s="7">
        <v>590013</v>
      </c>
      <c r="D4792" s="7" t="s">
        <v>9088</v>
      </c>
      <c r="E4792" s="7" t="s">
        <v>2261</v>
      </c>
    </row>
    <row r="4793" spans="2:5">
      <c r="B4793" s="7" t="s">
        <v>9089</v>
      </c>
      <c r="C4793" s="7">
        <v>590013</v>
      </c>
      <c r="D4793" s="7" t="s">
        <v>9090</v>
      </c>
      <c r="E4793" s="7" t="s">
        <v>2261</v>
      </c>
    </row>
    <row r="4794" spans="2:5">
      <c r="B4794" s="7" t="s">
        <v>9091</v>
      </c>
      <c r="C4794" s="7">
        <v>511012</v>
      </c>
      <c r="D4794" s="7" t="s">
        <v>2213</v>
      </c>
      <c r="E4794" s="7" t="s">
        <v>2233</v>
      </c>
    </row>
    <row r="4795" spans="2:5">
      <c r="B4795" s="7" t="s">
        <v>9092</v>
      </c>
      <c r="C4795" s="7">
        <v>514378</v>
      </c>
      <c r="D4795" s="7" t="s">
        <v>2213</v>
      </c>
      <c r="E4795" s="7" t="s">
        <v>2235</v>
      </c>
    </row>
    <row r="4796" spans="2:5">
      <c r="B4796" s="7" t="s">
        <v>9093</v>
      </c>
      <c r="C4796" s="7">
        <v>539939</v>
      </c>
      <c r="D4796" s="7" t="s">
        <v>2213</v>
      </c>
      <c r="E4796" s="7" t="s">
        <v>2373</v>
      </c>
    </row>
    <row r="4797" spans="2:5">
      <c r="B4797" s="7" t="s">
        <v>9094</v>
      </c>
      <c r="C4797" s="7">
        <v>511601</v>
      </c>
      <c r="D4797" s="7" t="s">
        <v>2213</v>
      </c>
      <c r="E4797" s="7" t="s">
        <v>2235</v>
      </c>
    </row>
    <row r="4798" spans="2:5">
      <c r="B4798" s="7" t="s">
        <v>9095</v>
      </c>
      <c r="C4798" s="7">
        <v>516030</v>
      </c>
      <c r="D4798" s="7" t="s">
        <v>2213</v>
      </c>
      <c r="E4798" s="7" t="s">
        <v>2207</v>
      </c>
    </row>
    <row r="4799" spans="2:5">
      <c r="B4799" s="7" t="s">
        <v>9096</v>
      </c>
      <c r="C4799" s="7">
        <v>541167</v>
      </c>
      <c r="D4799" s="7" t="s">
        <v>2213</v>
      </c>
      <c r="E4799" s="7" t="s">
        <v>2373</v>
      </c>
    </row>
    <row r="4800" spans="2:5">
      <c r="B4800" s="7" t="s">
        <v>9097</v>
      </c>
      <c r="C4800" s="7">
        <v>530063</v>
      </c>
      <c r="D4800" s="7" t="s">
        <v>2213</v>
      </c>
      <c r="E4800" s="7" t="s">
        <v>2408</v>
      </c>
    </row>
    <row r="4801" spans="2:5">
      <c r="B4801" s="7" t="s">
        <v>9098</v>
      </c>
      <c r="C4801" s="7">
        <v>532648</v>
      </c>
      <c r="D4801" s="7" t="s">
        <v>9099</v>
      </c>
      <c r="E4801" s="7" t="s">
        <v>2531</v>
      </c>
    </row>
    <row r="4802" spans="2:5">
      <c r="B4802" s="7" t="s">
        <v>9100</v>
      </c>
      <c r="C4802" s="7">
        <v>531260</v>
      </c>
      <c r="D4802" s="7" t="s">
        <v>2213</v>
      </c>
      <c r="E4802" s="7" t="s">
        <v>2273</v>
      </c>
    </row>
    <row r="4803" spans="2:5">
      <c r="B4803" s="7" t="s">
        <v>9101</v>
      </c>
      <c r="C4803" s="7">
        <v>522209</v>
      </c>
      <c r="D4803" s="7" t="s">
        <v>2213</v>
      </c>
      <c r="E4803" s="7" t="s">
        <v>2196</v>
      </c>
    </row>
    <row r="4804" spans="2:5">
      <c r="B4804" s="7" t="s">
        <v>9102</v>
      </c>
      <c r="C4804" s="7">
        <v>522209</v>
      </c>
      <c r="D4804" s="7" t="s">
        <v>2213</v>
      </c>
      <c r="E4804" s="7" t="s">
        <v>2196</v>
      </c>
    </row>
    <row r="4805" spans="2:5">
      <c r="B4805" s="7" t="s">
        <v>9103</v>
      </c>
      <c r="C4805" s="7">
        <v>539097</v>
      </c>
      <c r="D4805" s="7" t="s">
        <v>2213</v>
      </c>
      <c r="E4805" s="7" t="s">
        <v>2235</v>
      </c>
    </row>
    <row r="4806" spans="2:5">
      <c r="B4806" s="7" t="s">
        <v>9104</v>
      </c>
      <c r="C4806" s="7">
        <v>530675</v>
      </c>
      <c r="D4806" s="7" t="s">
        <v>2213</v>
      </c>
      <c r="E4806" s="7" t="s">
        <v>2327</v>
      </c>
    </row>
    <row r="4807" spans="2:5">
      <c r="B4807" s="7" t="s">
        <v>9105</v>
      </c>
      <c r="C4807" s="7">
        <v>540550</v>
      </c>
      <c r="D4807" s="7" t="s">
        <v>2213</v>
      </c>
      <c r="E4807" s="7" t="s">
        <v>2373</v>
      </c>
    </row>
    <row r="4808" spans="2:5">
      <c r="B4808" s="7" t="s">
        <v>9106</v>
      </c>
      <c r="C4808" s="7">
        <v>522108</v>
      </c>
      <c r="D4808" s="7" t="s">
        <v>2213</v>
      </c>
      <c r="E4808" s="7" t="s">
        <v>2568</v>
      </c>
    </row>
    <row r="4809" spans="2:5">
      <c r="B4809" s="7" t="s">
        <v>9107</v>
      </c>
      <c r="C4809" s="7">
        <v>522108</v>
      </c>
      <c r="D4809" s="7" t="s">
        <v>2213</v>
      </c>
      <c r="E4809" s="7" t="s">
        <v>2568</v>
      </c>
    </row>
    <row r="4810" spans="2:5">
      <c r="B4810" s="7" t="s">
        <v>9108</v>
      </c>
      <c r="C4810" s="7">
        <v>536846</v>
      </c>
      <c r="D4810" s="7" t="s">
        <v>2213</v>
      </c>
      <c r="E4810" s="7" t="s">
        <v>2611</v>
      </c>
    </row>
    <row r="4811" spans="2:5">
      <c r="B4811" s="7" t="s">
        <v>9109</v>
      </c>
      <c r="C4811" s="7">
        <v>531663</v>
      </c>
      <c r="D4811" s="7" t="s">
        <v>9110</v>
      </c>
      <c r="E4811" s="7" t="s">
        <v>4032</v>
      </c>
    </row>
    <row r="4812" spans="2:5">
      <c r="B4812" s="7" t="s">
        <v>9111</v>
      </c>
      <c r="C4812" s="7">
        <v>505163</v>
      </c>
      <c r="D4812" s="7" t="s">
        <v>2213</v>
      </c>
      <c r="E4812" s="7" t="s">
        <v>2568</v>
      </c>
    </row>
    <row r="4813" spans="2:5">
      <c r="B4813" s="7" t="s">
        <v>9112</v>
      </c>
      <c r="C4813" s="7">
        <v>505163</v>
      </c>
      <c r="D4813" s="7" t="s">
        <v>2213</v>
      </c>
      <c r="E4813" s="7" t="s">
        <v>2568</v>
      </c>
    </row>
    <row r="4814" spans="2:5">
      <c r="B4814" s="7" t="s">
        <v>9113</v>
      </c>
      <c r="C4814" s="7">
        <v>539963</v>
      </c>
      <c r="D4814" s="7" t="s">
        <v>2213</v>
      </c>
      <c r="E4814" s="7" t="s">
        <v>2293</v>
      </c>
    </row>
    <row r="4815" spans="2:5">
      <c r="B4815" s="7" t="s">
        <v>9114</v>
      </c>
      <c r="C4815" s="7">
        <v>505537</v>
      </c>
      <c r="D4815" s="7" t="s">
        <v>9115</v>
      </c>
      <c r="E4815" s="7" t="s">
        <v>2952</v>
      </c>
    </row>
    <row r="4816" spans="2:5">
      <c r="B4816" s="7" t="s">
        <v>9116</v>
      </c>
      <c r="C4816" s="7">
        <v>533287</v>
      </c>
      <c r="D4816" s="7" t="s">
        <v>9117</v>
      </c>
      <c r="E4816" s="7" t="s">
        <v>2318</v>
      </c>
    </row>
    <row r="4817" spans="2:5">
      <c r="B4817" s="7" t="s">
        <v>9118</v>
      </c>
      <c r="C4817" s="7">
        <v>532794</v>
      </c>
      <c r="D4817" s="7" t="s">
        <v>9119</v>
      </c>
      <c r="E4817" s="7" t="s">
        <v>2952</v>
      </c>
    </row>
    <row r="4818" spans="2:5">
      <c r="B4818" s="7" t="s">
        <v>9120</v>
      </c>
      <c r="C4818" s="7">
        <v>533339</v>
      </c>
      <c r="D4818" s="7" t="s">
        <v>9121</v>
      </c>
      <c r="E4818" s="7" t="s">
        <v>2306</v>
      </c>
    </row>
    <row r="4819" spans="2:5">
      <c r="B4819" s="7" t="s">
        <v>9122</v>
      </c>
      <c r="C4819" s="7">
        <v>531845</v>
      </c>
      <c r="D4819" s="7" t="s">
        <v>9123</v>
      </c>
      <c r="E4819" s="7" t="s">
        <v>2611</v>
      </c>
    </row>
    <row r="4820" spans="2:5">
      <c r="B4820" s="7" t="s">
        <v>9124</v>
      </c>
      <c r="C4820" s="7">
        <v>531845</v>
      </c>
      <c r="D4820" s="7" t="s">
        <v>9123</v>
      </c>
      <c r="E4820" s="7" t="s">
        <v>2611</v>
      </c>
    </row>
    <row r="4821" spans="2:5">
      <c r="B4821" s="7" t="s">
        <v>9125</v>
      </c>
      <c r="C4821" s="7">
        <v>512553</v>
      </c>
      <c r="D4821" s="7" t="s">
        <v>9126</v>
      </c>
      <c r="E4821" s="7" t="s">
        <v>2228</v>
      </c>
    </row>
    <row r="4822" spans="2:5">
      <c r="B4822" s="7" t="s">
        <v>9127</v>
      </c>
      <c r="C4822" s="7">
        <v>514266</v>
      </c>
      <c r="D4822" s="7" t="s">
        <v>2213</v>
      </c>
      <c r="E4822" s="7" t="s">
        <v>2228</v>
      </c>
    </row>
    <row r="4823" spans="2:5">
      <c r="B4823" s="7" t="s">
        <v>9128</v>
      </c>
      <c r="C4823" s="7">
        <v>530665</v>
      </c>
      <c r="D4823" s="7" t="s">
        <v>2213</v>
      </c>
      <c r="E4823" s="7" t="s">
        <v>2251</v>
      </c>
    </row>
    <row r="4824" spans="2:5">
      <c r="B4824" s="7" t="s">
        <v>9129</v>
      </c>
      <c r="C4824" s="7">
        <v>530697</v>
      </c>
      <c r="D4824" s="7" t="s">
        <v>2213</v>
      </c>
      <c r="E4824" s="7" t="s">
        <v>2634</v>
      </c>
    </row>
    <row r="4825" spans="2:5">
      <c r="B4825" s="7" t="s">
        <v>9130</v>
      </c>
      <c r="C4825" s="7">
        <v>532039</v>
      </c>
      <c r="D4825" s="7" t="s">
        <v>2213</v>
      </c>
      <c r="E4825" s="7" t="s">
        <v>2251</v>
      </c>
    </row>
    <row r="4826" spans="2:5">
      <c r="B4826" s="7" t="s">
        <v>9131</v>
      </c>
      <c r="C4826" s="7">
        <v>504067</v>
      </c>
      <c r="D4826" s="7" t="s">
        <v>9132</v>
      </c>
      <c r="E4826" s="7" t="s">
        <v>2199</v>
      </c>
    </row>
    <row r="4827" spans="2:5">
      <c r="B4827" s="7" t="s">
        <v>9133</v>
      </c>
      <c r="C4827" s="7">
        <v>531404</v>
      </c>
      <c r="D4827" s="7" t="s">
        <v>9134</v>
      </c>
      <c r="E4827" s="7" t="s">
        <v>2755</v>
      </c>
    </row>
    <row r="4828" spans="2:5">
      <c r="B4828" s="7" t="s">
        <v>9135</v>
      </c>
      <c r="C4828" s="7">
        <v>541400</v>
      </c>
      <c r="D4828" s="7" t="s">
        <v>2213</v>
      </c>
      <c r="E4828" s="7" t="s">
        <v>2251</v>
      </c>
    </row>
    <row r="4829" spans="2:5">
      <c r="B4829" s="7" t="s">
        <v>9136</v>
      </c>
      <c r="C4829" s="7">
        <v>521163</v>
      </c>
      <c r="D4829" s="7" t="s">
        <v>9137</v>
      </c>
      <c r="E4829" s="7" t="s">
        <v>2327</v>
      </c>
    </row>
    <row r="4830" spans="2:5">
      <c r="B4830" s="7" t="s">
        <v>9138</v>
      </c>
      <c r="C4830" s="7" t="s">
        <v>2213</v>
      </c>
      <c r="D4830" s="7" t="s">
        <v>9139</v>
      </c>
      <c r="E4830" s="7" t="s">
        <v>2224</v>
      </c>
    </row>
    <row r="4831" spans="2:5">
      <c r="B4831" s="7" t="s">
        <v>9140</v>
      </c>
      <c r="C4831" s="7">
        <v>512587</v>
      </c>
      <c r="D4831" s="7" t="s">
        <v>9141</v>
      </c>
      <c r="E4831" s="7" t="s">
        <v>2327</v>
      </c>
    </row>
    <row r="4832" spans="2:5">
      <c r="B4832" s="7" t="s">
        <v>9142</v>
      </c>
      <c r="C4832" s="7">
        <v>503641</v>
      </c>
      <c r="D4832" s="7" t="s">
        <v>9143</v>
      </c>
      <c r="E4832" s="7" t="s">
        <v>2297</v>
      </c>
    </row>
    <row r="4833" spans="2:5">
      <c r="B4833" s="7" t="s">
        <v>9144</v>
      </c>
      <c r="C4833" s="7" t="s">
        <v>2213</v>
      </c>
      <c r="D4833" s="7" t="s">
        <v>9145</v>
      </c>
      <c r="E4833" s="7" t="s">
        <v>2224</v>
      </c>
    </row>
    <row r="4834" spans="2:5">
      <c r="B4834" s="7" t="s">
        <v>9146</v>
      </c>
      <c r="C4834" s="7">
        <v>534742</v>
      </c>
      <c r="D4834" s="7" t="s">
        <v>9147</v>
      </c>
      <c r="E4834" s="7" t="s">
        <v>2721</v>
      </c>
    </row>
    <row r="4835" spans="2:5">
      <c r="B4835" s="7" t="s">
        <v>9148</v>
      </c>
      <c r="C4835" s="7">
        <v>500780</v>
      </c>
      <c r="D4835" s="7" t="s">
        <v>9149</v>
      </c>
      <c r="E4835" s="7" t="s">
        <v>2721</v>
      </c>
    </row>
    <row r="4836" spans="2:5">
      <c r="B4836" s="7" t="s">
        <v>9150</v>
      </c>
      <c r="C4836" s="7">
        <v>531335</v>
      </c>
      <c r="D4836" s="7" t="s">
        <v>9151</v>
      </c>
      <c r="E4836" s="7" t="s">
        <v>2273</v>
      </c>
    </row>
    <row r="4837" spans="2:5">
      <c r="B4837" s="7" t="s">
        <v>9152</v>
      </c>
      <c r="C4837" s="7">
        <v>532883</v>
      </c>
      <c r="D4837" s="7" t="s">
        <v>9153</v>
      </c>
      <c r="E4837" s="7" t="s">
        <v>2306</v>
      </c>
    </row>
    <row r="4838" spans="2:5">
      <c r="B4838" s="7" t="s">
        <v>9154</v>
      </c>
      <c r="C4838" s="7">
        <v>500202</v>
      </c>
      <c r="D4838" s="7" t="s">
        <v>9155</v>
      </c>
      <c r="E4838" s="7" t="s">
        <v>2230</v>
      </c>
    </row>
    <row r="4839" spans="2:5">
      <c r="B4839" s="7" t="s">
        <v>9156</v>
      </c>
      <c r="C4839" s="7">
        <v>500458</v>
      </c>
      <c r="D4839" s="7" t="s">
        <v>9157</v>
      </c>
      <c r="E4839" s="7" t="s">
        <v>2293</v>
      </c>
    </row>
    <row r="4840" spans="2:5">
      <c r="B4840" s="7" t="s">
        <v>9158</v>
      </c>
      <c r="C4840" s="7">
        <v>501111</v>
      </c>
      <c r="D4840" s="7" t="s">
        <v>9159</v>
      </c>
      <c r="E4840" s="7" t="s">
        <v>2235</v>
      </c>
    </row>
    <row r="4841" spans="2:5">
      <c r="B4841" s="7" t="s">
        <v>9160</v>
      </c>
      <c r="C4841" s="7">
        <v>501151</v>
      </c>
      <c r="D4841" s="7" t="s">
        <v>9161</v>
      </c>
      <c r="E4841" s="7" t="s">
        <v>2196</v>
      </c>
    </row>
    <row r="4842" spans="2:5">
      <c r="B4842" s="7" t="s">
        <v>9162</v>
      </c>
      <c r="C4842" s="7">
        <v>501311</v>
      </c>
      <c r="D4842" s="7" t="s">
        <v>9163</v>
      </c>
      <c r="E4842" s="7" t="s">
        <v>2230</v>
      </c>
    </row>
    <row r="4843" spans="2:5">
      <c r="B4843" s="7" t="s">
        <v>9164</v>
      </c>
      <c r="C4843" s="7">
        <v>501622</v>
      </c>
      <c r="D4843" s="7" t="s">
        <v>9165</v>
      </c>
      <c r="E4843" s="7" t="s">
        <v>9166</v>
      </c>
    </row>
    <row r="4844" spans="2:5">
      <c r="B4844" s="7" t="s">
        <v>9167</v>
      </c>
      <c r="C4844" s="7">
        <v>502850</v>
      </c>
      <c r="D4844" s="7" t="s">
        <v>9168</v>
      </c>
      <c r="E4844" s="7" t="s">
        <v>2228</v>
      </c>
    </row>
    <row r="4845" spans="2:5">
      <c r="B4845" s="7" t="s">
        <v>9169</v>
      </c>
      <c r="C4845" s="7">
        <v>503669</v>
      </c>
      <c r="D4845" s="7" t="s">
        <v>9170</v>
      </c>
      <c r="E4845" s="7" t="s">
        <v>9166</v>
      </c>
    </row>
    <row r="4846" spans="2:5">
      <c r="B4846" s="7" t="s">
        <v>9171</v>
      </c>
      <c r="C4846" s="7">
        <v>506975</v>
      </c>
      <c r="D4846" s="7" t="s">
        <v>9172</v>
      </c>
      <c r="E4846" s="7" t="s">
        <v>2228</v>
      </c>
    </row>
    <row r="4847" spans="2:5">
      <c r="B4847" s="7" t="s">
        <v>9173</v>
      </c>
      <c r="C4847" s="7">
        <v>508924</v>
      </c>
      <c r="D4847" s="7" t="s">
        <v>9174</v>
      </c>
      <c r="E4847" s="7" t="s">
        <v>9166</v>
      </c>
    </row>
    <row r="4848" spans="2:5">
      <c r="B4848" s="7" t="s">
        <v>9175</v>
      </c>
      <c r="C4848" s="7">
        <v>511260</v>
      </c>
      <c r="D4848" s="7" t="s">
        <v>9176</v>
      </c>
      <c r="E4848" s="7" t="s">
        <v>2196</v>
      </c>
    </row>
    <row r="4849" spans="2:5">
      <c r="B4849" s="7" t="s">
        <v>9177</v>
      </c>
      <c r="C4849" s="7">
        <v>511730</v>
      </c>
      <c r="D4849" s="7" t="s">
        <v>9178</v>
      </c>
      <c r="E4849" s="7" t="s">
        <v>2230</v>
      </c>
    </row>
    <row r="4850" spans="2:5">
      <c r="B4850" s="7" t="s">
        <v>9179</v>
      </c>
      <c r="C4850" s="7">
        <v>512221</v>
      </c>
      <c r="D4850" s="7" t="s">
        <v>9180</v>
      </c>
      <c r="E4850" s="7" t="s">
        <v>2230</v>
      </c>
    </row>
    <row r="4851" spans="2:5">
      <c r="B4851" s="7" t="s">
        <v>9181</v>
      </c>
      <c r="C4851" s="7">
        <v>512344</v>
      </c>
      <c r="D4851" s="7" t="s">
        <v>9182</v>
      </c>
      <c r="E4851" s="7" t="s">
        <v>2235</v>
      </c>
    </row>
    <row r="4852" spans="2:5">
      <c r="B4852" s="7" t="s">
        <v>9183</v>
      </c>
      <c r="C4852" s="7">
        <v>512345</v>
      </c>
      <c r="D4852" s="7" t="s">
        <v>9184</v>
      </c>
      <c r="E4852" s="7" t="s">
        <v>2196</v>
      </c>
    </row>
    <row r="4853" spans="2:5">
      <c r="B4853" s="7" t="s">
        <v>9185</v>
      </c>
      <c r="C4853" s="7">
        <v>512479</v>
      </c>
      <c r="D4853" s="7" t="s">
        <v>9186</v>
      </c>
      <c r="E4853" s="7" t="s">
        <v>2299</v>
      </c>
    </row>
    <row r="4854" spans="2:5">
      <c r="B4854" s="7" t="s">
        <v>9187</v>
      </c>
      <c r="C4854" s="7">
        <v>513343</v>
      </c>
      <c r="D4854" s="7" t="s">
        <v>9188</v>
      </c>
      <c r="E4854" s="7" t="s">
        <v>2536</v>
      </c>
    </row>
    <row r="4855" spans="2:5">
      <c r="B4855" s="7" t="s">
        <v>9189</v>
      </c>
      <c r="C4855" s="7">
        <v>513418</v>
      </c>
      <c r="D4855" s="7" t="s">
        <v>9190</v>
      </c>
      <c r="E4855" s="7" t="s">
        <v>3133</v>
      </c>
    </row>
    <row r="4856" spans="2:5">
      <c r="B4856" s="7" t="s">
        <v>9191</v>
      </c>
      <c r="C4856" s="7">
        <v>515008</v>
      </c>
      <c r="D4856" s="7" t="s">
        <v>9192</v>
      </c>
      <c r="E4856" s="7" t="s">
        <v>2511</v>
      </c>
    </row>
    <row r="4857" spans="2:5">
      <c r="B4857" s="7" t="s">
        <v>9193</v>
      </c>
      <c r="C4857" s="7">
        <v>517273</v>
      </c>
      <c r="D4857" s="7" t="s">
        <v>9194</v>
      </c>
      <c r="E4857" s="7" t="s">
        <v>2511</v>
      </c>
    </row>
    <row r="4858" spans="2:5">
      <c r="B4858" s="7" t="s">
        <v>9195</v>
      </c>
      <c r="C4858" s="7">
        <v>517360</v>
      </c>
      <c r="D4858" s="7" t="s">
        <v>9196</v>
      </c>
      <c r="E4858" s="7" t="s">
        <v>2235</v>
      </c>
    </row>
    <row r="4859" spans="2:5">
      <c r="B4859" s="7" t="s">
        <v>9197</v>
      </c>
      <c r="C4859" s="7">
        <v>517393</v>
      </c>
      <c r="D4859" s="7" t="s">
        <v>9198</v>
      </c>
      <c r="E4859" s="7" t="s">
        <v>2538</v>
      </c>
    </row>
    <row r="4860" spans="2:5">
      <c r="B4860" s="7" t="s">
        <v>9199</v>
      </c>
      <c r="C4860" s="7">
        <v>519397</v>
      </c>
      <c r="D4860" s="7" t="s">
        <v>9200</v>
      </c>
      <c r="E4860" s="7" t="s">
        <v>2273</v>
      </c>
    </row>
    <row r="4861" spans="2:5">
      <c r="B4861" s="7" t="s">
        <v>9201</v>
      </c>
      <c r="C4861" s="7">
        <v>519500</v>
      </c>
      <c r="D4861" s="7" t="s">
        <v>9202</v>
      </c>
      <c r="E4861" s="7" t="s">
        <v>2273</v>
      </c>
    </row>
    <row r="4862" spans="2:5">
      <c r="B4862" s="7" t="s">
        <v>9203</v>
      </c>
      <c r="C4862" s="7">
        <v>522171</v>
      </c>
      <c r="D4862" s="7" t="s">
        <v>9204</v>
      </c>
      <c r="E4862" s="7" t="s">
        <v>2221</v>
      </c>
    </row>
    <row r="4863" spans="2:5">
      <c r="B4863" s="7" t="s">
        <v>9205</v>
      </c>
      <c r="C4863" s="7">
        <v>524572</v>
      </c>
      <c r="D4863" s="7" t="s">
        <v>9206</v>
      </c>
      <c r="E4863" s="7" t="s">
        <v>2251</v>
      </c>
    </row>
    <row r="4864" spans="2:5">
      <c r="B4864" s="7" t="s">
        <v>9207</v>
      </c>
      <c r="C4864" s="7">
        <v>526211</v>
      </c>
      <c r="D4864" s="7" t="s">
        <v>9208</v>
      </c>
      <c r="E4864" s="7" t="s">
        <v>2462</v>
      </c>
    </row>
    <row r="4865" spans="2:5">
      <c r="B4865" s="7" t="s">
        <v>9209</v>
      </c>
      <c r="C4865" s="7">
        <v>526638</v>
      </c>
      <c r="D4865" s="7" t="s">
        <v>9210</v>
      </c>
      <c r="E4865" s="7" t="s">
        <v>2333</v>
      </c>
    </row>
    <row r="4866" spans="2:5">
      <c r="B4866" s="7" t="s">
        <v>9211</v>
      </c>
      <c r="C4866" s="7">
        <v>530291</v>
      </c>
      <c r="D4866" s="7" t="s">
        <v>9212</v>
      </c>
      <c r="E4866" s="7" t="s">
        <v>2462</v>
      </c>
    </row>
    <row r="4867" spans="2:5">
      <c r="B4867" s="7" t="s">
        <v>9213</v>
      </c>
      <c r="C4867" s="7">
        <v>530439</v>
      </c>
      <c r="D4867" s="7" t="s">
        <v>9214</v>
      </c>
      <c r="E4867" s="7" t="s">
        <v>2230</v>
      </c>
    </row>
    <row r="4868" spans="2:5">
      <c r="B4868" s="7" t="s">
        <v>9215</v>
      </c>
      <c r="C4868" s="7">
        <v>530443</v>
      </c>
      <c r="D4868" s="7" t="s">
        <v>9216</v>
      </c>
      <c r="E4868" s="7" t="s">
        <v>2228</v>
      </c>
    </row>
    <row r="4869" spans="2:5">
      <c r="B4869" s="7" t="s">
        <v>9217</v>
      </c>
      <c r="C4869" s="7">
        <v>531205</v>
      </c>
      <c r="D4869" s="7" t="s">
        <v>9218</v>
      </c>
      <c r="E4869" s="7" t="s">
        <v>2235</v>
      </c>
    </row>
    <row r="4870" spans="2:5">
      <c r="B4870" s="7" t="s">
        <v>9219</v>
      </c>
      <c r="C4870" s="7">
        <v>531225</v>
      </c>
      <c r="D4870" s="7" t="s">
        <v>9220</v>
      </c>
      <c r="E4870" s="7" t="s">
        <v>2306</v>
      </c>
    </row>
    <row r="4871" spans="2:5">
      <c r="B4871" s="7" t="s">
        <v>9221</v>
      </c>
      <c r="C4871" s="7">
        <v>531436</v>
      </c>
      <c r="D4871" s="7" t="s">
        <v>9222</v>
      </c>
      <c r="E4871" s="7" t="s">
        <v>2207</v>
      </c>
    </row>
    <row r="4872" spans="2:5">
      <c r="B4872" s="7" t="s">
        <v>9223</v>
      </c>
      <c r="C4872" s="7">
        <v>531621</v>
      </c>
      <c r="D4872" s="7" t="s">
        <v>9224</v>
      </c>
      <c r="E4872" s="7" t="s">
        <v>2219</v>
      </c>
    </row>
    <row r="4873" spans="2:5">
      <c r="B4873" s="7" t="s">
        <v>9225</v>
      </c>
      <c r="C4873" s="7">
        <v>531944</v>
      </c>
      <c r="D4873" s="7" t="s">
        <v>9226</v>
      </c>
      <c r="E4873" s="7" t="s">
        <v>2221</v>
      </c>
    </row>
    <row r="4874" spans="2:5">
      <c r="B4874" s="7" t="s">
        <v>9227</v>
      </c>
      <c r="C4874" s="7">
        <v>532138</v>
      </c>
      <c r="D4874" s="7" t="s">
        <v>9228</v>
      </c>
      <c r="E4874" s="7" t="s">
        <v>2230</v>
      </c>
    </row>
    <row r="4875" spans="2:5">
      <c r="B4875" s="7" t="s">
        <v>9229</v>
      </c>
      <c r="C4875" s="7">
        <v>533093</v>
      </c>
      <c r="D4875" s="7" t="s">
        <v>9230</v>
      </c>
      <c r="E4875" s="7" t="s">
        <v>2462</v>
      </c>
    </row>
    <row r="4876" spans="2:5">
      <c r="B4876" s="7" t="s">
        <v>9231</v>
      </c>
      <c r="C4876" s="7">
        <v>533570</v>
      </c>
      <c r="D4876" s="7" t="s">
        <v>9232</v>
      </c>
      <c r="E4876" s="7" t="s">
        <v>933</v>
      </c>
    </row>
    <row r="4877" spans="2:5">
      <c r="B4877" s="7" t="s">
        <v>9233</v>
      </c>
      <c r="C4877" s="7">
        <v>533719</v>
      </c>
      <c r="D4877" s="7" t="s">
        <v>9234</v>
      </c>
      <c r="E4877" s="7" t="s">
        <v>933</v>
      </c>
    </row>
    <row r="4878" spans="2:5">
      <c r="B4878" s="7" t="s">
        <v>9235</v>
      </c>
      <c r="C4878" s="7">
        <v>535276</v>
      </c>
      <c r="D4878" s="7" t="s">
        <v>9236</v>
      </c>
      <c r="E4878" s="7" t="s">
        <v>933</v>
      </c>
    </row>
    <row r="4879" spans="2:5">
      <c r="B4879" s="7" t="s">
        <v>9237</v>
      </c>
      <c r="C4879" s="7">
        <v>536960</v>
      </c>
      <c r="D4879" s="7" t="s">
        <v>9238</v>
      </c>
      <c r="E4879" s="7" t="s">
        <v>933</v>
      </c>
    </row>
    <row r="4880" spans="2:5">
      <c r="B4880" s="7" t="s">
        <v>9239</v>
      </c>
      <c r="C4880" s="7">
        <v>537007</v>
      </c>
      <c r="D4880" s="7" t="s">
        <v>9240</v>
      </c>
      <c r="E4880" s="7" t="s">
        <v>933</v>
      </c>
    </row>
    <row r="4881" spans="2:5">
      <c r="B4881" s="7" t="s">
        <v>9241</v>
      </c>
      <c r="C4881" s="7">
        <v>537008</v>
      </c>
      <c r="D4881" s="7" t="s">
        <v>9242</v>
      </c>
      <c r="E4881" s="7" t="s">
        <v>933</v>
      </c>
    </row>
    <row r="4882" spans="2:5">
      <c r="B4882" s="7" t="s">
        <v>9243</v>
      </c>
      <c r="C4882" s="7">
        <v>537483</v>
      </c>
      <c r="D4882" s="7" t="s">
        <v>9244</v>
      </c>
      <c r="E4882" s="7" t="s">
        <v>933</v>
      </c>
    </row>
    <row r="4883" spans="2:5">
      <c r="B4883" s="7" t="s">
        <v>9245</v>
      </c>
      <c r="C4883" s="7">
        <v>537708</v>
      </c>
      <c r="D4883" s="7" t="s">
        <v>9246</v>
      </c>
      <c r="E4883" s="7" t="s">
        <v>933</v>
      </c>
    </row>
    <row r="4884" spans="2:5">
      <c r="B4884" s="7" t="s">
        <v>9247</v>
      </c>
      <c r="C4884" s="7">
        <v>538057</v>
      </c>
      <c r="D4884" s="7" t="s">
        <v>9248</v>
      </c>
      <c r="E4884" s="7" t="s">
        <v>933</v>
      </c>
    </row>
    <row r="4885" spans="2:5">
      <c r="B4885" s="7" t="s">
        <v>9249</v>
      </c>
      <c r="C4885" s="7">
        <v>538273</v>
      </c>
      <c r="D4885" s="7" t="s">
        <v>9250</v>
      </c>
      <c r="E4885" s="7" t="s">
        <v>2306</v>
      </c>
    </row>
    <row r="4886" spans="2:5">
      <c r="B4886" s="7" t="s">
        <v>9251</v>
      </c>
      <c r="C4886" s="7">
        <v>538452</v>
      </c>
      <c r="D4886" s="7" t="s">
        <v>9252</v>
      </c>
      <c r="E4886" s="7" t="s">
        <v>2235</v>
      </c>
    </row>
    <row r="4887" spans="2:5">
      <c r="B4887" s="7" t="s">
        <v>9253</v>
      </c>
      <c r="C4887" s="7">
        <v>538501</v>
      </c>
      <c r="D4887" s="7" t="s">
        <v>9254</v>
      </c>
      <c r="E4887" s="7" t="s">
        <v>933</v>
      </c>
    </row>
    <row r="4888" spans="2:5">
      <c r="B4888" s="7" t="s">
        <v>9255</v>
      </c>
      <c r="C4888" s="7">
        <v>538502</v>
      </c>
      <c r="D4888" s="7" t="s">
        <v>9256</v>
      </c>
      <c r="E4888" s="7" t="s">
        <v>933</v>
      </c>
    </row>
    <row r="4889" spans="2:5">
      <c r="B4889" s="7" t="s">
        <v>9257</v>
      </c>
      <c r="C4889" s="7">
        <v>538577</v>
      </c>
      <c r="D4889" s="7" t="s">
        <v>9258</v>
      </c>
      <c r="E4889" s="7" t="s">
        <v>933</v>
      </c>
    </row>
    <row r="4890" spans="2:5">
      <c r="B4890" s="7" t="s">
        <v>9259</v>
      </c>
      <c r="C4890" s="7">
        <v>538578</v>
      </c>
      <c r="D4890" s="7" t="s">
        <v>9260</v>
      </c>
      <c r="E4890" s="7" t="s">
        <v>933</v>
      </c>
    </row>
    <row r="4891" spans="2:5">
      <c r="B4891" s="7" t="s">
        <v>9261</v>
      </c>
      <c r="C4891" s="7">
        <v>538646</v>
      </c>
      <c r="D4891" s="7" t="s">
        <v>9262</v>
      </c>
      <c r="E4891" s="7" t="s">
        <v>2230</v>
      </c>
    </row>
    <row r="4892" spans="2:5">
      <c r="B4892" s="7" t="s">
        <v>9263</v>
      </c>
      <c r="C4892" s="7">
        <v>538683</v>
      </c>
      <c r="D4892" s="7" t="s">
        <v>9264</v>
      </c>
      <c r="E4892" s="7" t="s">
        <v>933</v>
      </c>
    </row>
    <row r="4893" spans="2:5">
      <c r="B4893" s="7" t="s">
        <v>9265</v>
      </c>
      <c r="C4893" s="7">
        <v>538728</v>
      </c>
      <c r="D4893" s="7" t="s">
        <v>9266</v>
      </c>
      <c r="E4893" s="7" t="s">
        <v>933</v>
      </c>
    </row>
    <row r="4894" spans="2:5">
      <c r="B4894" s="7" t="s">
        <v>9267</v>
      </c>
      <c r="C4894" s="7">
        <v>538729</v>
      </c>
      <c r="D4894" s="7" t="s">
        <v>9268</v>
      </c>
      <c r="E4894" s="7" t="s">
        <v>933</v>
      </c>
    </row>
    <row r="4895" spans="2:5">
      <c r="B4895" s="7" t="s">
        <v>9269</v>
      </c>
      <c r="C4895" s="7">
        <v>538808</v>
      </c>
      <c r="D4895" s="7" t="s">
        <v>9270</v>
      </c>
      <c r="E4895" s="7" t="s">
        <v>933</v>
      </c>
    </row>
    <row r="4896" spans="2:5">
      <c r="B4896" s="7" t="s">
        <v>9271</v>
      </c>
      <c r="C4896" s="7">
        <v>538809</v>
      </c>
      <c r="D4896" s="7" t="s">
        <v>9272</v>
      </c>
      <c r="E4896" s="7" t="s">
        <v>933</v>
      </c>
    </row>
    <row r="4897" spans="2:5">
      <c r="B4897" s="7" t="s">
        <v>9273</v>
      </c>
      <c r="C4897" s="7">
        <v>538810</v>
      </c>
      <c r="D4897" s="7" t="s">
        <v>9274</v>
      </c>
      <c r="E4897" s="7" t="s">
        <v>933</v>
      </c>
    </row>
    <row r="4898" spans="2:5">
      <c r="B4898" s="7" t="s">
        <v>9275</v>
      </c>
      <c r="C4898" s="7">
        <v>538811</v>
      </c>
      <c r="D4898" s="7" t="s">
        <v>9276</v>
      </c>
      <c r="E4898" s="7" t="s">
        <v>933</v>
      </c>
    </row>
    <row r="4899" spans="2:5">
      <c r="B4899" s="7" t="s">
        <v>9277</v>
      </c>
      <c r="C4899" s="7">
        <v>539031</v>
      </c>
      <c r="D4899" s="7" t="s">
        <v>9278</v>
      </c>
      <c r="E4899" s="7" t="s">
        <v>933</v>
      </c>
    </row>
    <row r="4900" spans="2:5">
      <c r="B4900" s="7" t="s">
        <v>9279</v>
      </c>
      <c r="C4900" s="7">
        <v>539090</v>
      </c>
      <c r="D4900" s="7" t="s">
        <v>9280</v>
      </c>
      <c r="E4900" s="7" t="s">
        <v>2230</v>
      </c>
    </row>
    <row r="4901" spans="2:5">
      <c r="B4901" s="7" t="s">
        <v>9281</v>
      </c>
      <c r="C4901" s="7">
        <v>539142</v>
      </c>
      <c r="D4901" s="7" t="s">
        <v>9282</v>
      </c>
      <c r="E4901" s="7" t="s">
        <v>933</v>
      </c>
    </row>
    <row r="4902" spans="2:5">
      <c r="B4902" s="7" t="s">
        <v>9283</v>
      </c>
      <c r="C4902" s="7">
        <v>539274</v>
      </c>
      <c r="D4902" s="7" t="s">
        <v>9284</v>
      </c>
      <c r="E4902" s="7" t="s">
        <v>2230</v>
      </c>
    </row>
    <row r="4903" spans="2:5">
      <c r="B4903" s="7" t="s">
        <v>9285</v>
      </c>
      <c r="C4903" s="7">
        <v>539312</v>
      </c>
      <c r="D4903" s="7" t="s">
        <v>9286</v>
      </c>
      <c r="E4903" s="7" t="s">
        <v>933</v>
      </c>
    </row>
    <row r="4904" spans="2:5">
      <c r="B4904" s="7" t="s">
        <v>9287</v>
      </c>
      <c r="C4904" s="7">
        <v>539313</v>
      </c>
      <c r="D4904" s="7" t="s">
        <v>9288</v>
      </c>
      <c r="E4904" s="7" t="s">
        <v>933</v>
      </c>
    </row>
    <row r="4905" spans="2:5">
      <c r="B4905" s="7" t="s">
        <v>9289</v>
      </c>
      <c r="C4905" s="7">
        <v>539480</v>
      </c>
      <c r="D4905" s="7" t="s">
        <v>9290</v>
      </c>
      <c r="E4905" s="7" t="s">
        <v>933</v>
      </c>
    </row>
    <row r="4906" spans="2:5">
      <c r="B4906" s="7" t="s">
        <v>9291</v>
      </c>
      <c r="C4906" s="7">
        <v>539487</v>
      </c>
      <c r="D4906" s="7" t="s">
        <v>9292</v>
      </c>
      <c r="E4906" s="7" t="s">
        <v>933</v>
      </c>
    </row>
    <row r="4907" spans="2:5">
      <c r="B4907" s="7" t="s">
        <v>9293</v>
      </c>
      <c r="C4907" s="7">
        <v>539516</v>
      </c>
      <c r="D4907" s="7" t="s">
        <v>9294</v>
      </c>
      <c r="E4907" s="7" t="s">
        <v>933</v>
      </c>
    </row>
    <row r="4908" spans="2:5">
      <c r="B4908" s="7" t="s">
        <v>9295</v>
      </c>
      <c r="C4908" s="7">
        <v>539517</v>
      </c>
      <c r="D4908" s="7" t="s">
        <v>9296</v>
      </c>
      <c r="E4908" s="7" t="s">
        <v>933</v>
      </c>
    </row>
    <row r="4909" spans="2:5">
      <c r="B4909" s="7" t="s">
        <v>9297</v>
      </c>
      <c r="C4909" s="7">
        <v>539561</v>
      </c>
      <c r="D4909" s="7" t="s">
        <v>9298</v>
      </c>
      <c r="E4909" s="7" t="s">
        <v>2235</v>
      </c>
    </row>
    <row r="4910" spans="2:5">
      <c r="B4910" s="7" t="s">
        <v>9299</v>
      </c>
      <c r="C4910" s="7">
        <v>539784</v>
      </c>
      <c r="D4910" s="7" t="s">
        <v>9300</v>
      </c>
      <c r="E4910" s="7" t="s">
        <v>933</v>
      </c>
    </row>
    <row r="4911" spans="2:5">
      <c r="B4911" s="7" t="s">
        <v>9301</v>
      </c>
      <c r="C4911" s="7">
        <v>539945</v>
      </c>
      <c r="D4911" s="7" t="s">
        <v>9302</v>
      </c>
      <c r="E4911" s="7" t="s">
        <v>933</v>
      </c>
    </row>
    <row r="4912" spans="2:5">
      <c r="B4912" s="7" t="s">
        <v>9303</v>
      </c>
      <c r="C4912" s="7">
        <v>539980</v>
      </c>
      <c r="D4912" s="7" t="s">
        <v>9304</v>
      </c>
      <c r="E4912" s="7" t="s">
        <v>933</v>
      </c>
    </row>
    <row r="4913" spans="2:5">
      <c r="B4913" s="7" t="s">
        <v>9305</v>
      </c>
      <c r="C4913" s="7">
        <v>540008</v>
      </c>
      <c r="D4913" s="7" t="s">
        <v>9306</v>
      </c>
      <c r="E4913" s="7" t="s">
        <v>933</v>
      </c>
    </row>
    <row r="4914" spans="2:5">
      <c r="B4914" s="7" t="s">
        <v>9307</v>
      </c>
      <c r="C4914" s="7">
        <v>540154</v>
      </c>
      <c r="D4914" s="7" t="s">
        <v>9308</v>
      </c>
      <c r="E4914" s="7" t="s">
        <v>933</v>
      </c>
    </row>
    <row r="4915" spans="2:5">
      <c r="B4915" s="7" t="s">
        <v>9309</v>
      </c>
      <c r="C4915" s="7">
        <v>540333</v>
      </c>
      <c r="D4915" s="7" t="s">
        <v>9310</v>
      </c>
      <c r="E4915" s="7" t="s">
        <v>933</v>
      </c>
    </row>
    <row r="4916" spans="2:5">
      <c r="B4916" s="7" t="s">
        <v>9311</v>
      </c>
      <c r="C4916" s="7">
        <v>540334</v>
      </c>
      <c r="D4916" s="7" t="s">
        <v>9312</v>
      </c>
      <c r="E4916" s="7" t="s">
        <v>933</v>
      </c>
    </row>
    <row r="4917" spans="2:5">
      <c r="B4917" s="7" t="s">
        <v>9313</v>
      </c>
      <c r="C4917" s="7">
        <v>540335</v>
      </c>
      <c r="D4917" s="7" t="s">
        <v>9314</v>
      </c>
      <c r="E4917" s="7" t="s">
        <v>933</v>
      </c>
    </row>
    <row r="4918" spans="2:5">
      <c r="B4918" s="7" t="s">
        <v>9315</v>
      </c>
      <c r="C4918" s="7">
        <v>540336</v>
      </c>
      <c r="D4918" s="7" t="s">
        <v>9316</v>
      </c>
      <c r="E4918" s="7" t="s">
        <v>933</v>
      </c>
    </row>
    <row r="4919" spans="2:5">
      <c r="B4919" s="7" t="s">
        <v>9317</v>
      </c>
      <c r="C4919" s="7">
        <v>540469</v>
      </c>
      <c r="D4919" s="7" t="s">
        <v>9318</v>
      </c>
      <c r="E4919" s="7" t="s">
        <v>933</v>
      </c>
    </row>
    <row r="4920" spans="2:5">
      <c r="B4920" s="7" t="s">
        <v>9319</v>
      </c>
      <c r="C4920" s="7">
        <v>540470</v>
      </c>
      <c r="D4920" s="7" t="s">
        <v>9320</v>
      </c>
      <c r="E4920" s="7" t="s">
        <v>933</v>
      </c>
    </row>
    <row r="4921" spans="2:5">
      <c r="B4921" s="7" t="s">
        <v>9321</v>
      </c>
      <c r="C4921" s="7">
        <v>540538</v>
      </c>
      <c r="D4921" s="7" t="s">
        <v>9322</v>
      </c>
      <c r="E4921" s="7" t="s">
        <v>933</v>
      </c>
    </row>
    <row r="4922" spans="2:5">
      <c r="B4922" s="7" t="s">
        <v>9323</v>
      </c>
      <c r="C4922" s="7">
        <v>540539</v>
      </c>
      <c r="D4922" s="7" t="s">
        <v>9324</v>
      </c>
      <c r="E4922" s="7" t="s">
        <v>933</v>
      </c>
    </row>
    <row r="4923" spans="2:5">
      <c r="B4923" s="7" t="s">
        <v>9325</v>
      </c>
      <c r="C4923" s="7">
        <v>540551</v>
      </c>
      <c r="D4923" s="7" t="s">
        <v>9326</v>
      </c>
      <c r="E4923" s="7" t="s">
        <v>933</v>
      </c>
    </row>
    <row r="4924" spans="2:5">
      <c r="B4924" s="7" t="s">
        <v>9327</v>
      </c>
      <c r="C4924" s="7">
        <v>540552</v>
      </c>
      <c r="D4924" s="7" t="s">
        <v>9328</v>
      </c>
      <c r="E4924" s="7" t="s">
        <v>933</v>
      </c>
    </row>
    <row r="4925" spans="2:5">
      <c r="B4925" s="7" t="s">
        <v>9329</v>
      </c>
      <c r="C4925" s="7">
        <v>540586</v>
      </c>
      <c r="D4925" s="7" t="s">
        <v>9330</v>
      </c>
      <c r="E4925" s="7" t="s">
        <v>933</v>
      </c>
    </row>
    <row r="4926" spans="2:5">
      <c r="B4926" s="7" t="s">
        <v>9331</v>
      </c>
      <c r="C4926" s="7">
        <v>540587</v>
      </c>
      <c r="D4926" s="7" t="s">
        <v>9332</v>
      </c>
      <c r="E4926" s="7" t="s">
        <v>933</v>
      </c>
    </row>
    <row r="4927" spans="2:5">
      <c r="B4927" s="7" t="s">
        <v>9333</v>
      </c>
      <c r="C4927" s="7">
        <v>540588</v>
      </c>
      <c r="D4927" s="7" t="s">
        <v>9334</v>
      </c>
      <c r="E4927" s="7" t="s">
        <v>933</v>
      </c>
    </row>
    <row r="4928" spans="2:5">
      <c r="B4928" s="7" t="s">
        <v>9335</v>
      </c>
      <c r="C4928" s="7">
        <v>540589</v>
      </c>
      <c r="D4928" s="7" t="s">
        <v>9336</v>
      </c>
      <c r="E4928" s="7" t="s">
        <v>933</v>
      </c>
    </row>
    <row r="4929" spans="2:5">
      <c r="B4929" s="7" t="s">
        <v>9337</v>
      </c>
      <c r="C4929" s="7">
        <v>540591</v>
      </c>
      <c r="D4929" s="7" t="s">
        <v>9338</v>
      </c>
      <c r="E4929" s="7" t="s">
        <v>933</v>
      </c>
    </row>
    <row r="4930" spans="2:5">
      <c r="B4930" s="7" t="s">
        <v>9339</v>
      </c>
      <c r="C4930" s="7">
        <v>540592</v>
      </c>
      <c r="D4930" s="7" t="s">
        <v>9340</v>
      </c>
      <c r="E4930" s="7" t="s">
        <v>933</v>
      </c>
    </row>
    <row r="4931" spans="2:5">
      <c r="B4931" s="7" t="s">
        <v>9341</v>
      </c>
      <c r="C4931" s="7">
        <v>540593</v>
      </c>
      <c r="D4931" s="7" t="s">
        <v>9342</v>
      </c>
      <c r="E4931" s="7" t="s">
        <v>933</v>
      </c>
    </row>
    <row r="4932" spans="2:5">
      <c r="B4932" s="7" t="s">
        <v>9343</v>
      </c>
      <c r="C4932" s="7">
        <v>540594</v>
      </c>
      <c r="D4932" s="7" t="s">
        <v>9344</v>
      </c>
      <c r="E4932" s="7" t="s">
        <v>933</v>
      </c>
    </row>
    <row r="4933" spans="2:5">
      <c r="B4933" s="7" t="s">
        <v>9345</v>
      </c>
      <c r="C4933" s="7">
        <v>540612</v>
      </c>
      <c r="D4933" s="7" t="s">
        <v>9346</v>
      </c>
      <c r="E4933" s="7" t="s">
        <v>933</v>
      </c>
    </row>
    <row r="4934" spans="2:5">
      <c r="B4934" s="7" t="s">
        <v>9347</v>
      </c>
      <c r="C4934" s="7">
        <v>540617</v>
      </c>
      <c r="D4934" s="7" t="s">
        <v>9348</v>
      </c>
      <c r="E4934" s="7" t="s">
        <v>933</v>
      </c>
    </row>
    <row r="4935" spans="2:5">
      <c r="B4935" s="7" t="s">
        <v>9349</v>
      </c>
      <c r="C4935" s="7">
        <v>540618</v>
      </c>
      <c r="D4935" s="7" t="s">
        <v>9350</v>
      </c>
      <c r="E4935" s="7" t="s">
        <v>933</v>
      </c>
    </row>
    <row r="4936" spans="2:5">
      <c r="B4936" s="7" t="s">
        <v>9351</v>
      </c>
      <c r="C4936" s="7">
        <v>540619</v>
      </c>
      <c r="D4936" s="7" t="s">
        <v>9352</v>
      </c>
      <c r="E4936" s="7" t="s">
        <v>933</v>
      </c>
    </row>
    <row r="4937" spans="2:5">
      <c r="B4937" s="7" t="s">
        <v>9353</v>
      </c>
      <c r="C4937" s="7">
        <v>540620</v>
      </c>
      <c r="D4937" s="7" t="s">
        <v>9354</v>
      </c>
      <c r="E4937" s="7" t="s">
        <v>933</v>
      </c>
    </row>
    <row r="4938" spans="2:5">
      <c r="B4938" s="7" t="s">
        <v>9355</v>
      </c>
      <c r="C4938" s="7">
        <v>540626</v>
      </c>
      <c r="D4938" s="7" t="s">
        <v>9356</v>
      </c>
      <c r="E4938" s="7" t="s">
        <v>933</v>
      </c>
    </row>
    <row r="4939" spans="2:5">
      <c r="B4939" s="7" t="s">
        <v>9357</v>
      </c>
      <c r="C4939" s="7">
        <v>540627</v>
      </c>
      <c r="D4939" s="7" t="s">
        <v>9358</v>
      </c>
      <c r="E4939" s="7" t="s">
        <v>933</v>
      </c>
    </row>
    <row r="4940" spans="2:5">
      <c r="B4940" s="7" t="s">
        <v>9359</v>
      </c>
      <c r="C4940" s="7">
        <v>540629</v>
      </c>
      <c r="D4940" s="7" t="s">
        <v>9360</v>
      </c>
      <c r="E4940" s="7" t="s">
        <v>933</v>
      </c>
    </row>
    <row r="4941" spans="2:5">
      <c r="B4941" s="7" t="s">
        <v>9361</v>
      </c>
      <c r="C4941" s="7">
        <v>540631</v>
      </c>
      <c r="D4941" s="7" t="s">
        <v>9362</v>
      </c>
      <c r="E4941" s="7" t="s">
        <v>933</v>
      </c>
    </row>
    <row r="4942" spans="2:5">
      <c r="B4942" s="7" t="s">
        <v>9363</v>
      </c>
      <c r="C4942" s="7">
        <v>540634</v>
      </c>
      <c r="D4942" s="7" t="s">
        <v>9364</v>
      </c>
      <c r="E4942" s="7" t="s">
        <v>933</v>
      </c>
    </row>
    <row r="4943" spans="2:5">
      <c r="B4943" s="7" t="s">
        <v>9365</v>
      </c>
      <c r="C4943" s="7">
        <v>540635</v>
      </c>
      <c r="D4943" s="7" t="s">
        <v>9366</v>
      </c>
      <c r="E4943" s="7" t="s">
        <v>933</v>
      </c>
    </row>
    <row r="4944" spans="2:5">
      <c r="B4944" s="7" t="s">
        <v>9367</v>
      </c>
      <c r="C4944" s="7">
        <v>540636</v>
      </c>
      <c r="D4944" s="7" t="s">
        <v>9368</v>
      </c>
      <c r="E4944" s="7" t="s">
        <v>933</v>
      </c>
    </row>
    <row r="4945" spans="2:5">
      <c r="B4945" s="7" t="s">
        <v>9369</v>
      </c>
      <c r="C4945" s="7">
        <v>540637</v>
      </c>
      <c r="D4945" s="7" t="s">
        <v>9370</v>
      </c>
      <c r="E4945" s="7" t="s">
        <v>933</v>
      </c>
    </row>
    <row r="4946" spans="2:5">
      <c r="B4946" s="7" t="s">
        <v>9371</v>
      </c>
      <c r="C4946" s="7">
        <v>540669</v>
      </c>
      <c r="D4946" s="7" t="s">
        <v>9372</v>
      </c>
      <c r="E4946" s="7" t="s">
        <v>933</v>
      </c>
    </row>
    <row r="4947" spans="2:5">
      <c r="B4947" s="7" t="s">
        <v>9373</v>
      </c>
      <c r="C4947" s="7">
        <v>540671</v>
      </c>
      <c r="D4947" s="7" t="s">
        <v>9374</v>
      </c>
      <c r="E4947" s="7" t="s">
        <v>933</v>
      </c>
    </row>
    <row r="4948" spans="2:5">
      <c r="B4948" s="7" t="s">
        <v>9375</v>
      </c>
      <c r="C4948" s="7">
        <v>540672</v>
      </c>
      <c r="D4948" s="7" t="s">
        <v>9376</v>
      </c>
      <c r="E4948" s="7" t="s">
        <v>933</v>
      </c>
    </row>
    <row r="4949" spans="2:5">
      <c r="B4949" s="7" t="s">
        <v>9377</v>
      </c>
      <c r="C4949" s="7">
        <v>540682</v>
      </c>
      <c r="D4949" s="7" t="s">
        <v>9378</v>
      </c>
      <c r="E4949" s="7" t="s">
        <v>933</v>
      </c>
    </row>
    <row r="4950" spans="2:5">
      <c r="B4950" s="7" t="s">
        <v>9379</v>
      </c>
      <c r="C4950" s="7">
        <v>540683</v>
      </c>
      <c r="D4950" s="7" t="s">
        <v>9380</v>
      </c>
      <c r="E4950" s="7" t="s">
        <v>933</v>
      </c>
    </row>
    <row r="4951" spans="2:5">
      <c r="B4951" s="7" t="s">
        <v>9381</v>
      </c>
      <c r="C4951" s="7">
        <v>540684</v>
      </c>
      <c r="D4951" s="7" t="s">
        <v>9382</v>
      </c>
      <c r="E4951" s="7" t="s">
        <v>933</v>
      </c>
    </row>
    <row r="4952" spans="2:5">
      <c r="B4952" s="7" t="s">
        <v>9383</v>
      </c>
      <c r="C4952" s="7">
        <v>540685</v>
      </c>
      <c r="D4952" s="7" t="s">
        <v>9384</v>
      </c>
      <c r="E4952" s="7" t="s">
        <v>933</v>
      </c>
    </row>
    <row r="4953" spans="2:5">
      <c r="B4953" s="7" t="s">
        <v>9385</v>
      </c>
      <c r="C4953" s="7">
        <v>540711</v>
      </c>
      <c r="D4953" s="7" t="s">
        <v>9386</v>
      </c>
      <c r="E4953" s="7" t="s">
        <v>933</v>
      </c>
    </row>
    <row r="4954" spans="2:5">
      <c r="B4954" s="7" t="s">
        <v>9387</v>
      </c>
      <c r="C4954" s="7">
        <v>540712</v>
      </c>
      <c r="D4954" s="7" t="s">
        <v>9388</v>
      </c>
      <c r="E4954" s="7" t="s">
        <v>933</v>
      </c>
    </row>
    <row r="4955" spans="2:5">
      <c r="B4955" s="7" t="s">
        <v>9389</v>
      </c>
      <c r="C4955" s="7">
        <v>540713</v>
      </c>
      <c r="D4955" s="7" t="s">
        <v>9390</v>
      </c>
      <c r="E4955" s="7" t="s">
        <v>933</v>
      </c>
    </row>
    <row r="4956" spans="2:5">
      <c r="B4956" s="7" t="s">
        <v>9391</v>
      </c>
      <c r="C4956" s="7">
        <v>540714</v>
      </c>
      <c r="D4956" s="7" t="s">
        <v>9392</v>
      </c>
      <c r="E4956" s="7" t="s">
        <v>933</v>
      </c>
    </row>
    <row r="4957" spans="2:5">
      <c r="B4957" s="7" t="s">
        <v>9393</v>
      </c>
      <c r="C4957" s="7">
        <v>540739</v>
      </c>
      <c r="D4957" s="7" t="s">
        <v>9394</v>
      </c>
      <c r="E4957" s="7" t="s">
        <v>933</v>
      </c>
    </row>
    <row r="4958" spans="2:5">
      <c r="B4958" s="7" t="s">
        <v>9395</v>
      </c>
      <c r="C4958" s="7">
        <v>540740</v>
      </c>
      <c r="D4958" s="7" t="s">
        <v>9396</v>
      </c>
      <c r="E4958" s="7" t="s">
        <v>933</v>
      </c>
    </row>
    <row r="4959" spans="2:5">
      <c r="B4959" s="7" t="s">
        <v>9397</v>
      </c>
      <c r="C4959" s="7">
        <v>540741</v>
      </c>
      <c r="D4959" s="7" t="s">
        <v>9398</v>
      </c>
      <c r="E4959" s="7" t="s">
        <v>933</v>
      </c>
    </row>
    <row r="4960" spans="2:5">
      <c r="B4960" s="7" t="s">
        <v>9399</v>
      </c>
      <c r="C4960" s="7">
        <v>540742</v>
      </c>
      <c r="D4960" s="7" t="s">
        <v>9400</v>
      </c>
      <c r="E4960" s="7" t="s">
        <v>933</v>
      </c>
    </row>
    <row r="4961" spans="2:5">
      <c r="B4961" s="7" t="s">
        <v>9401</v>
      </c>
      <c r="C4961" s="7">
        <v>540763</v>
      </c>
      <c r="D4961" s="7" t="s">
        <v>9402</v>
      </c>
      <c r="E4961" s="7" t="s">
        <v>933</v>
      </c>
    </row>
    <row r="4962" spans="2:5">
      <c r="B4962" s="7" t="s">
        <v>9403</v>
      </c>
      <c r="C4962" s="7">
        <v>540764</v>
      </c>
      <c r="D4962" s="7" t="s">
        <v>9404</v>
      </c>
      <c r="E4962" s="7" t="s">
        <v>933</v>
      </c>
    </row>
    <row r="4963" spans="2:5">
      <c r="B4963" s="7" t="s">
        <v>9405</v>
      </c>
      <c r="C4963" s="7">
        <v>540765</v>
      </c>
      <c r="D4963" s="7" t="s">
        <v>9406</v>
      </c>
      <c r="E4963" s="7" t="s">
        <v>933</v>
      </c>
    </row>
    <row r="4964" spans="2:5">
      <c r="B4964" s="7" t="s">
        <v>9407</v>
      </c>
      <c r="C4964" s="7">
        <v>540766</v>
      </c>
      <c r="D4964" s="7" t="s">
        <v>9408</v>
      </c>
      <c r="E4964" s="7" t="s">
        <v>933</v>
      </c>
    </row>
    <row r="4965" spans="2:5">
      <c r="B4965" s="7" t="s">
        <v>9409</v>
      </c>
      <c r="C4965" s="7">
        <v>540778</v>
      </c>
      <c r="D4965" s="7" t="s">
        <v>9410</v>
      </c>
      <c r="E4965" s="7" t="s">
        <v>933</v>
      </c>
    </row>
    <row r="4966" spans="2:5">
      <c r="B4966" s="7" t="s">
        <v>9411</v>
      </c>
      <c r="C4966" s="7">
        <v>540779</v>
      </c>
      <c r="D4966" s="7" t="s">
        <v>9412</v>
      </c>
      <c r="E4966" s="7" t="s">
        <v>933</v>
      </c>
    </row>
    <row r="4967" spans="2:5">
      <c r="B4967" s="7" t="s">
        <v>9413</v>
      </c>
      <c r="C4967" s="7">
        <v>540780</v>
      </c>
      <c r="D4967" s="7" t="s">
        <v>9414</v>
      </c>
      <c r="E4967" s="7" t="s">
        <v>933</v>
      </c>
    </row>
    <row r="4968" spans="2:5">
      <c r="B4968" s="7" t="s">
        <v>9415</v>
      </c>
      <c r="C4968" s="7">
        <v>540781</v>
      </c>
      <c r="D4968" s="7" t="s">
        <v>9416</v>
      </c>
      <c r="E4968" s="7" t="s">
        <v>933</v>
      </c>
    </row>
    <row r="4969" spans="2:5">
      <c r="B4969" s="7" t="s">
        <v>9417</v>
      </c>
      <c r="C4969" s="7">
        <v>540787</v>
      </c>
      <c r="D4969" s="7" t="s">
        <v>9418</v>
      </c>
      <c r="E4969" s="7" t="s">
        <v>933</v>
      </c>
    </row>
    <row r="4970" spans="2:5">
      <c r="B4970" s="7" t="s">
        <v>9419</v>
      </c>
      <c r="C4970" s="7">
        <v>540791</v>
      </c>
      <c r="D4970" s="7" t="s">
        <v>9420</v>
      </c>
      <c r="E4970" s="7" t="s">
        <v>933</v>
      </c>
    </row>
    <row r="4971" spans="2:5">
      <c r="B4971" s="7" t="s">
        <v>9421</v>
      </c>
      <c r="C4971" s="7">
        <v>540792</v>
      </c>
      <c r="D4971" s="7" t="s">
        <v>9422</v>
      </c>
      <c r="E4971" s="7" t="s">
        <v>933</v>
      </c>
    </row>
    <row r="4972" spans="2:5">
      <c r="B4972" s="7" t="s">
        <v>9423</v>
      </c>
      <c r="C4972" s="7">
        <v>540793</v>
      </c>
      <c r="D4972" s="7" t="s">
        <v>9424</v>
      </c>
      <c r="E4972" s="7" t="s">
        <v>933</v>
      </c>
    </row>
    <row r="4973" spans="2:5">
      <c r="B4973" s="7" t="s">
        <v>9425</v>
      </c>
      <c r="C4973" s="7">
        <v>540794</v>
      </c>
      <c r="D4973" s="7" t="s">
        <v>9426</v>
      </c>
      <c r="E4973" s="7" t="s">
        <v>933</v>
      </c>
    </row>
    <row r="4974" spans="2:5">
      <c r="B4974" s="7" t="s">
        <v>9427</v>
      </c>
      <c r="C4974" s="7">
        <v>540799</v>
      </c>
      <c r="D4974" s="7" t="s">
        <v>9428</v>
      </c>
      <c r="E4974" s="7" t="s">
        <v>933</v>
      </c>
    </row>
    <row r="4975" spans="2:5">
      <c r="B4975" s="7" t="s">
        <v>9429</v>
      </c>
      <c r="C4975" s="7">
        <v>540800</v>
      </c>
      <c r="D4975" s="7" t="s">
        <v>9430</v>
      </c>
      <c r="E4975" s="7" t="s">
        <v>933</v>
      </c>
    </row>
    <row r="4976" spans="2:5">
      <c r="B4976" s="7" t="s">
        <v>9431</v>
      </c>
      <c r="C4976" s="7">
        <v>540801</v>
      </c>
      <c r="D4976" s="7" t="s">
        <v>9432</v>
      </c>
      <c r="E4976" s="7" t="s">
        <v>933</v>
      </c>
    </row>
    <row r="4977" spans="2:5">
      <c r="B4977" s="7" t="s">
        <v>9433</v>
      </c>
      <c r="C4977" s="7">
        <v>540802</v>
      </c>
      <c r="D4977" s="7" t="s">
        <v>9434</v>
      </c>
      <c r="E4977" s="7" t="s">
        <v>933</v>
      </c>
    </row>
    <row r="4978" spans="2:5">
      <c r="B4978" s="7" t="s">
        <v>9435</v>
      </c>
      <c r="C4978" s="7">
        <v>540825</v>
      </c>
      <c r="D4978" s="7" t="s">
        <v>9436</v>
      </c>
      <c r="E4978" s="7" t="s">
        <v>933</v>
      </c>
    </row>
    <row r="4979" spans="2:5">
      <c r="B4979" s="7" t="s">
        <v>9437</v>
      </c>
      <c r="C4979" s="7">
        <v>540826</v>
      </c>
      <c r="D4979" s="7" t="s">
        <v>9438</v>
      </c>
      <c r="E4979" s="7" t="s">
        <v>933</v>
      </c>
    </row>
    <row r="4980" spans="2:5">
      <c r="B4980" s="7" t="s">
        <v>9439</v>
      </c>
      <c r="C4980" s="7">
        <v>540827</v>
      </c>
      <c r="D4980" s="7" t="s">
        <v>9440</v>
      </c>
      <c r="E4980" s="7" t="s">
        <v>933</v>
      </c>
    </row>
    <row r="4981" spans="2:5">
      <c r="B4981" s="7" t="s">
        <v>9441</v>
      </c>
      <c r="C4981" s="7">
        <v>540828</v>
      </c>
      <c r="D4981" s="7" t="s">
        <v>9442</v>
      </c>
      <c r="E4981" s="7" t="s">
        <v>933</v>
      </c>
    </row>
    <row r="4982" spans="2:5">
      <c r="B4982" s="7" t="s">
        <v>9443</v>
      </c>
      <c r="C4982" s="7">
        <v>540861</v>
      </c>
      <c r="D4982" s="7" t="s">
        <v>9444</v>
      </c>
      <c r="E4982" s="7" t="s">
        <v>933</v>
      </c>
    </row>
    <row r="4983" spans="2:5">
      <c r="B4983" s="7" t="s">
        <v>9445</v>
      </c>
      <c r="C4983" s="7">
        <v>540862</v>
      </c>
      <c r="D4983" s="7" t="s">
        <v>9446</v>
      </c>
      <c r="E4983" s="7" t="s">
        <v>933</v>
      </c>
    </row>
    <row r="4984" spans="2:5">
      <c r="B4984" s="7" t="s">
        <v>9447</v>
      </c>
      <c r="C4984" s="7">
        <v>540863</v>
      </c>
      <c r="D4984" s="7" t="s">
        <v>9448</v>
      </c>
      <c r="E4984" s="7" t="s">
        <v>933</v>
      </c>
    </row>
    <row r="4985" spans="2:5">
      <c r="B4985" s="7" t="s">
        <v>9449</v>
      </c>
      <c r="C4985" s="7">
        <v>540864</v>
      </c>
      <c r="D4985" s="7" t="s">
        <v>9450</v>
      </c>
      <c r="E4985" s="7" t="s">
        <v>933</v>
      </c>
    </row>
    <row r="4986" spans="2:5">
      <c r="B4986" s="7" t="s">
        <v>9451</v>
      </c>
      <c r="C4986" s="7">
        <v>540896</v>
      </c>
      <c r="D4986" s="7" t="s">
        <v>9452</v>
      </c>
      <c r="E4986" s="7" t="s">
        <v>933</v>
      </c>
    </row>
    <row r="4987" spans="2:5">
      <c r="B4987" s="7" t="s">
        <v>9453</v>
      </c>
      <c r="C4987" s="7">
        <v>540897</v>
      </c>
      <c r="D4987" s="7" t="s">
        <v>9454</v>
      </c>
      <c r="E4987" s="7" t="s">
        <v>933</v>
      </c>
    </row>
    <row r="4988" spans="2:5">
      <c r="B4988" s="7" t="s">
        <v>9455</v>
      </c>
      <c r="C4988" s="7">
        <v>540898</v>
      </c>
      <c r="D4988" s="7" t="s">
        <v>9456</v>
      </c>
      <c r="E4988" s="7" t="s">
        <v>933</v>
      </c>
    </row>
    <row r="4989" spans="2:5">
      <c r="B4989" s="7" t="s">
        <v>9457</v>
      </c>
      <c r="C4989" s="7">
        <v>540899</v>
      </c>
      <c r="D4989" s="7" t="s">
        <v>9458</v>
      </c>
      <c r="E4989" s="7" t="s">
        <v>933</v>
      </c>
    </row>
    <row r="4990" spans="2:5">
      <c r="B4990" s="7" t="s">
        <v>9459</v>
      </c>
      <c r="C4990" s="7">
        <v>540947</v>
      </c>
      <c r="D4990" s="7" t="s">
        <v>9460</v>
      </c>
      <c r="E4990" s="7" t="s">
        <v>933</v>
      </c>
    </row>
    <row r="4991" spans="2:5">
      <c r="B4991" s="7" t="s">
        <v>9461</v>
      </c>
      <c r="C4991" s="7">
        <v>540949</v>
      </c>
      <c r="D4991" s="7" t="s">
        <v>9462</v>
      </c>
      <c r="E4991" s="7" t="s">
        <v>933</v>
      </c>
    </row>
    <row r="4992" spans="2:5">
      <c r="B4992" s="7" t="s">
        <v>9463</v>
      </c>
      <c r="C4992" s="7">
        <v>540950</v>
      </c>
      <c r="D4992" s="7" t="s">
        <v>9464</v>
      </c>
      <c r="E4992" s="7" t="s">
        <v>933</v>
      </c>
    </row>
    <row r="4993" spans="2:5">
      <c r="B4993" s="7" t="s">
        <v>9465</v>
      </c>
      <c r="C4993" s="7">
        <v>540951</v>
      </c>
      <c r="D4993" s="7" t="s">
        <v>9466</v>
      </c>
      <c r="E4993" s="7" t="s">
        <v>933</v>
      </c>
    </row>
    <row r="4994" spans="2:5">
      <c r="B4994" s="7" t="s">
        <v>9467</v>
      </c>
      <c r="C4994" s="7">
        <v>540981</v>
      </c>
      <c r="D4994" s="7" t="s">
        <v>9468</v>
      </c>
      <c r="E4994" s="7" t="s">
        <v>933</v>
      </c>
    </row>
    <row r="4995" spans="2:5">
      <c r="B4995" s="7" t="s">
        <v>9469</v>
      </c>
      <c r="C4995" s="7">
        <v>540982</v>
      </c>
      <c r="D4995" s="7" t="s">
        <v>9470</v>
      </c>
      <c r="E4995" s="7" t="s">
        <v>933</v>
      </c>
    </row>
    <row r="4996" spans="2:5">
      <c r="B4996" s="7" t="s">
        <v>9471</v>
      </c>
      <c r="C4996" s="7">
        <v>540983</v>
      </c>
      <c r="D4996" s="7" t="s">
        <v>9472</v>
      </c>
      <c r="E4996" s="7" t="s">
        <v>933</v>
      </c>
    </row>
    <row r="4997" spans="2:5">
      <c r="B4997" s="7" t="s">
        <v>9473</v>
      </c>
      <c r="C4997" s="7">
        <v>540984</v>
      </c>
      <c r="D4997" s="7" t="s">
        <v>9474</v>
      </c>
      <c r="E4997" s="7" t="s">
        <v>933</v>
      </c>
    </row>
    <row r="4998" spans="2:5">
      <c r="B4998" s="7" t="s">
        <v>9475</v>
      </c>
      <c r="C4998" s="7">
        <v>541068</v>
      </c>
      <c r="D4998" s="7" t="s">
        <v>9476</v>
      </c>
      <c r="E4998" s="7" t="s">
        <v>933</v>
      </c>
    </row>
    <row r="4999" spans="2:5">
      <c r="B4999" s="7" t="s">
        <v>9477</v>
      </c>
      <c r="C4999" s="7">
        <v>541069</v>
      </c>
      <c r="D4999" s="7" t="s">
        <v>9478</v>
      </c>
      <c r="E4999" s="7" t="s">
        <v>933</v>
      </c>
    </row>
    <row r="5000" spans="2:5">
      <c r="B5000" s="7" t="s">
        <v>9479</v>
      </c>
      <c r="C5000" s="7">
        <v>541070</v>
      </c>
      <c r="D5000" s="7" t="s">
        <v>9480</v>
      </c>
      <c r="E5000" s="7" t="s">
        <v>933</v>
      </c>
    </row>
    <row r="5001" spans="2:5">
      <c r="B5001" s="7" t="s">
        <v>9481</v>
      </c>
      <c r="C5001" s="7">
        <v>541071</v>
      </c>
      <c r="D5001" s="7" t="s">
        <v>9482</v>
      </c>
      <c r="E5001" s="7" t="s">
        <v>933</v>
      </c>
    </row>
    <row r="5002" spans="2:5">
      <c r="B5002" s="7" t="s">
        <v>9483</v>
      </c>
      <c r="C5002" s="7">
        <v>541084</v>
      </c>
      <c r="D5002" s="7" t="s">
        <v>9484</v>
      </c>
      <c r="E5002" s="7" t="s">
        <v>933</v>
      </c>
    </row>
    <row r="5003" spans="2:5">
      <c r="B5003" s="7" t="s">
        <v>9485</v>
      </c>
      <c r="C5003" s="7">
        <v>541085</v>
      </c>
      <c r="D5003" s="7" t="s">
        <v>9486</v>
      </c>
      <c r="E5003" s="7" t="s">
        <v>933</v>
      </c>
    </row>
    <row r="5004" spans="2:5">
      <c r="B5004" s="7" t="s">
        <v>9487</v>
      </c>
      <c r="C5004" s="7">
        <v>541086</v>
      </c>
      <c r="D5004" s="7" t="s">
        <v>9488</v>
      </c>
      <c r="E5004" s="7" t="s">
        <v>933</v>
      </c>
    </row>
    <row r="5005" spans="2:5">
      <c r="B5005" s="7" t="s">
        <v>9489</v>
      </c>
      <c r="C5005" s="7">
        <v>541087</v>
      </c>
      <c r="D5005" s="7" t="s">
        <v>9490</v>
      </c>
      <c r="E5005" s="7" t="s">
        <v>933</v>
      </c>
    </row>
    <row r="5006" spans="2:5">
      <c r="B5006" s="7" t="s">
        <v>9491</v>
      </c>
      <c r="C5006" s="7">
        <v>541092</v>
      </c>
      <c r="D5006" s="7" t="s">
        <v>9492</v>
      </c>
      <c r="E5006" s="7" t="s">
        <v>933</v>
      </c>
    </row>
    <row r="5007" spans="2:5">
      <c r="B5007" s="7" t="s">
        <v>9493</v>
      </c>
      <c r="C5007" s="7">
        <v>541093</v>
      </c>
      <c r="D5007" s="7" t="s">
        <v>9494</v>
      </c>
      <c r="E5007" s="7" t="s">
        <v>933</v>
      </c>
    </row>
    <row r="5008" spans="2:5">
      <c r="B5008" s="7" t="s">
        <v>9495</v>
      </c>
      <c r="C5008" s="7">
        <v>541094</v>
      </c>
      <c r="D5008" s="7" t="s">
        <v>9496</v>
      </c>
      <c r="E5008" s="7" t="s">
        <v>933</v>
      </c>
    </row>
    <row r="5009" spans="2:5">
      <c r="B5009" s="7" t="s">
        <v>9497</v>
      </c>
      <c r="C5009" s="7">
        <v>541095</v>
      </c>
      <c r="D5009" s="7" t="s">
        <v>9498</v>
      </c>
      <c r="E5009" s="7" t="s">
        <v>933</v>
      </c>
    </row>
    <row r="5010" spans="2:5">
      <c r="B5010" s="7" t="s">
        <v>9499</v>
      </c>
      <c r="C5010" s="7">
        <v>541252</v>
      </c>
      <c r="D5010" s="7" t="s">
        <v>9500</v>
      </c>
      <c r="E5010" s="7" t="s">
        <v>933</v>
      </c>
    </row>
    <row r="5011" spans="2:5">
      <c r="B5011" s="7" t="s">
        <v>9501</v>
      </c>
      <c r="C5011" s="7">
        <v>541253</v>
      </c>
      <c r="D5011" s="7" t="s">
        <v>9502</v>
      </c>
      <c r="E5011" s="7" t="s">
        <v>933</v>
      </c>
    </row>
    <row r="5012" spans="2:5">
      <c r="B5012" s="7" t="s">
        <v>9503</v>
      </c>
      <c r="C5012" s="7">
        <v>541254</v>
      </c>
      <c r="D5012" s="7" t="s">
        <v>9504</v>
      </c>
      <c r="E5012" s="7" t="s">
        <v>933</v>
      </c>
    </row>
    <row r="5013" spans="2:5">
      <c r="B5013" s="7" t="s">
        <v>9505</v>
      </c>
      <c r="C5013" s="7">
        <v>541255</v>
      </c>
      <c r="D5013" s="7" t="s">
        <v>9506</v>
      </c>
      <c r="E5013" s="7" t="s">
        <v>933</v>
      </c>
    </row>
    <row r="5014" spans="2:5">
      <c r="B5014" s="7" t="s">
        <v>9507</v>
      </c>
      <c r="C5014" s="7">
        <v>541300</v>
      </c>
      <c r="D5014" s="7" t="s">
        <v>9508</v>
      </c>
      <c r="E5014" s="7" t="s">
        <v>933</v>
      </c>
    </row>
    <row r="5015" spans="2:5">
      <c r="B5015" s="7" t="s">
        <v>9509</v>
      </c>
      <c r="C5015" s="7">
        <v>541309</v>
      </c>
      <c r="D5015" s="7" t="s">
        <v>9510</v>
      </c>
      <c r="E5015" s="7" t="s">
        <v>933</v>
      </c>
    </row>
    <row r="5016" spans="2:5">
      <c r="B5016" s="7" t="s">
        <v>9511</v>
      </c>
      <c r="C5016" s="7">
        <v>541310</v>
      </c>
      <c r="D5016" s="7" t="s">
        <v>9512</v>
      </c>
      <c r="E5016" s="7" t="s">
        <v>933</v>
      </c>
    </row>
    <row r="5017" spans="2:5">
      <c r="B5017" s="7" t="s">
        <v>9513</v>
      </c>
      <c r="C5017" s="7">
        <v>541311</v>
      </c>
      <c r="D5017" s="7" t="s">
        <v>9514</v>
      </c>
      <c r="E5017" s="7" t="s">
        <v>933</v>
      </c>
    </row>
    <row r="5018" spans="2:5">
      <c r="B5018" s="7" t="s">
        <v>9515</v>
      </c>
      <c r="C5018" s="7">
        <v>541312</v>
      </c>
      <c r="D5018" s="7" t="s">
        <v>9516</v>
      </c>
      <c r="E5018" s="7" t="s">
        <v>933</v>
      </c>
    </row>
    <row r="5019" spans="2:5">
      <c r="B5019" s="7" t="s">
        <v>9517</v>
      </c>
      <c r="C5019" s="7">
        <v>541313</v>
      </c>
      <c r="D5019" s="7" t="s">
        <v>9518</v>
      </c>
      <c r="E5019" s="7" t="s">
        <v>933</v>
      </c>
    </row>
    <row r="5020" spans="2:5">
      <c r="B5020" s="7" t="s">
        <v>9519</v>
      </c>
      <c r="C5020" s="7">
        <v>541341</v>
      </c>
      <c r="D5020" s="7" t="s">
        <v>9520</v>
      </c>
      <c r="E5020" s="7" t="s">
        <v>933</v>
      </c>
    </row>
    <row r="5021" spans="2:5">
      <c r="B5021" s="7" t="s">
        <v>9521</v>
      </c>
      <c r="C5021" s="7">
        <v>541343</v>
      </c>
      <c r="D5021" s="7" t="s">
        <v>9522</v>
      </c>
      <c r="E5021" s="7" t="s">
        <v>933</v>
      </c>
    </row>
    <row r="5022" spans="2:5">
      <c r="B5022" s="7" t="s">
        <v>9523</v>
      </c>
      <c r="C5022" s="7">
        <v>541345</v>
      </c>
      <c r="D5022" s="7" t="s">
        <v>9524</v>
      </c>
      <c r="E5022" s="7" t="s">
        <v>933</v>
      </c>
    </row>
    <row r="5023" spans="2:5">
      <c r="B5023" s="7" t="s">
        <v>9525</v>
      </c>
      <c r="C5023" s="7">
        <v>541346</v>
      </c>
      <c r="D5023" s="7" t="s">
        <v>9526</v>
      </c>
      <c r="E5023" s="7" t="s">
        <v>933</v>
      </c>
    </row>
    <row r="5024" spans="2:5">
      <c r="B5024" s="7" t="s">
        <v>9527</v>
      </c>
      <c r="C5024" s="7">
        <v>541672</v>
      </c>
      <c r="D5024" s="7" t="s">
        <v>9528</v>
      </c>
      <c r="E5024" s="7" t="s">
        <v>933</v>
      </c>
    </row>
    <row r="5025" spans="2:5">
      <c r="B5025" s="7" t="s">
        <v>9529</v>
      </c>
      <c r="C5025" s="7">
        <v>541673</v>
      </c>
      <c r="D5025" s="7" t="s">
        <v>9530</v>
      </c>
      <c r="E5025" s="7" t="s">
        <v>933</v>
      </c>
    </row>
    <row r="5026" spans="2:5">
      <c r="B5026" s="7" t="s">
        <v>9531</v>
      </c>
      <c r="C5026" s="7">
        <v>541674</v>
      </c>
      <c r="D5026" s="7" t="s">
        <v>9532</v>
      </c>
      <c r="E5026" s="7" t="s">
        <v>933</v>
      </c>
    </row>
    <row r="5027" spans="2:5">
      <c r="B5027" s="7" t="s">
        <v>9533</v>
      </c>
      <c r="C5027" s="7">
        <v>541675</v>
      </c>
      <c r="D5027" s="7" t="s">
        <v>9534</v>
      </c>
      <c r="E5027" s="7" t="s">
        <v>933</v>
      </c>
    </row>
    <row r="5028" spans="2:5">
      <c r="B5028" s="7" t="s">
        <v>9535</v>
      </c>
      <c r="C5028" s="7">
        <v>541676</v>
      </c>
      <c r="D5028" s="7" t="s">
        <v>9536</v>
      </c>
      <c r="E5028" s="7" t="s">
        <v>933</v>
      </c>
    </row>
    <row r="5029" spans="2:5">
      <c r="B5029" s="7" t="s">
        <v>9537</v>
      </c>
      <c r="C5029" s="7">
        <v>541677</v>
      </c>
      <c r="D5029" s="7" t="s">
        <v>9538</v>
      </c>
      <c r="E5029" s="7" t="s">
        <v>933</v>
      </c>
    </row>
    <row r="5030" spans="2:5">
      <c r="B5030" s="7" t="s">
        <v>9539</v>
      </c>
      <c r="C5030" s="7">
        <v>541678</v>
      </c>
      <c r="D5030" s="7" t="s">
        <v>9540</v>
      </c>
      <c r="E5030" s="7" t="s">
        <v>933</v>
      </c>
    </row>
    <row r="5031" spans="2:5">
      <c r="B5031" s="7" t="s">
        <v>9541</v>
      </c>
      <c r="C5031" s="7">
        <v>541679</v>
      </c>
      <c r="D5031" s="7" t="s">
        <v>9542</v>
      </c>
      <c r="E5031" s="7" t="s">
        <v>933</v>
      </c>
    </row>
    <row r="5032" spans="2:5">
      <c r="B5032" s="7" t="s">
        <v>9543</v>
      </c>
      <c r="C5032" s="7">
        <v>541725</v>
      </c>
      <c r="D5032" s="7" t="s">
        <v>9544</v>
      </c>
      <c r="E5032" s="7" t="s">
        <v>933</v>
      </c>
    </row>
    <row r="5033" spans="2:5">
      <c r="B5033" s="7" t="s">
        <v>9545</v>
      </c>
      <c r="C5033" s="7">
        <v>541726</v>
      </c>
      <c r="D5033" s="7" t="s">
        <v>9546</v>
      </c>
      <c r="E5033" s="7" t="s">
        <v>933</v>
      </c>
    </row>
    <row r="5034" spans="2:5">
      <c r="B5034" s="7" t="s">
        <v>9547</v>
      </c>
      <c r="C5034" s="7">
        <v>541727</v>
      </c>
      <c r="D5034" s="7" t="s">
        <v>9548</v>
      </c>
      <c r="E5034" s="7" t="s">
        <v>933</v>
      </c>
    </row>
    <row r="5035" spans="2:5">
      <c r="B5035" s="7" t="s">
        <v>9549</v>
      </c>
      <c r="C5035" s="7">
        <v>541728</v>
      </c>
      <c r="D5035" s="7" t="s">
        <v>9550</v>
      </c>
      <c r="E5035" s="7" t="s">
        <v>933</v>
      </c>
    </row>
    <row r="5036" spans="2:5">
      <c r="B5036" s="7" t="s">
        <v>9551</v>
      </c>
      <c r="C5036" s="7">
        <v>541742</v>
      </c>
      <c r="D5036" s="7" t="s">
        <v>9552</v>
      </c>
      <c r="E5036" s="7" t="s">
        <v>933</v>
      </c>
    </row>
    <row r="5037" spans="2:5">
      <c r="B5037" s="7" t="s">
        <v>9553</v>
      </c>
      <c r="C5037" s="7">
        <v>541743</v>
      </c>
      <c r="D5037" s="7" t="s">
        <v>9554</v>
      </c>
      <c r="E5037" s="7" t="s">
        <v>933</v>
      </c>
    </row>
    <row r="5038" spans="2:5">
      <c r="B5038" s="7" t="s">
        <v>9555</v>
      </c>
      <c r="C5038" s="7">
        <v>541744</v>
      </c>
      <c r="D5038" s="7" t="s">
        <v>9556</v>
      </c>
      <c r="E5038" s="7" t="s">
        <v>933</v>
      </c>
    </row>
    <row r="5039" spans="2:5">
      <c r="B5039" s="7" t="s">
        <v>9557</v>
      </c>
      <c r="C5039" s="7">
        <v>541745</v>
      </c>
      <c r="D5039" s="7" t="s">
        <v>9558</v>
      </c>
      <c r="E5039" s="7" t="s">
        <v>933</v>
      </c>
    </row>
    <row r="5040" spans="2:5">
      <c r="B5040" s="7" t="s">
        <v>9559</v>
      </c>
      <c r="C5040" s="7">
        <v>541804</v>
      </c>
      <c r="D5040" s="7" t="s">
        <v>9560</v>
      </c>
      <c r="E5040" s="7" t="s">
        <v>933</v>
      </c>
    </row>
    <row r="5041" spans="2:5">
      <c r="B5041" s="7" t="s">
        <v>9561</v>
      </c>
      <c r="C5041" s="7">
        <v>541805</v>
      </c>
      <c r="D5041" s="7" t="s">
        <v>9562</v>
      </c>
      <c r="E5041" s="7" t="s">
        <v>933</v>
      </c>
    </row>
    <row r="5042" spans="2:5">
      <c r="B5042" s="7" t="s">
        <v>9563</v>
      </c>
      <c r="C5042" s="7">
        <v>541806</v>
      </c>
      <c r="D5042" s="7" t="s">
        <v>9564</v>
      </c>
      <c r="E5042" s="7" t="s">
        <v>933</v>
      </c>
    </row>
    <row r="5043" spans="2:5">
      <c r="B5043" s="7" t="s">
        <v>9565</v>
      </c>
      <c r="C5043" s="7">
        <v>541807</v>
      </c>
      <c r="D5043" s="7" t="s">
        <v>9566</v>
      </c>
      <c r="E5043" s="7" t="s">
        <v>933</v>
      </c>
    </row>
    <row r="5044" spans="2:5">
      <c r="B5044" s="7" t="s">
        <v>9567</v>
      </c>
      <c r="C5044" s="7">
        <v>541809</v>
      </c>
      <c r="D5044" s="7" t="s">
        <v>9568</v>
      </c>
      <c r="E5044" s="7" t="s">
        <v>933</v>
      </c>
    </row>
    <row r="5045" spans="2:5">
      <c r="B5045" s="7" t="s">
        <v>9569</v>
      </c>
      <c r="C5045" s="7">
        <v>541879</v>
      </c>
      <c r="D5045" s="7" t="s">
        <v>9570</v>
      </c>
      <c r="E5045" s="7" t="s">
        <v>933</v>
      </c>
    </row>
    <row r="5046" spans="2:5">
      <c r="B5046" s="7" t="s">
        <v>9571</v>
      </c>
      <c r="C5046" s="7">
        <v>541881</v>
      </c>
      <c r="D5046" s="7" t="s">
        <v>9572</v>
      </c>
      <c r="E5046" s="7" t="s">
        <v>933</v>
      </c>
    </row>
    <row r="5047" spans="2:5">
      <c r="B5047" s="7" t="s">
        <v>9573</v>
      </c>
      <c r="C5047" s="7">
        <v>541882</v>
      </c>
      <c r="D5047" s="7" t="s">
        <v>9574</v>
      </c>
      <c r="E5047" s="7" t="s">
        <v>933</v>
      </c>
    </row>
    <row r="5048" spans="2:5">
      <c r="B5048" s="7" t="s">
        <v>9575</v>
      </c>
      <c r="C5048" s="7">
        <v>541884</v>
      </c>
      <c r="D5048" s="7" t="s">
        <v>9576</v>
      </c>
      <c r="E5048" s="7" t="s">
        <v>933</v>
      </c>
    </row>
    <row r="5049" spans="2:5">
      <c r="B5049" s="7" t="s">
        <v>9577</v>
      </c>
      <c r="C5049" s="7">
        <v>541972</v>
      </c>
      <c r="D5049" s="7" t="s">
        <v>9578</v>
      </c>
      <c r="E5049" s="7" t="s">
        <v>933</v>
      </c>
    </row>
    <row r="5050" spans="2:5">
      <c r="B5050" s="7" t="s">
        <v>9579</v>
      </c>
      <c r="C5050" s="7">
        <v>541984</v>
      </c>
      <c r="D5050" s="7" t="s">
        <v>9580</v>
      </c>
      <c r="E5050" s="7" t="s">
        <v>933</v>
      </c>
    </row>
    <row r="5051" spans="2:5">
      <c r="B5051" s="7" t="s">
        <v>9581</v>
      </c>
      <c r="C5051" s="7">
        <v>541985</v>
      </c>
      <c r="D5051" s="7" t="s">
        <v>9582</v>
      </c>
      <c r="E5051" s="7" t="s">
        <v>933</v>
      </c>
    </row>
    <row r="5052" spans="2:5">
      <c r="B5052" s="7" t="s">
        <v>9583</v>
      </c>
      <c r="C5052" s="7">
        <v>541986</v>
      </c>
      <c r="D5052" s="7" t="s">
        <v>9584</v>
      </c>
      <c r="E5052" s="7" t="s">
        <v>933</v>
      </c>
    </row>
    <row r="5053" spans="2:5">
      <c r="B5053" s="7" t="s">
        <v>9585</v>
      </c>
      <c r="C5053" s="7">
        <v>541987</v>
      </c>
      <c r="D5053" s="7" t="s">
        <v>9586</v>
      </c>
      <c r="E5053" s="7" t="s">
        <v>933</v>
      </c>
    </row>
    <row r="5054" spans="2:5">
      <c r="B5054" s="7" t="s">
        <v>9587</v>
      </c>
      <c r="C5054" s="7">
        <v>542131</v>
      </c>
      <c r="D5054" s="7" t="s">
        <v>9588</v>
      </c>
      <c r="E5054" s="7" t="s">
        <v>933</v>
      </c>
    </row>
    <row r="5055" spans="2:5">
      <c r="B5055" s="7" t="s">
        <v>9589</v>
      </c>
      <c r="C5055" s="7">
        <v>542156</v>
      </c>
      <c r="D5055" s="7" t="s">
        <v>9590</v>
      </c>
      <c r="E5055" s="7" t="s">
        <v>933</v>
      </c>
    </row>
    <row r="5056" spans="2:5">
      <c r="B5056" s="7" t="s">
        <v>9591</v>
      </c>
      <c r="C5056" s="7">
        <v>542158</v>
      </c>
      <c r="D5056" s="7" t="s">
        <v>9592</v>
      </c>
      <c r="E5056" s="7" t="s">
        <v>933</v>
      </c>
    </row>
    <row r="5057" spans="2:5">
      <c r="B5057" s="7" t="s">
        <v>9593</v>
      </c>
      <c r="C5057" s="7">
        <v>542160</v>
      </c>
      <c r="D5057" s="7" t="s">
        <v>9594</v>
      </c>
      <c r="E5057" s="7" t="s">
        <v>933</v>
      </c>
    </row>
    <row r="5058" spans="2:5">
      <c r="B5058" s="7" t="s">
        <v>9595</v>
      </c>
      <c r="C5058" s="7">
        <v>542163</v>
      </c>
      <c r="D5058" s="7" t="s">
        <v>9596</v>
      </c>
      <c r="E5058" s="7" t="s">
        <v>933</v>
      </c>
    </row>
    <row r="5059" spans="2:5">
      <c r="B5059" s="7" t="s">
        <v>9597</v>
      </c>
      <c r="C5059" s="7">
        <v>542230</v>
      </c>
      <c r="D5059" s="7" t="s">
        <v>9598</v>
      </c>
      <c r="E5059" s="7" t="s">
        <v>933</v>
      </c>
    </row>
    <row r="5060" spans="2:5">
      <c r="B5060" s="7" t="s">
        <v>9599</v>
      </c>
      <c r="C5060" s="7">
        <v>542244</v>
      </c>
      <c r="D5060" s="7" t="s">
        <v>9600</v>
      </c>
      <c r="E5060" s="7" t="s">
        <v>933</v>
      </c>
    </row>
    <row r="5061" spans="2:5">
      <c r="B5061" s="7" t="s">
        <v>9601</v>
      </c>
      <c r="C5061" s="7">
        <v>542245</v>
      </c>
      <c r="D5061" s="7" t="s">
        <v>9602</v>
      </c>
      <c r="E5061" s="7" t="s">
        <v>933</v>
      </c>
    </row>
    <row r="5062" spans="2:5">
      <c r="B5062" s="7" t="s">
        <v>9603</v>
      </c>
      <c r="C5062" s="7">
        <v>542246</v>
      </c>
      <c r="D5062" s="7" t="s">
        <v>9604</v>
      </c>
      <c r="E5062" s="7" t="s">
        <v>933</v>
      </c>
    </row>
    <row r="5063" spans="2:5">
      <c r="B5063" s="7" t="s">
        <v>9605</v>
      </c>
      <c r="C5063" s="7">
        <v>542247</v>
      </c>
      <c r="D5063" s="7" t="s">
        <v>9606</v>
      </c>
      <c r="E5063" s="7" t="s">
        <v>933</v>
      </c>
    </row>
    <row r="5064" spans="2:5">
      <c r="B5064" s="7" t="s">
        <v>9607</v>
      </c>
      <c r="C5064" s="7">
        <v>542513</v>
      </c>
      <c r="D5064" s="7" t="s">
        <v>9608</v>
      </c>
      <c r="E5064" s="7" t="s">
        <v>933</v>
      </c>
    </row>
    <row r="5065" spans="2:5">
      <c r="B5065" s="7" t="s">
        <v>9609</v>
      </c>
      <c r="C5065" s="7">
        <v>542543</v>
      </c>
      <c r="D5065" s="7" t="s">
        <v>9610</v>
      </c>
      <c r="E5065" s="7" t="s">
        <v>933</v>
      </c>
    </row>
    <row r="5066" spans="2:5">
      <c r="B5066" s="7" t="s">
        <v>9611</v>
      </c>
      <c r="C5066" s="7">
        <v>542694</v>
      </c>
      <c r="D5066" s="7" t="s">
        <v>9612</v>
      </c>
      <c r="E5066" s="7" t="s">
        <v>2235</v>
      </c>
    </row>
    <row r="5067" spans="2:5">
      <c r="B5067" s="7" t="s">
        <v>9613</v>
      </c>
      <c r="C5067" s="7">
        <v>542721</v>
      </c>
      <c r="D5067" s="7" t="s">
        <v>9614</v>
      </c>
      <c r="E5067" s="7" t="s">
        <v>2235</v>
      </c>
    </row>
    <row r="5068" spans="2:5">
      <c r="B5068" s="7" t="s">
        <v>9615</v>
      </c>
      <c r="C5068" s="7">
        <v>542724</v>
      </c>
      <c r="D5068" s="7" t="s">
        <v>9616</v>
      </c>
      <c r="E5068" s="7" t="s">
        <v>2251</v>
      </c>
    </row>
    <row r="5069" spans="2:5">
      <c r="B5069" s="7" t="s">
        <v>9617</v>
      </c>
      <c r="C5069" s="7">
        <v>542725</v>
      </c>
      <c r="D5069" s="7" t="s">
        <v>9618</v>
      </c>
      <c r="E5069" s="7" t="s">
        <v>2327</v>
      </c>
    </row>
    <row r="5070" spans="2:5">
      <c r="B5070" s="7" t="s">
        <v>9619</v>
      </c>
      <c r="C5070" s="7">
        <v>542726</v>
      </c>
      <c r="D5070" s="7" t="s">
        <v>9620</v>
      </c>
      <c r="E5070" s="7" t="s">
        <v>2219</v>
      </c>
    </row>
    <row r="5071" spans="2:5">
      <c r="B5071" s="7" t="s">
        <v>9621</v>
      </c>
      <c r="C5071" s="7">
        <v>542727</v>
      </c>
      <c r="D5071" s="7" t="s">
        <v>9622</v>
      </c>
      <c r="E5071" s="7" t="s">
        <v>2214</v>
      </c>
    </row>
    <row r="5072" spans="2:5">
      <c r="B5072" s="7" t="s">
        <v>9623</v>
      </c>
      <c r="C5072" s="7">
        <v>542728</v>
      </c>
      <c r="D5072" s="7" t="s">
        <v>9624</v>
      </c>
      <c r="E5072" s="7" t="s">
        <v>2327</v>
      </c>
    </row>
    <row r="5073" spans="2:5">
      <c r="B5073" s="7" t="s">
        <v>9625</v>
      </c>
      <c r="C5073" s="7">
        <v>542729</v>
      </c>
      <c r="D5073" s="7" t="s">
        <v>9626</v>
      </c>
      <c r="E5073" s="7" t="s">
        <v>2228</v>
      </c>
    </row>
    <row r="5074" spans="2:5">
      <c r="B5074" s="7" t="s">
        <v>9627</v>
      </c>
      <c r="C5074" s="7">
        <v>542730</v>
      </c>
      <c r="D5074" s="7" t="s">
        <v>9628</v>
      </c>
      <c r="E5074" s="7" t="s">
        <v>933</v>
      </c>
    </row>
    <row r="5075" spans="2:5">
      <c r="B5075" s="7" t="s">
        <v>9629</v>
      </c>
      <c r="C5075" s="7">
        <v>542747</v>
      </c>
      <c r="D5075" s="7" t="s">
        <v>9630</v>
      </c>
      <c r="E5075" s="7" t="s">
        <v>933</v>
      </c>
    </row>
    <row r="5076" spans="2:5">
      <c r="B5076" s="7" t="s">
        <v>9631</v>
      </c>
      <c r="C5076" s="7">
        <v>542752</v>
      </c>
      <c r="D5076" s="7" t="s">
        <v>9632</v>
      </c>
      <c r="E5076" s="7" t="s">
        <v>3816</v>
      </c>
    </row>
    <row r="5077" spans="2:5">
      <c r="B5077" s="7" t="s">
        <v>9633</v>
      </c>
      <c r="C5077" s="7">
        <v>542753</v>
      </c>
      <c r="D5077" s="7" t="s">
        <v>9634</v>
      </c>
      <c r="E5077" s="7" t="s">
        <v>2247</v>
      </c>
    </row>
    <row r="5078" spans="2:5">
      <c r="B5078" s="7" t="s">
        <v>9635</v>
      </c>
      <c r="C5078" s="7">
        <v>542758</v>
      </c>
      <c r="D5078" s="7" t="s">
        <v>9636</v>
      </c>
      <c r="E5078" s="7" t="s">
        <v>933</v>
      </c>
    </row>
    <row r="5079" spans="2:5">
      <c r="B5079" s="7" t="s">
        <v>9637</v>
      </c>
      <c r="C5079" s="7">
        <v>542759</v>
      </c>
      <c r="D5079" s="7" t="s">
        <v>9638</v>
      </c>
      <c r="E5079" s="7" t="s">
        <v>2230</v>
      </c>
    </row>
    <row r="5080" spans="2:5">
      <c r="B5080" s="7" t="s">
        <v>9639</v>
      </c>
      <c r="C5080" s="7">
        <v>542760</v>
      </c>
      <c r="D5080" s="7" t="s">
        <v>9640</v>
      </c>
      <c r="E5080" s="7" t="s">
        <v>2256</v>
      </c>
    </row>
    <row r="5081" spans="2:5">
      <c r="B5081" s="7" t="s">
        <v>9641</v>
      </c>
      <c r="C5081" s="7">
        <v>542765</v>
      </c>
      <c r="D5081" s="7" t="s">
        <v>9642</v>
      </c>
      <c r="E5081" s="7" t="s">
        <v>3380</v>
      </c>
    </row>
    <row r="5082" spans="2:5">
      <c r="B5082" s="7" t="s">
        <v>9643</v>
      </c>
      <c r="C5082" s="7">
        <v>542770</v>
      </c>
      <c r="D5082" s="7" t="s">
        <v>9644</v>
      </c>
      <c r="E5082" s="7" t="s">
        <v>2199</v>
      </c>
    </row>
    <row r="5083" spans="2:5">
      <c r="B5083" s="7" t="s">
        <v>9645</v>
      </c>
      <c r="C5083" s="7">
        <v>542771</v>
      </c>
      <c r="D5083" s="7" t="s">
        <v>9646</v>
      </c>
      <c r="E5083" s="7" t="s">
        <v>2395</v>
      </c>
    </row>
    <row r="5084" spans="2:5">
      <c r="B5084" s="7" t="s">
        <v>9647</v>
      </c>
      <c r="C5084" s="7">
        <v>542772</v>
      </c>
      <c r="D5084" s="7" t="s">
        <v>9648</v>
      </c>
      <c r="E5084" s="7" t="s">
        <v>2196</v>
      </c>
    </row>
    <row r="5085" spans="2:5">
      <c r="B5085" s="7" t="s">
        <v>9649</v>
      </c>
      <c r="C5085" s="7">
        <v>542773</v>
      </c>
      <c r="D5085" s="7" t="s">
        <v>9650</v>
      </c>
      <c r="E5085" s="7" t="s">
        <v>2196</v>
      </c>
    </row>
    <row r="5086" spans="2:5">
      <c r="B5086" s="7" t="s">
        <v>9651</v>
      </c>
      <c r="C5086" s="7">
        <v>542774</v>
      </c>
      <c r="D5086" s="7" t="s">
        <v>9652</v>
      </c>
      <c r="E5086" s="7" t="s">
        <v>2230</v>
      </c>
    </row>
    <row r="5087" spans="2:5">
      <c r="B5087" s="7" t="s">
        <v>9653</v>
      </c>
      <c r="C5087" s="7">
        <v>542801</v>
      </c>
      <c r="D5087" s="7" t="s">
        <v>9654</v>
      </c>
      <c r="E5087" s="7" t="s">
        <v>2221</v>
      </c>
    </row>
    <row r="5088" spans="2:5">
      <c r="B5088" s="7" t="s">
        <v>9655</v>
      </c>
      <c r="C5088" s="7">
        <v>542802</v>
      </c>
      <c r="D5088" s="7" t="s">
        <v>9656</v>
      </c>
      <c r="E5088" s="7" t="s">
        <v>2196</v>
      </c>
    </row>
    <row r="5089" spans="2:5">
      <c r="B5089" s="7" t="s">
        <v>9657</v>
      </c>
      <c r="C5089" s="7">
        <v>542803</v>
      </c>
      <c r="D5089" s="7" t="s">
        <v>9658</v>
      </c>
      <c r="E5089" s="7" t="s">
        <v>2235</v>
      </c>
    </row>
    <row r="5090" spans="2:5">
      <c r="B5090" s="7" t="s">
        <v>9659</v>
      </c>
      <c r="C5090" s="7">
        <v>542804</v>
      </c>
      <c r="D5090" s="7" t="s">
        <v>9660</v>
      </c>
      <c r="E5090" s="7" t="s">
        <v>933</v>
      </c>
    </row>
    <row r="5091" spans="2:5">
      <c r="B5091" s="7" t="s">
        <v>9661</v>
      </c>
      <c r="C5091" s="7">
        <v>542805</v>
      </c>
      <c r="D5091" s="7" t="s">
        <v>9662</v>
      </c>
      <c r="E5091" s="7" t="s">
        <v>933</v>
      </c>
    </row>
    <row r="5092" spans="2:5">
      <c r="B5092" s="7" t="s">
        <v>9663</v>
      </c>
      <c r="C5092" s="7">
        <v>542806</v>
      </c>
      <c r="D5092" s="7" t="s">
        <v>9664</v>
      </c>
      <c r="E5092" s="7" t="s">
        <v>933</v>
      </c>
    </row>
    <row r="5093" spans="2:5">
      <c r="B5093" s="7" t="s">
        <v>9665</v>
      </c>
      <c r="C5093" s="7">
        <v>542807</v>
      </c>
      <c r="D5093" s="7" t="s">
        <v>9666</v>
      </c>
      <c r="E5093" s="7" t="s">
        <v>933</v>
      </c>
    </row>
    <row r="5094" spans="2:5">
      <c r="B5094" s="7" t="s">
        <v>9667</v>
      </c>
      <c r="C5094" s="7">
        <v>542808</v>
      </c>
      <c r="D5094" s="7" t="s">
        <v>9668</v>
      </c>
      <c r="E5094" s="7" t="s">
        <v>933</v>
      </c>
    </row>
    <row r="5095" spans="2:5">
      <c r="B5095" s="7" t="s">
        <v>9669</v>
      </c>
      <c r="C5095" s="7">
        <v>542809</v>
      </c>
      <c r="D5095" s="7" t="s">
        <v>9670</v>
      </c>
      <c r="E5095" s="7" t="s">
        <v>933</v>
      </c>
    </row>
    <row r="5096" spans="2:5">
      <c r="B5096" s="7" t="s">
        <v>9671</v>
      </c>
      <c r="C5096" s="7">
        <v>542810</v>
      </c>
      <c r="D5096" s="7" t="s">
        <v>9672</v>
      </c>
      <c r="E5096" s="7" t="s">
        <v>933</v>
      </c>
    </row>
    <row r="5097" spans="2:5">
      <c r="B5097" s="7" t="s">
        <v>9673</v>
      </c>
      <c r="C5097" s="7">
        <v>542811</v>
      </c>
      <c r="D5097" s="7" t="s">
        <v>9674</v>
      </c>
      <c r="E5097" s="7" t="s">
        <v>933</v>
      </c>
    </row>
    <row r="5098" spans="2:5">
      <c r="B5098" s="7" t="s">
        <v>9675</v>
      </c>
      <c r="C5098" s="7">
        <v>542812</v>
      </c>
      <c r="D5098" s="7" t="s">
        <v>9676</v>
      </c>
      <c r="E5098" s="7" t="s">
        <v>2373</v>
      </c>
    </row>
    <row r="5099" spans="2:5">
      <c r="B5099" s="7" t="s">
        <v>9677</v>
      </c>
      <c r="C5099" s="7">
        <v>542813</v>
      </c>
      <c r="D5099" s="7" t="s">
        <v>9678</v>
      </c>
      <c r="E5099" s="7" t="s">
        <v>933</v>
      </c>
    </row>
    <row r="5100" spans="2:5">
      <c r="B5100" s="7" t="s">
        <v>9679</v>
      </c>
      <c r="C5100" s="7">
        <v>542814</v>
      </c>
      <c r="D5100" s="7" t="s">
        <v>9680</v>
      </c>
      <c r="E5100" s="7" t="s">
        <v>933</v>
      </c>
    </row>
    <row r="5101" spans="2:5">
      <c r="B5101" s="7" t="s">
        <v>9681</v>
      </c>
      <c r="C5101" s="7">
        <v>542815</v>
      </c>
      <c r="D5101" s="7" t="s">
        <v>9682</v>
      </c>
      <c r="E5101" s="7" t="s">
        <v>933</v>
      </c>
    </row>
    <row r="5102" spans="2:5">
      <c r="B5102" s="7" t="s">
        <v>9683</v>
      </c>
      <c r="C5102" s="7">
        <v>542816</v>
      </c>
      <c r="D5102" s="7" t="s">
        <v>9684</v>
      </c>
      <c r="E5102" s="7" t="s">
        <v>933</v>
      </c>
    </row>
    <row r="5103" spans="2:5">
      <c r="B5103" s="7" t="s">
        <v>9685</v>
      </c>
      <c r="C5103" s="7">
        <v>542817</v>
      </c>
      <c r="D5103" s="7" t="s">
        <v>9686</v>
      </c>
      <c r="E5103" s="7" t="s">
        <v>933</v>
      </c>
    </row>
    <row r="5104" spans="2:5">
      <c r="B5104" s="7" t="s">
        <v>9687</v>
      </c>
      <c r="C5104" s="7">
        <v>542818</v>
      </c>
      <c r="D5104" s="7" t="s">
        <v>9688</v>
      </c>
      <c r="E5104" s="7" t="s">
        <v>933</v>
      </c>
    </row>
    <row r="5105" spans="2:5">
      <c r="B5105" s="7" t="s">
        <v>9689</v>
      </c>
      <c r="C5105" s="7">
        <v>542819</v>
      </c>
      <c r="D5105" s="7" t="s">
        <v>9690</v>
      </c>
      <c r="E5105" s="7" t="s">
        <v>933</v>
      </c>
    </row>
    <row r="5106" spans="2:5">
      <c r="B5106" s="7" t="s">
        <v>9691</v>
      </c>
      <c r="C5106" s="7">
        <v>542820</v>
      </c>
      <c r="D5106" s="7" t="s">
        <v>9692</v>
      </c>
      <c r="E5106" s="7" t="s">
        <v>933</v>
      </c>
    </row>
    <row r="5107" spans="2:5">
      <c r="B5107" s="7" t="s">
        <v>9693</v>
      </c>
      <c r="C5107" s="7">
        <v>542830</v>
      </c>
      <c r="D5107" s="7" t="s">
        <v>9694</v>
      </c>
      <c r="E5107" s="7" t="s">
        <v>3216</v>
      </c>
    </row>
    <row r="5108" spans="2:5">
      <c r="B5108" s="7" t="s">
        <v>9695</v>
      </c>
      <c r="C5108" s="7">
        <v>542836</v>
      </c>
      <c r="D5108" s="7" t="s">
        <v>9696</v>
      </c>
      <c r="E5108" s="7" t="s">
        <v>933</v>
      </c>
    </row>
    <row r="5109" spans="2:5">
      <c r="B5109" s="7" t="s">
        <v>9697</v>
      </c>
      <c r="C5109" s="7">
        <v>542837</v>
      </c>
      <c r="D5109" s="7" t="s">
        <v>9698</v>
      </c>
      <c r="E5109" s="7" t="s">
        <v>933</v>
      </c>
    </row>
    <row r="5110" spans="2:5">
      <c r="B5110" s="7" t="s">
        <v>9699</v>
      </c>
      <c r="C5110" s="7">
        <v>542838</v>
      </c>
      <c r="D5110" s="7" t="s">
        <v>9700</v>
      </c>
      <c r="E5110" s="7" t="s">
        <v>933</v>
      </c>
    </row>
    <row r="5111" spans="2:5">
      <c r="B5111" s="7" t="s">
        <v>9701</v>
      </c>
      <c r="C5111" s="7">
        <v>542839</v>
      </c>
      <c r="D5111" s="7" t="s">
        <v>9702</v>
      </c>
      <c r="E5111" s="7" t="s">
        <v>933</v>
      </c>
    </row>
    <row r="5112" spans="2:5">
      <c r="B5112" s="7" t="s">
        <v>9703</v>
      </c>
      <c r="C5112" s="7">
        <v>542840</v>
      </c>
      <c r="D5112" s="7" t="s">
        <v>9704</v>
      </c>
      <c r="E5112" s="7" t="s">
        <v>933</v>
      </c>
    </row>
    <row r="5113" spans="2:5">
      <c r="B5113" s="7" t="s">
        <v>9705</v>
      </c>
      <c r="C5113" s="7">
        <v>542841</v>
      </c>
      <c r="D5113" s="7" t="s">
        <v>9706</v>
      </c>
      <c r="E5113" s="7" t="s">
        <v>933</v>
      </c>
    </row>
    <row r="5114" spans="2:5">
      <c r="B5114" s="7" t="s">
        <v>9707</v>
      </c>
      <c r="C5114" s="7">
        <v>542842</v>
      </c>
      <c r="D5114" s="7" t="s">
        <v>9708</v>
      </c>
      <c r="E5114" s="7" t="s">
        <v>933</v>
      </c>
    </row>
    <row r="5115" spans="2:5">
      <c r="B5115" s="7" t="s">
        <v>9709</v>
      </c>
      <c r="C5115" s="7">
        <v>542843</v>
      </c>
      <c r="D5115" s="7" t="s">
        <v>9710</v>
      </c>
      <c r="E5115" s="7" t="s">
        <v>933</v>
      </c>
    </row>
    <row r="5116" spans="2:5">
      <c r="B5116" s="7" t="s">
        <v>9711</v>
      </c>
      <c r="C5116" s="7">
        <v>542844</v>
      </c>
      <c r="D5116" s="7" t="s">
        <v>9712</v>
      </c>
      <c r="E5116" s="7" t="s">
        <v>933</v>
      </c>
    </row>
    <row r="5117" spans="2:5">
      <c r="B5117" s="7" t="s">
        <v>9713</v>
      </c>
      <c r="C5117" s="7">
        <v>542845</v>
      </c>
      <c r="D5117" s="7" t="s">
        <v>9714</v>
      </c>
      <c r="E5117" s="7" t="s">
        <v>933</v>
      </c>
    </row>
    <row r="5118" spans="2:5">
      <c r="B5118" s="7" t="s">
        <v>9715</v>
      </c>
      <c r="C5118" s="7">
        <v>542846</v>
      </c>
      <c r="D5118" s="7" t="s">
        <v>9716</v>
      </c>
      <c r="E5118" s="7" t="s">
        <v>933</v>
      </c>
    </row>
    <row r="5119" spans="2:5">
      <c r="B5119" s="7" t="s">
        <v>9717</v>
      </c>
      <c r="C5119" s="7">
        <v>542847</v>
      </c>
      <c r="D5119" s="7" t="s">
        <v>9718</v>
      </c>
      <c r="E5119" s="7" t="s">
        <v>933</v>
      </c>
    </row>
    <row r="5120" spans="2:5">
      <c r="B5120" s="7" t="s">
        <v>9719</v>
      </c>
      <c r="C5120" s="7">
        <v>542848</v>
      </c>
      <c r="D5120" s="7" t="s">
        <v>9720</v>
      </c>
      <c r="E5120" s="7" t="s">
        <v>933</v>
      </c>
    </row>
    <row r="5121" spans="2:5">
      <c r="B5121" s="7" t="s">
        <v>9721</v>
      </c>
      <c r="C5121" s="7">
        <v>542849</v>
      </c>
      <c r="D5121" s="7" t="s">
        <v>9722</v>
      </c>
      <c r="E5121" s="7" t="s">
        <v>933</v>
      </c>
    </row>
    <row r="5122" spans="2:5">
      <c r="B5122" s="7" t="s">
        <v>9723</v>
      </c>
      <c r="C5122" s="7">
        <v>542850</v>
      </c>
      <c r="D5122" s="7" t="s">
        <v>9724</v>
      </c>
      <c r="E5122" s="7" t="s">
        <v>2327</v>
      </c>
    </row>
    <row r="5123" spans="2:5">
      <c r="B5123" s="7" t="s">
        <v>9725</v>
      </c>
      <c r="C5123" s="7">
        <v>542851</v>
      </c>
      <c r="D5123" s="7" t="s">
        <v>9726</v>
      </c>
      <c r="E5123" s="7" t="s">
        <v>2297</v>
      </c>
    </row>
    <row r="5124" spans="2:5">
      <c r="B5124" s="7" t="s">
        <v>9727</v>
      </c>
      <c r="C5124" s="7">
        <v>542852</v>
      </c>
      <c r="D5124" s="7" t="s">
        <v>9728</v>
      </c>
      <c r="E5124" s="7" t="s">
        <v>2912</v>
      </c>
    </row>
    <row r="5125" spans="2:5">
      <c r="B5125" s="7" t="s">
        <v>9729</v>
      </c>
      <c r="C5125" s="7">
        <v>542857</v>
      </c>
      <c r="D5125" s="7" t="s">
        <v>9730</v>
      </c>
      <c r="E5125" s="7" t="s">
        <v>2708</v>
      </c>
    </row>
    <row r="5126" spans="2:5">
      <c r="B5126" s="7" t="s">
        <v>9731</v>
      </c>
      <c r="C5126" s="7">
        <v>542862</v>
      </c>
      <c r="D5126" s="7" t="s">
        <v>9732</v>
      </c>
      <c r="E5126" s="7" t="s">
        <v>2228</v>
      </c>
    </row>
    <row r="5127" spans="2:5">
      <c r="B5127" s="7" t="s">
        <v>9733</v>
      </c>
      <c r="C5127" s="7">
        <v>542863</v>
      </c>
      <c r="D5127" s="7" t="s">
        <v>9734</v>
      </c>
      <c r="E5127" s="7" t="s">
        <v>933</v>
      </c>
    </row>
    <row r="5128" spans="2:5">
      <c r="B5128" s="7" t="s">
        <v>9735</v>
      </c>
      <c r="C5128" s="7">
        <v>542864</v>
      </c>
      <c r="D5128" s="7" t="s">
        <v>9736</v>
      </c>
      <c r="E5128" s="7" t="s">
        <v>2299</v>
      </c>
    </row>
    <row r="5129" spans="2:5">
      <c r="B5129" s="7" t="s">
        <v>9737</v>
      </c>
      <c r="C5129" s="7">
        <v>542865</v>
      </c>
      <c r="D5129" s="7" t="s">
        <v>9738</v>
      </c>
      <c r="E5129" s="7" t="s">
        <v>2408</v>
      </c>
    </row>
    <row r="5130" spans="2:5">
      <c r="B5130" s="7" t="s">
        <v>9739</v>
      </c>
      <c r="C5130" s="7">
        <v>542866</v>
      </c>
      <c r="D5130" s="7" t="s">
        <v>9740</v>
      </c>
      <c r="E5130" s="7" t="s">
        <v>2196</v>
      </c>
    </row>
    <row r="5131" spans="2:5">
      <c r="B5131" s="7" t="s">
        <v>9741</v>
      </c>
      <c r="C5131" s="7">
        <v>542867</v>
      </c>
      <c r="D5131" s="7" t="s">
        <v>9742</v>
      </c>
      <c r="E5131" s="7" t="s">
        <v>2531</v>
      </c>
    </row>
    <row r="5132" spans="2:5">
      <c r="B5132" s="7" t="s">
        <v>9743</v>
      </c>
      <c r="C5132" s="7">
        <v>542904</v>
      </c>
      <c r="D5132" s="7" t="s">
        <v>9744</v>
      </c>
      <c r="E5132" s="7" t="s">
        <v>2531</v>
      </c>
    </row>
    <row r="5133" spans="2:5">
      <c r="B5133" s="7" t="s">
        <v>9745</v>
      </c>
      <c r="C5133" s="7">
        <v>542905</v>
      </c>
      <c r="D5133" s="7" t="s">
        <v>9746</v>
      </c>
      <c r="E5133" s="7" t="s">
        <v>2511</v>
      </c>
    </row>
    <row r="5134" spans="2:5">
      <c r="B5134" s="7" t="s">
        <v>9747</v>
      </c>
      <c r="C5134" s="7">
        <v>542906</v>
      </c>
      <c r="D5134" s="7" t="s">
        <v>9748</v>
      </c>
      <c r="E5134" s="7" t="s">
        <v>2230</v>
      </c>
    </row>
    <row r="5135" spans="2:5">
      <c r="B5135" s="7" t="s">
        <v>9749</v>
      </c>
      <c r="C5135" s="7">
        <v>542907</v>
      </c>
      <c r="D5135" s="7" t="s">
        <v>9750</v>
      </c>
      <c r="E5135" s="7" t="s">
        <v>2333</v>
      </c>
    </row>
    <row r="5136" spans="2:5">
      <c r="B5136" s="7" t="s">
        <v>9751</v>
      </c>
      <c r="C5136" s="7">
        <v>542910</v>
      </c>
      <c r="D5136" s="7" t="s">
        <v>9752</v>
      </c>
      <c r="E5136" s="7" t="s">
        <v>2648</v>
      </c>
    </row>
    <row r="5137" spans="2:5">
      <c r="B5137" s="7" t="s">
        <v>9753</v>
      </c>
      <c r="C5137" s="7">
        <v>542911</v>
      </c>
      <c r="D5137" s="7" t="s">
        <v>9754</v>
      </c>
      <c r="E5137" s="7" t="s">
        <v>2230</v>
      </c>
    </row>
    <row r="5138" spans="2:5">
      <c r="B5138" s="7" t="s">
        <v>9755</v>
      </c>
      <c r="C5138" s="7">
        <v>542918</v>
      </c>
      <c r="D5138" s="7" t="s">
        <v>9756</v>
      </c>
      <c r="E5138" s="7" t="s">
        <v>2402</v>
      </c>
    </row>
    <row r="5139" spans="2:5">
      <c r="B5139" s="7" t="s">
        <v>9757</v>
      </c>
      <c r="C5139" s="7">
        <v>542919</v>
      </c>
      <c r="D5139" s="7" t="s">
        <v>9758</v>
      </c>
      <c r="E5139" s="7" t="s">
        <v>2402</v>
      </c>
    </row>
    <row r="5140" spans="2:5">
      <c r="B5140" s="7" t="s">
        <v>9759</v>
      </c>
      <c r="C5140" s="7">
        <v>542920</v>
      </c>
      <c r="D5140" s="7" t="s">
        <v>9760</v>
      </c>
      <c r="E5140" s="7" t="s">
        <v>2357</v>
      </c>
    </row>
    <row r="5141" spans="2:5">
      <c r="B5141" s="7" t="s">
        <v>9761</v>
      </c>
      <c r="C5141" s="7">
        <v>542921</v>
      </c>
      <c r="D5141" s="7" t="s">
        <v>9762</v>
      </c>
      <c r="E5141" s="7" t="s">
        <v>933</v>
      </c>
    </row>
    <row r="5142" spans="2:5">
      <c r="B5142" s="7" t="s">
        <v>9763</v>
      </c>
      <c r="C5142" s="7">
        <v>542922</v>
      </c>
      <c r="D5142" s="7" t="s">
        <v>9764</v>
      </c>
      <c r="E5142" s="7" t="s">
        <v>933</v>
      </c>
    </row>
    <row r="5143" spans="2:5">
      <c r="B5143" s="7" t="s">
        <v>9765</v>
      </c>
      <c r="C5143" s="7">
        <v>542923</v>
      </c>
      <c r="D5143" s="7" t="s">
        <v>9766</v>
      </c>
      <c r="E5143" s="7" t="s">
        <v>2199</v>
      </c>
    </row>
    <row r="5144" spans="2:5">
      <c r="B5144" s="7" t="s">
        <v>9767</v>
      </c>
      <c r="C5144" s="7">
        <v>542924</v>
      </c>
      <c r="D5144" s="7" t="s">
        <v>9768</v>
      </c>
      <c r="E5144" s="7" t="s">
        <v>2202</v>
      </c>
    </row>
    <row r="5145" spans="2:5">
      <c r="B5145" s="7" t="s">
        <v>9769</v>
      </c>
      <c r="C5145" s="7">
        <v>542931</v>
      </c>
      <c r="D5145" s="7" t="s">
        <v>9770</v>
      </c>
      <c r="E5145" s="7" t="s">
        <v>2230</v>
      </c>
    </row>
    <row r="5146" spans="2:5">
      <c r="B5146" s="7" t="s">
        <v>9771</v>
      </c>
      <c r="C5146" s="7">
        <v>542932</v>
      </c>
      <c r="D5146" s="7" t="s">
        <v>9772</v>
      </c>
      <c r="E5146" s="7" t="s">
        <v>2693</v>
      </c>
    </row>
    <row r="5147" spans="2:5">
      <c r="B5147" s="7" t="s">
        <v>9773</v>
      </c>
      <c r="C5147" s="7">
        <v>542933</v>
      </c>
      <c r="D5147" s="7" t="s">
        <v>9774</v>
      </c>
      <c r="E5147" s="7" t="s">
        <v>3452</v>
      </c>
    </row>
    <row r="5148" spans="2:5">
      <c r="B5148" s="7" t="s">
        <v>9775</v>
      </c>
      <c r="C5148" s="7">
        <v>542934</v>
      </c>
      <c r="D5148" s="7" t="s">
        <v>9776</v>
      </c>
      <c r="E5148" s="7" t="s">
        <v>2251</v>
      </c>
    </row>
    <row r="5149" spans="2:5">
      <c r="B5149" s="7" t="s">
        <v>9777</v>
      </c>
      <c r="C5149" s="7">
        <v>542935</v>
      </c>
      <c r="D5149" s="7" t="s">
        <v>9778</v>
      </c>
      <c r="E5149" s="7" t="s">
        <v>2273</v>
      </c>
    </row>
    <row r="5150" spans="2:5">
      <c r="B5150" s="7" t="s">
        <v>9779</v>
      </c>
      <c r="C5150" s="7">
        <v>542938</v>
      </c>
      <c r="D5150" s="7" t="s">
        <v>9780</v>
      </c>
      <c r="E5150" s="7" t="s">
        <v>2620</v>
      </c>
    </row>
    <row r="5151" spans="2:5">
      <c r="B5151" s="7" t="s">
        <v>9781</v>
      </c>
      <c r="C5151" s="7">
        <v>543064</v>
      </c>
      <c r="D5151" s="7" t="s">
        <v>9782</v>
      </c>
      <c r="E5151" s="7" t="s">
        <v>2251</v>
      </c>
    </row>
    <row r="5152" spans="2:5">
      <c r="B5152" s="7" t="s">
        <v>9783</v>
      </c>
      <c r="C5152" s="7">
        <v>543065</v>
      </c>
      <c r="D5152" s="7" t="s">
        <v>9784</v>
      </c>
      <c r="E5152" s="7" t="s">
        <v>2398</v>
      </c>
    </row>
    <row r="5153" spans="2:5">
      <c r="B5153" s="7" t="s">
        <v>9785</v>
      </c>
      <c r="C5153" s="7">
        <v>543066</v>
      </c>
      <c r="D5153" s="7" t="s">
        <v>9786</v>
      </c>
      <c r="E5153" s="7" t="s">
        <v>2230</v>
      </c>
    </row>
    <row r="5154" spans="2:5">
      <c r="B5154" s="7" t="s">
        <v>9787</v>
      </c>
      <c r="C5154" s="7">
        <v>543144</v>
      </c>
      <c r="D5154" s="7" t="s">
        <v>9788</v>
      </c>
      <c r="E5154" s="7" t="s">
        <v>933</v>
      </c>
    </row>
    <row r="5155" spans="2:5">
      <c r="B5155" s="7" t="s">
        <v>9789</v>
      </c>
      <c r="C5155" s="7">
        <v>543145</v>
      </c>
      <c r="D5155" s="7" t="s">
        <v>9790</v>
      </c>
      <c r="E5155" s="7" t="s">
        <v>933</v>
      </c>
    </row>
    <row r="5156" spans="2:5">
      <c r="B5156" s="7" t="s">
        <v>9787</v>
      </c>
      <c r="C5156" s="7">
        <v>543146</v>
      </c>
      <c r="D5156" s="7" t="s">
        <v>9791</v>
      </c>
      <c r="E5156" s="7" t="s">
        <v>933</v>
      </c>
    </row>
    <row r="5157" spans="2:5">
      <c r="B5157" s="7" t="s">
        <v>9792</v>
      </c>
      <c r="C5157" s="7">
        <v>543147</v>
      </c>
      <c r="D5157" s="7" t="s">
        <v>9793</v>
      </c>
      <c r="E5157" s="7" t="s">
        <v>933</v>
      </c>
    </row>
    <row r="5158" spans="2:5">
      <c r="B5158" s="7" t="s">
        <v>9792</v>
      </c>
      <c r="C5158" s="7">
        <v>543148</v>
      </c>
      <c r="D5158" s="7" t="s">
        <v>9794</v>
      </c>
      <c r="E5158" s="7" t="s">
        <v>933</v>
      </c>
    </row>
    <row r="5159" spans="2:5">
      <c r="B5159" s="7" t="s">
        <v>9795</v>
      </c>
      <c r="C5159" s="7">
        <v>543149</v>
      </c>
      <c r="D5159" s="7" t="s">
        <v>9796</v>
      </c>
      <c r="E5159" s="7" t="s">
        <v>933</v>
      </c>
    </row>
    <row r="5160" spans="2:5">
      <c r="B5160" s="7" t="s">
        <v>9797</v>
      </c>
      <c r="C5160" s="7">
        <v>543150</v>
      </c>
      <c r="D5160" s="7" t="s">
        <v>9798</v>
      </c>
      <c r="E5160" s="7" t="s">
        <v>933</v>
      </c>
    </row>
    <row r="5161" spans="2:5">
      <c r="B5161" s="7" t="s">
        <v>9799</v>
      </c>
      <c r="C5161" s="7">
        <v>543151</v>
      </c>
      <c r="D5161" s="7" t="s">
        <v>9800</v>
      </c>
      <c r="E5161" s="7" t="s">
        <v>933</v>
      </c>
    </row>
    <row r="5162" spans="2:5">
      <c r="B5162" s="7" t="s">
        <v>9801</v>
      </c>
      <c r="C5162" s="7">
        <v>543152</v>
      </c>
      <c r="D5162" s="7" t="s">
        <v>9802</v>
      </c>
      <c r="E5162" s="7" t="s">
        <v>933</v>
      </c>
    </row>
    <row r="5163" spans="2:5">
      <c r="B5163" s="7" t="s">
        <v>9803</v>
      </c>
      <c r="C5163" s="7">
        <v>543153</v>
      </c>
      <c r="D5163" s="7" t="s">
        <v>9804</v>
      </c>
      <c r="E5163" s="7" t="s">
        <v>933</v>
      </c>
    </row>
    <row r="5164" spans="2:5">
      <c r="B5164" s="7" t="s">
        <v>9801</v>
      </c>
      <c r="C5164" s="7">
        <v>543154</v>
      </c>
      <c r="D5164" s="7" t="s">
        <v>9805</v>
      </c>
      <c r="E5164" s="7" t="s">
        <v>933</v>
      </c>
    </row>
    <row r="5165" spans="2:5">
      <c r="B5165" s="7" t="s">
        <v>9806</v>
      </c>
      <c r="C5165" s="7">
        <v>543155</v>
      </c>
      <c r="D5165" s="7" t="s">
        <v>9807</v>
      </c>
      <c r="E5165" s="7" t="s">
        <v>933</v>
      </c>
    </row>
    <row r="5166" spans="2:5">
      <c r="B5166" s="7" t="s">
        <v>9808</v>
      </c>
      <c r="C5166" s="7">
        <v>543156</v>
      </c>
      <c r="D5166" s="7" t="s">
        <v>9809</v>
      </c>
      <c r="E5166" s="7" t="s">
        <v>933</v>
      </c>
    </row>
    <row r="5167" spans="2:5">
      <c r="B5167" s="7" t="s">
        <v>9806</v>
      </c>
      <c r="C5167" s="7">
        <v>543168</v>
      </c>
      <c r="D5167" s="7" t="s">
        <v>9810</v>
      </c>
      <c r="E5167" s="7" t="s">
        <v>933</v>
      </c>
    </row>
    <row r="5168" spans="2:5">
      <c r="B5168" s="7" t="s">
        <v>9808</v>
      </c>
      <c r="C5168" s="7">
        <v>543169</v>
      </c>
      <c r="D5168" s="7" t="s">
        <v>9811</v>
      </c>
      <c r="E5168" s="7" t="s">
        <v>933</v>
      </c>
    </row>
    <row r="5169" spans="2:5">
      <c r="B5169" s="7" t="s">
        <v>9789</v>
      </c>
      <c r="C5169" s="7">
        <v>543170</v>
      </c>
      <c r="D5169" s="7" t="s">
        <v>9812</v>
      </c>
      <c r="E5169" s="7" t="s">
        <v>933</v>
      </c>
    </row>
    <row r="5170" spans="2:5">
      <c r="B5170" s="7" t="s">
        <v>9813</v>
      </c>
      <c r="C5170" s="7">
        <v>543171</v>
      </c>
      <c r="D5170" s="7" t="s">
        <v>9814</v>
      </c>
      <c r="E5170" s="7" t="s">
        <v>2327</v>
      </c>
    </row>
    <row r="5171" spans="2:5">
      <c r="B5171" s="7" t="s">
        <v>9815</v>
      </c>
      <c r="C5171" s="7">
        <v>543172</v>
      </c>
      <c r="D5171" s="7" t="s">
        <v>9816</v>
      </c>
      <c r="E5171" s="7" t="s">
        <v>2221</v>
      </c>
    </row>
    <row r="5172" spans="2:5">
      <c r="B5172" s="7" t="s">
        <v>9817</v>
      </c>
      <c r="C5172" s="7">
        <v>543173</v>
      </c>
      <c r="D5172" s="7" t="s">
        <v>9818</v>
      </c>
      <c r="E5172" s="7" t="s">
        <v>933</v>
      </c>
    </row>
    <row r="5173" spans="2:5">
      <c r="B5173" s="7" t="s">
        <v>9819</v>
      </c>
      <c r="C5173" s="7">
        <v>543174</v>
      </c>
      <c r="D5173" s="7" t="s">
        <v>9820</v>
      </c>
      <c r="E5173" s="7" t="s">
        <v>933</v>
      </c>
    </row>
    <row r="5174" spans="2:5">
      <c r="B5174" s="7" t="s">
        <v>9821</v>
      </c>
      <c r="C5174" s="7">
        <v>543175</v>
      </c>
      <c r="D5174" s="7" t="s">
        <v>9822</v>
      </c>
      <c r="E5174" s="7" t="s">
        <v>933</v>
      </c>
    </row>
    <row r="5175" spans="2:5">
      <c r="B5175" s="7" t="s">
        <v>9823</v>
      </c>
      <c r="C5175" s="7">
        <v>543176</v>
      </c>
      <c r="D5175" s="7" t="s">
        <v>9824</v>
      </c>
      <c r="E5175" s="7" t="s">
        <v>933</v>
      </c>
    </row>
    <row r="5176" spans="2:5">
      <c r="B5176" s="7" t="s">
        <v>9825</v>
      </c>
      <c r="C5176" s="7">
        <v>543177</v>
      </c>
      <c r="D5176" s="7" t="s">
        <v>9826</v>
      </c>
      <c r="E5176" s="7" t="s">
        <v>933</v>
      </c>
    </row>
    <row r="5177" spans="2:5">
      <c r="B5177" s="7" t="s">
        <v>9827</v>
      </c>
      <c r="C5177" s="7">
        <v>543178</v>
      </c>
      <c r="D5177" s="7" t="s">
        <v>9828</v>
      </c>
      <c r="E5177" s="7" t="s">
        <v>933</v>
      </c>
    </row>
    <row r="5178" spans="2:5">
      <c r="B5178" s="7" t="s">
        <v>9829</v>
      </c>
      <c r="C5178" s="7">
        <v>543179</v>
      </c>
      <c r="D5178" s="7" t="s">
        <v>9830</v>
      </c>
      <c r="E5178" s="7" t="s">
        <v>933</v>
      </c>
    </row>
    <row r="5179" spans="2:5">
      <c r="B5179" s="7" t="s">
        <v>9831</v>
      </c>
      <c r="C5179" s="7">
        <v>543180</v>
      </c>
      <c r="D5179" s="7" t="s">
        <v>9832</v>
      </c>
      <c r="E5179" s="7" t="s">
        <v>933</v>
      </c>
    </row>
    <row r="5180" spans="2:5">
      <c r="B5180" s="7" t="s">
        <v>9833</v>
      </c>
      <c r="C5180" s="7">
        <v>543181</v>
      </c>
      <c r="D5180" s="7" t="s">
        <v>9834</v>
      </c>
      <c r="E5180" s="7" t="s">
        <v>933</v>
      </c>
    </row>
    <row r="5181" spans="2:5">
      <c r="B5181" s="7" t="s">
        <v>9835</v>
      </c>
      <c r="C5181" s="7">
        <v>543182</v>
      </c>
      <c r="D5181" s="7" t="s">
        <v>9836</v>
      </c>
      <c r="E5181" s="7" t="s">
        <v>933</v>
      </c>
    </row>
    <row r="5182" spans="2:5">
      <c r="B5182" s="7" t="s">
        <v>9837</v>
      </c>
      <c r="C5182" s="7">
        <v>543183</v>
      </c>
      <c r="D5182" s="7" t="s">
        <v>9838</v>
      </c>
      <c r="E5182" s="7" t="s">
        <v>933</v>
      </c>
    </row>
    <row r="5183" spans="2:5">
      <c r="B5183" s="7" t="s">
        <v>9839</v>
      </c>
      <c r="C5183" s="7">
        <v>543184</v>
      </c>
      <c r="D5183" s="7" t="s">
        <v>9840</v>
      </c>
      <c r="E5183" s="7" t="s">
        <v>933</v>
      </c>
    </row>
    <row r="5184" spans="2:5">
      <c r="B5184" s="7" t="s">
        <v>9841</v>
      </c>
      <c r="C5184" s="7">
        <v>543185</v>
      </c>
      <c r="D5184" s="7" t="s">
        <v>9842</v>
      </c>
      <c r="E5184" s="7" t="s">
        <v>933</v>
      </c>
    </row>
    <row r="5185" spans="2:5">
      <c r="B5185" s="7" t="s">
        <v>9843</v>
      </c>
      <c r="C5185" s="7">
        <v>543186</v>
      </c>
      <c r="D5185" s="7" t="s">
        <v>9844</v>
      </c>
      <c r="E5185" s="7" t="s">
        <v>933</v>
      </c>
    </row>
    <row r="5186" spans="2:5">
      <c r="B5186" s="7" t="s">
        <v>9845</v>
      </c>
      <c r="C5186" s="7">
        <v>543187</v>
      </c>
      <c r="D5186" s="7" t="s">
        <v>9846</v>
      </c>
      <c r="E5186" s="7" t="s">
        <v>2256</v>
      </c>
    </row>
    <row r="5187" spans="2:5">
      <c r="B5187" s="7" t="s">
        <v>9847</v>
      </c>
      <c r="C5187" s="7">
        <v>543193</v>
      </c>
      <c r="D5187" s="7" t="s">
        <v>9848</v>
      </c>
      <c r="E5187" s="7" t="s">
        <v>2534</v>
      </c>
    </row>
    <row r="5188" spans="2:5">
      <c r="B5188" s="7" t="s">
        <v>9849</v>
      </c>
      <c r="C5188" s="7">
        <v>543194</v>
      </c>
      <c r="D5188" s="7" t="s">
        <v>9850</v>
      </c>
      <c r="E5188" s="7" t="s">
        <v>9166</v>
      </c>
    </row>
    <row r="5189" spans="2:5">
      <c r="B5189" s="7" t="s">
        <v>9851</v>
      </c>
      <c r="C5189" s="7">
        <v>543207</v>
      </c>
      <c r="D5189" s="7" t="s">
        <v>9852</v>
      </c>
      <c r="E5189" s="7" t="s">
        <v>2357</v>
      </c>
    </row>
    <row r="5190" spans="2:5">
      <c r="B5190" s="7" t="s">
        <v>9853</v>
      </c>
      <c r="C5190" s="7">
        <v>543208</v>
      </c>
      <c r="D5190" s="7" t="s">
        <v>9854</v>
      </c>
      <c r="E5190" s="7" t="s">
        <v>2230</v>
      </c>
    </row>
    <row r="5191" spans="2:5">
      <c r="B5191" s="7" t="s">
        <v>9855</v>
      </c>
      <c r="C5191" s="7">
        <v>543209</v>
      </c>
      <c r="D5191" s="7" t="s">
        <v>9856</v>
      </c>
      <c r="E5191" s="7" t="s">
        <v>2202</v>
      </c>
    </row>
    <row r="5192" spans="2:5">
      <c r="B5192" s="7" t="s">
        <v>9857</v>
      </c>
      <c r="C5192" s="7">
        <v>543210</v>
      </c>
      <c r="D5192" s="7" t="s">
        <v>9858</v>
      </c>
      <c r="E5192" s="7" t="s">
        <v>2373</v>
      </c>
    </row>
    <row r="5193" spans="2:5">
      <c r="B5193" s="7" t="s">
        <v>9859</v>
      </c>
      <c r="C5193" s="7">
        <v>543211</v>
      </c>
      <c r="D5193" s="7" t="s">
        <v>9860</v>
      </c>
      <c r="E5193" s="7" t="s">
        <v>3133</v>
      </c>
    </row>
    <row r="5194" spans="2:5">
      <c r="B5194" s="7" t="s">
        <v>9861</v>
      </c>
      <c r="C5194" s="7">
        <v>543212</v>
      </c>
      <c r="D5194" s="7" t="s">
        <v>9862</v>
      </c>
      <c r="E5194" s="7" t="s">
        <v>3259</v>
      </c>
    </row>
    <row r="5195" spans="2:5">
      <c r="B5195" s="7" t="s">
        <v>9863</v>
      </c>
      <c r="C5195" s="7">
        <v>543213</v>
      </c>
      <c r="D5195" s="7" t="s">
        <v>9864</v>
      </c>
      <c r="E5195" s="7" t="s">
        <v>2373</v>
      </c>
    </row>
    <row r="5196" spans="2:5">
      <c r="B5196" s="7" t="s">
        <v>9865</v>
      </c>
      <c r="C5196" s="7">
        <v>543214</v>
      </c>
      <c r="D5196" s="7" t="s">
        <v>9866</v>
      </c>
      <c r="E5196" s="7" t="s">
        <v>2568</v>
      </c>
    </row>
    <row r="5197" spans="2:5">
      <c r="B5197" s="7" t="s">
        <v>9867</v>
      </c>
      <c r="C5197" s="7">
        <v>543217</v>
      </c>
      <c r="D5197" s="7" t="s">
        <v>9868</v>
      </c>
      <c r="E5197" s="7" t="s">
        <v>933</v>
      </c>
    </row>
    <row r="5198" spans="2:5">
      <c r="B5198" s="7" t="s">
        <v>9869</v>
      </c>
      <c r="C5198" s="7">
        <v>543218</v>
      </c>
      <c r="D5198" s="7" t="s">
        <v>9870</v>
      </c>
      <c r="E5198" s="7" t="s">
        <v>2299</v>
      </c>
    </row>
    <row r="5199" spans="2:5">
      <c r="B5199" s="7" t="s">
        <v>9871</v>
      </c>
      <c r="C5199" s="7">
        <v>543219</v>
      </c>
      <c r="D5199" s="7" t="s">
        <v>9872</v>
      </c>
      <c r="E5199" s="7" t="s">
        <v>933</v>
      </c>
    </row>
    <row r="5200" spans="2:5">
      <c r="B5200" s="7" t="s">
        <v>9873</v>
      </c>
      <c r="C5200" s="7">
        <v>543220</v>
      </c>
      <c r="D5200" s="7" t="s">
        <v>9874</v>
      </c>
      <c r="E5200" s="7" t="s">
        <v>2683</v>
      </c>
    </row>
    <row r="5201" spans="2:5">
      <c r="B5201" s="7" t="s">
        <v>9875</v>
      </c>
      <c r="C5201" s="7">
        <v>543221</v>
      </c>
      <c r="D5201" s="7" t="s">
        <v>9876</v>
      </c>
      <c r="E5201" s="7" t="s">
        <v>933</v>
      </c>
    </row>
    <row r="5202" spans="2:5">
      <c r="B5202" s="7" t="s">
        <v>9877</v>
      </c>
      <c r="C5202" s="7">
        <v>543222</v>
      </c>
      <c r="D5202" s="7" t="s">
        <v>9878</v>
      </c>
      <c r="E5202" s="7" t="s">
        <v>2336</v>
      </c>
    </row>
    <row r="5203" spans="2:5">
      <c r="B5203" s="7" t="s">
        <v>9879</v>
      </c>
      <c r="C5203" s="7">
        <v>543223</v>
      </c>
      <c r="D5203" s="7" t="s">
        <v>5932</v>
      </c>
      <c r="E5203" s="7" t="s">
        <v>2379</v>
      </c>
    </row>
    <row r="5204" spans="2:5">
      <c r="B5204" s="7" t="s">
        <v>9880</v>
      </c>
      <c r="C5204" s="7">
        <v>543224</v>
      </c>
      <c r="D5204" s="7" t="s">
        <v>9881</v>
      </c>
      <c r="E5204" s="7" t="s">
        <v>933</v>
      </c>
    </row>
    <row r="5205" spans="2:5">
      <c r="B5205" s="7" t="s">
        <v>9882</v>
      </c>
      <c r="C5205" s="7">
        <v>543225</v>
      </c>
      <c r="D5205" s="7" t="s">
        <v>9883</v>
      </c>
      <c r="E5205" s="7" t="s">
        <v>933</v>
      </c>
    </row>
    <row r="5206" spans="2:5">
      <c r="B5206" s="7" t="s">
        <v>9884</v>
      </c>
      <c r="C5206" s="7">
        <v>543226</v>
      </c>
      <c r="D5206" s="7" t="s">
        <v>9885</v>
      </c>
      <c r="E5206" s="7" t="s">
        <v>933</v>
      </c>
    </row>
    <row r="5207" spans="2:5">
      <c r="B5207" s="7" t="s">
        <v>9886</v>
      </c>
      <c r="C5207" s="7">
        <v>543227</v>
      </c>
      <c r="D5207" s="7" t="s">
        <v>9887</v>
      </c>
      <c r="E5207" s="7" t="s">
        <v>2199</v>
      </c>
    </row>
    <row r="5208" spans="2:5">
      <c r="B5208" s="7" t="s">
        <v>9888</v>
      </c>
      <c r="C5208" s="7">
        <v>543228</v>
      </c>
      <c r="D5208" s="7" t="s">
        <v>9889</v>
      </c>
      <c r="E5208" s="7" t="s">
        <v>2219</v>
      </c>
    </row>
    <row r="5209" spans="2:5">
      <c r="B5209" s="7" t="s">
        <v>9890</v>
      </c>
      <c r="C5209" s="7">
        <v>543230</v>
      </c>
      <c r="D5209" s="7" t="s">
        <v>9891</v>
      </c>
      <c r="E5209" s="7" t="s">
        <v>2511</v>
      </c>
    </row>
    <row r="5210" spans="2:5">
      <c r="B5210" s="7" t="s">
        <v>9892</v>
      </c>
      <c r="C5210" s="7">
        <v>543231</v>
      </c>
      <c r="D5210" s="7" t="s">
        <v>9893</v>
      </c>
      <c r="E5210" s="7" t="s">
        <v>2708</v>
      </c>
    </row>
    <row r="5211" spans="2:5">
      <c r="B5211" s="7" t="s">
        <v>9894</v>
      </c>
      <c r="C5211" s="7">
        <v>543232</v>
      </c>
      <c r="D5211" s="7" t="s">
        <v>9895</v>
      </c>
      <c r="E5211" s="7" t="s">
        <v>2196</v>
      </c>
    </row>
    <row r="5212" spans="2:5">
      <c r="B5212" s="7" t="s">
        <v>9896</v>
      </c>
      <c r="C5212" s="7">
        <v>543233</v>
      </c>
      <c r="D5212" s="7" t="s">
        <v>9897</v>
      </c>
      <c r="E5212" s="7" t="s">
        <v>2373</v>
      </c>
    </row>
    <row r="5213" spans="2:5">
      <c r="B5213" s="7" t="s">
        <v>9898</v>
      </c>
      <c r="C5213" s="7">
        <v>543234</v>
      </c>
      <c r="D5213" s="7" t="s">
        <v>9899</v>
      </c>
      <c r="E5213" s="7" t="s">
        <v>2199</v>
      </c>
    </row>
    <row r="5214" spans="2:5">
      <c r="B5214" s="7" t="s">
        <v>9900</v>
      </c>
      <c r="C5214" s="7">
        <v>543235</v>
      </c>
      <c r="D5214" s="7" t="s">
        <v>9901</v>
      </c>
      <c r="E5214" s="7" t="s">
        <v>2196</v>
      </c>
    </row>
    <row r="5215" spans="2:5">
      <c r="B5215" s="7" t="s">
        <v>9902</v>
      </c>
      <c r="C5215" s="7">
        <v>543236</v>
      </c>
      <c r="D5215" s="7" t="s">
        <v>9903</v>
      </c>
      <c r="E5215" s="7" t="s">
        <v>2221</v>
      </c>
    </row>
    <row r="5216" spans="2:5">
      <c r="B5216" s="7" t="s">
        <v>9904</v>
      </c>
      <c r="C5216" s="7">
        <v>543237</v>
      </c>
      <c r="D5216" s="7" t="s">
        <v>9905</v>
      </c>
      <c r="E5216" s="7" t="s">
        <v>2686</v>
      </c>
    </row>
    <row r="5217" spans="2:5">
      <c r="B5217" s="7" t="s">
        <v>9906</v>
      </c>
      <c r="C5217" s="7">
        <v>543238</v>
      </c>
      <c r="D5217" s="7" t="s">
        <v>9907</v>
      </c>
      <c r="E5217" s="7" t="s">
        <v>4617</v>
      </c>
    </row>
    <row r="5218" spans="2:5">
      <c r="B5218" s="7" t="s">
        <v>9908</v>
      </c>
      <c r="C5218" s="7">
        <v>543239</v>
      </c>
      <c r="D5218" s="7" t="s">
        <v>9909</v>
      </c>
      <c r="E5218" s="7" t="s">
        <v>2333</v>
      </c>
    </row>
    <row r="5219" spans="2:5">
      <c r="B5219" s="7" t="s">
        <v>9910</v>
      </c>
      <c r="C5219" s="7">
        <v>543240</v>
      </c>
      <c r="D5219" s="7" t="s">
        <v>9911</v>
      </c>
      <c r="E5219" s="7" t="s">
        <v>2611</v>
      </c>
    </row>
    <row r="5220" spans="2:5">
      <c r="B5220" s="7" t="s">
        <v>9912</v>
      </c>
      <c r="C5220" s="7">
        <v>543241</v>
      </c>
      <c r="D5220" s="7" t="s">
        <v>9913</v>
      </c>
      <c r="E5220" s="7" t="s">
        <v>2299</v>
      </c>
    </row>
    <row r="5221" spans="2:5">
      <c r="B5221" s="7" t="s">
        <v>9914</v>
      </c>
      <c r="C5221" s="7">
        <v>543242</v>
      </c>
      <c r="D5221" s="7" t="s">
        <v>9915</v>
      </c>
      <c r="E5221" s="7" t="s">
        <v>2299</v>
      </c>
    </row>
    <row r="5222" spans="2:5">
      <c r="B5222" s="7" t="s">
        <v>9916</v>
      </c>
      <c r="C5222" s="7">
        <v>543243</v>
      </c>
      <c r="D5222" s="7" t="s">
        <v>9917</v>
      </c>
      <c r="E5222" s="7" t="s">
        <v>2531</v>
      </c>
    </row>
    <row r="5223" spans="2:5">
      <c r="B5223" s="7" t="s">
        <v>9918</v>
      </c>
      <c r="C5223" s="7">
        <v>543244</v>
      </c>
      <c r="D5223" s="7" t="s">
        <v>9919</v>
      </c>
      <c r="E5223" s="7" t="s">
        <v>2228</v>
      </c>
    </row>
    <row r="5224" spans="2:5">
      <c r="B5224" s="7" t="s">
        <v>9920</v>
      </c>
      <c r="C5224" s="7">
        <v>500270</v>
      </c>
      <c r="D5224" s="7" t="s">
        <v>9921</v>
      </c>
      <c r="E5224" s="7" t="s">
        <v>9922</v>
      </c>
    </row>
    <row r="5225" spans="2:5">
      <c r="B5225" s="7" t="s">
        <v>9923</v>
      </c>
      <c r="C5225" s="7">
        <v>503685</v>
      </c>
      <c r="D5225" s="7" t="s">
        <v>9924</v>
      </c>
      <c r="E5225" s="7" t="s">
        <v>9925</v>
      </c>
    </row>
    <row r="5226" spans="2:5">
      <c r="B5226" s="7" t="s">
        <v>9926</v>
      </c>
      <c r="C5226" s="7">
        <v>505100</v>
      </c>
      <c r="D5226" s="7" t="s">
        <v>9927</v>
      </c>
      <c r="E5226" s="7" t="s">
        <v>9928</v>
      </c>
    </row>
    <row r="5227" spans="2:5">
      <c r="B5227" s="7" t="s">
        <v>9929</v>
      </c>
      <c r="C5227" s="7">
        <v>506580</v>
      </c>
      <c r="D5227" s="7" t="s">
        <v>9930</v>
      </c>
      <c r="E5227" s="7" t="s">
        <v>9931</v>
      </c>
    </row>
    <row r="5228" spans="2:5">
      <c r="B5228" s="7" t="s">
        <v>9932</v>
      </c>
      <c r="C5228" s="7">
        <v>509069</v>
      </c>
      <c r="D5228" s="7" t="s">
        <v>9933</v>
      </c>
      <c r="E5228" s="7" t="s">
        <v>9934</v>
      </c>
    </row>
    <row r="5229" spans="2:5">
      <c r="B5229" s="7" t="s">
        <v>9935</v>
      </c>
      <c r="C5229" s="7">
        <v>509960</v>
      </c>
      <c r="D5229" s="7" t="s">
        <v>9936</v>
      </c>
      <c r="E5229" s="7" t="s">
        <v>9937</v>
      </c>
    </row>
    <row r="5230" spans="2:5">
      <c r="B5230" s="7" t="s">
        <v>9938</v>
      </c>
      <c r="C5230" s="7">
        <v>511016</v>
      </c>
      <c r="D5230" s="7" t="s">
        <v>9939</v>
      </c>
      <c r="E5230" s="7" t="s">
        <v>9940</v>
      </c>
    </row>
    <row r="5231" spans="2:5">
      <c r="B5231" s="7" t="s">
        <v>9941</v>
      </c>
      <c r="C5231" s="7">
        <v>511194</v>
      </c>
      <c r="D5231" s="7" t="s">
        <v>9942</v>
      </c>
      <c r="E5231" s="7" t="s">
        <v>9166</v>
      </c>
    </row>
    <row r="5232" spans="2:5">
      <c r="B5232" s="7" t="s">
        <v>9943</v>
      </c>
      <c r="C5232" s="7">
        <v>512097</v>
      </c>
      <c r="D5232" s="7" t="s">
        <v>9944</v>
      </c>
      <c r="E5232" s="7" t="s">
        <v>9945</v>
      </c>
    </row>
    <row r="5233" spans="2:5">
      <c r="B5233" s="7" t="s">
        <v>9946</v>
      </c>
      <c r="C5233" s="7">
        <v>512115</v>
      </c>
      <c r="D5233" s="7" t="s">
        <v>9947</v>
      </c>
      <c r="E5233" s="7" t="s">
        <v>9945</v>
      </c>
    </row>
    <row r="5234" spans="2:5">
      <c r="B5234" s="7" t="s">
        <v>9948</v>
      </c>
      <c r="C5234" s="7">
        <v>514260</v>
      </c>
      <c r="D5234" s="7" t="s">
        <v>9949</v>
      </c>
      <c r="E5234" s="7" t="s">
        <v>9922</v>
      </c>
    </row>
    <row r="5235" spans="2:5">
      <c r="B5235" s="7" t="s">
        <v>9950</v>
      </c>
      <c r="C5235" s="7">
        <v>523309</v>
      </c>
      <c r="D5235" s="7" t="s">
        <v>9951</v>
      </c>
      <c r="E5235" s="7" t="s">
        <v>9952</v>
      </c>
    </row>
    <row r="5236" spans="2:5">
      <c r="B5236" s="7" t="s">
        <v>9953</v>
      </c>
      <c r="C5236" s="7">
        <v>523868</v>
      </c>
      <c r="D5236" s="7" t="s">
        <v>9954</v>
      </c>
      <c r="E5236" s="7" t="s">
        <v>2221</v>
      </c>
    </row>
    <row r="5237" spans="2:5">
      <c r="B5237" s="7" t="s">
        <v>9955</v>
      </c>
      <c r="C5237" s="7">
        <v>524046</v>
      </c>
      <c r="D5237" s="7" t="s">
        <v>9956</v>
      </c>
      <c r="E5237" s="7" t="s">
        <v>9957</v>
      </c>
    </row>
    <row r="5238" spans="2:5">
      <c r="B5238" s="7" t="s">
        <v>9958</v>
      </c>
      <c r="C5238" s="7">
        <v>526345</v>
      </c>
      <c r="D5238" s="7" t="s">
        <v>9959</v>
      </c>
      <c r="E5238" s="7" t="s">
        <v>2273</v>
      </c>
    </row>
    <row r="5239" spans="2:5">
      <c r="B5239" s="7" t="s">
        <v>9960</v>
      </c>
      <c r="C5239" s="7">
        <v>526468</v>
      </c>
      <c r="D5239" s="7" t="s">
        <v>9961</v>
      </c>
      <c r="E5239" s="7" t="s">
        <v>9962</v>
      </c>
    </row>
    <row r="5240" spans="2:5">
      <c r="B5240" s="7" t="s">
        <v>9963</v>
      </c>
      <c r="C5240" s="7">
        <v>526677</v>
      </c>
      <c r="D5240" s="7" t="s">
        <v>9964</v>
      </c>
      <c r="E5240" s="7" t="s">
        <v>2318</v>
      </c>
    </row>
    <row r="5241" spans="2:5">
      <c r="B5241" s="7" t="s">
        <v>9965</v>
      </c>
      <c r="C5241" s="7">
        <v>526877</v>
      </c>
      <c r="D5241" s="7" t="s">
        <v>9966</v>
      </c>
      <c r="E5241" s="7" t="s">
        <v>9945</v>
      </c>
    </row>
    <row r="5242" spans="2:5">
      <c r="B5242" s="7" t="s">
        <v>9967</v>
      </c>
      <c r="C5242" s="7">
        <v>530027</v>
      </c>
      <c r="D5242" s="7" t="s">
        <v>9968</v>
      </c>
      <c r="E5242" s="7" t="s">
        <v>2427</v>
      </c>
    </row>
    <row r="5243" spans="2:5">
      <c r="B5243" s="7" t="s">
        <v>9969</v>
      </c>
      <c r="C5243" s="7">
        <v>531240</v>
      </c>
      <c r="D5243" s="7" t="s">
        <v>9970</v>
      </c>
      <c r="E5243" s="7" t="s">
        <v>9945</v>
      </c>
    </row>
    <row r="5244" spans="2:5">
      <c r="B5244" s="7" t="s">
        <v>9971</v>
      </c>
      <c r="C5244" s="7">
        <v>531399</v>
      </c>
      <c r="D5244" s="7" t="s">
        <v>9972</v>
      </c>
      <c r="E5244" s="7" t="s">
        <v>9928</v>
      </c>
    </row>
    <row r="5245" spans="2:5">
      <c r="B5245" s="7" t="s">
        <v>9973</v>
      </c>
      <c r="C5245" s="7">
        <v>531812</v>
      </c>
      <c r="D5245" s="7" t="s">
        <v>9974</v>
      </c>
      <c r="E5245" s="7" t="s">
        <v>9940</v>
      </c>
    </row>
    <row r="5246" spans="2:5">
      <c r="B5246" s="7" t="s">
        <v>9975</v>
      </c>
      <c r="C5246" s="7">
        <v>532019</v>
      </c>
      <c r="D5246" s="7" t="s">
        <v>9976</v>
      </c>
      <c r="E5246" s="7" t="s">
        <v>9977</v>
      </c>
    </row>
    <row r="5247" spans="2:5">
      <c r="B5247" s="7" t="s">
        <v>9978</v>
      </c>
      <c r="C5247" s="7">
        <v>532335</v>
      </c>
      <c r="D5247" s="7" t="s">
        <v>9979</v>
      </c>
      <c r="E5247" s="7" t="s">
        <v>4032</v>
      </c>
    </row>
    <row r="5248" spans="2:5">
      <c r="B5248" s="7" t="s">
        <v>9980</v>
      </c>
      <c r="C5248" s="7">
        <v>537709</v>
      </c>
      <c r="D5248" s="7" t="s">
        <v>9981</v>
      </c>
      <c r="E5248" s="7" t="s">
        <v>2912</v>
      </c>
    </row>
    <row r="5249" spans="2:5">
      <c r="B5249" s="7" t="s">
        <v>9982</v>
      </c>
      <c r="C5249" s="7">
        <v>543229</v>
      </c>
      <c r="D5249" s="7" t="s">
        <v>9983</v>
      </c>
      <c r="E5249" s="7" t="s">
        <v>9984</v>
      </c>
    </row>
    <row r="5250" spans="2:5">
      <c r="B5250" s="7" t="s">
        <v>9985</v>
      </c>
      <c r="C5250" s="7">
        <v>543245</v>
      </c>
      <c r="D5250" s="7" t="s">
        <v>9986</v>
      </c>
      <c r="E5250" s="7" t="s">
        <v>2251</v>
      </c>
    </row>
    <row r="5251" spans="2:5">
      <c r="B5251" s="7" t="s">
        <v>9987</v>
      </c>
      <c r="C5251" s="7">
        <v>543246</v>
      </c>
      <c r="D5251" s="7" t="s">
        <v>9988</v>
      </c>
      <c r="E5251" s="7" t="s">
        <v>933</v>
      </c>
    </row>
    <row r="5252" spans="2:5">
      <c r="B5252" s="7" t="s">
        <v>9989</v>
      </c>
      <c r="C5252" s="7">
        <v>543247</v>
      </c>
      <c r="D5252" s="7" t="s">
        <v>9990</v>
      </c>
      <c r="E5252" s="7" t="s">
        <v>9925</v>
      </c>
    </row>
    <row r="5253" spans="2:5">
      <c r="B5253" s="7" t="s">
        <v>9991</v>
      </c>
      <c r="C5253" s="7">
        <v>543248</v>
      </c>
      <c r="D5253" s="7" t="s">
        <v>9992</v>
      </c>
      <c r="E5253" s="7" t="s">
        <v>2702</v>
      </c>
    </row>
    <row r="5254" spans="2:5">
      <c r="B5254" s="7" t="s">
        <v>9993</v>
      </c>
      <c r="C5254" s="7">
        <v>543249</v>
      </c>
      <c r="D5254" s="7" t="s">
        <v>9994</v>
      </c>
      <c r="E5254" s="7" t="s">
        <v>9995</v>
      </c>
    </row>
    <row r="5255" spans="2:5">
      <c r="B5255" s="7" t="s">
        <v>9996</v>
      </c>
      <c r="C5255" s="7">
        <v>543251</v>
      </c>
      <c r="D5255" s="7" t="s">
        <v>9997</v>
      </c>
      <c r="E5255" s="7" t="s">
        <v>9995</v>
      </c>
    </row>
    <row r="5256" spans="2:5">
      <c r="B5256" s="7" t="s">
        <v>9998</v>
      </c>
      <c r="C5256" s="7">
        <v>543252</v>
      </c>
      <c r="D5256" s="7" t="s">
        <v>9999</v>
      </c>
      <c r="E5256" s="7" t="s">
        <v>2373</v>
      </c>
    </row>
    <row r="5257" spans="2:5">
      <c r="B5257" s="7" t="s">
        <v>10000</v>
      </c>
      <c r="C5257" s="7">
        <v>543253</v>
      </c>
      <c r="D5257" s="7" t="s">
        <v>10001</v>
      </c>
      <c r="E5257" s="7" t="s">
        <v>2273</v>
      </c>
    </row>
    <row r="5258" spans="2:5">
      <c r="B5258" s="7" t="s">
        <v>10002</v>
      </c>
      <c r="C5258" s="7">
        <v>543254</v>
      </c>
      <c r="D5258" s="7" t="s">
        <v>10003</v>
      </c>
      <c r="E5258" s="7" t="s">
        <v>10004</v>
      </c>
    </row>
    <row r="5259" spans="2:5">
      <c r="B5259" s="7" t="s">
        <v>10005</v>
      </c>
      <c r="C5259" s="7">
        <v>543255</v>
      </c>
      <c r="D5259" s="7" t="s">
        <v>10006</v>
      </c>
      <c r="E5259" s="7" t="s">
        <v>933</v>
      </c>
    </row>
    <row r="5260" spans="2:5">
      <c r="B5260" s="7" t="s">
        <v>10007</v>
      </c>
      <c r="C5260" s="7">
        <v>543256</v>
      </c>
      <c r="D5260" s="7" t="s">
        <v>10008</v>
      </c>
      <c r="E5260" s="7" t="s">
        <v>10009</v>
      </c>
    </row>
    <row r="5261" spans="2:5">
      <c r="B5261" s="7" t="s">
        <v>10010</v>
      </c>
      <c r="C5261" s="7">
        <v>543257</v>
      </c>
      <c r="D5261" s="7" t="s">
        <v>10011</v>
      </c>
      <c r="E5261" s="7" t="s">
        <v>10012</v>
      </c>
    </row>
    <row r="5262" spans="2:5">
      <c r="B5262" s="7" t="s">
        <v>10013</v>
      </c>
      <c r="C5262" s="7">
        <v>543258</v>
      </c>
      <c r="D5262" s="7" t="s">
        <v>10014</v>
      </c>
      <c r="E5262" s="7" t="s">
        <v>10015</v>
      </c>
    </row>
    <row r="5263" spans="2:5">
      <c r="B5263" s="7" t="s">
        <v>10016</v>
      </c>
      <c r="C5263" s="7">
        <v>543259</v>
      </c>
      <c r="D5263" s="7" t="s">
        <v>10017</v>
      </c>
      <c r="E5263" s="7" t="s">
        <v>10018</v>
      </c>
    </row>
    <row r="5264" spans="2:5">
      <c r="B5264" s="7" t="s">
        <v>10019</v>
      </c>
      <c r="C5264" s="7">
        <v>543260</v>
      </c>
      <c r="D5264" s="7" t="s">
        <v>10020</v>
      </c>
      <c r="E5264" s="7" t="s">
        <v>2978</v>
      </c>
    </row>
    <row r="5265" spans="2:5">
      <c r="B5265" s="7" t="s">
        <v>10021</v>
      </c>
      <c r="C5265" s="7">
        <v>543261</v>
      </c>
      <c r="D5265" s="7" t="s">
        <v>10022</v>
      </c>
      <c r="E5265" s="7" t="s">
        <v>10023</v>
      </c>
    </row>
    <row r="5266" spans="2:5">
      <c r="B5266" s="7" t="s">
        <v>10024</v>
      </c>
      <c r="C5266" s="7">
        <v>543262</v>
      </c>
      <c r="D5266" s="7" t="s">
        <v>10025</v>
      </c>
      <c r="E5266" s="7" t="s">
        <v>2247</v>
      </c>
    </row>
    <row r="5267" spans="2:5">
      <c r="B5267" s="7" t="s">
        <v>10026</v>
      </c>
      <c r="C5267" s="7">
        <v>543263</v>
      </c>
      <c r="D5267" s="7" t="s">
        <v>10027</v>
      </c>
      <c r="E5267" s="7" t="s">
        <v>10028</v>
      </c>
    </row>
    <row r="5268" spans="2:5">
      <c r="B5268" s="7" t="s">
        <v>10029</v>
      </c>
      <c r="C5268" s="7">
        <v>543264</v>
      </c>
      <c r="D5268" s="7" t="s">
        <v>10030</v>
      </c>
      <c r="E5268" s="7" t="s">
        <v>10031</v>
      </c>
    </row>
    <row r="5269" spans="2:5">
      <c r="B5269" s="7" t="s">
        <v>10032</v>
      </c>
      <c r="C5269" s="7">
        <v>543265</v>
      </c>
      <c r="D5269" s="7" t="s">
        <v>10033</v>
      </c>
      <c r="E5269" s="7" t="s">
        <v>3160</v>
      </c>
    </row>
    <row r="5270" spans="2:5">
      <c r="B5270" s="7" t="s">
        <v>10034</v>
      </c>
      <c r="C5270" s="7">
        <v>543266</v>
      </c>
      <c r="D5270" s="7" t="s">
        <v>10035</v>
      </c>
      <c r="E5270" s="7" t="s">
        <v>9931</v>
      </c>
    </row>
    <row r="5271" spans="2:5">
      <c r="B5271" s="7" t="s">
        <v>10036</v>
      </c>
      <c r="C5271" s="7">
        <v>543267</v>
      </c>
      <c r="D5271" s="7" t="s">
        <v>10037</v>
      </c>
      <c r="E5271" s="7" t="s">
        <v>2912</v>
      </c>
    </row>
    <row r="5272" spans="2:5">
      <c r="B5272" s="7" t="s">
        <v>10038</v>
      </c>
      <c r="C5272" s="7">
        <v>543269</v>
      </c>
      <c r="D5272" s="7" t="s">
        <v>10039</v>
      </c>
      <c r="E5272" s="7" t="s">
        <v>10040</v>
      </c>
    </row>
    <row r="5273" spans="2:5">
      <c r="B5273" s="7" t="s">
        <v>10041</v>
      </c>
      <c r="C5273" s="7">
        <v>543270</v>
      </c>
      <c r="D5273" s="7" t="s">
        <v>10042</v>
      </c>
      <c r="E5273" s="7" t="s">
        <v>10043</v>
      </c>
    </row>
    <row r="5274" spans="2:5">
      <c r="B5274" s="7" t="s">
        <v>10044</v>
      </c>
      <c r="C5274" s="7">
        <v>543271</v>
      </c>
      <c r="D5274" s="7" t="s">
        <v>10045</v>
      </c>
      <c r="E5274" s="7" t="s">
        <v>2373</v>
      </c>
    </row>
    <row r="5275" spans="2:5">
      <c r="B5275" s="7" t="s">
        <v>10046</v>
      </c>
      <c r="C5275" s="7">
        <v>543272</v>
      </c>
      <c r="D5275" s="7" t="s">
        <v>10047</v>
      </c>
      <c r="E5275" s="7" t="s">
        <v>10048</v>
      </c>
    </row>
    <row r="5276" spans="2:5">
      <c r="B5276" s="7" t="s">
        <v>10049</v>
      </c>
      <c r="C5276" s="7">
        <v>543273</v>
      </c>
      <c r="D5276" s="7" t="s">
        <v>10050</v>
      </c>
      <c r="E5276" s="7" t="s">
        <v>3461</v>
      </c>
    </row>
    <row r="5277" spans="2:5">
      <c r="B5277" s="7" t="s">
        <v>10051</v>
      </c>
      <c r="C5277" s="7">
        <v>543274</v>
      </c>
      <c r="D5277" s="7" t="s">
        <v>10052</v>
      </c>
      <c r="E5277" s="7" t="s">
        <v>9922</v>
      </c>
    </row>
    <row r="5278" spans="2:5">
      <c r="B5278" s="7" t="s">
        <v>10053</v>
      </c>
      <c r="C5278" s="7">
        <v>543275</v>
      </c>
      <c r="D5278" s="7" t="s">
        <v>10054</v>
      </c>
      <c r="E5278" s="7" t="s">
        <v>2373</v>
      </c>
    </row>
    <row r="5279" spans="2:5">
      <c r="B5279" s="7" t="s">
        <v>10055</v>
      </c>
      <c r="C5279" s="7">
        <v>543276</v>
      </c>
      <c r="D5279" s="7" t="s">
        <v>10056</v>
      </c>
      <c r="E5279" s="7" t="s">
        <v>9928</v>
      </c>
    </row>
    <row r="5280" spans="2:5">
      <c r="B5280" s="7" t="s">
        <v>10057</v>
      </c>
      <c r="C5280" s="7">
        <v>543277</v>
      </c>
      <c r="D5280" s="7" t="s">
        <v>10058</v>
      </c>
      <c r="E5280" s="7" t="s">
        <v>2373</v>
      </c>
    </row>
    <row r="5281" spans="2:5">
      <c r="B5281" s="7" t="s">
        <v>10059</v>
      </c>
      <c r="C5281" s="7">
        <v>543278</v>
      </c>
      <c r="D5281" s="7" t="s">
        <v>10060</v>
      </c>
      <c r="E5281" s="7" t="s">
        <v>9962</v>
      </c>
    </row>
    <row r="5282" spans="2:5">
      <c r="B5282" s="7" t="s">
        <v>10061</v>
      </c>
      <c r="C5282" s="7">
        <v>543279</v>
      </c>
      <c r="D5282" s="7" t="s">
        <v>10062</v>
      </c>
      <c r="E5282" s="7" t="s">
        <v>10063</v>
      </c>
    </row>
    <row r="5283" spans="2:5">
      <c r="B5283" s="7" t="s">
        <v>10064</v>
      </c>
      <c r="C5283" s="7">
        <v>543280</v>
      </c>
      <c r="D5283" s="7" t="s">
        <v>10065</v>
      </c>
      <c r="E5283" s="7" t="s">
        <v>10066</v>
      </c>
    </row>
    <row r="5284" spans="2:5">
      <c r="B5284" s="7" t="s">
        <v>10067</v>
      </c>
      <c r="C5284" s="7">
        <v>543281</v>
      </c>
      <c r="D5284" s="7" t="s">
        <v>10068</v>
      </c>
      <c r="E5284" s="7" t="s">
        <v>10069</v>
      </c>
    </row>
    <row r="5285" spans="2:5">
      <c r="B5285" s="7" t="s">
        <v>10070</v>
      </c>
      <c r="C5285" s="7">
        <v>543282</v>
      </c>
      <c r="D5285" s="7" t="s">
        <v>10071</v>
      </c>
      <c r="E5285" s="7" t="s">
        <v>10040</v>
      </c>
    </row>
    <row r="5286" spans="2:5">
      <c r="B5286" s="7" t="s">
        <v>10072</v>
      </c>
      <c r="C5286" s="7">
        <v>543283</v>
      </c>
      <c r="D5286" s="7" t="s">
        <v>10073</v>
      </c>
      <c r="E5286" s="7" t="s">
        <v>2702</v>
      </c>
    </row>
    <row r="5287" spans="2:5">
      <c r="B5287" s="7" t="s">
        <v>10074</v>
      </c>
      <c r="C5287" s="7">
        <v>543284</v>
      </c>
      <c r="D5287" s="7" t="s">
        <v>10075</v>
      </c>
      <c r="E5287" s="7" t="s">
        <v>2297</v>
      </c>
    </row>
    <row r="5288" spans="2:5">
      <c r="B5288" s="7" t="s">
        <v>10076</v>
      </c>
      <c r="C5288" s="7">
        <v>543285</v>
      </c>
      <c r="D5288" s="7" t="s">
        <v>10077</v>
      </c>
      <c r="E5288" s="7" t="s">
        <v>10078</v>
      </c>
    </row>
    <row r="5289" spans="2:5">
      <c r="B5289" s="7" t="s">
        <v>10079</v>
      </c>
      <c r="C5289" s="7">
        <v>543286</v>
      </c>
      <c r="D5289" s="7" t="s">
        <v>10080</v>
      </c>
      <c r="E5289" s="7" t="s">
        <v>2293</v>
      </c>
    </row>
    <row r="5290" spans="2:5">
      <c r="B5290" s="7" t="s">
        <v>10081</v>
      </c>
      <c r="C5290" s="7">
        <v>543287</v>
      </c>
      <c r="D5290" s="7" t="s">
        <v>10082</v>
      </c>
      <c r="E5290" s="7" t="s">
        <v>9995</v>
      </c>
    </row>
    <row r="5291" spans="2:5">
      <c r="B5291" s="7" t="s">
        <v>10083</v>
      </c>
      <c r="C5291" s="7">
        <v>543288</v>
      </c>
      <c r="D5291" s="7" t="s">
        <v>3722</v>
      </c>
      <c r="E5291" s="7" t="s">
        <v>10084</v>
      </c>
    </row>
    <row r="5292" spans="2:5">
      <c r="B5292" s="7" t="s">
        <v>10085</v>
      </c>
      <c r="C5292" s="7">
        <v>543289</v>
      </c>
      <c r="D5292" s="7" t="s">
        <v>10086</v>
      </c>
      <c r="E5292" s="7" t="s">
        <v>2318</v>
      </c>
    </row>
    <row r="5293" spans="2:5">
      <c r="B5293" s="7" t="s">
        <v>10087</v>
      </c>
      <c r="C5293" s="7">
        <v>543290</v>
      </c>
      <c r="D5293" s="7" t="s">
        <v>10088</v>
      </c>
      <c r="E5293" s="7" t="s">
        <v>10089</v>
      </c>
    </row>
    <row r="5294" spans="2:5">
      <c r="B5294" s="7" t="s">
        <v>10090</v>
      </c>
      <c r="C5294" s="7">
        <v>543291</v>
      </c>
      <c r="D5294" s="7" t="s">
        <v>10091</v>
      </c>
      <c r="E5294" s="7" t="s">
        <v>933</v>
      </c>
    </row>
    <row r="5295" spans="2:5">
      <c r="B5295" s="7" t="s">
        <v>10092</v>
      </c>
      <c r="C5295" s="7">
        <v>543292</v>
      </c>
      <c r="D5295" s="7" t="s">
        <v>10093</v>
      </c>
      <c r="E5295" s="7" t="s">
        <v>933</v>
      </c>
    </row>
    <row r="5296" spans="2:5">
      <c r="B5296" s="7" t="s">
        <v>10094</v>
      </c>
      <c r="C5296" s="7">
        <v>543297</v>
      </c>
      <c r="D5296" s="7" t="s">
        <v>10095</v>
      </c>
      <c r="E5296" s="7" t="s">
        <v>2256</v>
      </c>
    </row>
    <row r="5297" spans="2:5">
      <c r="B5297" s="7" t="s">
        <v>10096</v>
      </c>
      <c r="C5297" s="7">
        <v>543298</v>
      </c>
      <c r="D5297" s="7" t="s">
        <v>10097</v>
      </c>
      <c r="E5297" s="7" t="s">
        <v>2251</v>
      </c>
    </row>
    <row r="5298" spans="2:5">
      <c r="B5298" s="7" t="s">
        <v>10098</v>
      </c>
      <c r="C5298" s="7">
        <v>543299</v>
      </c>
      <c r="D5298" s="7" t="s">
        <v>10099</v>
      </c>
      <c r="E5298" s="7" t="s">
        <v>10100</v>
      </c>
    </row>
    <row r="5299" spans="2:5">
      <c r="B5299" s="7" t="s">
        <v>10101</v>
      </c>
      <c r="C5299" s="7">
        <v>543300</v>
      </c>
      <c r="D5299" s="7" t="s">
        <v>10102</v>
      </c>
      <c r="E5299" s="7" t="s">
        <v>9928</v>
      </c>
    </row>
    <row r="5300" spans="2:5">
      <c r="B5300" s="7" t="s">
        <v>10103</v>
      </c>
      <c r="C5300" s="7">
        <v>543305</v>
      </c>
      <c r="D5300" s="7" t="s">
        <v>10104</v>
      </c>
      <c r="E5300" s="7" t="s">
        <v>2297</v>
      </c>
    </row>
    <row r="5301" spans="2:5">
      <c r="B5301" s="7" t="s">
        <v>10105</v>
      </c>
      <c r="C5301" s="7">
        <v>543306</v>
      </c>
      <c r="D5301" s="7" t="s">
        <v>10106</v>
      </c>
      <c r="E5301" s="7" t="s">
        <v>10107</v>
      </c>
    </row>
    <row r="5302" spans="2:5">
      <c r="B5302" s="7" t="s">
        <v>10108</v>
      </c>
      <c r="C5302" s="7">
        <v>543308</v>
      </c>
      <c r="D5302" s="7" t="s">
        <v>10109</v>
      </c>
      <c r="E5302" s="7" t="s">
        <v>10110</v>
      </c>
    </row>
    <row r="5303" spans="2:5">
      <c r="B5303" s="7" t="s">
        <v>10111</v>
      </c>
      <c r="C5303" s="7">
        <v>543309</v>
      </c>
      <c r="D5303" s="7" t="s">
        <v>10112</v>
      </c>
      <c r="E5303" s="7" t="s">
        <v>10113</v>
      </c>
    </row>
    <row r="5304" spans="2:5">
      <c r="B5304" s="7" t="s">
        <v>10114</v>
      </c>
      <c r="C5304" s="7">
        <v>543310</v>
      </c>
      <c r="D5304" s="7" t="s">
        <v>10115</v>
      </c>
      <c r="E5304" s="7" t="s">
        <v>2411</v>
      </c>
    </row>
    <row r="5305" spans="2:5">
      <c r="B5305" s="7" t="s">
        <v>10116</v>
      </c>
      <c r="C5305" s="7">
        <v>543311</v>
      </c>
      <c r="D5305" s="7" t="s">
        <v>10117</v>
      </c>
      <c r="E5305" s="7" t="s">
        <v>9931</v>
      </c>
    </row>
    <row r="5306" spans="2:5">
      <c r="B5306" s="7" t="s">
        <v>10118</v>
      </c>
      <c r="C5306" s="7">
        <v>543312</v>
      </c>
      <c r="D5306" s="7" t="s">
        <v>4137</v>
      </c>
      <c r="E5306" s="7" t="s">
        <v>10040</v>
      </c>
    </row>
    <row r="5307" spans="2:5">
      <c r="B5307" s="7" t="s">
        <v>10119</v>
      </c>
      <c r="C5307" s="7">
        <v>543317</v>
      </c>
      <c r="D5307" s="7" t="s">
        <v>10120</v>
      </c>
      <c r="E5307" s="7" t="s">
        <v>10121</v>
      </c>
    </row>
    <row r="5308" spans="2:5">
      <c r="B5308" s="7" t="s">
        <v>10122</v>
      </c>
      <c r="C5308" s="7">
        <v>543318</v>
      </c>
      <c r="D5308" s="7" t="s">
        <v>10123</v>
      </c>
      <c r="E5308" s="7" t="s">
        <v>2261</v>
      </c>
    </row>
    <row r="5309" spans="2:5">
      <c r="B5309" s="7" t="s">
        <v>10124</v>
      </c>
      <c r="C5309" s="7">
        <v>543319</v>
      </c>
      <c r="D5309" s="7" t="s">
        <v>10125</v>
      </c>
      <c r="E5309" s="7" t="s">
        <v>9945</v>
      </c>
    </row>
    <row r="5310" spans="2:5">
      <c r="B5310" s="7" t="s">
        <v>10126</v>
      </c>
      <c r="C5310" s="7">
        <v>543320</v>
      </c>
      <c r="D5310" s="7" t="s">
        <v>10127</v>
      </c>
      <c r="E5310" s="7" t="s">
        <v>10128</v>
      </c>
    </row>
    <row r="5311" spans="2:5">
      <c r="B5311" s="7" t="s">
        <v>10129</v>
      </c>
      <c r="C5311" s="7">
        <v>543321</v>
      </c>
      <c r="D5311" s="7" t="s">
        <v>10130</v>
      </c>
      <c r="E5311" s="7" t="s">
        <v>2373</v>
      </c>
    </row>
    <row r="5312" spans="2:5">
      <c r="B5312" s="7" t="s">
        <v>10131</v>
      </c>
      <c r="C5312" s="7">
        <v>543322</v>
      </c>
      <c r="D5312" s="7" t="s">
        <v>10132</v>
      </c>
      <c r="E5312" s="7" t="s">
        <v>2251</v>
      </c>
    </row>
    <row r="5313" spans="2:5">
      <c r="B5313" s="7" t="s">
        <v>10133</v>
      </c>
      <c r="C5313" s="7">
        <v>543323</v>
      </c>
      <c r="D5313" s="7" t="s">
        <v>10134</v>
      </c>
      <c r="E5313" s="7" t="s">
        <v>933</v>
      </c>
    </row>
    <row r="5314" spans="2:5">
      <c r="B5314" s="7" t="s">
        <v>10135</v>
      </c>
      <c r="C5314" s="7">
        <v>543324</v>
      </c>
      <c r="D5314" s="7" t="s">
        <v>10136</v>
      </c>
      <c r="E5314" s="7" t="s">
        <v>10137</v>
      </c>
    </row>
    <row r="5315" spans="2:5">
      <c r="B5315" s="7" t="s">
        <v>10138</v>
      </c>
      <c r="C5315" s="7">
        <v>543325</v>
      </c>
      <c r="D5315" s="7" t="s">
        <v>10139</v>
      </c>
      <c r="E5315" s="7" t="s">
        <v>9928</v>
      </c>
    </row>
    <row r="5316" spans="2:5">
      <c r="B5316" s="7" t="s">
        <v>10140</v>
      </c>
      <c r="C5316" s="7">
        <v>543326</v>
      </c>
      <c r="D5316" s="7" t="s">
        <v>10141</v>
      </c>
      <c r="E5316" s="7" t="s">
        <v>933</v>
      </c>
    </row>
    <row r="5317" spans="2:5">
      <c r="B5317" s="7" t="s">
        <v>10142</v>
      </c>
      <c r="C5317" s="7">
        <v>543327</v>
      </c>
      <c r="D5317" s="7" t="s">
        <v>10143</v>
      </c>
      <c r="E5317" s="7" t="s">
        <v>10144</v>
      </c>
    </row>
    <row r="5318" spans="2:5">
      <c r="B5318" s="7" t="s">
        <v>10145</v>
      </c>
      <c r="C5318" s="7">
        <v>543328</v>
      </c>
      <c r="D5318" s="7" t="s">
        <v>10146</v>
      </c>
      <c r="E5318" s="7" t="s">
        <v>10147</v>
      </c>
    </row>
    <row r="5319" spans="2:5">
      <c r="B5319" s="7" t="s">
        <v>10148</v>
      </c>
      <c r="C5319" s="7">
        <v>543329</v>
      </c>
      <c r="D5319" s="7" t="s">
        <v>10149</v>
      </c>
      <c r="E5319" s="7" t="s">
        <v>2251</v>
      </c>
    </row>
    <row r="5320" spans="2:5">
      <c r="B5320" s="7" t="s">
        <v>10150</v>
      </c>
      <c r="C5320" s="7">
        <v>543330</v>
      </c>
      <c r="D5320" s="7" t="s">
        <v>10151</v>
      </c>
      <c r="E5320" s="7" t="s">
        <v>2702</v>
      </c>
    </row>
    <row r="5321" spans="2:5">
      <c r="B5321" s="7" t="s">
        <v>10152</v>
      </c>
      <c r="C5321" s="7">
        <v>543331</v>
      </c>
      <c r="D5321" s="7" t="s">
        <v>10153</v>
      </c>
      <c r="E5321" s="7" t="s">
        <v>9931</v>
      </c>
    </row>
    <row r="5322" spans="2:5">
      <c r="B5322" s="7" t="s">
        <v>10154</v>
      </c>
      <c r="C5322" s="7">
        <v>543332</v>
      </c>
      <c r="D5322" s="7" t="s">
        <v>10155</v>
      </c>
      <c r="E5322" s="7" t="s">
        <v>2373</v>
      </c>
    </row>
    <row r="5323" spans="2:5">
      <c r="B5323" s="7" t="s">
        <v>10156</v>
      </c>
      <c r="C5323" s="7">
        <v>543333</v>
      </c>
      <c r="D5323" s="7" t="s">
        <v>10157</v>
      </c>
      <c r="E5323" s="7" t="s">
        <v>10128</v>
      </c>
    </row>
    <row r="5324" spans="2:5">
      <c r="B5324" s="7" t="s">
        <v>10158</v>
      </c>
      <c r="C5324" s="7">
        <v>543334</v>
      </c>
      <c r="D5324" s="7" t="s">
        <v>10159</v>
      </c>
      <c r="E5324" s="7" t="s">
        <v>2226</v>
      </c>
    </row>
    <row r="5325" spans="2:5">
      <c r="B5325" s="7" t="s">
        <v>10160</v>
      </c>
      <c r="C5325" s="7">
        <v>543335</v>
      </c>
      <c r="D5325" s="7" t="s">
        <v>10161</v>
      </c>
      <c r="E5325" s="7" t="s">
        <v>10018</v>
      </c>
    </row>
    <row r="5326" spans="2:5">
      <c r="B5326" s="7" t="s">
        <v>10162</v>
      </c>
      <c r="C5326" s="7">
        <v>543336</v>
      </c>
      <c r="D5326" s="7" t="s">
        <v>10163</v>
      </c>
      <c r="E5326" s="7" t="s">
        <v>2261</v>
      </c>
    </row>
    <row r="5327" spans="2:5">
      <c r="B5327" s="7" t="s">
        <v>10164</v>
      </c>
      <c r="C5327" s="7">
        <v>543341</v>
      </c>
      <c r="D5327" s="7" t="s">
        <v>10165</v>
      </c>
      <c r="E5327" s="7" t="s">
        <v>10166</v>
      </c>
    </row>
    <row r="5328" spans="2:5">
      <c r="B5328" s="7" t="s">
        <v>10167</v>
      </c>
      <c r="C5328" s="7">
        <v>543346</v>
      </c>
      <c r="D5328" s="7" t="s">
        <v>10168</v>
      </c>
      <c r="E5328" s="7" t="s">
        <v>10110</v>
      </c>
    </row>
    <row r="5329" spans="2:5">
      <c r="B5329" s="7" t="s">
        <v>10169</v>
      </c>
      <c r="C5329" s="7">
        <v>543347</v>
      </c>
      <c r="D5329" s="7" t="s">
        <v>10170</v>
      </c>
      <c r="E5329" s="7" t="s">
        <v>933</v>
      </c>
    </row>
    <row r="5330" spans="2:5">
      <c r="B5330" s="7" t="s">
        <v>10171</v>
      </c>
      <c r="C5330" s="7">
        <v>543348</v>
      </c>
      <c r="D5330" s="7" t="s">
        <v>10172</v>
      </c>
      <c r="E5330" s="7" t="s">
        <v>933</v>
      </c>
    </row>
    <row r="5331" spans="2:5">
      <c r="B5331" s="7" t="s">
        <v>10173</v>
      </c>
      <c r="C5331" s="7">
        <v>543349</v>
      </c>
      <c r="D5331" s="7" t="s">
        <v>10174</v>
      </c>
      <c r="E5331" s="7" t="s">
        <v>2251</v>
      </c>
    </row>
    <row r="5332" spans="2:5">
      <c r="B5332" s="7" t="s">
        <v>10175</v>
      </c>
      <c r="C5332" s="7">
        <v>543350</v>
      </c>
      <c r="D5332" s="7" t="s">
        <v>10176</v>
      </c>
      <c r="E5332" s="7" t="s">
        <v>10147</v>
      </c>
    </row>
    <row r="5333" spans="2:5">
      <c r="B5333" s="7" t="s">
        <v>10177</v>
      </c>
      <c r="C5333" s="7">
        <v>543351</v>
      </c>
      <c r="D5333" s="7" t="s">
        <v>10178</v>
      </c>
      <c r="E5333" s="7" t="s">
        <v>10040</v>
      </c>
    </row>
    <row r="5334" spans="2:5">
      <c r="B5334" s="7" t="s">
        <v>10179</v>
      </c>
      <c r="C5334" s="7">
        <v>543352</v>
      </c>
      <c r="D5334" s="7" t="s">
        <v>10180</v>
      </c>
      <c r="E5334" s="7" t="s">
        <v>10181</v>
      </c>
    </row>
    <row r="5335" spans="2:5">
      <c r="B5335" s="7" t="s">
        <v>10182</v>
      </c>
      <c r="C5335" s="7">
        <v>543357</v>
      </c>
      <c r="D5335" s="7" t="s">
        <v>10183</v>
      </c>
      <c r="E5335" s="7" t="s">
        <v>933</v>
      </c>
    </row>
    <row r="5336" spans="2:5">
      <c r="B5336" s="7" t="s">
        <v>10184</v>
      </c>
      <c r="C5336" s="7">
        <v>543358</v>
      </c>
      <c r="D5336" s="7" t="s">
        <v>10185</v>
      </c>
      <c r="E5336" s="7" t="s">
        <v>9928</v>
      </c>
    </row>
    <row r="5337" spans="2:5">
      <c r="B5337" s="7" t="s">
        <v>10186</v>
      </c>
      <c r="C5337" s="7">
        <v>543363</v>
      </c>
      <c r="D5337" s="7" t="s">
        <v>10187</v>
      </c>
      <c r="E5337" s="7" t="s">
        <v>10031</v>
      </c>
    </row>
    <row r="5338" spans="2:5">
      <c r="B5338" s="7" t="s">
        <v>10188</v>
      </c>
      <c r="C5338" s="7">
        <v>543364</v>
      </c>
      <c r="D5338" s="7" t="s">
        <v>10189</v>
      </c>
      <c r="E5338" s="7" t="s">
        <v>10121</v>
      </c>
    </row>
    <row r="5339" spans="2:5">
      <c r="B5339" s="7" t="s">
        <v>10190</v>
      </c>
      <c r="C5339" s="7">
        <v>543365</v>
      </c>
      <c r="D5339" s="7" t="s">
        <v>10191</v>
      </c>
      <c r="E5339" s="7" t="s">
        <v>933</v>
      </c>
    </row>
    <row r="5340" spans="2:5">
      <c r="B5340" s="7" t="s">
        <v>10192</v>
      </c>
      <c r="C5340" s="7">
        <v>543366</v>
      </c>
      <c r="D5340" s="7" t="s">
        <v>10193</v>
      </c>
      <c r="E5340" s="7" t="s">
        <v>9995</v>
      </c>
    </row>
    <row r="5341" spans="2:5">
      <c r="B5341" s="7" t="s">
        <v>10194</v>
      </c>
      <c r="C5341" s="7">
        <v>543367</v>
      </c>
      <c r="D5341" s="7" t="s">
        <v>10195</v>
      </c>
      <c r="E5341" s="7" t="s">
        <v>10043</v>
      </c>
    </row>
    <row r="5342" spans="2:5">
      <c r="B5342" s="7" t="s">
        <v>10196</v>
      </c>
      <c r="C5342" s="7">
        <v>543372</v>
      </c>
      <c r="D5342" s="7" t="s">
        <v>10197</v>
      </c>
      <c r="E5342" s="7" t="s">
        <v>10198</v>
      </c>
    </row>
    <row r="5343" spans="2:5">
      <c r="B5343" s="7" t="s">
        <v>10199</v>
      </c>
      <c r="C5343" s="7">
        <v>543373</v>
      </c>
      <c r="D5343" s="7" t="s">
        <v>10200</v>
      </c>
      <c r="E5343" s="7" t="s">
        <v>9952</v>
      </c>
    </row>
    <row r="5344" spans="2:5">
      <c r="B5344" s="7" t="s">
        <v>10201</v>
      </c>
      <c r="C5344" s="7">
        <v>543374</v>
      </c>
      <c r="D5344" s="7" t="s">
        <v>10202</v>
      </c>
      <c r="E5344" s="7" t="s">
        <v>10203</v>
      </c>
    </row>
    <row r="5345" spans="2:5">
      <c r="B5345" s="7" t="s">
        <v>10204</v>
      </c>
      <c r="C5345" s="7">
        <v>543375</v>
      </c>
      <c r="D5345" s="7" t="s">
        <v>10205</v>
      </c>
      <c r="E5345" s="7" t="s">
        <v>10206</v>
      </c>
    </row>
    <row r="5346" spans="2:5">
      <c r="B5346" s="7" t="s">
        <v>10207</v>
      </c>
      <c r="C5346" s="7">
        <v>543376</v>
      </c>
      <c r="D5346" s="7" t="s">
        <v>10208</v>
      </c>
      <c r="E5346" s="7" t="s">
        <v>9995</v>
      </c>
    </row>
    <row r="5347" spans="2:5">
      <c r="B5347" s="7" t="s">
        <v>10209</v>
      </c>
      <c r="C5347" s="7">
        <v>543377</v>
      </c>
      <c r="D5347" s="7" t="s">
        <v>10210</v>
      </c>
      <c r="E5347" s="7" t="s">
        <v>2536</v>
      </c>
    </row>
    <row r="5348" spans="2:5">
      <c r="B5348" s="7" t="s">
        <v>10211</v>
      </c>
      <c r="C5348" s="7">
        <v>543378</v>
      </c>
      <c r="D5348" s="7" t="s">
        <v>10212</v>
      </c>
      <c r="E5348" s="7" t="s">
        <v>2582</v>
      </c>
    </row>
    <row r="5349" spans="2:5">
      <c r="B5349" s="7" t="s">
        <v>10213</v>
      </c>
      <c r="C5349" s="7">
        <v>543383</v>
      </c>
      <c r="D5349" s="7" t="s">
        <v>10214</v>
      </c>
      <c r="E5349" s="7" t="s">
        <v>933</v>
      </c>
    </row>
    <row r="5350" spans="2:5">
      <c r="B5350" s="7" t="s">
        <v>10215</v>
      </c>
      <c r="C5350" s="7">
        <v>543384</v>
      </c>
      <c r="D5350" s="7" t="s">
        <v>10216</v>
      </c>
      <c r="E5350" s="7" t="s">
        <v>10128</v>
      </c>
    </row>
    <row r="5351" spans="2:5">
      <c r="B5351" s="7" t="s">
        <v>10217</v>
      </c>
      <c r="C5351" s="7">
        <v>543385</v>
      </c>
      <c r="D5351" s="7" t="s">
        <v>10218</v>
      </c>
      <c r="E5351" s="7" t="s">
        <v>10121</v>
      </c>
    </row>
    <row r="5352" spans="2:5">
      <c r="B5352" s="7" t="s">
        <v>10219</v>
      </c>
      <c r="C5352" s="7">
        <v>543386</v>
      </c>
      <c r="D5352" s="7" t="s">
        <v>10220</v>
      </c>
      <c r="E5352" s="7" t="s">
        <v>10063</v>
      </c>
    </row>
    <row r="5353" spans="2:5">
      <c r="B5353" s="7" t="s">
        <v>10221</v>
      </c>
      <c r="C5353" s="7">
        <v>543387</v>
      </c>
      <c r="D5353" s="7" t="s">
        <v>10222</v>
      </c>
      <c r="E5353" s="7" t="s">
        <v>9928</v>
      </c>
    </row>
    <row r="5354" spans="2:5">
      <c r="B5354" s="7" t="s">
        <v>10223</v>
      </c>
      <c r="C5354" s="7">
        <v>543388</v>
      </c>
      <c r="D5354" s="7" t="s">
        <v>10224</v>
      </c>
      <c r="E5354" s="7" t="s">
        <v>933</v>
      </c>
    </row>
    <row r="5355" spans="2:5">
      <c r="B5355" s="7" t="s">
        <v>10225</v>
      </c>
      <c r="C5355" s="7">
        <v>543389</v>
      </c>
      <c r="D5355" s="7" t="s">
        <v>10226</v>
      </c>
      <c r="E5355" s="7" t="s">
        <v>2251</v>
      </c>
    </row>
    <row r="5356" spans="2:5">
      <c r="B5356" s="7" t="s">
        <v>10227</v>
      </c>
      <c r="C5356" s="7">
        <v>543390</v>
      </c>
      <c r="D5356" s="7" t="s">
        <v>10228</v>
      </c>
      <c r="E5356" s="7" t="s">
        <v>10069</v>
      </c>
    </row>
    <row r="5357" spans="2:5">
      <c r="B5357" s="7" t="s">
        <v>10229</v>
      </c>
      <c r="C5357" s="7">
        <v>543391</v>
      </c>
      <c r="D5357" s="7" t="s">
        <v>10230</v>
      </c>
      <c r="E5357" s="7" t="s">
        <v>10121</v>
      </c>
    </row>
    <row r="5358" spans="2:5">
      <c r="B5358" s="7" t="s">
        <v>10231</v>
      </c>
      <c r="C5358" s="7">
        <v>543396</v>
      </c>
      <c r="D5358" s="7" t="s">
        <v>10232</v>
      </c>
      <c r="E5358" s="7" t="s">
        <v>10069</v>
      </c>
    </row>
    <row r="5359" spans="2:5">
      <c r="B5359" s="7" t="s">
        <v>10233</v>
      </c>
      <c r="C5359" s="7">
        <v>543397</v>
      </c>
      <c r="D5359" s="7" t="s">
        <v>10234</v>
      </c>
      <c r="E5359" s="7" t="s">
        <v>2702</v>
      </c>
    </row>
    <row r="5360" spans="2:5">
      <c r="B5360" s="7" t="s">
        <v>10235</v>
      </c>
      <c r="C5360" s="7">
        <v>543398</v>
      </c>
      <c r="D5360" s="7" t="s">
        <v>10236</v>
      </c>
      <c r="E5360" s="7" t="s">
        <v>10040</v>
      </c>
    </row>
    <row r="5361" spans="2:5">
      <c r="B5361" s="7" t="s">
        <v>10237</v>
      </c>
      <c r="C5361" s="7">
        <v>543399</v>
      </c>
      <c r="D5361" s="7" t="s">
        <v>10238</v>
      </c>
      <c r="E5361" s="7" t="s">
        <v>10031</v>
      </c>
    </row>
    <row r="5362" spans="2:5">
      <c r="B5362" s="7" t="s">
        <v>10239</v>
      </c>
      <c r="C5362" s="7">
        <v>543400</v>
      </c>
      <c r="D5362" s="7" t="s">
        <v>10240</v>
      </c>
      <c r="E5362" s="7" t="s">
        <v>10241</v>
      </c>
    </row>
    <row r="5363" spans="2:5">
      <c r="B5363" s="7" t="s">
        <v>10242</v>
      </c>
      <c r="C5363" s="7">
        <v>543401</v>
      </c>
      <c r="D5363" s="7" t="s">
        <v>10243</v>
      </c>
      <c r="E5363" s="7" t="s">
        <v>10244</v>
      </c>
    </row>
    <row r="5364" spans="2:5">
      <c r="B5364" s="7" t="s">
        <v>10245</v>
      </c>
      <c r="C5364" s="7">
        <v>543410</v>
      </c>
      <c r="D5364" s="7" t="s">
        <v>10246</v>
      </c>
      <c r="E5364" s="7" t="s">
        <v>2297</v>
      </c>
    </row>
    <row r="5365" spans="2:5">
      <c r="B5365" s="7" t="s">
        <v>10247</v>
      </c>
      <c r="C5365" s="7">
        <v>543411</v>
      </c>
      <c r="D5365" s="7" t="s">
        <v>4741</v>
      </c>
      <c r="E5365" s="7" t="s">
        <v>2536</v>
      </c>
    </row>
    <row r="5366" spans="2:5">
      <c r="B5366" s="7" t="s">
        <v>10248</v>
      </c>
      <c r="C5366" s="7">
        <v>543412</v>
      </c>
      <c r="D5366" s="7" t="s">
        <v>10249</v>
      </c>
      <c r="E5366" s="7" t="s">
        <v>4296</v>
      </c>
    </row>
    <row r="5367" spans="2:5">
      <c r="B5367" s="7" t="s">
        <v>10250</v>
      </c>
      <c r="C5367" s="7">
        <v>543413</v>
      </c>
      <c r="D5367" s="7" t="s">
        <v>10251</v>
      </c>
      <c r="E5367" s="7" t="s">
        <v>10252</v>
      </c>
    </row>
    <row r="5368" spans="2:5">
      <c r="B5368" s="7" t="s">
        <v>10253</v>
      </c>
      <c r="C5368" s="7">
        <v>543414</v>
      </c>
      <c r="D5368" s="7" t="s">
        <v>10254</v>
      </c>
      <c r="E5368" s="7" t="s">
        <v>933</v>
      </c>
    </row>
    <row r="5369" spans="2:5">
      <c r="B5369" s="7" t="s">
        <v>10255</v>
      </c>
      <c r="C5369" s="7">
        <v>543415</v>
      </c>
      <c r="D5369" s="7" t="s">
        <v>10256</v>
      </c>
      <c r="E5369" s="7" t="s">
        <v>10257</v>
      </c>
    </row>
    <row r="5370" spans="2:5">
      <c r="B5370" s="7" t="s">
        <v>10258</v>
      </c>
      <c r="C5370" s="7">
        <v>543416</v>
      </c>
      <c r="D5370" s="7" t="s">
        <v>9139</v>
      </c>
      <c r="E5370" s="7" t="s">
        <v>10206</v>
      </c>
    </row>
    <row r="5371" spans="2:5">
      <c r="B5371" s="7" t="s">
        <v>10259</v>
      </c>
      <c r="C5371" s="7">
        <v>543417</v>
      </c>
      <c r="D5371" s="7" t="s">
        <v>10260</v>
      </c>
      <c r="E5371" s="7" t="s">
        <v>10040</v>
      </c>
    </row>
    <row r="5372" spans="2:5">
      <c r="B5372" s="7" t="s">
        <v>10261</v>
      </c>
      <c r="C5372" s="7">
        <v>543419</v>
      </c>
      <c r="D5372" s="7" t="s">
        <v>10262</v>
      </c>
      <c r="E5372" s="7" t="s">
        <v>9995</v>
      </c>
    </row>
    <row r="5373" spans="2:5">
      <c r="B5373" s="7" t="s">
        <v>10263</v>
      </c>
      <c r="C5373" s="7">
        <v>543420</v>
      </c>
      <c r="D5373" s="7" t="s">
        <v>5186</v>
      </c>
      <c r="E5373" s="7" t="s">
        <v>10264</v>
      </c>
    </row>
    <row r="5374" spans="2:5">
      <c r="B5374" s="7" t="s">
        <v>10265</v>
      </c>
      <c r="C5374" s="7">
        <v>543425</v>
      </c>
      <c r="D5374" s="7" t="s">
        <v>10266</v>
      </c>
      <c r="E5374" s="7" t="s">
        <v>10267</v>
      </c>
    </row>
    <row r="5375" spans="2:5">
      <c r="B5375" s="7" t="s">
        <v>10268</v>
      </c>
      <c r="C5375" s="7">
        <v>543426</v>
      </c>
      <c r="D5375" s="7" t="s">
        <v>10269</v>
      </c>
      <c r="E5375" s="7" t="s">
        <v>2639</v>
      </c>
    </row>
    <row r="5376" spans="2:5">
      <c r="B5376" s="7" t="s">
        <v>10270</v>
      </c>
      <c r="C5376" s="7">
        <v>543427</v>
      </c>
      <c r="D5376" s="7" t="s">
        <v>10271</v>
      </c>
      <c r="E5376" s="7" t="s">
        <v>10272</v>
      </c>
    </row>
    <row r="5377" spans="2:5">
      <c r="B5377" s="7" t="s">
        <v>10273</v>
      </c>
      <c r="C5377" s="7">
        <v>543428</v>
      </c>
      <c r="D5377" s="7" t="s">
        <v>10274</v>
      </c>
      <c r="E5377" s="7" t="s">
        <v>10043</v>
      </c>
    </row>
    <row r="5378" spans="2:5">
      <c r="B5378" s="7" t="s">
        <v>10275</v>
      </c>
      <c r="C5378" s="7">
        <v>543433</v>
      </c>
      <c r="D5378" s="7" t="s">
        <v>10276</v>
      </c>
      <c r="E5378" s="7" t="s">
        <v>2373</v>
      </c>
    </row>
    <row r="5379" spans="2:5">
      <c r="B5379" s="7" t="s">
        <v>10277</v>
      </c>
      <c r="C5379" s="7">
        <v>543434</v>
      </c>
      <c r="D5379" s="7" t="s">
        <v>10278</v>
      </c>
      <c r="E5379" s="7" t="s">
        <v>2251</v>
      </c>
    </row>
    <row r="5380" spans="2:5">
      <c r="B5380" s="7" t="s">
        <v>10279</v>
      </c>
      <c r="C5380" s="7">
        <v>543435</v>
      </c>
      <c r="D5380" s="7" t="s">
        <v>10280</v>
      </c>
      <c r="E5380" s="7" t="s">
        <v>10078</v>
      </c>
    </row>
    <row r="5381" spans="2:5">
      <c r="B5381" s="7" t="s">
        <v>10281</v>
      </c>
      <c r="C5381" s="7">
        <v>543436</v>
      </c>
      <c r="D5381" s="7" t="s">
        <v>10282</v>
      </c>
      <c r="E5381" s="7" t="s">
        <v>10040</v>
      </c>
    </row>
    <row r="5382" spans="2:5">
      <c r="B5382" s="7" t="s">
        <v>10283</v>
      </c>
      <c r="C5382" s="7">
        <v>543437</v>
      </c>
      <c r="D5382" s="7" t="s">
        <v>10284</v>
      </c>
      <c r="E5382" s="7" t="s">
        <v>933</v>
      </c>
    </row>
    <row r="5383" spans="2:5">
      <c r="B5383" s="7" t="s">
        <v>10285</v>
      </c>
      <c r="C5383" s="7">
        <v>543438</v>
      </c>
      <c r="D5383" s="7" t="s">
        <v>10286</v>
      </c>
      <c r="E5383" s="7" t="s">
        <v>933</v>
      </c>
    </row>
    <row r="5384" spans="2:5">
      <c r="B5384" s="7" t="s">
        <v>10287</v>
      </c>
      <c r="C5384" s="7">
        <v>543439</v>
      </c>
      <c r="D5384" s="7" t="s">
        <v>10288</v>
      </c>
      <c r="E5384" s="7" t="s">
        <v>10166</v>
      </c>
    </row>
    <row r="5385" spans="2:5">
      <c r="B5385" s="7" t="s">
        <v>10289</v>
      </c>
      <c r="C5385" s="7">
        <v>543440</v>
      </c>
      <c r="D5385" s="7" t="s">
        <v>10290</v>
      </c>
      <c r="E5385" s="7" t="s">
        <v>933</v>
      </c>
    </row>
    <row r="5386" spans="2:5">
      <c r="B5386" s="7" t="s">
        <v>10291</v>
      </c>
      <c r="C5386" s="7">
        <v>543441</v>
      </c>
      <c r="D5386" s="7" t="s">
        <v>10292</v>
      </c>
      <c r="E5386" s="7" t="s">
        <v>9166</v>
      </c>
    </row>
    <row r="5387" spans="2:5">
      <c r="B5387" s="7" t="s">
        <v>10293</v>
      </c>
      <c r="C5387" s="7">
        <v>543442</v>
      </c>
      <c r="D5387" s="7" t="s">
        <v>3270</v>
      </c>
      <c r="E5387" s="7" t="s">
        <v>10244</v>
      </c>
    </row>
    <row r="5388" spans="2:5">
      <c r="B5388" s="7" t="s">
        <v>10294</v>
      </c>
      <c r="C5388" s="7">
        <v>543443</v>
      </c>
      <c r="D5388" s="7" t="s">
        <v>10295</v>
      </c>
      <c r="E5388" s="7" t="s">
        <v>2318</v>
      </c>
    </row>
    <row r="5389" spans="2:5">
      <c r="B5389" s="7" t="s">
        <v>10296</v>
      </c>
      <c r="C5389" s="7">
        <v>543444</v>
      </c>
      <c r="D5389" s="7" t="s">
        <v>10297</v>
      </c>
      <c r="E5389" s="7" t="s">
        <v>2251</v>
      </c>
    </row>
    <row r="5390" spans="2:5">
      <c r="B5390" s="7" t="s">
        <v>10298</v>
      </c>
      <c r="C5390" s="7">
        <v>543449</v>
      </c>
      <c r="D5390" s="7" t="s">
        <v>10299</v>
      </c>
      <c r="E5390" s="7" t="s">
        <v>2978</v>
      </c>
    </row>
    <row r="5391" spans="2:5">
      <c r="B5391" s="7" t="s">
        <v>10300</v>
      </c>
      <c r="C5391" s="7">
        <v>543450</v>
      </c>
      <c r="D5391" s="7" t="s">
        <v>10301</v>
      </c>
      <c r="E5391" s="7" t="s">
        <v>933</v>
      </c>
    </row>
    <row r="5392" spans="2:5">
      <c r="B5392" s="7" t="s">
        <v>10302</v>
      </c>
      <c r="C5392" s="7">
        <v>543451</v>
      </c>
      <c r="D5392" s="7" t="s">
        <v>10303</v>
      </c>
      <c r="E5392" s="7" t="s">
        <v>9166</v>
      </c>
    </row>
    <row r="5393" spans="2:5">
      <c r="B5393" s="7" t="s">
        <v>10304</v>
      </c>
      <c r="C5393" s="7">
        <v>543452</v>
      </c>
      <c r="D5393" s="7" t="s">
        <v>10305</v>
      </c>
      <c r="E5393" s="7" t="s">
        <v>933</v>
      </c>
    </row>
    <row r="5394" spans="2:5">
      <c r="B5394" s="7" t="s">
        <v>10306</v>
      </c>
      <c r="C5394" s="7">
        <v>543453</v>
      </c>
      <c r="D5394" s="7" t="s">
        <v>10307</v>
      </c>
      <c r="E5394" s="7" t="s">
        <v>10308</v>
      </c>
    </row>
    <row r="5395" spans="2:5">
      <c r="B5395" s="7" t="s">
        <v>10309</v>
      </c>
      <c r="C5395" s="7">
        <v>543454</v>
      </c>
      <c r="D5395" s="7" t="s">
        <v>10310</v>
      </c>
      <c r="E5395" s="7" t="s">
        <v>933</v>
      </c>
    </row>
    <row r="5396" spans="2:5">
      <c r="B5396" s="7" t="s">
        <v>10311</v>
      </c>
      <c r="C5396" s="7">
        <v>543458</v>
      </c>
      <c r="D5396" s="7" t="s">
        <v>10312</v>
      </c>
      <c r="E5396" s="7" t="s">
        <v>9952</v>
      </c>
    </row>
    <row r="5397" spans="2:5">
      <c r="B5397" s="7" t="s">
        <v>10313</v>
      </c>
      <c r="C5397" s="7">
        <v>543460</v>
      </c>
      <c r="D5397" s="7" t="s">
        <v>10314</v>
      </c>
      <c r="E5397" s="7" t="s">
        <v>2221</v>
      </c>
    </row>
    <row r="5398" spans="2:5">
      <c r="B5398" s="7" t="s">
        <v>10315</v>
      </c>
      <c r="C5398" s="7">
        <v>543461</v>
      </c>
      <c r="D5398" s="7" t="s">
        <v>10316</v>
      </c>
      <c r="E5398" s="7" t="s">
        <v>9945</v>
      </c>
    </row>
    <row r="5399" spans="2:5">
      <c r="B5399" s="7" t="s">
        <v>10317</v>
      </c>
      <c r="C5399" s="7">
        <v>543462</v>
      </c>
      <c r="D5399" s="7" t="s">
        <v>3745</v>
      </c>
      <c r="E5399" s="7" t="s">
        <v>10318</v>
      </c>
    </row>
    <row r="5400" spans="2:5">
      <c r="B5400" s="7" t="s">
        <v>10319</v>
      </c>
      <c r="C5400" s="7">
        <v>543463</v>
      </c>
      <c r="D5400" s="7" t="s">
        <v>10320</v>
      </c>
      <c r="E5400" s="7" t="s">
        <v>10244</v>
      </c>
    </row>
    <row r="5401" spans="2:5">
      <c r="B5401" s="7" t="s">
        <v>10321</v>
      </c>
      <c r="C5401" s="7">
        <v>543464</v>
      </c>
      <c r="D5401" s="7" t="s">
        <v>10322</v>
      </c>
      <c r="E5401" s="7" t="s">
        <v>3259</v>
      </c>
    </row>
    <row r="5402" spans="2:5">
      <c r="B5402" s="7" t="s">
        <v>10323</v>
      </c>
      <c r="C5402" s="7">
        <v>543465</v>
      </c>
      <c r="D5402" s="7" t="s">
        <v>10324</v>
      </c>
      <c r="E5402" s="7" t="s">
        <v>933</v>
      </c>
    </row>
    <row r="5403" spans="2:5">
      <c r="B5403" s="7" t="s">
        <v>10325</v>
      </c>
      <c r="C5403" s="7">
        <v>543470</v>
      </c>
      <c r="D5403" s="7" t="s">
        <v>7868</v>
      </c>
      <c r="E5403" s="7" t="s">
        <v>10040</v>
      </c>
    </row>
    <row r="5404" spans="2:5">
      <c r="B5404" s="7" t="s">
        <v>10326</v>
      </c>
      <c r="C5404" s="7">
        <v>543471</v>
      </c>
      <c r="D5404" s="7" t="s">
        <v>10327</v>
      </c>
      <c r="E5404" s="7" t="s">
        <v>933</v>
      </c>
    </row>
    <row r="5405" spans="2:5">
      <c r="B5405" s="7" t="s">
        <v>10328</v>
      </c>
      <c r="C5405" s="7">
        <v>543472</v>
      </c>
      <c r="D5405" s="7" t="s">
        <v>10329</v>
      </c>
      <c r="E5405" s="7" t="s">
        <v>933</v>
      </c>
    </row>
    <row r="5406" spans="2:5">
      <c r="B5406" s="7" t="s">
        <v>10330</v>
      </c>
      <c r="C5406" s="7">
        <v>543473</v>
      </c>
      <c r="D5406" s="7" t="s">
        <v>10331</v>
      </c>
      <c r="E5406" s="7" t="s">
        <v>933</v>
      </c>
    </row>
    <row r="5407" spans="2:5">
      <c r="B5407" s="7" t="s">
        <v>10332</v>
      </c>
      <c r="C5407" s="7">
        <v>543474</v>
      </c>
      <c r="D5407" s="7" t="s">
        <v>10333</v>
      </c>
      <c r="E5407" s="7" t="s">
        <v>933</v>
      </c>
    </row>
    <row r="5408" spans="2:5">
      <c r="B5408" s="7" t="s">
        <v>10334</v>
      </c>
      <c r="C5408" s="7">
        <v>543475</v>
      </c>
      <c r="D5408" s="7" t="s">
        <v>10335</v>
      </c>
      <c r="E5408" s="7" t="s">
        <v>10318</v>
      </c>
    </row>
    <row r="5409" spans="2:5">
      <c r="B5409" s="7" t="s">
        <v>10336</v>
      </c>
      <c r="C5409" s="7">
        <v>543481</v>
      </c>
      <c r="D5409" s="7" t="s">
        <v>10337</v>
      </c>
      <c r="E5409" s="7" t="s">
        <v>933</v>
      </c>
    </row>
    <row r="5410" spans="2:5">
      <c r="B5410" s="7" t="s">
        <v>10338</v>
      </c>
      <c r="C5410" s="7">
        <v>543482</v>
      </c>
      <c r="D5410" s="7" t="s">
        <v>10339</v>
      </c>
      <c r="E5410" s="7" t="s">
        <v>2978</v>
      </c>
    </row>
    <row r="5411" spans="2:5">
      <c r="B5411" s="7" t="s">
        <v>10340</v>
      </c>
      <c r="C5411" s="7">
        <v>543489</v>
      </c>
      <c r="D5411" s="7" t="s">
        <v>10341</v>
      </c>
      <c r="E5411" s="7" t="s">
        <v>10264</v>
      </c>
    </row>
    <row r="5412" spans="2:5">
      <c r="B5412" s="7" t="s">
        <v>10342</v>
      </c>
      <c r="C5412" s="7">
        <v>543490</v>
      </c>
      <c r="D5412" s="7" t="s">
        <v>10343</v>
      </c>
      <c r="E5412" s="7" t="s">
        <v>10206</v>
      </c>
    </row>
    <row r="5413" spans="2:5">
      <c r="B5413" s="7" t="s">
        <v>10344</v>
      </c>
      <c r="C5413" s="7">
        <v>543497</v>
      </c>
      <c r="D5413" s="7" t="s">
        <v>10345</v>
      </c>
      <c r="E5413" s="7" t="s">
        <v>2373</v>
      </c>
    </row>
    <row r="5414" spans="2:5">
      <c r="B5414" s="7" t="s">
        <v>10346</v>
      </c>
      <c r="C5414" s="7">
        <v>543498</v>
      </c>
      <c r="D5414" s="7" t="s">
        <v>10347</v>
      </c>
      <c r="E5414" s="7" t="s">
        <v>9928</v>
      </c>
    </row>
    <row r="5415" spans="2:5">
      <c r="B5415" s="7" t="s">
        <v>10348</v>
      </c>
      <c r="C5415" s="7">
        <v>543499</v>
      </c>
      <c r="D5415" s="7" t="s">
        <v>10349</v>
      </c>
      <c r="E5415" s="7" t="s">
        <v>2251</v>
      </c>
    </row>
    <row r="5416" spans="2:5">
      <c r="B5416" s="7" t="s">
        <v>10350</v>
      </c>
      <c r="C5416" s="7">
        <v>543500</v>
      </c>
      <c r="D5416" s="7" t="s">
        <v>10351</v>
      </c>
      <c r="E5416" s="7" t="s">
        <v>9945</v>
      </c>
    </row>
    <row r="5417" spans="2:5">
      <c r="B5417" s="7" t="s">
        <v>10352</v>
      </c>
      <c r="C5417" s="7">
        <v>543501</v>
      </c>
      <c r="D5417" s="7" t="s">
        <v>10353</v>
      </c>
      <c r="E5417" s="7" t="s">
        <v>933</v>
      </c>
    </row>
    <row r="5418" spans="2:5">
      <c r="B5418" s="7" t="s">
        <v>10354</v>
      </c>
      <c r="C5418" s="7">
        <v>543512</v>
      </c>
      <c r="D5418" s="7" t="s">
        <v>10355</v>
      </c>
      <c r="E5418" s="7" t="s">
        <v>10356</v>
      </c>
    </row>
    <row r="5419" spans="2:5">
      <c r="B5419" s="7" t="s">
        <v>10357</v>
      </c>
      <c r="C5419" s="7">
        <v>543513</v>
      </c>
      <c r="D5419" s="7" t="s">
        <v>10358</v>
      </c>
      <c r="E5419" s="7" t="s">
        <v>9945</v>
      </c>
    </row>
    <row r="5420" spans="2:5">
      <c r="B5420" s="7" t="s">
        <v>10359</v>
      </c>
      <c r="C5420" s="7">
        <v>543514</v>
      </c>
      <c r="D5420" s="7" t="s">
        <v>10360</v>
      </c>
      <c r="E5420" s="7" t="s">
        <v>9977</v>
      </c>
    </row>
    <row r="5421" spans="2:5">
      <c r="B5421" s="7" t="s">
        <v>10361</v>
      </c>
      <c r="C5421" s="7">
        <v>543515</v>
      </c>
      <c r="D5421" s="7" t="s">
        <v>10362</v>
      </c>
      <c r="E5421" s="7" t="s">
        <v>9945</v>
      </c>
    </row>
    <row r="5422" spans="2:5">
      <c r="B5422" s="7" t="s">
        <v>10363</v>
      </c>
      <c r="C5422" s="7">
        <v>543516</v>
      </c>
      <c r="D5422" s="7" t="s">
        <v>10364</v>
      </c>
      <c r="E5422" s="7" t="s">
        <v>9945</v>
      </c>
    </row>
    <row r="5423" spans="2:5">
      <c r="B5423" s="7" t="s">
        <v>10365</v>
      </c>
      <c r="C5423" s="7">
        <v>543517</v>
      </c>
      <c r="D5423" s="7" t="s">
        <v>10366</v>
      </c>
      <c r="E5423" s="7" t="s">
        <v>2536</v>
      </c>
    </row>
    <row r="5424" spans="2:5">
      <c r="B5424" s="7" t="s">
        <v>10367</v>
      </c>
      <c r="C5424" s="7">
        <v>543518</v>
      </c>
      <c r="D5424" s="7" t="s">
        <v>10368</v>
      </c>
      <c r="E5424" s="7" t="s">
        <v>9962</v>
      </c>
    </row>
    <row r="5425" spans="2:5">
      <c r="B5425" s="7" t="s">
        <v>10369</v>
      </c>
      <c r="C5425" s="7">
        <v>543519</v>
      </c>
      <c r="D5425" s="7" t="s">
        <v>10370</v>
      </c>
      <c r="E5425" s="7" t="s">
        <v>10144</v>
      </c>
    </row>
    <row r="5426" spans="2:5">
      <c r="B5426" s="7" t="s">
        <v>10371</v>
      </c>
      <c r="C5426" s="7">
        <v>543520</v>
      </c>
      <c r="D5426" s="7" t="s">
        <v>10372</v>
      </c>
      <c r="E5426" s="7" t="s">
        <v>10110</v>
      </c>
    </row>
    <row r="5427" spans="2:5">
      <c r="B5427" s="7" t="s">
        <v>10373</v>
      </c>
      <c r="C5427" s="7">
        <v>543521</v>
      </c>
      <c r="D5427" s="7" t="s">
        <v>10374</v>
      </c>
      <c r="E5427" s="7" t="s">
        <v>10128</v>
      </c>
    </row>
    <row r="5428" spans="2:5">
      <c r="B5428" s="7" t="s">
        <v>10375</v>
      </c>
      <c r="C5428" s="7">
        <v>543522</v>
      </c>
      <c r="D5428" s="7" t="s">
        <v>10376</v>
      </c>
      <c r="E5428" s="7" t="s">
        <v>10377</v>
      </c>
    </row>
    <row r="5429" spans="2:5">
      <c r="B5429" s="7" t="s">
        <v>10378</v>
      </c>
      <c r="C5429" s="7">
        <v>543523</v>
      </c>
      <c r="D5429" s="7" t="s">
        <v>10379</v>
      </c>
      <c r="E5429" s="7" t="s">
        <v>2639</v>
      </c>
    </row>
    <row r="5430" spans="2:5">
      <c r="B5430" s="7" t="s">
        <v>10380</v>
      </c>
      <c r="C5430" s="7">
        <v>543524</v>
      </c>
      <c r="D5430" s="7" t="s">
        <v>10381</v>
      </c>
      <c r="E5430" s="7" t="s">
        <v>10110</v>
      </c>
    </row>
    <row r="5431" spans="2:5">
      <c r="B5431" s="7" t="s">
        <v>10382</v>
      </c>
      <c r="C5431" s="7">
        <v>543525</v>
      </c>
      <c r="D5431" s="7" t="s">
        <v>7781</v>
      </c>
      <c r="E5431" s="7" t="s">
        <v>10318</v>
      </c>
    </row>
    <row r="5432" spans="2:5">
      <c r="B5432" s="7" t="s">
        <v>10383</v>
      </c>
      <c r="C5432" s="7">
        <v>543526</v>
      </c>
      <c r="D5432" s="7" t="s">
        <v>10384</v>
      </c>
      <c r="E5432" s="7" t="s">
        <v>4624</v>
      </c>
    </row>
    <row r="5433" spans="2:5">
      <c r="B5433" s="7" t="s">
        <v>10385</v>
      </c>
      <c r="C5433" s="7">
        <v>543527</v>
      </c>
      <c r="D5433" s="7" t="s">
        <v>10386</v>
      </c>
      <c r="E5433" s="7" t="s">
        <v>10257</v>
      </c>
    </row>
    <row r="5434" spans="2:5">
      <c r="B5434" s="7" t="s">
        <v>10387</v>
      </c>
      <c r="C5434" s="7">
        <v>543528</v>
      </c>
      <c r="D5434" s="7" t="s">
        <v>10388</v>
      </c>
      <c r="E5434" s="7" t="s">
        <v>2536</v>
      </c>
    </row>
    <row r="5435" spans="2:5">
      <c r="B5435" s="7" t="s">
        <v>10389</v>
      </c>
      <c r="C5435" s="7">
        <v>543529</v>
      </c>
      <c r="D5435" s="7" t="s">
        <v>10390</v>
      </c>
      <c r="E5435" s="7" t="s">
        <v>10264</v>
      </c>
    </row>
    <row r="5436" spans="2:5">
      <c r="B5436" s="7" t="s">
        <v>10391</v>
      </c>
      <c r="C5436" s="7">
        <v>543530</v>
      </c>
      <c r="D5436" s="7" t="s">
        <v>10392</v>
      </c>
      <c r="E5436" s="7" t="s">
        <v>2721</v>
      </c>
    </row>
    <row r="5437" spans="2:5">
      <c r="B5437" s="7" t="s">
        <v>10393</v>
      </c>
      <c r="C5437" s="7">
        <v>543531</v>
      </c>
      <c r="D5437" s="7" t="s">
        <v>10394</v>
      </c>
      <c r="E5437" s="7" t="s">
        <v>2411</v>
      </c>
    </row>
    <row r="5438" spans="2:5">
      <c r="B5438" s="7" t="s">
        <v>10395</v>
      </c>
      <c r="C5438" s="7">
        <v>543532</v>
      </c>
      <c r="D5438" s="7" t="s">
        <v>10396</v>
      </c>
      <c r="E5438" s="7" t="s">
        <v>9962</v>
      </c>
    </row>
    <row r="5439" spans="2:5">
      <c r="B5439" s="7" t="s">
        <v>10397</v>
      </c>
      <c r="C5439" s="7">
        <v>543533</v>
      </c>
      <c r="D5439" s="7" t="s">
        <v>10398</v>
      </c>
      <c r="E5439" s="7" t="s">
        <v>10318</v>
      </c>
    </row>
    <row r="5440" spans="2:5">
      <c r="B5440" s="7" t="s">
        <v>10399</v>
      </c>
      <c r="C5440" s="7">
        <v>543534</v>
      </c>
      <c r="D5440" s="7" t="s">
        <v>10400</v>
      </c>
      <c r="E5440" s="7" t="s">
        <v>2373</v>
      </c>
    </row>
    <row r="5441" spans="2:5">
      <c r="B5441" s="7" t="s">
        <v>10401</v>
      </c>
      <c r="C5441" s="7">
        <v>543535</v>
      </c>
      <c r="D5441" s="7" t="s">
        <v>10402</v>
      </c>
      <c r="E5441" s="7" t="s">
        <v>10181</v>
      </c>
    </row>
    <row r="5442" spans="2:5">
      <c r="B5442" s="7" t="s">
        <v>10403</v>
      </c>
      <c r="C5442" s="7">
        <v>543536</v>
      </c>
      <c r="D5442" s="7" t="s">
        <v>10404</v>
      </c>
      <c r="E5442" s="7" t="s">
        <v>9937</v>
      </c>
    </row>
    <row r="5443" spans="2:5">
      <c r="B5443" s="7" t="s">
        <v>10405</v>
      </c>
      <c r="C5443" s="7">
        <v>590136</v>
      </c>
      <c r="D5443" s="7" t="s">
        <v>10406</v>
      </c>
      <c r="E5443" s="7" t="s">
        <v>933</v>
      </c>
    </row>
    <row r="5444" spans="2:5">
      <c r="B5444" s="7" t="s">
        <v>10407</v>
      </c>
      <c r="C5444" s="7">
        <v>590137</v>
      </c>
      <c r="D5444" s="7" t="s">
        <v>10408</v>
      </c>
      <c r="E5444" s="7" t="s">
        <v>933</v>
      </c>
    </row>
    <row r="5445" spans="2:5">
      <c r="B5445" s="7" t="s">
        <v>10409</v>
      </c>
      <c r="C5445" s="7">
        <v>590138</v>
      </c>
      <c r="D5445" s="7" t="s">
        <v>10410</v>
      </c>
      <c r="E5445" s="7" t="s">
        <v>933</v>
      </c>
    </row>
  </sheetData>
  <pageMargins left="0.7" right="0.7" top="0.75" bottom="0.75" header="0.3" footer="0.3"/>
  <pageSetup scale="51" orientation="portrait" r:id="rId1"/>
  <rowBreaks count="1" manualBreakCount="1">
    <brk id="90"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B073F2-7C26-4FAC-A269-2751BE880C30}">
  <dimension ref="B2:M100"/>
  <sheetViews>
    <sheetView showGridLines="0" view="pageBreakPreview" topLeftCell="B27" zoomScale="60" zoomScaleNormal="100" workbookViewId="0">
      <selection activeCell="M93" sqref="M93"/>
    </sheetView>
  </sheetViews>
  <sheetFormatPr defaultRowHeight="14.4"/>
  <cols>
    <col min="2" max="2" width="29.6640625" customWidth="1"/>
    <col min="3" max="3" width="16.6640625" customWidth="1"/>
    <col min="4" max="4" width="15.77734375" customWidth="1"/>
    <col min="5" max="5" width="16.33203125" customWidth="1"/>
    <col min="6" max="6" width="12.88671875" customWidth="1"/>
    <col min="7" max="7" width="13.109375" customWidth="1"/>
    <col min="9" max="9" width="14.77734375" customWidth="1"/>
    <col min="10" max="10" width="14" customWidth="1"/>
    <col min="11" max="11" width="13.5546875" customWidth="1"/>
    <col min="12" max="12" width="15.33203125" customWidth="1"/>
    <col min="13" max="13" width="13.77734375" customWidth="1"/>
  </cols>
  <sheetData>
    <row r="2" spans="2:13" ht="21">
      <c r="B2" s="204" t="s">
        <v>10613</v>
      </c>
      <c r="C2" s="63"/>
      <c r="D2" s="63"/>
      <c r="E2" s="63"/>
      <c r="F2" s="63"/>
      <c r="G2" s="63"/>
      <c r="H2" s="63"/>
      <c r="I2" s="63"/>
      <c r="J2" s="63"/>
      <c r="K2" s="63"/>
      <c r="L2" s="63"/>
      <c r="M2" s="63"/>
    </row>
    <row r="3" spans="2:13">
      <c r="B3" s="63" t="s">
        <v>10612</v>
      </c>
      <c r="C3" s="63"/>
      <c r="D3" s="63"/>
      <c r="E3" s="63"/>
      <c r="F3" s="63"/>
      <c r="G3" s="63"/>
      <c r="H3" s="63"/>
      <c r="I3" s="63"/>
      <c r="J3" s="63"/>
      <c r="K3" s="63"/>
      <c r="L3" s="63"/>
      <c r="M3" s="63"/>
    </row>
    <row r="4" spans="2:13" ht="61.2" customHeight="1">
      <c r="B4" s="207" t="s">
        <v>10614</v>
      </c>
      <c r="C4" s="207" t="s">
        <v>10615</v>
      </c>
      <c r="D4" s="207" t="s">
        <v>10616</v>
      </c>
      <c r="E4" s="207" t="s">
        <v>10716</v>
      </c>
      <c r="F4" s="207" t="s">
        <v>10617</v>
      </c>
      <c r="G4" s="207" t="s">
        <v>10618</v>
      </c>
      <c r="H4" s="207" t="s">
        <v>10717</v>
      </c>
      <c r="I4" s="207" t="s">
        <v>10619</v>
      </c>
      <c r="J4" s="207" t="s">
        <v>10620</v>
      </c>
      <c r="K4" s="207" t="s">
        <v>10621</v>
      </c>
      <c r="L4" s="208" t="s">
        <v>10503</v>
      </c>
      <c r="M4" s="207" t="s">
        <v>10622</v>
      </c>
    </row>
    <row r="5" spans="2:13">
      <c r="B5" s="209" t="s">
        <v>10623</v>
      </c>
      <c r="C5" s="210">
        <v>13</v>
      </c>
      <c r="D5" s="211">
        <v>12.254999999999999</v>
      </c>
      <c r="E5" s="211">
        <v>6.1719999999999988</v>
      </c>
      <c r="F5" s="212">
        <v>1.9855800388852887</v>
      </c>
      <c r="G5" s="211">
        <v>15.7</v>
      </c>
      <c r="H5" s="211">
        <v>1.9499999999999993</v>
      </c>
      <c r="I5" s="212">
        <v>0.11509866777887166</v>
      </c>
      <c r="J5" s="212">
        <v>0.92871967524177057</v>
      </c>
      <c r="K5" s="213">
        <v>4.3520758141792797</v>
      </c>
      <c r="L5" s="214">
        <v>0.22977540895357343</v>
      </c>
      <c r="M5" s="215">
        <v>0.5859619601682664</v>
      </c>
    </row>
    <row r="6" spans="2:13">
      <c r="B6" s="209" t="s">
        <v>10624</v>
      </c>
      <c r="C6" s="210">
        <v>13</v>
      </c>
      <c r="D6" s="211">
        <v>179.85599999999999</v>
      </c>
      <c r="E6" s="211">
        <v>230.04299999999998</v>
      </c>
      <c r="F6" s="212">
        <v>0.78183643927439661</v>
      </c>
      <c r="G6" s="211">
        <v>0</v>
      </c>
      <c r="H6" s="211">
        <v>130.91380000000004</v>
      </c>
      <c r="I6" s="212">
        <v>1.1286262733025205E-2</v>
      </c>
      <c r="J6" s="212">
        <v>8.590057130269689E-2</v>
      </c>
      <c r="K6" s="213">
        <v>2.3987361826292801</v>
      </c>
      <c r="L6" s="214">
        <v>0.41688619500619256</v>
      </c>
      <c r="M6" s="215">
        <v>3.398413975620472E-2</v>
      </c>
    </row>
    <row r="7" spans="2:13">
      <c r="B7" s="209" t="s">
        <v>10625</v>
      </c>
      <c r="C7" s="210">
        <v>6</v>
      </c>
      <c r="D7" s="211">
        <v>522.1389999999999</v>
      </c>
      <c r="E7" s="211">
        <v>907.27300000000002</v>
      </c>
      <c r="F7" s="212">
        <v>0.57550373481851647</v>
      </c>
      <c r="G7" s="211">
        <v>0</v>
      </c>
      <c r="H7" s="211">
        <v>0</v>
      </c>
      <c r="I7" s="212">
        <v>-5.2425788869725737E-2</v>
      </c>
      <c r="J7" s="212">
        <v>-30.163963317758547</v>
      </c>
      <c r="K7" s="213">
        <v>0.99250581619997469</v>
      </c>
      <c r="L7" s="214">
        <v>1.0075507706632072</v>
      </c>
      <c r="M7" s="215">
        <v>-0.59810780376869188</v>
      </c>
    </row>
    <row r="8" spans="2:13">
      <c r="B8" s="209" t="s">
        <v>10626</v>
      </c>
      <c r="C8" s="210">
        <v>323</v>
      </c>
      <c r="D8" s="211">
        <v>1319.1549999999995</v>
      </c>
      <c r="E8" s="211">
        <v>1037.4009999999992</v>
      </c>
      <c r="F8" s="212">
        <v>1.2715960366338577</v>
      </c>
      <c r="G8" s="211">
        <v>18.023</v>
      </c>
      <c r="H8" s="211">
        <v>19.954000000001088</v>
      </c>
      <c r="I8" s="212">
        <v>4.4862222418410296E-3</v>
      </c>
      <c r="J8" s="212">
        <v>0.1324811729154258</v>
      </c>
      <c r="K8" s="213">
        <v>2.8247623583292145</v>
      </c>
      <c r="L8" s="214">
        <v>0.35401208071587242</v>
      </c>
      <c r="M8" s="215">
        <v>9.5153899651068408E-2</v>
      </c>
    </row>
    <row r="9" spans="2:13">
      <c r="B9" s="209" t="s">
        <v>10627</v>
      </c>
      <c r="C9" s="210">
        <v>12</v>
      </c>
      <c r="D9" s="211">
        <v>2055.7350000000001</v>
      </c>
      <c r="E9" s="211">
        <v>4078.6380000000004</v>
      </c>
      <c r="F9" s="212">
        <v>0.50402487300907806</v>
      </c>
      <c r="G9" s="211">
        <v>103.39999999999999</v>
      </c>
      <c r="H9" s="211">
        <v>106.72619999999915</v>
      </c>
      <c r="I9" s="212">
        <v>-2.3678847600735676E-2</v>
      </c>
      <c r="J9" s="212">
        <v>-0.48880651837000005</v>
      </c>
      <c r="K9" s="213">
        <v>1.1695525313659343</v>
      </c>
      <c r="L9" s="214">
        <v>0.85502786166610933</v>
      </c>
      <c r="M9" s="215">
        <v>-3.5019143033347938E-2</v>
      </c>
    </row>
    <row r="10" spans="2:13">
      <c r="B10" s="209" t="s">
        <v>10628</v>
      </c>
      <c r="C10" s="210">
        <v>107</v>
      </c>
      <c r="D10" s="211">
        <v>1610.9509999999998</v>
      </c>
      <c r="E10" s="211">
        <v>1354.4360000000001</v>
      </c>
      <c r="F10" s="212">
        <v>1.1893887935642582</v>
      </c>
      <c r="G10" s="211">
        <v>188.833</v>
      </c>
      <c r="H10" s="211">
        <v>14.640199999999822</v>
      </c>
      <c r="I10" s="212">
        <v>1.2636963472964002E-2</v>
      </c>
      <c r="J10" s="212">
        <v>0.25411285871330636</v>
      </c>
      <c r="K10" s="213">
        <v>1.9351196747785298</v>
      </c>
      <c r="L10" s="214">
        <v>0.51676390511323178</v>
      </c>
      <c r="M10" s="215">
        <v>5.9256669670706655E-2</v>
      </c>
    </row>
    <row r="11" spans="2:13">
      <c r="B11" s="209" t="s">
        <v>10629</v>
      </c>
      <c r="C11" s="210">
        <v>32</v>
      </c>
      <c r="D11" s="211">
        <v>2515.3199999999997</v>
      </c>
      <c r="E11" s="211">
        <v>9.25</v>
      </c>
      <c r="F11" s="212" t="s">
        <v>10630</v>
      </c>
      <c r="G11" s="211">
        <v>283.76100000000002</v>
      </c>
      <c r="H11" s="211">
        <v>0</v>
      </c>
      <c r="I11" s="212">
        <v>2.8561625183255935E-2</v>
      </c>
      <c r="J11" s="212">
        <v>95.33594666973957</v>
      </c>
      <c r="K11" s="213">
        <v>0.4374686930360836</v>
      </c>
      <c r="L11" s="214">
        <v>2.2858778603330072</v>
      </c>
      <c r="M11" s="215">
        <v>1.176175134580692E-2</v>
      </c>
    </row>
    <row r="12" spans="2:13">
      <c r="B12" s="209" t="s">
        <v>10631</v>
      </c>
      <c r="C12" s="210">
        <v>5</v>
      </c>
      <c r="D12" s="211">
        <v>90.31</v>
      </c>
      <c r="E12" s="211">
        <v>0</v>
      </c>
      <c r="F12" s="212" t="s">
        <v>10630</v>
      </c>
      <c r="G12" s="211">
        <v>0</v>
      </c>
      <c r="H12" s="211">
        <v>0</v>
      </c>
      <c r="I12" s="212">
        <v>4.0481420054686447E-2</v>
      </c>
      <c r="J12" s="212">
        <v>14.611621092579158</v>
      </c>
      <c r="K12" s="213">
        <v>0.52508707334008453</v>
      </c>
      <c r="L12" s="214">
        <v>1.9044460448035585</v>
      </c>
      <c r="M12" s="215">
        <v>2.1963454228465167E-2</v>
      </c>
    </row>
    <row r="13" spans="2:13">
      <c r="B13" s="209" t="s">
        <v>10632</v>
      </c>
      <c r="C13" s="210">
        <v>19</v>
      </c>
      <c r="D13" s="211">
        <v>132.85499999999999</v>
      </c>
      <c r="E13" s="211">
        <v>94.073999999999998</v>
      </c>
      <c r="F13" s="212">
        <v>1.4122393009758274</v>
      </c>
      <c r="G13" s="211">
        <v>31.029999999999998</v>
      </c>
      <c r="H13" s="211">
        <v>1.3230000000000359</v>
      </c>
      <c r="I13" s="212">
        <v>1.9774489535232507E-2</v>
      </c>
      <c r="J13" s="212">
        <v>0.23780071124215976</v>
      </c>
      <c r="K13" s="213">
        <v>1.8773559185600828</v>
      </c>
      <c r="L13" s="214">
        <v>0.5326640463397011</v>
      </c>
      <c r="M13" s="215">
        <v>4.3070540726236804E-2</v>
      </c>
    </row>
    <row r="14" spans="2:13">
      <c r="B14" s="209" t="s">
        <v>10633</v>
      </c>
      <c r="C14" s="210">
        <v>5</v>
      </c>
      <c r="D14" s="211">
        <v>1.59</v>
      </c>
      <c r="E14" s="211">
        <v>70.091000000000008</v>
      </c>
      <c r="F14" s="212">
        <v>2.2684795480161501E-2</v>
      </c>
      <c r="G14" s="211">
        <v>0</v>
      </c>
      <c r="H14" s="211">
        <v>0</v>
      </c>
      <c r="I14" s="212">
        <v>-4.3484802124820511E-2</v>
      </c>
      <c r="J14" s="212">
        <v>-0.34007573967155907</v>
      </c>
      <c r="K14" s="213">
        <v>2.0035510469356326</v>
      </c>
      <c r="L14" s="214">
        <v>0.49911381171419023</v>
      </c>
      <c r="M14" s="215">
        <v>-0.10415246868424263</v>
      </c>
    </row>
    <row r="15" spans="2:13">
      <c r="B15" s="209" t="s">
        <v>10634</v>
      </c>
      <c r="C15" s="210">
        <v>17</v>
      </c>
      <c r="D15" s="211">
        <v>182.505</v>
      </c>
      <c r="E15" s="211">
        <v>165.614</v>
      </c>
      <c r="F15" s="212">
        <v>1.1019901699131716</v>
      </c>
      <c r="G15" s="211">
        <v>4.95</v>
      </c>
      <c r="H15" s="211">
        <v>4.0799999999990177E-2</v>
      </c>
      <c r="I15" s="212">
        <v>6.484380093286779E-3</v>
      </c>
      <c r="J15" s="212">
        <v>4.8500550382375579E-2</v>
      </c>
      <c r="K15" s="213">
        <v>1.0879530894503171</v>
      </c>
      <c r="L15" s="214">
        <v>0.91915727773266864</v>
      </c>
      <c r="M15" s="215">
        <v>0.17417747786795842</v>
      </c>
    </row>
    <row r="16" spans="2:13">
      <c r="B16" s="209" t="s">
        <v>10635</v>
      </c>
      <c r="C16" s="210">
        <v>174</v>
      </c>
      <c r="D16" s="211">
        <v>98.346000000000089</v>
      </c>
      <c r="E16" s="211">
        <v>60.774000000000022</v>
      </c>
      <c r="F16" s="212">
        <v>1.6182248988054111</v>
      </c>
      <c r="G16" s="211">
        <v>1.6089999999999998</v>
      </c>
      <c r="H16" s="211">
        <v>0.97879999999999967</v>
      </c>
      <c r="I16" s="212">
        <v>5.718692742478557E-3</v>
      </c>
      <c r="J16" s="212">
        <v>2.6058980419272868</v>
      </c>
      <c r="K16" s="213">
        <v>0.7957445803487172</v>
      </c>
      <c r="L16" s="214">
        <v>1.2566846506975549</v>
      </c>
      <c r="M16" s="215">
        <v>1.1229890259896977E-2</v>
      </c>
    </row>
    <row r="17" spans="2:13">
      <c r="B17" s="209" t="s">
        <v>10636</v>
      </c>
      <c r="C17" s="210">
        <v>48</v>
      </c>
      <c r="D17" s="211">
        <v>294.06299999999999</v>
      </c>
      <c r="E17" s="211">
        <v>132.08999999999997</v>
      </c>
      <c r="F17" s="212">
        <v>2.2262321144674089</v>
      </c>
      <c r="G17" s="211">
        <v>-2.7E-2</v>
      </c>
      <c r="H17" s="211">
        <v>0.48220000000009122</v>
      </c>
      <c r="I17" s="212">
        <v>3.0565548896952174E-2</v>
      </c>
      <c r="J17" s="212">
        <v>0.5501661862388435</v>
      </c>
      <c r="K17" s="213">
        <v>2.0105271975176731</v>
      </c>
      <c r="L17" s="214">
        <v>0.497381980823072</v>
      </c>
      <c r="M17" s="215">
        <v>0.1715718544183254</v>
      </c>
    </row>
    <row r="18" spans="2:13">
      <c r="B18" s="209" t="s">
        <v>10637</v>
      </c>
      <c r="C18" s="210">
        <v>58</v>
      </c>
      <c r="D18" s="211">
        <v>141.79699999999997</v>
      </c>
      <c r="E18" s="211">
        <v>125.52300000000002</v>
      </c>
      <c r="F18" s="212">
        <v>1.1296495462982874</v>
      </c>
      <c r="G18" s="211">
        <v>-26.311</v>
      </c>
      <c r="H18" s="211">
        <v>7.9599999999913962E-2</v>
      </c>
      <c r="I18" s="212">
        <v>-1.5559103624124143E-3</v>
      </c>
      <c r="J18" s="212">
        <v>-2.2128621978277325E-2</v>
      </c>
      <c r="K18" s="213">
        <v>4.0759056231095938</v>
      </c>
      <c r="L18" s="214">
        <v>0.24534424799489812</v>
      </c>
      <c r="M18" s="215">
        <v>0.13481714734660222</v>
      </c>
    </row>
    <row r="19" spans="2:13">
      <c r="B19" s="209" t="s">
        <v>10638</v>
      </c>
      <c r="C19" s="210">
        <v>8</v>
      </c>
      <c r="D19" s="211">
        <v>207.31</v>
      </c>
      <c r="E19" s="211">
        <v>272.43100000000004</v>
      </c>
      <c r="F19" s="212">
        <v>0.76096332649368081</v>
      </c>
      <c r="G19" s="211">
        <v>-0.42799999999999999</v>
      </c>
      <c r="H19" s="211">
        <v>0</v>
      </c>
      <c r="I19" s="212">
        <v>-5.0339982459454806E-2</v>
      </c>
      <c r="J19" s="212">
        <v>-0.91369890717302304</v>
      </c>
      <c r="K19" s="213">
        <v>0.98018147410448508</v>
      </c>
      <c r="L19" s="214">
        <v>1.0202192414558964</v>
      </c>
      <c r="M19" s="215">
        <v>-3.5265425948056281E-3</v>
      </c>
    </row>
    <row r="20" spans="2:13">
      <c r="B20" s="209" t="s">
        <v>10639</v>
      </c>
      <c r="C20" s="210">
        <v>128</v>
      </c>
      <c r="D20" s="211">
        <v>1638.4330000000004</v>
      </c>
      <c r="E20" s="211">
        <v>741.08699999999999</v>
      </c>
      <c r="F20" s="212">
        <v>2.2108510876590746</v>
      </c>
      <c r="G20" s="211">
        <v>29.027999999999999</v>
      </c>
      <c r="H20" s="211">
        <v>4.4913999999994303</v>
      </c>
      <c r="I20" s="212">
        <v>3.651505614599599E-2</v>
      </c>
      <c r="J20" s="212">
        <v>0.36157794125719617</v>
      </c>
      <c r="K20" s="213">
        <v>1.4829760826656215</v>
      </c>
      <c r="L20" s="214">
        <v>0.67431970865134849</v>
      </c>
      <c r="M20" s="215">
        <v>0.11908758671978847</v>
      </c>
    </row>
    <row r="21" spans="2:13">
      <c r="B21" s="209" t="s">
        <v>10640</v>
      </c>
      <c r="C21" s="210">
        <v>10</v>
      </c>
      <c r="D21" s="211">
        <v>678.43</v>
      </c>
      <c r="E21" s="211">
        <v>188.09999999999994</v>
      </c>
      <c r="F21" s="212">
        <v>3.6067517278043604</v>
      </c>
      <c r="G21" s="211">
        <v>33.42</v>
      </c>
      <c r="H21" s="211">
        <v>1.6743999999996504</v>
      </c>
      <c r="I21" s="212">
        <v>6.8788133485199535E-2</v>
      </c>
      <c r="J21" s="212">
        <v>0.69803448886853148</v>
      </c>
      <c r="K21" s="213">
        <v>1.9394418222297922</v>
      </c>
      <c r="L21" s="214">
        <v>0.51561226974588581</v>
      </c>
      <c r="M21" s="215">
        <v>0.221375215652759</v>
      </c>
    </row>
    <row r="22" spans="2:13">
      <c r="B22" s="209" t="s">
        <v>10641</v>
      </c>
      <c r="C22" s="210">
        <v>167</v>
      </c>
      <c r="D22" s="211">
        <v>2136.2280000000005</v>
      </c>
      <c r="E22" s="211">
        <v>1159.7210000000005</v>
      </c>
      <c r="F22" s="212">
        <v>1.8420188993732109</v>
      </c>
      <c r="G22" s="211">
        <v>149.75400000000002</v>
      </c>
      <c r="H22" s="211">
        <v>-8.0283999999992375</v>
      </c>
      <c r="I22" s="212">
        <v>2.2489217526960082E-2</v>
      </c>
      <c r="J22" s="212">
        <v>0.23451832048916638</v>
      </c>
      <c r="K22" s="213">
        <v>2.0349819285044326</v>
      </c>
      <c r="L22" s="214">
        <v>0.49140485524356919</v>
      </c>
      <c r="M22" s="215">
        <v>0.20753919314975397</v>
      </c>
    </row>
    <row r="23" spans="2:13">
      <c r="B23" s="209" t="s">
        <v>10642</v>
      </c>
      <c r="C23" s="210">
        <v>2</v>
      </c>
      <c r="D23" s="211">
        <v>1808.8</v>
      </c>
      <c r="E23" s="211">
        <v>550.29999999999995</v>
      </c>
      <c r="F23" s="212">
        <v>3.2869343994184992</v>
      </c>
      <c r="G23" s="211">
        <v>0</v>
      </c>
      <c r="H23" s="211">
        <v>0.78600000000005821</v>
      </c>
      <c r="I23" s="212">
        <v>8.2890844583698109E-2</v>
      </c>
      <c r="J23" s="212">
        <v>0.43299617791782347</v>
      </c>
      <c r="K23" s="213">
        <v>4.0386197113756372</v>
      </c>
      <c r="L23" s="214">
        <v>0.24760934959617165</v>
      </c>
      <c r="M23" s="215">
        <v>0.29707528166542035</v>
      </c>
    </row>
    <row r="24" spans="2:13">
      <c r="B24" s="209" t="s">
        <v>10643</v>
      </c>
      <c r="C24" s="210">
        <v>132</v>
      </c>
      <c r="D24" s="211">
        <v>1553.5179999999993</v>
      </c>
      <c r="E24" s="211">
        <v>2311.905999999999</v>
      </c>
      <c r="F24" s="212">
        <v>0.67196417155368771</v>
      </c>
      <c r="G24" s="211">
        <v>1856.9579999999999</v>
      </c>
      <c r="H24" s="211">
        <v>-15.583800000000338</v>
      </c>
      <c r="I24" s="212">
        <v>1.1830690502188625E-2</v>
      </c>
      <c r="J24" s="212">
        <v>8.9775143517130118E-2</v>
      </c>
      <c r="K24" s="213">
        <v>2.3636028584024564</v>
      </c>
      <c r="L24" s="214">
        <v>0.42308292040055046</v>
      </c>
      <c r="M24" s="215">
        <v>0.13864803973032297</v>
      </c>
    </row>
    <row r="25" spans="2:13">
      <c r="B25" s="209" t="s">
        <v>10644</v>
      </c>
      <c r="C25" s="210">
        <v>6</v>
      </c>
      <c r="D25" s="211">
        <v>1.4159999999999999</v>
      </c>
      <c r="E25" s="211">
        <v>1.145</v>
      </c>
      <c r="F25" s="212">
        <v>1.2366812227074235</v>
      </c>
      <c r="G25" s="211">
        <v>0</v>
      </c>
      <c r="H25" s="211">
        <v>0</v>
      </c>
      <c r="I25" s="212">
        <v>4.5590659802833E-3</v>
      </c>
      <c r="J25" s="212">
        <v>0.1367178137238407</v>
      </c>
      <c r="K25" s="213">
        <v>1.8150229007633587</v>
      </c>
      <c r="L25" s="214">
        <v>0.55095723562464249</v>
      </c>
      <c r="M25" s="215">
        <v>8.0008171038542325E-2</v>
      </c>
    </row>
    <row r="26" spans="2:13">
      <c r="B26" s="209" t="s">
        <v>10645</v>
      </c>
      <c r="C26" s="210">
        <v>92</v>
      </c>
      <c r="D26" s="211">
        <v>4110.0010000000002</v>
      </c>
      <c r="E26" s="211">
        <v>2184.752</v>
      </c>
      <c r="F26" s="212">
        <v>1.8812208433726119</v>
      </c>
      <c r="G26" s="211">
        <v>89.38900000000001</v>
      </c>
      <c r="H26" s="211">
        <v>18.402200000002267</v>
      </c>
      <c r="I26" s="212">
        <v>4.1099200956765662E-2</v>
      </c>
      <c r="J26" s="212">
        <v>0.48172167480265604</v>
      </c>
      <c r="K26" s="213">
        <v>0.95495638161746377</v>
      </c>
      <c r="L26" s="214">
        <v>1.0471682468954691</v>
      </c>
      <c r="M26" s="215">
        <v>5.3265356814775004E-2</v>
      </c>
    </row>
    <row r="27" spans="2:13">
      <c r="B27" s="209" t="s">
        <v>2202</v>
      </c>
      <c r="C27" s="210">
        <v>13</v>
      </c>
      <c r="D27" s="211">
        <v>164.44300000000001</v>
      </c>
      <c r="E27" s="211">
        <v>222.017</v>
      </c>
      <c r="F27" s="212">
        <v>0.74067751568573581</v>
      </c>
      <c r="G27" s="211">
        <v>9.2309999999999999</v>
      </c>
      <c r="H27" s="211">
        <v>-2.2498000000001639</v>
      </c>
      <c r="I27" s="212">
        <v>-6.2112043729173278E-3</v>
      </c>
      <c r="J27" s="212">
        <v>-8.6913482771074024E-2</v>
      </c>
      <c r="K27" s="213">
        <v>0.60656203573712342</v>
      </c>
      <c r="L27" s="214">
        <v>1.6486359862347002</v>
      </c>
      <c r="M27" s="215">
        <v>2.1566234409499157E-2</v>
      </c>
    </row>
    <row r="28" spans="2:13">
      <c r="B28" s="209" t="s">
        <v>10646</v>
      </c>
      <c r="C28" s="210">
        <v>8</v>
      </c>
      <c r="D28" s="211">
        <v>228.45800000000003</v>
      </c>
      <c r="E28" s="211">
        <v>115.92200000000001</v>
      </c>
      <c r="F28" s="212">
        <v>1.9707907040941324</v>
      </c>
      <c r="G28" s="211">
        <v>1.2E-2</v>
      </c>
      <c r="H28" s="211">
        <v>-106.18860000000001</v>
      </c>
      <c r="I28" s="212">
        <v>5.2157139025832567E-3</v>
      </c>
      <c r="J28" s="212">
        <v>6.7797118914613846E-2</v>
      </c>
      <c r="K28" s="213">
        <v>0.8111705878752562</v>
      </c>
      <c r="L28" s="214">
        <v>1.2327863151687428</v>
      </c>
      <c r="M28" s="215">
        <v>5.5785785478105164E-3</v>
      </c>
    </row>
    <row r="29" spans="2:13">
      <c r="B29" s="209" t="s">
        <v>10647</v>
      </c>
      <c r="C29" s="210">
        <v>156</v>
      </c>
      <c r="D29" s="211">
        <v>2186.7790000000009</v>
      </c>
      <c r="E29" s="211">
        <v>1565.3380000000004</v>
      </c>
      <c r="F29" s="212">
        <v>1.3970011588551485</v>
      </c>
      <c r="G29" s="211">
        <v>407.00899999999996</v>
      </c>
      <c r="H29" s="211">
        <v>93.16939999999704</v>
      </c>
      <c r="I29" s="212">
        <v>3.1780616216509919E-2</v>
      </c>
      <c r="J29" s="212">
        <v>0.29197518924808835</v>
      </c>
      <c r="K29" s="213">
        <v>0.92891089839558916</v>
      </c>
      <c r="L29" s="214">
        <v>1.0765295161540205</v>
      </c>
      <c r="M29" s="215">
        <v>5.4942200303473188E-2</v>
      </c>
    </row>
    <row r="30" spans="2:13">
      <c r="B30" s="209" t="s">
        <v>2318</v>
      </c>
      <c r="C30" s="210">
        <v>26</v>
      </c>
      <c r="D30" s="211">
        <v>9.1889999999999983</v>
      </c>
      <c r="E30" s="211">
        <v>17.787000000000006</v>
      </c>
      <c r="F30" s="212">
        <v>0.51661325687299686</v>
      </c>
      <c r="G30" s="211">
        <v>4.2090000000000005</v>
      </c>
      <c r="H30" s="211">
        <v>0.30079999999999896</v>
      </c>
      <c r="I30" s="212">
        <v>-2.5667072665402673E-2</v>
      </c>
      <c r="J30" s="212" t="s">
        <v>10630</v>
      </c>
      <c r="K30" s="213">
        <v>0.46552026137843255</v>
      </c>
      <c r="L30" s="214">
        <v>2.1481342123303975</v>
      </c>
      <c r="M30" s="215" t="s">
        <v>10630</v>
      </c>
    </row>
    <row r="31" spans="2:13">
      <c r="B31" s="209" t="s">
        <v>10648</v>
      </c>
      <c r="C31" s="210">
        <v>102</v>
      </c>
      <c r="D31" s="211">
        <v>563.66300000000012</v>
      </c>
      <c r="E31" s="211">
        <v>356.55100000000033</v>
      </c>
      <c r="F31" s="212">
        <v>1.5808762280851816</v>
      </c>
      <c r="G31" s="211">
        <v>1.613</v>
      </c>
      <c r="H31" s="211">
        <v>32.251199999999926</v>
      </c>
      <c r="I31" s="212">
        <v>1.3219963238289219E-2</v>
      </c>
      <c r="J31" s="212">
        <v>0.28987966912953128</v>
      </c>
      <c r="K31" s="213">
        <v>1.5318773983427414</v>
      </c>
      <c r="L31" s="214">
        <v>0.65279375561115272</v>
      </c>
      <c r="M31" s="215">
        <v>5.4779301194835844E-2</v>
      </c>
    </row>
    <row r="32" spans="2:13">
      <c r="B32" s="209" t="s">
        <v>10649</v>
      </c>
      <c r="C32" s="210">
        <v>8</v>
      </c>
      <c r="D32" s="211">
        <v>57.395999999999994</v>
      </c>
      <c r="E32" s="211">
        <v>14.183000000000003</v>
      </c>
      <c r="F32" s="212">
        <v>4.046816611436225</v>
      </c>
      <c r="G32" s="211">
        <v>0</v>
      </c>
      <c r="H32" s="211">
        <v>0.41819999999999879</v>
      </c>
      <c r="I32" s="212">
        <v>2.4886209893978418E-2</v>
      </c>
      <c r="J32" s="212">
        <v>1.2335301560243535</v>
      </c>
      <c r="K32" s="213">
        <v>8.0284903363834275</v>
      </c>
      <c r="L32" s="214">
        <v>0.12455641821828078</v>
      </c>
      <c r="M32" s="215">
        <v>0.32618520356113251</v>
      </c>
    </row>
    <row r="33" spans="2:13">
      <c r="B33" s="209" t="s">
        <v>10650</v>
      </c>
      <c r="C33" s="210">
        <v>27</v>
      </c>
      <c r="D33" s="211">
        <v>56.801000000000009</v>
      </c>
      <c r="E33" s="211">
        <v>29.396999999999991</v>
      </c>
      <c r="F33" s="212">
        <v>1.9322039663911292</v>
      </c>
      <c r="G33" s="211">
        <v>38.200000000000003</v>
      </c>
      <c r="H33" s="211">
        <v>1.4602000000000146</v>
      </c>
      <c r="I33" s="212">
        <v>4.8774070052516501E-2</v>
      </c>
      <c r="J33" s="212">
        <v>0.76100466033512837</v>
      </c>
      <c r="K33" s="213">
        <v>2.4268056179172435</v>
      </c>
      <c r="L33" s="214">
        <v>0.41206431723123738</v>
      </c>
      <c r="M33" s="215">
        <v>0.27119359131932486</v>
      </c>
    </row>
    <row r="34" spans="2:13">
      <c r="B34" s="209" t="s">
        <v>10651</v>
      </c>
      <c r="C34" s="210">
        <v>144</v>
      </c>
      <c r="D34" s="211">
        <v>1658.8349999999991</v>
      </c>
      <c r="E34" s="211">
        <v>1125.7489999999993</v>
      </c>
      <c r="F34" s="212">
        <v>1.4735389505120591</v>
      </c>
      <c r="G34" s="211">
        <v>31.045000000000005</v>
      </c>
      <c r="H34" s="211">
        <v>41.382199999999102</v>
      </c>
      <c r="I34" s="212">
        <v>1.2229110161280348E-2</v>
      </c>
      <c r="J34" s="212">
        <v>0.18999347335267988</v>
      </c>
      <c r="K34" s="213">
        <v>0.97947460971731182</v>
      </c>
      <c r="L34" s="214">
        <v>1.0209555103103816</v>
      </c>
      <c r="M34" s="215">
        <v>4.8665675034765175E-2</v>
      </c>
    </row>
    <row r="35" spans="2:13">
      <c r="B35" s="209" t="s">
        <v>10652</v>
      </c>
      <c r="C35" s="210">
        <v>60</v>
      </c>
      <c r="D35" s="211">
        <v>108.20100000000001</v>
      </c>
      <c r="E35" s="211">
        <v>238.99400000000006</v>
      </c>
      <c r="F35" s="212">
        <v>0.4527352151100027</v>
      </c>
      <c r="G35" s="211">
        <v>14.456000000000001</v>
      </c>
      <c r="H35" s="211">
        <v>0.22699999999997544</v>
      </c>
      <c r="I35" s="212">
        <v>-6.3295762547399617E-2</v>
      </c>
      <c r="J35" s="212">
        <v>-0.90136253583662951</v>
      </c>
      <c r="K35" s="213">
        <v>0.67995090932629787</v>
      </c>
      <c r="L35" s="214">
        <v>1.4706944079107269</v>
      </c>
      <c r="M35" s="215">
        <v>6.6039226657281618E-3</v>
      </c>
    </row>
    <row r="36" spans="2:13">
      <c r="B36" s="209" t="s">
        <v>10653</v>
      </c>
      <c r="C36" s="210">
        <v>10</v>
      </c>
      <c r="D36" s="211">
        <v>37.591000000000001</v>
      </c>
      <c r="E36" s="211">
        <v>8.3019999999999996</v>
      </c>
      <c r="F36" s="212">
        <v>4.5279450734762712</v>
      </c>
      <c r="G36" s="211">
        <v>0</v>
      </c>
      <c r="H36" s="211">
        <v>0.12040000000000362</v>
      </c>
      <c r="I36" s="212">
        <v>4.7153118486451824E-2</v>
      </c>
      <c r="J36" s="212">
        <v>0.31870481467573086</v>
      </c>
      <c r="K36" s="213">
        <v>5.2712447135424583</v>
      </c>
      <c r="L36" s="214">
        <v>0.18970851370851374</v>
      </c>
      <c r="M36" s="215">
        <v>0.84345976944175927</v>
      </c>
    </row>
    <row r="37" spans="2:13">
      <c r="B37" s="209" t="s">
        <v>10654</v>
      </c>
      <c r="C37" s="210">
        <v>57</v>
      </c>
      <c r="D37" s="211">
        <v>161.96200000000005</v>
      </c>
      <c r="E37" s="211">
        <v>119.33699999999997</v>
      </c>
      <c r="F37" s="212">
        <v>1.3571817625715417</v>
      </c>
      <c r="G37" s="211">
        <v>-3.7859999999999996</v>
      </c>
      <c r="H37" s="211">
        <v>2.4352000000000658</v>
      </c>
      <c r="I37" s="212">
        <v>7.7462767885144116E-3</v>
      </c>
      <c r="J37" s="212">
        <v>0.13946671212312556</v>
      </c>
      <c r="K37" s="213">
        <v>1.499299489143417</v>
      </c>
      <c r="L37" s="214">
        <v>0.66697815029025465</v>
      </c>
      <c r="M37" s="215">
        <v>4.1177374405029624E-2</v>
      </c>
    </row>
    <row r="38" spans="2:13">
      <c r="B38" s="209" t="s">
        <v>10655</v>
      </c>
      <c r="C38" s="210">
        <v>254</v>
      </c>
      <c r="D38" s="211">
        <v>906.47899999999925</v>
      </c>
      <c r="E38" s="211">
        <v>620.97899999999879</v>
      </c>
      <c r="F38" s="212">
        <v>1.4597578984152459</v>
      </c>
      <c r="G38" s="211">
        <v>287.91599999999994</v>
      </c>
      <c r="H38" s="211">
        <v>0.36240000000043437</v>
      </c>
      <c r="I38" s="212">
        <v>1.1353578117487301E-2</v>
      </c>
      <c r="J38" s="212">
        <v>0.19426990353303017</v>
      </c>
      <c r="K38" s="213">
        <v>0.10361553672669978</v>
      </c>
      <c r="L38" s="214">
        <v>9.6510622980956757</v>
      </c>
      <c r="M38" s="215">
        <v>1.6319973349452094E-3</v>
      </c>
    </row>
    <row r="39" spans="2:13">
      <c r="B39" s="209" t="s">
        <v>10656</v>
      </c>
      <c r="C39" s="210">
        <v>185</v>
      </c>
      <c r="D39" s="211">
        <v>1139.2389999999998</v>
      </c>
      <c r="E39" s="211">
        <v>609.47200000000021</v>
      </c>
      <c r="F39" s="212">
        <v>1.8692228683188061</v>
      </c>
      <c r="G39" s="211">
        <v>99.592999999999989</v>
      </c>
      <c r="H39" s="211">
        <v>3.0955999999996493</v>
      </c>
      <c r="I39" s="212">
        <v>1.654482844947593E-2</v>
      </c>
      <c r="J39" s="212">
        <v>0.34667722096273373</v>
      </c>
      <c r="K39" s="213">
        <v>2.3987393584917776</v>
      </c>
      <c r="L39" s="214">
        <v>0.41688564306076015</v>
      </c>
      <c r="M39" s="215">
        <v>5.4777162946450651E-2</v>
      </c>
    </row>
    <row r="40" spans="2:13">
      <c r="B40" s="209" t="s">
        <v>10657</v>
      </c>
      <c r="C40" s="210">
        <v>32</v>
      </c>
      <c r="D40" s="211">
        <v>6.987000000000001</v>
      </c>
      <c r="E40" s="211">
        <v>5.0289999999999973</v>
      </c>
      <c r="F40" s="212">
        <v>1.3893418174587402</v>
      </c>
      <c r="G40" s="211">
        <v>0</v>
      </c>
      <c r="H40" s="211">
        <v>1.440000000000019E-2</v>
      </c>
      <c r="I40" s="212">
        <v>1.9393915557216219E-3</v>
      </c>
      <c r="J40" s="212">
        <v>0.2785279810024085</v>
      </c>
      <c r="K40" s="213">
        <v>6.2547509341966405</v>
      </c>
      <c r="L40" s="214">
        <v>0.15987846846669682</v>
      </c>
      <c r="M40" s="215">
        <v>-0.12880591650667342</v>
      </c>
    </row>
    <row r="41" spans="2:13">
      <c r="B41" s="209" t="s">
        <v>10658</v>
      </c>
      <c r="C41" s="210">
        <v>38</v>
      </c>
      <c r="D41" s="211">
        <v>205.1639999999999</v>
      </c>
      <c r="E41" s="211">
        <v>125.40899999999999</v>
      </c>
      <c r="F41" s="212">
        <v>1.635959141688395</v>
      </c>
      <c r="G41" s="211">
        <v>258.56399999999996</v>
      </c>
      <c r="H41" s="211">
        <v>0.71700000000015507</v>
      </c>
      <c r="I41" s="212">
        <v>5.678549822224991E-2</v>
      </c>
      <c r="J41" s="212">
        <v>1.2293976587488495</v>
      </c>
      <c r="K41" s="213">
        <v>2.8429462461480384</v>
      </c>
      <c r="L41" s="214">
        <v>0.35174776918660311</v>
      </c>
      <c r="M41" s="215">
        <v>0.16055101798163096</v>
      </c>
    </row>
    <row r="42" spans="2:13">
      <c r="B42" s="209" t="s">
        <v>10659</v>
      </c>
      <c r="C42" s="210">
        <v>18</v>
      </c>
      <c r="D42" s="211">
        <v>2209.9460000000008</v>
      </c>
      <c r="E42" s="211">
        <v>407.41700000000003</v>
      </c>
      <c r="F42" s="212">
        <v>5.4242851918304851</v>
      </c>
      <c r="G42" s="211">
        <v>155.48400000000001</v>
      </c>
      <c r="H42" s="211">
        <v>1.8600000000105865E-2</v>
      </c>
      <c r="I42" s="212">
        <v>0.62222232108695863</v>
      </c>
      <c r="J42" s="212">
        <v>1.7375867271130236</v>
      </c>
      <c r="K42" s="213">
        <v>0.17791576151384964</v>
      </c>
      <c r="L42" s="214">
        <v>5.620637494346763</v>
      </c>
      <c r="M42" s="215">
        <v>0.12033880405733269</v>
      </c>
    </row>
    <row r="43" spans="2:13">
      <c r="B43" s="209" t="s">
        <v>10660</v>
      </c>
      <c r="C43" s="210">
        <v>13</v>
      </c>
      <c r="D43" s="211">
        <v>28.855000000000004</v>
      </c>
      <c r="E43" s="211">
        <v>8.5590000000000011</v>
      </c>
      <c r="F43" s="212">
        <v>3.37130505900222</v>
      </c>
      <c r="G43" s="211">
        <v>0</v>
      </c>
      <c r="H43" s="211">
        <v>-6.1599999999998545E-2</v>
      </c>
      <c r="I43" s="212">
        <v>9.3935229889326344E-2</v>
      </c>
      <c r="J43" s="212">
        <v>1.078518650966914</v>
      </c>
      <c r="K43" s="213">
        <v>1.0103972299070223</v>
      </c>
      <c r="L43" s="214">
        <v>0.98970976008319123</v>
      </c>
      <c r="M43" s="215">
        <v>0.13112550858463776</v>
      </c>
    </row>
    <row r="44" spans="2:13">
      <c r="B44" s="209" t="s">
        <v>10661</v>
      </c>
      <c r="C44" s="210">
        <v>30</v>
      </c>
      <c r="D44" s="211">
        <v>58.57</v>
      </c>
      <c r="E44" s="211">
        <v>48.622000000000007</v>
      </c>
      <c r="F44" s="212">
        <v>1.2045987413105177</v>
      </c>
      <c r="G44" s="211">
        <v>139.298</v>
      </c>
      <c r="H44" s="211">
        <v>0.11639999999999873</v>
      </c>
      <c r="I44" s="212">
        <v>0.21153810202272269</v>
      </c>
      <c r="J44" s="212">
        <v>1.598799920268565</v>
      </c>
      <c r="K44" s="213">
        <v>2.2587325328416026</v>
      </c>
      <c r="L44" s="214">
        <v>0.44272616853043162</v>
      </c>
      <c r="M44" s="215">
        <v>0.5607973554348672</v>
      </c>
    </row>
    <row r="45" spans="2:13">
      <c r="B45" s="209" t="s">
        <v>10662</v>
      </c>
      <c r="C45" s="210">
        <v>14</v>
      </c>
      <c r="D45" s="211">
        <v>245.56200000000001</v>
      </c>
      <c r="E45" s="211">
        <v>130.38100000000003</v>
      </c>
      <c r="F45" s="212">
        <v>1.8834185962678609</v>
      </c>
      <c r="G45" s="211">
        <v>0</v>
      </c>
      <c r="H45" s="211">
        <v>-5.9585999999999331</v>
      </c>
      <c r="I45" s="212">
        <v>5.2776095978677454E-2</v>
      </c>
      <c r="J45" s="212">
        <v>0.27452649041740573</v>
      </c>
      <c r="K45" s="213">
        <v>0.8419131155581171</v>
      </c>
      <c r="L45" s="214">
        <v>1.187771019978807</v>
      </c>
      <c r="M45" s="215">
        <v>6.8925325537212895E-2</v>
      </c>
    </row>
    <row r="46" spans="2:13">
      <c r="B46" s="209" t="s">
        <v>10663</v>
      </c>
      <c r="C46" s="210">
        <v>1</v>
      </c>
      <c r="D46" s="211">
        <v>0</v>
      </c>
      <c r="E46" s="211">
        <v>0</v>
      </c>
      <c r="F46" s="212" t="s">
        <v>10630</v>
      </c>
      <c r="G46" s="211">
        <v>0</v>
      </c>
      <c r="H46" s="211">
        <v>0</v>
      </c>
      <c r="I46" s="212">
        <v>0</v>
      </c>
      <c r="J46" s="212">
        <v>0</v>
      </c>
      <c r="K46" s="213">
        <v>0.39187227866473157</v>
      </c>
      <c r="L46" s="214">
        <v>2.5518518518518514</v>
      </c>
      <c r="M46" s="215">
        <v>-8.7953555878084178E-2</v>
      </c>
    </row>
    <row r="47" spans="2:13">
      <c r="B47" s="209" t="s">
        <v>10664</v>
      </c>
      <c r="C47" s="210">
        <v>24</v>
      </c>
      <c r="D47" s="211">
        <v>359.25599999999991</v>
      </c>
      <c r="E47" s="211">
        <v>253.76999999999998</v>
      </c>
      <c r="F47" s="212">
        <v>1.4156756117744411</v>
      </c>
      <c r="G47" s="211">
        <v>37.39</v>
      </c>
      <c r="H47" s="211">
        <v>-0.227800000000002</v>
      </c>
      <c r="I47" s="212">
        <v>2.8952690929321033E-2</v>
      </c>
      <c r="J47" s="212">
        <v>0.27604457399917059</v>
      </c>
      <c r="K47" s="213">
        <v>1.5637777259650962</v>
      </c>
      <c r="L47" s="214">
        <v>0.6394770710670169</v>
      </c>
      <c r="M47" s="215">
        <v>6.18346216636518E-2</v>
      </c>
    </row>
    <row r="48" spans="2:13">
      <c r="B48" s="209" t="s">
        <v>10665</v>
      </c>
      <c r="C48" s="210">
        <v>57</v>
      </c>
      <c r="D48" s="211">
        <v>148.63600000000005</v>
      </c>
      <c r="E48" s="211">
        <v>218.17899999999997</v>
      </c>
      <c r="F48" s="212">
        <v>0.68125713290463363</v>
      </c>
      <c r="G48" s="211">
        <v>2.8319999999999999</v>
      </c>
      <c r="H48" s="211">
        <v>-0.28880000000003747</v>
      </c>
      <c r="I48" s="212">
        <v>-2.4199394941083311E-2</v>
      </c>
      <c r="J48" s="212">
        <v>-0.28817138514468504</v>
      </c>
      <c r="K48" s="213">
        <v>0.54590969046030613</v>
      </c>
      <c r="L48" s="214">
        <v>1.8318048158419922</v>
      </c>
      <c r="M48" s="215">
        <v>-1.6908550269373573E-2</v>
      </c>
    </row>
    <row r="49" spans="2:13">
      <c r="B49" s="209" t="s">
        <v>4032</v>
      </c>
      <c r="C49" s="210">
        <v>36</v>
      </c>
      <c r="D49" s="211">
        <v>349.27199999999999</v>
      </c>
      <c r="E49" s="211">
        <v>289.44400000000013</v>
      </c>
      <c r="F49" s="212">
        <v>1.206699741573499</v>
      </c>
      <c r="G49" s="211">
        <v>7.234</v>
      </c>
      <c r="H49" s="211">
        <v>0.22779999999966094</v>
      </c>
      <c r="I49" s="212">
        <v>5.3128495228211186E-3</v>
      </c>
      <c r="J49" s="212">
        <v>3.4634031632731738E-2</v>
      </c>
      <c r="K49" s="213">
        <v>1.8467133773836284</v>
      </c>
      <c r="L49" s="214">
        <v>0.54150254839046652</v>
      </c>
      <c r="M49" s="215">
        <v>4.9129456316730782E-2</v>
      </c>
    </row>
    <row r="50" spans="2:13">
      <c r="B50" s="209" t="s">
        <v>10666</v>
      </c>
      <c r="C50" s="210">
        <v>24</v>
      </c>
      <c r="D50" s="211">
        <v>242.60499999999999</v>
      </c>
      <c r="E50" s="211">
        <v>190.98800000000006</v>
      </c>
      <c r="F50" s="212">
        <v>1.2702630531761154</v>
      </c>
      <c r="G50" s="211">
        <v>152.81300000000002</v>
      </c>
      <c r="H50" s="211">
        <v>0.80420000000000158</v>
      </c>
      <c r="I50" s="212">
        <v>5.4409208363942217E-2</v>
      </c>
      <c r="J50" s="212" t="s">
        <v>10630</v>
      </c>
      <c r="K50" s="213">
        <v>2.016158684729112</v>
      </c>
      <c r="L50" s="214">
        <v>0.49599270512497307</v>
      </c>
      <c r="M50" s="215" t="s">
        <v>10630</v>
      </c>
    </row>
    <row r="51" spans="2:13">
      <c r="B51" s="209" t="s">
        <v>10667</v>
      </c>
      <c r="C51" s="210">
        <v>2</v>
      </c>
      <c r="D51" s="211">
        <v>22.009999999999998</v>
      </c>
      <c r="E51" s="211">
        <v>20.84</v>
      </c>
      <c r="F51" s="212">
        <v>1.0561420345489443</v>
      </c>
      <c r="G51" s="211">
        <v>0</v>
      </c>
      <c r="H51" s="211">
        <v>0</v>
      </c>
      <c r="I51" s="212">
        <v>5.9022347777833736E-4</v>
      </c>
      <c r="J51" s="212" t="s">
        <v>10630</v>
      </c>
      <c r="K51" s="213">
        <v>2.0227551020408163</v>
      </c>
      <c r="L51" s="214">
        <v>0.49437522070322354</v>
      </c>
      <c r="M51" s="215" t="s">
        <v>10630</v>
      </c>
    </row>
    <row r="52" spans="2:13">
      <c r="B52" s="209" t="s">
        <v>10668</v>
      </c>
      <c r="C52" s="210">
        <v>7</v>
      </c>
      <c r="D52" s="211">
        <v>159.36000000000001</v>
      </c>
      <c r="E52" s="211">
        <v>-1789.213</v>
      </c>
      <c r="F52" s="212" t="s">
        <v>10630</v>
      </c>
      <c r="G52" s="211">
        <v>0</v>
      </c>
      <c r="H52" s="211">
        <v>0</v>
      </c>
      <c r="I52" s="212">
        <v>1.5894366174205841E-2</v>
      </c>
      <c r="J52" s="212">
        <v>1.0830438797279165</v>
      </c>
      <c r="K52" s="213">
        <v>27.659866021622332</v>
      </c>
      <c r="L52" s="214">
        <v>3.6153465068062073E-2</v>
      </c>
      <c r="M52" s="215">
        <v>0.52271365920868906</v>
      </c>
    </row>
    <row r="53" spans="2:13">
      <c r="B53" s="209" t="s">
        <v>10669</v>
      </c>
      <c r="C53" s="210">
        <v>2</v>
      </c>
      <c r="D53" s="211">
        <v>20.020000000000003</v>
      </c>
      <c r="E53" s="211">
        <v>7.7999999999999545</v>
      </c>
      <c r="F53" s="212">
        <v>2.566666666666682</v>
      </c>
      <c r="G53" s="211">
        <v>0</v>
      </c>
      <c r="H53" s="211">
        <v>0</v>
      </c>
      <c r="I53" s="212">
        <v>1.7839155632764555E-3</v>
      </c>
      <c r="J53" s="212">
        <v>2.3687101478835789E-2</v>
      </c>
      <c r="K53" s="213">
        <v>1.1971135683141541</v>
      </c>
      <c r="L53" s="214">
        <v>0.83534263287004507</v>
      </c>
      <c r="M53" s="215">
        <v>2.1071216029695549E-3</v>
      </c>
    </row>
    <row r="54" spans="2:13">
      <c r="B54" s="209" t="s">
        <v>10670</v>
      </c>
      <c r="C54" s="210">
        <v>96</v>
      </c>
      <c r="D54" s="211">
        <v>123.97400000000006</v>
      </c>
      <c r="E54" s="211">
        <v>152.52400000000011</v>
      </c>
      <c r="F54" s="212">
        <v>0.81281634365739142</v>
      </c>
      <c r="G54" s="211">
        <v>1.4E-2</v>
      </c>
      <c r="H54" s="211">
        <v>0.79800000000000182</v>
      </c>
      <c r="I54" s="212">
        <v>-6.2420506007113043E-3</v>
      </c>
      <c r="J54" s="212">
        <v>-3.2318517770407194E-2</v>
      </c>
      <c r="K54" s="213">
        <v>0.23998447600853637</v>
      </c>
      <c r="L54" s="214">
        <v>4.1669361978415198</v>
      </c>
      <c r="M54" s="215">
        <v>-9.1890334416287415E-3</v>
      </c>
    </row>
    <row r="55" spans="2:13">
      <c r="B55" s="209" t="s">
        <v>10671</v>
      </c>
      <c r="C55" s="210">
        <v>149</v>
      </c>
      <c r="D55" s="211">
        <v>364.84599999999972</v>
      </c>
      <c r="E55" s="211">
        <v>282.70999999999981</v>
      </c>
      <c r="F55" s="212">
        <v>1.2905309327579497</v>
      </c>
      <c r="G55" s="211">
        <v>47.929000000000009</v>
      </c>
      <c r="H55" s="211">
        <v>-203.96879999999976</v>
      </c>
      <c r="I55" s="212">
        <v>-6.5319394531836742E-3</v>
      </c>
      <c r="J55" s="212">
        <v>-8.107268208736218E-2</v>
      </c>
      <c r="K55" s="213">
        <v>1.749101753442039</v>
      </c>
      <c r="L55" s="214">
        <v>0.57172202705309194</v>
      </c>
      <c r="M55" s="215">
        <v>5.711745461804045E-2</v>
      </c>
    </row>
    <row r="56" spans="2:13">
      <c r="B56" s="209" t="s">
        <v>10672</v>
      </c>
      <c r="C56" s="210">
        <v>39</v>
      </c>
      <c r="D56" s="211">
        <v>3290.7089999999994</v>
      </c>
      <c r="E56" s="211">
        <v>2544.5460000000012</v>
      </c>
      <c r="F56" s="212">
        <v>1.2932401300664236</v>
      </c>
      <c r="G56" s="211">
        <v>50.6</v>
      </c>
      <c r="H56" s="211">
        <v>2.4316000000017084</v>
      </c>
      <c r="I56" s="212">
        <v>1.5023865210204128E-2</v>
      </c>
      <c r="J56" s="212">
        <v>0.12188782901690641</v>
      </c>
      <c r="K56" s="213">
        <v>1.5089391479616288</v>
      </c>
      <c r="L56" s="214">
        <v>0.66271724830710621</v>
      </c>
      <c r="M56" s="215">
        <v>4.7486807148475557E-2</v>
      </c>
    </row>
    <row r="57" spans="2:13">
      <c r="B57" s="209" t="s">
        <v>10673</v>
      </c>
      <c r="C57" s="210">
        <v>13</v>
      </c>
      <c r="D57" s="211">
        <v>11.138000000000002</v>
      </c>
      <c r="E57" s="211">
        <v>8.6159999999999997</v>
      </c>
      <c r="F57" s="212">
        <v>1.2927112349117922</v>
      </c>
      <c r="G57" s="211">
        <v>0</v>
      </c>
      <c r="H57" s="211">
        <v>4.3399999999998329E-2</v>
      </c>
      <c r="I57" s="212">
        <v>1.0388842543472452E-2</v>
      </c>
      <c r="J57" s="212">
        <v>0.16317856165464587</v>
      </c>
      <c r="K57" s="213">
        <v>1.9836940038374806</v>
      </c>
      <c r="L57" s="214">
        <v>0.5041100079273757</v>
      </c>
      <c r="M57" s="215">
        <v>9.4608582412233591E-2</v>
      </c>
    </row>
    <row r="58" spans="2:13">
      <c r="B58" s="209" t="s">
        <v>10674</v>
      </c>
      <c r="C58" s="210">
        <v>1</v>
      </c>
      <c r="D58" s="211">
        <v>5441.3</v>
      </c>
      <c r="E58" s="211">
        <v>3108.8</v>
      </c>
      <c r="F58" s="212">
        <v>1.7502895007720021</v>
      </c>
      <c r="G58" s="211">
        <v>0</v>
      </c>
      <c r="H58" s="211">
        <v>6.7600000000002183</v>
      </c>
      <c r="I58" s="212">
        <v>3.1070945187593728E-2</v>
      </c>
      <c r="J58" s="212">
        <v>0.44887612996332521</v>
      </c>
      <c r="K58" s="213">
        <v>1.5854294393906911</v>
      </c>
      <c r="L58" s="214">
        <v>0.63074393293990927</v>
      </c>
      <c r="M58" s="215">
        <v>3.9412351988456329E-2</v>
      </c>
    </row>
    <row r="59" spans="2:13">
      <c r="B59" s="209" t="s">
        <v>10675</v>
      </c>
      <c r="C59" s="210">
        <v>6</v>
      </c>
      <c r="D59" s="211">
        <v>984.04099999999994</v>
      </c>
      <c r="E59" s="211">
        <v>356.79100000000005</v>
      </c>
      <c r="F59" s="212">
        <v>2.7580320131393443</v>
      </c>
      <c r="G59" s="211">
        <v>0</v>
      </c>
      <c r="H59" s="211">
        <v>3.3999999999998636</v>
      </c>
      <c r="I59" s="212">
        <v>0.12979088160659558</v>
      </c>
      <c r="J59" s="212">
        <v>0.55508674543788539</v>
      </c>
      <c r="K59" s="213">
        <v>0.76607135875001109</v>
      </c>
      <c r="L59" s="214">
        <v>1.3053614243347869</v>
      </c>
      <c r="M59" s="215">
        <v>0.1360487245614464</v>
      </c>
    </row>
    <row r="60" spans="2:13">
      <c r="B60" s="209" t="s">
        <v>10676</v>
      </c>
      <c r="C60" s="210">
        <v>11</v>
      </c>
      <c r="D60" s="211">
        <v>175.249</v>
      </c>
      <c r="E60" s="211">
        <v>307.99700000000001</v>
      </c>
      <c r="F60" s="212">
        <v>0.56899580190716137</v>
      </c>
      <c r="G60" s="211">
        <v>24.6</v>
      </c>
      <c r="H60" s="211">
        <v>0</v>
      </c>
      <c r="I60" s="212">
        <v>-1.2710918169556327E-2</v>
      </c>
      <c r="J60" s="212">
        <v>-0.13728573957960782</v>
      </c>
      <c r="K60" s="213">
        <v>2.4712319074834248</v>
      </c>
      <c r="L60" s="214">
        <v>0.40465647799859805</v>
      </c>
      <c r="M60" s="215">
        <v>5.1078271283413475E-2</v>
      </c>
    </row>
    <row r="61" spans="2:13">
      <c r="B61" s="209" t="s">
        <v>10677</v>
      </c>
      <c r="C61" s="210">
        <v>22</v>
      </c>
      <c r="D61" s="211">
        <v>20972.774000000001</v>
      </c>
      <c r="E61" s="211">
        <v>7314.3220000000019</v>
      </c>
      <c r="F61" s="212">
        <v>2.8673572205325382</v>
      </c>
      <c r="G61" s="211">
        <v>303.3</v>
      </c>
      <c r="H61" s="211">
        <v>20.54859999999826</v>
      </c>
      <c r="I61" s="212">
        <v>4.307572207484802E-2</v>
      </c>
      <c r="J61" s="212">
        <v>1.2697498286588713</v>
      </c>
      <c r="K61" s="213">
        <v>1.7169471150374962</v>
      </c>
      <c r="L61" s="214">
        <v>0.58242912157382387</v>
      </c>
      <c r="M61" s="215">
        <v>0.14364011191390805</v>
      </c>
    </row>
    <row r="62" spans="2:13">
      <c r="B62" s="209" t="s">
        <v>10678</v>
      </c>
      <c r="C62" s="210">
        <v>79</v>
      </c>
      <c r="D62" s="211">
        <v>496.73400000000004</v>
      </c>
      <c r="E62" s="211">
        <v>241.19500000000011</v>
      </c>
      <c r="F62" s="212">
        <v>2.0594705528721566</v>
      </c>
      <c r="G62" s="211">
        <v>-2.1000000000000001E-2</v>
      </c>
      <c r="H62" s="211">
        <v>0.70659999999998035</v>
      </c>
      <c r="I62" s="212">
        <v>3.951158378589182E-2</v>
      </c>
      <c r="J62" s="212">
        <v>0.69052921631519515</v>
      </c>
      <c r="K62" s="213">
        <v>1.478543060181414</v>
      </c>
      <c r="L62" s="214">
        <v>0.67634147894029018</v>
      </c>
      <c r="M62" s="215">
        <v>0.12924755000991897</v>
      </c>
    </row>
    <row r="63" spans="2:13">
      <c r="B63" s="209" t="s">
        <v>10679</v>
      </c>
      <c r="C63" s="210">
        <v>50</v>
      </c>
      <c r="D63" s="211">
        <v>383.40699999999975</v>
      </c>
      <c r="E63" s="211">
        <v>200.15199999999996</v>
      </c>
      <c r="F63" s="212">
        <v>1.9155791598385219</v>
      </c>
      <c r="G63" s="211">
        <v>6.6289999999999996</v>
      </c>
      <c r="H63" s="211">
        <v>0.80820000000016989</v>
      </c>
      <c r="I63" s="212">
        <v>3.5064032631662356E-2</v>
      </c>
      <c r="J63" s="212">
        <v>0.36737281198455657</v>
      </c>
      <c r="K63" s="213">
        <v>1.2129510738707308</v>
      </c>
      <c r="L63" s="214">
        <v>0.82443556178142607</v>
      </c>
      <c r="M63" s="215">
        <v>5.7808054027391566E-2</v>
      </c>
    </row>
    <row r="64" spans="2:13">
      <c r="B64" s="209" t="s">
        <v>10680</v>
      </c>
      <c r="C64" s="210">
        <v>30</v>
      </c>
      <c r="D64" s="211">
        <v>9577.5750000000044</v>
      </c>
      <c r="E64" s="211">
        <v>6046.0380000000014</v>
      </c>
      <c r="F64" s="212">
        <v>1.5841076420624551</v>
      </c>
      <c r="G64" s="211">
        <v>136.30000000000001</v>
      </c>
      <c r="H64" s="211">
        <v>11.251600000001417</v>
      </c>
      <c r="I64" s="212">
        <v>4.9610993909065593E-2</v>
      </c>
      <c r="J64" s="212">
        <v>0.33518376876360284</v>
      </c>
      <c r="K64" s="213">
        <v>0.54234523967187198</v>
      </c>
      <c r="L64" s="214">
        <v>1.8438439703186422</v>
      </c>
      <c r="M64" s="215">
        <v>5.2286628677512687E-2</v>
      </c>
    </row>
    <row r="65" spans="2:13">
      <c r="B65" s="209" t="s">
        <v>10377</v>
      </c>
      <c r="C65" s="210">
        <v>1</v>
      </c>
      <c r="D65" s="211">
        <v>3.7999999999999999E-2</v>
      </c>
      <c r="E65" s="211">
        <v>3.0000000000000001E-3</v>
      </c>
      <c r="F65" s="212">
        <v>12.666666666666666</v>
      </c>
      <c r="G65" s="211">
        <v>0</v>
      </c>
      <c r="H65" s="211">
        <v>0</v>
      </c>
      <c r="I65" s="212">
        <v>8.7499999999999982</v>
      </c>
      <c r="J65" s="212" t="s">
        <v>10630</v>
      </c>
      <c r="K65" s="213">
        <v>6.8622405215302803E-4</v>
      </c>
      <c r="L65" s="214">
        <v>1457.2499999999998</v>
      </c>
      <c r="M65" s="215" t="s">
        <v>10630</v>
      </c>
    </row>
    <row r="66" spans="2:13">
      <c r="B66" s="209" t="s">
        <v>10681</v>
      </c>
      <c r="C66" s="210">
        <v>25</v>
      </c>
      <c r="D66" s="211">
        <v>22.612000000000002</v>
      </c>
      <c r="E66" s="211">
        <v>66.911999999999992</v>
      </c>
      <c r="F66" s="212">
        <v>0.33793639406982312</v>
      </c>
      <c r="G66" s="211">
        <v>4.9950000000000001</v>
      </c>
      <c r="H66" s="211">
        <v>0.10119999999997731</v>
      </c>
      <c r="I66" s="212">
        <v>-3.1455569703840829E-2</v>
      </c>
      <c r="J66" s="212">
        <v>-0.47283571497967053</v>
      </c>
      <c r="K66" s="213">
        <v>0.79541061078468267</v>
      </c>
      <c r="L66" s="214">
        <v>1.2572122956889993</v>
      </c>
      <c r="M66" s="215">
        <v>-2.0872202952572742E-3</v>
      </c>
    </row>
    <row r="67" spans="2:13">
      <c r="B67" s="209" t="s">
        <v>10682</v>
      </c>
      <c r="C67" s="210">
        <v>4</v>
      </c>
      <c r="D67" s="211">
        <v>0.47899999999999998</v>
      </c>
      <c r="E67" s="211">
        <v>221.09999999999997</v>
      </c>
      <c r="F67" s="212">
        <v>2.1664405246494801E-3</v>
      </c>
      <c r="G67" s="211">
        <v>167.4</v>
      </c>
      <c r="H67" s="211">
        <v>0</v>
      </c>
      <c r="I67" s="212">
        <v>-5.5450093769535268E-2</v>
      </c>
      <c r="J67" s="212">
        <v>-0.1196015143947952</v>
      </c>
      <c r="K67" s="213">
        <v>0.10401742654947817</v>
      </c>
      <c r="L67" s="214">
        <v>9.613773702854763</v>
      </c>
      <c r="M67" s="215">
        <v>-5.255710794257038E-3</v>
      </c>
    </row>
    <row r="68" spans="2:13">
      <c r="B68" s="209" t="s">
        <v>10683</v>
      </c>
      <c r="C68" s="210">
        <v>137</v>
      </c>
      <c r="D68" s="211">
        <v>458.39599999999967</v>
      </c>
      <c r="E68" s="211">
        <v>132.47399999999999</v>
      </c>
      <c r="F68" s="212">
        <v>3.4602714494919735</v>
      </c>
      <c r="G68" s="211">
        <v>-1.0689999999999991</v>
      </c>
      <c r="H68" s="211">
        <v>0.21940000000006421</v>
      </c>
      <c r="I68" s="212">
        <v>6.5727372224622632E-2</v>
      </c>
      <c r="J68" s="212">
        <v>0.46036074137383692</v>
      </c>
      <c r="K68" s="213">
        <v>0.3554555570308639</v>
      </c>
      <c r="L68" s="214">
        <v>2.813291226484246</v>
      </c>
      <c r="M68" s="215">
        <v>4.6094470092084644E-2</v>
      </c>
    </row>
    <row r="69" spans="2:13">
      <c r="B69" s="209" t="s">
        <v>10684</v>
      </c>
      <c r="C69" s="210">
        <v>15</v>
      </c>
      <c r="D69" s="211">
        <v>43.756</v>
      </c>
      <c r="E69" s="211">
        <v>91.657000000000025</v>
      </c>
      <c r="F69" s="212">
        <v>0.47738852460804942</v>
      </c>
      <c r="G69" s="211">
        <v>114.001</v>
      </c>
      <c r="H69" s="211">
        <v>6.779999999997699E-2</v>
      </c>
      <c r="I69" s="212">
        <v>3.7157452992883269E-2</v>
      </c>
      <c r="J69" s="212">
        <v>0.1909782731680417</v>
      </c>
      <c r="K69" s="213">
        <v>0.18337935269557221</v>
      </c>
      <c r="L69" s="214">
        <v>5.4531766270333524</v>
      </c>
      <c r="M69" s="215">
        <v>-5.5160550821569329E-3</v>
      </c>
    </row>
    <row r="70" spans="2:13">
      <c r="B70" s="209" t="s">
        <v>10685</v>
      </c>
      <c r="C70" s="210">
        <v>30</v>
      </c>
      <c r="D70" s="211">
        <v>2.4489999999999994</v>
      </c>
      <c r="E70" s="211">
        <v>24.219999999999995</v>
      </c>
      <c r="F70" s="212">
        <v>0.10111478117258464</v>
      </c>
      <c r="G70" s="211">
        <v>0</v>
      </c>
      <c r="H70" s="211">
        <v>2.0600000000001728E-2</v>
      </c>
      <c r="I70" s="212">
        <v>-0.12135806946575531</v>
      </c>
      <c r="J70" s="212">
        <v>-0.35085282609750534</v>
      </c>
      <c r="K70" s="213">
        <v>0.2223747310359025</v>
      </c>
      <c r="L70" s="214">
        <v>4.4969138145401493</v>
      </c>
      <c r="M70" s="215">
        <v>-3.2764428544759978E-2</v>
      </c>
    </row>
    <row r="71" spans="2:13">
      <c r="B71" s="209" t="s">
        <v>10686</v>
      </c>
      <c r="C71" s="210">
        <v>11</v>
      </c>
      <c r="D71" s="211">
        <v>3.5510000000000002</v>
      </c>
      <c r="E71" s="211">
        <v>18.690000000000005</v>
      </c>
      <c r="F71" s="212">
        <v>0.18999464954521131</v>
      </c>
      <c r="G71" s="211">
        <v>0</v>
      </c>
      <c r="H71" s="211">
        <v>-3.5999999999987153E-3</v>
      </c>
      <c r="I71" s="212">
        <v>-0.13896245721260175</v>
      </c>
      <c r="J71" s="212">
        <v>-0.87944317733493726</v>
      </c>
      <c r="K71" s="213">
        <v>0.39546291225931024</v>
      </c>
      <c r="L71" s="214">
        <v>2.5286821317501622</v>
      </c>
      <c r="M71" s="215">
        <v>-4.8298479733488581E-2</v>
      </c>
    </row>
    <row r="72" spans="2:13">
      <c r="B72" s="209" t="s">
        <v>10687</v>
      </c>
      <c r="C72" s="210">
        <v>1</v>
      </c>
      <c r="D72" s="211">
        <v>2.48</v>
      </c>
      <c r="E72" s="211">
        <v>0.79999999999995453</v>
      </c>
      <c r="F72" s="212">
        <v>3.1000000000001764</v>
      </c>
      <c r="G72" s="211">
        <v>0</v>
      </c>
      <c r="H72" s="211">
        <v>0</v>
      </c>
      <c r="I72" s="212">
        <v>2.8865483410938736E-4</v>
      </c>
      <c r="J72" s="212">
        <v>3.4129116353550874E-3</v>
      </c>
      <c r="K72" s="213">
        <v>1.0845425526562449</v>
      </c>
      <c r="L72" s="214">
        <v>0.92204773113864036</v>
      </c>
      <c r="M72" s="215">
        <v>3.1305845062155988E-4</v>
      </c>
    </row>
    <row r="73" spans="2:13">
      <c r="B73" s="209" t="s">
        <v>10688</v>
      </c>
      <c r="C73" s="210">
        <v>13</v>
      </c>
      <c r="D73" s="211">
        <v>238.21899999999997</v>
      </c>
      <c r="E73" s="211">
        <v>197.71199999999996</v>
      </c>
      <c r="F73" s="212">
        <v>1.2048788136279034</v>
      </c>
      <c r="G73" s="211">
        <v>96.355000000000004</v>
      </c>
      <c r="H73" s="211">
        <v>0</v>
      </c>
      <c r="I73" s="212">
        <v>6.9807000694183399E-2</v>
      </c>
      <c r="J73" s="212">
        <v>0.88382400419783902</v>
      </c>
      <c r="K73" s="213">
        <v>1.1162340170939109</v>
      </c>
      <c r="L73" s="214">
        <v>0.89586949034529206</v>
      </c>
      <c r="M73" s="215">
        <v>8.9699132232692561E-2</v>
      </c>
    </row>
    <row r="74" spans="2:13">
      <c r="B74" s="209" t="s">
        <v>10689</v>
      </c>
      <c r="C74" s="210">
        <v>4</v>
      </c>
      <c r="D74" s="211">
        <v>2.09</v>
      </c>
      <c r="E74" s="211">
        <v>2.9610000000000003</v>
      </c>
      <c r="F74" s="212">
        <v>0.7058426207362376</v>
      </c>
      <c r="G74" s="211">
        <v>0</v>
      </c>
      <c r="H74" s="211">
        <v>0</v>
      </c>
      <c r="I74" s="212">
        <v>-4.0863816990152355E-3</v>
      </c>
      <c r="J74" s="212">
        <v>-0.29761597466706147</v>
      </c>
      <c r="K74" s="213">
        <v>3.913251817580965</v>
      </c>
      <c r="L74" s="214">
        <v>0.25554194992188489</v>
      </c>
      <c r="M74" s="215">
        <v>0.11542089413722149</v>
      </c>
    </row>
    <row r="75" spans="2:13">
      <c r="B75" s="209" t="s">
        <v>10690</v>
      </c>
      <c r="C75" s="210">
        <v>2</v>
      </c>
      <c r="D75" s="211">
        <v>5.16</v>
      </c>
      <c r="E75" s="211">
        <v>6.35</v>
      </c>
      <c r="F75" s="212">
        <v>0.81259842519685044</v>
      </c>
      <c r="G75" s="211">
        <v>0</v>
      </c>
      <c r="H75" s="211">
        <v>0</v>
      </c>
      <c r="I75" s="212">
        <v>-2.7262313860251992E-3</v>
      </c>
      <c r="J75" s="212">
        <v>-0.47387853055196599</v>
      </c>
      <c r="K75" s="213">
        <v>3.9317240136912268</v>
      </c>
      <c r="L75" s="214">
        <v>0.2543413516609393</v>
      </c>
      <c r="M75" s="215">
        <v>-7.0849812703902906E-2</v>
      </c>
    </row>
    <row r="76" spans="2:13">
      <c r="B76" s="209" t="s">
        <v>10691</v>
      </c>
      <c r="C76" s="210">
        <v>239</v>
      </c>
      <c r="D76" s="211">
        <v>1877.3529999999996</v>
      </c>
      <c r="E76" s="211">
        <v>270.19499999999977</v>
      </c>
      <c r="F76" s="212">
        <v>6.9481411573123157</v>
      </c>
      <c r="G76" s="211">
        <v>66.355000000000004</v>
      </c>
      <c r="H76" s="211">
        <v>3.0000000000086402E-2</v>
      </c>
      <c r="I76" s="212">
        <v>8.6444957619814869E-2</v>
      </c>
      <c r="J76" s="212">
        <v>3.0138247652546903</v>
      </c>
      <c r="K76" s="213">
        <v>1.8495472161548048</v>
      </c>
      <c r="L76" s="214">
        <v>0.54067286915712953</v>
      </c>
      <c r="M76" s="215">
        <v>0.13155020801505649</v>
      </c>
    </row>
    <row r="77" spans="2:13">
      <c r="B77" s="209" t="s">
        <v>10692</v>
      </c>
      <c r="C77" s="210">
        <v>5</v>
      </c>
      <c r="D77" s="211">
        <v>37.169999999999995</v>
      </c>
      <c r="E77" s="211">
        <v>304.18</v>
      </c>
      <c r="F77" s="212">
        <v>0.12219738312841079</v>
      </c>
      <c r="G77" s="211">
        <v>0</v>
      </c>
      <c r="H77" s="211">
        <v>0</v>
      </c>
      <c r="I77" s="212">
        <v>-0.11824019130280755</v>
      </c>
      <c r="J77" s="212" t="s">
        <v>10630</v>
      </c>
      <c r="K77" s="213">
        <v>0.78189759225955302</v>
      </c>
      <c r="L77" s="214">
        <v>1.2789398636081837</v>
      </c>
      <c r="M77" s="215" t="s">
        <v>10630</v>
      </c>
    </row>
    <row r="78" spans="2:13">
      <c r="B78" s="209" t="s">
        <v>10693</v>
      </c>
      <c r="C78" s="210">
        <v>5</v>
      </c>
      <c r="D78" s="211">
        <v>290.51799999999997</v>
      </c>
      <c r="E78" s="211">
        <v>72.546000000000006</v>
      </c>
      <c r="F78" s="212">
        <v>4.0046039754087053</v>
      </c>
      <c r="G78" s="211">
        <v>0</v>
      </c>
      <c r="H78" s="211">
        <v>0</v>
      </c>
      <c r="I78" s="212">
        <v>4.4944867420352821E-2</v>
      </c>
      <c r="J78" s="212">
        <v>0.77377882336589843</v>
      </c>
      <c r="K78" s="213">
        <v>2.8303328399949574</v>
      </c>
      <c r="L78" s="214">
        <v>0.35331533658132647</v>
      </c>
      <c r="M78" s="215">
        <v>0.21158284062596186</v>
      </c>
    </row>
    <row r="79" spans="2:13">
      <c r="B79" s="209" t="s">
        <v>10694</v>
      </c>
      <c r="C79" s="210">
        <v>13</v>
      </c>
      <c r="D79" s="211">
        <v>35.311</v>
      </c>
      <c r="E79" s="211">
        <v>47.831000000000003</v>
      </c>
      <c r="F79" s="212">
        <v>0.73824507118814153</v>
      </c>
      <c r="G79" s="211">
        <v>26.27</v>
      </c>
      <c r="H79" s="211">
        <v>0.42920000000003711</v>
      </c>
      <c r="I79" s="212">
        <v>8.3257489192944192E-3</v>
      </c>
      <c r="J79" s="212" t="s">
        <v>10630</v>
      </c>
      <c r="K79" s="213">
        <v>0.90286408066942947</v>
      </c>
      <c r="L79" s="214">
        <v>1.1075864256982613</v>
      </c>
      <c r="M79" s="215" t="s">
        <v>10630</v>
      </c>
    </row>
    <row r="80" spans="2:13">
      <c r="B80" s="209" t="s">
        <v>10695</v>
      </c>
      <c r="C80" s="210">
        <v>28</v>
      </c>
      <c r="D80" s="211">
        <v>130.67999999999998</v>
      </c>
      <c r="E80" s="211">
        <v>208.64199999999997</v>
      </c>
      <c r="F80" s="212">
        <v>0.62633602055195026</v>
      </c>
      <c r="G80" s="211">
        <v>-0.12</v>
      </c>
      <c r="H80" s="211">
        <v>0.13580000000001746</v>
      </c>
      <c r="I80" s="212">
        <v>-1.6713976996844022E-2</v>
      </c>
      <c r="J80" s="212">
        <v>-0.7382619924875593</v>
      </c>
      <c r="K80" s="213">
        <v>1.5681994972937092</v>
      </c>
      <c r="L80" s="214">
        <v>0.6376739705156973</v>
      </c>
      <c r="M80" s="215">
        <v>6.9002525312139878E-2</v>
      </c>
    </row>
    <row r="81" spans="2:13">
      <c r="B81" s="209" t="s">
        <v>10696</v>
      </c>
      <c r="C81" s="210">
        <v>16</v>
      </c>
      <c r="D81" s="211">
        <v>867.07800000000009</v>
      </c>
      <c r="E81" s="211">
        <v>510.80799999999994</v>
      </c>
      <c r="F81" s="212">
        <v>1.697463626254875</v>
      </c>
      <c r="G81" s="211">
        <v>0</v>
      </c>
      <c r="H81" s="211">
        <v>2.4633999999999787</v>
      </c>
      <c r="I81" s="212">
        <v>3.4196272715001814E-2</v>
      </c>
      <c r="J81" s="212">
        <v>0.8589267525665949</v>
      </c>
      <c r="K81" s="213">
        <v>1.3204628527400293</v>
      </c>
      <c r="L81" s="214">
        <v>0.75731020976845187</v>
      </c>
      <c r="M81" s="215">
        <v>0.10110433623143425</v>
      </c>
    </row>
    <row r="82" spans="2:13">
      <c r="B82" s="209" t="s">
        <v>10697</v>
      </c>
      <c r="C82" s="210">
        <v>8</v>
      </c>
      <c r="D82" s="211">
        <v>11.166</v>
      </c>
      <c r="E82" s="211">
        <v>3.5999999999999996</v>
      </c>
      <c r="F82" s="212">
        <v>3.101666666666667</v>
      </c>
      <c r="G82" s="211">
        <v>0</v>
      </c>
      <c r="H82" s="211">
        <v>5.119999999999969E-2</v>
      </c>
      <c r="I82" s="212">
        <v>9.8898987276032205E-2</v>
      </c>
      <c r="J82" s="212">
        <v>6.4894376296640539</v>
      </c>
      <c r="K82" s="213">
        <v>0.90744999717231878</v>
      </c>
      <c r="L82" s="214">
        <v>1.1019890937418853</v>
      </c>
      <c r="M82" s="215">
        <v>0.15848687566684819</v>
      </c>
    </row>
    <row r="83" spans="2:13">
      <c r="B83" s="209" t="s">
        <v>10698</v>
      </c>
      <c r="C83" s="210">
        <v>1</v>
      </c>
      <c r="D83" s="211">
        <v>59.9</v>
      </c>
      <c r="E83" s="211">
        <v>5.22</v>
      </c>
      <c r="F83" s="212">
        <v>11.475095785440613</v>
      </c>
      <c r="G83" s="211">
        <v>0</v>
      </c>
      <c r="H83" s="211">
        <v>0</v>
      </c>
      <c r="I83" s="212">
        <v>0.64481132075471703</v>
      </c>
      <c r="J83" s="212">
        <v>3.1907520266412459</v>
      </c>
      <c r="K83" s="213">
        <v>0.84453739667363803</v>
      </c>
      <c r="L83" s="214">
        <v>1.1840801886792454</v>
      </c>
      <c r="M83" s="215">
        <v>0.63668957275171789</v>
      </c>
    </row>
    <row r="84" spans="2:13">
      <c r="B84" s="209" t="s">
        <v>10699</v>
      </c>
      <c r="C84" s="210">
        <v>20</v>
      </c>
      <c r="D84" s="211">
        <v>931.37200000000007</v>
      </c>
      <c r="E84" s="211">
        <v>501.19700000000017</v>
      </c>
      <c r="F84" s="212">
        <v>1.8582952411925844</v>
      </c>
      <c r="G84" s="211">
        <v>186.8</v>
      </c>
      <c r="H84" s="211">
        <v>0</v>
      </c>
      <c r="I84" s="212">
        <v>0.16691158846212736</v>
      </c>
      <c r="J84" s="212">
        <v>0.53795637574683053</v>
      </c>
      <c r="K84" s="213">
        <v>0.33701841721371267</v>
      </c>
      <c r="L84" s="214">
        <v>2.9671968916935256</v>
      </c>
      <c r="M84" s="215">
        <v>5.3748694638332047E-2</v>
      </c>
    </row>
    <row r="85" spans="2:13">
      <c r="B85" s="209" t="s">
        <v>10700</v>
      </c>
      <c r="C85" s="210">
        <v>12</v>
      </c>
      <c r="D85" s="211">
        <v>59.263999999999989</v>
      </c>
      <c r="E85" s="211">
        <v>69.007000000000005</v>
      </c>
      <c r="F85" s="212">
        <v>0.85881142492790563</v>
      </c>
      <c r="G85" s="211">
        <v>-1E-3</v>
      </c>
      <c r="H85" s="211">
        <v>0.39379999999999882</v>
      </c>
      <c r="I85" s="212">
        <v>-7.1880933894018367E-3</v>
      </c>
      <c r="J85" s="212">
        <v>-8.5463059597548505E-2</v>
      </c>
      <c r="K85" s="213">
        <v>1.6084227196896292</v>
      </c>
      <c r="L85" s="214">
        <v>0.62172710429815736</v>
      </c>
      <c r="M85" s="215">
        <v>0.11401249404090913</v>
      </c>
    </row>
    <row r="86" spans="2:13">
      <c r="B86" s="209" t="s">
        <v>10701</v>
      </c>
      <c r="C86" s="210">
        <v>7</v>
      </c>
      <c r="D86" s="211">
        <v>10.950000000000001</v>
      </c>
      <c r="E86" s="211">
        <v>48.873999999999988</v>
      </c>
      <c r="F86" s="212">
        <v>0.22404550476736104</v>
      </c>
      <c r="G86" s="211">
        <v>12.31</v>
      </c>
      <c r="H86" s="211">
        <v>1.2372000000000298</v>
      </c>
      <c r="I86" s="212">
        <v>-1.9746166083978358E-2</v>
      </c>
      <c r="J86" s="212">
        <v>-0.12663169957560894</v>
      </c>
      <c r="K86" s="213">
        <v>0.34598690857922021</v>
      </c>
      <c r="L86" s="214">
        <v>2.8902827685199286</v>
      </c>
      <c r="M86" s="215">
        <v>2.4117780387075665E-2</v>
      </c>
    </row>
    <row r="87" spans="2:13">
      <c r="B87" s="209" t="s">
        <v>10702</v>
      </c>
      <c r="C87" s="210">
        <v>7</v>
      </c>
      <c r="D87" s="211">
        <v>2.84</v>
      </c>
      <c r="E87" s="211">
        <v>2.6119999999999997</v>
      </c>
      <c r="F87" s="212">
        <v>1.0872894333843799</v>
      </c>
      <c r="G87" s="211">
        <v>0</v>
      </c>
      <c r="H87" s="211">
        <v>0</v>
      </c>
      <c r="I87" s="212">
        <v>7.0634158431178238E-3</v>
      </c>
      <c r="J87" s="212">
        <v>4.4442976080348924E-2</v>
      </c>
      <c r="K87" s="213">
        <v>2.8522576654590441</v>
      </c>
      <c r="L87" s="214">
        <v>0.35059946094984351</v>
      </c>
      <c r="M87" s="215">
        <v>-3.6861833522354379E-2</v>
      </c>
    </row>
    <row r="88" spans="2:13">
      <c r="B88" s="209" t="s">
        <v>10703</v>
      </c>
      <c r="C88" s="210">
        <v>74</v>
      </c>
      <c r="D88" s="211">
        <v>144.428</v>
      </c>
      <c r="E88" s="211">
        <v>159.71399999999994</v>
      </c>
      <c r="F88" s="212">
        <v>0.90429142091488568</v>
      </c>
      <c r="G88" s="211">
        <v>196.19200000000001</v>
      </c>
      <c r="H88" s="211">
        <v>32.915199999999686</v>
      </c>
      <c r="I88" s="212">
        <v>4.4408638596875938E-2</v>
      </c>
      <c r="J88" s="212">
        <v>0.35783811019503092</v>
      </c>
      <c r="K88" s="213">
        <v>1.7224831308002928</v>
      </c>
      <c r="L88" s="214">
        <v>0.58055720959971568</v>
      </c>
      <c r="M88" s="215">
        <v>0.16585903789882139</v>
      </c>
    </row>
    <row r="89" spans="2:13">
      <c r="B89" s="209" t="s">
        <v>10704</v>
      </c>
      <c r="C89" s="210">
        <v>157</v>
      </c>
      <c r="D89" s="211">
        <v>6002.2589999999982</v>
      </c>
      <c r="E89" s="211">
        <v>3615.0210000000015</v>
      </c>
      <c r="F89" s="212">
        <v>1.6603662883286143</v>
      </c>
      <c r="G89" s="211">
        <v>1294.383</v>
      </c>
      <c r="H89" s="211">
        <v>53.603199999999561</v>
      </c>
      <c r="I89" s="212">
        <v>3.5892631528412898E-2</v>
      </c>
      <c r="J89" s="212">
        <v>0.38824087955432512</v>
      </c>
      <c r="K89" s="213">
        <v>1.4225481431856728</v>
      </c>
      <c r="L89" s="214">
        <v>0.70296390655755736</v>
      </c>
      <c r="M89" s="215">
        <v>0.10464826489767565</v>
      </c>
    </row>
    <row r="90" spans="2:13">
      <c r="B90" s="209" t="s">
        <v>10705</v>
      </c>
      <c r="C90" s="210">
        <v>3</v>
      </c>
      <c r="D90" s="211">
        <v>3793.3300000000004</v>
      </c>
      <c r="E90" s="211">
        <v>7141.7999999999993</v>
      </c>
      <c r="F90" s="212">
        <v>0.53114480943179598</v>
      </c>
      <c r="G90" s="211">
        <v>0</v>
      </c>
      <c r="H90" s="211">
        <v>0</v>
      </c>
      <c r="I90" s="212">
        <v>-0.15952387758213274</v>
      </c>
      <c r="J90" s="212">
        <v>-1.8400342115345576</v>
      </c>
      <c r="K90" s="213">
        <v>0.40842598465950875</v>
      </c>
      <c r="L90" s="214">
        <v>2.4484240414665757</v>
      </c>
      <c r="M90" s="215">
        <v>-0.12187764883110659</v>
      </c>
    </row>
    <row r="91" spans="2:13">
      <c r="B91" s="209" t="s">
        <v>10706</v>
      </c>
      <c r="C91" s="210">
        <v>20</v>
      </c>
      <c r="D91" s="211">
        <v>99.47499999999998</v>
      </c>
      <c r="E91" s="211">
        <v>74.324999999999989</v>
      </c>
      <c r="F91" s="212">
        <v>1.3383787420114361</v>
      </c>
      <c r="G91" s="211">
        <v>29.494</v>
      </c>
      <c r="H91" s="211">
        <v>12.539400000000001</v>
      </c>
      <c r="I91" s="212">
        <v>4.2849452832908363E-2</v>
      </c>
      <c r="J91" s="212">
        <v>8.5530831082903198</v>
      </c>
      <c r="K91" s="213">
        <v>0.72113930050829955</v>
      </c>
      <c r="L91" s="214">
        <v>1.386694636244542</v>
      </c>
      <c r="M91" s="215">
        <v>0.41266932855821736</v>
      </c>
    </row>
    <row r="92" spans="2:13">
      <c r="B92" s="209" t="s">
        <v>10707</v>
      </c>
      <c r="C92" s="210">
        <v>13</v>
      </c>
      <c r="D92" s="211">
        <v>631.6880000000001</v>
      </c>
      <c r="E92" s="211">
        <v>1110.921</v>
      </c>
      <c r="F92" s="212">
        <v>0.5686164902814872</v>
      </c>
      <c r="G92" s="211">
        <v>2.1800000000000002</v>
      </c>
      <c r="H92" s="211">
        <v>1.5380000000000109</v>
      </c>
      <c r="I92" s="212">
        <v>-6.8482063377970318E-2</v>
      </c>
      <c r="J92" s="212">
        <v>-0.51772315476876751</v>
      </c>
      <c r="K92" s="213">
        <v>1.9842149074666495</v>
      </c>
      <c r="L92" s="214">
        <v>0.50397766705459945</v>
      </c>
      <c r="M92" s="215">
        <v>2.2028553515396176E-2</v>
      </c>
    </row>
    <row r="93" spans="2:13">
      <c r="B93" s="209" t="s">
        <v>10708</v>
      </c>
      <c r="C93" s="210">
        <v>5</v>
      </c>
      <c r="D93" s="211">
        <v>394.26600000000002</v>
      </c>
      <c r="E93" s="211">
        <v>243.61600000000001</v>
      </c>
      <c r="F93" s="212">
        <v>1.6183912386706949</v>
      </c>
      <c r="G93" s="211">
        <v>8.76</v>
      </c>
      <c r="H93" s="211">
        <v>-2.0200000000386353E-2</v>
      </c>
      <c r="I93" s="212">
        <v>1.7551893721658003E-2</v>
      </c>
      <c r="J93" s="212">
        <v>7.6115496138828051E-2</v>
      </c>
      <c r="K93" s="213">
        <v>1.0789829296784386</v>
      </c>
      <c r="L93" s="214">
        <v>0.92679872173512767</v>
      </c>
      <c r="M93" s="215">
        <v>3.4434114836931928E-2</v>
      </c>
    </row>
    <row r="94" spans="2:13">
      <c r="B94" s="209" t="s">
        <v>10709</v>
      </c>
      <c r="C94" s="210">
        <v>38</v>
      </c>
      <c r="D94" s="211">
        <v>412.60900000000004</v>
      </c>
      <c r="E94" s="211">
        <v>335.01199999999989</v>
      </c>
      <c r="F94" s="212">
        <v>1.2316245388224905</v>
      </c>
      <c r="G94" s="211">
        <v>4.7799999999999994</v>
      </c>
      <c r="H94" s="211">
        <v>-5.0200000000074851E-2</v>
      </c>
      <c r="I94" s="212">
        <v>1.1583083397924708E-2</v>
      </c>
      <c r="J94" s="212">
        <v>0.30380125344752773</v>
      </c>
      <c r="K94" s="213">
        <v>1.5809663907316838</v>
      </c>
      <c r="L94" s="214">
        <v>0.63252451529800835</v>
      </c>
      <c r="M94" s="215">
        <v>2.4630860304572632E-2</v>
      </c>
    </row>
    <row r="95" spans="2:13">
      <c r="B95" s="209" t="s">
        <v>10710</v>
      </c>
      <c r="C95" s="210">
        <v>1</v>
      </c>
      <c r="D95" s="211">
        <v>69.8</v>
      </c>
      <c r="E95" s="211">
        <v>68.2</v>
      </c>
      <c r="F95" s="212">
        <v>1.0234604105571847</v>
      </c>
      <c r="G95" s="211">
        <v>0</v>
      </c>
      <c r="H95" s="211">
        <v>0</v>
      </c>
      <c r="I95" s="212">
        <v>1.6323199347071968E-3</v>
      </c>
      <c r="J95" s="212">
        <v>1.3160349118764644E-2</v>
      </c>
      <c r="K95" s="213">
        <v>0.85427924002091704</v>
      </c>
      <c r="L95" s="214">
        <v>1.1705774331769023</v>
      </c>
      <c r="M95" s="215">
        <v>5.1507756667247204E-4</v>
      </c>
    </row>
    <row r="96" spans="2:13">
      <c r="B96" s="209" t="s">
        <v>10711</v>
      </c>
      <c r="C96" s="210">
        <v>12</v>
      </c>
      <c r="D96" s="211">
        <v>39.138999999999996</v>
      </c>
      <c r="E96" s="211">
        <v>24.734999999999996</v>
      </c>
      <c r="F96" s="212">
        <v>1.5823327269051952</v>
      </c>
      <c r="G96" s="211">
        <v>0</v>
      </c>
      <c r="H96" s="211">
        <v>0</v>
      </c>
      <c r="I96" s="212">
        <v>2.3913404389547425E-2</v>
      </c>
      <c r="J96" s="212">
        <v>0.39030082429653307</v>
      </c>
      <c r="K96" s="213">
        <v>2.4414306327923612</v>
      </c>
      <c r="L96" s="214">
        <v>0.40959590928711348</v>
      </c>
      <c r="M96" s="215">
        <v>9.9366887233555121E-2</v>
      </c>
    </row>
    <row r="97" spans="2:13">
      <c r="B97" s="209" t="s">
        <v>10712</v>
      </c>
      <c r="C97" s="210">
        <v>0</v>
      </c>
      <c r="D97" s="211">
        <v>0</v>
      </c>
      <c r="E97" s="211">
        <v>0</v>
      </c>
      <c r="F97" s="212" t="s">
        <v>10630</v>
      </c>
      <c r="G97" s="211">
        <v>0</v>
      </c>
      <c r="H97" s="211">
        <v>0</v>
      </c>
      <c r="I97" s="212" t="s">
        <v>10630</v>
      </c>
      <c r="J97" s="212" t="s">
        <v>10630</v>
      </c>
      <c r="K97" s="213" t="s">
        <v>10630</v>
      </c>
      <c r="L97" s="214" t="e">
        <v>#VALUE!</v>
      </c>
      <c r="M97" s="215" t="s">
        <v>10630</v>
      </c>
    </row>
    <row r="98" spans="2:13" ht="15" thickBot="1">
      <c r="B98" s="216" t="s">
        <v>10713</v>
      </c>
      <c r="C98" s="217">
        <v>1</v>
      </c>
      <c r="D98" s="218">
        <v>0.33100000000000002</v>
      </c>
      <c r="E98" s="218">
        <v>1.1499999999999999</v>
      </c>
      <c r="F98" s="219">
        <v>0.28782608695652179</v>
      </c>
      <c r="G98" s="218">
        <v>0</v>
      </c>
      <c r="H98" s="218">
        <v>1.2620000000000005</v>
      </c>
      <c r="I98" s="219">
        <v>1.1937483158178401E-3</v>
      </c>
      <c r="J98" s="219">
        <v>2.1168747151279928E-2</v>
      </c>
      <c r="K98" s="220">
        <v>1.5152257527131978</v>
      </c>
      <c r="L98" s="221">
        <v>0.65996766370250581</v>
      </c>
      <c r="M98" s="222">
        <v>0.15376352282718506</v>
      </c>
    </row>
    <row r="99" spans="2:13">
      <c r="B99" s="223" t="s">
        <v>10714</v>
      </c>
      <c r="C99" s="224">
        <v>4149</v>
      </c>
      <c r="D99" s="225">
        <v>91128.195999999996</v>
      </c>
      <c r="E99" s="225">
        <v>56787.84999999978</v>
      </c>
      <c r="F99" s="226">
        <v>1.6047129095396349</v>
      </c>
      <c r="G99" s="225">
        <v>7200.6379999999963</v>
      </c>
      <c r="H99" s="225">
        <v>290.68879999994533</v>
      </c>
      <c r="I99" s="226">
        <v>2.4042222648084761E-2</v>
      </c>
      <c r="J99" s="226">
        <v>0.35915811387293384</v>
      </c>
      <c r="K99" s="227">
        <v>0.92986384073918371</v>
      </c>
      <c r="L99" s="228">
        <v>1.0754262680061442</v>
      </c>
      <c r="M99" s="229">
        <v>4.5696556435610526E-2</v>
      </c>
    </row>
    <row r="100" spans="2:13" ht="15" thickBot="1">
      <c r="B100" s="230" t="s">
        <v>10715</v>
      </c>
      <c r="C100" s="231">
        <v>3577</v>
      </c>
      <c r="D100" s="232">
        <v>87192.377000000008</v>
      </c>
      <c r="E100" s="232">
        <v>57704.895999999782</v>
      </c>
      <c r="F100" s="233">
        <v>1.5110048374404892</v>
      </c>
      <c r="G100" s="232">
        <v>6627.3379999999952</v>
      </c>
      <c r="H100" s="232">
        <v>288.54959999994026</v>
      </c>
      <c r="I100" s="233">
        <v>2.5165026512248102E-2</v>
      </c>
      <c r="J100" s="233">
        <v>0.32789454018099928</v>
      </c>
      <c r="K100" s="234">
        <v>1.2945771705117866</v>
      </c>
      <c r="L100" s="235">
        <v>0.77245298525129169</v>
      </c>
      <c r="M100" s="236">
        <v>7.0760858358327683E-2</v>
      </c>
    </row>
  </sheetData>
  <pageMargins left="0.7" right="0.7" top="0.75" bottom="0.75" header="0.3" footer="0.3"/>
  <pageSetup scale="45"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607A6-BFBE-4626-95E4-DAE8E31A02FE}">
  <dimension ref="B2:J258"/>
  <sheetViews>
    <sheetView showGridLines="0" topLeftCell="A3" zoomScaleNormal="100" workbookViewId="0">
      <selection activeCell="P18" sqref="P18"/>
    </sheetView>
  </sheetViews>
  <sheetFormatPr defaultRowHeight="14.4"/>
  <cols>
    <col min="1" max="1" width="1.88671875" customWidth="1"/>
    <col min="3" max="3" width="13.6640625" bestFit="1" customWidth="1"/>
    <col min="9" max="9" width="15.5546875" bestFit="1" customWidth="1"/>
    <col min="10" max="10" width="10.6640625" bestFit="1" customWidth="1"/>
  </cols>
  <sheetData>
    <row r="2" spans="2:10">
      <c r="B2" t="s">
        <v>129</v>
      </c>
      <c r="C2" t="s">
        <v>130</v>
      </c>
      <c r="D2" t="s">
        <v>10553</v>
      </c>
      <c r="E2" t="s">
        <v>942</v>
      </c>
      <c r="F2" t="s">
        <v>10554</v>
      </c>
      <c r="G2" t="s">
        <v>10555</v>
      </c>
    </row>
    <row r="3" spans="2:10">
      <c r="B3" s="33">
        <v>1</v>
      </c>
      <c r="C3" s="34" t="s">
        <v>138</v>
      </c>
      <c r="D3" s="35">
        <v>3345.05</v>
      </c>
      <c r="E3" s="35">
        <v>178.97</v>
      </c>
      <c r="F3" s="35">
        <v>52176.7</v>
      </c>
      <c r="G3" s="35">
        <v>0.03</v>
      </c>
      <c r="I3" s="10" t="s">
        <v>186</v>
      </c>
      <c r="J3" s="10" t="s">
        <v>10733</v>
      </c>
    </row>
    <row r="4" spans="2:10">
      <c r="B4" s="180">
        <v>2</v>
      </c>
      <c r="C4" s="37" t="s">
        <v>139</v>
      </c>
      <c r="D4" s="43">
        <v>204.85</v>
      </c>
      <c r="E4" s="43">
        <v>2.5099999999999998</v>
      </c>
      <c r="F4" s="43">
        <v>32745.279999999999</v>
      </c>
      <c r="G4" s="43">
        <v>0.02</v>
      </c>
      <c r="I4" s="390">
        <v>44078.645833333336</v>
      </c>
      <c r="J4" s="389">
        <v>382270</v>
      </c>
    </row>
    <row r="5" spans="2:10">
      <c r="B5" s="33">
        <v>3</v>
      </c>
      <c r="C5" s="34" t="s">
        <v>140</v>
      </c>
      <c r="D5" s="35">
        <v>266.75</v>
      </c>
      <c r="E5" s="35">
        <v>0</v>
      </c>
      <c r="F5" s="35">
        <v>4531.05</v>
      </c>
      <c r="G5" s="35">
        <v>0</v>
      </c>
      <c r="I5" s="390">
        <v>44085.645833333336</v>
      </c>
      <c r="J5" s="389">
        <v>280933</v>
      </c>
    </row>
    <row r="6" spans="2:10">
      <c r="B6" s="180">
        <v>4</v>
      </c>
      <c r="C6" s="37" t="s">
        <v>141</v>
      </c>
      <c r="D6" s="43">
        <v>191.35</v>
      </c>
      <c r="E6" s="43">
        <v>77.08</v>
      </c>
      <c r="F6" s="43">
        <v>277.83999999999997</v>
      </c>
      <c r="G6" s="43">
        <v>0.37</v>
      </c>
      <c r="I6" s="390">
        <v>44092.645833333336</v>
      </c>
      <c r="J6" s="389">
        <v>391255</v>
      </c>
    </row>
    <row r="7" spans="2:10">
      <c r="I7" s="390">
        <v>44099.645833333336</v>
      </c>
      <c r="J7" s="389">
        <v>293696</v>
      </c>
    </row>
    <row r="8" spans="2:10">
      <c r="I8" s="390">
        <v>44105.645833333336</v>
      </c>
      <c r="J8" s="389">
        <v>105807</v>
      </c>
    </row>
    <row r="9" spans="2:10">
      <c r="I9" s="390">
        <v>44113.645833333336</v>
      </c>
      <c r="J9" s="389">
        <v>132638</v>
      </c>
    </row>
    <row r="10" spans="2:10">
      <c r="I10" s="390">
        <v>44120.645833333336</v>
      </c>
      <c r="J10" s="389">
        <v>207966</v>
      </c>
    </row>
    <row r="11" spans="2:10">
      <c r="I11" s="390">
        <v>44127.645833333336</v>
      </c>
      <c r="J11" s="389">
        <v>168612</v>
      </c>
    </row>
    <row r="12" spans="2:10">
      <c r="I12" s="390">
        <v>44134.645833333336</v>
      </c>
      <c r="J12" s="389">
        <v>118555</v>
      </c>
    </row>
    <row r="13" spans="2:10">
      <c r="I13" s="390">
        <v>44141.645833333336</v>
      </c>
      <c r="J13" s="389">
        <v>91236</v>
      </c>
    </row>
    <row r="14" spans="2:10">
      <c r="I14" s="390">
        <v>44155.645833333336</v>
      </c>
      <c r="J14" s="389">
        <v>430616</v>
      </c>
    </row>
    <row r="15" spans="2:10">
      <c r="I15" s="390">
        <v>44162.645833333336</v>
      </c>
      <c r="J15" s="389">
        <v>347149</v>
      </c>
    </row>
    <row r="16" spans="2:10">
      <c r="I16" s="390">
        <v>44169.645833333336</v>
      </c>
      <c r="J16" s="389">
        <v>325260</v>
      </c>
    </row>
    <row r="17" spans="9:10">
      <c r="I17" s="390">
        <v>44176.645833333336</v>
      </c>
      <c r="J17" s="389">
        <v>1791996</v>
      </c>
    </row>
    <row r="18" spans="9:10">
      <c r="I18" s="390">
        <v>44183.645833333336</v>
      </c>
      <c r="J18" s="389">
        <v>328568</v>
      </c>
    </row>
    <row r="19" spans="9:10">
      <c r="I19" s="390">
        <v>44189.645833333336</v>
      </c>
      <c r="J19" s="389">
        <v>523447</v>
      </c>
    </row>
    <row r="20" spans="9:10">
      <c r="I20" s="390">
        <v>44197.645833333336</v>
      </c>
      <c r="J20" s="389">
        <v>238895</v>
      </c>
    </row>
    <row r="21" spans="9:10">
      <c r="I21" s="390">
        <v>44204.645833333336</v>
      </c>
      <c r="J21" s="389">
        <v>353221</v>
      </c>
    </row>
    <row r="22" spans="9:10">
      <c r="I22" s="390">
        <v>44211.645833333336</v>
      </c>
      <c r="J22" s="389">
        <v>590881</v>
      </c>
    </row>
    <row r="23" spans="9:10">
      <c r="I23" s="390">
        <v>44218.645833333336</v>
      </c>
      <c r="J23" s="389">
        <v>282748</v>
      </c>
    </row>
    <row r="24" spans="9:10">
      <c r="I24" s="390">
        <v>44225.645833333336</v>
      </c>
      <c r="J24" s="389">
        <v>129464</v>
      </c>
    </row>
    <row r="25" spans="9:10">
      <c r="I25" s="390">
        <v>44232.645833333336</v>
      </c>
      <c r="J25" s="389">
        <v>447734</v>
      </c>
    </row>
    <row r="26" spans="9:10">
      <c r="I26" s="390">
        <v>44239.645833333336</v>
      </c>
      <c r="J26" s="389">
        <v>322209</v>
      </c>
    </row>
    <row r="27" spans="9:10">
      <c r="I27" s="390">
        <v>44246.645833333336</v>
      </c>
      <c r="J27" s="389">
        <v>202495</v>
      </c>
    </row>
    <row r="28" spans="9:10">
      <c r="I28" s="390">
        <v>44253.645833333336</v>
      </c>
      <c r="J28" s="389">
        <v>193893</v>
      </c>
    </row>
    <row r="29" spans="9:10">
      <c r="I29" s="390">
        <v>44260.645833333336</v>
      </c>
      <c r="J29" s="389">
        <v>201722</v>
      </c>
    </row>
    <row r="30" spans="9:10">
      <c r="I30" s="390">
        <v>44267.645833333336</v>
      </c>
      <c r="J30" s="389">
        <v>144963</v>
      </c>
    </row>
    <row r="31" spans="9:10">
      <c r="I31" s="390">
        <v>44274.645833333336</v>
      </c>
      <c r="J31" s="389">
        <v>215554</v>
      </c>
    </row>
    <row r="32" spans="9:10">
      <c r="I32" s="390">
        <v>44281.645833333336</v>
      </c>
      <c r="J32" s="389">
        <v>558499</v>
      </c>
    </row>
    <row r="33" spans="9:10">
      <c r="I33" s="390">
        <v>44287.645833333336</v>
      </c>
      <c r="J33" s="389">
        <v>263180</v>
      </c>
    </row>
    <row r="34" spans="9:10">
      <c r="I34" s="390">
        <v>44295.645833333336</v>
      </c>
      <c r="J34" s="389">
        <v>121935</v>
      </c>
    </row>
    <row r="35" spans="9:10">
      <c r="I35" s="390">
        <v>44302.645833333336</v>
      </c>
      <c r="J35" s="389">
        <v>80003</v>
      </c>
    </row>
    <row r="36" spans="9:10">
      <c r="I36" s="390">
        <v>44309.645833333336</v>
      </c>
      <c r="J36" s="389">
        <v>114776</v>
      </c>
    </row>
    <row r="37" spans="9:10">
      <c r="I37" s="390">
        <v>44316.645833333336</v>
      </c>
      <c r="J37" s="389">
        <v>89420</v>
      </c>
    </row>
    <row r="38" spans="9:10">
      <c r="I38" s="390">
        <v>44323.645833333336</v>
      </c>
      <c r="J38" s="389">
        <v>79290</v>
      </c>
    </row>
    <row r="39" spans="9:10">
      <c r="I39" s="390">
        <v>44330.645833333336</v>
      </c>
      <c r="J39" s="389">
        <v>217462</v>
      </c>
    </row>
    <row r="40" spans="9:10">
      <c r="I40" s="390">
        <v>44337.645833333336</v>
      </c>
      <c r="J40" s="389">
        <v>421908</v>
      </c>
    </row>
    <row r="41" spans="9:10">
      <c r="I41" s="390">
        <v>44344.645833333336</v>
      </c>
      <c r="J41" s="389">
        <v>193209</v>
      </c>
    </row>
    <row r="42" spans="9:10">
      <c r="I42" s="390">
        <v>44351.645833333336</v>
      </c>
      <c r="J42" s="389">
        <v>576267</v>
      </c>
    </row>
    <row r="43" spans="9:10">
      <c r="I43" s="390">
        <v>44358.645833333336</v>
      </c>
      <c r="J43" s="389">
        <v>644908</v>
      </c>
    </row>
    <row r="44" spans="9:10">
      <c r="I44" s="390">
        <v>44365.645833333336</v>
      </c>
      <c r="J44" s="389">
        <v>258135</v>
      </c>
    </row>
    <row r="45" spans="9:10">
      <c r="I45" s="390">
        <v>44372.645833333336</v>
      </c>
      <c r="J45" s="389">
        <v>4335920</v>
      </c>
    </row>
    <row r="46" spans="9:10">
      <c r="I46" s="390">
        <v>44379.645833333336</v>
      </c>
      <c r="J46" s="389">
        <v>873649</v>
      </c>
    </row>
    <row r="47" spans="9:10">
      <c r="I47" s="390">
        <v>44386.645833333336</v>
      </c>
      <c r="J47" s="389">
        <v>412192</v>
      </c>
    </row>
    <row r="48" spans="9:10">
      <c r="I48" s="390">
        <v>44393.645833333336</v>
      </c>
      <c r="J48" s="389">
        <v>730102</v>
      </c>
    </row>
    <row r="49" spans="9:10">
      <c r="I49" s="390">
        <v>44400.645833333336</v>
      </c>
      <c r="J49" s="389">
        <v>217630</v>
      </c>
    </row>
    <row r="50" spans="9:10">
      <c r="I50" s="390">
        <v>44407.645833333336</v>
      </c>
      <c r="J50" s="389">
        <v>306097</v>
      </c>
    </row>
    <row r="51" spans="9:10">
      <c r="I51" s="390">
        <v>44414.645833333336</v>
      </c>
      <c r="J51" s="389">
        <v>270903</v>
      </c>
    </row>
    <row r="52" spans="9:10">
      <c r="I52" s="390">
        <v>44421.645833333336</v>
      </c>
      <c r="J52" s="389">
        <v>590041</v>
      </c>
    </row>
    <row r="53" spans="9:10">
      <c r="I53" s="390">
        <v>44428.645833333336</v>
      </c>
      <c r="J53" s="389">
        <v>191259</v>
      </c>
    </row>
    <row r="54" spans="9:10">
      <c r="I54" s="390">
        <v>44435.645833333336</v>
      </c>
      <c r="J54" s="389">
        <v>99409</v>
      </c>
    </row>
    <row r="55" spans="9:10">
      <c r="I55" s="390">
        <v>44442.645833333336</v>
      </c>
      <c r="J55" s="389">
        <v>88733</v>
      </c>
    </row>
    <row r="56" spans="9:10">
      <c r="I56" s="390">
        <v>44448.645833333336</v>
      </c>
      <c r="J56" s="389">
        <v>58936</v>
      </c>
    </row>
    <row r="57" spans="9:10">
      <c r="I57" s="390">
        <v>44456.645833333336</v>
      </c>
      <c r="J57" s="389">
        <v>952767</v>
      </c>
    </row>
    <row r="58" spans="9:10">
      <c r="I58" s="390">
        <v>44463.645833333336</v>
      </c>
      <c r="J58" s="389">
        <v>365813</v>
      </c>
    </row>
    <row r="59" spans="9:10">
      <c r="I59" s="390">
        <v>44470.645833333336</v>
      </c>
      <c r="J59" s="389">
        <v>2649014</v>
      </c>
    </row>
    <row r="60" spans="9:10">
      <c r="I60" s="390">
        <v>44477.645833333336</v>
      </c>
      <c r="J60" s="389">
        <v>1272142</v>
      </c>
    </row>
    <row r="61" spans="9:10">
      <c r="I61" s="390">
        <v>44483.645833333336</v>
      </c>
      <c r="J61" s="389">
        <v>377191</v>
      </c>
    </row>
    <row r="62" spans="9:10">
      <c r="I62" s="390">
        <v>44491.645833333336</v>
      </c>
      <c r="J62" s="389">
        <v>497990</v>
      </c>
    </row>
    <row r="63" spans="9:10">
      <c r="I63" s="390">
        <v>44498.645833333336</v>
      </c>
      <c r="J63" s="389">
        <v>618915</v>
      </c>
    </row>
    <row r="64" spans="9:10">
      <c r="I64" s="390">
        <v>44504.802083333336</v>
      </c>
      <c r="J64" s="389">
        <v>157523</v>
      </c>
    </row>
    <row r="65" spans="9:10">
      <c r="I65" s="390">
        <v>44512.645833333336</v>
      </c>
      <c r="J65" s="389">
        <v>150169</v>
      </c>
    </row>
    <row r="66" spans="9:10">
      <c r="I66" s="390">
        <v>44518.645833333336</v>
      </c>
      <c r="J66" s="389">
        <v>91234</v>
      </c>
    </row>
    <row r="67" spans="9:10">
      <c r="I67" s="390">
        <v>44526.645833333336</v>
      </c>
      <c r="J67" s="389">
        <v>144504</v>
      </c>
    </row>
    <row r="68" spans="9:10">
      <c r="I68" s="390">
        <v>44533.645833333336</v>
      </c>
      <c r="J68" s="389">
        <v>330656</v>
      </c>
    </row>
    <row r="69" spans="9:10">
      <c r="I69" s="390">
        <v>44540.645833333336</v>
      </c>
      <c r="J69" s="389">
        <v>132556</v>
      </c>
    </row>
    <row r="70" spans="9:10">
      <c r="I70" s="390">
        <v>44547.645833333336</v>
      </c>
      <c r="J70" s="389">
        <v>95657</v>
      </c>
    </row>
    <row r="71" spans="9:10">
      <c r="I71" s="390">
        <v>44554.645833333336</v>
      </c>
      <c r="J71" s="389">
        <v>77564</v>
      </c>
    </row>
    <row r="72" spans="9:10">
      <c r="I72" s="390">
        <v>44561.645833333336</v>
      </c>
      <c r="J72" s="389">
        <v>57784</v>
      </c>
    </row>
    <row r="73" spans="9:10">
      <c r="I73" s="390">
        <v>44568.645833333336</v>
      </c>
      <c r="J73" s="389">
        <v>84999</v>
      </c>
    </row>
    <row r="74" spans="9:10">
      <c r="I74" s="390">
        <v>44575.645833333336</v>
      </c>
      <c r="J74" s="389">
        <v>82071</v>
      </c>
    </row>
    <row r="75" spans="9:10">
      <c r="I75" s="390">
        <v>44582.645833333336</v>
      </c>
      <c r="J75" s="389">
        <v>64020</v>
      </c>
    </row>
    <row r="76" spans="9:10">
      <c r="I76" s="390">
        <v>44589.645833333336</v>
      </c>
      <c r="J76" s="389">
        <v>153969</v>
      </c>
    </row>
    <row r="77" spans="9:10">
      <c r="I77" s="390">
        <v>44596.645833333336</v>
      </c>
      <c r="J77" s="389">
        <v>194352</v>
      </c>
    </row>
    <row r="78" spans="9:10">
      <c r="I78" s="390">
        <v>44603.645833333336</v>
      </c>
      <c r="J78" s="389">
        <v>74861</v>
      </c>
    </row>
    <row r="79" spans="9:10">
      <c r="I79" s="390">
        <v>44610.645833333336</v>
      </c>
      <c r="J79" s="389">
        <v>67946</v>
      </c>
    </row>
    <row r="80" spans="9:10">
      <c r="I80" s="390">
        <v>44617.645833333336</v>
      </c>
      <c r="J80" s="389">
        <v>108907</v>
      </c>
    </row>
    <row r="81" spans="9:10">
      <c r="I81" s="390">
        <v>44624.645833333336</v>
      </c>
      <c r="J81" s="389">
        <v>66693</v>
      </c>
    </row>
    <row r="82" spans="9:10">
      <c r="I82" s="390">
        <v>44631.645833333336</v>
      </c>
      <c r="J82" s="389">
        <v>70682</v>
      </c>
    </row>
    <row r="83" spans="9:10">
      <c r="I83" s="390">
        <v>44637.645833333336</v>
      </c>
      <c r="J83" s="389">
        <v>194367</v>
      </c>
    </row>
    <row r="84" spans="9:10">
      <c r="I84" s="390">
        <v>44645.645833333336</v>
      </c>
      <c r="J84" s="389">
        <v>203802</v>
      </c>
    </row>
    <row r="85" spans="9:10">
      <c r="I85" s="390">
        <v>44652.645833333336</v>
      </c>
      <c r="J85" s="389">
        <v>83911</v>
      </c>
    </row>
    <row r="86" spans="9:10">
      <c r="I86" s="390">
        <v>44659.645833333336</v>
      </c>
      <c r="J86" s="389">
        <v>113462</v>
      </c>
    </row>
    <row r="87" spans="9:10">
      <c r="I87" s="390">
        <v>44664.645833333336</v>
      </c>
      <c r="J87" s="389">
        <v>2514221</v>
      </c>
    </row>
    <row r="88" spans="9:10">
      <c r="I88" s="390">
        <v>44673.645833333336</v>
      </c>
      <c r="J88" s="389">
        <v>1476367</v>
      </c>
    </row>
    <row r="89" spans="9:10">
      <c r="I89" s="390">
        <v>44680.645833333336</v>
      </c>
      <c r="J89" s="389">
        <v>362302</v>
      </c>
    </row>
    <row r="90" spans="9:10">
      <c r="I90" s="390">
        <v>44687.645833333336</v>
      </c>
      <c r="J90" s="389">
        <v>212816</v>
      </c>
    </row>
    <row r="91" spans="9:10">
      <c r="I91" s="390">
        <v>44694.645833333336</v>
      </c>
      <c r="J91" s="389">
        <v>401533</v>
      </c>
    </row>
    <row r="92" spans="9:10">
      <c r="I92" s="390">
        <v>44701.645833333336</v>
      </c>
      <c r="J92" s="389">
        <v>239675</v>
      </c>
    </row>
    <row r="93" spans="9:10">
      <c r="I93" s="390">
        <v>44708.645833333336</v>
      </c>
      <c r="J93" s="389">
        <v>311757</v>
      </c>
    </row>
    <row r="94" spans="9:10">
      <c r="I94" s="390">
        <v>44715.645833333336</v>
      </c>
      <c r="J94" s="389">
        <v>283912</v>
      </c>
    </row>
    <row r="95" spans="9:10">
      <c r="I95" s="390">
        <v>44722.645833333336</v>
      </c>
      <c r="J95" s="389">
        <v>123412</v>
      </c>
    </row>
    <row r="96" spans="9:10">
      <c r="I96" s="390">
        <v>44729.645833333336</v>
      </c>
      <c r="J96" s="389">
        <v>80495</v>
      </c>
    </row>
    <row r="97" spans="9:10">
      <c r="I97" s="390">
        <v>44736.645833333336</v>
      </c>
      <c r="J97" s="389">
        <v>112846</v>
      </c>
    </row>
    <row r="98" spans="9:10">
      <c r="I98" s="390">
        <v>44743.645833333336</v>
      </c>
      <c r="J98" s="389">
        <v>97002</v>
      </c>
    </row>
    <row r="99" spans="9:10">
      <c r="I99" s="390">
        <v>44750.645833333336</v>
      </c>
      <c r="J99" s="389">
        <v>127238</v>
      </c>
    </row>
    <row r="100" spans="9:10">
      <c r="I100" s="390">
        <v>44757.645833333336</v>
      </c>
      <c r="J100" s="389">
        <v>63581</v>
      </c>
    </row>
    <row r="101" spans="9:10">
      <c r="I101" s="390">
        <v>44764.645833333336</v>
      </c>
      <c r="J101" s="389">
        <v>184576</v>
      </c>
    </row>
    <row r="102" spans="9:10">
      <c r="I102" s="390">
        <v>44771.645833333336</v>
      </c>
      <c r="J102" s="389">
        <v>155678</v>
      </c>
    </row>
    <row r="103" spans="9:10">
      <c r="I103" s="390">
        <v>44778.645833333336</v>
      </c>
      <c r="J103" s="389">
        <v>550509</v>
      </c>
    </row>
    <row r="104" spans="9:10">
      <c r="I104" s="390">
        <v>44785.645833333336</v>
      </c>
      <c r="J104" s="389">
        <v>121061</v>
      </c>
    </row>
    <row r="105" spans="9:10">
      <c r="I105" s="390">
        <v>44792.645833333336</v>
      </c>
      <c r="J105" s="389">
        <v>178389</v>
      </c>
    </row>
    <row r="106" spans="9:10">
      <c r="I106" s="390">
        <v>44799.645833333336</v>
      </c>
      <c r="J106" s="389">
        <v>159512</v>
      </c>
    </row>
    <row r="107" spans="9:10">
      <c r="I107" s="390">
        <v>44806.645833333336</v>
      </c>
      <c r="J107" s="389">
        <v>261468</v>
      </c>
    </row>
    <row r="108" spans="9:10">
      <c r="I108" s="390">
        <v>44813.645833333336</v>
      </c>
      <c r="J108" s="389">
        <v>318873</v>
      </c>
    </row>
    <row r="109" spans="9:10">
      <c r="I109" s="390">
        <v>44820.645833333336</v>
      </c>
      <c r="J109" s="389">
        <v>255544</v>
      </c>
    </row>
    <row r="110" spans="9:10">
      <c r="I110" s="390">
        <v>44827.645833333336</v>
      </c>
      <c r="J110" s="389">
        <v>307496</v>
      </c>
    </row>
    <row r="111" spans="9:10">
      <c r="I111" s="390">
        <v>44834.645833333336</v>
      </c>
      <c r="J111" s="389">
        <v>336852</v>
      </c>
    </row>
    <row r="112" spans="9:10">
      <c r="I112" s="390">
        <v>44841.645833333336</v>
      </c>
      <c r="J112" s="389">
        <v>810132</v>
      </c>
    </row>
    <row r="113" spans="9:10">
      <c r="I113" s="390">
        <v>44848.645833333336</v>
      </c>
      <c r="J113" s="389">
        <v>624938</v>
      </c>
    </row>
    <row r="114" spans="9:10">
      <c r="I114" s="390">
        <v>44855.645833333336</v>
      </c>
      <c r="J114" s="389">
        <v>1537277</v>
      </c>
    </row>
    <row r="115" spans="9:10">
      <c r="I115" s="390">
        <v>44862.645833333336</v>
      </c>
      <c r="J115" s="389">
        <v>357395</v>
      </c>
    </row>
    <row r="116" spans="9:10">
      <c r="I116" s="390">
        <v>44869.645833333336</v>
      </c>
      <c r="J116" s="389">
        <v>1394747</v>
      </c>
    </row>
    <row r="117" spans="9:10">
      <c r="I117" s="390">
        <v>44876.645833333336</v>
      </c>
      <c r="J117" s="389">
        <v>463383</v>
      </c>
    </row>
    <row r="118" spans="9:10">
      <c r="I118" s="390">
        <v>44883.645833333336</v>
      </c>
      <c r="J118" s="389">
        <v>2024943</v>
      </c>
    </row>
    <row r="119" spans="9:10">
      <c r="I119" s="390">
        <v>44890.645833333336</v>
      </c>
      <c r="J119" s="389">
        <v>711418</v>
      </c>
    </row>
    <row r="120" spans="9:10">
      <c r="I120" s="390">
        <v>44897.645833333336</v>
      </c>
      <c r="J120" s="389">
        <v>574926</v>
      </c>
    </row>
    <row r="121" spans="9:10">
      <c r="I121" s="390">
        <v>44904.645833333336</v>
      </c>
      <c r="J121" s="389">
        <v>1651933</v>
      </c>
    </row>
    <row r="122" spans="9:10">
      <c r="I122" s="390">
        <v>44911.645833333336</v>
      </c>
      <c r="J122" s="389">
        <v>1754277</v>
      </c>
    </row>
    <row r="123" spans="9:10">
      <c r="I123" s="390">
        <v>44918.645833333336</v>
      </c>
      <c r="J123" s="389">
        <v>1475980</v>
      </c>
    </row>
    <row r="124" spans="9:10">
      <c r="I124" s="390">
        <v>44925.645833333336</v>
      </c>
      <c r="J124" s="389">
        <v>1018156</v>
      </c>
    </row>
    <row r="125" spans="9:10">
      <c r="I125" s="390">
        <v>44932.645833333336</v>
      </c>
      <c r="J125" s="389">
        <v>770391</v>
      </c>
    </row>
    <row r="126" spans="9:10">
      <c r="I126" s="390">
        <v>44939.645833333336</v>
      </c>
      <c r="J126" s="389">
        <v>1948522</v>
      </c>
    </row>
    <row r="127" spans="9:10">
      <c r="I127" s="390">
        <v>44946.645833333336</v>
      </c>
      <c r="J127" s="389">
        <v>537641</v>
      </c>
    </row>
    <row r="128" spans="9:10">
      <c r="I128" s="390">
        <v>44953.645833333336</v>
      </c>
      <c r="J128" s="389">
        <v>309470</v>
      </c>
    </row>
    <row r="129" spans="9:10">
      <c r="I129" s="390">
        <v>44960.645833333336</v>
      </c>
      <c r="J129" s="389">
        <v>754402</v>
      </c>
    </row>
    <row r="130" spans="9:10">
      <c r="I130" s="390">
        <v>44967.645833333336</v>
      </c>
      <c r="J130" s="389">
        <v>331588</v>
      </c>
    </row>
    <row r="131" spans="9:10">
      <c r="I131" s="390">
        <v>44974.645833333336</v>
      </c>
      <c r="J131" s="389">
        <v>553582</v>
      </c>
    </row>
    <row r="132" spans="9:10">
      <c r="I132" s="390">
        <v>44981.645833333336</v>
      </c>
      <c r="J132" s="389">
        <v>244201</v>
      </c>
    </row>
    <row r="133" spans="9:10">
      <c r="I133" s="390">
        <v>44988.645833333336</v>
      </c>
      <c r="J133" s="389">
        <v>438707</v>
      </c>
    </row>
    <row r="134" spans="9:10">
      <c r="I134" s="390">
        <v>44995.645833333336</v>
      </c>
      <c r="J134" s="389">
        <v>676623</v>
      </c>
    </row>
    <row r="135" spans="9:10">
      <c r="I135" s="390">
        <v>45002.645833333336</v>
      </c>
      <c r="J135" s="389">
        <v>459872</v>
      </c>
    </row>
    <row r="136" spans="9:10">
      <c r="I136" s="390">
        <v>45009.645833333336</v>
      </c>
      <c r="J136" s="389">
        <v>189624</v>
      </c>
    </row>
    <row r="137" spans="9:10">
      <c r="I137" s="390">
        <v>45016.645833333336</v>
      </c>
      <c r="J137" s="389">
        <v>218500</v>
      </c>
    </row>
    <row r="138" spans="9:10">
      <c r="I138" s="390">
        <v>45022.645833333336</v>
      </c>
      <c r="J138" s="389">
        <v>226919</v>
      </c>
    </row>
    <row r="139" spans="9:10">
      <c r="I139" s="390">
        <v>45029.645833333336</v>
      </c>
      <c r="J139" s="389">
        <v>265525</v>
      </c>
    </row>
    <row r="140" spans="9:10">
      <c r="I140" s="390">
        <v>45037.645833333336</v>
      </c>
      <c r="J140" s="389">
        <v>422478</v>
      </c>
    </row>
    <row r="141" spans="9:10">
      <c r="I141" s="390">
        <v>45044.645833333336</v>
      </c>
      <c r="J141" s="389">
        <v>473000</v>
      </c>
    </row>
    <row r="142" spans="9:10">
      <c r="I142" s="390">
        <v>45051.645833333336</v>
      </c>
      <c r="J142" s="389">
        <v>394442</v>
      </c>
    </row>
    <row r="143" spans="9:10">
      <c r="I143" s="390">
        <v>45058.645833333336</v>
      </c>
      <c r="J143" s="389">
        <v>282140</v>
      </c>
    </row>
    <row r="144" spans="9:10">
      <c r="I144" s="390">
        <v>45065.645833333336</v>
      </c>
      <c r="J144" s="389">
        <v>277964</v>
      </c>
    </row>
    <row r="145" spans="9:10">
      <c r="I145" s="390">
        <v>45072.645833333336</v>
      </c>
      <c r="J145" s="389">
        <v>305348</v>
      </c>
    </row>
    <row r="146" spans="9:10">
      <c r="I146" s="390">
        <v>45079.645833333336</v>
      </c>
      <c r="J146" s="389">
        <v>290099</v>
      </c>
    </row>
    <row r="147" spans="9:10">
      <c r="I147" s="390">
        <v>45086.645833333336</v>
      </c>
      <c r="J147" s="389">
        <v>240371</v>
      </c>
    </row>
    <row r="148" spans="9:10">
      <c r="I148" s="390">
        <v>45093.645833333336</v>
      </c>
      <c r="J148" s="389">
        <v>357864</v>
      </c>
    </row>
    <row r="149" spans="9:10">
      <c r="I149" s="390">
        <v>45100.645833333336</v>
      </c>
      <c r="J149" s="389">
        <v>188119</v>
      </c>
    </row>
    <row r="150" spans="9:10">
      <c r="I150" s="390">
        <v>45107.645833333336</v>
      </c>
      <c r="J150" s="389">
        <v>289521</v>
      </c>
    </row>
    <row r="151" spans="9:10">
      <c r="I151" s="390">
        <v>45114.645833333336</v>
      </c>
      <c r="J151" s="389">
        <v>263899</v>
      </c>
    </row>
    <row r="152" spans="9:10">
      <c r="I152" s="390">
        <v>45121.645833333336</v>
      </c>
      <c r="J152" s="389">
        <v>512411</v>
      </c>
    </row>
    <row r="153" spans="9:10">
      <c r="I153" s="390">
        <v>45128.645833333336</v>
      </c>
      <c r="J153" s="389">
        <v>248376</v>
      </c>
    </row>
    <row r="154" spans="9:10">
      <c r="I154" s="390">
        <v>45135.645833333336</v>
      </c>
      <c r="J154" s="389">
        <v>3384796</v>
      </c>
    </row>
    <row r="155" spans="9:10">
      <c r="I155" s="390">
        <v>45142.645833333336</v>
      </c>
      <c r="J155" s="389">
        <v>1296575</v>
      </c>
    </row>
    <row r="156" spans="9:10">
      <c r="I156" s="390">
        <v>45149.645833333336</v>
      </c>
      <c r="J156" s="389">
        <v>706057</v>
      </c>
    </row>
    <row r="157" spans="9:10">
      <c r="I157" s="390">
        <v>45156.645833333336</v>
      </c>
      <c r="J157" s="389">
        <v>676274</v>
      </c>
    </row>
    <row r="158" spans="9:10">
      <c r="I158" s="390">
        <v>45163.645833333336</v>
      </c>
      <c r="J158" s="389">
        <v>470501</v>
      </c>
    </row>
    <row r="159" spans="9:10">
      <c r="I159" s="390">
        <v>45170.645833333336</v>
      </c>
      <c r="J159" s="389">
        <v>250748</v>
      </c>
    </row>
    <row r="160" spans="9:10">
      <c r="I160" s="390">
        <v>45177.645833333336</v>
      </c>
      <c r="J160" s="389">
        <v>257800</v>
      </c>
    </row>
    <row r="161" spans="9:10">
      <c r="I161" s="390">
        <v>45184.645833333336</v>
      </c>
      <c r="J161" s="389">
        <v>202876</v>
      </c>
    </row>
    <row r="162" spans="9:10">
      <c r="I162" s="390">
        <v>45191.645833333336</v>
      </c>
      <c r="J162" s="389">
        <v>128195</v>
      </c>
    </row>
    <row r="163" spans="9:10">
      <c r="I163" s="390">
        <v>45198.645833333336</v>
      </c>
      <c r="J163" s="389">
        <v>429029</v>
      </c>
    </row>
    <row r="164" spans="9:10">
      <c r="I164" s="390">
        <v>45205.645833333336</v>
      </c>
      <c r="J164" s="389">
        <v>277164</v>
      </c>
    </row>
    <row r="165" spans="9:10">
      <c r="I165" s="390">
        <v>45212.645833333336</v>
      </c>
      <c r="J165" s="389">
        <v>1298500</v>
      </c>
    </row>
    <row r="166" spans="9:10">
      <c r="I166" s="390">
        <v>45219.645833333336</v>
      </c>
      <c r="J166" s="389">
        <v>750400</v>
      </c>
    </row>
    <row r="167" spans="9:10">
      <c r="I167" s="390">
        <v>45226.645833333336</v>
      </c>
      <c r="J167" s="389">
        <v>358317</v>
      </c>
    </row>
    <row r="168" spans="9:10">
      <c r="I168" s="390">
        <v>45233.645833333336</v>
      </c>
      <c r="J168" s="389">
        <v>1134130</v>
      </c>
    </row>
    <row r="169" spans="9:10">
      <c r="I169" s="390">
        <v>45240.645833333336</v>
      </c>
      <c r="J169" s="389">
        <v>356971</v>
      </c>
    </row>
    <row r="170" spans="9:10">
      <c r="I170" s="390">
        <v>45247.645833333336</v>
      </c>
      <c r="J170" s="389">
        <v>173730</v>
      </c>
    </row>
    <row r="171" spans="9:10">
      <c r="I171" s="390">
        <v>45254.645833333336</v>
      </c>
      <c r="J171" s="389">
        <v>164140</v>
      </c>
    </row>
    <row r="172" spans="9:10">
      <c r="I172" s="390">
        <v>45261.645833333336</v>
      </c>
      <c r="J172" s="389">
        <v>171676</v>
      </c>
    </row>
    <row r="173" spans="9:10">
      <c r="I173" s="390">
        <v>45268.645833333336</v>
      </c>
      <c r="J173" s="389">
        <v>238985</v>
      </c>
    </row>
    <row r="174" spans="9:10">
      <c r="I174" s="390">
        <v>45275.645833333336</v>
      </c>
      <c r="J174" s="389">
        <v>230877</v>
      </c>
    </row>
    <row r="175" spans="9:10">
      <c r="I175" s="390">
        <v>45282.645833333336</v>
      </c>
      <c r="J175" s="389">
        <v>214460</v>
      </c>
    </row>
    <row r="176" spans="9:10">
      <c r="I176" s="390">
        <v>45289.645833333336</v>
      </c>
      <c r="J176" s="389">
        <v>98947</v>
      </c>
    </row>
    <row r="177" spans="9:10">
      <c r="I177" s="390">
        <v>45296.645833333336</v>
      </c>
      <c r="J177" s="389">
        <v>468694</v>
      </c>
    </row>
    <row r="178" spans="9:10">
      <c r="I178" s="390">
        <v>45303.645833333336</v>
      </c>
      <c r="J178" s="389">
        <v>251781</v>
      </c>
    </row>
    <row r="179" spans="9:10">
      <c r="I179" s="390">
        <v>45316.645833333336</v>
      </c>
      <c r="J179" s="389">
        <v>310483</v>
      </c>
    </row>
    <row r="180" spans="9:10">
      <c r="I180" s="390">
        <v>45324.645833333336</v>
      </c>
      <c r="J180" s="389">
        <v>2487327</v>
      </c>
    </row>
    <row r="181" spans="9:10">
      <c r="I181" s="390">
        <v>45331.645833333336</v>
      </c>
      <c r="J181" s="389">
        <v>334132</v>
      </c>
    </row>
    <row r="182" spans="9:10">
      <c r="I182" s="390">
        <v>45338.645833333336</v>
      </c>
      <c r="J182" s="389">
        <v>951718</v>
      </c>
    </row>
    <row r="183" spans="9:10">
      <c r="I183" s="390">
        <v>45345.645833333336</v>
      </c>
      <c r="J183" s="389">
        <v>646150</v>
      </c>
    </row>
    <row r="184" spans="9:10">
      <c r="I184" s="390">
        <v>45358.645833333336</v>
      </c>
      <c r="J184" s="389">
        <v>444311</v>
      </c>
    </row>
    <row r="185" spans="9:10">
      <c r="I185" s="390">
        <v>45366.645833333336</v>
      </c>
      <c r="J185" s="389">
        <v>2003612</v>
      </c>
    </row>
    <row r="186" spans="9:10">
      <c r="I186" s="390">
        <v>45373.645833333336</v>
      </c>
      <c r="J186" s="389">
        <v>876681</v>
      </c>
    </row>
    <row r="187" spans="9:10">
      <c r="I187" s="390">
        <v>45379.645833333336</v>
      </c>
      <c r="J187" s="389">
        <v>195625</v>
      </c>
    </row>
    <row r="188" spans="9:10">
      <c r="I188" s="390">
        <v>45387.645833333336</v>
      </c>
      <c r="J188" s="389">
        <v>548429</v>
      </c>
    </row>
    <row r="189" spans="9:10">
      <c r="I189" s="390">
        <v>45394.645833333336</v>
      </c>
      <c r="J189" s="389">
        <v>439365</v>
      </c>
    </row>
    <row r="190" spans="9:10">
      <c r="I190" s="390">
        <v>45401.645833333336</v>
      </c>
      <c r="J190" s="389">
        <v>205824</v>
      </c>
    </row>
    <row r="191" spans="9:10">
      <c r="I191" s="390">
        <v>45408.645833333336</v>
      </c>
      <c r="J191" s="389">
        <v>828601</v>
      </c>
    </row>
    <row r="192" spans="9:10">
      <c r="I192" s="390">
        <v>45415.645833333336</v>
      </c>
      <c r="J192" s="389">
        <v>723128</v>
      </c>
    </row>
    <row r="193" spans="9:10">
      <c r="I193" s="390">
        <v>45422.645833333336</v>
      </c>
      <c r="J193" s="389">
        <v>581255</v>
      </c>
    </row>
    <row r="194" spans="9:10">
      <c r="I194" s="390">
        <v>45436.645833333336</v>
      </c>
      <c r="J194" s="389">
        <v>356634</v>
      </c>
    </row>
    <row r="195" spans="9:10">
      <c r="I195" s="390">
        <v>45443.645833333336</v>
      </c>
      <c r="J195" s="389">
        <v>777613</v>
      </c>
    </row>
    <row r="196" spans="9:10">
      <c r="I196" s="390">
        <v>45450.645833333336</v>
      </c>
      <c r="J196" s="389">
        <v>435675</v>
      </c>
    </row>
    <row r="197" spans="9:10">
      <c r="I197" s="390">
        <v>45457.645833333336</v>
      </c>
      <c r="J197" s="389">
        <v>642898</v>
      </c>
    </row>
    <row r="198" spans="9:10">
      <c r="I198" s="390">
        <v>45464.645833333336</v>
      </c>
      <c r="J198" s="389">
        <v>639808</v>
      </c>
    </row>
    <row r="199" spans="9:10">
      <c r="I199" s="390">
        <v>45471.645833333336</v>
      </c>
      <c r="J199" s="389">
        <v>462097</v>
      </c>
    </row>
    <row r="200" spans="9:10">
      <c r="I200" s="390">
        <v>45478.645833333336</v>
      </c>
      <c r="J200" s="389">
        <v>359261</v>
      </c>
    </row>
    <row r="201" spans="9:10">
      <c r="I201" s="390">
        <v>45485.645833333336</v>
      </c>
      <c r="J201" s="389">
        <v>286804</v>
      </c>
    </row>
    <row r="202" spans="9:10">
      <c r="I202" s="390">
        <v>45492.645833333336</v>
      </c>
      <c r="J202" s="389">
        <v>3565646</v>
      </c>
    </row>
    <row r="203" spans="9:10">
      <c r="I203" s="390">
        <v>45499.645833333336</v>
      </c>
      <c r="J203" s="389">
        <v>1439887</v>
      </c>
    </row>
    <row r="204" spans="9:10">
      <c r="I204" s="390">
        <v>45506.645833333336</v>
      </c>
      <c r="J204" s="389">
        <v>556844</v>
      </c>
    </row>
    <row r="205" spans="9:10">
      <c r="I205" s="390">
        <v>45513.645833333336</v>
      </c>
      <c r="J205" s="389">
        <v>609961</v>
      </c>
    </row>
    <row r="206" spans="9:10">
      <c r="I206" s="390">
        <v>45520.645833333336</v>
      </c>
      <c r="J206" s="389">
        <v>543423</v>
      </c>
    </row>
    <row r="207" spans="9:10">
      <c r="I207" s="390">
        <v>45527.645833333336</v>
      </c>
      <c r="J207" s="389">
        <v>3763013</v>
      </c>
    </row>
    <row r="208" spans="9:10">
      <c r="I208" s="390">
        <v>45534.645833333336</v>
      </c>
      <c r="J208" s="389">
        <v>1719623</v>
      </c>
    </row>
    <row r="209" spans="9:10">
      <c r="I209" s="390">
        <v>45541.645833333336</v>
      </c>
      <c r="J209" s="389">
        <v>1936064</v>
      </c>
    </row>
    <row r="210" spans="9:10">
      <c r="I210" s="390">
        <v>45548.645833333336</v>
      </c>
      <c r="J210" s="389">
        <v>1320229</v>
      </c>
    </row>
    <row r="211" spans="9:10">
      <c r="I211" s="390">
        <v>45555.645833333336</v>
      </c>
      <c r="J211" s="389">
        <v>2349453</v>
      </c>
    </row>
    <row r="212" spans="9:10">
      <c r="I212" s="390">
        <v>45562.645833333336</v>
      </c>
      <c r="J212" s="389">
        <v>481241</v>
      </c>
    </row>
    <row r="213" spans="9:10">
      <c r="I213" s="390">
        <v>45569.645833333336</v>
      </c>
      <c r="J213" s="389">
        <v>327532</v>
      </c>
    </row>
    <row r="214" spans="9:10">
      <c r="I214" s="390">
        <v>45576.645833333336</v>
      </c>
      <c r="J214" s="389">
        <v>419003</v>
      </c>
    </row>
    <row r="215" spans="9:10">
      <c r="I215" s="390">
        <v>45583.645833333336</v>
      </c>
      <c r="J215" s="389">
        <v>195181</v>
      </c>
    </row>
    <row r="216" spans="9:10">
      <c r="I216" s="390">
        <v>45590.645833333336</v>
      </c>
      <c r="J216" s="389">
        <v>350689</v>
      </c>
    </row>
    <row r="217" spans="9:10">
      <c r="I217" s="390">
        <v>45604.645833333336</v>
      </c>
      <c r="J217" s="389">
        <v>260267</v>
      </c>
    </row>
    <row r="218" spans="9:10">
      <c r="I218" s="390">
        <v>45610.645833333336</v>
      </c>
      <c r="J218" s="389">
        <v>454277</v>
      </c>
    </row>
    <row r="219" spans="9:10">
      <c r="I219" s="390">
        <v>45618.645833333336</v>
      </c>
      <c r="J219" s="389">
        <v>197961</v>
      </c>
    </row>
    <row r="220" spans="9:10">
      <c r="I220" s="390">
        <v>45625.645833333336</v>
      </c>
      <c r="J220" s="389">
        <v>172911</v>
      </c>
    </row>
    <row r="221" spans="9:10">
      <c r="I221" s="390">
        <v>45632.645833333336</v>
      </c>
      <c r="J221" s="389">
        <v>237443</v>
      </c>
    </row>
    <row r="222" spans="9:10">
      <c r="I222" s="390">
        <v>45639.645833333336</v>
      </c>
      <c r="J222" s="389">
        <v>266705</v>
      </c>
    </row>
    <row r="223" spans="9:10">
      <c r="I223" s="390">
        <v>45646.645833333336</v>
      </c>
      <c r="J223" s="389">
        <v>233801</v>
      </c>
    </row>
    <row r="224" spans="9:10">
      <c r="I224" s="390">
        <v>45653.645833333336</v>
      </c>
      <c r="J224" s="389">
        <v>609617</v>
      </c>
    </row>
    <row r="225" spans="9:10">
      <c r="I225" s="390">
        <v>45660.645833333336</v>
      </c>
      <c r="J225" s="389">
        <v>1006768</v>
      </c>
    </row>
    <row r="226" spans="9:10">
      <c r="I226" s="390">
        <v>45667.645833333336</v>
      </c>
      <c r="J226" s="389">
        <v>210753</v>
      </c>
    </row>
    <row r="227" spans="9:10">
      <c r="I227" s="390">
        <v>45674.645833333336</v>
      </c>
      <c r="J227" s="389">
        <v>242980</v>
      </c>
    </row>
    <row r="228" spans="9:10">
      <c r="I228" s="390">
        <v>45681.645833333336</v>
      </c>
      <c r="J228" s="389">
        <v>238554</v>
      </c>
    </row>
    <row r="229" spans="9:10">
      <c r="I229" s="390">
        <v>45695.645833333336</v>
      </c>
      <c r="J229" s="389">
        <v>2549428</v>
      </c>
    </row>
    <row r="230" spans="9:10">
      <c r="I230" s="390">
        <v>45702.645833333336</v>
      </c>
      <c r="J230" s="389">
        <v>6162914</v>
      </c>
    </row>
    <row r="231" spans="9:10">
      <c r="I231" s="390">
        <v>45709.645833333336</v>
      </c>
      <c r="J231" s="389">
        <v>9330778</v>
      </c>
    </row>
    <row r="232" spans="9:10">
      <c r="I232" s="390">
        <v>45716.645833333336</v>
      </c>
      <c r="J232" s="389">
        <v>2167989</v>
      </c>
    </row>
    <row r="233" spans="9:10">
      <c r="I233" s="390">
        <v>45723.645833333336</v>
      </c>
      <c r="J233" s="389">
        <v>672378</v>
      </c>
    </row>
    <row r="234" spans="9:10">
      <c r="I234" s="390">
        <v>45729.645833333336</v>
      </c>
      <c r="J234" s="389">
        <v>419955</v>
      </c>
    </row>
    <row r="235" spans="9:10">
      <c r="I235" s="390">
        <v>45737.645833333336</v>
      </c>
      <c r="J235" s="389">
        <v>538959</v>
      </c>
    </row>
    <row r="236" spans="9:10">
      <c r="I236" s="390">
        <v>45744.645833333336</v>
      </c>
      <c r="J236" s="389">
        <v>328593</v>
      </c>
    </row>
    <row r="237" spans="9:10">
      <c r="I237" s="390">
        <v>45751.645833333336</v>
      </c>
      <c r="J237" s="389">
        <v>393354</v>
      </c>
    </row>
    <row r="238" spans="9:10">
      <c r="I238" s="390">
        <v>45758.645833333336</v>
      </c>
      <c r="J238" s="389">
        <v>269074</v>
      </c>
    </row>
    <row r="239" spans="9:10">
      <c r="I239" s="390">
        <v>45764.645833333336</v>
      </c>
      <c r="J239" s="389">
        <v>240158</v>
      </c>
    </row>
    <row r="240" spans="9:10">
      <c r="I240" s="390">
        <v>45772.645833333336</v>
      </c>
      <c r="J240" s="389">
        <v>556047</v>
      </c>
    </row>
    <row r="241" spans="9:10">
      <c r="I241" s="390">
        <v>45779.645833333336</v>
      </c>
      <c r="J241" s="389">
        <v>239000</v>
      </c>
    </row>
    <row r="242" spans="9:10">
      <c r="I242" s="390">
        <v>45786.645833333336</v>
      </c>
      <c r="J242" s="389">
        <v>406530</v>
      </c>
    </row>
    <row r="243" spans="9:10">
      <c r="I243" s="390">
        <v>45793.645833333336</v>
      </c>
      <c r="J243" s="389">
        <v>483465</v>
      </c>
    </row>
    <row r="244" spans="9:10">
      <c r="I244" s="390">
        <v>45800.645833333336</v>
      </c>
      <c r="J244" s="389">
        <v>311258</v>
      </c>
    </row>
    <row r="245" spans="9:10">
      <c r="I245" s="390">
        <v>45807.645833333336</v>
      </c>
      <c r="J245" s="389">
        <v>221328</v>
      </c>
    </row>
    <row r="246" spans="9:10">
      <c r="I246" s="390">
        <v>45814.645833333336</v>
      </c>
      <c r="J246" s="389">
        <v>462411</v>
      </c>
    </row>
    <row r="247" spans="9:10">
      <c r="I247" s="390">
        <v>45821.645833333336</v>
      </c>
      <c r="J247" s="389">
        <v>232964</v>
      </c>
    </row>
    <row r="248" spans="9:10">
      <c r="I248" s="390">
        <v>45828.645833333336</v>
      </c>
      <c r="J248" s="389">
        <v>215419</v>
      </c>
    </row>
    <row r="249" spans="9:10">
      <c r="I249" s="390">
        <v>45835.645833333336</v>
      </c>
      <c r="J249" s="389">
        <v>1164423</v>
      </c>
    </row>
    <row r="250" spans="9:10">
      <c r="I250" s="390">
        <v>45842.645833333336</v>
      </c>
      <c r="J250" s="389">
        <v>1506450</v>
      </c>
    </row>
    <row r="251" spans="9:10">
      <c r="I251" s="390">
        <v>45849.645833333336</v>
      </c>
      <c r="J251" s="389">
        <v>526840</v>
      </c>
    </row>
    <row r="252" spans="9:10">
      <c r="I252" s="390">
        <v>45856.645833333336</v>
      </c>
      <c r="J252" s="389">
        <v>2113926</v>
      </c>
    </row>
    <row r="253" spans="9:10">
      <c r="I253" s="390">
        <v>45863.645833333336</v>
      </c>
      <c r="J253" s="389">
        <v>971511</v>
      </c>
    </row>
    <row r="254" spans="9:10">
      <c r="I254" s="390">
        <v>45870.645833333336</v>
      </c>
      <c r="J254" s="389">
        <v>1078098</v>
      </c>
    </row>
    <row r="255" spans="9:10">
      <c r="I255" s="390">
        <v>45877.645833333336</v>
      </c>
      <c r="J255" s="389">
        <v>4322461</v>
      </c>
    </row>
    <row r="256" spans="9:10">
      <c r="I256" s="390">
        <v>45883.645833333336</v>
      </c>
      <c r="J256" s="389">
        <v>875234</v>
      </c>
    </row>
    <row r="257" spans="9:10">
      <c r="I257" s="390">
        <v>45891.645833333336</v>
      </c>
      <c r="J257" s="389">
        <v>4376260</v>
      </c>
    </row>
    <row r="258" spans="9:10">
      <c r="I258" s="390">
        <v>45898.645833333336</v>
      </c>
      <c r="J258" s="389">
        <v>3081658</v>
      </c>
    </row>
  </sheetData>
  <hyperlinks>
    <hyperlink ref="C3" r:id="rId1" display="https://www.screener.in/company/GODFRYPHLP/consolidated/" xr:uid="{053F2A2C-5EFD-4E37-8047-72ABCE45A614}"/>
    <hyperlink ref="C4" r:id="rId2" display="https://www.screener.in/company/539533/consolidated/" xr:uid="{3FFAE66F-F645-4CEA-B63C-DD77937CD9DA}"/>
    <hyperlink ref="C5" r:id="rId3" display="https://www.screener.in/company/VSTIND/" xr:uid="{1A899A5E-9A9B-413B-8CD4-D7F1986A46B4}"/>
    <hyperlink ref="C6" r:id="rId4" display="https://www.screener.in/company/526723/consolidated/" xr:uid="{7EE7F574-F776-4BD6-BADA-B4362E0A7603}"/>
  </hyperlinks>
  <pageMargins left="0.7" right="0.7" top="0.75" bottom="0.75" header="0.3" footer="0.3"/>
  <pageSetup scale="95" orientation="portrait"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28</vt:i4>
      </vt:variant>
      <vt:variant>
        <vt:lpstr>Named Ranges</vt:lpstr>
      </vt:variant>
      <vt:variant>
        <vt:i4>7</vt:i4>
      </vt:variant>
    </vt:vector>
  </HeadingPairs>
  <TitlesOfParts>
    <vt:vector size="35" baseType="lpstr">
      <vt:lpstr>One Pager Profile</vt:lpstr>
      <vt:lpstr>Raw</vt:lpstr>
      <vt:lpstr>Financials&gt;</vt:lpstr>
      <vt:lpstr>HistoricalFS</vt:lpstr>
      <vt:lpstr>Ratio Analysis</vt:lpstr>
      <vt:lpstr>Forecasting</vt:lpstr>
      <vt:lpstr>Common Size Statement</vt:lpstr>
      <vt:lpstr>Relative Valuation</vt:lpstr>
      <vt:lpstr>DCF&gt;</vt:lpstr>
      <vt:lpstr>WACC</vt:lpstr>
      <vt:lpstr>Beta Regression</vt:lpstr>
      <vt:lpstr>Intrinsic Growth</vt:lpstr>
      <vt:lpstr>RM</vt:lpstr>
      <vt:lpstr>FCFF</vt:lpstr>
      <vt:lpstr>Football Field Analysis</vt:lpstr>
      <vt:lpstr>DuPont Analysis</vt:lpstr>
      <vt:lpstr>Altman Z Score</vt:lpstr>
      <vt:lpstr>VaR&gt;</vt:lpstr>
      <vt:lpstr>VaR- Historical Approach</vt:lpstr>
      <vt:lpstr> VaR- Monte Carlo Approach</vt:lpstr>
      <vt:lpstr>Data&gt;</vt:lpstr>
      <vt:lpstr>Data Sheet</vt:lpstr>
      <vt:lpstr>Raw BS</vt:lpstr>
      <vt:lpstr>Raw Data</vt:lpstr>
      <vt:lpstr>Raw Data 2</vt:lpstr>
      <vt:lpstr>List of Stocks</vt:lpstr>
      <vt:lpstr>Sector Data</vt:lpstr>
      <vt:lpstr>Beta Comps</vt:lpstr>
      <vt:lpstr>'Altman Z Score'!Print_Area</vt:lpstr>
      <vt:lpstr>'Data Sheet'!Print_Area</vt:lpstr>
      <vt:lpstr>'DuPont Analysis'!Print_Area</vt:lpstr>
      <vt:lpstr>Forecasting!Print_Area</vt:lpstr>
      <vt:lpstr>'One Pager Profile'!Print_Area</vt:lpstr>
      <vt:lpstr>WACC!Print_Area</vt:lpstr>
      <vt:lpstr>UPDATE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The Valuation School</dc:creator>
  <cp:lastModifiedBy>Shivani Mundhra</cp:lastModifiedBy>
  <cp:lastPrinted>2025-10-04T01:49:35Z</cp:lastPrinted>
  <dcterms:created xsi:type="dcterms:W3CDTF">2023-01-14T08:22:33Z</dcterms:created>
  <dcterms:modified xsi:type="dcterms:W3CDTF">2025-10-04T02:04:31Z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{9CFBFC8B-C35F-4354-95CF-4607CE1DA376}</vt:lpwstr>
  </property>
</Properties>
</file>